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H:\香里　企業講習\I-SYS\分析ファイル\▌H▌分析ツール03.1\公開用H事故分析ツール\"/>
    </mc:Choice>
  </mc:AlternateContent>
  <xr:revisionPtr revIDLastSave="0" documentId="13_ncr:1_{3751BB3F-EBB6-410E-B632-3047CE699ACA}" xr6:coauthVersionLast="47" xr6:coauthVersionMax="47" xr10:uidLastSave="{00000000-0000-0000-0000-000000000000}"/>
  <bookViews>
    <workbookView xWindow="-120" yWindow="-120" windowWidth="21840" windowHeight="13140" tabRatio="834" activeTab="1" xr2:uid="{00000000-000D-0000-FFFF-FFFF00000000}"/>
  </bookViews>
  <sheets>
    <sheet name="はじめに" sheetId="38" r:id="rId1"/>
    <sheet name="事故データ" sheetId="3" r:id="rId2"/>
    <sheet name="項目入力" sheetId="16" r:id="rId3"/>
    <sheet name="年度・部署・車種" sheetId="34" r:id="rId4"/>
    <sheet name="年代" sheetId="39" r:id="rId5"/>
    <sheet name="経験年数" sheetId="45" r:id="rId6"/>
    <sheet name="車種×衝突物" sheetId="20" r:id="rId7"/>
    <sheet name="行動×衝突部位" sheetId="18" r:id="rId8"/>
    <sheet name="ハンドル操作" sheetId="47" r:id="rId9"/>
    <sheet name="形態×場所" sheetId="31" r:id="rId10"/>
    <sheet name="形態×相手×部位" sheetId="30" r:id="rId11"/>
    <sheet name="衝突部位×形態" sheetId="29" r:id="rId12"/>
    <sheet name="内容検索" sheetId="32" r:id="rId13"/>
    <sheet name="事故回数者" sheetId="36" r:id="rId14"/>
    <sheet name="事故者は握表" sheetId="35" r:id="rId15"/>
  </sheets>
  <definedNames>
    <definedName name="_xlnm.Print_Area" localSheetId="8">ハンドル操作!$Q$91:$AB$111</definedName>
    <definedName name="_xlnm.Print_Area" localSheetId="7">行動×衝突部位!#REF!</definedName>
    <definedName name="_xlnm.Print_Area" localSheetId="1">事故データ!$AK$143:$AS$174</definedName>
    <definedName name="_xlnm.Print_Area" localSheetId="6">車種×衝突物!$AA$95:$BC$113</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Y4" i="3" l="1"/>
  <c r="AX4" i="3"/>
  <c r="AX5" i="3"/>
  <c r="AX6" i="3"/>
  <c r="AX7" i="3"/>
  <c r="AX8" i="3"/>
  <c r="AX9" i="3"/>
  <c r="AZ232" i="45" s="1"/>
  <c r="AX10" i="3"/>
  <c r="AX11" i="3"/>
  <c r="AX12" i="3"/>
  <c r="AX13" i="3"/>
  <c r="AX14" i="3"/>
  <c r="AX15" i="3"/>
  <c r="AX16" i="3"/>
  <c r="AX17" i="3"/>
  <c r="AX18" i="3"/>
  <c r="AX19" i="3"/>
  <c r="AX20" i="3"/>
  <c r="AX21" i="3"/>
  <c r="AX22" i="3"/>
  <c r="AX23" i="3"/>
  <c r="AX24" i="3"/>
  <c r="AX25" i="3"/>
  <c r="AX26" i="3"/>
  <c r="AX27" i="3"/>
  <c r="AX28" i="3"/>
  <c r="AX29" i="3"/>
  <c r="AX30" i="3"/>
  <c r="AX31" i="3"/>
  <c r="AX32" i="3"/>
  <c r="AX33" i="3"/>
  <c r="AX34" i="3"/>
  <c r="AX35" i="3"/>
  <c r="AX36" i="3"/>
  <c r="AX37" i="3"/>
  <c r="AX38" i="3"/>
  <c r="AX39" i="3"/>
  <c r="AX40" i="3"/>
  <c r="AX41" i="3"/>
  <c r="AX42" i="3"/>
  <c r="AX43" i="3"/>
  <c r="AX44" i="3"/>
  <c r="AX45" i="3"/>
  <c r="AX46" i="3"/>
  <c r="AX47" i="3"/>
  <c r="AX48" i="3"/>
  <c r="AX49" i="3"/>
  <c r="AX50" i="3"/>
  <c r="AX51" i="3"/>
  <c r="AX52" i="3"/>
  <c r="AX53" i="3"/>
  <c r="AX54" i="3"/>
  <c r="AX55" i="3"/>
  <c r="AX56" i="3"/>
  <c r="AX57" i="3"/>
  <c r="AX58" i="3"/>
  <c r="AX59" i="3"/>
  <c r="AX60" i="3"/>
  <c r="AX61" i="3"/>
  <c r="AX62" i="3"/>
  <c r="AX63" i="3"/>
  <c r="AX64" i="3"/>
  <c r="AX65" i="3"/>
  <c r="AX66" i="3"/>
  <c r="AX67" i="3"/>
  <c r="AX68" i="3"/>
  <c r="AX69" i="3"/>
  <c r="AX70" i="3"/>
  <c r="AX71" i="3"/>
  <c r="AX72" i="3"/>
  <c r="AX73" i="3"/>
  <c r="AX74" i="3"/>
  <c r="AX75" i="3"/>
  <c r="AX76" i="3"/>
  <c r="AX77" i="3"/>
  <c r="AX78" i="3"/>
  <c r="AX79" i="3"/>
  <c r="AX80" i="3"/>
  <c r="AX81" i="3"/>
  <c r="AX82" i="3"/>
  <c r="AX83" i="3"/>
  <c r="AX84" i="3"/>
  <c r="AX85" i="3"/>
  <c r="AX86" i="3"/>
  <c r="AX87" i="3"/>
  <c r="AX88" i="3"/>
  <c r="AX89" i="3"/>
  <c r="AX90" i="3"/>
  <c r="AX91" i="3"/>
  <c r="AX92" i="3"/>
  <c r="AX93" i="3"/>
  <c r="AX94" i="3"/>
  <c r="AX95" i="3"/>
  <c r="AX96" i="3"/>
  <c r="AX97" i="3"/>
  <c r="AX98" i="3"/>
  <c r="AX99" i="3"/>
  <c r="AX100" i="3"/>
  <c r="AX101" i="3"/>
  <c r="AX102" i="3"/>
  <c r="AX103" i="3"/>
  <c r="AX104" i="3"/>
  <c r="AX105" i="3"/>
  <c r="AX106" i="3"/>
  <c r="AX107" i="3"/>
  <c r="AX108" i="3"/>
  <c r="AX109" i="3"/>
  <c r="AX110" i="3"/>
  <c r="AX111" i="3"/>
  <c r="AX112" i="3"/>
  <c r="AX113" i="3"/>
  <c r="AX114" i="3"/>
  <c r="AX115" i="3"/>
  <c r="AX116" i="3"/>
  <c r="AX117" i="3"/>
  <c r="AX118" i="3"/>
  <c r="AX119" i="3"/>
  <c r="AX120" i="3"/>
  <c r="AX121" i="3"/>
  <c r="AX122" i="3"/>
  <c r="AX123" i="3"/>
  <c r="AX124" i="3"/>
  <c r="AX125" i="3"/>
  <c r="AX126" i="3"/>
  <c r="AX127" i="3"/>
  <c r="AX128" i="3"/>
  <c r="AX129" i="3"/>
  <c r="AX130" i="3"/>
  <c r="AX131" i="3"/>
  <c r="AX132" i="3"/>
  <c r="AX133" i="3"/>
  <c r="AX134" i="3"/>
  <c r="AX135" i="3"/>
  <c r="AX136" i="3"/>
  <c r="AX137" i="3"/>
  <c r="AX138" i="3"/>
  <c r="AX139" i="3"/>
  <c r="AX140" i="3"/>
  <c r="AX141" i="3"/>
  <c r="AX142" i="3"/>
  <c r="AX143" i="3"/>
  <c r="AX144" i="3"/>
  <c r="AX145" i="3"/>
  <c r="AX146" i="3"/>
  <c r="AX147" i="3"/>
  <c r="AX148" i="3"/>
  <c r="AX149" i="3"/>
  <c r="AX150" i="3"/>
  <c r="AX151" i="3"/>
  <c r="AX152" i="3"/>
  <c r="AX153" i="3"/>
  <c r="AX154" i="3"/>
  <c r="AX155" i="3"/>
  <c r="AX156" i="3"/>
  <c r="AX157" i="3"/>
  <c r="AX158" i="3"/>
  <c r="AX159" i="3"/>
  <c r="AX160" i="3"/>
  <c r="AX161" i="3"/>
  <c r="AX162" i="3"/>
  <c r="AX163" i="3"/>
  <c r="AX164" i="3"/>
  <c r="AX165" i="3"/>
  <c r="AX166" i="3"/>
  <c r="AX167" i="3"/>
  <c r="AX168" i="3"/>
  <c r="AX169" i="3"/>
  <c r="AX170" i="3"/>
  <c r="AX171" i="3"/>
  <c r="AX172" i="3"/>
  <c r="AX173" i="3"/>
  <c r="AX174" i="3"/>
  <c r="AX175" i="3"/>
  <c r="AX176" i="3"/>
  <c r="AX177" i="3"/>
  <c r="AX178" i="3"/>
  <c r="AX179" i="3"/>
  <c r="AX180" i="3"/>
  <c r="AX181" i="3"/>
  <c r="AX182" i="3"/>
  <c r="AX183" i="3"/>
  <c r="AX184" i="3"/>
  <c r="AX185" i="3"/>
  <c r="AX186" i="3"/>
  <c r="AX187" i="3"/>
  <c r="AX188" i="3"/>
  <c r="AX189" i="3"/>
  <c r="AX190" i="3"/>
  <c r="AX191" i="3"/>
  <c r="AX192" i="3"/>
  <c r="AX193" i="3"/>
  <c r="AX194" i="3"/>
  <c r="AX195" i="3"/>
  <c r="AX196" i="3"/>
  <c r="AX197" i="3"/>
  <c r="AX198" i="3"/>
  <c r="AX199" i="3"/>
  <c r="AX200" i="3"/>
  <c r="AX201" i="3"/>
  <c r="AZ196" i="45" s="1"/>
  <c r="AX202" i="3"/>
  <c r="AX203" i="3"/>
  <c r="AX204" i="3"/>
  <c r="AX205" i="3"/>
  <c r="AX206" i="3"/>
  <c r="AX207" i="3"/>
  <c r="AX208" i="3"/>
  <c r="AX209" i="3"/>
  <c r="AX210" i="3"/>
  <c r="AX211" i="3"/>
  <c r="AX212" i="3"/>
  <c r="AX213" i="3"/>
  <c r="AZ226" i="45" s="1"/>
  <c r="AX214" i="3"/>
  <c r="AX215" i="3"/>
  <c r="AX216" i="3"/>
  <c r="AX217" i="3"/>
  <c r="AX218" i="3"/>
  <c r="AX219" i="3"/>
  <c r="AX220" i="3"/>
  <c r="AX221" i="3"/>
  <c r="AX222" i="3"/>
  <c r="AX223" i="3"/>
  <c r="AX224" i="3"/>
  <c r="AX225" i="3"/>
  <c r="AX226" i="3"/>
  <c r="AX227" i="3"/>
  <c r="AX228" i="3"/>
  <c r="AX229" i="3"/>
  <c r="AX230" i="3"/>
  <c r="AX231" i="3"/>
  <c r="AX232" i="3"/>
  <c r="AX233" i="3"/>
  <c r="AX234" i="3"/>
  <c r="AX235" i="3"/>
  <c r="AX236" i="3"/>
  <c r="AX237" i="3"/>
  <c r="AX238" i="3"/>
  <c r="AX239" i="3"/>
  <c r="AX240" i="3"/>
  <c r="AX241" i="3"/>
  <c r="AX242" i="3"/>
  <c r="AX243" i="3"/>
  <c r="AX244" i="3"/>
  <c r="AX245" i="3"/>
  <c r="AX246" i="3"/>
  <c r="AX247" i="3"/>
  <c r="AX248" i="3"/>
  <c r="AX249" i="3"/>
  <c r="AX250" i="3"/>
  <c r="AX251" i="3"/>
  <c r="AX252" i="3"/>
  <c r="AX253" i="3"/>
  <c r="AX254" i="3"/>
  <c r="AX255" i="3"/>
  <c r="AX256" i="3"/>
  <c r="AX257" i="3"/>
  <c r="AX258" i="3"/>
  <c r="AX259" i="3"/>
  <c r="AX260" i="3"/>
  <c r="AX261" i="3"/>
  <c r="AX262" i="3"/>
  <c r="AX263" i="3"/>
  <c r="AX264" i="3"/>
  <c r="AX265" i="3"/>
  <c r="AX266" i="3"/>
  <c r="AX267" i="3"/>
  <c r="AX268" i="3"/>
  <c r="AX269" i="3"/>
  <c r="AX270" i="3"/>
  <c r="AX271" i="3"/>
  <c r="AX272" i="3"/>
  <c r="AX273" i="3"/>
  <c r="AX274" i="3"/>
  <c r="AX275" i="3"/>
  <c r="AX276" i="3"/>
  <c r="AX277" i="3"/>
  <c r="AX278" i="3"/>
  <c r="AX279" i="3"/>
  <c r="AX280" i="3"/>
  <c r="AX281" i="3"/>
  <c r="AX282" i="3"/>
  <c r="AX283" i="3"/>
  <c r="AX284" i="3"/>
  <c r="AX285" i="3"/>
  <c r="AX286" i="3"/>
  <c r="AX287" i="3"/>
  <c r="AX288" i="3"/>
  <c r="AX289" i="3"/>
  <c r="AX290" i="3"/>
  <c r="AX291" i="3"/>
  <c r="AX292" i="3"/>
  <c r="AX293" i="3"/>
  <c r="AX294" i="3"/>
  <c r="AX295" i="3"/>
  <c r="AX296" i="3"/>
  <c r="AX297" i="3"/>
  <c r="AX298" i="3"/>
  <c r="AX299" i="3"/>
  <c r="AX300" i="3"/>
  <c r="AX301" i="3"/>
  <c r="AX302" i="3"/>
  <c r="AX303" i="3"/>
  <c r="AX304" i="3"/>
  <c r="AX305" i="3"/>
  <c r="AX306" i="3"/>
  <c r="AX307" i="3"/>
  <c r="AX308" i="3"/>
  <c r="AX309" i="3"/>
  <c r="AX310" i="3"/>
  <c r="AX311" i="3"/>
  <c r="AX312" i="3"/>
  <c r="AX313" i="3"/>
  <c r="AX314" i="3"/>
  <c r="AX315" i="3"/>
  <c r="AX316" i="3"/>
  <c r="AX317" i="3"/>
  <c r="AX318" i="3"/>
  <c r="AX319" i="3"/>
  <c r="AX320" i="3"/>
  <c r="AX321" i="3"/>
  <c r="AX322" i="3"/>
  <c r="AX323" i="3"/>
  <c r="AX324" i="3"/>
  <c r="AX325" i="3"/>
  <c r="AX326" i="3"/>
  <c r="AX327" i="3"/>
  <c r="AX328" i="3"/>
  <c r="AX329" i="3"/>
  <c r="AX330" i="3"/>
  <c r="AX331" i="3"/>
  <c r="AX332" i="3"/>
  <c r="AX333" i="3"/>
  <c r="AX334" i="3"/>
  <c r="AX335" i="3"/>
  <c r="AX336" i="3"/>
  <c r="AX337" i="3"/>
  <c r="AX338" i="3"/>
  <c r="AX339" i="3"/>
  <c r="AX340" i="3"/>
  <c r="AX341" i="3"/>
  <c r="AX342" i="3"/>
  <c r="AX343" i="3"/>
  <c r="AX344" i="3"/>
  <c r="AX345" i="3"/>
  <c r="AX346" i="3"/>
  <c r="AX347" i="3"/>
  <c r="AX348" i="3"/>
  <c r="AX349" i="3"/>
  <c r="AX350" i="3"/>
  <c r="AX351" i="3"/>
  <c r="AX352" i="3"/>
  <c r="AX353" i="3"/>
  <c r="AX354" i="3"/>
  <c r="AX355" i="3"/>
  <c r="AX356" i="3"/>
  <c r="AX357" i="3"/>
  <c r="AX358" i="3"/>
  <c r="AX359" i="3"/>
  <c r="AX360" i="3"/>
  <c r="AX361" i="3"/>
  <c r="AX362" i="3"/>
  <c r="AX363" i="3"/>
  <c r="AX364" i="3"/>
  <c r="AY25" i="3"/>
  <c r="AW205" i="45"/>
  <c r="AZ208" i="45"/>
  <c r="AZ195" i="45"/>
  <c r="AZ202" i="45" l="1"/>
  <c r="AZ238" i="45"/>
  <c r="AZ214" i="45"/>
  <c r="AZ220" i="45"/>
  <c r="AZ236" i="45"/>
  <c r="AZ201" i="45"/>
  <c r="AZ207" i="45"/>
  <c r="AZ213" i="45"/>
  <c r="AZ219" i="45"/>
  <c r="AZ225" i="45"/>
  <c r="AZ231" i="45"/>
  <c r="AZ237" i="45"/>
  <c r="AZ197" i="45"/>
  <c r="AZ203" i="45"/>
  <c r="AZ209" i="45"/>
  <c r="AZ215" i="45"/>
  <c r="AZ221" i="45"/>
  <c r="AZ227" i="45"/>
  <c r="AZ233" i="45"/>
  <c r="AZ198" i="45"/>
  <c r="AZ204" i="45"/>
  <c r="AZ210" i="45"/>
  <c r="AZ216" i="45"/>
  <c r="AZ222" i="45"/>
  <c r="AZ228" i="45"/>
  <c r="AZ234" i="45"/>
  <c r="AZ199" i="45"/>
  <c r="AZ205" i="45"/>
  <c r="AZ211" i="45"/>
  <c r="AZ217" i="45"/>
  <c r="AZ223" i="45"/>
  <c r="AZ229" i="45"/>
  <c r="AZ235" i="45"/>
  <c r="AZ200" i="45"/>
  <c r="AZ206" i="45"/>
  <c r="AZ212" i="45"/>
  <c r="AZ218" i="45"/>
  <c r="AZ224" i="45"/>
  <c r="AZ230" i="45"/>
  <c r="H13" i="47"/>
  <c r="I13" i="47"/>
  <c r="AH195" i="45"/>
  <c r="AH160" i="45" l="1"/>
  <c r="AI194" i="45"/>
  <c r="AH194" i="45"/>
  <c r="AI183" i="45"/>
  <c r="AH183" i="45"/>
  <c r="AI182" i="45"/>
  <c r="AH182" i="45"/>
  <c r="AI181" i="45"/>
  <c r="AH181" i="45"/>
  <c r="AI180" i="45"/>
  <c r="AH180" i="45"/>
  <c r="AI179" i="45"/>
  <c r="AH179" i="45"/>
  <c r="AI178" i="45"/>
  <c r="AH178" i="45"/>
  <c r="AI177" i="45"/>
  <c r="AH177" i="45"/>
  <c r="AI176" i="45"/>
  <c r="AH176" i="45"/>
  <c r="AI175" i="45"/>
  <c r="AH175" i="45"/>
  <c r="AI174" i="45"/>
  <c r="AH174" i="45"/>
  <c r="AI173" i="45"/>
  <c r="AH173" i="45"/>
  <c r="AI172" i="45"/>
  <c r="AH172" i="45"/>
  <c r="AI171" i="45"/>
  <c r="AH171" i="45"/>
  <c r="AI170" i="45"/>
  <c r="AH170" i="45"/>
  <c r="AI169" i="45"/>
  <c r="AH169" i="45"/>
  <c r="AI168" i="45"/>
  <c r="AH168" i="45"/>
  <c r="AI167" i="45"/>
  <c r="AH167" i="45"/>
  <c r="AI166" i="45"/>
  <c r="AH166" i="45"/>
  <c r="AI165" i="45"/>
  <c r="AH165" i="45"/>
  <c r="AI164" i="45"/>
  <c r="AH164" i="45"/>
  <c r="AI163" i="45"/>
  <c r="AH163" i="45"/>
  <c r="AI162" i="45"/>
  <c r="AH162" i="45"/>
  <c r="AI161" i="45"/>
  <c r="AH161" i="45"/>
  <c r="BY183" i="45"/>
  <c r="BY182" i="45"/>
  <c r="BY181" i="45"/>
  <c r="BY180" i="45"/>
  <c r="BY179" i="45"/>
  <c r="BY178" i="45"/>
  <c r="BY177" i="45"/>
  <c r="BY176" i="45"/>
  <c r="BY175" i="45"/>
  <c r="BY174" i="45"/>
  <c r="BY173" i="45"/>
  <c r="BY172" i="45"/>
  <c r="BY171" i="45"/>
  <c r="BY170" i="45"/>
  <c r="BY169" i="45"/>
  <c r="BY168" i="45"/>
  <c r="BY167" i="45"/>
  <c r="BY166" i="45"/>
  <c r="BY165" i="45"/>
  <c r="BY164" i="45"/>
  <c r="BY163" i="45"/>
  <c r="BY162" i="45"/>
  <c r="BY161" i="45"/>
  <c r="BT183" i="45"/>
  <c r="BT182" i="45"/>
  <c r="BT181" i="45"/>
  <c r="BT180" i="45"/>
  <c r="BT179" i="45"/>
  <c r="BT178" i="45"/>
  <c r="BT177" i="45"/>
  <c r="BT176" i="45"/>
  <c r="BT175" i="45"/>
  <c r="BT174" i="45"/>
  <c r="BT173" i="45"/>
  <c r="BT172" i="45"/>
  <c r="BT171" i="45"/>
  <c r="BT170" i="45"/>
  <c r="BT169" i="45"/>
  <c r="BT168" i="45"/>
  <c r="BT167" i="45"/>
  <c r="BT166" i="45"/>
  <c r="BT165" i="45"/>
  <c r="BT164" i="45"/>
  <c r="BT163" i="45"/>
  <c r="BT162" i="45"/>
  <c r="BT161" i="45"/>
  <c r="BO183" i="45"/>
  <c r="BO182" i="45"/>
  <c r="BO181" i="45"/>
  <c r="BO180" i="45"/>
  <c r="BO179" i="45"/>
  <c r="BO178" i="45"/>
  <c r="BO177" i="45"/>
  <c r="BO176" i="45"/>
  <c r="BO175" i="45"/>
  <c r="BO174" i="45"/>
  <c r="BO173" i="45"/>
  <c r="BO172" i="45"/>
  <c r="BO171" i="45"/>
  <c r="BO170" i="45"/>
  <c r="BO169" i="45"/>
  <c r="BO168" i="45"/>
  <c r="BO167" i="45"/>
  <c r="BO166" i="45"/>
  <c r="BO165" i="45"/>
  <c r="BO164" i="45"/>
  <c r="BO163" i="45"/>
  <c r="BO162" i="45"/>
  <c r="BO161" i="45"/>
  <c r="BJ183" i="45"/>
  <c r="BJ182" i="45"/>
  <c r="BJ181" i="45"/>
  <c r="BJ180" i="45"/>
  <c r="BJ179" i="45"/>
  <c r="BJ178" i="45"/>
  <c r="BJ177" i="45"/>
  <c r="BJ176" i="45"/>
  <c r="BJ175" i="45"/>
  <c r="BJ174" i="45"/>
  <c r="BJ173" i="45"/>
  <c r="BJ172" i="45"/>
  <c r="BJ171" i="45"/>
  <c r="BJ170" i="45"/>
  <c r="BJ169" i="45"/>
  <c r="BJ168" i="45"/>
  <c r="BJ167" i="45"/>
  <c r="BJ166" i="45"/>
  <c r="BJ165" i="45"/>
  <c r="BJ164" i="45"/>
  <c r="BJ163" i="45"/>
  <c r="BJ162" i="45"/>
  <c r="BJ161" i="45"/>
  <c r="BE183" i="45"/>
  <c r="BE182" i="45"/>
  <c r="BE181" i="45"/>
  <c r="BE180" i="45"/>
  <c r="BE179" i="45"/>
  <c r="BE178" i="45"/>
  <c r="BE177" i="45"/>
  <c r="BE176" i="45"/>
  <c r="BE175" i="45"/>
  <c r="BE174" i="45"/>
  <c r="BE173" i="45"/>
  <c r="BE172" i="45"/>
  <c r="BE171" i="45"/>
  <c r="BE170" i="45"/>
  <c r="BE169" i="45"/>
  <c r="BE168" i="45"/>
  <c r="BE167" i="45"/>
  <c r="BE166" i="45"/>
  <c r="BE165" i="45"/>
  <c r="BE164" i="45"/>
  <c r="BE163" i="45"/>
  <c r="BE162" i="45"/>
  <c r="BE161" i="45"/>
  <c r="AZ161" i="45"/>
  <c r="AZ183" i="45"/>
  <c r="AZ182" i="45"/>
  <c r="AZ181" i="45"/>
  <c r="AZ180" i="45"/>
  <c r="AZ179" i="45"/>
  <c r="AZ178" i="45"/>
  <c r="AZ177" i="45"/>
  <c r="AZ176" i="45"/>
  <c r="AZ175" i="45"/>
  <c r="AZ174" i="45"/>
  <c r="AZ173" i="45"/>
  <c r="AZ172" i="45"/>
  <c r="AZ171" i="45"/>
  <c r="AZ170" i="45"/>
  <c r="AZ169" i="45"/>
  <c r="AZ168" i="45"/>
  <c r="AZ167" i="45"/>
  <c r="AZ166" i="45"/>
  <c r="AZ165" i="45"/>
  <c r="AZ164" i="45"/>
  <c r="AZ163" i="45"/>
  <c r="AZ162" i="45"/>
  <c r="AU183" i="45"/>
  <c r="AU182" i="45"/>
  <c r="AU181" i="45"/>
  <c r="AU180" i="45"/>
  <c r="AU179" i="45"/>
  <c r="AU178" i="45"/>
  <c r="AU177" i="45"/>
  <c r="AU176" i="45"/>
  <c r="AU175" i="45"/>
  <c r="AU174" i="45"/>
  <c r="AU173" i="45"/>
  <c r="AU172" i="45"/>
  <c r="AU171" i="45"/>
  <c r="AU170" i="45"/>
  <c r="AU169" i="45"/>
  <c r="AU168" i="45"/>
  <c r="AU167" i="45"/>
  <c r="AU166" i="45"/>
  <c r="AU165" i="45"/>
  <c r="AU164" i="45"/>
  <c r="AU163" i="45"/>
  <c r="AU162" i="45"/>
  <c r="AU161" i="45"/>
  <c r="AP183" i="45"/>
  <c r="AK183" i="45" s="1"/>
  <c r="AP182" i="45"/>
  <c r="AP181" i="45"/>
  <c r="AP180" i="45"/>
  <c r="AP179" i="45"/>
  <c r="AP178" i="45"/>
  <c r="AK178" i="45" s="1"/>
  <c r="AP177" i="45"/>
  <c r="AK177" i="45" s="1"/>
  <c r="AP176" i="45"/>
  <c r="AP175" i="45"/>
  <c r="AP174" i="45"/>
  <c r="AP173" i="45"/>
  <c r="AP172" i="45"/>
  <c r="AK172" i="45" s="1"/>
  <c r="AP171" i="45"/>
  <c r="AK171" i="45" s="1"/>
  <c r="AP170" i="45"/>
  <c r="AP169" i="45"/>
  <c r="AP168" i="45"/>
  <c r="AP167" i="45"/>
  <c r="AP166" i="45"/>
  <c r="AK166" i="45" s="1"/>
  <c r="AP165" i="45"/>
  <c r="AK165" i="45" s="1"/>
  <c r="AP164" i="45"/>
  <c r="AP163" i="45"/>
  <c r="AP162" i="45"/>
  <c r="AP161" i="45"/>
  <c r="BY238" i="45"/>
  <c r="BY237" i="45"/>
  <c r="BY236" i="45"/>
  <c r="BY235" i="45"/>
  <c r="BY234" i="45"/>
  <c r="BY233" i="45"/>
  <c r="BY232" i="45"/>
  <c r="BY231" i="45"/>
  <c r="BY230" i="45"/>
  <c r="BY229" i="45"/>
  <c r="BY228" i="45"/>
  <c r="BY227" i="45"/>
  <c r="BY226" i="45"/>
  <c r="BY225" i="45"/>
  <c r="BY224" i="45"/>
  <c r="BY223" i="45"/>
  <c r="BY222" i="45"/>
  <c r="BY221" i="45"/>
  <c r="BY220" i="45"/>
  <c r="BY219" i="45"/>
  <c r="BY218" i="45"/>
  <c r="BY217" i="45"/>
  <c r="BY216" i="45"/>
  <c r="BY215" i="45"/>
  <c r="BY214" i="45"/>
  <c r="BY213" i="45"/>
  <c r="BY212" i="45"/>
  <c r="BY211" i="45"/>
  <c r="BY210" i="45"/>
  <c r="BY209" i="45"/>
  <c r="BY208" i="45"/>
  <c r="BY207" i="45"/>
  <c r="BY206" i="45"/>
  <c r="BY205" i="45"/>
  <c r="BY204" i="45"/>
  <c r="BY203" i="45"/>
  <c r="BY202" i="45"/>
  <c r="BY201" i="45"/>
  <c r="BY200" i="45"/>
  <c r="BY199" i="45"/>
  <c r="BY198" i="45"/>
  <c r="BY197" i="45"/>
  <c r="BY196" i="45"/>
  <c r="BY195" i="45"/>
  <c r="BT238" i="45"/>
  <c r="BT237" i="45"/>
  <c r="BT236" i="45"/>
  <c r="BT235" i="45"/>
  <c r="BT234" i="45"/>
  <c r="BT233" i="45"/>
  <c r="BT232" i="45"/>
  <c r="BT231" i="45"/>
  <c r="BT230" i="45"/>
  <c r="BT229" i="45"/>
  <c r="BT228" i="45"/>
  <c r="BT227" i="45"/>
  <c r="BT226" i="45"/>
  <c r="BT225" i="45"/>
  <c r="BT224" i="45"/>
  <c r="BT223" i="45"/>
  <c r="BT222" i="45"/>
  <c r="BT221" i="45"/>
  <c r="BT220" i="45"/>
  <c r="BT219" i="45"/>
  <c r="BT218" i="45"/>
  <c r="BT217" i="45"/>
  <c r="BT216" i="45"/>
  <c r="BT215" i="45"/>
  <c r="BT214" i="45"/>
  <c r="BT213" i="45"/>
  <c r="BT212" i="45"/>
  <c r="BT211" i="45"/>
  <c r="BT210" i="45"/>
  <c r="BT209" i="45"/>
  <c r="BT208" i="45"/>
  <c r="BT207" i="45"/>
  <c r="BT206" i="45"/>
  <c r="BT205" i="45"/>
  <c r="BT204" i="45"/>
  <c r="BT203" i="45"/>
  <c r="BT202" i="45"/>
  <c r="BT201" i="45"/>
  <c r="BT200" i="45"/>
  <c r="BT199" i="45"/>
  <c r="BT198" i="45"/>
  <c r="BT197" i="45"/>
  <c r="BT196" i="45"/>
  <c r="BT195" i="45"/>
  <c r="BO238" i="45"/>
  <c r="BO237" i="45"/>
  <c r="BO236" i="45"/>
  <c r="BO235" i="45"/>
  <c r="BO234" i="45"/>
  <c r="BO233" i="45"/>
  <c r="BO232" i="45"/>
  <c r="BO231" i="45"/>
  <c r="BO230" i="45"/>
  <c r="BO229" i="45"/>
  <c r="BO228" i="45"/>
  <c r="BO227" i="45"/>
  <c r="BO226" i="45"/>
  <c r="BO225" i="45"/>
  <c r="BO224" i="45"/>
  <c r="BO223" i="45"/>
  <c r="BO222" i="45"/>
  <c r="BO221" i="45"/>
  <c r="BO220" i="45"/>
  <c r="BO219" i="45"/>
  <c r="BO218" i="45"/>
  <c r="BO217" i="45"/>
  <c r="BO216" i="45"/>
  <c r="BO215" i="45"/>
  <c r="BO214" i="45"/>
  <c r="BO213" i="45"/>
  <c r="BO212" i="45"/>
  <c r="BO211" i="45"/>
  <c r="BO210" i="45"/>
  <c r="BO209" i="45"/>
  <c r="BO208" i="45"/>
  <c r="BO207" i="45"/>
  <c r="BO206" i="45"/>
  <c r="BO205" i="45"/>
  <c r="BO204" i="45"/>
  <c r="BO203" i="45"/>
  <c r="BO202" i="45"/>
  <c r="BO201" i="45"/>
  <c r="BO200" i="45"/>
  <c r="BO199" i="45"/>
  <c r="BO198" i="45"/>
  <c r="BO197" i="45"/>
  <c r="BO196" i="45"/>
  <c r="BO195" i="45"/>
  <c r="BJ238" i="45"/>
  <c r="BJ237" i="45"/>
  <c r="BJ236" i="45"/>
  <c r="BJ235" i="45"/>
  <c r="BJ234" i="45"/>
  <c r="BJ233" i="45"/>
  <c r="BJ232" i="45"/>
  <c r="BJ231" i="45"/>
  <c r="BJ230" i="45"/>
  <c r="BJ229" i="45"/>
  <c r="BJ228" i="45"/>
  <c r="BJ227" i="45"/>
  <c r="BJ226" i="45"/>
  <c r="BJ225" i="45"/>
  <c r="BJ224" i="45"/>
  <c r="BJ223" i="45"/>
  <c r="BJ222" i="45"/>
  <c r="BJ221" i="45"/>
  <c r="BJ220" i="45"/>
  <c r="BJ219" i="45"/>
  <c r="BJ218" i="45"/>
  <c r="BJ217" i="45"/>
  <c r="BJ216" i="45"/>
  <c r="BJ215" i="45"/>
  <c r="BJ214" i="45"/>
  <c r="BJ213" i="45"/>
  <c r="BJ212" i="45"/>
  <c r="BJ211" i="45"/>
  <c r="BJ210" i="45"/>
  <c r="BJ209" i="45"/>
  <c r="BJ208" i="45"/>
  <c r="BJ207" i="45"/>
  <c r="BJ206" i="45"/>
  <c r="BJ205" i="45"/>
  <c r="BJ204" i="45"/>
  <c r="BJ203" i="45"/>
  <c r="BJ202" i="45"/>
  <c r="BJ201" i="45"/>
  <c r="BJ200" i="45"/>
  <c r="BJ199" i="45"/>
  <c r="BJ198" i="45"/>
  <c r="BJ197" i="45"/>
  <c r="BJ196" i="45"/>
  <c r="BJ195" i="45"/>
  <c r="BE238" i="45"/>
  <c r="BE237" i="45"/>
  <c r="BE236" i="45"/>
  <c r="BE235" i="45"/>
  <c r="BE234" i="45"/>
  <c r="BE233" i="45"/>
  <c r="BE232" i="45"/>
  <c r="BE231" i="45"/>
  <c r="BE230" i="45"/>
  <c r="BE229" i="45"/>
  <c r="BE228" i="45"/>
  <c r="BE227" i="45"/>
  <c r="BE226" i="45"/>
  <c r="BE225" i="45"/>
  <c r="BE224" i="45"/>
  <c r="BE223" i="45"/>
  <c r="BE222" i="45"/>
  <c r="BE221" i="45"/>
  <c r="BE220" i="45"/>
  <c r="BE219" i="45"/>
  <c r="BE218" i="45"/>
  <c r="BE217" i="45"/>
  <c r="BE216" i="45"/>
  <c r="BE215" i="45"/>
  <c r="BE214" i="45"/>
  <c r="BE213" i="45"/>
  <c r="BE212" i="45"/>
  <c r="BE211" i="45"/>
  <c r="BE210" i="45"/>
  <c r="BE209" i="45"/>
  <c r="BE208" i="45"/>
  <c r="BE207" i="45"/>
  <c r="BE206" i="45"/>
  <c r="BE205" i="45"/>
  <c r="BE204" i="45"/>
  <c r="BE203" i="45"/>
  <c r="BE202" i="45"/>
  <c r="BE201" i="45"/>
  <c r="BE200" i="45"/>
  <c r="BE199" i="45"/>
  <c r="BE198" i="45"/>
  <c r="BE197" i="45"/>
  <c r="BE196" i="45"/>
  <c r="BE195" i="45"/>
  <c r="AU238" i="45"/>
  <c r="AU237" i="45"/>
  <c r="AU236" i="45"/>
  <c r="AU235" i="45"/>
  <c r="AU234" i="45"/>
  <c r="AU233" i="45"/>
  <c r="AU232" i="45"/>
  <c r="AU231" i="45"/>
  <c r="AU230" i="45"/>
  <c r="AU229" i="45"/>
  <c r="AU228" i="45"/>
  <c r="AU227" i="45"/>
  <c r="AU226" i="45"/>
  <c r="AU225" i="45"/>
  <c r="AU224" i="45"/>
  <c r="AU223" i="45"/>
  <c r="AU222" i="45"/>
  <c r="AU221" i="45"/>
  <c r="AU220" i="45"/>
  <c r="AU219" i="45"/>
  <c r="AU218" i="45"/>
  <c r="AU217" i="45"/>
  <c r="AU216" i="45"/>
  <c r="AU215" i="45"/>
  <c r="AU214" i="45"/>
  <c r="AU213" i="45"/>
  <c r="AU212" i="45"/>
  <c r="AU211" i="45"/>
  <c r="AU210" i="45"/>
  <c r="AU209" i="45"/>
  <c r="AU208" i="45"/>
  <c r="AU207" i="45"/>
  <c r="AU206" i="45"/>
  <c r="AU205" i="45"/>
  <c r="AU204" i="45"/>
  <c r="AU203" i="45"/>
  <c r="AU202" i="45"/>
  <c r="AU201" i="45"/>
  <c r="AU200" i="45"/>
  <c r="AU199" i="45"/>
  <c r="AU198" i="45"/>
  <c r="AU197" i="45"/>
  <c r="AU196" i="45"/>
  <c r="AU195" i="45"/>
  <c r="AP238" i="45"/>
  <c r="AK238" i="45" s="1"/>
  <c r="AP237" i="45"/>
  <c r="AP236" i="45"/>
  <c r="AP235" i="45"/>
  <c r="AP234" i="45"/>
  <c r="AP233" i="45"/>
  <c r="AK233" i="45" s="1"/>
  <c r="AP232" i="45"/>
  <c r="AK232" i="45" s="1"/>
  <c r="AP231" i="45"/>
  <c r="AP230" i="45"/>
  <c r="AP229" i="45"/>
  <c r="AP228" i="45"/>
  <c r="AP227" i="45"/>
  <c r="AP226" i="45"/>
  <c r="AK226" i="45" s="1"/>
  <c r="AP225" i="45"/>
  <c r="AP224" i="45"/>
  <c r="AP223" i="45"/>
  <c r="AP222" i="45"/>
  <c r="AP221" i="45"/>
  <c r="AK221" i="45" s="1"/>
  <c r="AP220" i="45"/>
  <c r="AK220" i="45" s="1"/>
  <c r="AP219" i="45"/>
  <c r="AP218" i="45"/>
  <c r="AP217" i="45"/>
  <c r="AP216" i="45"/>
  <c r="AP215" i="45"/>
  <c r="AK215" i="45" s="1"/>
  <c r="AP214" i="45"/>
  <c r="AK214" i="45" s="1"/>
  <c r="AP213" i="45"/>
  <c r="AP212" i="45"/>
  <c r="AP211" i="45"/>
  <c r="AP210" i="45"/>
  <c r="AP209" i="45"/>
  <c r="AK209" i="45" s="1"/>
  <c r="AP208" i="45"/>
  <c r="AK208" i="45" s="1"/>
  <c r="AP207" i="45"/>
  <c r="AP206" i="45"/>
  <c r="AP205" i="45"/>
  <c r="AP204" i="45"/>
  <c r="AP203" i="45"/>
  <c r="AK203" i="45" s="1"/>
  <c r="AP202" i="45"/>
  <c r="AK202" i="45" s="1"/>
  <c r="AP201" i="45"/>
  <c r="AP200" i="45"/>
  <c r="AK200" i="45" s="1"/>
  <c r="AP199" i="45"/>
  <c r="AP198" i="45"/>
  <c r="AP197" i="45"/>
  <c r="AP196" i="45"/>
  <c r="AP195" i="45"/>
  <c r="AK230" i="45"/>
  <c r="AK229" i="45"/>
  <c r="AK227" i="45"/>
  <c r="AK212" i="45"/>
  <c r="AI195" i="45"/>
  <c r="AI238" i="45"/>
  <c r="AI237" i="45"/>
  <c r="AI236" i="45"/>
  <c r="AI235" i="45"/>
  <c r="AI234" i="45"/>
  <c r="AI233" i="45"/>
  <c r="AI232" i="45"/>
  <c r="AI231" i="45"/>
  <c r="AI230" i="45"/>
  <c r="AI229" i="45"/>
  <c r="AI228" i="45"/>
  <c r="AI227" i="45"/>
  <c r="AI226" i="45"/>
  <c r="AI225" i="45"/>
  <c r="AI224" i="45"/>
  <c r="AI223" i="45"/>
  <c r="AI222" i="45"/>
  <c r="AI221" i="45"/>
  <c r="AI220" i="45"/>
  <c r="AI219" i="45"/>
  <c r="AI218" i="45"/>
  <c r="AI217" i="45"/>
  <c r="AI216" i="45"/>
  <c r="AI215" i="45"/>
  <c r="AI214" i="45"/>
  <c r="AI213" i="45"/>
  <c r="AI212" i="45"/>
  <c r="AI211" i="45"/>
  <c r="AI210" i="45"/>
  <c r="AI209" i="45"/>
  <c r="AI208" i="45"/>
  <c r="AI207" i="45"/>
  <c r="AI206" i="45"/>
  <c r="AI205" i="45"/>
  <c r="AI204" i="45"/>
  <c r="AI203" i="45"/>
  <c r="AI202" i="45"/>
  <c r="AI201" i="45"/>
  <c r="AI200" i="45"/>
  <c r="AI199" i="45"/>
  <c r="AI198" i="45"/>
  <c r="AI197" i="45"/>
  <c r="AI196" i="45"/>
  <c r="AH238" i="45"/>
  <c r="AH237" i="45"/>
  <c r="AH236" i="45"/>
  <c r="AH235" i="45"/>
  <c r="AH234" i="45"/>
  <c r="AH233" i="45"/>
  <c r="AH232" i="45"/>
  <c r="AH231" i="45"/>
  <c r="AH230" i="45"/>
  <c r="AH229" i="45"/>
  <c r="AH228" i="45"/>
  <c r="AH227" i="45"/>
  <c r="AH226" i="45"/>
  <c r="AH225" i="45"/>
  <c r="AH224" i="45"/>
  <c r="AH223" i="45"/>
  <c r="AH222" i="45"/>
  <c r="AH221" i="45"/>
  <c r="AH220" i="45"/>
  <c r="AH219" i="45"/>
  <c r="AH218" i="45"/>
  <c r="AH217" i="45"/>
  <c r="AH216" i="45"/>
  <c r="AH215" i="45"/>
  <c r="AH214" i="45"/>
  <c r="AH213" i="45"/>
  <c r="AH212" i="45"/>
  <c r="AH211" i="45"/>
  <c r="AH210" i="45"/>
  <c r="AH209" i="45"/>
  <c r="AH208" i="45"/>
  <c r="AH207" i="45"/>
  <c r="AH206" i="45"/>
  <c r="AH205" i="45"/>
  <c r="AH204" i="45"/>
  <c r="AH203" i="45"/>
  <c r="AH202" i="45"/>
  <c r="AH201" i="45"/>
  <c r="AH200" i="45"/>
  <c r="AH199" i="45"/>
  <c r="AH198" i="45"/>
  <c r="AH197" i="45"/>
  <c r="AH196" i="45"/>
  <c r="Z24" i="45"/>
  <c r="Z28" i="45"/>
  <c r="AG110" i="20"/>
  <c r="AI26" i="20"/>
  <c r="F7" i="35"/>
  <c r="U18" i="36"/>
  <c r="U19" i="36"/>
  <c r="U20" i="36"/>
  <c r="U21" i="36"/>
  <c r="U22" i="36"/>
  <c r="U23" i="36"/>
  <c r="U24" i="36"/>
  <c r="U25" i="36"/>
  <c r="U26" i="36"/>
  <c r="U27" i="36"/>
  <c r="U28" i="36"/>
  <c r="U29" i="36"/>
  <c r="U30" i="36"/>
  <c r="U31" i="36"/>
  <c r="U32" i="36"/>
  <c r="U33" i="36"/>
  <c r="U34" i="36"/>
  <c r="U35" i="36"/>
  <c r="U36" i="36"/>
  <c r="U37" i="36"/>
  <c r="U38" i="36"/>
  <c r="U39" i="36"/>
  <c r="U40" i="36"/>
  <c r="U41" i="36"/>
  <c r="U42" i="36"/>
  <c r="U43" i="36"/>
  <c r="U44" i="36"/>
  <c r="U45" i="36"/>
  <c r="U46" i="36"/>
  <c r="U47" i="36"/>
  <c r="U48" i="36"/>
  <c r="U49" i="36"/>
  <c r="U50" i="36"/>
  <c r="U51" i="36"/>
  <c r="U52" i="36"/>
  <c r="U53" i="36"/>
  <c r="U54" i="36"/>
  <c r="U55" i="36"/>
  <c r="U56" i="36"/>
  <c r="U57" i="36"/>
  <c r="U58" i="36"/>
  <c r="U59" i="36"/>
  <c r="U60" i="36"/>
  <c r="U61" i="36"/>
  <c r="U62" i="36"/>
  <c r="U63" i="36"/>
  <c r="U64" i="36"/>
  <c r="U65" i="36"/>
  <c r="U66" i="36"/>
  <c r="U67" i="36"/>
  <c r="U68" i="36"/>
  <c r="U69" i="36"/>
  <c r="U70" i="36"/>
  <c r="U71" i="36"/>
  <c r="U72" i="36"/>
  <c r="U73" i="36"/>
  <c r="U74" i="36"/>
  <c r="U75" i="36"/>
  <c r="U76" i="36"/>
  <c r="U77" i="36"/>
  <c r="U78" i="36"/>
  <c r="U79" i="36"/>
  <c r="U80" i="36"/>
  <c r="U81" i="36"/>
  <c r="U82" i="36"/>
  <c r="U83" i="36"/>
  <c r="U84" i="36"/>
  <c r="U85" i="36"/>
  <c r="U86" i="36"/>
  <c r="U87" i="36"/>
  <c r="U88" i="36"/>
  <c r="U89" i="36"/>
  <c r="U90" i="36"/>
  <c r="U91" i="36"/>
  <c r="U92" i="36"/>
  <c r="U93" i="36"/>
  <c r="U94" i="36"/>
  <c r="U95" i="36"/>
  <c r="U96" i="36"/>
  <c r="U97" i="36"/>
  <c r="U98" i="36"/>
  <c r="U99" i="36"/>
  <c r="U100" i="36"/>
  <c r="U101" i="36"/>
  <c r="U102" i="36"/>
  <c r="U103" i="36"/>
  <c r="U104" i="36"/>
  <c r="U105" i="36"/>
  <c r="U106" i="36"/>
  <c r="U107" i="36"/>
  <c r="U108" i="36"/>
  <c r="U109" i="36"/>
  <c r="U110" i="36"/>
  <c r="U111" i="36"/>
  <c r="U112" i="36"/>
  <c r="U113" i="36"/>
  <c r="U114" i="36"/>
  <c r="U115" i="36"/>
  <c r="U116" i="36"/>
  <c r="U117" i="36"/>
  <c r="U118" i="36"/>
  <c r="U119" i="36"/>
  <c r="F11" i="29"/>
  <c r="D41" i="30"/>
  <c r="H41" i="30"/>
  <c r="H12" i="30"/>
  <c r="I147" i="31"/>
  <c r="S120" i="31"/>
  <c r="R120" i="31"/>
  <c r="H120" i="31" s="1"/>
  <c r="I122" i="31"/>
  <c r="R92" i="31"/>
  <c r="H92" i="31" s="1"/>
  <c r="I92" i="31"/>
  <c r="E92" i="31"/>
  <c r="I93" i="31"/>
  <c r="M71" i="31"/>
  <c r="I67" i="31"/>
  <c r="E40" i="31"/>
  <c r="AG59" i="31"/>
  <c r="AF59" i="31"/>
  <c r="AE59" i="31"/>
  <c r="AD59" i="31"/>
  <c r="AC59" i="31"/>
  <c r="AB59" i="31"/>
  <c r="AA59" i="31"/>
  <c r="Z59" i="31"/>
  <c r="Y59" i="31"/>
  <c r="X59" i="31"/>
  <c r="W59" i="31"/>
  <c r="V59" i="31"/>
  <c r="U59" i="31"/>
  <c r="T59" i="31"/>
  <c r="S59" i="31"/>
  <c r="R59" i="31"/>
  <c r="Q59" i="31"/>
  <c r="P59" i="31"/>
  <c r="O59" i="31"/>
  <c r="N59" i="31"/>
  <c r="M59" i="31"/>
  <c r="L59" i="31"/>
  <c r="K59" i="31"/>
  <c r="J59" i="31"/>
  <c r="I59" i="31"/>
  <c r="AG58" i="31"/>
  <c r="AF58" i="31"/>
  <c r="AE58" i="31"/>
  <c r="AD58" i="31"/>
  <c r="AC58" i="31"/>
  <c r="AB58" i="31"/>
  <c r="AA58" i="31"/>
  <c r="Z58" i="31"/>
  <c r="Y58" i="31"/>
  <c r="X58" i="31"/>
  <c r="W58" i="31"/>
  <c r="V58" i="31"/>
  <c r="U58" i="31"/>
  <c r="T58" i="31"/>
  <c r="S58" i="31"/>
  <c r="R58" i="31"/>
  <c r="Q58" i="31"/>
  <c r="P58" i="31"/>
  <c r="O58" i="31"/>
  <c r="N58" i="31"/>
  <c r="M58" i="31"/>
  <c r="L58" i="31"/>
  <c r="K58" i="31"/>
  <c r="J58" i="31"/>
  <c r="I58" i="31"/>
  <c r="AG57" i="31"/>
  <c r="AF57" i="31"/>
  <c r="AE57" i="31"/>
  <c r="AD57" i="31"/>
  <c r="AC57" i="31"/>
  <c r="AB57" i="31"/>
  <c r="AA57" i="31"/>
  <c r="Z57" i="31"/>
  <c r="Y57" i="31"/>
  <c r="X57" i="31"/>
  <c r="W57" i="31"/>
  <c r="V57" i="31"/>
  <c r="U57" i="31"/>
  <c r="T57" i="31"/>
  <c r="S57" i="31"/>
  <c r="R57" i="31"/>
  <c r="Q57" i="31"/>
  <c r="P57" i="31"/>
  <c r="O57" i="31"/>
  <c r="N57" i="31"/>
  <c r="M57" i="31"/>
  <c r="L57" i="31"/>
  <c r="K57" i="31"/>
  <c r="J57" i="31"/>
  <c r="I57" i="31"/>
  <c r="AG56" i="31"/>
  <c r="AF56" i="31"/>
  <c r="AE56" i="31"/>
  <c r="AD56" i="31"/>
  <c r="AC56" i="31"/>
  <c r="AB56" i="31"/>
  <c r="AA56" i="31"/>
  <c r="Z56" i="31"/>
  <c r="Y56" i="31"/>
  <c r="X56" i="31"/>
  <c r="W56" i="31"/>
  <c r="V56" i="31"/>
  <c r="U56" i="31"/>
  <c r="T56" i="31"/>
  <c r="S56" i="31"/>
  <c r="R56" i="31"/>
  <c r="Q56" i="31"/>
  <c r="P56" i="31"/>
  <c r="O56" i="31"/>
  <c r="N56" i="31"/>
  <c r="M56" i="31"/>
  <c r="L56" i="31"/>
  <c r="K56" i="31"/>
  <c r="J56" i="31"/>
  <c r="I56" i="31"/>
  <c r="AG55" i="31"/>
  <c r="AF55" i="31"/>
  <c r="AE55" i="31"/>
  <c r="AD55" i="31"/>
  <c r="AC55" i="31"/>
  <c r="AB55" i="31"/>
  <c r="AA55" i="31"/>
  <c r="Z55" i="31"/>
  <c r="Y55" i="31"/>
  <c r="X55" i="31"/>
  <c r="W55" i="31"/>
  <c r="V55" i="31"/>
  <c r="U55" i="31"/>
  <c r="T55" i="31"/>
  <c r="S55" i="31"/>
  <c r="R55" i="31"/>
  <c r="Q55" i="31"/>
  <c r="P55" i="31"/>
  <c r="O55" i="31"/>
  <c r="N55" i="31"/>
  <c r="M55" i="31"/>
  <c r="L55" i="31"/>
  <c r="K55" i="31"/>
  <c r="J55" i="31"/>
  <c r="I55" i="31"/>
  <c r="AG54" i="31"/>
  <c r="AF54" i="31"/>
  <c r="AE54" i="31"/>
  <c r="AD54" i="31"/>
  <c r="AC54" i="31"/>
  <c r="AB54" i="31"/>
  <c r="AA54" i="31"/>
  <c r="Z54" i="31"/>
  <c r="Y54" i="31"/>
  <c r="X54" i="31"/>
  <c r="W54" i="31"/>
  <c r="V54" i="31"/>
  <c r="U54" i="31"/>
  <c r="T54" i="31"/>
  <c r="S54" i="31"/>
  <c r="R54" i="31"/>
  <c r="Q54" i="31"/>
  <c r="P54" i="31"/>
  <c r="O54" i="31"/>
  <c r="N54" i="31"/>
  <c r="M54" i="31"/>
  <c r="L54" i="31"/>
  <c r="K54" i="31"/>
  <c r="J54" i="31"/>
  <c r="I54" i="31"/>
  <c r="AG53" i="31"/>
  <c r="AF53" i="31"/>
  <c r="AE53" i="31"/>
  <c r="AD53" i="31"/>
  <c r="AC53" i="31"/>
  <c r="AB53" i="31"/>
  <c r="AA53" i="31"/>
  <c r="Z53" i="31"/>
  <c r="Y53" i="31"/>
  <c r="X53" i="31"/>
  <c r="W53" i="31"/>
  <c r="V53" i="31"/>
  <c r="U53" i="31"/>
  <c r="T53" i="31"/>
  <c r="S53" i="31"/>
  <c r="R53" i="31"/>
  <c r="Q53" i="31"/>
  <c r="P53" i="31"/>
  <c r="O53" i="31"/>
  <c r="N53" i="31"/>
  <c r="M53" i="31"/>
  <c r="L53" i="31"/>
  <c r="K53" i="31"/>
  <c r="J53" i="31"/>
  <c r="I53" i="31"/>
  <c r="AG52" i="31"/>
  <c r="AF52" i="31"/>
  <c r="AE52" i="31"/>
  <c r="AD52" i="31"/>
  <c r="AC52" i="31"/>
  <c r="AB52" i="31"/>
  <c r="AA52" i="31"/>
  <c r="Z52" i="31"/>
  <c r="Y52" i="31"/>
  <c r="X52" i="31"/>
  <c r="W52" i="31"/>
  <c r="V52" i="31"/>
  <c r="U52" i="31"/>
  <c r="T52" i="31"/>
  <c r="S52" i="31"/>
  <c r="R52" i="31"/>
  <c r="Q52" i="31"/>
  <c r="P52" i="31"/>
  <c r="O52" i="31"/>
  <c r="N52" i="31"/>
  <c r="M52" i="31"/>
  <c r="L52" i="31"/>
  <c r="K52" i="31"/>
  <c r="J52" i="31"/>
  <c r="I52" i="31"/>
  <c r="AG51" i="31"/>
  <c r="AF51" i="31"/>
  <c r="AE51" i="31"/>
  <c r="AD51" i="31"/>
  <c r="AC51" i="31"/>
  <c r="AB51" i="31"/>
  <c r="AA51" i="31"/>
  <c r="Z51" i="31"/>
  <c r="Y51" i="31"/>
  <c r="X51" i="31"/>
  <c r="W51" i="31"/>
  <c r="V51" i="31"/>
  <c r="U51" i="31"/>
  <c r="T51" i="31"/>
  <c r="S51" i="31"/>
  <c r="R51" i="31"/>
  <c r="Q51" i="31"/>
  <c r="P51" i="31"/>
  <c r="O51" i="31"/>
  <c r="N51" i="31"/>
  <c r="M51" i="31"/>
  <c r="L51" i="31"/>
  <c r="K51" i="31"/>
  <c r="J51" i="31"/>
  <c r="I51" i="31"/>
  <c r="AG50" i="31"/>
  <c r="AF50" i="31"/>
  <c r="AE50" i="31"/>
  <c r="AD50" i="31"/>
  <c r="AC50" i="31"/>
  <c r="AB50" i="31"/>
  <c r="AA50" i="31"/>
  <c r="Z50" i="31"/>
  <c r="Y50" i="31"/>
  <c r="X50" i="31"/>
  <c r="W50" i="31"/>
  <c r="V50" i="31"/>
  <c r="U50" i="31"/>
  <c r="T50" i="31"/>
  <c r="S50" i="31"/>
  <c r="R50" i="31"/>
  <c r="Q50" i="31"/>
  <c r="P50" i="31"/>
  <c r="O50" i="31"/>
  <c r="N50" i="31"/>
  <c r="M50" i="31"/>
  <c r="L50" i="31"/>
  <c r="K50" i="31"/>
  <c r="J50" i="31"/>
  <c r="I50" i="31"/>
  <c r="AG49" i="31"/>
  <c r="AF49" i="31"/>
  <c r="AE49" i="31"/>
  <c r="AD49" i="31"/>
  <c r="AC49" i="31"/>
  <c r="AB49" i="31"/>
  <c r="AA49" i="31"/>
  <c r="Z49" i="31"/>
  <c r="Y49" i="31"/>
  <c r="X49" i="31"/>
  <c r="W49" i="31"/>
  <c r="V49" i="31"/>
  <c r="U49" i="31"/>
  <c r="T49" i="31"/>
  <c r="S49" i="31"/>
  <c r="R49" i="31"/>
  <c r="Q49" i="31"/>
  <c r="P49" i="31"/>
  <c r="O49" i="31"/>
  <c r="N49" i="31"/>
  <c r="M49" i="31"/>
  <c r="L49" i="31"/>
  <c r="K49" i="31"/>
  <c r="J49" i="31"/>
  <c r="I49" i="31"/>
  <c r="AG48" i="31"/>
  <c r="AF48" i="31"/>
  <c r="AE48" i="31"/>
  <c r="AD48" i="31"/>
  <c r="AC48" i="31"/>
  <c r="AB48" i="31"/>
  <c r="AA48" i="31"/>
  <c r="Z48" i="31"/>
  <c r="Y48" i="31"/>
  <c r="X48" i="31"/>
  <c r="W48" i="31"/>
  <c r="V48" i="31"/>
  <c r="U48" i="31"/>
  <c r="T48" i="31"/>
  <c r="S48" i="31"/>
  <c r="R48" i="31"/>
  <c r="Q48" i="31"/>
  <c r="P48" i="31"/>
  <c r="O48" i="31"/>
  <c r="N48" i="31"/>
  <c r="M48" i="31"/>
  <c r="L48" i="31"/>
  <c r="K48" i="31"/>
  <c r="J48" i="31"/>
  <c r="I48" i="31"/>
  <c r="AG47" i="31"/>
  <c r="AF47" i="31"/>
  <c r="AE47" i="31"/>
  <c r="AD47" i="31"/>
  <c r="AC47" i="31"/>
  <c r="AB47" i="31"/>
  <c r="AA47" i="31"/>
  <c r="Z47" i="31"/>
  <c r="Y47" i="31"/>
  <c r="X47" i="31"/>
  <c r="W47" i="31"/>
  <c r="V47" i="31"/>
  <c r="U47" i="31"/>
  <c r="T47" i="31"/>
  <c r="S47" i="31"/>
  <c r="R47" i="31"/>
  <c r="Q47" i="31"/>
  <c r="P47" i="31"/>
  <c r="O47" i="31"/>
  <c r="N47" i="31"/>
  <c r="M47" i="31"/>
  <c r="L47" i="31"/>
  <c r="K47" i="31"/>
  <c r="J47" i="31"/>
  <c r="I47" i="31"/>
  <c r="AG46" i="31"/>
  <c r="AF46" i="31"/>
  <c r="AE46" i="31"/>
  <c r="AD46" i="31"/>
  <c r="AC46" i="31"/>
  <c r="AB46" i="31"/>
  <c r="AA46" i="31"/>
  <c r="Z46" i="31"/>
  <c r="Y46" i="31"/>
  <c r="X46" i="31"/>
  <c r="W46" i="31"/>
  <c r="V46" i="31"/>
  <c r="U46" i="31"/>
  <c r="T46" i="31"/>
  <c r="S46" i="31"/>
  <c r="R46" i="31"/>
  <c r="Q46" i="31"/>
  <c r="P46" i="31"/>
  <c r="O46" i="31"/>
  <c r="N46" i="31"/>
  <c r="M46" i="31"/>
  <c r="L46" i="31"/>
  <c r="K46" i="31"/>
  <c r="J46" i="31"/>
  <c r="I46" i="31"/>
  <c r="AG45" i="31"/>
  <c r="AF45" i="31"/>
  <c r="AE45" i="31"/>
  <c r="AD45" i="31"/>
  <c r="AC45" i="31"/>
  <c r="AB45" i="31"/>
  <c r="AA45" i="31"/>
  <c r="Z45" i="31"/>
  <c r="Y45" i="31"/>
  <c r="X45" i="31"/>
  <c r="W45" i="31"/>
  <c r="V45" i="31"/>
  <c r="U45" i="31"/>
  <c r="T45" i="31"/>
  <c r="S45" i="31"/>
  <c r="R45" i="31"/>
  <c r="Q45" i="31"/>
  <c r="P45" i="31"/>
  <c r="O45" i="31"/>
  <c r="N45" i="31"/>
  <c r="M45" i="31"/>
  <c r="L45" i="31"/>
  <c r="K45" i="31"/>
  <c r="J45" i="31"/>
  <c r="I45" i="31"/>
  <c r="AG44" i="31"/>
  <c r="AF44" i="31"/>
  <c r="AE44" i="31"/>
  <c r="AD44" i="31"/>
  <c r="AC44" i="31"/>
  <c r="AB44" i="31"/>
  <c r="AA44" i="31"/>
  <c r="Z44" i="31"/>
  <c r="Y44" i="31"/>
  <c r="X44" i="31"/>
  <c r="W44" i="31"/>
  <c r="V44" i="31"/>
  <c r="U44" i="31"/>
  <c r="T44" i="31"/>
  <c r="S44" i="31"/>
  <c r="R44" i="31"/>
  <c r="Q44" i="31"/>
  <c r="P44" i="31"/>
  <c r="O44" i="31"/>
  <c r="N44" i="31"/>
  <c r="M44" i="31"/>
  <c r="L44" i="31"/>
  <c r="K44" i="31"/>
  <c r="J44" i="31"/>
  <c r="I44" i="31"/>
  <c r="AG43" i="31"/>
  <c r="AF43" i="31"/>
  <c r="AE43" i="31"/>
  <c r="AD43" i="31"/>
  <c r="AC43" i="31"/>
  <c r="AB43" i="31"/>
  <c r="AA43" i="31"/>
  <c r="Z43" i="31"/>
  <c r="Y43" i="31"/>
  <c r="X43" i="31"/>
  <c r="W43" i="31"/>
  <c r="V43" i="31"/>
  <c r="U43" i="31"/>
  <c r="T43" i="31"/>
  <c r="S43" i="31"/>
  <c r="R43" i="31"/>
  <c r="Q43" i="31"/>
  <c r="P43" i="31"/>
  <c r="O43" i="31"/>
  <c r="N43" i="31"/>
  <c r="M43" i="31"/>
  <c r="L43" i="31"/>
  <c r="K43" i="31"/>
  <c r="J43" i="31"/>
  <c r="I43" i="31"/>
  <c r="AG42" i="31"/>
  <c r="AF42" i="31"/>
  <c r="AE42" i="31"/>
  <c r="AD42" i="31"/>
  <c r="AC42" i="31"/>
  <c r="AB42" i="31"/>
  <c r="AA42" i="31"/>
  <c r="Z42" i="31"/>
  <c r="Y42" i="31"/>
  <c r="X42" i="31"/>
  <c r="W42" i="31"/>
  <c r="V42" i="31"/>
  <c r="U42" i="31"/>
  <c r="T42" i="31"/>
  <c r="S42" i="31"/>
  <c r="R42" i="31"/>
  <c r="Q42" i="31"/>
  <c r="P42" i="31"/>
  <c r="O42" i="31"/>
  <c r="N42" i="31"/>
  <c r="M42" i="31"/>
  <c r="L42" i="31"/>
  <c r="K42" i="31"/>
  <c r="J42" i="31"/>
  <c r="I42" i="31"/>
  <c r="AG41" i="31"/>
  <c r="AF41" i="31"/>
  <c r="AE41" i="31"/>
  <c r="AD41" i="31"/>
  <c r="AC41" i="31"/>
  <c r="AB41" i="31"/>
  <c r="AA41" i="31"/>
  <c r="Z41" i="31"/>
  <c r="Y41" i="31"/>
  <c r="X41" i="31"/>
  <c r="W41" i="31"/>
  <c r="V41" i="31"/>
  <c r="U41" i="31"/>
  <c r="T41" i="31"/>
  <c r="S41" i="31"/>
  <c r="R41" i="31"/>
  <c r="Q41" i="31"/>
  <c r="P41" i="31"/>
  <c r="O41" i="31"/>
  <c r="N41" i="31"/>
  <c r="M41" i="31"/>
  <c r="L41" i="31"/>
  <c r="K41" i="31"/>
  <c r="J41" i="31"/>
  <c r="I41" i="31"/>
  <c r="AG40" i="31"/>
  <c r="AF40" i="31"/>
  <c r="AE40" i="31"/>
  <c r="AD40" i="31"/>
  <c r="AC40" i="31"/>
  <c r="AB40" i="31"/>
  <c r="AA40" i="31"/>
  <c r="Z40" i="31"/>
  <c r="Y40" i="31"/>
  <c r="X40" i="31"/>
  <c r="W40" i="31"/>
  <c r="V40" i="31"/>
  <c r="U40" i="31"/>
  <c r="T40" i="31"/>
  <c r="S40" i="31"/>
  <c r="R40" i="31"/>
  <c r="Q40" i="31"/>
  <c r="P40" i="31"/>
  <c r="O40" i="31"/>
  <c r="N40" i="31"/>
  <c r="M40" i="31"/>
  <c r="L40" i="31"/>
  <c r="K40" i="31"/>
  <c r="J40" i="31"/>
  <c r="I40" i="31"/>
  <c r="I14" i="31"/>
  <c r="AJ67" i="47"/>
  <c r="AK62" i="47"/>
  <c r="AL62" i="47"/>
  <c r="AM62" i="47"/>
  <c r="AN62" i="47"/>
  <c r="AO62" i="47"/>
  <c r="AP62" i="47"/>
  <c r="AJ62" i="47"/>
  <c r="Y13" i="47" a="1"/>
  <c r="Y13" i="47" s="1"/>
  <c r="Z13" i="47" a="1"/>
  <c r="Z13" i="47" s="1"/>
  <c r="AA13" i="47" a="1"/>
  <c r="AA13" i="47" s="1"/>
  <c r="AB13" i="47" a="1"/>
  <c r="AB13" i="47" s="1"/>
  <c r="AC13" i="47" a="1"/>
  <c r="AC13" i="47" s="1"/>
  <c r="AD13" i="47" a="1"/>
  <c r="AD13" i="47" s="1"/>
  <c r="AE13" i="47" a="1"/>
  <c r="AE13" i="47" s="1"/>
  <c r="X13" i="47" a="1"/>
  <c r="X13" i="47" s="1"/>
  <c r="W13" i="47" a="1"/>
  <c r="W13" i="47" s="1"/>
  <c r="V13" i="47" a="1"/>
  <c r="V13" i="47" s="1"/>
  <c r="U13" i="47" a="1"/>
  <c r="U13" i="47" s="1"/>
  <c r="T13" i="47" a="1"/>
  <c r="T13" i="47" s="1"/>
  <c r="S13" i="47" a="1"/>
  <c r="S13" i="47" s="1"/>
  <c r="R13" i="47" a="1"/>
  <c r="R13" i="47" s="1"/>
  <c r="Q13" i="47"/>
  <c r="Q15" i="47"/>
  <c r="D67" i="47"/>
  <c r="E82" i="47"/>
  <c r="E81" i="47"/>
  <c r="E80" i="47"/>
  <c r="E79" i="47"/>
  <c r="E78" i="47"/>
  <c r="E77" i="47"/>
  <c r="E76" i="47"/>
  <c r="E75" i="47"/>
  <c r="E74" i="47"/>
  <c r="E73" i="47"/>
  <c r="E72" i="47"/>
  <c r="E71" i="47"/>
  <c r="E70" i="47"/>
  <c r="E69" i="47"/>
  <c r="E68" i="47"/>
  <c r="E67" i="47"/>
  <c r="E109" i="47"/>
  <c r="E108" i="47"/>
  <c r="E107" i="47"/>
  <c r="E106" i="47"/>
  <c r="E105" i="47"/>
  <c r="E104" i="47"/>
  <c r="E103" i="47"/>
  <c r="E102" i="47"/>
  <c r="E101" i="47"/>
  <c r="E100" i="47"/>
  <c r="E99" i="47"/>
  <c r="E98" i="47"/>
  <c r="E97" i="47"/>
  <c r="E96" i="47"/>
  <c r="E95" i="47"/>
  <c r="E94" i="47"/>
  <c r="D109" i="47"/>
  <c r="D108" i="47"/>
  <c r="D107" i="47"/>
  <c r="D106" i="47"/>
  <c r="D105" i="47"/>
  <c r="D104" i="47"/>
  <c r="D103" i="47"/>
  <c r="D102" i="47"/>
  <c r="D101" i="47"/>
  <c r="D100" i="47"/>
  <c r="D99" i="47"/>
  <c r="D98" i="47"/>
  <c r="D97" i="47"/>
  <c r="D96" i="47"/>
  <c r="D95" i="47"/>
  <c r="D94" i="47"/>
  <c r="I94" i="47"/>
  <c r="C109" i="47"/>
  <c r="C108" i="47"/>
  <c r="C107" i="47"/>
  <c r="C106" i="47"/>
  <c r="C105" i="47"/>
  <c r="C104" i="47"/>
  <c r="C103" i="47"/>
  <c r="C102" i="47"/>
  <c r="C101" i="47"/>
  <c r="C100" i="47"/>
  <c r="C99" i="47"/>
  <c r="C98" i="47"/>
  <c r="C97" i="47"/>
  <c r="C96" i="47"/>
  <c r="C95" i="47"/>
  <c r="C94" i="47"/>
  <c r="E120" i="47"/>
  <c r="E149" i="47"/>
  <c r="E148" i="47"/>
  <c r="E147" i="47"/>
  <c r="E146" i="47"/>
  <c r="E145" i="47"/>
  <c r="E144" i="47"/>
  <c r="E143" i="47"/>
  <c r="E142" i="47"/>
  <c r="E141" i="47"/>
  <c r="E140" i="47"/>
  <c r="E139" i="47"/>
  <c r="E138" i="47"/>
  <c r="E137" i="47"/>
  <c r="E136" i="47"/>
  <c r="E135" i="47"/>
  <c r="E134" i="47"/>
  <c r="E133" i="47"/>
  <c r="E132" i="47"/>
  <c r="E131" i="47"/>
  <c r="E130" i="47"/>
  <c r="E129" i="47"/>
  <c r="E128" i="47"/>
  <c r="E127" i="47"/>
  <c r="E126" i="47"/>
  <c r="E125" i="47"/>
  <c r="E124" i="47"/>
  <c r="E123" i="47"/>
  <c r="E122" i="47"/>
  <c r="E121" i="47"/>
  <c r="E156" i="47"/>
  <c r="E203" i="47"/>
  <c r="E202" i="47"/>
  <c r="E201" i="47"/>
  <c r="E200" i="47"/>
  <c r="E199" i="47"/>
  <c r="E198" i="47"/>
  <c r="E197" i="47"/>
  <c r="E196" i="47"/>
  <c r="E195" i="47"/>
  <c r="E194" i="47"/>
  <c r="E193" i="47"/>
  <c r="E192" i="47"/>
  <c r="E191" i="47"/>
  <c r="E190" i="47"/>
  <c r="E189" i="47"/>
  <c r="E188" i="47"/>
  <c r="E187" i="47"/>
  <c r="E186" i="47"/>
  <c r="E185" i="47"/>
  <c r="E184" i="47"/>
  <c r="E183" i="47"/>
  <c r="E182" i="47"/>
  <c r="E181" i="47"/>
  <c r="E180" i="47"/>
  <c r="E179" i="47"/>
  <c r="E178" i="47"/>
  <c r="E177" i="47"/>
  <c r="E176" i="47"/>
  <c r="E175" i="47"/>
  <c r="E174" i="47"/>
  <c r="E173" i="47"/>
  <c r="E172" i="47"/>
  <c r="E171" i="47"/>
  <c r="E170" i="47"/>
  <c r="E169" i="47"/>
  <c r="E168" i="47"/>
  <c r="E167" i="47"/>
  <c r="E166" i="47"/>
  <c r="E165" i="47"/>
  <c r="E164" i="47"/>
  <c r="E163" i="47"/>
  <c r="E162" i="47"/>
  <c r="E161" i="47"/>
  <c r="E160" i="47"/>
  <c r="E159" i="47"/>
  <c r="E158" i="47"/>
  <c r="E157" i="47"/>
  <c r="E277" i="47"/>
  <c r="D277" i="47"/>
  <c r="E246" i="47"/>
  <c r="D246" i="47"/>
  <c r="D215" i="47"/>
  <c r="E215" i="47"/>
  <c r="G94" i="47"/>
  <c r="I15" i="47"/>
  <c r="C471" i="18"/>
  <c r="H169" i="18"/>
  <c r="A168" i="18"/>
  <c r="C156" i="20"/>
  <c r="H13" i="20"/>
  <c r="F58" i="34"/>
  <c r="G58" i="34"/>
  <c r="H58" i="34"/>
  <c r="I58" i="34"/>
  <c r="J58" i="34"/>
  <c r="K58" i="34"/>
  <c r="L58" i="34"/>
  <c r="M58" i="34"/>
  <c r="N58" i="34"/>
  <c r="O58" i="34"/>
  <c r="P58" i="34"/>
  <c r="Q58" i="34"/>
  <c r="R58" i="34"/>
  <c r="S58" i="34"/>
  <c r="T58" i="34"/>
  <c r="U58" i="34"/>
  <c r="V58" i="34"/>
  <c r="W58" i="34"/>
  <c r="X58" i="34"/>
  <c r="Y58" i="34"/>
  <c r="Z58" i="34"/>
  <c r="AA58" i="34"/>
  <c r="AB58" i="34"/>
  <c r="AK162" i="45" l="1"/>
  <c r="AK168" i="45"/>
  <c r="AK174" i="45"/>
  <c r="AK180" i="45"/>
  <c r="AK201" i="45"/>
  <c r="AK207" i="45"/>
  <c r="AK213" i="45"/>
  <c r="AK219" i="45"/>
  <c r="AK225" i="45"/>
  <c r="AK231" i="45"/>
  <c r="AK237" i="45"/>
  <c r="AK218" i="45"/>
  <c r="AK224" i="45"/>
  <c r="AK236" i="45"/>
  <c r="AK206" i="45"/>
  <c r="AK164" i="45"/>
  <c r="AK170" i="45"/>
  <c r="AK176" i="45"/>
  <c r="AK182" i="45"/>
  <c r="AK205" i="45"/>
  <c r="AK211" i="45"/>
  <c r="AK217" i="45"/>
  <c r="AK223" i="45"/>
  <c r="AK235" i="45"/>
  <c r="AK161" i="45"/>
  <c r="AK167" i="45"/>
  <c r="AK173" i="45"/>
  <c r="AK179" i="45"/>
  <c r="AK163" i="45"/>
  <c r="AK169" i="45"/>
  <c r="AK175" i="45"/>
  <c r="AK181" i="45"/>
  <c r="AK197" i="45"/>
  <c r="AK199" i="45"/>
  <c r="AK196" i="45"/>
  <c r="AK198" i="45"/>
  <c r="AK204" i="45"/>
  <c r="AK210" i="45"/>
  <c r="AK216" i="45"/>
  <c r="AK222" i="45"/>
  <c r="AK228" i="45"/>
  <c r="AK234" i="45"/>
  <c r="AK195" i="45"/>
  <c r="AJ4" i="3"/>
  <c r="AJ5" i="3"/>
  <c r="AJ6" i="3"/>
  <c r="AJ7" i="3"/>
  <c r="AJ8" i="3"/>
  <c r="AJ9" i="3"/>
  <c r="AJ10" i="3"/>
  <c r="AJ11" i="3"/>
  <c r="AJ12" i="3"/>
  <c r="AJ13" i="3"/>
  <c r="AJ14" i="3"/>
  <c r="AJ15" i="3"/>
  <c r="C267" i="47"/>
  <c r="E267" i="47" s="1"/>
  <c r="C266" i="47"/>
  <c r="D266" i="47" s="1"/>
  <c r="C265" i="47"/>
  <c r="E265" i="47" s="1"/>
  <c r="C264" i="47"/>
  <c r="E264" i="47" s="1"/>
  <c r="C263" i="47"/>
  <c r="D263" i="47" s="1"/>
  <c r="C262" i="47"/>
  <c r="E262" i="47" s="1"/>
  <c r="C261" i="47"/>
  <c r="E261" i="47" s="1"/>
  <c r="C260" i="47"/>
  <c r="D260" i="47" s="1"/>
  <c r="C259" i="47"/>
  <c r="E259" i="47" s="1"/>
  <c r="C258" i="47"/>
  <c r="E258" i="47" s="1"/>
  <c r="C257" i="47"/>
  <c r="D257" i="47" s="1"/>
  <c r="C256" i="47"/>
  <c r="E256" i="47" s="1"/>
  <c r="C255" i="47"/>
  <c r="E255" i="47" s="1"/>
  <c r="C254" i="47"/>
  <c r="D254" i="47" s="1"/>
  <c r="C253" i="47"/>
  <c r="E253" i="47" s="1"/>
  <c r="C252" i="47"/>
  <c r="E252" i="47" s="1"/>
  <c r="C251" i="47"/>
  <c r="D251" i="47" s="1"/>
  <c r="C250" i="47"/>
  <c r="E250" i="47" s="1"/>
  <c r="C249" i="47"/>
  <c r="D249" i="47" s="1"/>
  <c r="C248" i="47"/>
  <c r="D248" i="47" s="1"/>
  <c r="C247" i="47"/>
  <c r="E247" i="47" s="1"/>
  <c r="C298" i="47"/>
  <c r="D298" i="47" s="1"/>
  <c r="C297" i="47"/>
  <c r="E297" i="47" s="1"/>
  <c r="C296" i="47"/>
  <c r="E296" i="47" s="1"/>
  <c r="C295" i="47"/>
  <c r="D295" i="47" s="1"/>
  <c r="C294" i="47"/>
  <c r="D294" i="47" s="1"/>
  <c r="C293" i="47"/>
  <c r="C292" i="47"/>
  <c r="E292" i="47" s="1"/>
  <c r="C291" i="47"/>
  <c r="D291" i="47" s="1"/>
  <c r="C290" i="47"/>
  <c r="E290" i="47" s="1"/>
  <c r="C289" i="47"/>
  <c r="D289" i="47" s="1"/>
  <c r="C288" i="47"/>
  <c r="E288" i="47" s="1"/>
  <c r="C287" i="47"/>
  <c r="D287" i="47" s="1"/>
  <c r="C286" i="47"/>
  <c r="D286" i="47" s="1"/>
  <c r="C285" i="47"/>
  <c r="E285" i="47" s="1"/>
  <c r="C284" i="47"/>
  <c r="E284" i="47" s="1"/>
  <c r="C283" i="47"/>
  <c r="E283" i="47" s="1"/>
  <c r="C282" i="47"/>
  <c r="D282" i="47" s="1"/>
  <c r="C281" i="47"/>
  <c r="D281" i="47" s="1"/>
  <c r="C280" i="47"/>
  <c r="C279" i="47"/>
  <c r="D279" i="47" s="1"/>
  <c r="C278" i="47"/>
  <c r="E278" i="47" s="1"/>
  <c r="E298" i="47"/>
  <c r="E294" i="47"/>
  <c r="E293" i="47"/>
  <c r="E280" i="47"/>
  <c r="H221" i="18"/>
  <c r="AC4" i="3"/>
  <c r="G56" i="47"/>
  <c r="AH58" i="47" s="1"/>
  <c r="G57" i="47"/>
  <c r="G58" i="47"/>
  <c r="AH60" i="47" s="1"/>
  <c r="C56" i="47"/>
  <c r="D56" i="47" s="1"/>
  <c r="C57" i="47"/>
  <c r="D57" i="47" s="1"/>
  <c r="C58" i="47"/>
  <c r="D58" i="47" s="1"/>
  <c r="C60" i="18"/>
  <c r="D60" i="18" s="1"/>
  <c r="X686" i="3"/>
  <c r="X676" i="3"/>
  <c r="X666" i="3"/>
  <c r="X656" i="3"/>
  <c r="AQ646" i="3"/>
  <c r="AP646" i="3" s="1"/>
  <c r="Z646" i="3"/>
  <c r="X646" i="3"/>
  <c r="AQ641" i="3"/>
  <c r="AP641" i="3" s="1"/>
  <c r="Z641" i="3"/>
  <c r="X641" i="3"/>
  <c r="AQ640" i="3"/>
  <c r="AP640" i="3" s="1"/>
  <c r="Z640" i="3"/>
  <c r="X640" i="3"/>
  <c r="AQ639" i="3"/>
  <c r="AP639" i="3" s="1"/>
  <c r="Z639" i="3"/>
  <c r="X639" i="3"/>
  <c r="AQ638" i="3"/>
  <c r="AP638" i="3" s="1"/>
  <c r="Z638" i="3"/>
  <c r="X638" i="3"/>
  <c r="AQ637" i="3"/>
  <c r="AP637" i="3" s="1"/>
  <c r="Z637" i="3"/>
  <c r="X637" i="3"/>
  <c r="AQ636" i="3"/>
  <c r="AP636" i="3" s="1"/>
  <c r="Z636" i="3"/>
  <c r="X636" i="3"/>
  <c r="AQ635" i="3"/>
  <c r="AP635" i="3" s="1"/>
  <c r="Z635" i="3"/>
  <c r="X635" i="3"/>
  <c r="AS634" i="3"/>
  <c r="AQ634" i="3"/>
  <c r="AP634" i="3" s="1"/>
  <c r="Z634" i="3"/>
  <c r="X634" i="3"/>
  <c r="AS633" i="3"/>
  <c r="AQ633" i="3"/>
  <c r="AP633" i="3" s="1"/>
  <c r="Z633" i="3"/>
  <c r="X633" i="3"/>
  <c r="AS632" i="3"/>
  <c r="AQ632" i="3"/>
  <c r="AP632" i="3" s="1"/>
  <c r="Z632" i="3"/>
  <c r="X632" i="3"/>
  <c r="AS626" i="3"/>
  <c r="AQ626" i="3"/>
  <c r="AP626" i="3" s="1"/>
  <c r="AO626" i="3"/>
  <c r="Z626" i="3"/>
  <c r="X626" i="3"/>
  <c r="AU616" i="3"/>
  <c r="AT616" i="3"/>
  <c r="AS616" i="3"/>
  <c r="AQ616" i="3"/>
  <c r="AP616" i="3" s="1"/>
  <c r="AO616" i="3"/>
  <c r="AM616" i="3"/>
  <c r="Z616" i="3"/>
  <c r="X616" i="3"/>
  <c r="AU606" i="3"/>
  <c r="AT606" i="3"/>
  <c r="AS606" i="3"/>
  <c r="AR606" i="3"/>
  <c r="AQ606" i="3"/>
  <c r="AP606" i="3" s="1"/>
  <c r="AO606" i="3"/>
  <c r="AM606" i="3"/>
  <c r="Z606" i="3"/>
  <c r="Y606" i="3"/>
  <c r="X606" i="3"/>
  <c r="V606" i="3"/>
  <c r="U606" i="3"/>
  <c r="I606" i="3"/>
  <c r="AY364" i="3"/>
  <c r="AJ364" i="3"/>
  <c r="AH364" i="3"/>
  <c r="AC364" i="3"/>
  <c r="I364" i="3" s="1"/>
  <c r="R364" i="3"/>
  <c r="AC363" i="3"/>
  <c r="I363" i="3" s="1"/>
  <c r="AC362" i="3"/>
  <c r="I362" i="3" s="1"/>
  <c r="AC361" i="3"/>
  <c r="I361" i="3" s="1"/>
  <c r="AC360" i="3"/>
  <c r="I360" i="3" s="1"/>
  <c r="AC359" i="3"/>
  <c r="I359" i="3" s="1"/>
  <c r="AC358" i="3"/>
  <c r="I358" i="3" s="1"/>
  <c r="AC357" i="3"/>
  <c r="I357" i="3" s="1"/>
  <c r="AC356" i="3"/>
  <c r="I356" i="3" s="1"/>
  <c r="AC355" i="3"/>
  <c r="I355" i="3" s="1"/>
  <c r="AY354" i="3"/>
  <c r="AJ354" i="3"/>
  <c r="AH354" i="3"/>
  <c r="AC354" i="3"/>
  <c r="H354" i="3" s="1"/>
  <c r="R354" i="3"/>
  <c r="AC353" i="3"/>
  <c r="I353" i="3" s="1"/>
  <c r="AC352" i="3"/>
  <c r="I352" i="3" s="1"/>
  <c r="AC351" i="3"/>
  <c r="I351" i="3" s="1"/>
  <c r="AC350" i="3"/>
  <c r="I350" i="3" s="1"/>
  <c r="AY349" i="3"/>
  <c r="AJ349" i="3"/>
  <c r="AH349" i="3"/>
  <c r="AC349" i="3"/>
  <c r="I349" i="3" s="1"/>
  <c r="R349" i="3"/>
  <c r="AY348" i="3"/>
  <c r="AJ348" i="3"/>
  <c r="AH348" i="3"/>
  <c r="AC348" i="3"/>
  <c r="I348" i="3" s="1"/>
  <c r="R348" i="3"/>
  <c r="AY347" i="3"/>
  <c r="AJ347" i="3"/>
  <c r="AH347" i="3"/>
  <c r="AC347" i="3"/>
  <c r="I347" i="3" s="1"/>
  <c r="R347" i="3"/>
  <c r="AY346" i="3"/>
  <c r="AJ346" i="3"/>
  <c r="AH346" i="3"/>
  <c r="AC346" i="3"/>
  <c r="I346" i="3" s="1"/>
  <c r="R346" i="3"/>
  <c r="AY345" i="3"/>
  <c r="AJ345" i="3"/>
  <c r="AH345" i="3"/>
  <c r="AC345" i="3"/>
  <c r="I345" i="3" s="1"/>
  <c r="R345" i="3"/>
  <c r="AY344" i="3"/>
  <c r="AJ344" i="3"/>
  <c r="AH344" i="3"/>
  <c r="AC344" i="3"/>
  <c r="I344" i="3" s="1"/>
  <c r="R344" i="3"/>
  <c r="AY343" i="3"/>
  <c r="AJ343" i="3"/>
  <c r="AH343" i="3"/>
  <c r="AC343" i="3"/>
  <c r="I343" i="3" s="1"/>
  <c r="R343" i="3"/>
  <c r="AY342" i="3"/>
  <c r="AJ342" i="3"/>
  <c r="AH342" i="3"/>
  <c r="AC342" i="3"/>
  <c r="I342" i="3" s="1"/>
  <c r="R342" i="3"/>
  <c r="AY341" i="3"/>
  <c r="AJ341" i="3"/>
  <c r="AH341" i="3"/>
  <c r="AC341" i="3"/>
  <c r="I341" i="3" s="1"/>
  <c r="R341" i="3"/>
  <c r="AY340" i="3"/>
  <c r="AJ340" i="3"/>
  <c r="AH340" i="3"/>
  <c r="AC340" i="3"/>
  <c r="I340" i="3" s="1"/>
  <c r="R340" i="3"/>
  <c r="AC339" i="3"/>
  <c r="I339" i="3" s="1"/>
  <c r="AC338" i="3"/>
  <c r="I338" i="3" s="1"/>
  <c r="AC337" i="3"/>
  <c r="I337" i="3" s="1"/>
  <c r="AC336" i="3"/>
  <c r="I336" i="3" s="1"/>
  <c r="AC335" i="3"/>
  <c r="I335" i="3" s="1"/>
  <c r="AY334" i="3"/>
  <c r="AJ334" i="3"/>
  <c r="AH334" i="3"/>
  <c r="AC334" i="3"/>
  <c r="R334" i="3"/>
  <c r="AC333" i="3"/>
  <c r="I333" i="3" s="1"/>
  <c r="AC332" i="3"/>
  <c r="I332" i="3" s="1"/>
  <c r="AC331" i="3"/>
  <c r="I331" i="3" s="1"/>
  <c r="AC330" i="3"/>
  <c r="I330" i="3" s="1"/>
  <c r="AC329" i="3"/>
  <c r="I329" i="3" s="1"/>
  <c r="AC328" i="3"/>
  <c r="I328" i="3" s="1"/>
  <c r="AC327" i="3"/>
  <c r="I327" i="3" s="1"/>
  <c r="AC326" i="3"/>
  <c r="I326" i="3" s="1"/>
  <c r="AC325" i="3"/>
  <c r="I325" i="3" s="1"/>
  <c r="AY324" i="3"/>
  <c r="AJ324" i="3"/>
  <c r="AH324" i="3"/>
  <c r="AC324" i="3"/>
  <c r="I324" i="3" s="1"/>
  <c r="R324" i="3"/>
  <c r="AC323" i="3"/>
  <c r="I323" i="3" s="1"/>
  <c r="AC322" i="3"/>
  <c r="I322" i="3" s="1"/>
  <c r="AC321" i="3"/>
  <c r="I321" i="3" s="1"/>
  <c r="AC320" i="3"/>
  <c r="I320" i="3" s="1"/>
  <c r="AC319" i="3"/>
  <c r="I319" i="3" s="1"/>
  <c r="AC318" i="3"/>
  <c r="I318" i="3" s="1"/>
  <c r="AC317" i="3"/>
  <c r="I317" i="3" s="1"/>
  <c r="AC316" i="3"/>
  <c r="I316" i="3" s="1"/>
  <c r="AC315" i="3"/>
  <c r="I315" i="3" s="1"/>
  <c r="AY314" i="3"/>
  <c r="AJ314" i="3"/>
  <c r="AH314" i="3"/>
  <c r="AC314" i="3"/>
  <c r="H314" i="3" s="1"/>
  <c r="R314" i="3"/>
  <c r="AC313" i="3"/>
  <c r="I313" i="3" s="1"/>
  <c r="AC312" i="3"/>
  <c r="I312" i="3" s="1"/>
  <c r="AC311" i="3"/>
  <c r="I311" i="3" s="1"/>
  <c r="AC310" i="3"/>
  <c r="I310" i="3" s="1"/>
  <c r="AC309" i="3"/>
  <c r="I309" i="3" s="1"/>
  <c r="AC308" i="3"/>
  <c r="I308" i="3" s="1"/>
  <c r="AC307" i="3"/>
  <c r="I307" i="3" s="1"/>
  <c r="AC306" i="3"/>
  <c r="I306" i="3" s="1"/>
  <c r="AC305" i="3"/>
  <c r="I305" i="3" s="1"/>
  <c r="AY304" i="3"/>
  <c r="AJ304" i="3"/>
  <c r="AH304" i="3"/>
  <c r="AC304" i="3"/>
  <c r="I304" i="3" s="1"/>
  <c r="R304" i="3"/>
  <c r="AC303" i="3"/>
  <c r="I303" i="3" s="1"/>
  <c r="AC302" i="3"/>
  <c r="I302" i="3" s="1"/>
  <c r="AC301" i="3"/>
  <c r="I301" i="3" s="1"/>
  <c r="AC300" i="3"/>
  <c r="I300" i="3" s="1"/>
  <c r="AC299" i="3"/>
  <c r="I299" i="3" s="1"/>
  <c r="AC298" i="3"/>
  <c r="I298" i="3" s="1"/>
  <c r="AC297" i="3"/>
  <c r="I297" i="3" s="1"/>
  <c r="AC296" i="3"/>
  <c r="I296" i="3" s="1"/>
  <c r="AC295" i="3"/>
  <c r="I295" i="3" s="1"/>
  <c r="AY294" i="3"/>
  <c r="AJ294" i="3"/>
  <c r="AH294" i="3"/>
  <c r="AC294" i="3"/>
  <c r="H294" i="3" s="1"/>
  <c r="R294" i="3"/>
  <c r="AC293" i="3"/>
  <c r="I293" i="3" s="1"/>
  <c r="AC292" i="3"/>
  <c r="I292" i="3" s="1"/>
  <c r="AC291" i="3"/>
  <c r="I291" i="3" s="1"/>
  <c r="AC290" i="3"/>
  <c r="I290" i="3" s="1"/>
  <c r="AC289" i="3"/>
  <c r="I289" i="3" s="1"/>
  <c r="AC288" i="3"/>
  <c r="I288" i="3" s="1"/>
  <c r="AC287" i="3"/>
  <c r="I287" i="3" s="1"/>
  <c r="AC286" i="3"/>
  <c r="I286" i="3" s="1"/>
  <c r="AC285" i="3"/>
  <c r="I285" i="3" s="1"/>
  <c r="AY284" i="3"/>
  <c r="AJ284" i="3"/>
  <c r="AH284" i="3"/>
  <c r="AC284" i="3"/>
  <c r="I284" i="3" s="1"/>
  <c r="R284" i="3"/>
  <c r="AC283" i="3"/>
  <c r="I283" i="3" s="1"/>
  <c r="AC282" i="3"/>
  <c r="I282" i="3" s="1"/>
  <c r="AC281" i="3"/>
  <c r="I281" i="3" s="1"/>
  <c r="AC280" i="3"/>
  <c r="I280" i="3" s="1"/>
  <c r="AC279" i="3"/>
  <c r="I279" i="3" s="1"/>
  <c r="AC278" i="3"/>
  <c r="I278" i="3" s="1"/>
  <c r="AC277" i="3"/>
  <c r="I277" i="3" s="1"/>
  <c r="AC276" i="3"/>
  <c r="I276" i="3" s="1"/>
  <c r="AC275" i="3"/>
  <c r="I275" i="3" s="1"/>
  <c r="AY274" i="3"/>
  <c r="AJ274" i="3"/>
  <c r="AH274" i="3"/>
  <c r="AC274" i="3"/>
  <c r="R274" i="3"/>
  <c r="AC273" i="3"/>
  <c r="I273" i="3" s="1"/>
  <c r="AC272" i="3"/>
  <c r="I272" i="3" s="1"/>
  <c r="AC271" i="3"/>
  <c r="I271" i="3" s="1"/>
  <c r="AC270" i="3"/>
  <c r="I270" i="3" s="1"/>
  <c r="AC269" i="3"/>
  <c r="I269" i="3" s="1"/>
  <c r="AC268" i="3"/>
  <c r="I268" i="3" s="1"/>
  <c r="AC267" i="3"/>
  <c r="I267" i="3" s="1"/>
  <c r="AC266" i="3"/>
  <c r="I266" i="3" s="1"/>
  <c r="AC265" i="3"/>
  <c r="I265" i="3" s="1"/>
  <c r="AY264" i="3"/>
  <c r="AJ264" i="3"/>
  <c r="AH264" i="3"/>
  <c r="AC264" i="3"/>
  <c r="I264" i="3" s="1"/>
  <c r="R264" i="3"/>
  <c r="AC263" i="3"/>
  <c r="I263" i="3" s="1"/>
  <c r="AC262" i="3"/>
  <c r="I262" i="3" s="1"/>
  <c r="AC261" i="3"/>
  <c r="I261" i="3" s="1"/>
  <c r="AC260" i="3"/>
  <c r="I260" i="3" s="1"/>
  <c r="AC259" i="3"/>
  <c r="I259" i="3" s="1"/>
  <c r="AC258" i="3"/>
  <c r="I258" i="3" s="1"/>
  <c r="AC257" i="3"/>
  <c r="I257" i="3" s="1"/>
  <c r="AC256" i="3"/>
  <c r="I256" i="3" s="1"/>
  <c r="AC255" i="3"/>
  <c r="I255" i="3" s="1"/>
  <c r="AY254" i="3"/>
  <c r="AJ254" i="3"/>
  <c r="AH254" i="3"/>
  <c r="AC254" i="3"/>
  <c r="H254" i="3" s="1"/>
  <c r="R254" i="3"/>
  <c r="AC253" i="3"/>
  <c r="I253" i="3" s="1"/>
  <c r="AC252" i="3"/>
  <c r="I252" i="3" s="1"/>
  <c r="AC251" i="3"/>
  <c r="I251" i="3" s="1"/>
  <c r="AC250" i="3"/>
  <c r="I250" i="3" s="1"/>
  <c r="AY249" i="3"/>
  <c r="AJ249" i="3"/>
  <c r="AH249" i="3"/>
  <c r="AC249" i="3"/>
  <c r="I249" i="3" s="1"/>
  <c r="R249" i="3"/>
  <c r="AY248" i="3"/>
  <c r="AJ248" i="3"/>
  <c r="AH248" i="3"/>
  <c r="AC248" i="3"/>
  <c r="I248" i="3" s="1"/>
  <c r="R248" i="3"/>
  <c r="AY247" i="3"/>
  <c r="AJ247" i="3"/>
  <c r="AH247" i="3"/>
  <c r="AC247" i="3"/>
  <c r="I247" i="3" s="1"/>
  <c r="R247" i="3"/>
  <c r="AY246" i="3"/>
  <c r="AJ246" i="3"/>
  <c r="AH246" i="3"/>
  <c r="AC246" i="3"/>
  <c r="I246" i="3" s="1"/>
  <c r="R246" i="3"/>
  <c r="AY245" i="3"/>
  <c r="AJ245" i="3"/>
  <c r="AH245" i="3"/>
  <c r="AC245" i="3"/>
  <c r="I245" i="3" s="1"/>
  <c r="R245" i="3"/>
  <c r="AY244" i="3"/>
  <c r="AJ244" i="3"/>
  <c r="AH244" i="3"/>
  <c r="AC244" i="3"/>
  <c r="I244" i="3" s="1"/>
  <c r="R244" i="3"/>
  <c r="AY243" i="3"/>
  <c r="AJ243" i="3"/>
  <c r="AH243" i="3"/>
  <c r="AC243" i="3"/>
  <c r="I243" i="3" s="1"/>
  <c r="R243" i="3"/>
  <c r="AY242" i="3"/>
  <c r="AJ242" i="3"/>
  <c r="AH242" i="3"/>
  <c r="AC242" i="3"/>
  <c r="H242" i="3" s="1"/>
  <c r="R242" i="3"/>
  <c r="AY241" i="3"/>
  <c r="AJ241" i="3"/>
  <c r="AH241" i="3"/>
  <c r="AC241" i="3"/>
  <c r="I241" i="3" s="1"/>
  <c r="R241" i="3"/>
  <c r="AY240" i="3"/>
  <c r="AJ240" i="3"/>
  <c r="AH240" i="3"/>
  <c r="AC240" i="3"/>
  <c r="I240" i="3" s="1"/>
  <c r="R240" i="3"/>
  <c r="AC239" i="3"/>
  <c r="I239" i="3" s="1"/>
  <c r="AC238" i="3"/>
  <c r="I238" i="3" s="1"/>
  <c r="AC237" i="3"/>
  <c r="I237" i="3" s="1"/>
  <c r="AC236" i="3"/>
  <c r="I236" i="3" s="1"/>
  <c r="AC235" i="3"/>
  <c r="I235" i="3" s="1"/>
  <c r="AY234" i="3"/>
  <c r="AJ234" i="3"/>
  <c r="AH234" i="3"/>
  <c r="AC234" i="3"/>
  <c r="H234" i="3" s="1"/>
  <c r="R234" i="3"/>
  <c r="AC233" i="3"/>
  <c r="I233" i="3" s="1"/>
  <c r="AC232" i="3"/>
  <c r="I232" i="3" s="1"/>
  <c r="AC231" i="3"/>
  <c r="I231" i="3" s="1"/>
  <c r="AC230" i="3"/>
  <c r="I230" i="3" s="1"/>
  <c r="AC229" i="3"/>
  <c r="I229" i="3" s="1"/>
  <c r="AC228" i="3"/>
  <c r="I228" i="3" s="1"/>
  <c r="AC227" i="3"/>
  <c r="I227" i="3" s="1"/>
  <c r="AC226" i="3"/>
  <c r="I226" i="3" s="1"/>
  <c r="AC225" i="3"/>
  <c r="I225" i="3" s="1"/>
  <c r="AY224" i="3"/>
  <c r="AJ224" i="3"/>
  <c r="AH224" i="3"/>
  <c r="AC224" i="3"/>
  <c r="H224" i="3" s="1"/>
  <c r="R224" i="3"/>
  <c r="AC223" i="3"/>
  <c r="I223" i="3" s="1"/>
  <c r="AC222" i="3"/>
  <c r="I222" i="3" s="1"/>
  <c r="AC221" i="3"/>
  <c r="I221" i="3" s="1"/>
  <c r="AC220" i="3"/>
  <c r="I220" i="3" s="1"/>
  <c r="AC219" i="3"/>
  <c r="I219" i="3" s="1"/>
  <c r="AC218" i="3"/>
  <c r="I218" i="3" s="1"/>
  <c r="AC217" i="3"/>
  <c r="I217" i="3" s="1"/>
  <c r="AC216" i="3"/>
  <c r="I216" i="3" s="1"/>
  <c r="AC215" i="3"/>
  <c r="I215" i="3" s="1"/>
  <c r="AY214" i="3"/>
  <c r="AJ214" i="3"/>
  <c r="AH214" i="3"/>
  <c r="AC214" i="3"/>
  <c r="R214" i="3"/>
  <c r="AC213" i="3"/>
  <c r="I213" i="3" s="1"/>
  <c r="AC212" i="3"/>
  <c r="I212" i="3" s="1"/>
  <c r="AC211" i="3"/>
  <c r="I211" i="3" s="1"/>
  <c r="AC210" i="3"/>
  <c r="I210" i="3" s="1"/>
  <c r="AC209" i="3"/>
  <c r="I209" i="3" s="1"/>
  <c r="AC208" i="3"/>
  <c r="I208" i="3" s="1"/>
  <c r="AC207" i="3"/>
  <c r="I207" i="3" s="1"/>
  <c r="AC206" i="3"/>
  <c r="I206" i="3" s="1"/>
  <c r="AC205" i="3"/>
  <c r="I205" i="3" s="1"/>
  <c r="AY204" i="3"/>
  <c r="AJ204" i="3"/>
  <c r="AH204" i="3"/>
  <c r="AC204" i="3"/>
  <c r="H204" i="3" s="1"/>
  <c r="R204" i="3"/>
  <c r="AC203" i="3"/>
  <c r="I203" i="3" s="1"/>
  <c r="AC202" i="3"/>
  <c r="I202" i="3" s="1"/>
  <c r="AC201" i="3"/>
  <c r="I201" i="3" s="1"/>
  <c r="AC200" i="3"/>
  <c r="I200" i="3" s="1"/>
  <c r="AC199" i="3"/>
  <c r="I199" i="3" s="1"/>
  <c r="AC198" i="3"/>
  <c r="I198" i="3" s="1"/>
  <c r="AC197" i="3"/>
  <c r="I197" i="3" s="1"/>
  <c r="AC196" i="3"/>
  <c r="I196" i="3" s="1"/>
  <c r="AC195" i="3"/>
  <c r="I195" i="3" s="1"/>
  <c r="AY194" i="3"/>
  <c r="AJ194" i="3"/>
  <c r="AH194" i="3"/>
  <c r="AC194" i="3"/>
  <c r="H194" i="3" s="1"/>
  <c r="R194" i="3"/>
  <c r="AC193" i="3"/>
  <c r="I193" i="3" s="1"/>
  <c r="AC192" i="3"/>
  <c r="I192" i="3" s="1"/>
  <c r="AC191" i="3"/>
  <c r="I191" i="3" s="1"/>
  <c r="AC190" i="3"/>
  <c r="I190" i="3" s="1"/>
  <c r="AC189" i="3"/>
  <c r="I189" i="3" s="1"/>
  <c r="AC188" i="3"/>
  <c r="I188" i="3" s="1"/>
  <c r="AC187" i="3"/>
  <c r="I187" i="3" s="1"/>
  <c r="AC186" i="3"/>
  <c r="I186" i="3" s="1"/>
  <c r="AC185" i="3"/>
  <c r="I185" i="3" s="1"/>
  <c r="AY184" i="3"/>
  <c r="AJ184" i="3"/>
  <c r="AH184" i="3"/>
  <c r="AC184" i="3"/>
  <c r="I184" i="3" s="1"/>
  <c r="R184" i="3"/>
  <c r="AC183" i="3"/>
  <c r="I183" i="3" s="1"/>
  <c r="AC182" i="3"/>
  <c r="I182" i="3" s="1"/>
  <c r="AC181" i="3"/>
  <c r="I181" i="3" s="1"/>
  <c r="AC180" i="3"/>
  <c r="I180" i="3" s="1"/>
  <c r="AC179" i="3"/>
  <c r="I179" i="3" s="1"/>
  <c r="AC178" i="3"/>
  <c r="I178" i="3" s="1"/>
  <c r="AC177" i="3"/>
  <c r="I177" i="3" s="1"/>
  <c r="AC176" i="3"/>
  <c r="I176" i="3" s="1"/>
  <c r="AC175" i="3"/>
  <c r="I175" i="3" s="1"/>
  <c r="AY174" i="3"/>
  <c r="AJ174" i="3"/>
  <c r="AH174" i="3"/>
  <c r="AC174" i="3"/>
  <c r="H174" i="3" s="1"/>
  <c r="R174" i="3"/>
  <c r="AC173" i="3"/>
  <c r="I173" i="3" s="1"/>
  <c r="AC172" i="3"/>
  <c r="I172" i="3" s="1"/>
  <c r="AC171" i="3"/>
  <c r="I171" i="3" s="1"/>
  <c r="AC170" i="3"/>
  <c r="I170" i="3" s="1"/>
  <c r="AC169" i="3"/>
  <c r="I169" i="3" s="1"/>
  <c r="AC168" i="3"/>
  <c r="I168" i="3" s="1"/>
  <c r="AC167" i="3"/>
  <c r="I167" i="3" s="1"/>
  <c r="AC166" i="3"/>
  <c r="I166" i="3" s="1"/>
  <c r="AC165" i="3"/>
  <c r="I165" i="3" s="1"/>
  <c r="AY164" i="3"/>
  <c r="AJ164" i="3"/>
  <c r="AH164" i="3"/>
  <c r="AC164" i="3"/>
  <c r="H164" i="3" s="1"/>
  <c r="R164" i="3"/>
  <c r="AC163" i="3"/>
  <c r="I163" i="3" s="1"/>
  <c r="AC162" i="3"/>
  <c r="I162" i="3" s="1"/>
  <c r="AC161" i="3"/>
  <c r="I161" i="3" s="1"/>
  <c r="AC160" i="3"/>
  <c r="I160" i="3" s="1"/>
  <c r="AC159" i="3"/>
  <c r="I159" i="3" s="1"/>
  <c r="AC158" i="3"/>
  <c r="I158" i="3" s="1"/>
  <c r="AC157" i="3"/>
  <c r="I157" i="3" s="1"/>
  <c r="AC156" i="3"/>
  <c r="I156" i="3" s="1"/>
  <c r="AC155" i="3"/>
  <c r="I155" i="3" s="1"/>
  <c r="AY154" i="3"/>
  <c r="AJ154" i="3"/>
  <c r="AH154" i="3"/>
  <c r="AC154" i="3"/>
  <c r="I154" i="3" s="1"/>
  <c r="R154" i="3"/>
  <c r="AC153" i="3"/>
  <c r="I153" i="3" s="1"/>
  <c r="AC152" i="3"/>
  <c r="I152" i="3" s="1"/>
  <c r="AC151" i="3"/>
  <c r="I151" i="3" s="1"/>
  <c r="AC150" i="3"/>
  <c r="I150" i="3" s="1"/>
  <c r="AY149" i="3"/>
  <c r="AJ149" i="3"/>
  <c r="AH149" i="3"/>
  <c r="AC149" i="3"/>
  <c r="H149" i="3" s="1"/>
  <c r="R149" i="3"/>
  <c r="AY148" i="3"/>
  <c r="AJ148" i="3"/>
  <c r="AH148" i="3"/>
  <c r="AC148" i="3"/>
  <c r="I148" i="3" s="1"/>
  <c r="R148" i="3"/>
  <c r="AY147" i="3"/>
  <c r="AJ147" i="3"/>
  <c r="AH147" i="3"/>
  <c r="AC147" i="3"/>
  <c r="I147" i="3" s="1"/>
  <c r="R147" i="3"/>
  <c r="AY146" i="3"/>
  <c r="AJ146" i="3"/>
  <c r="AH146" i="3"/>
  <c r="AC146" i="3"/>
  <c r="I146" i="3" s="1"/>
  <c r="R146" i="3"/>
  <c r="AY145" i="3"/>
  <c r="AJ145" i="3"/>
  <c r="AH145" i="3"/>
  <c r="AC145" i="3"/>
  <c r="I145" i="3" s="1"/>
  <c r="R145" i="3"/>
  <c r="AY144" i="3"/>
  <c r="AJ144" i="3"/>
  <c r="AH144" i="3"/>
  <c r="AC144" i="3"/>
  <c r="H144" i="3" s="1"/>
  <c r="R144" i="3"/>
  <c r="AY143" i="3"/>
  <c r="AJ143" i="3"/>
  <c r="AH143" i="3"/>
  <c r="AC143" i="3"/>
  <c r="I143" i="3" s="1"/>
  <c r="R143" i="3"/>
  <c r="AY142" i="3"/>
  <c r="AJ142" i="3"/>
  <c r="AH142" i="3"/>
  <c r="AC142" i="3"/>
  <c r="I142" i="3" s="1"/>
  <c r="R142" i="3"/>
  <c r="AY141" i="3"/>
  <c r="AJ141" i="3"/>
  <c r="AH141" i="3"/>
  <c r="AC141" i="3"/>
  <c r="I141" i="3" s="1"/>
  <c r="R141" i="3"/>
  <c r="AY140" i="3"/>
  <c r="AJ140" i="3"/>
  <c r="AH140" i="3"/>
  <c r="AC140" i="3"/>
  <c r="I140" i="3" s="1"/>
  <c r="R140" i="3"/>
  <c r="AC139" i="3"/>
  <c r="I139" i="3" s="1"/>
  <c r="AC138" i="3"/>
  <c r="I138" i="3" s="1"/>
  <c r="AC137" i="3"/>
  <c r="I137" i="3" s="1"/>
  <c r="AC136" i="3"/>
  <c r="I136" i="3" s="1"/>
  <c r="AC135" i="3"/>
  <c r="I135" i="3" s="1"/>
  <c r="AY134" i="3"/>
  <c r="AJ134" i="3"/>
  <c r="AH134" i="3"/>
  <c r="AC134" i="3"/>
  <c r="I134" i="3" s="1"/>
  <c r="R134" i="3"/>
  <c r="AC133" i="3"/>
  <c r="I133" i="3" s="1"/>
  <c r="AC132" i="3"/>
  <c r="I132" i="3" s="1"/>
  <c r="AC131" i="3"/>
  <c r="I131" i="3" s="1"/>
  <c r="AC130" i="3"/>
  <c r="I130" i="3" s="1"/>
  <c r="AC129" i="3"/>
  <c r="I129" i="3" s="1"/>
  <c r="AC128" i="3"/>
  <c r="I128" i="3" s="1"/>
  <c r="AC127" i="3"/>
  <c r="I127" i="3" s="1"/>
  <c r="AC126" i="3"/>
  <c r="I126" i="3" s="1"/>
  <c r="AC125" i="3"/>
  <c r="I125" i="3" s="1"/>
  <c r="AY124" i="3"/>
  <c r="AJ124" i="3"/>
  <c r="AH124" i="3"/>
  <c r="AC124" i="3"/>
  <c r="I124" i="3" s="1"/>
  <c r="R124" i="3"/>
  <c r="AC123" i="3"/>
  <c r="I123" i="3" s="1"/>
  <c r="AC122" i="3"/>
  <c r="I122" i="3" s="1"/>
  <c r="AC121" i="3"/>
  <c r="I121" i="3" s="1"/>
  <c r="AC120" i="3"/>
  <c r="I120" i="3" s="1"/>
  <c r="AC119" i="3"/>
  <c r="I119" i="3" s="1"/>
  <c r="AC118" i="3"/>
  <c r="I118" i="3" s="1"/>
  <c r="AC117" i="3"/>
  <c r="I117" i="3" s="1"/>
  <c r="AC116" i="3"/>
  <c r="I116" i="3" s="1"/>
  <c r="AC115" i="3"/>
  <c r="I115" i="3" s="1"/>
  <c r="AY114" i="3"/>
  <c r="AJ114" i="3"/>
  <c r="AH114" i="3"/>
  <c r="AC114" i="3"/>
  <c r="I114" i="3" s="1"/>
  <c r="R114" i="3"/>
  <c r="AC113" i="3"/>
  <c r="I113" i="3" s="1"/>
  <c r="AC112" i="3"/>
  <c r="I112" i="3" s="1"/>
  <c r="AC111" i="3"/>
  <c r="I111" i="3" s="1"/>
  <c r="AC110" i="3"/>
  <c r="I110" i="3" s="1"/>
  <c r="AC109" i="3"/>
  <c r="I109" i="3" s="1"/>
  <c r="AC108" i="3"/>
  <c r="I108" i="3" s="1"/>
  <c r="AC107" i="3"/>
  <c r="I107" i="3" s="1"/>
  <c r="AC106" i="3"/>
  <c r="I106" i="3" s="1"/>
  <c r="AC105" i="3"/>
  <c r="I105" i="3" s="1"/>
  <c r="AY104" i="3"/>
  <c r="AH104" i="3"/>
  <c r="AC104" i="3"/>
  <c r="H104" i="3" s="1"/>
  <c r="R104" i="3"/>
  <c r="AC103" i="3"/>
  <c r="I103" i="3" s="1"/>
  <c r="AC102" i="3"/>
  <c r="I102" i="3" s="1"/>
  <c r="AC101" i="3"/>
  <c r="I101" i="3" s="1"/>
  <c r="AC100" i="3"/>
  <c r="I100" i="3" s="1"/>
  <c r="AC99" i="3"/>
  <c r="I99" i="3" s="1"/>
  <c r="AC98" i="3"/>
  <c r="I98" i="3" s="1"/>
  <c r="AC97" i="3"/>
  <c r="I97" i="3" s="1"/>
  <c r="AC96" i="3"/>
  <c r="I96" i="3" s="1"/>
  <c r="AC95" i="3"/>
  <c r="I95" i="3" s="1"/>
  <c r="AY94" i="3"/>
  <c r="AH94" i="3"/>
  <c r="AC94" i="3"/>
  <c r="I94" i="3" s="1"/>
  <c r="R94" i="3"/>
  <c r="AC93" i="3"/>
  <c r="I93" i="3" s="1"/>
  <c r="AC92" i="3"/>
  <c r="I92" i="3" s="1"/>
  <c r="AC91" i="3"/>
  <c r="I91" i="3" s="1"/>
  <c r="AC90" i="3"/>
  <c r="I90" i="3" s="1"/>
  <c r="AC89" i="3"/>
  <c r="I89" i="3" s="1"/>
  <c r="AC88" i="3"/>
  <c r="I88" i="3" s="1"/>
  <c r="AC87" i="3"/>
  <c r="I87" i="3" s="1"/>
  <c r="AC86" i="3"/>
  <c r="I86" i="3" s="1"/>
  <c r="AC85" i="3"/>
  <c r="I85" i="3" s="1"/>
  <c r="AY84" i="3"/>
  <c r="AJ84" i="3"/>
  <c r="AH84" i="3"/>
  <c r="AC84" i="3"/>
  <c r="I84" i="3" s="1"/>
  <c r="R84" i="3"/>
  <c r="AC83" i="3"/>
  <c r="I83" i="3" s="1"/>
  <c r="AC82" i="3"/>
  <c r="I82" i="3" s="1"/>
  <c r="AC81" i="3"/>
  <c r="I81" i="3" s="1"/>
  <c r="AC80" i="3"/>
  <c r="I80" i="3" s="1"/>
  <c r="AC79" i="3"/>
  <c r="I79" i="3" s="1"/>
  <c r="AC78" i="3"/>
  <c r="I78" i="3" s="1"/>
  <c r="AC77" i="3"/>
  <c r="I77" i="3" s="1"/>
  <c r="AC76" i="3"/>
  <c r="I76" i="3" s="1"/>
  <c r="AC75" i="3"/>
  <c r="I75" i="3" s="1"/>
  <c r="AY74" i="3"/>
  <c r="AJ74" i="3"/>
  <c r="AH74" i="3"/>
  <c r="AC74" i="3"/>
  <c r="I74" i="3" s="1"/>
  <c r="R74" i="3"/>
  <c r="AC73" i="3"/>
  <c r="I73" i="3" s="1"/>
  <c r="AC72" i="3"/>
  <c r="I72" i="3" s="1"/>
  <c r="AC71" i="3"/>
  <c r="I71" i="3" s="1"/>
  <c r="AC70" i="3"/>
  <c r="I70" i="3" s="1"/>
  <c r="AC69" i="3"/>
  <c r="I69" i="3" s="1"/>
  <c r="AC68" i="3"/>
  <c r="I68" i="3" s="1"/>
  <c r="AC67" i="3"/>
  <c r="I67" i="3" s="1"/>
  <c r="AC66" i="3"/>
  <c r="I66" i="3" s="1"/>
  <c r="AC65" i="3"/>
  <c r="I65" i="3" s="1"/>
  <c r="AY64" i="3"/>
  <c r="AJ64" i="3"/>
  <c r="AH64" i="3"/>
  <c r="AC64" i="3"/>
  <c r="I64" i="3" s="1"/>
  <c r="R64" i="3"/>
  <c r="AC63" i="3"/>
  <c r="I63" i="3" s="1"/>
  <c r="AC62" i="3"/>
  <c r="I62" i="3" s="1"/>
  <c r="AC61" i="3"/>
  <c r="I61" i="3" s="1"/>
  <c r="AC60" i="3"/>
  <c r="I60" i="3" s="1"/>
  <c r="AC59" i="3"/>
  <c r="I59" i="3" s="1"/>
  <c r="AC58" i="3"/>
  <c r="I58" i="3" s="1"/>
  <c r="AC57" i="3"/>
  <c r="I57" i="3" s="1"/>
  <c r="AC56" i="3"/>
  <c r="I56" i="3" s="1"/>
  <c r="AC55" i="3"/>
  <c r="I55" i="3" s="1"/>
  <c r="AY54" i="3"/>
  <c r="AJ54" i="3"/>
  <c r="AH54" i="3"/>
  <c r="AC54" i="3"/>
  <c r="H54" i="3" s="1"/>
  <c r="R54" i="3"/>
  <c r="AC53" i="3"/>
  <c r="I53" i="3" s="1"/>
  <c r="AC52" i="3"/>
  <c r="I52" i="3" s="1"/>
  <c r="AC51" i="3"/>
  <c r="I51" i="3" s="1"/>
  <c r="AC50" i="3"/>
  <c r="I50" i="3" s="1"/>
  <c r="AY49" i="3"/>
  <c r="AJ49" i="3"/>
  <c r="AH49" i="3"/>
  <c r="AC49" i="3"/>
  <c r="I49" i="3" s="1"/>
  <c r="R49" i="3"/>
  <c r="AY48" i="3"/>
  <c r="AJ48" i="3"/>
  <c r="AH48" i="3"/>
  <c r="AC48" i="3"/>
  <c r="I48" i="3" s="1"/>
  <c r="R48" i="3"/>
  <c r="AY47" i="3"/>
  <c r="AJ47" i="3"/>
  <c r="AH47" i="3"/>
  <c r="AC47" i="3"/>
  <c r="H47" i="3" s="1"/>
  <c r="R47" i="3"/>
  <c r="AY46" i="3"/>
  <c r="AJ46" i="3"/>
  <c r="AH46" i="3"/>
  <c r="AC46" i="3"/>
  <c r="I46" i="3" s="1"/>
  <c r="R46" i="3"/>
  <c r="AY45" i="3"/>
  <c r="AJ45" i="3"/>
  <c r="AH45" i="3"/>
  <c r="AC45" i="3"/>
  <c r="I45" i="3" s="1"/>
  <c r="R45" i="3"/>
  <c r="AY44" i="3"/>
  <c r="AJ44" i="3"/>
  <c r="AH44" i="3"/>
  <c r="AC44" i="3"/>
  <c r="H44" i="3" s="1"/>
  <c r="R44" i="3"/>
  <c r="AY43" i="3"/>
  <c r="AJ43" i="3"/>
  <c r="AH43" i="3"/>
  <c r="AC43" i="3"/>
  <c r="I43" i="3" s="1"/>
  <c r="R43" i="3"/>
  <c r="AY42" i="3"/>
  <c r="AJ42" i="3"/>
  <c r="AH42" i="3"/>
  <c r="AC42" i="3"/>
  <c r="I42" i="3" s="1"/>
  <c r="R42" i="3"/>
  <c r="AY41" i="3"/>
  <c r="AJ41" i="3"/>
  <c r="AH41" i="3"/>
  <c r="AC41" i="3"/>
  <c r="H41" i="3" s="1"/>
  <c r="R41" i="3"/>
  <c r="AY40" i="3"/>
  <c r="AJ40" i="3"/>
  <c r="AH40" i="3"/>
  <c r="AC40" i="3"/>
  <c r="I40" i="3" s="1"/>
  <c r="R40" i="3"/>
  <c r="AC39" i="3"/>
  <c r="I39" i="3" s="1"/>
  <c r="AC38" i="3"/>
  <c r="I38" i="3" s="1"/>
  <c r="AC37" i="3"/>
  <c r="I37" i="3" s="1"/>
  <c r="AC36" i="3"/>
  <c r="I36" i="3" s="1"/>
  <c r="AC35" i="3"/>
  <c r="I35" i="3" s="1"/>
  <c r="AY34" i="3"/>
  <c r="AJ34" i="3"/>
  <c r="AH34" i="3"/>
  <c r="AC34" i="3"/>
  <c r="R34" i="3"/>
  <c r="AC33" i="3"/>
  <c r="AC32" i="3"/>
  <c r="AC31" i="3"/>
  <c r="AC30" i="3"/>
  <c r="AC29" i="3"/>
  <c r="AC28" i="3"/>
  <c r="AC27" i="3"/>
  <c r="AC26" i="3"/>
  <c r="AC25" i="3"/>
  <c r="AY24" i="3"/>
  <c r="AJ24" i="3"/>
  <c r="AH24" i="3"/>
  <c r="AC24" i="3"/>
  <c r="R24" i="3"/>
  <c r="AC23" i="3"/>
  <c r="AC22" i="3"/>
  <c r="AC21" i="3"/>
  <c r="AC20" i="3"/>
  <c r="AC19" i="3"/>
  <c r="AC18" i="3"/>
  <c r="AC17" i="3"/>
  <c r="AC16" i="3"/>
  <c r="AC15" i="3"/>
  <c r="AH14" i="3"/>
  <c r="AC14" i="3"/>
  <c r="R14" i="3"/>
  <c r="AC13" i="3"/>
  <c r="AC12" i="3"/>
  <c r="AC11" i="3"/>
  <c r="AC10" i="3"/>
  <c r="AC9" i="3"/>
  <c r="AC8" i="3"/>
  <c r="AC7" i="3"/>
  <c r="AC6" i="3"/>
  <c r="AC5" i="3"/>
  <c r="I5" i="3" s="1"/>
  <c r="AH4" i="3"/>
  <c r="AE4" i="3"/>
  <c r="H4" i="3"/>
  <c r="R4" i="3"/>
  <c r="I4" i="3"/>
  <c r="AW3" i="3"/>
  <c r="AH14" i="47" s="1"/>
  <c r="AH12" i="47"/>
  <c r="AY363" i="3"/>
  <c r="AY362" i="3"/>
  <c r="AY361" i="3"/>
  <c r="AY360" i="3"/>
  <c r="AY359" i="3"/>
  <c r="AY358" i="3"/>
  <c r="AY357" i="3"/>
  <c r="AY356" i="3"/>
  <c r="AY355" i="3"/>
  <c r="AY353" i="3"/>
  <c r="AY352" i="3"/>
  <c r="AY351" i="3"/>
  <c r="AY350" i="3"/>
  <c r="AY339" i="3"/>
  <c r="AY338" i="3"/>
  <c r="AY337" i="3"/>
  <c r="AY336" i="3"/>
  <c r="AY335" i="3"/>
  <c r="AY333" i="3"/>
  <c r="AY332" i="3"/>
  <c r="AY331" i="3"/>
  <c r="AY330" i="3"/>
  <c r="AY329" i="3"/>
  <c r="AY328" i="3"/>
  <c r="AY327" i="3"/>
  <c r="AY326" i="3"/>
  <c r="AY325" i="3"/>
  <c r="AY323" i="3"/>
  <c r="AY322" i="3"/>
  <c r="AY321" i="3"/>
  <c r="AY320" i="3"/>
  <c r="AY319" i="3"/>
  <c r="AY318" i="3"/>
  <c r="AY317" i="3"/>
  <c r="AY316" i="3"/>
  <c r="AY315" i="3"/>
  <c r="AY313" i="3"/>
  <c r="AY312" i="3"/>
  <c r="AY311" i="3"/>
  <c r="AY310" i="3"/>
  <c r="AY309" i="3"/>
  <c r="AY308" i="3"/>
  <c r="AY307" i="3"/>
  <c r="AY306" i="3"/>
  <c r="AY305" i="3"/>
  <c r="AY303" i="3"/>
  <c r="AY302" i="3"/>
  <c r="AY301" i="3"/>
  <c r="AY300" i="3"/>
  <c r="AY299" i="3"/>
  <c r="AY298" i="3"/>
  <c r="AY297" i="3"/>
  <c r="AY296" i="3"/>
  <c r="AY295" i="3"/>
  <c r="AY293" i="3"/>
  <c r="AY292" i="3"/>
  <c r="AY291" i="3"/>
  <c r="AY290" i="3"/>
  <c r="AY289" i="3"/>
  <c r="AY288" i="3"/>
  <c r="AY287" i="3"/>
  <c r="AY286" i="3"/>
  <c r="AY285" i="3"/>
  <c r="AY283" i="3"/>
  <c r="AY282" i="3"/>
  <c r="AY281" i="3"/>
  <c r="AY280" i="3"/>
  <c r="AY279" i="3"/>
  <c r="AY278" i="3"/>
  <c r="AY277" i="3"/>
  <c r="AY276" i="3"/>
  <c r="AY275" i="3"/>
  <c r="AY273" i="3"/>
  <c r="AY272" i="3"/>
  <c r="AY271" i="3"/>
  <c r="AY270" i="3"/>
  <c r="AY269" i="3"/>
  <c r="AY268" i="3"/>
  <c r="AY267" i="3"/>
  <c r="AY266" i="3"/>
  <c r="AY265" i="3"/>
  <c r="AY263" i="3"/>
  <c r="AY262" i="3"/>
  <c r="AY261" i="3"/>
  <c r="AY260" i="3"/>
  <c r="AY259" i="3"/>
  <c r="AY258" i="3"/>
  <c r="AY257" i="3"/>
  <c r="AY256" i="3"/>
  <c r="AY255" i="3"/>
  <c r="AY253" i="3"/>
  <c r="AY252" i="3"/>
  <c r="AY251" i="3"/>
  <c r="AY250" i="3"/>
  <c r="AY239" i="3"/>
  <c r="AY238" i="3"/>
  <c r="AY237" i="3"/>
  <c r="AY236" i="3"/>
  <c r="AY235" i="3"/>
  <c r="AY233" i="3"/>
  <c r="AY232" i="3"/>
  <c r="AY231" i="3"/>
  <c r="AY230" i="3"/>
  <c r="AY229" i="3"/>
  <c r="AY228" i="3"/>
  <c r="AY227" i="3"/>
  <c r="AY226" i="3"/>
  <c r="AY225" i="3"/>
  <c r="AY223" i="3"/>
  <c r="AY222" i="3"/>
  <c r="AY221" i="3"/>
  <c r="AY220" i="3"/>
  <c r="AY219" i="3"/>
  <c r="AY218" i="3"/>
  <c r="AY217" i="3"/>
  <c r="AY216" i="3"/>
  <c r="AY215" i="3"/>
  <c r="AY213" i="3"/>
  <c r="AY212" i="3"/>
  <c r="AY211" i="3"/>
  <c r="AY210" i="3"/>
  <c r="AY209" i="3"/>
  <c r="AY208" i="3"/>
  <c r="AY207" i="3"/>
  <c r="AY206" i="3"/>
  <c r="AY205" i="3"/>
  <c r="AY203" i="3"/>
  <c r="AY202" i="3"/>
  <c r="AY201" i="3"/>
  <c r="AY200" i="3"/>
  <c r="AY199" i="3"/>
  <c r="AY198" i="3"/>
  <c r="AY197" i="3"/>
  <c r="AY196" i="3"/>
  <c r="AY195" i="3"/>
  <c r="AY193" i="3"/>
  <c r="AY192" i="3"/>
  <c r="AY191" i="3"/>
  <c r="AY190" i="3"/>
  <c r="AY189" i="3"/>
  <c r="AY188" i="3"/>
  <c r="AY187" i="3"/>
  <c r="AY186" i="3"/>
  <c r="AY185" i="3"/>
  <c r="AY183" i="3"/>
  <c r="AY182" i="3"/>
  <c r="AY181" i="3"/>
  <c r="AY180" i="3"/>
  <c r="AY179" i="3"/>
  <c r="AY178" i="3"/>
  <c r="AY177" i="3"/>
  <c r="AY176" i="3"/>
  <c r="AY175" i="3"/>
  <c r="AY173" i="3"/>
  <c r="AY172" i="3"/>
  <c r="AY171" i="3"/>
  <c r="AY170" i="3"/>
  <c r="AY169" i="3"/>
  <c r="AY168" i="3"/>
  <c r="AY167" i="3"/>
  <c r="AY166" i="3"/>
  <c r="AY165" i="3"/>
  <c r="AY163" i="3"/>
  <c r="AY162" i="3"/>
  <c r="AY161" i="3"/>
  <c r="AY160" i="3"/>
  <c r="AY159" i="3"/>
  <c r="AY158" i="3"/>
  <c r="AY157" i="3"/>
  <c r="AY156" i="3"/>
  <c r="AY155" i="3"/>
  <c r="AY153" i="3"/>
  <c r="AY152" i="3"/>
  <c r="AY151" i="3"/>
  <c r="AY150" i="3"/>
  <c r="AY139" i="3"/>
  <c r="AY138" i="3"/>
  <c r="AY137" i="3"/>
  <c r="AY136" i="3"/>
  <c r="AY135" i="3"/>
  <c r="AY133" i="3"/>
  <c r="AY132" i="3"/>
  <c r="AY131" i="3"/>
  <c r="AY130" i="3"/>
  <c r="AY129" i="3"/>
  <c r="AY128" i="3"/>
  <c r="AY127" i="3"/>
  <c r="AY126" i="3"/>
  <c r="AY125" i="3"/>
  <c r="AY123" i="3"/>
  <c r="AY122" i="3"/>
  <c r="AY121" i="3"/>
  <c r="AY120" i="3"/>
  <c r="AY119" i="3"/>
  <c r="AY118" i="3"/>
  <c r="AY117" i="3"/>
  <c r="AY116" i="3"/>
  <c r="AY115" i="3"/>
  <c r="AY113" i="3"/>
  <c r="AY112" i="3"/>
  <c r="AY111" i="3"/>
  <c r="AY110" i="3"/>
  <c r="AY109" i="3"/>
  <c r="AY108" i="3"/>
  <c r="AY107" i="3"/>
  <c r="AY106" i="3"/>
  <c r="AY105" i="3"/>
  <c r="AY103" i="3"/>
  <c r="AY102" i="3"/>
  <c r="AY101" i="3"/>
  <c r="AY100" i="3"/>
  <c r="AY99" i="3"/>
  <c r="AY98" i="3"/>
  <c r="AY97" i="3"/>
  <c r="AY96" i="3"/>
  <c r="AY95" i="3"/>
  <c r="AY93" i="3"/>
  <c r="AY92" i="3"/>
  <c r="AY91" i="3"/>
  <c r="AY90" i="3"/>
  <c r="AY89" i="3"/>
  <c r="AY88" i="3"/>
  <c r="AY87" i="3"/>
  <c r="AY86" i="3"/>
  <c r="AY85" i="3"/>
  <c r="AY83" i="3"/>
  <c r="AY82" i="3"/>
  <c r="AY81" i="3"/>
  <c r="AY80" i="3"/>
  <c r="AY79" i="3"/>
  <c r="AY78" i="3"/>
  <c r="AY77" i="3"/>
  <c r="AY76" i="3"/>
  <c r="AY75" i="3"/>
  <c r="AY73" i="3"/>
  <c r="AY72" i="3"/>
  <c r="AY71" i="3"/>
  <c r="AY70" i="3"/>
  <c r="AY69" i="3"/>
  <c r="AY68" i="3"/>
  <c r="AY67" i="3"/>
  <c r="AY66" i="3"/>
  <c r="AY65" i="3"/>
  <c r="AY63" i="3"/>
  <c r="AY62" i="3"/>
  <c r="AY61" i="3"/>
  <c r="AY60" i="3"/>
  <c r="AY59" i="3"/>
  <c r="AY58" i="3"/>
  <c r="AY57" i="3"/>
  <c r="AY56" i="3"/>
  <c r="AY55" i="3"/>
  <c r="AY53" i="3"/>
  <c r="AY52" i="3"/>
  <c r="AY51" i="3"/>
  <c r="AY50" i="3"/>
  <c r="AY39" i="3"/>
  <c r="AY38" i="3"/>
  <c r="AY37" i="3"/>
  <c r="AY36" i="3"/>
  <c r="AY35" i="3"/>
  <c r="AY33" i="3"/>
  <c r="AY32" i="3"/>
  <c r="AY31" i="3"/>
  <c r="AY30" i="3"/>
  <c r="AY29" i="3"/>
  <c r="AY28" i="3"/>
  <c r="AY27" i="3"/>
  <c r="AY26" i="3"/>
  <c r="AY23" i="3"/>
  <c r="AY22" i="3"/>
  <c r="AY21" i="3"/>
  <c r="AY20" i="3"/>
  <c r="AY19" i="3"/>
  <c r="AY18" i="3"/>
  <c r="AY17" i="3"/>
  <c r="AY16" i="3"/>
  <c r="AY15" i="3"/>
  <c r="AY13" i="3"/>
  <c r="AY12" i="3"/>
  <c r="AY11" i="3"/>
  <c r="AY10" i="3"/>
  <c r="AY9" i="3"/>
  <c r="AY8" i="3"/>
  <c r="AY7" i="3"/>
  <c r="AY6" i="3"/>
  <c r="AY5" i="3"/>
  <c r="AH8" i="3"/>
  <c r="AH9" i="3"/>
  <c r="AH10" i="3"/>
  <c r="AH11" i="3"/>
  <c r="AH12" i="3"/>
  <c r="AH13" i="3"/>
  <c r="AH15" i="3"/>
  <c r="AH16" i="3"/>
  <c r="AH17" i="3"/>
  <c r="AH18" i="3"/>
  <c r="AH19" i="3"/>
  <c r="AH20" i="3"/>
  <c r="AH21" i="3"/>
  <c r="AH22" i="3"/>
  <c r="AH23" i="3"/>
  <c r="AH25" i="3"/>
  <c r="AH26" i="3"/>
  <c r="AH27" i="3"/>
  <c r="AH28" i="3"/>
  <c r="AH29" i="3"/>
  <c r="AH30" i="3"/>
  <c r="AH31" i="3"/>
  <c r="AH32" i="3"/>
  <c r="AH33" i="3"/>
  <c r="AH35" i="3"/>
  <c r="AH36" i="3"/>
  <c r="AH37" i="3"/>
  <c r="AH38" i="3"/>
  <c r="AH39" i="3"/>
  <c r="AH50" i="3"/>
  <c r="AH51" i="3"/>
  <c r="AH52" i="3"/>
  <c r="AH53" i="3"/>
  <c r="AH55" i="3"/>
  <c r="AH56" i="3"/>
  <c r="AH57" i="3"/>
  <c r="AH58" i="3"/>
  <c r="AH59" i="3"/>
  <c r="AH60" i="3"/>
  <c r="AH61" i="3"/>
  <c r="AH62" i="3"/>
  <c r="AH63" i="3"/>
  <c r="AH65" i="3"/>
  <c r="AH66" i="3"/>
  <c r="AH67" i="3"/>
  <c r="AH68" i="3"/>
  <c r="AH69" i="3"/>
  <c r="AH70" i="3"/>
  <c r="AH71" i="3"/>
  <c r="AH72" i="3"/>
  <c r="AH73" i="3"/>
  <c r="AH75" i="3"/>
  <c r="AH76" i="3"/>
  <c r="AH77" i="3"/>
  <c r="AH78" i="3"/>
  <c r="AH79" i="3"/>
  <c r="AH80" i="3"/>
  <c r="AH81" i="3"/>
  <c r="AH82" i="3"/>
  <c r="AH83" i="3"/>
  <c r="AH85" i="3"/>
  <c r="AH86" i="3"/>
  <c r="AH87" i="3"/>
  <c r="AH88" i="3"/>
  <c r="AH89" i="3"/>
  <c r="AH90" i="3"/>
  <c r="AH91" i="3"/>
  <c r="AH92" i="3"/>
  <c r="AH93" i="3"/>
  <c r="AH95" i="3"/>
  <c r="AH96" i="3"/>
  <c r="AH97" i="3"/>
  <c r="AH98" i="3"/>
  <c r="AH99" i="3"/>
  <c r="AH100" i="3"/>
  <c r="AH101" i="3"/>
  <c r="AH102" i="3"/>
  <c r="AH103" i="3"/>
  <c r="AH105" i="3"/>
  <c r="AH106" i="3"/>
  <c r="AH107" i="3"/>
  <c r="AH108" i="3"/>
  <c r="AH109" i="3"/>
  <c r="AH110" i="3"/>
  <c r="AH111" i="3"/>
  <c r="AH112" i="3"/>
  <c r="AH113" i="3"/>
  <c r="AH115" i="3"/>
  <c r="AH116" i="3"/>
  <c r="AH117" i="3"/>
  <c r="AH118" i="3"/>
  <c r="AH119" i="3"/>
  <c r="AH120" i="3"/>
  <c r="AH121" i="3"/>
  <c r="AH122" i="3"/>
  <c r="AH123" i="3"/>
  <c r="AH125" i="3"/>
  <c r="AH126" i="3"/>
  <c r="AH127" i="3"/>
  <c r="AH128" i="3"/>
  <c r="AH129" i="3"/>
  <c r="AH130" i="3"/>
  <c r="AH131" i="3"/>
  <c r="AH132" i="3"/>
  <c r="AH133" i="3"/>
  <c r="AH135" i="3"/>
  <c r="AH136" i="3"/>
  <c r="AH137" i="3"/>
  <c r="AH138" i="3"/>
  <c r="AH139" i="3"/>
  <c r="AH150" i="3"/>
  <c r="AH151" i="3"/>
  <c r="AH152" i="3"/>
  <c r="AH153" i="3"/>
  <c r="AH155" i="3"/>
  <c r="AH156" i="3"/>
  <c r="AH157" i="3"/>
  <c r="AH158" i="3"/>
  <c r="AH159" i="3"/>
  <c r="AH160" i="3"/>
  <c r="AH161" i="3"/>
  <c r="AH162" i="3"/>
  <c r="AH163" i="3"/>
  <c r="AH165" i="3"/>
  <c r="AH166" i="3"/>
  <c r="AH167" i="3"/>
  <c r="AH168" i="3"/>
  <c r="AH169" i="3"/>
  <c r="AH170" i="3"/>
  <c r="AH171" i="3"/>
  <c r="AH172" i="3"/>
  <c r="AH173" i="3"/>
  <c r="AH175" i="3"/>
  <c r="AH176" i="3"/>
  <c r="AH177" i="3"/>
  <c r="AH178" i="3"/>
  <c r="AH179" i="3"/>
  <c r="AH180" i="3"/>
  <c r="AH181" i="3"/>
  <c r="AH182" i="3"/>
  <c r="AH183" i="3"/>
  <c r="AH185" i="3"/>
  <c r="AH186" i="3"/>
  <c r="AH187" i="3"/>
  <c r="AH188" i="3"/>
  <c r="AH189" i="3"/>
  <c r="AH190" i="3"/>
  <c r="AH191" i="3"/>
  <c r="AH192" i="3"/>
  <c r="AH193" i="3"/>
  <c r="AH195" i="3"/>
  <c r="AH196" i="3"/>
  <c r="AH197" i="3"/>
  <c r="AH198" i="3"/>
  <c r="AH199" i="3"/>
  <c r="AH200" i="3"/>
  <c r="AH201" i="3"/>
  <c r="AH202" i="3"/>
  <c r="AH203" i="3"/>
  <c r="AH205" i="3"/>
  <c r="AH206" i="3"/>
  <c r="AH207" i="3"/>
  <c r="AH208" i="3"/>
  <c r="AH209" i="3"/>
  <c r="AH210" i="3"/>
  <c r="AH211" i="3"/>
  <c r="AH212" i="3"/>
  <c r="AH213" i="3"/>
  <c r="AH215" i="3"/>
  <c r="AH216" i="3"/>
  <c r="AH217" i="3"/>
  <c r="AH218" i="3"/>
  <c r="AH219" i="3"/>
  <c r="AH220" i="3"/>
  <c r="AH221" i="3"/>
  <c r="AH222" i="3"/>
  <c r="AH223" i="3"/>
  <c r="AH225" i="3"/>
  <c r="AH226" i="3"/>
  <c r="AH227" i="3"/>
  <c r="AH228" i="3"/>
  <c r="AH229" i="3"/>
  <c r="AH230" i="3"/>
  <c r="AH231" i="3"/>
  <c r="AH232" i="3"/>
  <c r="AH233" i="3"/>
  <c r="AH235" i="3"/>
  <c r="AH236" i="3"/>
  <c r="AH237" i="3"/>
  <c r="AH238" i="3"/>
  <c r="AH239" i="3"/>
  <c r="AH250" i="3"/>
  <c r="AH251" i="3"/>
  <c r="AH252" i="3"/>
  <c r="AH253" i="3"/>
  <c r="AH255" i="3"/>
  <c r="AH256" i="3"/>
  <c r="AH257" i="3"/>
  <c r="AH258" i="3"/>
  <c r="AH259" i="3"/>
  <c r="AH260" i="3"/>
  <c r="AH261" i="3"/>
  <c r="AH262" i="3"/>
  <c r="AH263" i="3"/>
  <c r="AH265" i="3"/>
  <c r="AH266" i="3"/>
  <c r="AH267" i="3"/>
  <c r="AH268" i="3"/>
  <c r="AH269" i="3"/>
  <c r="AH270" i="3"/>
  <c r="AH271" i="3"/>
  <c r="AH272" i="3"/>
  <c r="AH273" i="3"/>
  <c r="AH275" i="3"/>
  <c r="AH276" i="3"/>
  <c r="AH277" i="3"/>
  <c r="AH278" i="3"/>
  <c r="AH279" i="3"/>
  <c r="AH280" i="3"/>
  <c r="AH281" i="3"/>
  <c r="AH282" i="3"/>
  <c r="AH283" i="3"/>
  <c r="AH285" i="3"/>
  <c r="AH286" i="3"/>
  <c r="AH287" i="3"/>
  <c r="AH288" i="3"/>
  <c r="AH289" i="3"/>
  <c r="AH290" i="3"/>
  <c r="AH291" i="3"/>
  <c r="AH292" i="3"/>
  <c r="AH293" i="3"/>
  <c r="AH295" i="3"/>
  <c r="AH296" i="3"/>
  <c r="AH297" i="3"/>
  <c r="AH298" i="3"/>
  <c r="AH299" i="3"/>
  <c r="AH300" i="3"/>
  <c r="AH301" i="3"/>
  <c r="AH302" i="3"/>
  <c r="AH303" i="3"/>
  <c r="AH305" i="3"/>
  <c r="AH306" i="3"/>
  <c r="AH307" i="3"/>
  <c r="AH308" i="3"/>
  <c r="AH309" i="3"/>
  <c r="AH310" i="3"/>
  <c r="AH311" i="3"/>
  <c r="AH312" i="3"/>
  <c r="AH313" i="3"/>
  <c r="AH315" i="3"/>
  <c r="AH316" i="3"/>
  <c r="AH317" i="3"/>
  <c r="AH318" i="3"/>
  <c r="AH319" i="3"/>
  <c r="AH320" i="3"/>
  <c r="AH321" i="3"/>
  <c r="AH322" i="3"/>
  <c r="AH323" i="3"/>
  <c r="AH325" i="3"/>
  <c r="AH326" i="3"/>
  <c r="AH327" i="3"/>
  <c r="AH328" i="3"/>
  <c r="AH329" i="3"/>
  <c r="AH330" i="3"/>
  <c r="AH331" i="3"/>
  <c r="AH332" i="3"/>
  <c r="AH333" i="3"/>
  <c r="AH335" i="3"/>
  <c r="AH336" i="3"/>
  <c r="AH337" i="3"/>
  <c r="AH338" i="3"/>
  <c r="AH339" i="3"/>
  <c r="AH350" i="3"/>
  <c r="AH351" i="3"/>
  <c r="AH352" i="3"/>
  <c r="AH353" i="3"/>
  <c r="AH355" i="3"/>
  <c r="AH356" i="3"/>
  <c r="AH357" i="3"/>
  <c r="AH358" i="3"/>
  <c r="AH359" i="3"/>
  <c r="AH360" i="3"/>
  <c r="AH361" i="3"/>
  <c r="AH362" i="3"/>
  <c r="AH363" i="3"/>
  <c r="AE5" i="3"/>
  <c r="R5" i="3"/>
  <c r="R6" i="3"/>
  <c r="R7" i="3"/>
  <c r="R8" i="3"/>
  <c r="R9" i="3"/>
  <c r="R10" i="3"/>
  <c r="R11" i="3"/>
  <c r="R12" i="3"/>
  <c r="R13" i="3"/>
  <c r="R15" i="3"/>
  <c r="R16" i="3"/>
  <c r="R17" i="3"/>
  <c r="R18" i="3"/>
  <c r="R19" i="3"/>
  <c r="R20" i="3"/>
  <c r="R21" i="3"/>
  <c r="R22" i="3"/>
  <c r="R23" i="3"/>
  <c r="R25" i="3"/>
  <c r="R26" i="3"/>
  <c r="R27" i="3"/>
  <c r="R28" i="3"/>
  <c r="R29" i="3"/>
  <c r="R30" i="3"/>
  <c r="R31" i="3"/>
  <c r="R32" i="3"/>
  <c r="R33" i="3"/>
  <c r="K7" i="36" l="1"/>
  <c r="K6" i="36"/>
  <c r="N6" i="36"/>
  <c r="I6" i="3"/>
  <c r="N7" i="36"/>
  <c r="E249" i="47"/>
  <c r="D264" i="47"/>
  <c r="D250" i="47"/>
  <c r="D267" i="47"/>
  <c r="D252" i="47"/>
  <c r="D255" i="47"/>
  <c r="D258" i="47"/>
  <c r="D261" i="47"/>
  <c r="E287" i="47"/>
  <c r="E248" i="47"/>
  <c r="E251" i="47"/>
  <c r="E254" i="47"/>
  <c r="E257" i="47"/>
  <c r="E260" i="47"/>
  <c r="E263" i="47"/>
  <c r="E266" i="47"/>
  <c r="D247" i="47"/>
  <c r="D253" i="47"/>
  <c r="D256" i="47"/>
  <c r="D259" i="47"/>
  <c r="D262" i="47"/>
  <c r="D265" i="47"/>
  <c r="D290" i="47"/>
  <c r="D285" i="47"/>
  <c r="E291" i="47"/>
  <c r="D297" i="47"/>
  <c r="D296" i="47"/>
  <c r="E58" i="47"/>
  <c r="E289" i="47"/>
  <c r="D288" i="47"/>
  <c r="D280" i="47"/>
  <c r="D283" i="47"/>
  <c r="E279" i="47"/>
  <c r="E281" i="47"/>
  <c r="E286" i="47"/>
  <c r="D292" i="47"/>
  <c r="D293" i="47"/>
  <c r="E295" i="47"/>
  <c r="D278" i="47"/>
  <c r="D284" i="47"/>
  <c r="E282" i="47"/>
  <c r="H60" i="18"/>
  <c r="H213" i="18" s="1"/>
  <c r="C213" i="18" s="1"/>
  <c r="E56" i="47"/>
  <c r="E57" i="47"/>
  <c r="E60" i="18"/>
  <c r="I12" i="3"/>
  <c r="I30" i="3"/>
  <c r="I11" i="3"/>
  <c r="I14" i="3"/>
  <c r="I29" i="3"/>
  <c r="I7" i="3"/>
  <c r="I13" i="3"/>
  <c r="I20" i="3"/>
  <c r="I25" i="3"/>
  <c r="I31" i="3"/>
  <c r="I8" i="3"/>
  <c r="I24" i="3"/>
  <c r="I26" i="3"/>
  <c r="I32" i="3"/>
  <c r="I19" i="3"/>
  <c r="I9" i="3"/>
  <c r="AM9" i="36" s="1"/>
  <c r="I22" i="3"/>
  <c r="I27" i="3"/>
  <c r="I17" i="3"/>
  <c r="I28" i="3"/>
  <c r="I34" i="3"/>
  <c r="I23" i="3"/>
  <c r="I15" i="3"/>
  <c r="I33" i="3"/>
  <c r="I21" i="3"/>
  <c r="I16" i="3"/>
  <c r="I10" i="3"/>
  <c r="S98" i="36" s="1"/>
  <c r="I18" i="3"/>
  <c r="H24" i="3"/>
  <c r="H240" i="3"/>
  <c r="I204" i="3"/>
  <c r="H147" i="3"/>
  <c r="H342" i="3"/>
  <c r="H340" i="3"/>
  <c r="H34" i="3"/>
  <c r="H45" i="3"/>
  <c r="H247" i="3"/>
  <c r="I149" i="3"/>
  <c r="H245" i="3"/>
  <c r="H284" i="3"/>
  <c r="I314" i="3"/>
  <c r="AH59" i="47"/>
  <c r="F60" i="18"/>
  <c r="H74" i="3"/>
  <c r="H146" i="3"/>
  <c r="H184" i="3"/>
  <c r="I224" i="3"/>
  <c r="H264" i="3"/>
  <c r="I294" i="3"/>
  <c r="I354" i="3"/>
  <c r="H114" i="3"/>
  <c r="I144" i="3"/>
  <c r="I164" i="3"/>
  <c r="H244" i="3"/>
  <c r="H246" i="3"/>
  <c r="H348" i="3"/>
  <c r="I44" i="3"/>
  <c r="H94" i="3"/>
  <c r="I242" i="3"/>
  <c r="H341" i="3"/>
  <c r="H343" i="3"/>
  <c r="AX3" i="3"/>
  <c r="AH15" i="47" s="1"/>
  <c r="I254" i="3"/>
  <c r="H346" i="3"/>
  <c r="H42" i="3"/>
  <c r="H48" i="3"/>
  <c r="H84" i="3"/>
  <c r="H124" i="3"/>
  <c r="H134" i="3"/>
  <c r="H141" i="3"/>
  <c r="H143" i="3"/>
  <c r="H249" i="3"/>
  <c r="H345" i="3"/>
  <c r="I54" i="3"/>
  <c r="I104" i="3"/>
  <c r="H148" i="3"/>
  <c r="H154" i="3"/>
  <c r="H241" i="3"/>
  <c r="H347" i="3"/>
  <c r="AY3" i="3"/>
  <c r="H140" i="3"/>
  <c r="H145" i="3"/>
  <c r="I174" i="3"/>
  <c r="I234" i="3"/>
  <c r="H243" i="3"/>
  <c r="H248" i="3"/>
  <c r="H304" i="3"/>
  <c r="H324" i="3"/>
  <c r="H344" i="3"/>
  <c r="H364" i="3"/>
  <c r="I41" i="3"/>
  <c r="I47" i="3"/>
  <c r="H349" i="3"/>
  <c r="I274" i="3"/>
  <c r="H274" i="3"/>
  <c r="H14" i="3"/>
  <c r="H40" i="3"/>
  <c r="H43" i="3"/>
  <c r="H46" i="3"/>
  <c r="H49" i="3"/>
  <c r="H64" i="3"/>
  <c r="H142" i="3"/>
  <c r="I194" i="3"/>
  <c r="I214" i="3"/>
  <c r="H214" i="3"/>
  <c r="I334" i="3"/>
  <c r="H334" i="3"/>
  <c r="F213" i="18" l="1"/>
  <c r="E213" i="18"/>
  <c r="D213" i="18"/>
  <c r="AC74" i="36"/>
  <c r="AH68" i="36"/>
  <c r="AH15" i="36"/>
  <c r="X107" i="36"/>
  <c r="S38" i="36"/>
  <c r="S104" i="36"/>
  <c r="S107" i="36"/>
  <c r="AR46" i="36"/>
  <c r="S60" i="36"/>
  <c r="S26" i="36"/>
  <c r="N61" i="36"/>
  <c r="N44" i="36"/>
  <c r="N65" i="36"/>
  <c r="H162" i="18"/>
  <c r="C162" i="18" s="1"/>
  <c r="H112" i="18"/>
  <c r="H265" i="18" s="1"/>
  <c r="N108" i="36"/>
  <c r="N95" i="36"/>
  <c r="N118" i="36"/>
  <c r="AR27" i="36"/>
  <c r="N151" i="36"/>
  <c r="N138" i="36"/>
  <c r="AC9" i="36"/>
  <c r="S48" i="36"/>
  <c r="S113" i="36"/>
  <c r="N53" i="36"/>
  <c r="N101" i="36"/>
  <c r="N144" i="36"/>
  <c r="AM117" i="36"/>
  <c r="S22" i="36"/>
  <c r="S96" i="36"/>
  <c r="N36" i="36"/>
  <c r="N88" i="36"/>
  <c r="N131" i="36"/>
  <c r="AM65" i="36"/>
  <c r="X99" i="36"/>
  <c r="S97" i="36"/>
  <c r="N47" i="36"/>
  <c r="N110" i="36"/>
  <c r="AR59" i="36"/>
  <c r="X53" i="36"/>
  <c r="S90" i="36"/>
  <c r="N38" i="36"/>
  <c r="N104" i="36"/>
  <c r="N155" i="36"/>
  <c r="AH102" i="36"/>
  <c r="S56" i="36"/>
  <c r="N13" i="36"/>
  <c r="N84" i="36"/>
  <c r="N134" i="36"/>
  <c r="AM96" i="36"/>
  <c r="S35" i="36"/>
  <c r="S110" i="36"/>
  <c r="N68" i="36"/>
  <c r="N121" i="36"/>
  <c r="N141" i="36"/>
  <c r="N99" i="36"/>
  <c r="N57" i="36"/>
  <c r="N9" i="36"/>
  <c r="S81" i="36"/>
  <c r="S33" i="36"/>
  <c r="X64" i="36"/>
  <c r="AC97" i="36"/>
  <c r="AH103" i="36"/>
  <c r="AH17" i="36"/>
  <c r="AM23" i="36"/>
  <c r="AR50" i="36"/>
  <c r="S49" i="36"/>
  <c r="X32" i="36"/>
  <c r="AH67" i="36"/>
  <c r="AR101" i="36"/>
  <c r="X69" i="36"/>
  <c r="AH44" i="36"/>
  <c r="X28" i="36"/>
  <c r="AR96" i="36"/>
  <c r="S28" i="36"/>
  <c r="AH8" i="36"/>
  <c r="X37" i="36"/>
  <c r="AH7" i="36"/>
  <c r="X115" i="36"/>
  <c r="AH99" i="36"/>
  <c r="AR68" i="36"/>
  <c r="AH106" i="36"/>
  <c r="AR118" i="36"/>
  <c r="N56" i="36"/>
  <c r="N112" i="36"/>
  <c r="AC53" i="36"/>
  <c r="N31" i="36"/>
  <c r="N91" i="36"/>
  <c r="AH47" i="36"/>
  <c r="S47" i="36"/>
  <c r="N78" i="36"/>
  <c r="N135" i="36"/>
  <c r="N45" i="36"/>
  <c r="S12" i="36"/>
  <c r="X54" i="36"/>
  <c r="AH91" i="36"/>
  <c r="AM97" i="36"/>
  <c r="AR17" i="36"/>
  <c r="S43" i="36"/>
  <c r="AH45" i="36"/>
  <c r="X51" i="36"/>
  <c r="AC78" i="36"/>
  <c r="AM57" i="36"/>
  <c r="AM78" i="36"/>
  <c r="AH70" i="36"/>
  <c r="AR92" i="36"/>
  <c r="X24" i="36"/>
  <c r="S72" i="36"/>
  <c r="N17" i="36"/>
  <c r="N71" i="36"/>
  <c r="N115" i="36"/>
  <c r="AC19" i="36"/>
  <c r="S50" i="36"/>
  <c r="S114" i="36"/>
  <c r="N54" i="36"/>
  <c r="N102" i="36"/>
  <c r="N145" i="36"/>
  <c r="AH80" i="36"/>
  <c r="S41" i="36"/>
  <c r="N11" i="36"/>
  <c r="N73" i="36"/>
  <c r="N125" i="36"/>
  <c r="AM74" i="36"/>
  <c r="S29" i="36"/>
  <c r="S116" i="36"/>
  <c r="N66" i="36"/>
  <c r="N119" i="36"/>
  <c r="AC117" i="36"/>
  <c r="S91" i="36"/>
  <c r="N41" i="36"/>
  <c r="N98" i="36"/>
  <c r="N149" i="36"/>
  <c r="AH111" i="36"/>
  <c r="S71" i="36"/>
  <c r="N24" i="36"/>
  <c r="N85" i="36"/>
  <c r="N136" i="36"/>
  <c r="N129" i="36"/>
  <c r="N81" i="36"/>
  <c r="N39" i="36"/>
  <c r="S111" i="36"/>
  <c r="S69" i="36"/>
  <c r="X118" i="36"/>
  <c r="X46" i="36"/>
  <c r="AC54" i="36"/>
  <c r="AH81" i="36"/>
  <c r="AM87" i="36"/>
  <c r="AR115" i="36"/>
  <c r="AR7" i="36"/>
  <c r="S24" i="36"/>
  <c r="AC83" i="36"/>
  <c r="AM116" i="36"/>
  <c r="AR36" i="36"/>
  <c r="X10" i="36"/>
  <c r="AM29" i="36"/>
  <c r="AC13" i="36"/>
  <c r="N58" i="36"/>
  <c r="X38" i="36"/>
  <c r="AR107" i="36"/>
  <c r="AC66" i="36"/>
  <c r="AM35" i="36"/>
  <c r="X43" i="36"/>
  <c r="AH13" i="36"/>
  <c r="X21" i="36"/>
  <c r="AH34" i="36"/>
  <c r="AR22" i="36"/>
  <c r="AR58" i="36"/>
  <c r="AR94" i="36"/>
  <c r="AM16" i="36"/>
  <c r="AM52" i="36"/>
  <c r="AM88" i="36"/>
  <c r="AH10" i="36"/>
  <c r="AH46" i="36"/>
  <c r="AH82" i="36"/>
  <c r="AH118" i="36"/>
  <c r="AC40" i="36"/>
  <c r="AC76" i="36"/>
  <c r="AC112" i="36"/>
  <c r="X33" i="36"/>
  <c r="AR39" i="36"/>
  <c r="AR83" i="36"/>
  <c r="AM12" i="36"/>
  <c r="AM55" i="36"/>
  <c r="AM98" i="36"/>
  <c r="AH27" i="36"/>
  <c r="AH71" i="36"/>
  <c r="AH114" i="36"/>
  <c r="AC43" i="36"/>
  <c r="AC86" i="36"/>
  <c r="X14" i="36"/>
  <c r="X55" i="36"/>
  <c r="X91" i="36"/>
  <c r="S13" i="36"/>
  <c r="AR33" i="36"/>
  <c r="AR77" i="36"/>
  <c r="AR6" i="36"/>
  <c r="AM49" i="36"/>
  <c r="AM92" i="36"/>
  <c r="AH21" i="36"/>
  <c r="AH65" i="36"/>
  <c r="AH108" i="36"/>
  <c r="AC37" i="36"/>
  <c r="AC80" i="36"/>
  <c r="X8" i="36"/>
  <c r="X50" i="36"/>
  <c r="X86" i="36"/>
  <c r="S8" i="36"/>
  <c r="AR63" i="36"/>
  <c r="AM14" i="36"/>
  <c r="AM79" i="36"/>
  <c r="AH30" i="36"/>
  <c r="AH95" i="36"/>
  <c r="AC45" i="36"/>
  <c r="AC110" i="36"/>
  <c r="X57" i="36"/>
  <c r="X111" i="36"/>
  <c r="S40" i="36"/>
  <c r="S76" i="36"/>
  <c r="S112" i="36"/>
  <c r="N34" i="36"/>
  <c r="N70" i="36"/>
  <c r="AR53" i="36"/>
  <c r="AR117" i="36"/>
  <c r="AM68" i="36"/>
  <c r="AH19" i="36"/>
  <c r="AH84" i="36"/>
  <c r="AC35" i="36"/>
  <c r="AC99" i="36"/>
  <c r="X48" i="36"/>
  <c r="X102" i="36"/>
  <c r="AR35" i="36"/>
  <c r="AR99" i="36"/>
  <c r="AM50" i="36"/>
  <c r="AM115" i="36"/>
  <c r="AH66" i="36"/>
  <c r="AC17" i="36"/>
  <c r="AC81" i="36"/>
  <c r="X31" i="36"/>
  <c r="X87" i="36"/>
  <c r="S23" i="36"/>
  <c r="AR57" i="36"/>
  <c r="AM8" i="36"/>
  <c r="AM73" i="36"/>
  <c r="AH24" i="36"/>
  <c r="AH89" i="36"/>
  <c r="AC39" i="36"/>
  <c r="AC104" i="36"/>
  <c r="X52" i="36"/>
  <c r="X106" i="36"/>
  <c r="S37" i="36"/>
  <c r="S73" i="36"/>
  <c r="AR38" i="36"/>
  <c r="AR103" i="36"/>
  <c r="AM54" i="36"/>
  <c r="AM119" i="36"/>
  <c r="AH69" i="36"/>
  <c r="AC20" i="36"/>
  <c r="AC85" i="36"/>
  <c r="X35" i="36"/>
  <c r="X90" i="36"/>
  <c r="S27" i="36"/>
  <c r="S63" i="36"/>
  <c r="K8" i="36"/>
  <c r="AR28" i="36"/>
  <c r="AR64" i="36"/>
  <c r="AR100" i="36"/>
  <c r="AM22" i="36"/>
  <c r="AM58" i="36"/>
  <c r="AM94" i="36"/>
  <c r="AH16" i="36"/>
  <c r="AH52" i="36"/>
  <c r="AH88" i="36"/>
  <c r="AC10" i="36"/>
  <c r="AC46" i="36"/>
  <c r="AC82" i="36"/>
  <c r="AC118" i="36"/>
  <c r="X39" i="36"/>
  <c r="AR47" i="36"/>
  <c r="AR90" i="36"/>
  <c r="AM19" i="36"/>
  <c r="AM62" i="36"/>
  <c r="AM105" i="36"/>
  <c r="AH35" i="36"/>
  <c r="AH78" i="36"/>
  <c r="AC7" i="36"/>
  <c r="AC50" i="36"/>
  <c r="AC93" i="36"/>
  <c r="X22" i="36"/>
  <c r="X61" i="36"/>
  <c r="X97" i="36"/>
  <c r="S19" i="36"/>
  <c r="AR41" i="36"/>
  <c r="AR84" i="36"/>
  <c r="AM13" i="36"/>
  <c r="AM56" i="36"/>
  <c r="AM99" i="36"/>
  <c r="AH29" i="36"/>
  <c r="AH72" i="36"/>
  <c r="AH115" i="36"/>
  <c r="AC44" i="36"/>
  <c r="AC87" i="36"/>
  <c r="X16" i="36"/>
  <c r="X56" i="36"/>
  <c r="X92" i="36"/>
  <c r="AR8" i="36"/>
  <c r="AR73" i="36"/>
  <c r="AM24" i="36"/>
  <c r="AM89" i="36"/>
  <c r="AH39" i="36"/>
  <c r="AH104" i="36"/>
  <c r="AC55" i="36"/>
  <c r="AC6" i="36"/>
  <c r="X65" i="36"/>
  <c r="X119" i="36"/>
  <c r="S46" i="36"/>
  <c r="S82" i="36"/>
  <c r="S118" i="36"/>
  <c r="N40" i="36"/>
  <c r="N76" i="36"/>
  <c r="AR65" i="36"/>
  <c r="AM15" i="36"/>
  <c r="AM80" i="36"/>
  <c r="AH31" i="36"/>
  <c r="AH96" i="36"/>
  <c r="AC47" i="36"/>
  <c r="AC111" i="36"/>
  <c r="X58" i="36"/>
  <c r="X112" i="36"/>
  <c r="AR44" i="36"/>
  <c r="AR109" i="36"/>
  <c r="AM60" i="36"/>
  <c r="AH11" i="36"/>
  <c r="AH75" i="36"/>
  <c r="AC26" i="36"/>
  <c r="AC91" i="36"/>
  <c r="X41" i="36"/>
  <c r="X95" i="36"/>
  <c r="S30" i="36"/>
  <c r="AR67" i="36"/>
  <c r="AM18" i="36"/>
  <c r="AM83" i="36"/>
  <c r="AH33" i="36"/>
  <c r="AH98" i="36"/>
  <c r="AC49" i="36"/>
  <c r="AC114" i="36"/>
  <c r="X60" i="36"/>
  <c r="X114" i="36"/>
  <c r="AR34" i="36"/>
  <c r="AR70" i="36"/>
  <c r="AR106" i="36"/>
  <c r="AM28" i="36"/>
  <c r="AM64" i="36"/>
  <c r="AM100" i="36"/>
  <c r="AH22" i="36"/>
  <c r="AH58" i="36"/>
  <c r="AH94" i="36"/>
  <c r="AC16" i="36"/>
  <c r="AC52" i="36"/>
  <c r="AC88" i="36"/>
  <c r="X9" i="36"/>
  <c r="AR11" i="36"/>
  <c r="AR54" i="36"/>
  <c r="AR97" i="36"/>
  <c r="AM26" i="36"/>
  <c r="AM69" i="36"/>
  <c r="AM113" i="36"/>
  <c r="AH42" i="36"/>
  <c r="AH85" i="36"/>
  <c r="AC14" i="36"/>
  <c r="AC57" i="36"/>
  <c r="AC101" i="36"/>
  <c r="X29" i="36"/>
  <c r="X67" i="36"/>
  <c r="X103" i="36"/>
  <c r="S25" i="36"/>
  <c r="AR48" i="36"/>
  <c r="AR91" i="36"/>
  <c r="AM20" i="36"/>
  <c r="AM63" i="36"/>
  <c r="AM107" i="36"/>
  <c r="AH36" i="36"/>
  <c r="AH79" i="36"/>
  <c r="AC8" i="36"/>
  <c r="AC51" i="36"/>
  <c r="AC95" i="36"/>
  <c r="X23" i="36"/>
  <c r="X62" i="36"/>
  <c r="X98" i="36"/>
  <c r="AR20" i="36"/>
  <c r="AR85" i="36"/>
  <c r="AM36" i="36"/>
  <c r="AM101" i="36"/>
  <c r="AH51" i="36"/>
  <c r="AH116" i="36"/>
  <c r="AC67" i="36"/>
  <c r="X17" i="36"/>
  <c r="X75" i="36"/>
  <c r="S14" i="36"/>
  <c r="S52" i="36"/>
  <c r="S88" i="36"/>
  <c r="N10" i="36"/>
  <c r="N46" i="36"/>
  <c r="AR9" i="36"/>
  <c r="AR74" i="36"/>
  <c r="AM25" i="36"/>
  <c r="AM90" i="36"/>
  <c r="AH41" i="36"/>
  <c r="AH105" i="36"/>
  <c r="AC56" i="36"/>
  <c r="U6" i="36"/>
  <c r="X66" i="36"/>
  <c r="X6" i="36"/>
  <c r="AR56" i="36"/>
  <c r="AM7" i="36"/>
  <c r="AM72" i="36"/>
  <c r="AH23" i="36"/>
  <c r="AH87" i="36"/>
  <c r="AC38" i="36"/>
  <c r="AR40" i="36"/>
  <c r="AR76" i="36"/>
  <c r="AR112" i="36"/>
  <c r="AM34" i="36"/>
  <c r="AM70" i="36"/>
  <c r="AM106" i="36"/>
  <c r="AH28" i="36"/>
  <c r="AH64" i="36"/>
  <c r="AH100" i="36"/>
  <c r="AC22" i="36"/>
  <c r="AC58" i="36"/>
  <c r="AC94" i="36"/>
  <c r="X15" i="36"/>
  <c r="AR18" i="36"/>
  <c r="AR61" i="36"/>
  <c r="AR104" i="36"/>
  <c r="AM33" i="36"/>
  <c r="AM77" i="36"/>
  <c r="AM6" i="36"/>
  <c r="AH49" i="36"/>
  <c r="AH92" i="36"/>
  <c r="AC21" i="36"/>
  <c r="AC65" i="36"/>
  <c r="AC108" i="36"/>
  <c r="X36" i="36"/>
  <c r="X73" i="36"/>
  <c r="X109" i="36"/>
  <c r="AR12" i="36"/>
  <c r="AR55" i="36"/>
  <c r="AR98" i="36"/>
  <c r="AM27" i="36"/>
  <c r="AM71" i="36"/>
  <c r="AM114" i="36"/>
  <c r="AH43" i="36"/>
  <c r="AH86" i="36"/>
  <c r="AC15" i="36"/>
  <c r="AC59" i="36"/>
  <c r="AC102" i="36"/>
  <c r="X30" i="36"/>
  <c r="X68" i="36"/>
  <c r="X104" i="36"/>
  <c r="AR30" i="36"/>
  <c r="AR95" i="36"/>
  <c r="AM45" i="36"/>
  <c r="AM110" i="36"/>
  <c r="AH61" i="36"/>
  <c r="AC12" i="36"/>
  <c r="AC77" i="36"/>
  <c r="X26" i="36"/>
  <c r="X83" i="36"/>
  <c r="S21" i="36"/>
  <c r="S58" i="36"/>
  <c r="S94" i="36"/>
  <c r="N16" i="36"/>
  <c r="N52" i="36"/>
  <c r="AR21" i="36"/>
  <c r="AR86" i="36"/>
  <c r="AM37" i="36"/>
  <c r="AM102" i="36"/>
  <c r="AH53" i="36"/>
  <c r="AH117" i="36"/>
  <c r="AC68" i="36"/>
  <c r="X18" i="36"/>
  <c r="X76" i="36"/>
  <c r="S15" i="36"/>
  <c r="AR66" i="36"/>
  <c r="AM17" i="36"/>
  <c r="AM81" i="36"/>
  <c r="AH32" i="36"/>
  <c r="AH97" i="36"/>
  <c r="AC48" i="36"/>
  <c r="AC113" i="36"/>
  <c r="X59" i="36"/>
  <c r="X113" i="36"/>
  <c r="AR24" i="36"/>
  <c r="AR89" i="36"/>
  <c r="AM39" i="36"/>
  <c r="AM104" i="36"/>
  <c r="AH55" i="36"/>
  <c r="AH6" i="36"/>
  <c r="AC71" i="36"/>
  <c r="X20" i="36"/>
  <c r="X78" i="36"/>
  <c r="S17" i="36"/>
  <c r="S55" i="36"/>
  <c r="AR16" i="36"/>
  <c r="AR52" i="36"/>
  <c r="AR88" i="36"/>
  <c r="AM10" i="36"/>
  <c r="AM46" i="36"/>
  <c r="AM82" i="36"/>
  <c r="AM118" i="36"/>
  <c r="AH40" i="36"/>
  <c r="AH76" i="36"/>
  <c r="AH112" i="36"/>
  <c r="AC34" i="36"/>
  <c r="AC70" i="36"/>
  <c r="AC106" i="36"/>
  <c r="X27" i="36"/>
  <c r="AR32" i="36"/>
  <c r="AR75" i="36"/>
  <c r="AR119" i="36"/>
  <c r="AM48" i="36"/>
  <c r="AM91" i="36"/>
  <c r="AH20" i="36"/>
  <c r="AH63" i="36"/>
  <c r="AH107" i="36"/>
  <c r="AC36" i="36"/>
  <c r="AC79" i="36"/>
  <c r="X7" i="36"/>
  <c r="X49" i="36"/>
  <c r="X85" i="36"/>
  <c r="S7" i="36"/>
  <c r="AR26" i="36"/>
  <c r="AR69" i="36"/>
  <c r="AR113" i="36"/>
  <c r="AM42" i="36"/>
  <c r="AM85" i="36"/>
  <c r="AH14" i="36"/>
  <c r="AH57" i="36"/>
  <c r="AH101" i="36"/>
  <c r="AC30" i="36"/>
  <c r="AC73" i="36"/>
  <c r="AC116" i="36"/>
  <c r="X44" i="36"/>
  <c r="X80" i="36"/>
  <c r="X116" i="36"/>
  <c r="AR51" i="36"/>
  <c r="AR116" i="36"/>
  <c r="AM67" i="36"/>
  <c r="AH18" i="36"/>
  <c r="AH83" i="36"/>
  <c r="AC33" i="36"/>
  <c r="AC98" i="36"/>
  <c r="X47" i="36"/>
  <c r="X101" i="36"/>
  <c r="S34" i="36"/>
  <c r="S70" i="36"/>
  <c r="S106" i="36"/>
  <c r="N28" i="36"/>
  <c r="N64" i="36"/>
  <c r="AR43" i="36"/>
  <c r="AR108" i="36"/>
  <c r="AM59" i="36"/>
  <c r="AH9" i="36"/>
  <c r="AH74" i="36"/>
  <c r="AC25" i="36"/>
  <c r="AC90" i="36"/>
  <c r="X40" i="36"/>
  <c r="X94" i="36"/>
  <c r="AR23" i="36"/>
  <c r="AR87" i="36"/>
  <c r="AM38" i="36"/>
  <c r="AM103" i="36"/>
  <c r="AH54" i="36"/>
  <c r="AH119" i="36"/>
  <c r="AC69" i="36"/>
  <c r="X19" i="36"/>
  <c r="X77" i="36"/>
  <c r="S16" i="36"/>
  <c r="AR45" i="36"/>
  <c r="AR110" i="36"/>
  <c r="AM61" i="36"/>
  <c r="AH12" i="36"/>
  <c r="AH77" i="36"/>
  <c r="AC27" i="36"/>
  <c r="AC92" i="36"/>
  <c r="X42" i="36"/>
  <c r="X96" i="36"/>
  <c r="S31" i="36"/>
  <c r="S67" i="36"/>
  <c r="AR29" i="36"/>
  <c r="AR93" i="36"/>
  <c r="AM44" i="36"/>
  <c r="AM109" i="36"/>
  <c r="AH60" i="36"/>
  <c r="AC11" i="36"/>
  <c r="AC75" i="36"/>
  <c r="X25" i="36"/>
  <c r="X82" i="36"/>
  <c r="S20" i="36"/>
  <c r="S57" i="36"/>
  <c r="S93" i="36"/>
  <c r="N15" i="36"/>
  <c r="N51" i="36"/>
  <c r="N87" i="36"/>
  <c r="N123" i="36"/>
  <c r="N150" i="36"/>
  <c r="N107" i="36"/>
  <c r="N60" i="36"/>
  <c r="S6" i="36"/>
  <c r="S59" i="36"/>
  <c r="AC62" i="36"/>
  <c r="AR15" i="36"/>
  <c r="N120" i="36"/>
  <c r="N77" i="36"/>
  <c r="N23" i="36"/>
  <c r="S80" i="36"/>
  <c r="X63" i="36"/>
  <c r="AM21" i="36"/>
  <c r="N140" i="36"/>
  <c r="N97" i="36"/>
  <c r="N48" i="36"/>
  <c r="S108" i="36"/>
  <c r="S42" i="36"/>
  <c r="AH90" i="36"/>
  <c r="N146" i="36"/>
  <c r="N103" i="36"/>
  <c r="N55" i="36"/>
  <c r="S115" i="36"/>
  <c r="S53" i="36"/>
  <c r="S68" i="36"/>
  <c r="N142" i="36"/>
  <c r="N14" i="36"/>
  <c r="N128" i="36"/>
  <c r="N93" i="36"/>
  <c r="S117" i="36"/>
  <c r="S75" i="36"/>
  <c r="AC63" i="36"/>
  <c r="AM11" i="36"/>
  <c r="X11" i="36"/>
  <c r="AR79" i="36"/>
  <c r="AM93" i="36"/>
  <c r="AR31" i="36"/>
  <c r="X93" i="36"/>
  <c r="AC109" i="36"/>
  <c r="X79" i="36"/>
  <c r="AH56" i="36"/>
  <c r="AR25" i="36"/>
  <c r="AR82" i="36"/>
  <c r="AM43" i="36"/>
  <c r="X81" i="36"/>
  <c r="S84" i="36"/>
  <c r="N25" i="36"/>
  <c r="N79" i="36"/>
  <c r="N122" i="36"/>
  <c r="AR37" i="36"/>
  <c r="AC84" i="36"/>
  <c r="S62" i="36"/>
  <c r="N8" i="36"/>
  <c r="N62" i="36"/>
  <c r="N109" i="36"/>
  <c r="N152" i="36"/>
  <c r="AC31" i="36"/>
  <c r="S65" i="36"/>
  <c r="N19" i="36"/>
  <c r="N82" i="36"/>
  <c r="N132" i="36"/>
  <c r="AH25" i="36"/>
  <c r="S54" i="36"/>
  <c r="N12" i="36"/>
  <c r="N74" i="36"/>
  <c r="N126" i="36"/>
  <c r="AR71" i="36"/>
  <c r="X117" i="36"/>
  <c r="S101" i="36"/>
  <c r="N49" i="36"/>
  <c r="N106" i="36"/>
  <c r="X12" i="36"/>
  <c r="S83" i="36"/>
  <c r="N32" i="36"/>
  <c r="N92" i="36"/>
  <c r="N143" i="36"/>
  <c r="N117" i="36"/>
  <c r="N75" i="36"/>
  <c r="N33" i="36"/>
  <c r="S105" i="36"/>
  <c r="S51" i="36"/>
  <c r="X108" i="36"/>
  <c r="X13" i="36"/>
  <c r="AC42" i="36"/>
  <c r="AH48" i="36"/>
  <c r="AM75" i="36"/>
  <c r="AR81" i="36"/>
  <c r="S85" i="36"/>
  <c r="S10" i="36"/>
  <c r="AC61" i="36"/>
  <c r="AM95" i="36"/>
  <c r="AR14" i="36"/>
  <c r="AC103" i="36"/>
  <c r="AR78" i="36"/>
  <c r="AH62" i="36"/>
  <c r="N22" i="36"/>
  <c r="AC89" i="36"/>
  <c r="AR42" i="36"/>
  <c r="AC23" i="36"/>
  <c r="AR105" i="36"/>
  <c r="AC115" i="36"/>
  <c r="AM84" i="36"/>
  <c r="AC100" i="36"/>
  <c r="AM112" i="36"/>
  <c r="AR10" i="36"/>
  <c r="AM108" i="36"/>
  <c r="S18" i="36"/>
  <c r="S95" i="36"/>
  <c r="N35" i="36"/>
  <c r="N86" i="36"/>
  <c r="N130" i="36"/>
  <c r="AR102" i="36"/>
  <c r="X34" i="36"/>
  <c r="S74" i="36"/>
  <c r="N18" i="36"/>
  <c r="N72" i="36"/>
  <c r="N116" i="36"/>
  <c r="AR49" i="36"/>
  <c r="AC96" i="36"/>
  <c r="S77" i="36"/>
  <c r="N29" i="36"/>
  <c r="N89" i="36"/>
  <c r="N139" i="36"/>
  <c r="AC41" i="36"/>
  <c r="S66" i="36"/>
  <c r="N20" i="36"/>
  <c r="N83" i="36"/>
  <c r="N133" i="36"/>
  <c r="AM86" i="36"/>
  <c r="S32" i="36"/>
  <c r="S109" i="36"/>
  <c r="N59" i="36"/>
  <c r="N113" i="36"/>
  <c r="AR80" i="36"/>
  <c r="X71" i="36"/>
  <c r="S92" i="36"/>
  <c r="N42" i="36"/>
  <c r="N100" i="36"/>
  <c r="N153" i="36"/>
  <c r="N111" i="36"/>
  <c r="N69" i="36"/>
  <c r="N27" i="36"/>
  <c r="S99" i="36"/>
  <c r="S45" i="36"/>
  <c r="X100" i="36"/>
  <c r="AC119" i="36"/>
  <c r="AC32" i="36"/>
  <c r="AH38" i="36"/>
  <c r="AM66" i="36"/>
  <c r="AR72" i="36"/>
  <c r="S79" i="36"/>
  <c r="X88" i="36"/>
  <c r="AC18" i="36"/>
  <c r="AM51" i="36"/>
  <c r="S9" i="36"/>
  <c r="AC60" i="36"/>
  <c r="AR13" i="36"/>
  <c r="AM111" i="36"/>
  <c r="S100" i="36"/>
  <c r="AC24" i="36"/>
  <c r="X110" i="36"/>
  <c r="AH93" i="36"/>
  <c r="AR62" i="36"/>
  <c r="AC72" i="36"/>
  <c r="AM41" i="36"/>
  <c r="AC64" i="36"/>
  <c r="AM76" i="36"/>
  <c r="AH59" i="36"/>
  <c r="S36" i="36"/>
  <c r="S103" i="36"/>
  <c r="N43" i="36"/>
  <c r="N94" i="36"/>
  <c r="N137" i="36"/>
  <c r="AM53" i="36"/>
  <c r="X89" i="36"/>
  <c r="S86" i="36"/>
  <c r="N26" i="36"/>
  <c r="N80" i="36"/>
  <c r="N124" i="36"/>
  <c r="AR114" i="36"/>
  <c r="X45" i="36"/>
  <c r="S89" i="36"/>
  <c r="N37" i="36"/>
  <c r="N96" i="36"/>
  <c r="N154" i="36"/>
  <c r="AC105" i="36"/>
  <c r="S78" i="36"/>
  <c r="N30" i="36"/>
  <c r="N90" i="36"/>
  <c r="N148" i="36"/>
  <c r="AH37" i="36"/>
  <c r="S44" i="36"/>
  <c r="S119" i="36"/>
  <c r="N67" i="36"/>
  <c r="N127" i="36"/>
  <c r="AM31" i="36"/>
  <c r="S11" i="36"/>
  <c r="S102" i="36"/>
  <c r="N50" i="36"/>
  <c r="N114" i="36"/>
  <c r="N147" i="36"/>
  <c r="N105" i="36"/>
  <c r="N63" i="36"/>
  <c r="N21" i="36"/>
  <c r="S87" i="36"/>
  <c r="S39" i="36"/>
  <c r="X72" i="36"/>
  <c r="AC107" i="36"/>
  <c r="AH113" i="36"/>
  <c r="AH26" i="36"/>
  <c r="AM32" i="36"/>
  <c r="AR60" i="36"/>
  <c r="S61" i="36"/>
  <c r="X70" i="36"/>
  <c r="AH110" i="36"/>
  <c r="AM30" i="36"/>
  <c r="X105" i="36"/>
  <c r="AH109" i="36"/>
  <c r="X84" i="36"/>
  <c r="AM47" i="36"/>
  <c r="S64" i="36"/>
  <c r="AH73" i="36"/>
  <c r="X74" i="36"/>
  <c r="AH50" i="36"/>
  <c r="AR19" i="36"/>
  <c r="AC29" i="36"/>
  <c r="AR111" i="36"/>
  <c r="AC28" i="36"/>
  <c r="AM40" i="36"/>
  <c r="C265" i="18"/>
  <c r="F265" i="18" s="1"/>
  <c r="H315" i="18"/>
  <c r="H366" i="18" s="1"/>
  <c r="C112" i="18"/>
  <c r="D112" i="18"/>
  <c r="C17" i="47"/>
  <c r="C18" i="47"/>
  <c r="C19" i="47"/>
  <c r="C20" i="47"/>
  <c r="C21" i="47"/>
  <c r="C22" i="47"/>
  <c r="C23" i="47"/>
  <c r="C24" i="47"/>
  <c r="C25" i="47"/>
  <c r="C26" i="47"/>
  <c r="C27" i="47"/>
  <c r="C28" i="47"/>
  <c r="C29" i="47"/>
  <c r="C30" i="47"/>
  <c r="C31" i="47"/>
  <c r="C32" i="47"/>
  <c r="C33" i="47"/>
  <c r="C34" i="47"/>
  <c r="C35" i="47"/>
  <c r="C36" i="47"/>
  <c r="C37" i="47"/>
  <c r="C38" i="47"/>
  <c r="C39" i="47"/>
  <c r="C40" i="47"/>
  <c r="C41" i="47"/>
  <c r="C42" i="47"/>
  <c r="C43" i="47"/>
  <c r="C44" i="47"/>
  <c r="C45" i="47"/>
  <c r="C46" i="47"/>
  <c r="C47" i="47"/>
  <c r="C48" i="47"/>
  <c r="C49" i="47"/>
  <c r="C50" i="47"/>
  <c r="C51" i="47"/>
  <c r="C52" i="47"/>
  <c r="C53" i="47"/>
  <c r="C54" i="47"/>
  <c r="C55" i="47"/>
  <c r="R35" i="3"/>
  <c r="R36" i="3"/>
  <c r="R37" i="3"/>
  <c r="R38" i="3"/>
  <c r="R39" i="3"/>
  <c r="R50" i="3"/>
  <c r="R51" i="3"/>
  <c r="R52" i="3"/>
  <c r="R53" i="3"/>
  <c r="R55" i="3"/>
  <c r="R56" i="3"/>
  <c r="R57" i="3"/>
  <c r="R58" i="3"/>
  <c r="R59" i="3"/>
  <c r="R60" i="3"/>
  <c r="R61" i="3"/>
  <c r="R62" i="3"/>
  <c r="R63" i="3"/>
  <c r="R65" i="3"/>
  <c r="R66" i="3"/>
  <c r="R67" i="3"/>
  <c r="R68" i="3"/>
  <c r="R69" i="3"/>
  <c r="R70" i="3"/>
  <c r="R71" i="3"/>
  <c r="R72" i="3"/>
  <c r="R73" i="3"/>
  <c r="R75" i="3"/>
  <c r="R76" i="3"/>
  <c r="R77" i="3"/>
  <c r="R78" i="3"/>
  <c r="R79" i="3"/>
  <c r="R80" i="3"/>
  <c r="R81" i="3"/>
  <c r="R82" i="3"/>
  <c r="R83" i="3"/>
  <c r="R85" i="3"/>
  <c r="R86" i="3"/>
  <c r="R87" i="3"/>
  <c r="R88" i="3"/>
  <c r="R89" i="3"/>
  <c r="R90" i="3"/>
  <c r="R91" i="3"/>
  <c r="R92" i="3"/>
  <c r="R93" i="3"/>
  <c r="R95" i="3"/>
  <c r="R96" i="3"/>
  <c r="R97" i="3"/>
  <c r="R98" i="3"/>
  <c r="R99" i="3"/>
  <c r="R100" i="3"/>
  <c r="R101" i="3"/>
  <c r="R102" i="3"/>
  <c r="R103" i="3"/>
  <c r="R105" i="3"/>
  <c r="R106" i="3"/>
  <c r="R107" i="3"/>
  <c r="R108" i="3"/>
  <c r="R109" i="3"/>
  <c r="R110" i="3"/>
  <c r="R111" i="3"/>
  <c r="R112" i="3"/>
  <c r="R113" i="3"/>
  <c r="R115" i="3"/>
  <c r="R116" i="3"/>
  <c r="R117" i="3"/>
  <c r="R118" i="3"/>
  <c r="R119" i="3"/>
  <c r="R120" i="3"/>
  <c r="R121" i="3"/>
  <c r="R122" i="3"/>
  <c r="R123" i="3"/>
  <c r="R125" i="3"/>
  <c r="R126" i="3"/>
  <c r="R127" i="3"/>
  <c r="R128" i="3"/>
  <c r="R129" i="3"/>
  <c r="R130" i="3"/>
  <c r="R131" i="3"/>
  <c r="R132" i="3"/>
  <c r="R133" i="3"/>
  <c r="R135" i="3"/>
  <c r="R136" i="3"/>
  <c r="R137" i="3"/>
  <c r="R138" i="3"/>
  <c r="R139" i="3"/>
  <c r="R150" i="3"/>
  <c r="R151" i="3"/>
  <c r="R152" i="3"/>
  <c r="R153" i="3"/>
  <c r="R155" i="3"/>
  <c r="R156" i="3"/>
  <c r="R157" i="3"/>
  <c r="R158" i="3"/>
  <c r="R159" i="3"/>
  <c r="R160" i="3"/>
  <c r="R161" i="3"/>
  <c r="R162" i="3"/>
  <c r="R163" i="3"/>
  <c r="R165" i="3"/>
  <c r="R166" i="3"/>
  <c r="R167" i="3"/>
  <c r="R168" i="3"/>
  <c r="R169" i="3"/>
  <c r="R170" i="3"/>
  <c r="R171" i="3"/>
  <c r="R172" i="3"/>
  <c r="R173" i="3"/>
  <c r="R175" i="3"/>
  <c r="R176" i="3"/>
  <c r="R177" i="3"/>
  <c r="R178" i="3"/>
  <c r="R179" i="3"/>
  <c r="R180" i="3"/>
  <c r="R181" i="3"/>
  <c r="R182" i="3"/>
  <c r="R183" i="3"/>
  <c r="R185" i="3"/>
  <c r="R186" i="3"/>
  <c r="R187" i="3"/>
  <c r="R188" i="3"/>
  <c r="R189" i="3"/>
  <c r="R190" i="3"/>
  <c r="R191" i="3"/>
  <c r="R192" i="3"/>
  <c r="R193" i="3"/>
  <c r="R195" i="3"/>
  <c r="R196" i="3"/>
  <c r="R197" i="3"/>
  <c r="R198" i="3"/>
  <c r="R199" i="3"/>
  <c r="R200" i="3"/>
  <c r="R201" i="3"/>
  <c r="R202" i="3"/>
  <c r="R203" i="3"/>
  <c r="R205" i="3"/>
  <c r="R206" i="3"/>
  <c r="R207" i="3"/>
  <c r="R208" i="3"/>
  <c r="R209" i="3"/>
  <c r="R210" i="3"/>
  <c r="R211" i="3"/>
  <c r="R212" i="3"/>
  <c r="R213" i="3"/>
  <c r="R215" i="3"/>
  <c r="R216" i="3"/>
  <c r="R217" i="3"/>
  <c r="R218" i="3"/>
  <c r="R219" i="3"/>
  <c r="R220" i="3"/>
  <c r="R221" i="3"/>
  <c r="R222" i="3"/>
  <c r="R223" i="3"/>
  <c r="R225" i="3"/>
  <c r="R226" i="3"/>
  <c r="R227" i="3"/>
  <c r="R228" i="3"/>
  <c r="R229" i="3"/>
  <c r="R230" i="3"/>
  <c r="R231" i="3"/>
  <c r="R232" i="3"/>
  <c r="R233" i="3"/>
  <c r="R235" i="3"/>
  <c r="R236" i="3"/>
  <c r="R237" i="3"/>
  <c r="R238" i="3"/>
  <c r="R239" i="3"/>
  <c r="R250" i="3"/>
  <c r="R251" i="3"/>
  <c r="R252" i="3"/>
  <c r="R253" i="3"/>
  <c r="R255" i="3"/>
  <c r="R256" i="3"/>
  <c r="R257" i="3"/>
  <c r="R258" i="3"/>
  <c r="R259" i="3"/>
  <c r="R260" i="3"/>
  <c r="R261" i="3"/>
  <c r="R262" i="3"/>
  <c r="R263" i="3"/>
  <c r="R265" i="3"/>
  <c r="R266" i="3"/>
  <c r="R267" i="3"/>
  <c r="R268" i="3"/>
  <c r="R269" i="3"/>
  <c r="R270" i="3"/>
  <c r="R271" i="3"/>
  <c r="R272" i="3"/>
  <c r="R273" i="3"/>
  <c r="R275" i="3"/>
  <c r="R276" i="3"/>
  <c r="R277" i="3"/>
  <c r="R278" i="3"/>
  <c r="R279" i="3"/>
  <c r="R280" i="3"/>
  <c r="R281" i="3"/>
  <c r="R282" i="3"/>
  <c r="R283" i="3"/>
  <c r="R285" i="3"/>
  <c r="R286" i="3"/>
  <c r="R287" i="3"/>
  <c r="R288" i="3"/>
  <c r="R289" i="3"/>
  <c r="R290" i="3"/>
  <c r="R291" i="3"/>
  <c r="R292" i="3"/>
  <c r="R293" i="3"/>
  <c r="R295" i="3"/>
  <c r="R296" i="3"/>
  <c r="R297" i="3"/>
  <c r="R298" i="3"/>
  <c r="R299" i="3"/>
  <c r="R300" i="3"/>
  <c r="R301" i="3"/>
  <c r="R302" i="3"/>
  <c r="R303" i="3"/>
  <c r="R305" i="3"/>
  <c r="R306" i="3"/>
  <c r="R307" i="3"/>
  <c r="R308" i="3"/>
  <c r="R309" i="3"/>
  <c r="R310" i="3"/>
  <c r="R311" i="3"/>
  <c r="R312" i="3"/>
  <c r="R313" i="3"/>
  <c r="R315" i="3"/>
  <c r="R316" i="3"/>
  <c r="R317" i="3"/>
  <c r="R318" i="3"/>
  <c r="R319" i="3"/>
  <c r="R320" i="3"/>
  <c r="R321" i="3"/>
  <c r="R322" i="3"/>
  <c r="R323" i="3"/>
  <c r="R325" i="3"/>
  <c r="R326" i="3"/>
  <c r="R327" i="3"/>
  <c r="R328" i="3"/>
  <c r="R329" i="3"/>
  <c r="R330" i="3"/>
  <c r="R331" i="3"/>
  <c r="R332" i="3"/>
  <c r="R333" i="3"/>
  <c r="R335" i="3"/>
  <c r="R336" i="3"/>
  <c r="R337" i="3"/>
  <c r="R338" i="3"/>
  <c r="R339" i="3"/>
  <c r="R350" i="3"/>
  <c r="R351" i="3"/>
  <c r="R352" i="3"/>
  <c r="R353" i="3"/>
  <c r="R355" i="3"/>
  <c r="R356" i="3"/>
  <c r="R357" i="3"/>
  <c r="R358" i="3"/>
  <c r="R359" i="3"/>
  <c r="R360" i="3"/>
  <c r="R361" i="3"/>
  <c r="R362" i="3"/>
  <c r="R363" i="3"/>
  <c r="E265" i="18" l="1"/>
  <c r="D265" i="18"/>
  <c r="D162" i="18"/>
  <c r="E162" i="18"/>
  <c r="F162" i="18"/>
  <c r="C366" i="18"/>
  <c r="C315" i="18"/>
  <c r="E112" i="18"/>
  <c r="F112" i="18"/>
  <c r="C235" i="47"/>
  <c r="E235" i="47" s="1"/>
  <c r="C236" i="47"/>
  <c r="E236" i="47" s="1"/>
  <c r="C217" i="47"/>
  <c r="E217" i="47" s="1"/>
  <c r="C218" i="47"/>
  <c r="E218" i="47" s="1"/>
  <c r="C219" i="47"/>
  <c r="D219" i="47" s="1"/>
  <c r="C220" i="47"/>
  <c r="D220" i="47" s="1"/>
  <c r="C221" i="47"/>
  <c r="D221" i="47" s="1"/>
  <c r="C222" i="47"/>
  <c r="E222" i="47" s="1"/>
  <c r="C223" i="47"/>
  <c r="E223" i="47" s="1"/>
  <c r="C224" i="47"/>
  <c r="E224" i="47" s="1"/>
  <c r="C225" i="47"/>
  <c r="D225" i="47" s="1"/>
  <c r="C226" i="47"/>
  <c r="D226" i="47" s="1"/>
  <c r="C227" i="47"/>
  <c r="D227" i="47" s="1"/>
  <c r="C228" i="47"/>
  <c r="E228" i="47" s="1"/>
  <c r="C229" i="47"/>
  <c r="E229" i="47" s="1"/>
  <c r="C230" i="47"/>
  <c r="I241" i="47" s="1"/>
  <c r="G243" i="47" s="1"/>
  <c r="C231" i="47"/>
  <c r="D231" i="47" s="1"/>
  <c r="C232" i="47"/>
  <c r="D232" i="47" s="1"/>
  <c r="C233" i="47"/>
  <c r="D233" i="47" s="1"/>
  <c r="C234" i="47"/>
  <c r="E234" i="47" s="1"/>
  <c r="C216" i="47"/>
  <c r="E216" i="47" s="1"/>
  <c r="C201" i="47"/>
  <c r="C202" i="47"/>
  <c r="C203" i="47"/>
  <c r="D203" i="47" s="1"/>
  <c r="C197" i="47"/>
  <c r="D197" i="47" s="1"/>
  <c r="C198" i="47"/>
  <c r="D198" i="47" s="1"/>
  <c r="C199" i="47"/>
  <c r="C200" i="47"/>
  <c r="D200" i="47" s="1"/>
  <c r="C192" i="47"/>
  <c r="D192" i="47" s="1"/>
  <c r="C193" i="47"/>
  <c r="C194" i="47"/>
  <c r="D194" i="47" s="1"/>
  <c r="C195" i="47"/>
  <c r="C196" i="47"/>
  <c r="C189" i="47"/>
  <c r="C190" i="47"/>
  <c r="C191" i="47"/>
  <c r="D191" i="47" s="1"/>
  <c r="C183" i="47"/>
  <c r="C184" i="47"/>
  <c r="C185" i="47"/>
  <c r="D185" i="47" s="1"/>
  <c r="C186" i="47"/>
  <c r="D186" i="47" s="1"/>
  <c r="C187" i="47"/>
  <c r="D187" i="47" s="1"/>
  <c r="C188" i="47"/>
  <c r="D188" i="47" s="1"/>
  <c r="C158" i="47"/>
  <c r="D158" i="47" s="1"/>
  <c r="C159" i="47"/>
  <c r="C160" i="47"/>
  <c r="C161" i="47"/>
  <c r="D161" i="47" s="1"/>
  <c r="C162" i="47"/>
  <c r="C163" i="47"/>
  <c r="D163" i="47" s="1"/>
  <c r="C164" i="47"/>
  <c r="D164" i="47" s="1"/>
  <c r="C165" i="47"/>
  <c r="D165" i="47" s="1"/>
  <c r="C166" i="47"/>
  <c r="D166" i="47" s="1"/>
  <c r="C167" i="47"/>
  <c r="D167" i="47" s="1"/>
  <c r="C168" i="47"/>
  <c r="D168" i="47" s="1"/>
  <c r="C169" i="47"/>
  <c r="D169" i="47" s="1"/>
  <c r="C170" i="47"/>
  <c r="D170" i="47" s="1"/>
  <c r="C171" i="47"/>
  <c r="C172" i="47"/>
  <c r="C173" i="47"/>
  <c r="D173" i="47" s="1"/>
  <c r="C174" i="47"/>
  <c r="C175" i="47"/>
  <c r="D175" i="47" s="1"/>
  <c r="C176" i="47"/>
  <c r="D176" i="47" s="1"/>
  <c r="C177" i="47"/>
  <c r="D177" i="47" s="1"/>
  <c r="C178" i="47"/>
  <c r="D178" i="47" s="1"/>
  <c r="C179" i="47"/>
  <c r="D179" i="47" s="1"/>
  <c r="C180" i="47"/>
  <c r="C181" i="47"/>
  <c r="D181" i="47" s="1"/>
  <c r="C182" i="47"/>
  <c r="C157" i="47"/>
  <c r="D157" i="47" s="1"/>
  <c r="C148" i="47"/>
  <c r="D148" i="47" s="1"/>
  <c r="C149" i="47"/>
  <c r="C146" i="47"/>
  <c r="C147" i="47"/>
  <c r="C135" i="47"/>
  <c r="C136" i="47"/>
  <c r="D136" i="47" s="1"/>
  <c r="C137" i="47"/>
  <c r="C138" i="47"/>
  <c r="D138" i="47" s="1"/>
  <c r="C139" i="47"/>
  <c r="D139" i="47" s="1"/>
  <c r="C140" i="47"/>
  <c r="C141" i="47"/>
  <c r="C142" i="47"/>
  <c r="D142" i="47" s="1"/>
  <c r="C143" i="47"/>
  <c r="C144" i="47"/>
  <c r="D144" i="47" s="1"/>
  <c r="C145" i="47"/>
  <c r="D145" i="47" s="1"/>
  <c r="C124" i="47"/>
  <c r="D124" i="47" s="1"/>
  <c r="C125" i="47"/>
  <c r="D125" i="47" s="1"/>
  <c r="C126" i="47"/>
  <c r="D126" i="47" s="1"/>
  <c r="C127" i="47"/>
  <c r="C128" i="47"/>
  <c r="C129" i="47"/>
  <c r="D129" i="47" s="1"/>
  <c r="C130" i="47"/>
  <c r="D130" i="47" s="1"/>
  <c r="C131" i="47"/>
  <c r="D131" i="47" s="1"/>
  <c r="C132" i="47"/>
  <c r="D132" i="47" s="1"/>
  <c r="C133" i="47"/>
  <c r="C134" i="47"/>
  <c r="C122" i="47"/>
  <c r="C123" i="47"/>
  <c r="D123" i="47" s="1"/>
  <c r="C121" i="47"/>
  <c r="D121" i="47" s="1"/>
  <c r="I211" i="47" l="1"/>
  <c r="I272" i="47"/>
  <c r="G274" i="47" s="1"/>
  <c r="E366" i="18"/>
  <c r="F366" i="18"/>
  <c r="D366" i="18"/>
  <c r="E315" i="18"/>
  <c r="D315" i="18"/>
  <c r="F315" i="18"/>
  <c r="D235" i="47"/>
  <c r="D216" i="47"/>
  <c r="E220" i="47"/>
  <c r="E226" i="47"/>
  <c r="E232" i="47"/>
  <c r="D217" i="47"/>
  <c r="D223" i="47"/>
  <c r="D229" i="47"/>
  <c r="D222" i="47"/>
  <c r="D228" i="47"/>
  <c r="D234" i="47"/>
  <c r="E219" i="47"/>
  <c r="E225" i="47"/>
  <c r="E231" i="47"/>
  <c r="D218" i="47"/>
  <c r="D224" i="47"/>
  <c r="D230" i="47"/>
  <c r="D236" i="47"/>
  <c r="E221" i="47"/>
  <c r="E227" i="47"/>
  <c r="E233" i="47"/>
  <c r="E230" i="47"/>
  <c r="D196" i="47"/>
  <c r="G213" i="47"/>
  <c r="D182" i="47"/>
  <c r="D199" i="47"/>
  <c r="D190" i="47"/>
  <c r="D202" i="47"/>
  <c r="D193" i="47"/>
  <c r="D122" i="47"/>
  <c r="D159" i="47"/>
  <c r="D171" i="47"/>
  <c r="D183" i="47"/>
  <c r="I116" i="47"/>
  <c r="G118" i="47" s="1"/>
  <c r="D128" i="47"/>
  <c r="D160" i="47"/>
  <c r="D172" i="47"/>
  <c r="D184" i="47"/>
  <c r="D201" i="47"/>
  <c r="D195" i="47"/>
  <c r="D189" i="47"/>
  <c r="I152" i="47"/>
  <c r="G154" i="47" s="1"/>
  <c r="D134" i="47"/>
  <c r="D146" i="47"/>
  <c r="D162" i="47"/>
  <c r="D174" i="47"/>
  <c r="D180" i="47"/>
  <c r="D127" i="47"/>
  <c r="D133" i="47"/>
  <c r="D140" i="47"/>
  <c r="D135" i="47"/>
  <c r="D141" i="47"/>
  <c r="D147" i="47"/>
  <c r="D137" i="47"/>
  <c r="D143" i="47"/>
  <c r="D149" i="47"/>
  <c r="G95" i="47"/>
  <c r="C68" i="47" s="1"/>
  <c r="G96" i="47"/>
  <c r="C69" i="47" s="1"/>
  <c r="G97" i="47"/>
  <c r="C70" i="47" s="1"/>
  <c r="G98" i="47"/>
  <c r="C71" i="47" s="1"/>
  <c r="G99" i="47"/>
  <c r="C72" i="47" s="1"/>
  <c r="G100" i="47"/>
  <c r="C73" i="47" s="1"/>
  <c r="G101" i="47"/>
  <c r="C74" i="47" s="1"/>
  <c r="G102" i="47"/>
  <c r="C75" i="47" s="1"/>
  <c r="G103" i="47"/>
  <c r="C76" i="47" s="1"/>
  <c r="G104" i="47"/>
  <c r="C77" i="47" s="1"/>
  <c r="G105" i="47"/>
  <c r="C78" i="47" s="1"/>
  <c r="G106" i="47"/>
  <c r="G107" i="47"/>
  <c r="G108" i="47"/>
  <c r="C81" i="47" s="1"/>
  <c r="G109" i="47"/>
  <c r="C82" i="47" s="1"/>
  <c r="G55" i="47"/>
  <c r="AH57" i="47" s="1"/>
  <c r="G54" i="47"/>
  <c r="AH56" i="47" s="1"/>
  <c r="G53" i="47"/>
  <c r="G52" i="47"/>
  <c r="G51" i="47"/>
  <c r="G50" i="47"/>
  <c r="G49" i="47"/>
  <c r="G48" i="47"/>
  <c r="G47" i="47"/>
  <c r="G46" i="47"/>
  <c r="G45" i="47"/>
  <c r="G44" i="47"/>
  <c r="G43" i="47"/>
  <c r="G42" i="47"/>
  <c r="G41" i="47"/>
  <c r="G40" i="47"/>
  <c r="G39" i="47"/>
  <c r="G38" i="47"/>
  <c r="G37" i="47"/>
  <c r="G36" i="47"/>
  <c r="G35" i="47"/>
  <c r="G34" i="47"/>
  <c r="G33" i="47"/>
  <c r="G32" i="47"/>
  <c r="G31" i="47"/>
  <c r="G30" i="47"/>
  <c r="G29" i="47"/>
  <c r="G28" i="47"/>
  <c r="G27" i="47"/>
  <c r="G26" i="47"/>
  <c r="G25" i="47"/>
  <c r="G24" i="47"/>
  <c r="G23" i="47"/>
  <c r="G22" i="47"/>
  <c r="G21" i="47"/>
  <c r="G20" i="47"/>
  <c r="G19" i="47"/>
  <c r="G18" i="47"/>
  <c r="G17" i="47"/>
  <c r="G16" i="47"/>
  <c r="G15" i="47"/>
  <c r="C67" i="47" l="1"/>
  <c r="G77" i="47"/>
  <c r="D77" i="47"/>
  <c r="G81" i="47"/>
  <c r="D81" i="47"/>
  <c r="G73" i="47"/>
  <c r="D73" i="47"/>
  <c r="G75" i="47"/>
  <c r="D75" i="47"/>
  <c r="G82" i="47"/>
  <c r="D82" i="47"/>
  <c r="G74" i="47"/>
  <c r="D74" i="47"/>
  <c r="AH107" i="47"/>
  <c r="C80" i="47"/>
  <c r="G72" i="47"/>
  <c r="D72" i="47"/>
  <c r="AH106" i="47"/>
  <c r="C79" i="47"/>
  <c r="G71" i="47"/>
  <c r="D71" i="47"/>
  <c r="G76" i="47"/>
  <c r="D76" i="47"/>
  <c r="G68" i="47"/>
  <c r="D68" i="47"/>
  <c r="G78" i="47"/>
  <c r="D78" i="47"/>
  <c r="G70" i="47"/>
  <c r="D70" i="47"/>
  <c r="G69" i="47"/>
  <c r="AH69" i="47" s="1"/>
  <c r="D69" i="47"/>
  <c r="G121" i="47"/>
  <c r="AH121" i="47" s="1"/>
  <c r="AH94" i="47"/>
  <c r="G129" i="47"/>
  <c r="AH129" i="47" s="1"/>
  <c r="AH102" i="47"/>
  <c r="G136" i="47"/>
  <c r="AH109" i="47"/>
  <c r="G128" i="47"/>
  <c r="AH128" i="47" s="1"/>
  <c r="AH101" i="47"/>
  <c r="G135" i="47"/>
  <c r="AH135" i="47" s="1"/>
  <c r="AH108" i="47"/>
  <c r="G127" i="47"/>
  <c r="AH127" i="47" s="1"/>
  <c r="AH100" i="47"/>
  <c r="G126" i="47"/>
  <c r="AH126" i="47" s="1"/>
  <c r="AH99" i="47"/>
  <c r="G131" i="47"/>
  <c r="AH131" i="47" s="1"/>
  <c r="AH104" i="47"/>
  <c r="G123" i="47"/>
  <c r="AH123" i="47" s="1"/>
  <c r="AH96" i="47"/>
  <c r="G125" i="47"/>
  <c r="AH125" i="47" s="1"/>
  <c r="AH98" i="47"/>
  <c r="G130" i="47"/>
  <c r="AH130" i="47" s="1"/>
  <c r="AH103" i="47"/>
  <c r="G122" i="47"/>
  <c r="AH122" i="47" s="1"/>
  <c r="AH95" i="47"/>
  <c r="G132" i="47"/>
  <c r="AH132" i="47" s="1"/>
  <c r="AH105" i="47"/>
  <c r="G124" i="47"/>
  <c r="AH124" i="47" s="1"/>
  <c r="AH97" i="47"/>
  <c r="D156" i="47"/>
  <c r="D120" i="47"/>
  <c r="G133" i="47"/>
  <c r="AH133" i="47" s="1"/>
  <c r="G134" i="47"/>
  <c r="AH134" i="47" s="1"/>
  <c r="E54" i="47"/>
  <c r="E53" i="47"/>
  <c r="D51" i="47"/>
  <c r="E50" i="47"/>
  <c r="D48" i="47"/>
  <c r="D45" i="47"/>
  <c r="D42" i="47"/>
  <c r="D39" i="47"/>
  <c r="D36" i="47"/>
  <c r="D33" i="47"/>
  <c r="E32" i="47"/>
  <c r="D30" i="47"/>
  <c r="E29" i="47"/>
  <c r="AH29" i="47"/>
  <c r="D27" i="47"/>
  <c r="AH27" i="47"/>
  <c r="AH24" i="47"/>
  <c r="AH26" i="47"/>
  <c r="D24" i="47"/>
  <c r="E23" i="47"/>
  <c r="E22" i="47"/>
  <c r="E19" i="47"/>
  <c r="C16" i="47"/>
  <c r="D16" i="47" s="1"/>
  <c r="C15" i="47"/>
  <c r="E15" i="47" s="1"/>
  <c r="G172" i="47" l="1"/>
  <c r="G231" i="47" s="1"/>
  <c r="AH136" i="47"/>
  <c r="G67" i="47"/>
  <c r="G158" i="47"/>
  <c r="G217" i="47" s="1"/>
  <c r="G164" i="47"/>
  <c r="G223" i="47" s="1"/>
  <c r="G157" i="47"/>
  <c r="G216" i="47" s="1"/>
  <c r="G160" i="47"/>
  <c r="G219" i="47" s="1"/>
  <c r="G166" i="47"/>
  <c r="G225" i="47" s="1"/>
  <c r="G163" i="47"/>
  <c r="G222" i="47" s="1"/>
  <c r="G170" i="47"/>
  <c r="G229" i="47" s="1"/>
  <c r="G167" i="47"/>
  <c r="G226" i="47" s="1"/>
  <c r="G159" i="47"/>
  <c r="G218" i="47" s="1"/>
  <c r="G168" i="47"/>
  <c r="G227" i="47" s="1"/>
  <c r="G161" i="47"/>
  <c r="G220" i="47" s="1"/>
  <c r="G171" i="47"/>
  <c r="G230" i="47" s="1"/>
  <c r="G165" i="47"/>
  <c r="G224" i="47" s="1"/>
  <c r="G169" i="47"/>
  <c r="G228" i="47" s="1"/>
  <c r="G162" i="47"/>
  <c r="G221" i="47" s="1"/>
  <c r="G80" i="47"/>
  <c r="Q75" i="47" s="1"/>
  <c r="D80" i="47"/>
  <c r="AH73" i="47"/>
  <c r="AH78" i="47"/>
  <c r="AH75" i="47"/>
  <c r="G79" i="47"/>
  <c r="D79" i="47"/>
  <c r="AH81" i="47"/>
  <c r="AH71" i="47"/>
  <c r="AH68" i="47"/>
  <c r="AH74" i="47"/>
  <c r="AH77" i="47"/>
  <c r="AH70" i="47"/>
  <c r="AH72" i="47"/>
  <c r="AH76" i="47"/>
  <c r="AH82" i="47"/>
  <c r="E33" i="47"/>
  <c r="E26" i="47"/>
  <c r="D32" i="47"/>
  <c r="E38" i="47"/>
  <c r="D35" i="47"/>
  <c r="E35" i="47"/>
  <c r="E16" i="47"/>
  <c r="E44" i="47"/>
  <c r="E18" i="47"/>
  <c r="D38" i="47"/>
  <c r="D41" i="47"/>
  <c r="D47" i="47"/>
  <c r="E30" i="47"/>
  <c r="E41" i="47"/>
  <c r="D29" i="47"/>
  <c r="E39" i="47"/>
  <c r="E47" i="47"/>
  <c r="D53" i="47"/>
  <c r="E21" i="47"/>
  <c r="D26" i="47"/>
  <c r="E36" i="47"/>
  <c r="D44" i="47"/>
  <c r="D18" i="47"/>
  <c r="D21" i="47"/>
  <c r="D23" i="47"/>
  <c r="D50" i="47"/>
  <c r="E51" i="47"/>
  <c r="E24" i="47"/>
  <c r="D19" i="47"/>
  <c r="D22" i="47"/>
  <c r="E42" i="47"/>
  <c r="E45" i="47"/>
  <c r="E48" i="47"/>
  <c r="AH22" i="47"/>
  <c r="AH19" i="47"/>
  <c r="E28" i="47"/>
  <c r="AH45" i="47"/>
  <c r="AH31" i="47"/>
  <c r="D15" i="47"/>
  <c r="D17" i="47"/>
  <c r="AH18" i="47"/>
  <c r="D20" i="47"/>
  <c r="AH21" i="47"/>
  <c r="D28" i="47"/>
  <c r="AH32" i="47"/>
  <c r="E31" i="47"/>
  <c r="D31" i="47"/>
  <c r="AH38" i="47"/>
  <c r="E37" i="47"/>
  <c r="D37" i="47"/>
  <c r="AH44" i="47"/>
  <c r="AH51" i="47"/>
  <c r="D25" i="47"/>
  <c r="AH28" i="47"/>
  <c r="E17" i="47"/>
  <c r="E20" i="47"/>
  <c r="AH25" i="47"/>
  <c r="E25" i="47"/>
  <c r="AH48" i="47"/>
  <c r="E27" i="47"/>
  <c r="AH35" i="47"/>
  <c r="E34" i="47"/>
  <c r="D34" i="47"/>
  <c r="AH41" i="47"/>
  <c r="E40" i="47"/>
  <c r="D40" i="47"/>
  <c r="AH54" i="47"/>
  <c r="D43" i="47"/>
  <c r="D46" i="47"/>
  <c r="AH47" i="47"/>
  <c r="D49" i="47"/>
  <c r="AH50" i="47"/>
  <c r="D52" i="47"/>
  <c r="AH53" i="47"/>
  <c r="D55" i="47"/>
  <c r="E43" i="47"/>
  <c r="E46" i="47"/>
  <c r="E49" i="47"/>
  <c r="E52" i="47"/>
  <c r="E55" i="47"/>
  <c r="AH34" i="47"/>
  <c r="AH37" i="47"/>
  <c r="AH40" i="47"/>
  <c r="AH43" i="47"/>
  <c r="AH46" i="47"/>
  <c r="AH49" i="47"/>
  <c r="AH52" i="47"/>
  <c r="D54" i="47"/>
  <c r="AH55" i="47"/>
  <c r="AR603" i="3"/>
  <c r="AR604" i="3"/>
  <c r="AR605" i="3"/>
  <c r="AR607" i="3"/>
  <c r="AR608" i="3"/>
  <c r="AR609" i="3"/>
  <c r="AR610" i="3"/>
  <c r="AR611" i="3"/>
  <c r="AR602" i="3"/>
  <c r="L107" i="16"/>
  <c r="K107" i="16"/>
  <c r="J107" i="16"/>
  <c r="I107" i="16"/>
  <c r="O12" i="47" s="1"/>
  <c r="H107" i="16"/>
  <c r="N12" i="47" s="1"/>
  <c r="G107" i="16"/>
  <c r="M12" i="47" s="1"/>
  <c r="F107" i="16"/>
  <c r="L12" i="47" s="1"/>
  <c r="E107" i="16"/>
  <c r="K12" i="47" s="1"/>
  <c r="D107" i="16"/>
  <c r="J12" i="47" s="1"/>
  <c r="C107" i="16"/>
  <c r="I12" i="47" s="1"/>
  <c r="AH67" i="47" l="1"/>
  <c r="I67" i="47"/>
  <c r="D66" i="47"/>
  <c r="G289" i="47"/>
  <c r="I289" i="47" s="1"/>
  <c r="G258" i="47"/>
  <c r="G281" i="47"/>
  <c r="G250" i="47"/>
  <c r="G290" i="47"/>
  <c r="I290" i="47" s="1"/>
  <c r="R285" i="47" s="1"/>
  <c r="G259" i="47"/>
  <c r="G288" i="47"/>
  <c r="G257" i="47"/>
  <c r="G285" i="47"/>
  <c r="G254" i="47"/>
  <c r="G283" i="47"/>
  <c r="J283" i="47" s="1"/>
  <c r="V284" i="47" s="1"/>
  <c r="G252" i="47"/>
  <c r="G280" i="47"/>
  <c r="G249" i="47"/>
  <c r="G278" i="47"/>
  <c r="G247" i="47"/>
  <c r="G293" i="47"/>
  <c r="J293" i="47" s="1"/>
  <c r="G262" i="47"/>
  <c r="G286" i="47"/>
  <c r="G255" i="47"/>
  <c r="G291" i="47"/>
  <c r="G260" i="47"/>
  <c r="G279" i="47"/>
  <c r="J279" i="47" s="1"/>
  <c r="U276" i="47" s="1"/>
  <c r="G248" i="47"/>
  <c r="G292" i="47"/>
  <c r="G261" i="47"/>
  <c r="G284" i="47"/>
  <c r="G253" i="47"/>
  <c r="G282" i="47"/>
  <c r="K282" i="47" s="1"/>
  <c r="X284" i="47" s="1"/>
  <c r="G251" i="47"/>
  <c r="G287" i="47"/>
  <c r="I287" i="47" s="1"/>
  <c r="S278" i="47" s="1"/>
  <c r="G256" i="47"/>
  <c r="J287" i="47"/>
  <c r="V278" i="47" s="1"/>
  <c r="K287" i="47"/>
  <c r="Y278" i="47" s="1"/>
  <c r="K289" i="47"/>
  <c r="J289" i="47"/>
  <c r="J281" i="47"/>
  <c r="I281" i="47"/>
  <c r="Q284" i="47" s="1"/>
  <c r="K281" i="47"/>
  <c r="K280" i="47"/>
  <c r="J280" i="47"/>
  <c r="I280" i="47"/>
  <c r="K278" i="47"/>
  <c r="W276" i="47" s="1"/>
  <c r="J278" i="47"/>
  <c r="T276" i="47" s="1"/>
  <c r="I278" i="47"/>
  <c r="Q276" i="47" s="1"/>
  <c r="I288" i="47"/>
  <c r="K288" i="47"/>
  <c r="J288" i="47"/>
  <c r="V280" i="47" s="1"/>
  <c r="J285" i="47"/>
  <c r="I285" i="47"/>
  <c r="K285" i="47"/>
  <c r="W280" i="47" s="1"/>
  <c r="K286" i="47"/>
  <c r="J286" i="47"/>
  <c r="I286" i="47"/>
  <c r="I291" i="47"/>
  <c r="J291" i="47"/>
  <c r="K291" i="47"/>
  <c r="X286" i="47" s="1"/>
  <c r="I292" i="47"/>
  <c r="K292" i="47"/>
  <c r="J292" i="47"/>
  <c r="K284" i="47"/>
  <c r="W278" i="47" s="1"/>
  <c r="J284" i="47"/>
  <c r="T278" i="47" s="1"/>
  <c r="I284" i="47"/>
  <c r="Q278" i="47" s="1"/>
  <c r="S280" i="47"/>
  <c r="Y280" i="47"/>
  <c r="Q280" i="47"/>
  <c r="T280" i="47"/>
  <c r="T284" i="47"/>
  <c r="W284" i="47"/>
  <c r="R286" i="47"/>
  <c r="U286" i="47"/>
  <c r="V276" i="47"/>
  <c r="Y276" i="47"/>
  <c r="J58" i="47" a="1"/>
  <c r="J58" i="47" s="1"/>
  <c r="J57" i="47" a="1"/>
  <c r="J57" i="47" s="1"/>
  <c r="J56" i="47" a="1"/>
  <c r="J56" i="47" s="1"/>
  <c r="K58" i="47" a="1"/>
  <c r="K58" i="47" s="1"/>
  <c r="K57" i="47" a="1"/>
  <c r="K57" i="47" s="1"/>
  <c r="K56" i="47" a="1"/>
  <c r="K56" i="47" s="1"/>
  <c r="N57" i="47" a="1"/>
  <c r="N57" i="47" s="1"/>
  <c r="N58" i="47" a="1"/>
  <c r="N58" i="47" s="1"/>
  <c r="N56" i="47" a="1"/>
  <c r="N56" i="47" s="1"/>
  <c r="I58" i="47" a="1"/>
  <c r="I58" i="47" s="1"/>
  <c r="I57" i="47" a="1"/>
  <c r="I57" i="47" s="1"/>
  <c r="I56" i="47" a="1"/>
  <c r="I56" i="47" s="1"/>
  <c r="O58" i="47" a="1"/>
  <c r="O58" i="47" s="1"/>
  <c r="O56" i="47" a="1"/>
  <c r="O56" i="47" s="1"/>
  <c r="O57" i="47" a="1"/>
  <c r="O57" i="47" s="1"/>
  <c r="L58" i="47" a="1"/>
  <c r="L58" i="47" s="1"/>
  <c r="L57" i="47" a="1"/>
  <c r="L57" i="47" s="1"/>
  <c r="L56" i="47" a="1"/>
  <c r="L56" i="47" s="1"/>
  <c r="M57" i="47" a="1"/>
  <c r="M57" i="47" s="1"/>
  <c r="M58" i="47" a="1"/>
  <c r="M58" i="47" s="1"/>
  <c r="M56" i="47" a="1"/>
  <c r="M56" i="47" s="1"/>
  <c r="E66" i="47"/>
  <c r="AH79" i="47"/>
  <c r="AS75" i="47" s="1"/>
  <c r="Q74" i="47"/>
  <c r="AH80" i="47"/>
  <c r="AS76" i="47" s="1"/>
  <c r="J92" i="47"/>
  <c r="J50" i="47" a="1"/>
  <c r="J50" i="47" s="1"/>
  <c r="J33" i="47" a="1"/>
  <c r="J33" i="47" s="1"/>
  <c r="J48" i="47" a="1"/>
  <c r="J48" i="47" s="1"/>
  <c r="J29" i="47" a="1"/>
  <c r="J29" i="47" s="1"/>
  <c r="J24" i="47" a="1"/>
  <c r="J24" i="47" s="1"/>
  <c r="J34" i="47" a="1"/>
  <c r="J34" i="47" s="1"/>
  <c r="J42" i="47" a="1"/>
  <c r="J42" i="47" s="1"/>
  <c r="J25" i="47" a="1"/>
  <c r="J25" i="47" s="1"/>
  <c r="J37" i="47" a="1"/>
  <c r="J37" i="47" s="1"/>
  <c r="J40" i="47" a="1"/>
  <c r="J40" i="47" s="1"/>
  <c r="J23" i="47" a="1"/>
  <c r="J23" i="47" s="1"/>
  <c r="J39" i="47" a="1"/>
  <c r="J39" i="47" s="1"/>
  <c r="J55" i="47" a="1"/>
  <c r="J55" i="47" s="1"/>
  <c r="J45" i="47" a="1"/>
  <c r="J45" i="47" s="1"/>
  <c r="J17" i="47" a="1"/>
  <c r="J17" i="47" s="1"/>
  <c r="J16" i="47" a="1"/>
  <c r="J16" i="47" s="1"/>
  <c r="J26" i="47" a="1"/>
  <c r="J26" i="47" s="1"/>
  <c r="J18" i="47" a="1"/>
  <c r="J18" i="47" s="1"/>
  <c r="J49" i="47" a="1"/>
  <c r="J49" i="47" s="1"/>
  <c r="J32" i="47" a="1"/>
  <c r="J32" i="47" s="1"/>
  <c r="J21" i="47" a="1"/>
  <c r="J21" i="47" s="1"/>
  <c r="J53" i="47" a="1"/>
  <c r="J53" i="47" s="1"/>
  <c r="J41" i="47" a="1"/>
  <c r="J41" i="47" s="1"/>
  <c r="J15" i="47" a="1"/>
  <c r="J15" i="47" s="1"/>
  <c r="J31" i="47" a="1"/>
  <c r="J31" i="47" s="1"/>
  <c r="J47" i="47" a="1"/>
  <c r="J47" i="47" s="1"/>
  <c r="J54" i="47" a="1"/>
  <c r="J54" i="47" s="1"/>
  <c r="J43" i="47" a="1"/>
  <c r="J43" i="47" s="1"/>
  <c r="J22" i="47" a="1"/>
  <c r="J22" i="47" s="1"/>
  <c r="J46" i="47" a="1"/>
  <c r="J46" i="47" s="1"/>
  <c r="J44" i="47" a="1"/>
  <c r="J44" i="47" s="1"/>
  <c r="J35" i="47" a="1"/>
  <c r="J35" i="47" s="1"/>
  <c r="J27" i="47" a="1"/>
  <c r="J27" i="47" s="1"/>
  <c r="J13" i="47" a="1"/>
  <c r="J13" i="47" s="1"/>
  <c r="J38" i="47" a="1"/>
  <c r="J38" i="47" s="1"/>
  <c r="J36" i="47" a="1"/>
  <c r="J36" i="47" s="1"/>
  <c r="J19" i="47" a="1"/>
  <c r="J19" i="47" s="1"/>
  <c r="J28" i="47" a="1"/>
  <c r="J28" i="47" s="1"/>
  <c r="J30" i="47" a="1"/>
  <c r="J30" i="47" s="1"/>
  <c r="J20" i="47" a="1"/>
  <c r="J20" i="47" s="1"/>
  <c r="J52" i="47" a="1"/>
  <c r="J52" i="47" s="1"/>
  <c r="J51" i="47" a="1"/>
  <c r="J51" i="47" s="1"/>
  <c r="O22" i="47" a="1"/>
  <c r="O22" i="47" s="1"/>
  <c r="O20" i="47" a="1"/>
  <c r="O20" i="47" s="1"/>
  <c r="O28" i="47" a="1"/>
  <c r="O28" i="47" s="1"/>
  <c r="O44" i="47" a="1"/>
  <c r="O44" i="47" s="1"/>
  <c r="O37" i="47" a="1"/>
  <c r="O37" i="47" s="1"/>
  <c r="O36" i="47" a="1"/>
  <c r="O36" i="47" s="1"/>
  <c r="O54" i="47" a="1"/>
  <c r="O54" i="47" s="1"/>
  <c r="O15" i="47" a="1"/>
  <c r="O15" i="47" s="1"/>
  <c r="O52" i="47" a="1"/>
  <c r="O52" i="47" s="1"/>
  <c r="O92" i="47"/>
  <c r="O46" i="47" a="1"/>
  <c r="O46" i="47" s="1"/>
  <c r="O53" i="47" a="1"/>
  <c r="O53" i="47" s="1"/>
  <c r="O21" i="47" a="1"/>
  <c r="O21" i="47" s="1"/>
  <c r="O29" i="47" a="1"/>
  <c r="O29" i="47" s="1"/>
  <c r="O23" i="47" a="1"/>
  <c r="O23" i="47" s="1"/>
  <c r="O30" i="47" a="1"/>
  <c r="O30" i="47" s="1"/>
  <c r="O55" i="47" a="1"/>
  <c r="O55" i="47" s="1"/>
  <c r="O45" i="47" a="1"/>
  <c r="O45" i="47" s="1"/>
  <c r="O24" i="47" a="1"/>
  <c r="O24" i="47" s="1"/>
  <c r="O35" i="47" a="1"/>
  <c r="O35" i="47" s="1"/>
  <c r="O42" i="47" a="1"/>
  <c r="O42" i="47" s="1"/>
  <c r="O33" i="47" a="1"/>
  <c r="O33" i="47" s="1"/>
  <c r="O13" i="47" a="1"/>
  <c r="O13" i="47" s="1"/>
  <c r="O38" i="47" a="1"/>
  <c r="O38" i="47" s="1"/>
  <c r="O16" i="47" a="1"/>
  <c r="O16" i="47" s="1"/>
  <c r="O39" i="47" a="1"/>
  <c r="O39" i="47" s="1"/>
  <c r="O34" i="47" a="1"/>
  <c r="O34" i="47" s="1"/>
  <c r="O25" i="47" a="1"/>
  <c r="O25" i="47" s="1"/>
  <c r="O47" i="47" a="1"/>
  <c r="O47" i="47" s="1"/>
  <c r="O27" i="47" a="1"/>
  <c r="O27" i="47" s="1"/>
  <c r="O31" i="47" a="1"/>
  <c r="O31" i="47" s="1"/>
  <c r="O26" i="47" a="1"/>
  <c r="O26" i="47" s="1"/>
  <c r="O17" i="47" a="1"/>
  <c r="O17" i="47" s="1"/>
  <c r="O49" i="47" a="1"/>
  <c r="O49" i="47" s="1"/>
  <c r="O48" i="47" a="1"/>
  <c r="O48" i="47" s="1"/>
  <c r="O51" i="47" a="1"/>
  <c r="O51" i="47" s="1"/>
  <c r="O18" i="47" a="1"/>
  <c r="O18" i="47" s="1"/>
  <c r="O40" i="47" a="1"/>
  <c r="O40" i="47" s="1"/>
  <c r="O19" i="47" a="1"/>
  <c r="O19" i="47" s="1"/>
  <c r="O43" i="47" a="1"/>
  <c r="O43" i="47" s="1"/>
  <c r="O50" i="47" a="1"/>
  <c r="O50" i="47" s="1"/>
  <c r="O41" i="47" a="1"/>
  <c r="O41" i="47" s="1"/>
  <c r="O32" i="47" a="1"/>
  <c r="O32" i="47" s="1"/>
  <c r="I17" i="47" a="1"/>
  <c r="I17" i="47" s="1"/>
  <c r="I23" i="47" a="1"/>
  <c r="I23" i="47" s="1"/>
  <c r="I49" i="47" a="1"/>
  <c r="I49" i="47" s="1"/>
  <c r="I39" i="47" a="1"/>
  <c r="I39" i="47" s="1"/>
  <c r="I24" i="47" a="1"/>
  <c r="I24" i="47" s="1"/>
  <c r="I25" i="47" a="1"/>
  <c r="I25" i="47" s="1"/>
  <c r="I47" i="47" a="1"/>
  <c r="I47" i="47" s="1"/>
  <c r="I22" i="47" a="1"/>
  <c r="I22" i="47" s="1"/>
  <c r="I38" i="47" a="1"/>
  <c r="I38" i="47" s="1"/>
  <c r="I54" i="47" a="1"/>
  <c r="I54" i="47" s="1"/>
  <c r="I55" i="47" a="1"/>
  <c r="I55" i="47" s="1"/>
  <c r="I16" i="47" a="1"/>
  <c r="I16" i="47" s="1"/>
  <c r="I41" i="47" a="1"/>
  <c r="I41" i="47" s="1"/>
  <c r="I33" i="47" a="1"/>
  <c r="I33" i="47" s="1"/>
  <c r="I40" i="47" a="1"/>
  <c r="I40" i="47" s="1"/>
  <c r="I30" i="47" a="1"/>
  <c r="I30" i="47" s="1"/>
  <c r="I46" i="47" a="1"/>
  <c r="I46" i="47" s="1"/>
  <c r="I31" i="47" a="1"/>
  <c r="I31" i="47" s="1"/>
  <c r="I32" i="47" a="1"/>
  <c r="I32" i="47" s="1"/>
  <c r="I21" i="47" a="1"/>
  <c r="I21" i="47" s="1"/>
  <c r="I45" i="47" a="1"/>
  <c r="I45" i="47" s="1"/>
  <c r="I52" i="47" a="1"/>
  <c r="I52" i="47" s="1"/>
  <c r="I43" i="47" a="1"/>
  <c r="I43" i="47" s="1"/>
  <c r="I34" i="47" a="1"/>
  <c r="I34" i="47" s="1"/>
  <c r="I26" i="47" a="1"/>
  <c r="I26" i="47" s="1"/>
  <c r="I37" i="47" a="1"/>
  <c r="I37" i="47" s="1"/>
  <c r="I44" i="47" a="1"/>
  <c r="I44" i="47" s="1"/>
  <c r="I35" i="47" a="1"/>
  <c r="I35" i="47" s="1"/>
  <c r="I48" i="47" a="1"/>
  <c r="I48" i="47" s="1"/>
  <c r="I18" i="47" a="1"/>
  <c r="I18" i="47" s="1"/>
  <c r="I36" i="47" a="1"/>
  <c r="I36" i="47" s="1"/>
  <c r="I27" i="47" a="1"/>
  <c r="I27" i="47" s="1"/>
  <c r="I29" i="47" a="1"/>
  <c r="I29" i="47" s="1"/>
  <c r="I28" i="47" a="1"/>
  <c r="I28" i="47" s="1"/>
  <c r="I19" i="47" a="1"/>
  <c r="I19" i="47" s="1"/>
  <c r="I51" i="47" a="1"/>
  <c r="I51" i="47" s="1"/>
  <c r="I50" i="47" a="1"/>
  <c r="I50" i="47" s="1"/>
  <c r="I53" i="47" a="1"/>
  <c r="I53" i="47" s="1"/>
  <c r="I20" i="47" a="1"/>
  <c r="I20" i="47" s="1"/>
  <c r="I42" i="47" a="1"/>
  <c r="I42" i="47" s="1"/>
  <c r="L50" i="47" a="1"/>
  <c r="L50" i="47" s="1"/>
  <c r="L20" i="47" a="1"/>
  <c r="L20" i="47" s="1"/>
  <c r="L51" i="47" a="1"/>
  <c r="L51" i="47" s="1"/>
  <c r="L25" i="47" a="1"/>
  <c r="L25" i="47" s="1"/>
  <c r="L22" i="47" a="1"/>
  <c r="L22" i="47" s="1"/>
  <c r="L28" i="47" a="1"/>
  <c r="L28" i="47" s="1"/>
  <c r="L43" i="47" a="1"/>
  <c r="L43" i="47" s="1"/>
  <c r="L35" i="47" a="1"/>
  <c r="L35" i="47" s="1"/>
  <c r="L34" i="47" a="1"/>
  <c r="L34" i="47" s="1"/>
  <c r="L33" i="47" a="1"/>
  <c r="L33" i="47" s="1"/>
  <c r="L41" i="47" a="1"/>
  <c r="L41" i="47" s="1"/>
  <c r="L44" i="47" a="1"/>
  <c r="L44" i="47" s="1"/>
  <c r="L30" i="47" a="1"/>
  <c r="L30" i="47" s="1"/>
  <c r="L13" i="47" a="1"/>
  <c r="L13" i="47" s="1"/>
  <c r="L27" i="47" a="1"/>
  <c r="L27" i="47" s="1"/>
  <c r="L49" i="47" a="1"/>
  <c r="L49" i="47" s="1"/>
  <c r="L36" i="47" a="1"/>
  <c r="L36" i="47" s="1"/>
  <c r="L21" i="47" a="1"/>
  <c r="L21" i="47" s="1"/>
  <c r="L52" i="47" a="1"/>
  <c r="L52" i="47" s="1"/>
  <c r="L26" i="47" a="1"/>
  <c r="L26" i="47" s="1"/>
  <c r="L46" i="47" a="1"/>
  <c r="L46" i="47" s="1"/>
  <c r="L24" i="47" a="1"/>
  <c r="L24" i="47" s="1"/>
  <c r="L42" i="47" a="1"/>
  <c r="L42" i="47" s="1"/>
  <c r="L17" i="47" a="1"/>
  <c r="L17" i="47" s="1"/>
  <c r="L18" i="47" a="1"/>
  <c r="L18" i="47" s="1"/>
  <c r="L54" i="47" a="1"/>
  <c r="L54" i="47" s="1"/>
  <c r="L16" i="47" a="1"/>
  <c r="L16" i="47" s="1"/>
  <c r="L19" i="47" a="1"/>
  <c r="L19" i="47" s="1"/>
  <c r="L32" i="47" a="1"/>
  <c r="L32" i="47" s="1"/>
  <c r="L15" i="47" a="1"/>
  <c r="L15" i="47" s="1"/>
  <c r="L31" i="47" a="1"/>
  <c r="L31" i="47" s="1"/>
  <c r="L38" i="47" a="1"/>
  <c r="L38" i="47" s="1"/>
  <c r="L53" i="47" a="1"/>
  <c r="L53" i="47" s="1"/>
  <c r="L23" i="47" a="1"/>
  <c r="L23" i="47" s="1"/>
  <c r="L55" i="47" a="1"/>
  <c r="L55" i="47" s="1"/>
  <c r="L45" i="47" a="1"/>
  <c r="L45" i="47" s="1"/>
  <c r="L48" i="47" a="1"/>
  <c r="L48" i="47" s="1"/>
  <c r="L37" i="47" a="1"/>
  <c r="L37" i="47" s="1"/>
  <c r="L47" i="47" a="1"/>
  <c r="L47" i="47" s="1"/>
  <c r="L29" i="47" a="1"/>
  <c r="L29" i="47" s="1"/>
  <c r="L40" i="47" a="1"/>
  <c r="L40" i="47" s="1"/>
  <c r="L39" i="47" a="1"/>
  <c r="L39" i="47" s="1"/>
  <c r="K19" i="47" a="1"/>
  <c r="K19" i="47" s="1"/>
  <c r="K42" i="47" a="1"/>
  <c r="K42" i="47" s="1"/>
  <c r="K16" i="47" a="1"/>
  <c r="K16" i="47" s="1"/>
  <c r="K32" i="47" a="1"/>
  <c r="K32" i="47" s="1"/>
  <c r="K48" i="47" a="1"/>
  <c r="K48" i="47" s="1"/>
  <c r="K34" i="47" a="1"/>
  <c r="K34" i="47" s="1"/>
  <c r="K49" i="47" a="1"/>
  <c r="K49" i="47" s="1"/>
  <c r="K35" i="47" a="1"/>
  <c r="K35" i="47" s="1"/>
  <c r="K43" i="47" a="1"/>
  <c r="K43" i="47" s="1"/>
  <c r="K27" i="47" a="1"/>
  <c r="K27" i="47" s="1"/>
  <c r="K41" i="47" a="1"/>
  <c r="K41" i="47" s="1"/>
  <c r="K26" i="47" a="1"/>
  <c r="K26" i="47" s="1"/>
  <c r="K18" i="47" a="1"/>
  <c r="K18" i="47" s="1"/>
  <c r="K51" i="47" a="1"/>
  <c r="K51" i="47" s="1"/>
  <c r="K15" i="47" a="1"/>
  <c r="K15" i="47" s="1"/>
  <c r="K50" i="47" a="1"/>
  <c r="K50" i="47" s="1"/>
  <c r="K33" i="47" a="1"/>
  <c r="K33" i="47" s="1"/>
  <c r="K40" i="47" a="1"/>
  <c r="K40" i="47" s="1"/>
  <c r="K21" i="47" a="1"/>
  <c r="K21" i="47" s="1"/>
  <c r="K53" i="47" a="1"/>
  <c r="K53" i="47" s="1"/>
  <c r="K52" i="47" a="1"/>
  <c r="K52" i="47" s="1"/>
  <c r="K55" i="47" a="1"/>
  <c r="K55" i="47" s="1"/>
  <c r="K22" i="47" a="1"/>
  <c r="K22" i="47" s="1"/>
  <c r="K54" i="47" a="1"/>
  <c r="K54" i="47" s="1"/>
  <c r="K44" i="47" a="1"/>
  <c r="K44" i="47" s="1"/>
  <c r="K23" i="47" a="1"/>
  <c r="K23" i="47" s="1"/>
  <c r="K47" i="47" a="1"/>
  <c r="K47" i="47" s="1"/>
  <c r="K45" i="47" a="1"/>
  <c r="K45" i="47" s="1"/>
  <c r="K36" i="47" a="1"/>
  <c r="K36" i="47" s="1"/>
  <c r="K46" i="47" a="1"/>
  <c r="K46" i="47" s="1"/>
  <c r="K28" i="47" a="1"/>
  <c r="K28" i="47" s="1"/>
  <c r="K13" i="47" a="1"/>
  <c r="K13" i="47" s="1"/>
  <c r="K39" i="47" a="1"/>
  <c r="K39" i="47" s="1"/>
  <c r="K37" i="47" a="1"/>
  <c r="K37" i="47" s="1"/>
  <c r="K17" i="47" a="1"/>
  <c r="K17" i="47" s="1"/>
  <c r="K38" i="47" a="1"/>
  <c r="K38" i="47" s="1"/>
  <c r="K25" i="47" a="1"/>
  <c r="K25" i="47" s="1"/>
  <c r="K20" i="47" a="1"/>
  <c r="K20" i="47" s="1"/>
  <c r="K24" i="47" a="1"/>
  <c r="K24" i="47" s="1"/>
  <c r="K29" i="47" a="1"/>
  <c r="K29" i="47" s="1"/>
  <c r="K31" i="47" a="1"/>
  <c r="K31" i="47" s="1"/>
  <c r="K30" i="47" a="1"/>
  <c r="K30" i="47" s="1"/>
  <c r="M13" i="47" a="1"/>
  <c r="M13" i="47" s="1"/>
  <c r="M19" i="47" a="1"/>
  <c r="M19" i="47" s="1"/>
  <c r="M53" i="47" a="1"/>
  <c r="M53" i="47" s="1"/>
  <c r="M35" i="47" a="1"/>
  <c r="M35" i="47" s="1"/>
  <c r="M27" i="47" a="1"/>
  <c r="M27" i="47" s="1"/>
  <c r="M52" i="47" a="1"/>
  <c r="M52" i="47" s="1"/>
  <c r="M18" i="47" a="1"/>
  <c r="M18" i="47" s="1"/>
  <c r="M34" i="47" a="1"/>
  <c r="M34" i="47" s="1"/>
  <c r="M50" i="47" a="1"/>
  <c r="M50" i="47" s="1"/>
  <c r="M29" i="47" a="1"/>
  <c r="M29" i="47" s="1"/>
  <c r="M44" i="47" a="1"/>
  <c r="M44" i="47" s="1"/>
  <c r="M51" i="47" a="1"/>
  <c r="M51" i="47" s="1"/>
  <c r="M21" i="47" a="1"/>
  <c r="M21" i="47" s="1"/>
  <c r="M36" i="47" a="1"/>
  <c r="M36" i="47" s="1"/>
  <c r="M16" i="47" a="1"/>
  <c r="M16" i="47" s="1"/>
  <c r="M28" i="47" a="1"/>
  <c r="M28" i="47" s="1"/>
  <c r="M45" i="47" a="1"/>
  <c r="M45" i="47" s="1"/>
  <c r="M20" i="47" a="1"/>
  <c r="M20" i="47" s="1"/>
  <c r="M33" i="47" a="1"/>
  <c r="M33" i="47" s="1"/>
  <c r="M37" i="47" a="1"/>
  <c r="M37" i="47" s="1"/>
  <c r="M25" i="47" a="1"/>
  <c r="M25" i="47" s="1"/>
  <c r="M42" i="47" a="1"/>
  <c r="M42" i="47" s="1"/>
  <c r="M32" i="47" a="1"/>
  <c r="M32" i="47" s="1"/>
  <c r="M23" i="47" a="1"/>
  <c r="M23" i="47" s="1"/>
  <c r="M55" i="47" a="1"/>
  <c r="M55" i="47" s="1"/>
  <c r="M54" i="47" a="1"/>
  <c r="M54" i="47" s="1"/>
  <c r="M24" i="47" a="1"/>
  <c r="M24" i="47" s="1"/>
  <c r="M15" i="47" a="1"/>
  <c r="M15" i="47" s="1"/>
  <c r="M47" i="47" a="1"/>
  <c r="M47" i="47" s="1"/>
  <c r="M46" i="47" a="1"/>
  <c r="M46" i="47" s="1"/>
  <c r="M49" i="47" a="1"/>
  <c r="M49" i="47" s="1"/>
  <c r="M38" i="47" a="1"/>
  <c r="M38" i="47" s="1"/>
  <c r="M43" i="47" a="1"/>
  <c r="M43" i="47" s="1"/>
  <c r="M17" i="47" a="1"/>
  <c r="M17" i="47" s="1"/>
  <c r="M48" i="47" a="1"/>
  <c r="M48" i="47" s="1"/>
  <c r="M39" i="47" a="1"/>
  <c r="M39" i="47" s="1"/>
  <c r="M30" i="47" a="1"/>
  <c r="M30" i="47" s="1"/>
  <c r="M41" i="47" a="1"/>
  <c r="M41" i="47" s="1"/>
  <c r="M22" i="47" a="1"/>
  <c r="M22" i="47" s="1"/>
  <c r="M26" i="47" a="1"/>
  <c r="M26" i="47" s="1"/>
  <c r="M40" i="47" a="1"/>
  <c r="M40" i="47" s="1"/>
  <c r="M31" i="47" a="1"/>
  <c r="M31" i="47" s="1"/>
  <c r="N13" i="47" a="1"/>
  <c r="N13" i="47" s="1"/>
  <c r="N46" i="47" a="1"/>
  <c r="N46" i="47" s="1"/>
  <c r="N43" i="47" a="1"/>
  <c r="N43" i="47" s="1"/>
  <c r="N54" i="47" a="1"/>
  <c r="N54" i="47" s="1"/>
  <c r="N51" i="47" a="1"/>
  <c r="N51" i="47" s="1"/>
  <c r="N36" i="47" a="1"/>
  <c r="N36" i="47" s="1"/>
  <c r="N22" i="47" a="1"/>
  <c r="N22" i="47" s="1"/>
  <c r="N38" i="47" a="1"/>
  <c r="N38" i="47" s="1"/>
  <c r="N53" i="47" a="1"/>
  <c r="N53" i="47" s="1"/>
  <c r="N45" i="47" a="1"/>
  <c r="N45" i="47" s="1"/>
  <c r="N52" i="47" a="1"/>
  <c r="N52" i="47" s="1"/>
  <c r="N30" i="47" a="1"/>
  <c r="N30" i="47" s="1"/>
  <c r="N20" i="47" a="1"/>
  <c r="N20" i="47" s="1"/>
  <c r="N37" i="47" a="1"/>
  <c r="N37" i="47" s="1"/>
  <c r="N19" i="47" a="1"/>
  <c r="N19" i="47" s="1"/>
  <c r="N27" i="47" a="1"/>
  <c r="N27" i="47" s="1"/>
  <c r="N44" i="47" a="1"/>
  <c r="N44" i="47" s="1"/>
  <c r="N42" i="47" a="1"/>
  <c r="N42" i="47" s="1"/>
  <c r="N35" i="47" a="1"/>
  <c r="N35" i="47" s="1"/>
  <c r="N21" i="47" a="1"/>
  <c r="N21" i="47" s="1"/>
  <c r="N34" i="47" a="1"/>
  <c r="N34" i="47" s="1"/>
  <c r="N41" i="47" a="1"/>
  <c r="N41" i="47" s="1"/>
  <c r="N32" i="47" a="1"/>
  <c r="N32" i="47" s="1"/>
  <c r="N29" i="47" a="1"/>
  <c r="N29" i="47" s="1"/>
  <c r="N15" i="47" a="1"/>
  <c r="N15" i="47" s="1"/>
  <c r="N33" i="47" a="1"/>
  <c r="N33" i="47" s="1"/>
  <c r="N24" i="47" a="1"/>
  <c r="N24" i="47" s="1"/>
  <c r="N28" i="47" a="1"/>
  <c r="N28" i="47" s="1"/>
  <c r="N26" i="47" a="1"/>
  <c r="N26" i="47" s="1"/>
  <c r="N55" i="47" a="1"/>
  <c r="N55" i="47" s="1"/>
  <c r="N25" i="47" a="1"/>
  <c r="N25" i="47" s="1"/>
  <c r="N16" i="47" a="1"/>
  <c r="N16" i="47" s="1"/>
  <c r="N48" i="47" a="1"/>
  <c r="N48" i="47" s="1"/>
  <c r="N47" i="47" a="1"/>
  <c r="N47" i="47" s="1"/>
  <c r="N50" i="47" a="1"/>
  <c r="N50" i="47" s="1"/>
  <c r="N17" i="47" a="1"/>
  <c r="N17" i="47" s="1"/>
  <c r="N39" i="47" a="1"/>
  <c r="N39" i="47" s="1"/>
  <c r="N18" i="47" a="1"/>
  <c r="N18" i="47" s="1"/>
  <c r="N49" i="47" a="1"/>
  <c r="N49" i="47" s="1"/>
  <c r="N40" i="47" a="1"/>
  <c r="N40" i="47" s="1"/>
  <c r="N31" i="47" a="1"/>
  <c r="N31" i="47" s="1"/>
  <c r="N23" i="47" a="1"/>
  <c r="N23" i="47" s="1"/>
  <c r="E14" i="47"/>
  <c r="AH36" i="47"/>
  <c r="AH17" i="47"/>
  <c r="AH23" i="47"/>
  <c r="AH20" i="47"/>
  <c r="D14" i="47"/>
  <c r="AH42" i="47"/>
  <c r="AH39" i="47"/>
  <c r="AH30" i="47"/>
  <c r="AH33" i="47"/>
  <c r="I282" i="47" l="1"/>
  <c r="R284" i="47" s="1"/>
  <c r="J290" i="47"/>
  <c r="U285" i="47" s="1"/>
  <c r="I283" i="47"/>
  <c r="I279" i="47"/>
  <c r="R276" i="47" s="1"/>
  <c r="I293" i="47"/>
  <c r="J251" i="47"/>
  <c r="U253" i="47" s="1"/>
  <c r="K251" i="47"/>
  <c r="X253" i="47" s="1"/>
  <c r="I251" i="47"/>
  <c r="R253" i="47" s="1"/>
  <c r="K248" i="47"/>
  <c r="X245" i="47" s="1"/>
  <c r="J248" i="47"/>
  <c r="U245" i="47" s="1"/>
  <c r="I248" i="47"/>
  <c r="R245" i="47" s="1"/>
  <c r="I262" i="47"/>
  <c r="J262" i="47"/>
  <c r="K262" i="47"/>
  <c r="J252" i="47"/>
  <c r="V253" i="47" s="1"/>
  <c r="I252" i="47"/>
  <c r="K252" i="47"/>
  <c r="Y253" i="47" s="1"/>
  <c r="I259" i="47"/>
  <c r="R254" i="47" s="1"/>
  <c r="J259" i="47"/>
  <c r="U254" i="47" s="1"/>
  <c r="K259" i="47"/>
  <c r="X254" i="47" s="1"/>
  <c r="K290" i="47"/>
  <c r="X285" i="47" s="1"/>
  <c r="K283" i="47"/>
  <c r="Y284" i="47" s="1"/>
  <c r="J282" i="47"/>
  <c r="U284" i="47" s="1"/>
  <c r="J253" i="47"/>
  <c r="T247" i="47" s="1"/>
  <c r="K253" i="47"/>
  <c r="W247" i="47" s="1"/>
  <c r="I253" i="47"/>
  <c r="Q247" i="47" s="1"/>
  <c r="K260" i="47"/>
  <c r="X255" i="47" s="1"/>
  <c r="J260" i="47"/>
  <c r="U255" i="47" s="1"/>
  <c r="I260" i="47"/>
  <c r="R255" i="47" s="1"/>
  <c r="I247" i="47"/>
  <c r="J247" i="47"/>
  <c r="K247" i="47"/>
  <c r="I254" i="47"/>
  <c r="Q249" i="47" s="1"/>
  <c r="J254" i="47"/>
  <c r="T249" i="47" s="1"/>
  <c r="K254" i="47"/>
  <c r="W249" i="47" s="1"/>
  <c r="J250" i="47"/>
  <c r="T253" i="47" s="1"/>
  <c r="I250" i="47"/>
  <c r="Q253" i="47" s="1"/>
  <c r="K250" i="47"/>
  <c r="W253" i="47" s="1"/>
  <c r="K279" i="47"/>
  <c r="X276" i="47" s="1"/>
  <c r="K293" i="47"/>
  <c r="J256" i="47"/>
  <c r="V247" i="47" s="1"/>
  <c r="K256" i="47"/>
  <c r="Y247" i="47" s="1"/>
  <c r="I256" i="47"/>
  <c r="S247" i="47" s="1"/>
  <c r="I261" i="47"/>
  <c r="J261" i="47"/>
  <c r="K261" i="47"/>
  <c r="J255" i="47"/>
  <c r="K255" i="47"/>
  <c r="I255" i="47"/>
  <c r="I249" i="47"/>
  <c r="K249" i="47"/>
  <c r="Y245" i="47" s="1"/>
  <c r="J249" i="47"/>
  <c r="V245" i="47" s="1"/>
  <c r="J257" i="47"/>
  <c r="V249" i="47" s="1"/>
  <c r="K257" i="47"/>
  <c r="Y249" i="47" s="1"/>
  <c r="I257" i="47"/>
  <c r="S249" i="47" s="1"/>
  <c r="K258" i="47"/>
  <c r="I258" i="47"/>
  <c r="J258" i="47"/>
  <c r="Y282" i="47"/>
  <c r="W282" i="47"/>
  <c r="V282" i="47"/>
  <c r="T282" i="47"/>
  <c r="S276" i="47"/>
  <c r="S284" i="47"/>
  <c r="Q282" i="47"/>
  <c r="S282" i="47"/>
  <c r="H56" i="47"/>
  <c r="H57" i="47"/>
  <c r="H58" i="47"/>
  <c r="H28" i="47"/>
  <c r="H37" i="47"/>
  <c r="H32" i="47"/>
  <c r="H41" i="47"/>
  <c r="H24" i="47"/>
  <c r="H29" i="47"/>
  <c r="H26" i="47"/>
  <c r="H31" i="47"/>
  <c r="H16" i="47"/>
  <c r="H39" i="47"/>
  <c r="O119" i="47"/>
  <c r="O104" i="47" a="1"/>
  <c r="O104" i="47" s="1"/>
  <c r="AB107" i="47" s="1"/>
  <c r="O106" i="47" a="1"/>
  <c r="O106" i="47" s="1"/>
  <c r="AA112" i="47" s="1"/>
  <c r="O99" i="47" a="1"/>
  <c r="O99" i="47" s="1"/>
  <c r="AB111" i="47" s="1"/>
  <c r="O107" i="47" a="1"/>
  <c r="O107" i="47" s="1"/>
  <c r="AA113" i="47" s="1"/>
  <c r="O101" i="47" a="1"/>
  <c r="O101" i="47" s="1"/>
  <c r="Z107" i="47" s="1"/>
  <c r="O94" i="47" a="1"/>
  <c r="O94" i="47" s="1"/>
  <c r="O103" i="47" a="1"/>
  <c r="O103" i="47" s="1"/>
  <c r="AB105" i="47" s="1"/>
  <c r="O95" i="47" a="1"/>
  <c r="O95" i="47" s="1"/>
  <c r="AA103" i="47" s="1"/>
  <c r="O105" i="47" a="1"/>
  <c r="O105" i="47" s="1"/>
  <c r="AB109" i="47" s="1"/>
  <c r="O98" i="47" a="1"/>
  <c r="O98" i="47" s="1"/>
  <c r="AA111" i="47" s="1"/>
  <c r="O109" i="47" a="1"/>
  <c r="O109" i="47" s="1"/>
  <c r="O102" i="47" a="1"/>
  <c r="O102" i="47" s="1"/>
  <c r="Z109" i="47" s="1"/>
  <c r="O97" i="47" a="1"/>
  <c r="O97" i="47" s="1"/>
  <c r="Z111" i="47" s="1"/>
  <c r="O100" i="47" a="1"/>
  <c r="O100" i="47" s="1"/>
  <c r="Z105" i="47" s="1"/>
  <c r="O108" i="47" a="1"/>
  <c r="O108" i="47" s="1"/>
  <c r="O96" i="47" a="1"/>
  <c r="O96" i="47" s="1"/>
  <c r="AB103" i="47" s="1"/>
  <c r="H42" i="47"/>
  <c r="H27" i="47"/>
  <c r="H34" i="47"/>
  <c r="H55" i="47"/>
  <c r="H49" i="47"/>
  <c r="H20" i="47"/>
  <c r="H36" i="47"/>
  <c r="H43" i="47"/>
  <c r="H46" i="47"/>
  <c r="H54" i="47"/>
  <c r="H23" i="47"/>
  <c r="H53" i="47"/>
  <c r="H18" i="47"/>
  <c r="H52" i="47"/>
  <c r="H30" i="47"/>
  <c r="H38" i="47"/>
  <c r="H50" i="47"/>
  <c r="H48" i="47"/>
  <c r="H45" i="47"/>
  <c r="H40" i="47"/>
  <c r="H22" i="47"/>
  <c r="H17" i="47"/>
  <c r="H51" i="47"/>
  <c r="H35" i="47"/>
  <c r="H21" i="47"/>
  <c r="H47" i="47"/>
  <c r="H19" i="47"/>
  <c r="H44" i="47"/>
  <c r="H15" i="47"/>
  <c r="H33" i="47"/>
  <c r="H25" i="47"/>
  <c r="J119" i="47"/>
  <c r="J124" i="47" s="1"/>
  <c r="J102" i="47" a="1"/>
  <c r="J102" i="47" s="1"/>
  <c r="T98" i="47" s="1"/>
  <c r="J99" i="47" a="1"/>
  <c r="J99" i="47" s="1"/>
  <c r="V100" i="47" s="1"/>
  <c r="J96" i="47" a="1"/>
  <c r="J96" i="47" s="1"/>
  <c r="V92" i="47" s="1"/>
  <c r="J106" i="47" a="1"/>
  <c r="J106" i="47" s="1"/>
  <c r="U101" i="47" s="1"/>
  <c r="J103" i="47" a="1"/>
  <c r="J103" i="47" s="1"/>
  <c r="V94" i="47" s="1"/>
  <c r="J94" i="47" a="1"/>
  <c r="J94" i="47" s="1"/>
  <c r="T92" i="47" s="1"/>
  <c r="J98" i="47" a="1"/>
  <c r="J98" i="47" s="1"/>
  <c r="U100" i="47" s="1"/>
  <c r="J101" i="47" a="1"/>
  <c r="J101" i="47" s="1"/>
  <c r="T96" i="47" s="1"/>
  <c r="J105" i="47" a="1"/>
  <c r="J105" i="47" s="1"/>
  <c r="V98" i="47" s="1"/>
  <c r="J109" i="47" a="1"/>
  <c r="J109" i="47" s="1"/>
  <c r="J97" i="47" a="1"/>
  <c r="J97" i="47" s="1"/>
  <c r="T100" i="47" s="1"/>
  <c r="J108" i="47" a="1"/>
  <c r="J108" i="47" s="1"/>
  <c r="J104" i="47" a="1"/>
  <c r="J104" i="47" s="1"/>
  <c r="V96" i="47" s="1"/>
  <c r="J100" i="47" a="1"/>
  <c r="J100" i="47" s="1"/>
  <c r="T94" i="47" s="1"/>
  <c r="J95" i="47" a="1"/>
  <c r="J95" i="47" s="1"/>
  <c r="U92" i="47" s="1"/>
  <c r="J107" i="47" a="1"/>
  <c r="J107" i="47" s="1"/>
  <c r="U102" i="47" s="1"/>
  <c r="W251" i="47" l="1"/>
  <c r="Y251" i="47"/>
  <c r="T245" i="47"/>
  <c r="J246" i="47"/>
  <c r="S251" i="47"/>
  <c r="Q251" i="47"/>
  <c r="S253" i="47"/>
  <c r="S245" i="47"/>
  <c r="I246" i="47"/>
  <c r="Q245" i="47"/>
  <c r="T251" i="47"/>
  <c r="V251" i="47"/>
  <c r="W245" i="47"/>
  <c r="K246" i="47"/>
  <c r="J123" i="47"/>
  <c r="V119" i="47" s="1"/>
  <c r="J122" i="47"/>
  <c r="U119" i="47" s="1"/>
  <c r="J155" i="47"/>
  <c r="J65" i="47" s="1"/>
  <c r="J127" i="47"/>
  <c r="T121" i="47" s="1"/>
  <c r="J129" i="47"/>
  <c r="T125" i="47" s="1"/>
  <c r="J126" i="47"/>
  <c r="V127" i="47" s="1"/>
  <c r="J136" i="47"/>
  <c r="J125" i="47"/>
  <c r="U127" i="47" s="1"/>
  <c r="J128" i="47"/>
  <c r="T123" i="47" s="1"/>
  <c r="T127" i="47"/>
  <c r="J132" i="47"/>
  <c r="V125" i="47" s="1"/>
  <c r="J121" i="47"/>
  <c r="J131" i="47"/>
  <c r="V123" i="47" s="1"/>
  <c r="J135" i="47"/>
  <c r="J130" i="47"/>
  <c r="V121" i="47" s="1"/>
  <c r="J133" i="47"/>
  <c r="U128" i="47" s="1"/>
  <c r="J134" i="47"/>
  <c r="U129" i="47" s="1"/>
  <c r="O125" i="47"/>
  <c r="AA138" i="47" s="1"/>
  <c r="O126" i="47"/>
  <c r="AB138" i="47" s="1"/>
  <c r="O127" i="47"/>
  <c r="Z132" i="47" s="1"/>
  <c r="O123" i="47"/>
  <c r="AB130" i="47" s="1"/>
  <c r="O129" i="47"/>
  <c r="Z136" i="47" s="1"/>
  <c r="O122" i="47"/>
  <c r="AA130" i="47" s="1"/>
  <c r="O136" i="47"/>
  <c r="O124" i="47"/>
  <c r="Z138" i="47" s="1"/>
  <c r="O133" i="47"/>
  <c r="AA139" i="47" s="1"/>
  <c r="O130" i="47"/>
  <c r="AB132" i="47" s="1"/>
  <c r="O135" i="47"/>
  <c r="O131" i="47"/>
  <c r="AB134" i="47" s="1"/>
  <c r="O128" i="47"/>
  <c r="Z134" i="47" s="1"/>
  <c r="O155" i="47"/>
  <c r="O65" i="47" s="1"/>
  <c r="O134" i="47"/>
  <c r="AA140" i="47" s="1"/>
  <c r="O132" i="47"/>
  <c r="AB136" i="47" s="1"/>
  <c r="O121" i="47"/>
  <c r="H14" i="47"/>
  <c r="Z103" i="47"/>
  <c r="O93" i="47"/>
  <c r="J264" i="47" l="1"/>
  <c r="AP65" i="47"/>
  <c r="AP69" i="47" s="1"/>
  <c r="O78" i="47"/>
  <c r="AB82" i="47" s="1"/>
  <c r="O74" i="47"/>
  <c r="Z80" i="47" s="1"/>
  <c r="O72" i="47"/>
  <c r="AB84" i="47" s="1"/>
  <c r="O81" i="47"/>
  <c r="O68" i="47"/>
  <c r="AA76" i="47" s="1"/>
  <c r="O75" i="47"/>
  <c r="Z82" i="47" s="1"/>
  <c r="O67" i="47"/>
  <c r="O73" i="47"/>
  <c r="Z78" i="47" s="1"/>
  <c r="O82" i="47"/>
  <c r="O69" i="47"/>
  <c r="AB76" i="47" s="1"/>
  <c r="O71" i="47"/>
  <c r="AA84" i="47" s="1"/>
  <c r="O76" i="47"/>
  <c r="AB78" i="47" s="1"/>
  <c r="O77" i="47"/>
  <c r="AB80" i="47" s="1"/>
  <c r="O70" i="47"/>
  <c r="Z84" i="47" s="1"/>
  <c r="O79" i="47"/>
  <c r="AA85" i="47" s="1"/>
  <c r="O80" i="47"/>
  <c r="AA86" i="47" s="1"/>
  <c r="AK65" i="47"/>
  <c r="AK69" i="47" s="1"/>
  <c r="J73" i="47"/>
  <c r="T67" i="47" s="1"/>
  <c r="J71" i="47"/>
  <c r="U73" i="47" s="1"/>
  <c r="J68" i="47"/>
  <c r="U65" i="47" s="1"/>
  <c r="J69" i="47"/>
  <c r="V65" i="47" s="1"/>
  <c r="J74" i="47"/>
  <c r="T69" i="47" s="1"/>
  <c r="J72" i="47"/>
  <c r="V73" i="47" s="1"/>
  <c r="J76" i="47"/>
  <c r="V67" i="47" s="1"/>
  <c r="J75" i="47"/>
  <c r="T71" i="47" s="1"/>
  <c r="J77" i="47"/>
  <c r="V69" i="47" s="1"/>
  <c r="J81" i="47"/>
  <c r="J70" i="47"/>
  <c r="T73" i="47" s="1"/>
  <c r="J82" i="47"/>
  <c r="J78" i="47"/>
  <c r="V71" i="47" s="1"/>
  <c r="J67" i="47"/>
  <c r="J79" i="47"/>
  <c r="U74" i="47" s="1"/>
  <c r="J80" i="47"/>
  <c r="U75" i="47" s="1"/>
  <c r="O214" i="47"/>
  <c r="O170" i="47"/>
  <c r="AA176" i="47" s="1"/>
  <c r="O164" i="47"/>
  <c r="Z170" i="47" s="1"/>
  <c r="O165" i="47"/>
  <c r="Z172" i="47" s="1"/>
  <c r="O158" i="47"/>
  <c r="AA166" i="47" s="1"/>
  <c r="O169" i="47"/>
  <c r="AA175" i="47" s="1"/>
  <c r="O172" i="47"/>
  <c r="O166" i="47"/>
  <c r="AB168" i="47" s="1"/>
  <c r="O160" i="47"/>
  <c r="Z174" i="47" s="1"/>
  <c r="O168" i="47"/>
  <c r="AB172" i="47" s="1"/>
  <c r="O171" i="47"/>
  <c r="O167" i="47"/>
  <c r="AB170" i="47" s="1"/>
  <c r="O163" i="47"/>
  <c r="Z168" i="47" s="1"/>
  <c r="O159" i="47"/>
  <c r="AB166" i="47" s="1"/>
  <c r="O157" i="47"/>
  <c r="O161" i="47"/>
  <c r="AA174" i="47" s="1"/>
  <c r="O162" i="47"/>
  <c r="AB174" i="47" s="1"/>
  <c r="T119" i="47"/>
  <c r="J120" i="47"/>
  <c r="J162" i="47"/>
  <c r="V163" i="47" s="1"/>
  <c r="J167" i="47"/>
  <c r="V159" i="47" s="1"/>
  <c r="J165" i="47"/>
  <c r="T161" i="47" s="1"/>
  <c r="J159" i="47"/>
  <c r="V155" i="47" s="1"/>
  <c r="J172" i="47"/>
  <c r="J164" i="47"/>
  <c r="T159" i="47" s="1"/>
  <c r="J161" i="47"/>
  <c r="U163" i="47" s="1"/>
  <c r="J166" i="47"/>
  <c r="V157" i="47" s="1"/>
  <c r="J157" i="47"/>
  <c r="J158" i="47"/>
  <c r="U155" i="47" s="1"/>
  <c r="J171" i="47"/>
  <c r="J163" i="47"/>
  <c r="T157" i="47" s="1"/>
  <c r="J160" i="47"/>
  <c r="T163" i="47" s="1"/>
  <c r="J170" i="47"/>
  <c r="U165" i="47" s="1"/>
  <c r="J168" i="47"/>
  <c r="V161" i="47" s="1"/>
  <c r="J214" i="47"/>
  <c r="J169" i="47"/>
  <c r="U164" i="47" s="1"/>
  <c r="Z130" i="47"/>
  <c r="O120" i="47"/>
  <c r="D93" i="47"/>
  <c r="E93" i="47"/>
  <c r="O276" i="47" l="1"/>
  <c r="O287" i="47" s="1"/>
  <c r="AB290" i="47" s="1"/>
  <c r="O245" i="47"/>
  <c r="O280" i="47"/>
  <c r="AB288" i="47" s="1"/>
  <c r="O293" i="47"/>
  <c r="O284" i="47"/>
  <c r="O292" i="47"/>
  <c r="O281" i="47"/>
  <c r="Z296" i="47" s="1"/>
  <c r="O290" i="47"/>
  <c r="AA297" i="47" s="1"/>
  <c r="O291" i="47"/>
  <c r="AA298" i="47" s="1"/>
  <c r="O279" i="47"/>
  <c r="AA288" i="47" s="1"/>
  <c r="O278" i="47"/>
  <c r="Z288" i="47" s="1"/>
  <c r="O288" i="47"/>
  <c r="AB292" i="47" s="1"/>
  <c r="O285" i="47"/>
  <c r="Z292" i="47" s="1"/>
  <c r="O282" i="47"/>
  <c r="AA296" i="47" s="1"/>
  <c r="O283" i="47"/>
  <c r="AB296" i="47" s="1"/>
  <c r="O286" i="47"/>
  <c r="Z294" i="47"/>
  <c r="Z290" i="47"/>
  <c r="T65" i="47"/>
  <c r="J66" i="47"/>
  <c r="Z76" i="47"/>
  <c r="O66" i="47"/>
  <c r="AK68" i="47"/>
  <c r="AW66" i="47" s="1"/>
  <c r="AK77" i="47"/>
  <c r="AX70" i="47" s="1"/>
  <c r="AK72" i="47"/>
  <c r="AX74" i="47" s="1"/>
  <c r="AK71" i="47"/>
  <c r="AW74" i="47" s="1"/>
  <c r="AK76" i="47"/>
  <c r="AX68" i="47" s="1"/>
  <c r="AK73" i="47"/>
  <c r="AV68" i="47" s="1"/>
  <c r="AK70" i="47"/>
  <c r="AV74" i="47" s="1"/>
  <c r="AK81" i="47"/>
  <c r="AK75" i="47"/>
  <c r="AV72" i="47" s="1"/>
  <c r="AK67" i="47"/>
  <c r="AX66" i="47"/>
  <c r="AK78" i="47"/>
  <c r="AX72" i="47" s="1"/>
  <c r="AK74" i="47"/>
  <c r="AV70" i="47" s="1"/>
  <c r="AK82" i="47"/>
  <c r="AK80" i="47"/>
  <c r="AW76" i="47" s="1"/>
  <c r="AK79" i="47"/>
  <c r="AW75" i="47" s="1"/>
  <c r="AP74" i="47"/>
  <c r="BB81" i="47" s="1"/>
  <c r="AP68" i="47"/>
  <c r="BC77" i="47" s="1"/>
  <c r="AP77" i="47"/>
  <c r="BD81" i="47" s="1"/>
  <c r="AP71" i="47"/>
  <c r="BC85" i="47" s="1"/>
  <c r="AP82" i="47"/>
  <c r="AP76" i="47"/>
  <c r="BD79" i="47" s="1"/>
  <c r="AP70" i="47"/>
  <c r="BB85" i="47" s="1"/>
  <c r="AP72" i="47"/>
  <c r="BD85" i="47" s="1"/>
  <c r="AP81" i="47"/>
  <c r="AP73" i="47"/>
  <c r="BB79" i="47" s="1"/>
  <c r="AP75" i="47"/>
  <c r="BB83" i="47" s="1"/>
  <c r="AP67" i="47"/>
  <c r="BD77" i="47"/>
  <c r="AP78" i="47"/>
  <c r="BD83" i="47" s="1"/>
  <c r="AP80" i="47"/>
  <c r="AP79" i="47"/>
  <c r="Z166" i="47"/>
  <c r="O156" i="47"/>
  <c r="T155" i="47"/>
  <c r="J156" i="47"/>
  <c r="J229" i="47"/>
  <c r="U224" i="47" s="1"/>
  <c r="J217" i="47"/>
  <c r="U214" i="47" s="1"/>
  <c r="J222" i="47"/>
  <c r="T216" i="47" s="1"/>
  <c r="J226" i="47"/>
  <c r="V218" i="47" s="1"/>
  <c r="J227" i="47"/>
  <c r="V220" i="47" s="1"/>
  <c r="J230" i="47"/>
  <c r="J228" i="47"/>
  <c r="U223" i="47" s="1"/>
  <c r="J218" i="47"/>
  <c r="V214" i="47" s="1"/>
  <c r="J225" i="47"/>
  <c r="V216" i="47" s="1"/>
  <c r="J231" i="47"/>
  <c r="J216" i="47"/>
  <c r="J220" i="47"/>
  <c r="U222" i="47" s="1"/>
  <c r="J221" i="47"/>
  <c r="V222" i="47" s="1"/>
  <c r="J224" i="47"/>
  <c r="T220" i="47" s="1"/>
  <c r="J219" i="47"/>
  <c r="T222" i="47" s="1"/>
  <c r="J223" i="47"/>
  <c r="T218" i="47" s="1"/>
  <c r="O229" i="47"/>
  <c r="AA235" i="47" s="1"/>
  <c r="O216" i="47"/>
  <c r="O230" i="47"/>
  <c r="O231" i="47"/>
  <c r="O224" i="47"/>
  <c r="Z231" i="47" s="1"/>
  <c r="O221" i="47"/>
  <c r="AB233" i="47" s="1"/>
  <c r="O218" i="47"/>
  <c r="AB225" i="47" s="1"/>
  <c r="O227" i="47"/>
  <c r="AB231" i="47" s="1"/>
  <c r="O217" i="47"/>
  <c r="AA225" i="47" s="1"/>
  <c r="O228" i="47"/>
  <c r="AA234" i="47" s="1"/>
  <c r="O225" i="47"/>
  <c r="AB227" i="47" s="1"/>
  <c r="O226" i="47"/>
  <c r="AB229" i="47" s="1"/>
  <c r="O223" i="47"/>
  <c r="Z229" i="47" s="1"/>
  <c r="O220" i="47"/>
  <c r="AA233" i="47" s="1"/>
  <c r="O222" i="47"/>
  <c r="Z227" i="47" s="1"/>
  <c r="O219" i="47"/>
  <c r="Z233" i="47" s="1"/>
  <c r="O289" i="47" l="1"/>
  <c r="AB294" i="47" s="1"/>
  <c r="O253" i="47"/>
  <c r="Z259" i="47" s="1"/>
  <c r="O251" i="47"/>
  <c r="AA265" i="47" s="1"/>
  <c r="O252" i="47"/>
  <c r="AB265" i="47" s="1"/>
  <c r="O249" i="47"/>
  <c r="AB257" i="47" s="1"/>
  <c r="O258" i="47"/>
  <c r="AB263" i="47" s="1"/>
  <c r="O248" i="47"/>
  <c r="AA257" i="47" s="1"/>
  <c r="O259" i="47"/>
  <c r="AA266" i="47" s="1"/>
  <c r="O261" i="47"/>
  <c r="O260" i="47"/>
  <c r="AA267" i="47" s="1"/>
  <c r="O250" i="47"/>
  <c r="Z265" i="47" s="1"/>
  <c r="O255" i="47"/>
  <c r="Z263" i="47" s="1"/>
  <c r="O247" i="47"/>
  <c r="Z257" i="47" s="1"/>
  <c r="O256" i="47"/>
  <c r="AB259" i="47" s="1"/>
  <c r="O262" i="47"/>
  <c r="O254" i="47"/>
  <c r="Z261" i="47" s="1"/>
  <c r="O257" i="47"/>
  <c r="AB261" i="47" s="1"/>
  <c r="J277" i="47"/>
  <c r="O277" i="47"/>
  <c r="AK66" i="47"/>
  <c r="AK63" i="47" s="1"/>
  <c r="BB77" i="47"/>
  <c r="AP66" i="47"/>
  <c r="AP63" i="47" s="1"/>
  <c r="AV66" i="47"/>
  <c r="T214" i="47"/>
  <c r="J215" i="47"/>
  <c r="Z225" i="47"/>
  <c r="O215" i="47"/>
  <c r="O246" i="47" l="1"/>
  <c r="P109" i="16" l="1"/>
  <c r="O109" i="16"/>
  <c r="N109" i="16"/>
  <c r="M109" i="16"/>
  <c r="C34" i="20"/>
  <c r="C33" i="20"/>
  <c r="C32" i="20"/>
  <c r="C31" i="20"/>
  <c r="C30" i="20"/>
  <c r="C29" i="20"/>
  <c r="C28" i="20"/>
  <c r="C27" i="20"/>
  <c r="C26" i="20"/>
  <c r="C25" i="20"/>
  <c r="C24" i="20"/>
  <c r="C23" i="20"/>
  <c r="C22" i="20"/>
  <c r="C21" i="20"/>
  <c r="C20" i="20"/>
  <c r="C19" i="20"/>
  <c r="C18" i="20"/>
  <c r="C17" i="20"/>
  <c r="C16" i="20"/>
  <c r="C15" i="20"/>
  <c r="C14" i="20"/>
  <c r="Z109" i="16"/>
  <c r="Y109" i="16"/>
  <c r="X109" i="16"/>
  <c r="W109" i="16"/>
  <c r="V109" i="16"/>
  <c r="U109" i="16"/>
  <c r="T109" i="16"/>
  <c r="S109" i="16"/>
  <c r="R109" i="16"/>
  <c r="Q109" i="16"/>
  <c r="L109" i="16"/>
  <c r="K109" i="16"/>
  <c r="J109" i="16"/>
  <c r="I109" i="16"/>
  <c r="H109" i="16"/>
  <c r="G109" i="16"/>
  <c r="F109" i="16"/>
  <c r="E109" i="16"/>
  <c r="D109" i="16"/>
  <c r="C109" i="16"/>
  <c r="H469" i="18"/>
  <c r="W470" i="18" l="1"/>
  <c r="X470" i="18"/>
  <c r="U470" i="18"/>
  <c r="V470" i="18"/>
  <c r="V471" i="18" s="1"/>
  <c r="T470" i="18"/>
  <c r="T471" i="18" s="1"/>
  <c r="S470" i="18"/>
  <c r="N470" i="18"/>
  <c r="N471" i="18" s="1"/>
  <c r="Z470" i="18"/>
  <c r="Z471" i="18" s="1"/>
  <c r="Q470" i="18"/>
  <c r="L470" i="18"/>
  <c r="O470" i="18"/>
  <c r="O471" i="18" s="1"/>
  <c r="AA470" i="18"/>
  <c r="AA471" i="18" s="1"/>
  <c r="AE470" i="18"/>
  <c r="AE471" i="18" s="1"/>
  <c r="M470" i="18"/>
  <c r="M471" i="18" s="1"/>
  <c r="P470" i="18"/>
  <c r="P471" i="18" s="1"/>
  <c r="AC470" i="18"/>
  <c r="AC471" i="18" s="1"/>
  <c r="K470" i="18"/>
  <c r="K471" i="18" s="1"/>
  <c r="AB470" i="18"/>
  <c r="J470" i="18"/>
  <c r="J471" i="18" s="1"/>
  <c r="R470" i="18"/>
  <c r="R471" i="18" s="1"/>
  <c r="AD470" i="18"/>
  <c r="AD471" i="18" s="1"/>
  <c r="Y470" i="18"/>
  <c r="Y471" i="18" s="1"/>
  <c r="X471" i="18"/>
  <c r="AB471" i="18"/>
  <c r="S471" i="18"/>
  <c r="L471" i="18"/>
  <c r="U471" i="18"/>
  <c r="W471" i="18"/>
  <c r="Q471" i="18"/>
  <c r="I471" i="18" l="1"/>
  <c r="AF183" i="45"/>
  <c r="AG183" i="45" s="1"/>
  <c r="AF182" i="45"/>
  <c r="AF181" i="45"/>
  <c r="AF180" i="45"/>
  <c r="AF179" i="45"/>
  <c r="AG179" i="45" s="1"/>
  <c r="AF178" i="45"/>
  <c r="AF177" i="45"/>
  <c r="AF176" i="45"/>
  <c r="AF175" i="45"/>
  <c r="AG175" i="45" s="1"/>
  <c r="AF174" i="45"/>
  <c r="AF173" i="45"/>
  <c r="AF172" i="45"/>
  <c r="AF171" i="45"/>
  <c r="AG171" i="45" s="1"/>
  <c r="AF170" i="45"/>
  <c r="AF169" i="45"/>
  <c r="AF168" i="45"/>
  <c r="AF167" i="45"/>
  <c r="AG167" i="45" s="1"/>
  <c r="AF166" i="45"/>
  <c r="AF165" i="45"/>
  <c r="AF164" i="45"/>
  <c r="AF163" i="45"/>
  <c r="AG163" i="45" s="1"/>
  <c r="AF162" i="45"/>
  <c r="AF161" i="45"/>
  <c r="CA210" i="45"/>
  <c r="CA209" i="45"/>
  <c r="CA208" i="45"/>
  <c r="CA207" i="45"/>
  <c r="CA206" i="45"/>
  <c r="CA205" i="45"/>
  <c r="CA204" i="45"/>
  <c r="CA203" i="45"/>
  <c r="CA202" i="45"/>
  <c r="CA201" i="45"/>
  <c r="CA200" i="45"/>
  <c r="CA199" i="45"/>
  <c r="CA198" i="45"/>
  <c r="CA197" i="45"/>
  <c r="CA196" i="45"/>
  <c r="CA195" i="45"/>
  <c r="AF238" i="45"/>
  <c r="AF237" i="45"/>
  <c r="AF236" i="45"/>
  <c r="AF235" i="45"/>
  <c r="AF234" i="45"/>
  <c r="AF233" i="45"/>
  <c r="AF232" i="45"/>
  <c r="AF231" i="45"/>
  <c r="AF230" i="45"/>
  <c r="AF229" i="45"/>
  <c r="AF228" i="45"/>
  <c r="AF227" i="45"/>
  <c r="AF226" i="45"/>
  <c r="AF225" i="45"/>
  <c r="AF224" i="45"/>
  <c r="AF223" i="45"/>
  <c r="AF222" i="45"/>
  <c r="AF221" i="45"/>
  <c r="AF220" i="45"/>
  <c r="AF219" i="45"/>
  <c r="AF218" i="45"/>
  <c r="AF217" i="45"/>
  <c r="AF216" i="45"/>
  <c r="AF215" i="45"/>
  <c r="AF214" i="45"/>
  <c r="AF213" i="45"/>
  <c r="AF212" i="45"/>
  <c r="AF211" i="45"/>
  <c r="AF210" i="45"/>
  <c r="AF209" i="45"/>
  <c r="AF208" i="45"/>
  <c r="AF207" i="45"/>
  <c r="AF206" i="45"/>
  <c r="AF205" i="45"/>
  <c r="AF204" i="45"/>
  <c r="AF203" i="45"/>
  <c r="AF202" i="45"/>
  <c r="AF201" i="45"/>
  <c r="AF200" i="45"/>
  <c r="AF199" i="45"/>
  <c r="AF198" i="45"/>
  <c r="AF197" i="45"/>
  <c r="AF196" i="45"/>
  <c r="AF195" i="45"/>
  <c r="CA192" i="45" l="1"/>
  <c r="AG206" i="45"/>
  <c r="AG165" i="45"/>
  <c r="AG169" i="45"/>
  <c r="AG173" i="45"/>
  <c r="AG177" i="45"/>
  <c r="AG181" i="45"/>
  <c r="AG161" i="45"/>
  <c r="AG166" i="45"/>
  <c r="AG170" i="45"/>
  <c r="AG174" i="45"/>
  <c r="AG178" i="45"/>
  <c r="AG182" i="45"/>
  <c r="AI160" i="45"/>
  <c r="AG164" i="45"/>
  <c r="AG168" i="45"/>
  <c r="AG172" i="45"/>
  <c r="AG176" i="45"/>
  <c r="AG180" i="45"/>
  <c r="AG162" i="45"/>
  <c r="AG208" i="45"/>
  <c r="AG200" i="45"/>
  <c r="AG232" i="45"/>
  <c r="AG201" i="45"/>
  <c r="AG233" i="45"/>
  <c r="AG209" i="45"/>
  <c r="AG216" i="45"/>
  <c r="AG217" i="45"/>
  <c r="AG224" i="45"/>
  <c r="AG225" i="45"/>
  <c r="AG195" i="45"/>
  <c r="AG197" i="45"/>
  <c r="AG205" i="45"/>
  <c r="AG213" i="45"/>
  <c r="AG221" i="45"/>
  <c r="AG229" i="45"/>
  <c r="AG237" i="45"/>
  <c r="AG203" i="45"/>
  <c r="AG198" i="45"/>
  <c r="AG214" i="45"/>
  <c r="AG222" i="45"/>
  <c r="AG230" i="45"/>
  <c r="AG238" i="45"/>
  <c r="AG199" i="45"/>
  <c r="AG207" i="45"/>
  <c r="AG215" i="45"/>
  <c r="AG223" i="45"/>
  <c r="AG231" i="45"/>
  <c r="AG202" i="45"/>
  <c r="AG210" i="45"/>
  <c r="AG218" i="45"/>
  <c r="AG226" i="45"/>
  <c r="AG234" i="45"/>
  <c r="AG211" i="45"/>
  <c r="AG219" i="45"/>
  <c r="AG227" i="45"/>
  <c r="AG235" i="45"/>
  <c r="AG196" i="45"/>
  <c r="AG204" i="45"/>
  <c r="AG212" i="45"/>
  <c r="AG220" i="45"/>
  <c r="AG228" i="45"/>
  <c r="AG236" i="45"/>
  <c r="W42" i="45"/>
  <c r="V42" i="45"/>
  <c r="U42" i="45"/>
  <c r="T42" i="45"/>
  <c r="S42" i="45"/>
  <c r="R42" i="45"/>
  <c r="Q42" i="45"/>
  <c r="P42" i="45"/>
  <c r="AG194" i="45" l="1"/>
  <c r="AG160" i="45"/>
  <c r="AK194" i="45" l="1"/>
  <c r="AK160" i="45"/>
  <c r="C158" i="31"/>
  <c r="G158" i="31" s="1"/>
  <c r="C155" i="31"/>
  <c r="C176" i="31" s="1"/>
  <c r="C156" i="31"/>
  <c r="G156" i="31" s="1"/>
  <c r="C157" i="31"/>
  <c r="G157" i="31" s="1"/>
  <c r="N114" i="16"/>
  <c r="M114" i="16"/>
  <c r="C170" i="34"/>
  <c r="C171" i="34"/>
  <c r="C172" i="34"/>
  <c r="C173" i="34"/>
  <c r="C174" i="34"/>
  <c r="C175" i="34"/>
  <c r="C163" i="34"/>
  <c r="C164" i="34"/>
  <c r="C165" i="34"/>
  <c r="C166" i="34"/>
  <c r="C167" i="34"/>
  <c r="C168" i="34"/>
  <c r="C169" i="34"/>
  <c r="C161" i="34"/>
  <c r="C162" i="34"/>
  <c r="C135" i="34"/>
  <c r="C136" i="34"/>
  <c r="C137" i="34"/>
  <c r="C138" i="34"/>
  <c r="C139" i="34"/>
  <c r="C140" i="34"/>
  <c r="C141" i="34"/>
  <c r="C142" i="34"/>
  <c r="C143" i="34"/>
  <c r="C144" i="34"/>
  <c r="C145" i="34"/>
  <c r="C146" i="34"/>
  <c r="C147" i="34"/>
  <c r="C148" i="34"/>
  <c r="C149" i="34"/>
  <c r="C150" i="34"/>
  <c r="C151" i="34"/>
  <c r="C152" i="34"/>
  <c r="C153" i="34"/>
  <c r="C154" i="34"/>
  <c r="C155" i="34"/>
  <c r="C156" i="34"/>
  <c r="C157" i="34"/>
  <c r="C158" i="34"/>
  <c r="C159" i="34"/>
  <c r="C160" i="34"/>
  <c r="N158" i="45"/>
  <c r="C158" i="45"/>
  <c r="T370" i="18" l="1"/>
  <c r="T420" i="18" s="1"/>
  <c r="U370" i="18"/>
  <c r="G155" i="31"/>
  <c r="T90" i="31"/>
  <c r="D176" i="31"/>
  <c r="G176" i="31"/>
  <c r="E176" i="31"/>
  <c r="P11" i="20"/>
  <c r="P40" i="20" s="1"/>
  <c r="P96" i="20" s="1"/>
  <c r="P128" i="20" s="1"/>
  <c r="P157" i="20" s="1"/>
  <c r="T371" i="18"/>
  <c r="C178" i="31"/>
  <c r="AD11" i="20"/>
  <c r="AD40" i="20" s="1"/>
  <c r="AD128" i="20" s="1"/>
  <c r="AD129" i="20" s="1"/>
  <c r="O11" i="20"/>
  <c r="O40" i="20" s="1"/>
  <c r="O96" i="20" s="1"/>
  <c r="O128" i="20" s="1"/>
  <c r="O157" i="20" s="1"/>
  <c r="S90" i="31"/>
  <c r="S91" i="31" s="1"/>
  <c r="U371" i="18"/>
  <c r="U420" i="18"/>
  <c r="C177" i="31"/>
  <c r="AE11" i="20"/>
  <c r="P129" i="20" l="1"/>
  <c r="O70" i="20"/>
  <c r="O129" i="20"/>
  <c r="U421" i="18"/>
  <c r="E177" i="31"/>
  <c r="G177" i="31"/>
  <c r="D177" i="31"/>
  <c r="G178" i="31"/>
  <c r="D178" i="31"/>
  <c r="E178" i="31"/>
  <c r="T421" i="18"/>
  <c r="C235" i="45"/>
  <c r="I42" i="45"/>
  <c r="I72" i="45" s="1"/>
  <c r="J42" i="45"/>
  <c r="J98" i="45" s="1"/>
  <c r="J130" i="45" s="1"/>
  <c r="U130" i="45" s="1"/>
  <c r="K42" i="45"/>
  <c r="K72" i="45" s="1"/>
  <c r="C265" i="45"/>
  <c r="M265" i="45" s="1"/>
  <c r="C264" i="45"/>
  <c r="M264" i="45" s="1"/>
  <c r="C263" i="45"/>
  <c r="M263" i="45" s="1"/>
  <c r="C262" i="45"/>
  <c r="M262" i="45" s="1"/>
  <c r="C261" i="45"/>
  <c r="M261" i="45" s="1"/>
  <c r="C260" i="45"/>
  <c r="M260" i="45" s="1"/>
  <c r="C259" i="45"/>
  <c r="C258" i="45"/>
  <c r="M258" i="45" s="1"/>
  <c r="C257" i="45"/>
  <c r="M257" i="45" s="1"/>
  <c r="C256" i="45"/>
  <c r="M256" i="45" s="1"/>
  <c r="C255" i="45"/>
  <c r="M255" i="45" s="1"/>
  <c r="C254" i="45"/>
  <c r="M254" i="45" s="1"/>
  <c r="C253" i="45"/>
  <c r="M253" i="45" s="1"/>
  <c r="C252" i="45"/>
  <c r="M252" i="45" s="1"/>
  <c r="C251" i="45"/>
  <c r="M251" i="45" s="1"/>
  <c r="C250" i="45"/>
  <c r="M250" i="45" s="1"/>
  <c r="C249" i="45"/>
  <c r="M249" i="45" s="1"/>
  <c r="C248" i="45"/>
  <c r="M248" i="45" s="1"/>
  <c r="C247" i="45"/>
  <c r="M247" i="45" s="1"/>
  <c r="C246" i="45"/>
  <c r="M246" i="45" s="1"/>
  <c r="C245" i="45"/>
  <c r="C237" i="45"/>
  <c r="C236" i="45"/>
  <c r="C234" i="45"/>
  <c r="C233" i="45"/>
  <c r="C232" i="45"/>
  <c r="C231" i="45"/>
  <c r="C230" i="45"/>
  <c r="C229" i="45"/>
  <c r="C228" i="45"/>
  <c r="C227" i="45"/>
  <c r="C226" i="45"/>
  <c r="C225" i="45"/>
  <c r="C224" i="45"/>
  <c r="C223" i="45"/>
  <c r="C222" i="45"/>
  <c r="C221" i="45"/>
  <c r="C220" i="45"/>
  <c r="C219" i="45"/>
  <c r="C218" i="45"/>
  <c r="C217" i="45"/>
  <c r="C216" i="45"/>
  <c r="C215" i="45"/>
  <c r="C214" i="45"/>
  <c r="C213" i="45"/>
  <c r="C212" i="45"/>
  <c r="C211" i="45"/>
  <c r="C210" i="45"/>
  <c r="C209" i="45"/>
  <c r="C208" i="45"/>
  <c r="C207" i="45"/>
  <c r="C206" i="45"/>
  <c r="C205" i="45"/>
  <c r="C204" i="45"/>
  <c r="C203" i="45"/>
  <c r="C202" i="45"/>
  <c r="C201" i="45"/>
  <c r="C200" i="45"/>
  <c r="C199" i="45"/>
  <c r="C198" i="45"/>
  <c r="C197" i="45"/>
  <c r="C196" i="45"/>
  <c r="C195" i="45"/>
  <c r="C194" i="45"/>
  <c r="C185" i="45"/>
  <c r="M185" i="45" s="1"/>
  <c r="C184" i="45"/>
  <c r="M184" i="45" s="1"/>
  <c r="C183" i="45"/>
  <c r="M183" i="45" s="1"/>
  <c r="C182" i="45"/>
  <c r="M182" i="45" s="1"/>
  <c r="C181" i="45"/>
  <c r="M181" i="45" s="1"/>
  <c r="C180" i="45"/>
  <c r="M180" i="45" s="1"/>
  <c r="C179" i="45"/>
  <c r="M179" i="45" s="1"/>
  <c r="C178" i="45"/>
  <c r="M178" i="45" s="1"/>
  <c r="C177" i="45"/>
  <c r="M177" i="45" s="1"/>
  <c r="C176" i="45"/>
  <c r="M176" i="45" s="1"/>
  <c r="C175" i="45"/>
  <c r="C174" i="45"/>
  <c r="M174" i="45" s="1"/>
  <c r="C173" i="45"/>
  <c r="M173" i="45" s="1"/>
  <c r="C172" i="45"/>
  <c r="M172" i="45" s="1"/>
  <c r="C171" i="45"/>
  <c r="M171" i="45" s="1"/>
  <c r="C170" i="45"/>
  <c r="M170" i="45" s="1"/>
  <c r="C169" i="45"/>
  <c r="M169" i="45" s="1"/>
  <c r="C168" i="45"/>
  <c r="M168" i="45" s="1"/>
  <c r="C167" i="45"/>
  <c r="M167" i="45" s="1"/>
  <c r="C166" i="45"/>
  <c r="M166" i="45" s="1"/>
  <c r="C165" i="45"/>
  <c r="M165" i="45" s="1"/>
  <c r="C164" i="45"/>
  <c r="M164" i="45" s="1"/>
  <c r="C163" i="45"/>
  <c r="M163" i="45" s="1"/>
  <c r="C162" i="45"/>
  <c r="C161" i="45"/>
  <c r="N129" i="45"/>
  <c r="C124" i="45"/>
  <c r="C123" i="45"/>
  <c r="C122" i="45"/>
  <c r="C121" i="45"/>
  <c r="C120" i="45"/>
  <c r="C119" i="45"/>
  <c r="C118" i="45"/>
  <c r="C117" i="45"/>
  <c r="C116" i="45"/>
  <c r="C115" i="45"/>
  <c r="C114" i="45"/>
  <c r="N98" i="45" s="1"/>
  <c r="C113" i="45"/>
  <c r="C112" i="45"/>
  <c r="C111" i="45"/>
  <c r="C110" i="45"/>
  <c r="C109" i="45"/>
  <c r="C108" i="45"/>
  <c r="C107" i="45"/>
  <c r="C106" i="45"/>
  <c r="C105" i="45"/>
  <c r="C104" i="45"/>
  <c r="C103" i="45"/>
  <c r="C102" i="45"/>
  <c r="C101" i="45"/>
  <c r="C100" i="45"/>
  <c r="L42" i="45"/>
  <c r="L98" i="45" s="1"/>
  <c r="H42" i="45"/>
  <c r="G42" i="45"/>
  <c r="F42" i="45"/>
  <c r="F72" i="45" s="1"/>
  <c r="F98" i="45" s="1"/>
  <c r="E42" i="45"/>
  <c r="E72" i="45" s="1"/>
  <c r="C36" i="45"/>
  <c r="C66" i="45" s="1"/>
  <c r="C35" i="45"/>
  <c r="C65" i="45" s="1"/>
  <c r="C34" i="45"/>
  <c r="C64" i="45" s="1"/>
  <c r="C33" i="45"/>
  <c r="C63" i="45" s="1"/>
  <c r="C32" i="45"/>
  <c r="C31" i="45"/>
  <c r="N30" i="45"/>
  <c r="C30" i="45"/>
  <c r="D30" i="45" s="1"/>
  <c r="N29" i="45"/>
  <c r="C29" i="45"/>
  <c r="N28" i="45"/>
  <c r="C28" i="45"/>
  <c r="C58" i="45" s="1"/>
  <c r="N27" i="45"/>
  <c r="C27" i="45"/>
  <c r="C57" i="45" s="1"/>
  <c r="N26" i="45"/>
  <c r="C26" i="45"/>
  <c r="N25" i="45"/>
  <c r="C25" i="45"/>
  <c r="N24" i="45"/>
  <c r="C24" i="45"/>
  <c r="N23" i="45"/>
  <c r="C23" i="45"/>
  <c r="C53" i="45" s="1"/>
  <c r="N22" i="45"/>
  <c r="C22" i="45"/>
  <c r="C52" i="45" s="1"/>
  <c r="N21" i="45"/>
  <c r="C21" i="45"/>
  <c r="C51" i="45" s="1"/>
  <c r="N20" i="45"/>
  <c r="C20" i="45"/>
  <c r="N19" i="45"/>
  <c r="C19" i="45"/>
  <c r="N18" i="45"/>
  <c r="C18" i="45"/>
  <c r="N17" i="45"/>
  <c r="C17" i="45"/>
  <c r="N16" i="45"/>
  <c r="C16" i="45"/>
  <c r="N15" i="45"/>
  <c r="C15" i="45"/>
  <c r="E15" i="45" s="1"/>
  <c r="AH7" i="3"/>
  <c r="AH6" i="3"/>
  <c r="AH5" i="3"/>
  <c r="AS2" i="3"/>
  <c r="AS1" i="3"/>
  <c r="L66" i="45" l="1"/>
  <c r="F66" i="45"/>
  <c r="K66" i="45"/>
  <c r="E66" i="45"/>
  <c r="J66" i="45"/>
  <c r="I66" i="45"/>
  <c r="G66" i="45"/>
  <c r="H66" i="45"/>
  <c r="J64" i="45"/>
  <c r="L64" i="45"/>
  <c r="I64" i="45"/>
  <c r="H64" i="45"/>
  <c r="G64" i="45"/>
  <c r="F64" i="45"/>
  <c r="K64" i="45"/>
  <c r="E64" i="45"/>
  <c r="M245" i="45"/>
  <c r="L51" i="45"/>
  <c r="F51" i="45"/>
  <c r="K51" i="45"/>
  <c r="E51" i="45"/>
  <c r="J51" i="45"/>
  <c r="G51" i="45"/>
  <c r="I51" i="45"/>
  <c r="H51" i="45"/>
  <c r="L57" i="45"/>
  <c r="F57" i="45"/>
  <c r="K57" i="45"/>
  <c r="E57" i="45"/>
  <c r="J57" i="45"/>
  <c r="G57" i="45"/>
  <c r="I57" i="45"/>
  <c r="H57" i="45"/>
  <c r="H65" i="45"/>
  <c r="K65" i="45"/>
  <c r="G65" i="45"/>
  <c r="E65" i="45"/>
  <c r="J65" i="45"/>
  <c r="L65" i="45"/>
  <c r="F65" i="45"/>
  <c r="I65" i="45"/>
  <c r="J52" i="45"/>
  <c r="L52" i="45"/>
  <c r="I52" i="45"/>
  <c r="H52" i="45"/>
  <c r="G52" i="45"/>
  <c r="F52" i="45"/>
  <c r="K52" i="45"/>
  <c r="E52" i="45"/>
  <c r="J58" i="45"/>
  <c r="L58" i="45"/>
  <c r="I58" i="45"/>
  <c r="H58" i="45"/>
  <c r="G58" i="45"/>
  <c r="F58" i="45"/>
  <c r="K58" i="45"/>
  <c r="E58" i="45"/>
  <c r="H53" i="45"/>
  <c r="K53" i="45"/>
  <c r="G53" i="45"/>
  <c r="E53" i="45"/>
  <c r="J53" i="45"/>
  <c r="L53" i="45"/>
  <c r="F53" i="45"/>
  <c r="I53" i="45"/>
  <c r="L63" i="45"/>
  <c r="F63" i="45"/>
  <c r="I63" i="45"/>
  <c r="K63" i="45"/>
  <c r="E63" i="45"/>
  <c r="J63" i="45"/>
  <c r="G63" i="45"/>
  <c r="H63" i="45"/>
  <c r="M194" i="45"/>
  <c r="M162" i="45"/>
  <c r="U131" i="45"/>
  <c r="M161" i="45"/>
  <c r="M198" i="45"/>
  <c r="M206" i="45"/>
  <c r="M214" i="45"/>
  <c r="M222" i="45"/>
  <c r="M230" i="45"/>
  <c r="M201" i="45"/>
  <c r="M209" i="45"/>
  <c r="M217" i="45"/>
  <c r="M225" i="45"/>
  <c r="M233" i="45"/>
  <c r="M199" i="45"/>
  <c r="M207" i="45"/>
  <c r="M215" i="45"/>
  <c r="M223" i="45"/>
  <c r="M231" i="45"/>
  <c r="M200" i="45"/>
  <c r="M208" i="45"/>
  <c r="M224" i="45"/>
  <c r="M232" i="45"/>
  <c r="M202" i="45"/>
  <c r="M210" i="45"/>
  <c r="M218" i="45"/>
  <c r="M226" i="45"/>
  <c r="M234" i="45"/>
  <c r="M195" i="45"/>
  <c r="M203" i="45"/>
  <c r="M211" i="45"/>
  <c r="M219" i="45"/>
  <c r="M227" i="45"/>
  <c r="M236" i="45"/>
  <c r="M259" i="45"/>
  <c r="M244" i="45" s="1"/>
  <c r="N243" i="45"/>
  <c r="M196" i="45"/>
  <c r="M204" i="45"/>
  <c r="M212" i="45"/>
  <c r="M220" i="45"/>
  <c r="M228" i="45"/>
  <c r="M237" i="45"/>
  <c r="M197" i="45"/>
  <c r="M205" i="45"/>
  <c r="M213" i="45"/>
  <c r="M221" i="45"/>
  <c r="M229" i="45"/>
  <c r="M235" i="45"/>
  <c r="R15" i="45"/>
  <c r="W15" i="45"/>
  <c r="V15" i="45"/>
  <c r="T15" i="45"/>
  <c r="S15" i="45"/>
  <c r="Q15" i="45"/>
  <c r="P15" i="45"/>
  <c r="U15" i="45"/>
  <c r="N49" i="45"/>
  <c r="R19" i="45"/>
  <c r="W19" i="45"/>
  <c r="V19" i="45"/>
  <c r="U19" i="45"/>
  <c r="P19" i="45"/>
  <c r="Q19" i="45"/>
  <c r="T19" i="45"/>
  <c r="S19" i="45"/>
  <c r="N141" i="45"/>
  <c r="R23" i="45"/>
  <c r="W23" i="45"/>
  <c r="V23" i="45"/>
  <c r="U23" i="45"/>
  <c r="P23" i="45"/>
  <c r="Q23" i="45"/>
  <c r="T23" i="45"/>
  <c r="S23" i="45"/>
  <c r="N145" i="45"/>
  <c r="R27" i="45"/>
  <c r="W27" i="45"/>
  <c r="V27" i="45"/>
  <c r="U27" i="45"/>
  <c r="P27" i="45"/>
  <c r="Q27" i="45"/>
  <c r="T27" i="45"/>
  <c r="S27" i="45"/>
  <c r="R16" i="45"/>
  <c r="W16" i="45"/>
  <c r="V16" i="45"/>
  <c r="U16" i="45"/>
  <c r="T16" i="45"/>
  <c r="S16" i="45"/>
  <c r="Q16" i="45"/>
  <c r="P16" i="45"/>
  <c r="N138" i="45"/>
  <c r="R20" i="45"/>
  <c r="W20" i="45"/>
  <c r="V20" i="45"/>
  <c r="U20" i="45"/>
  <c r="T20" i="45"/>
  <c r="S20" i="45"/>
  <c r="Q20" i="45"/>
  <c r="P20" i="45"/>
  <c r="R24" i="45"/>
  <c r="W24" i="45"/>
  <c r="U24" i="45"/>
  <c r="V24" i="45"/>
  <c r="T24" i="45"/>
  <c r="S24" i="45"/>
  <c r="Q24" i="45"/>
  <c r="P24" i="45"/>
  <c r="R28" i="45"/>
  <c r="W28" i="45"/>
  <c r="V28" i="45"/>
  <c r="U28" i="45"/>
  <c r="T28" i="45"/>
  <c r="S28" i="45"/>
  <c r="Q28" i="45"/>
  <c r="P28" i="45"/>
  <c r="N192" i="45"/>
  <c r="R17" i="45"/>
  <c r="W17" i="45"/>
  <c r="V17" i="45"/>
  <c r="Q17" i="45"/>
  <c r="P17" i="45"/>
  <c r="T17" i="45"/>
  <c r="S17" i="45"/>
  <c r="U17" i="45"/>
  <c r="R21" i="45"/>
  <c r="W21" i="45"/>
  <c r="U21" i="45"/>
  <c r="V21" i="45"/>
  <c r="P21" i="45"/>
  <c r="Q21" i="45"/>
  <c r="T21" i="45"/>
  <c r="S21" i="45"/>
  <c r="R25" i="45"/>
  <c r="W25" i="45"/>
  <c r="V25" i="45"/>
  <c r="U25" i="45"/>
  <c r="P25" i="45"/>
  <c r="T25" i="45"/>
  <c r="S25" i="45"/>
  <c r="Q25" i="45"/>
  <c r="R29" i="45"/>
  <c r="W29" i="45"/>
  <c r="V29" i="45"/>
  <c r="U29" i="45"/>
  <c r="P29" i="45"/>
  <c r="Q29" i="45"/>
  <c r="T29" i="45"/>
  <c r="S29" i="45"/>
  <c r="N48" i="45"/>
  <c r="R18" i="45"/>
  <c r="W18" i="45"/>
  <c r="U18" i="45"/>
  <c r="V18" i="45"/>
  <c r="T18" i="45"/>
  <c r="S18" i="45"/>
  <c r="Q18" i="45"/>
  <c r="P18" i="45"/>
  <c r="R22" i="45"/>
  <c r="W22" i="45"/>
  <c r="V22" i="45"/>
  <c r="U22" i="45"/>
  <c r="T22" i="45"/>
  <c r="S22" i="45"/>
  <c r="Q22" i="45"/>
  <c r="P22" i="45"/>
  <c r="R26" i="45"/>
  <c r="W26" i="45"/>
  <c r="V26" i="45"/>
  <c r="U26" i="45"/>
  <c r="T26" i="45"/>
  <c r="S26" i="45"/>
  <c r="Q26" i="45"/>
  <c r="P26" i="45"/>
  <c r="R30" i="45"/>
  <c r="W30" i="45"/>
  <c r="V30" i="45"/>
  <c r="U30" i="45"/>
  <c r="T30" i="45"/>
  <c r="S30" i="45"/>
  <c r="Q30" i="45"/>
  <c r="P30" i="45"/>
  <c r="M216" i="45"/>
  <c r="N159" i="45"/>
  <c r="M175" i="45"/>
  <c r="H17" i="45"/>
  <c r="H15" i="45"/>
  <c r="H19" i="45"/>
  <c r="H31" i="45"/>
  <c r="H32" i="45"/>
  <c r="H16" i="45"/>
  <c r="H20" i="45"/>
  <c r="H24" i="45"/>
  <c r="J104" i="45"/>
  <c r="H25" i="45"/>
  <c r="H29" i="45"/>
  <c r="J105" i="45"/>
  <c r="J113" i="45"/>
  <c r="J121" i="45"/>
  <c r="J106" i="45"/>
  <c r="H18" i="45"/>
  <c r="H26" i="45"/>
  <c r="J107" i="45"/>
  <c r="L114" i="45"/>
  <c r="L122" i="45"/>
  <c r="J101" i="45"/>
  <c r="J109" i="45"/>
  <c r="E98" i="45"/>
  <c r="E108" i="45" s="1"/>
  <c r="J110" i="45"/>
  <c r="L103" i="45"/>
  <c r="L111" i="45"/>
  <c r="L119" i="45"/>
  <c r="L118" i="45"/>
  <c r="L112" i="45"/>
  <c r="L120" i="45"/>
  <c r="L104" i="45"/>
  <c r="L106" i="45"/>
  <c r="L115" i="45"/>
  <c r="L123" i="45"/>
  <c r="F101" i="45"/>
  <c r="F109" i="45"/>
  <c r="F116" i="45"/>
  <c r="F124" i="45"/>
  <c r="J159" i="45"/>
  <c r="J131" i="45"/>
  <c r="F104" i="45"/>
  <c r="F112" i="45"/>
  <c r="J115" i="45"/>
  <c r="J119" i="45"/>
  <c r="J123" i="45"/>
  <c r="G98" i="45"/>
  <c r="G107" i="45" s="1"/>
  <c r="G72" i="45"/>
  <c r="F117" i="45"/>
  <c r="L101" i="45"/>
  <c r="F107" i="45"/>
  <c r="L109" i="45"/>
  <c r="J112" i="45"/>
  <c r="F110" i="45"/>
  <c r="J116" i="45"/>
  <c r="J120" i="45"/>
  <c r="J124" i="45"/>
  <c r="F115" i="45"/>
  <c r="F123" i="45"/>
  <c r="K98" i="45"/>
  <c r="K115" i="45" s="1"/>
  <c r="F102" i="45"/>
  <c r="F119" i="45"/>
  <c r="I98" i="45"/>
  <c r="I121" i="45" s="1"/>
  <c r="J102" i="45"/>
  <c r="F105" i="45"/>
  <c r="L107" i="45"/>
  <c r="F113" i="45"/>
  <c r="L116" i="45"/>
  <c r="L124" i="45"/>
  <c r="H98" i="45"/>
  <c r="H110" i="45" s="1"/>
  <c r="H72" i="45"/>
  <c r="F118" i="45"/>
  <c r="F120" i="45"/>
  <c r="F100" i="45"/>
  <c r="L102" i="45"/>
  <c r="F108" i="45"/>
  <c r="L110" i="45"/>
  <c r="J117" i="45"/>
  <c r="F121" i="45"/>
  <c r="J72" i="45"/>
  <c r="O71" i="45" s="1"/>
  <c r="J100" i="45"/>
  <c r="F103" i="45"/>
  <c r="L105" i="45"/>
  <c r="J108" i="45"/>
  <c r="F111" i="45"/>
  <c r="L113" i="45"/>
  <c r="L117" i="45"/>
  <c r="L121" i="45"/>
  <c r="F114" i="45"/>
  <c r="F122" i="45"/>
  <c r="I16" i="45"/>
  <c r="L72" i="45"/>
  <c r="L100" i="45"/>
  <c r="J103" i="45"/>
  <c r="F106" i="45"/>
  <c r="L108" i="45"/>
  <c r="J111" i="45"/>
  <c r="J114" i="45"/>
  <c r="J118" i="45"/>
  <c r="J122" i="45"/>
  <c r="J19" i="45"/>
  <c r="K22" i="45"/>
  <c r="I26" i="45"/>
  <c r="K28" i="45"/>
  <c r="J32" i="45"/>
  <c r="J16" i="45"/>
  <c r="K19" i="45"/>
  <c r="I23" i="45"/>
  <c r="J26" i="45"/>
  <c r="I29" i="45"/>
  <c r="K32" i="45"/>
  <c r="K16" i="45"/>
  <c r="I20" i="45"/>
  <c r="J23" i="45"/>
  <c r="K26" i="45"/>
  <c r="J29" i="45"/>
  <c r="I33" i="45"/>
  <c r="I17" i="45"/>
  <c r="J20" i="45"/>
  <c r="K23" i="45"/>
  <c r="I27" i="45"/>
  <c r="K29" i="45"/>
  <c r="K33" i="45"/>
  <c r="I18" i="45"/>
  <c r="K20" i="45"/>
  <c r="I24" i="45"/>
  <c r="J27" i="45"/>
  <c r="I30" i="45"/>
  <c r="I34" i="45"/>
  <c r="I15" i="45"/>
  <c r="J18" i="45"/>
  <c r="I21" i="45"/>
  <c r="J24" i="45"/>
  <c r="K27" i="45"/>
  <c r="J30" i="45"/>
  <c r="K34" i="45"/>
  <c r="J15" i="45"/>
  <c r="K18" i="45"/>
  <c r="I22" i="45"/>
  <c r="K24" i="45"/>
  <c r="I28" i="45"/>
  <c r="K30" i="45"/>
  <c r="I35" i="45"/>
  <c r="K15" i="45"/>
  <c r="I19" i="45"/>
  <c r="J22" i="45"/>
  <c r="I25" i="45"/>
  <c r="J28" i="45"/>
  <c r="I32" i="45"/>
  <c r="K35" i="45"/>
  <c r="I31" i="45"/>
  <c r="I36" i="45"/>
  <c r="J31" i="45"/>
  <c r="J33" i="45"/>
  <c r="J34" i="45"/>
  <c r="J35" i="45"/>
  <c r="J36" i="45"/>
  <c r="K36" i="45"/>
  <c r="J17" i="45"/>
  <c r="K17" i="45"/>
  <c r="L15" i="45"/>
  <c r="L16" i="45"/>
  <c r="L17" i="45"/>
  <c r="L18" i="45"/>
  <c r="L19" i="45"/>
  <c r="L20" i="45"/>
  <c r="L21" i="45"/>
  <c r="L22" i="45"/>
  <c r="L23" i="45"/>
  <c r="L24" i="45"/>
  <c r="L25" i="45"/>
  <c r="L26" i="45"/>
  <c r="L27" i="45"/>
  <c r="L28" i="45"/>
  <c r="L29" i="45"/>
  <c r="L30" i="45"/>
  <c r="L31" i="45"/>
  <c r="L32" i="45"/>
  <c r="L33" i="45"/>
  <c r="L34" i="45"/>
  <c r="L35" i="45"/>
  <c r="L36" i="45"/>
  <c r="J25" i="45"/>
  <c r="K21" i="45"/>
  <c r="K31" i="45"/>
  <c r="E16" i="45"/>
  <c r="E17" i="45"/>
  <c r="E18" i="45"/>
  <c r="E19" i="45"/>
  <c r="E20" i="45"/>
  <c r="E21" i="45"/>
  <c r="E22" i="45"/>
  <c r="E23" i="45"/>
  <c r="E24" i="45"/>
  <c r="E25" i="45"/>
  <c r="E26" i="45"/>
  <c r="E27" i="45"/>
  <c r="E28" i="45"/>
  <c r="E29" i="45"/>
  <c r="E30" i="45"/>
  <c r="E31" i="45"/>
  <c r="E32" i="45"/>
  <c r="E33" i="45"/>
  <c r="E34" i="45"/>
  <c r="E35" i="45"/>
  <c r="E36" i="45"/>
  <c r="D15" i="45"/>
  <c r="F15" i="45"/>
  <c r="F16" i="45"/>
  <c r="F17" i="45"/>
  <c r="F18" i="45"/>
  <c r="F19" i="45"/>
  <c r="F20" i="45"/>
  <c r="F21" i="45"/>
  <c r="F22" i="45"/>
  <c r="F23" i="45"/>
  <c r="F24" i="45"/>
  <c r="F25" i="45"/>
  <c r="F26" i="45"/>
  <c r="F27" i="45"/>
  <c r="F28" i="45"/>
  <c r="F29" i="45"/>
  <c r="F30" i="45"/>
  <c r="F31" i="45"/>
  <c r="F32" i="45"/>
  <c r="F33" i="45"/>
  <c r="F34" i="45"/>
  <c r="F35" i="45"/>
  <c r="F36" i="45"/>
  <c r="D31" i="45"/>
  <c r="G15" i="45"/>
  <c r="G16" i="45"/>
  <c r="G17" i="45"/>
  <c r="G18" i="45"/>
  <c r="G19" i="45"/>
  <c r="G20" i="45"/>
  <c r="G21" i="45"/>
  <c r="G22" i="45"/>
  <c r="G23" i="45"/>
  <c r="G24" i="45"/>
  <c r="G25" i="45"/>
  <c r="G26" i="45"/>
  <c r="G27" i="45"/>
  <c r="G28" i="45"/>
  <c r="G29" i="45"/>
  <c r="G30" i="45"/>
  <c r="G31" i="45"/>
  <c r="G32" i="45"/>
  <c r="G33" i="45"/>
  <c r="G34" i="45"/>
  <c r="G35" i="45"/>
  <c r="G36" i="45"/>
  <c r="J21" i="45"/>
  <c r="K25" i="45"/>
  <c r="D34" i="45"/>
  <c r="H21" i="45"/>
  <c r="H22" i="45"/>
  <c r="H23" i="45"/>
  <c r="H27" i="45"/>
  <c r="H28" i="45"/>
  <c r="H30" i="45"/>
  <c r="H33" i="45"/>
  <c r="H34" i="45"/>
  <c r="H35" i="45"/>
  <c r="H36" i="45"/>
  <c r="D23" i="45"/>
  <c r="D28" i="45"/>
  <c r="D35" i="45"/>
  <c r="D22" i="45"/>
  <c r="D27" i="45"/>
  <c r="D25" i="45"/>
  <c r="D21" i="45"/>
  <c r="D26" i="45"/>
  <c r="D33" i="45"/>
  <c r="D20" i="45"/>
  <c r="D36" i="45"/>
  <c r="N104" i="45"/>
  <c r="C79" i="45"/>
  <c r="C145" i="45"/>
  <c r="N148" i="45"/>
  <c r="C62" i="45"/>
  <c r="N52" i="45"/>
  <c r="N140" i="45"/>
  <c r="D32" i="45"/>
  <c r="C152" i="45"/>
  <c r="C78" i="45"/>
  <c r="N147" i="45"/>
  <c r="Z30" i="45"/>
  <c r="N59" i="45"/>
  <c r="C153" i="45"/>
  <c r="C48" i="45"/>
  <c r="N143" i="45"/>
  <c r="N55" i="45"/>
  <c r="N144" i="45"/>
  <c r="D18" i="45"/>
  <c r="N133" i="45"/>
  <c r="N45" i="45"/>
  <c r="N142" i="45"/>
  <c r="N54" i="45"/>
  <c r="N146" i="45"/>
  <c r="N58" i="45"/>
  <c r="C45" i="45"/>
  <c r="C139" i="45"/>
  <c r="C146" i="45"/>
  <c r="C151" i="45"/>
  <c r="C49" i="45"/>
  <c r="C140" i="45"/>
  <c r="D16" i="45"/>
  <c r="N139" i="45"/>
  <c r="N51" i="45"/>
  <c r="N136" i="45"/>
  <c r="C54" i="45"/>
  <c r="D24" i="45"/>
  <c r="C60" i="45"/>
  <c r="C46" i="45"/>
  <c r="N135" i="45"/>
  <c r="N47" i="45"/>
  <c r="D19" i="45"/>
  <c r="C47" i="45"/>
  <c r="F130" i="45"/>
  <c r="N60" i="45"/>
  <c r="C141" i="45"/>
  <c r="N134" i="45"/>
  <c r="N46" i="45"/>
  <c r="D17" i="45"/>
  <c r="C50" i="45"/>
  <c r="C55" i="45"/>
  <c r="C56" i="45"/>
  <c r="C59" i="45"/>
  <c r="D29" i="45"/>
  <c r="N56" i="45"/>
  <c r="C61" i="45"/>
  <c r="N137" i="45"/>
  <c r="N169" i="45"/>
  <c r="N202" i="45" s="1"/>
  <c r="N253" i="45" s="1"/>
  <c r="N166" i="45"/>
  <c r="N199" i="45" s="1"/>
  <c r="N250" i="45" s="1"/>
  <c r="N173" i="45"/>
  <c r="N206" i="45" s="1"/>
  <c r="N257" i="45" s="1"/>
  <c r="L130" i="45"/>
  <c r="N53" i="45"/>
  <c r="N50" i="45"/>
  <c r="N57" i="45"/>
  <c r="AJ16" i="3"/>
  <c r="AJ17" i="3"/>
  <c r="AJ18" i="3"/>
  <c r="AJ19" i="3"/>
  <c r="AJ20" i="3"/>
  <c r="AJ21" i="3"/>
  <c r="AJ22" i="3"/>
  <c r="AJ23" i="3"/>
  <c r="AJ25" i="3"/>
  <c r="AJ26" i="3"/>
  <c r="AJ27" i="3"/>
  <c r="AJ28" i="3"/>
  <c r="AJ29" i="3"/>
  <c r="AJ30" i="3"/>
  <c r="AJ31" i="3"/>
  <c r="AJ32" i="3"/>
  <c r="AJ33" i="3"/>
  <c r="AJ35" i="3"/>
  <c r="AJ36" i="3"/>
  <c r="AJ37" i="3"/>
  <c r="AJ38" i="3"/>
  <c r="AJ39" i="3"/>
  <c r="AJ50" i="3"/>
  <c r="AJ51" i="3"/>
  <c r="AJ52" i="3"/>
  <c r="AJ53" i="3"/>
  <c r="AJ61" i="3"/>
  <c r="AJ62" i="3"/>
  <c r="AJ63" i="3"/>
  <c r="AJ65" i="3"/>
  <c r="AJ66" i="3"/>
  <c r="AJ67" i="3"/>
  <c r="AJ68" i="3"/>
  <c r="AJ69" i="3"/>
  <c r="AJ70" i="3"/>
  <c r="AJ71" i="3"/>
  <c r="AJ72" i="3"/>
  <c r="AJ73" i="3"/>
  <c r="AJ75" i="3"/>
  <c r="AJ76" i="3"/>
  <c r="AJ77" i="3"/>
  <c r="AJ78" i="3"/>
  <c r="AJ79" i="3"/>
  <c r="AJ80" i="3"/>
  <c r="AJ81" i="3"/>
  <c r="AJ82" i="3"/>
  <c r="AJ83" i="3"/>
  <c r="AJ85" i="3"/>
  <c r="AJ86" i="3"/>
  <c r="AJ87" i="3"/>
  <c r="AJ88" i="3"/>
  <c r="AJ89" i="3"/>
  <c r="AJ90" i="3"/>
  <c r="AJ91" i="3"/>
  <c r="AJ92" i="3"/>
  <c r="AJ98" i="3"/>
  <c r="AJ105" i="3"/>
  <c r="AJ106" i="3"/>
  <c r="AJ107" i="3"/>
  <c r="AJ108" i="3"/>
  <c r="AJ109" i="3"/>
  <c r="AJ110" i="3"/>
  <c r="AJ111" i="3"/>
  <c r="AJ112" i="3"/>
  <c r="AJ113" i="3"/>
  <c r="AJ115" i="3"/>
  <c r="AJ116" i="3"/>
  <c r="AJ117" i="3"/>
  <c r="AJ118" i="3"/>
  <c r="AJ119" i="3"/>
  <c r="AJ120" i="3"/>
  <c r="AJ121" i="3"/>
  <c r="AJ122" i="3"/>
  <c r="AJ123" i="3"/>
  <c r="AJ125" i="3"/>
  <c r="AJ126" i="3"/>
  <c r="AJ127" i="3"/>
  <c r="AJ128" i="3"/>
  <c r="AJ129" i="3"/>
  <c r="AJ130" i="3"/>
  <c r="AJ131" i="3"/>
  <c r="AJ132" i="3"/>
  <c r="AJ133" i="3"/>
  <c r="AJ135" i="3"/>
  <c r="AJ136" i="3"/>
  <c r="AJ137" i="3"/>
  <c r="AJ138" i="3"/>
  <c r="AJ139" i="3"/>
  <c r="AJ150" i="3"/>
  <c r="AJ151" i="3"/>
  <c r="AJ152" i="3"/>
  <c r="AJ153" i="3"/>
  <c r="AJ155" i="3"/>
  <c r="AJ156" i="3"/>
  <c r="AJ157" i="3"/>
  <c r="AJ158" i="3"/>
  <c r="AJ159" i="3"/>
  <c r="AJ160" i="3"/>
  <c r="AJ161" i="3"/>
  <c r="AJ162" i="3"/>
  <c r="AJ163" i="3"/>
  <c r="AJ165" i="3"/>
  <c r="AJ166" i="3"/>
  <c r="AJ167" i="3"/>
  <c r="AJ168" i="3"/>
  <c r="AJ169" i="3"/>
  <c r="AJ170" i="3"/>
  <c r="AJ171" i="3"/>
  <c r="AJ172" i="3"/>
  <c r="AJ173" i="3"/>
  <c r="AJ175" i="3"/>
  <c r="AJ176" i="3"/>
  <c r="AJ177" i="3"/>
  <c r="AJ178" i="3"/>
  <c r="AJ179" i="3"/>
  <c r="AJ180" i="3"/>
  <c r="AJ181" i="3"/>
  <c r="AJ182" i="3"/>
  <c r="AJ183" i="3"/>
  <c r="AJ185" i="3"/>
  <c r="AJ186" i="3"/>
  <c r="AJ187" i="3"/>
  <c r="AJ188" i="3"/>
  <c r="AJ189" i="3"/>
  <c r="AJ190" i="3"/>
  <c r="AJ191" i="3"/>
  <c r="AJ192" i="3"/>
  <c r="AJ193" i="3"/>
  <c r="AJ195" i="3"/>
  <c r="AJ196" i="3"/>
  <c r="AJ197" i="3"/>
  <c r="AJ198" i="3"/>
  <c r="AJ199" i="3"/>
  <c r="AJ200" i="3"/>
  <c r="AJ201" i="3"/>
  <c r="AJ202" i="3"/>
  <c r="AJ203" i="3"/>
  <c r="AJ205" i="3"/>
  <c r="AJ206" i="3"/>
  <c r="AJ207" i="3"/>
  <c r="AJ208" i="3"/>
  <c r="AJ209" i="3"/>
  <c r="AJ210" i="3"/>
  <c r="AJ211" i="3"/>
  <c r="S50" i="45" l="1"/>
  <c r="R50" i="45"/>
  <c r="V50" i="45"/>
  <c r="W50" i="45"/>
  <c r="Q50" i="45"/>
  <c r="P50" i="45"/>
  <c r="T50" i="45"/>
  <c r="U50" i="45"/>
  <c r="J55" i="45"/>
  <c r="L55" i="45"/>
  <c r="I55" i="45"/>
  <c r="H55" i="45"/>
  <c r="G55" i="45"/>
  <c r="F55" i="45"/>
  <c r="K55" i="45"/>
  <c r="E55" i="45"/>
  <c r="W60" i="45"/>
  <c r="Q60" i="45"/>
  <c r="V60" i="45"/>
  <c r="P60" i="45"/>
  <c r="U60" i="45"/>
  <c r="T60" i="45"/>
  <c r="R60" i="45"/>
  <c r="S60" i="45"/>
  <c r="J46" i="45"/>
  <c r="L46" i="45"/>
  <c r="I46" i="45"/>
  <c r="H46" i="45"/>
  <c r="G46" i="45"/>
  <c r="F46" i="45"/>
  <c r="K46" i="45"/>
  <c r="E46" i="45"/>
  <c r="W45" i="45"/>
  <c r="V45" i="45"/>
  <c r="P45" i="45"/>
  <c r="U45" i="45"/>
  <c r="T45" i="45"/>
  <c r="R45" i="45"/>
  <c r="Q45" i="45"/>
  <c r="S45" i="45"/>
  <c r="L48" i="45"/>
  <c r="F48" i="45"/>
  <c r="K48" i="45"/>
  <c r="E48" i="45"/>
  <c r="J48" i="45"/>
  <c r="G48" i="45"/>
  <c r="I48" i="45"/>
  <c r="H48" i="45"/>
  <c r="S53" i="45"/>
  <c r="R53" i="45"/>
  <c r="P53" i="45"/>
  <c r="W53" i="45"/>
  <c r="Q53" i="45"/>
  <c r="V53" i="45"/>
  <c r="T53" i="45"/>
  <c r="U53" i="45"/>
  <c r="J61" i="45"/>
  <c r="L61" i="45"/>
  <c r="I61" i="45"/>
  <c r="H61" i="45"/>
  <c r="G61" i="45"/>
  <c r="F61" i="45"/>
  <c r="K61" i="45"/>
  <c r="E61" i="45"/>
  <c r="H50" i="45"/>
  <c r="K50" i="45"/>
  <c r="G50" i="45"/>
  <c r="E50" i="45"/>
  <c r="J50" i="45"/>
  <c r="L50" i="45"/>
  <c r="F50" i="45"/>
  <c r="I50" i="45"/>
  <c r="L60" i="45"/>
  <c r="F60" i="45"/>
  <c r="I60" i="45"/>
  <c r="K60" i="45"/>
  <c r="E60" i="45"/>
  <c r="J60" i="45"/>
  <c r="G60" i="45"/>
  <c r="H60" i="45"/>
  <c r="L45" i="45"/>
  <c r="F45" i="45"/>
  <c r="K45" i="45"/>
  <c r="E45" i="45"/>
  <c r="J45" i="45"/>
  <c r="G45" i="45"/>
  <c r="I45" i="45"/>
  <c r="H45" i="45"/>
  <c r="N103" i="45"/>
  <c r="W48" i="45"/>
  <c r="Q48" i="45"/>
  <c r="V48" i="45"/>
  <c r="P48" i="45"/>
  <c r="T48" i="45"/>
  <c r="U48" i="45"/>
  <c r="S48" i="45"/>
  <c r="R48" i="45"/>
  <c r="S56" i="45"/>
  <c r="V56" i="45"/>
  <c r="R56" i="45"/>
  <c r="W56" i="45"/>
  <c r="Q56" i="45"/>
  <c r="P56" i="45"/>
  <c r="T56" i="45"/>
  <c r="U56" i="45"/>
  <c r="S59" i="45"/>
  <c r="V59" i="45"/>
  <c r="R59" i="45"/>
  <c r="P59" i="45"/>
  <c r="W59" i="45"/>
  <c r="Q59" i="45"/>
  <c r="U59" i="45"/>
  <c r="T59" i="45"/>
  <c r="J49" i="45"/>
  <c r="L49" i="45"/>
  <c r="I49" i="45"/>
  <c r="H49" i="45"/>
  <c r="G49" i="45"/>
  <c r="F49" i="45"/>
  <c r="K49" i="45"/>
  <c r="E49" i="45"/>
  <c r="U58" i="45"/>
  <c r="W58" i="45"/>
  <c r="T58" i="45"/>
  <c r="Q58" i="45"/>
  <c r="S58" i="45"/>
  <c r="R58" i="45"/>
  <c r="V58" i="45"/>
  <c r="P58" i="45"/>
  <c r="L54" i="45"/>
  <c r="F54" i="45"/>
  <c r="K54" i="45"/>
  <c r="E54" i="45"/>
  <c r="J54" i="45"/>
  <c r="G54" i="45"/>
  <c r="I54" i="45"/>
  <c r="H54" i="45"/>
  <c r="U52" i="45"/>
  <c r="W52" i="45"/>
  <c r="T52" i="45"/>
  <c r="Q52" i="45"/>
  <c r="S52" i="45"/>
  <c r="R52" i="45"/>
  <c r="V52" i="45"/>
  <c r="P52" i="45"/>
  <c r="H59" i="45"/>
  <c r="G59" i="45"/>
  <c r="E59" i="45"/>
  <c r="J59" i="45"/>
  <c r="L59" i="45"/>
  <c r="F59" i="45"/>
  <c r="I59" i="45"/>
  <c r="K59" i="45"/>
  <c r="S47" i="45"/>
  <c r="P47" i="45"/>
  <c r="R47" i="45"/>
  <c r="W47" i="45"/>
  <c r="Q47" i="45"/>
  <c r="V47" i="45"/>
  <c r="T47" i="45"/>
  <c r="U47" i="45"/>
  <c r="W54" i="45"/>
  <c r="Q54" i="45"/>
  <c r="T54" i="45"/>
  <c r="V54" i="45"/>
  <c r="P54" i="45"/>
  <c r="U54" i="45"/>
  <c r="S54" i="45"/>
  <c r="R54" i="45"/>
  <c r="U55" i="45"/>
  <c r="W55" i="45"/>
  <c r="T55" i="45"/>
  <c r="R55" i="45"/>
  <c r="Q55" i="45"/>
  <c r="S55" i="45"/>
  <c r="V55" i="45"/>
  <c r="P55" i="45"/>
  <c r="H62" i="45"/>
  <c r="G62" i="45"/>
  <c r="E62" i="45"/>
  <c r="J62" i="45"/>
  <c r="L62" i="45"/>
  <c r="F62" i="45"/>
  <c r="I62" i="45"/>
  <c r="K62" i="45"/>
  <c r="U49" i="45"/>
  <c r="R49" i="45"/>
  <c r="W49" i="45"/>
  <c r="T49" i="45"/>
  <c r="Q49" i="45"/>
  <c r="S49" i="45"/>
  <c r="V49" i="45"/>
  <c r="P49" i="45"/>
  <c r="E100" i="45"/>
  <c r="H47" i="45"/>
  <c r="K47" i="45"/>
  <c r="G47" i="45"/>
  <c r="E47" i="45"/>
  <c r="J47" i="45"/>
  <c r="L47" i="45"/>
  <c r="F47" i="45"/>
  <c r="I47" i="45"/>
  <c r="U46" i="45"/>
  <c r="Q46" i="45"/>
  <c r="T46" i="45"/>
  <c r="R46" i="45"/>
  <c r="W46" i="45"/>
  <c r="S46" i="45"/>
  <c r="V46" i="45"/>
  <c r="P46" i="45"/>
  <c r="W57" i="45"/>
  <c r="Q57" i="45"/>
  <c r="V57" i="45"/>
  <c r="P57" i="45"/>
  <c r="T57" i="45"/>
  <c r="U57" i="45"/>
  <c r="S57" i="45"/>
  <c r="R57" i="45"/>
  <c r="H56" i="45"/>
  <c r="K56" i="45"/>
  <c r="G56" i="45"/>
  <c r="E56" i="45"/>
  <c r="J56" i="45"/>
  <c r="L56" i="45"/>
  <c r="F56" i="45"/>
  <c r="I56" i="45"/>
  <c r="W51" i="45"/>
  <c r="Q51" i="45"/>
  <c r="T51" i="45"/>
  <c r="V51" i="45"/>
  <c r="P51" i="45"/>
  <c r="U51" i="45"/>
  <c r="S51" i="45"/>
  <c r="R51" i="45"/>
  <c r="M193" i="45"/>
  <c r="J177" i="45"/>
  <c r="BK158" i="45"/>
  <c r="G114" i="45"/>
  <c r="E115" i="45"/>
  <c r="G130" i="45"/>
  <c r="G131" i="45" s="1"/>
  <c r="G121" i="45"/>
  <c r="G112" i="45"/>
  <c r="E130" i="45"/>
  <c r="P130" i="45" s="1"/>
  <c r="P131" i="45" s="1"/>
  <c r="G122" i="45"/>
  <c r="E105" i="45"/>
  <c r="E104" i="45"/>
  <c r="E102" i="45"/>
  <c r="E101" i="45"/>
  <c r="G104" i="45"/>
  <c r="G110" i="45"/>
  <c r="E103" i="45"/>
  <c r="H130" i="45"/>
  <c r="K122" i="45"/>
  <c r="K113" i="45"/>
  <c r="K114" i="45"/>
  <c r="K106" i="45"/>
  <c r="K121" i="45"/>
  <c r="K104" i="45"/>
  <c r="K118" i="45"/>
  <c r="G102" i="45"/>
  <c r="J161" i="45"/>
  <c r="J178" i="45"/>
  <c r="J179" i="45"/>
  <c r="J183" i="45"/>
  <c r="J171" i="45"/>
  <c r="I114" i="45"/>
  <c r="J163" i="45"/>
  <c r="J185" i="45"/>
  <c r="I122" i="45"/>
  <c r="E113" i="45"/>
  <c r="E114" i="45"/>
  <c r="E118" i="45"/>
  <c r="E107" i="45"/>
  <c r="E120" i="45"/>
  <c r="E122" i="45"/>
  <c r="E121" i="45"/>
  <c r="E110" i="45"/>
  <c r="E119" i="45"/>
  <c r="E112" i="45"/>
  <c r="E123" i="45"/>
  <c r="E117" i="45"/>
  <c r="E106" i="45"/>
  <c r="E111" i="45"/>
  <c r="U136" i="45"/>
  <c r="P136" i="45"/>
  <c r="L131" i="45"/>
  <c r="W130" i="45"/>
  <c r="W131" i="45" s="1"/>
  <c r="U135" i="45"/>
  <c r="P135" i="45"/>
  <c r="U139" i="45"/>
  <c r="P139" i="45"/>
  <c r="U134" i="45"/>
  <c r="P134" i="45"/>
  <c r="J192" i="45"/>
  <c r="U137" i="45"/>
  <c r="P137" i="45"/>
  <c r="U146" i="45"/>
  <c r="P146" i="45"/>
  <c r="U143" i="45"/>
  <c r="P143" i="45"/>
  <c r="G106" i="45"/>
  <c r="G113" i="45"/>
  <c r="G118" i="45"/>
  <c r="G123" i="45"/>
  <c r="E124" i="45"/>
  <c r="H131" i="45"/>
  <c r="S130" i="45"/>
  <c r="S131" i="45" s="1"/>
  <c r="H113" i="45"/>
  <c r="G120" i="45"/>
  <c r="U147" i="45"/>
  <c r="P147" i="45"/>
  <c r="U148" i="45"/>
  <c r="P148" i="45"/>
  <c r="W148" i="45"/>
  <c r="U142" i="45"/>
  <c r="P142" i="45"/>
  <c r="W142" i="45"/>
  <c r="U140" i="45"/>
  <c r="P140" i="45"/>
  <c r="W140" i="45"/>
  <c r="F131" i="45"/>
  <c r="Q130" i="45"/>
  <c r="Q131" i="45" s="1"/>
  <c r="U133" i="45"/>
  <c r="P133" i="45"/>
  <c r="W133" i="45"/>
  <c r="E109" i="45"/>
  <c r="E116" i="45"/>
  <c r="U138" i="45"/>
  <c r="P138" i="45"/>
  <c r="W138" i="45"/>
  <c r="T14" i="45"/>
  <c r="T43" i="45" s="1"/>
  <c r="U145" i="45"/>
  <c r="P145" i="45"/>
  <c r="W145" i="45"/>
  <c r="V14" i="45"/>
  <c r="V43" i="45" s="1"/>
  <c r="U144" i="45"/>
  <c r="Q144" i="45"/>
  <c r="P144" i="45"/>
  <c r="W144" i="45"/>
  <c r="H114" i="45"/>
  <c r="G105" i="45"/>
  <c r="U141" i="45"/>
  <c r="P141" i="45"/>
  <c r="W141" i="45"/>
  <c r="W14" i="45"/>
  <c r="W43" i="45" s="1"/>
  <c r="H122" i="45"/>
  <c r="U14" i="45"/>
  <c r="U43" i="45" s="1"/>
  <c r="O73" i="45"/>
  <c r="I113" i="45"/>
  <c r="M160" i="45"/>
  <c r="J214" i="45"/>
  <c r="J162" i="45"/>
  <c r="J184" i="45"/>
  <c r="J176" i="45"/>
  <c r="J172" i="45"/>
  <c r="J168" i="45"/>
  <c r="J233" i="45"/>
  <c r="J169" i="45"/>
  <c r="J222" i="45"/>
  <c r="J223" i="45"/>
  <c r="G111" i="45"/>
  <c r="J218" i="45"/>
  <c r="J170" i="45"/>
  <c r="J167" i="45"/>
  <c r="G103" i="45"/>
  <c r="J199" i="45"/>
  <c r="I120" i="45"/>
  <c r="H105" i="45"/>
  <c r="I106" i="45"/>
  <c r="J201" i="45"/>
  <c r="J175" i="45"/>
  <c r="J204" i="45"/>
  <c r="J197" i="45"/>
  <c r="J207" i="45"/>
  <c r="J164" i="45"/>
  <c r="J200" i="45"/>
  <c r="J231" i="45"/>
  <c r="J203" i="45"/>
  <c r="J236" i="45"/>
  <c r="J195" i="45"/>
  <c r="J227" i="45"/>
  <c r="J180" i="45"/>
  <c r="J216" i="45"/>
  <c r="J209" i="45"/>
  <c r="J219" i="45"/>
  <c r="G116" i="45"/>
  <c r="P96" i="45"/>
  <c r="J196" i="45"/>
  <c r="J229" i="45"/>
  <c r="J221" i="45"/>
  <c r="J174" i="45"/>
  <c r="I104" i="45"/>
  <c r="H106" i="45"/>
  <c r="H121" i="45"/>
  <c r="G119" i="45"/>
  <c r="G115" i="45"/>
  <c r="H120" i="45"/>
  <c r="G108" i="45"/>
  <c r="G117" i="45"/>
  <c r="E151" i="45"/>
  <c r="L151" i="45"/>
  <c r="J151" i="45"/>
  <c r="H151" i="45"/>
  <c r="G151" i="45"/>
  <c r="F151" i="45"/>
  <c r="E131" i="45"/>
  <c r="E159" i="45"/>
  <c r="E161" i="45" s="1"/>
  <c r="L141" i="45"/>
  <c r="J141" i="45"/>
  <c r="H141" i="45"/>
  <c r="E141" i="45"/>
  <c r="G141" i="45"/>
  <c r="F141" i="45"/>
  <c r="E152" i="45"/>
  <c r="L152" i="45"/>
  <c r="J152" i="45"/>
  <c r="H152" i="45"/>
  <c r="G152" i="45"/>
  <c r="F152" i="45"/>
  <c r="H101" i="45"/>
  <c r="H119" i="45"/>
  <c r="H115" i="45"/>
  <c r="H104" i="45"/>
  <c r="H108" i="45"/>
  <c r="H117" i="45"/>
  <c r="H107" i="45"/>
  <c r="H118" i="45"/>
  <c r="H100" i="45"/>
  <c r="H124" i="45"/>
  <c r="H109" i="45"/>
  <c r="H103" i="45"/>
  <c r="H112" i="45"/>
  <c r="H116" i="45"/>
  <c r="I130" i="45"/>
  <c r="I140" i="45" s="1"/>
  <c r="I115" i="45"/>
  <c r="I108" i="45"/>
  <c r="I117" i="45"/>
  <c r="I107" i="45"/>
  <c r="I100" i="45"/>
  <c r="I124" i="45"/>
  <c r="I109" i="45"/>
  <c r="I103" i="45"/>
  <c r="I112" i="45"/>
  <c r="I116" i="45"/>
  <c r="I123" i="45"/>
  <c r="I102" i="45"/>
  <c r="I110" i="45"/>
  <c r="I105" i="45"/>
  <c r="I101" i="45"/>
  <c r="K79" i="45"/>
  <c r="I79" i="45"/>
  <c r="H79" i="45"/>
  <c r="G79" i="45"/>
  <c r="L79" i="45"/>
  <c r="J79" i="45"/>
  <c r="F79" i="45"/>
  <c r="E79" i="45"/>
  <c r="E140" i="45"/>
  <c r="L140" i="45"/>
  <c r="J140" i="45"/>
  <c r="H140" i="45"/>
  <c r="G140" i="45"/>
  <c r="F140" i="45"/>
  <c r="E139" i="45"/>
  <c r="L139" i="45"/>
  <c r="J139" i="45"/>
  <c r="H139" i="45"/>
  <c r="G139" i="45"/>
  <c r="F139" i="45"/>
  <c r="J99" i="45"/>
  <c r="H123" i="45"/>
  <c r="E145" i="45"/>
  <c r="L145" i="45"/>
  <c r="J145" i="45"/>
  <c r="H145" i="45"/>
  <c r="G145" i="45"/>
  <c r="F145" i="45"/>
  <c r="I118" i="45"/>
  <c r="H111" i="45"/>
  <c r="H102" i="45"/>
  <c r="I111" i="45"/>
  <c r="E146" i="45"/>
  <c r="L146" i="45"/>
  <c r="J146" i="45"/>
  <c r="H146" i="45"/>
  <c r="G146" i="45"/>
  <c r="F146" i="45"/>
  <c r="K78" i="45"/>
  <c r="I78" i="45"/>
  <c r="H78" i="45"/>
  <c r="G78" i="45"/>
  <c r="E78" i="45"/>
  <c r="L78" i="45"/>
  <c r="J78" i="45"/>
  <c r="F78" i="45"/>
  <c r="E153" i="45"/>
  <c r="L153" i="45"/>
  <c r="J153" i="45"/>
  <c r="H153" i="45"/>
  <c r="G153" i="45"/>
  <c r="F153" i="45"/>
  <c r="I119" i="45"/>
  <c r="K130" i="45"/>
  <c r="K108" i="45"/>
  <c r="K117" i="45"/>
  <c r="K111" i="45"/>
  <c r="K120" i="45"/>
  <c r="K107" i="45"/>
  <c r="K100" i="45"/>
  <c r="K124" i="45"/>
  <c r="K109" i="45"/>
  <c r="K103" i="45"/>
  <c r="K112" i="45"/>
  <c r="K116" i="45"/>
  <c r="K123" i="45"/>
  <c r="K102" i="45"/>
  <c r="K110" i="45"/>
  <c r="K105" i="45"/>
  <c r="K101" i="45"/>
  <c r="K119" i="45"/>
  <c r="J165" i="45"/>
  <c r="G109" i="45"/>
  <c r="J237" i="45"/>
  <c r="J228" i="45"/>
  <c r="G124" i="45"/>
  <c r="G100" i="45"/>
  <c r="J182" i="45"/>
  <c r="J166" i="45"/>
  <c r="J243" i="45"/>
  <c r="J235" i="45"/>
  <c r="G101" i="45"/>
  <c r="J181" i="45"/>
  <c r="J173" i="45"/>
  <c r="K14" i="45"/>
  <c r="K43" i="45" s="1"/>
  <c r="K73" i="45" s="1"/>
  <c r="J14" i="45"/>
  <c r="J43" i="45" s="1"/>
  <c r="J73" i="45" s="1"/>
  <c r="I14" i="45"/>
  <c r="I43" i="45" s="1"/>
  <c r="I73" i="45" s="1"/>
  <c r="L14" i="45"/>
  <c r="L43" i="45" s="1"/>
  <c r="L73" i="45" s="1"/>
  <c r="L99" i="45"/>
  <c r="D66" i="45"/>
  <c r="H14" i="45"/>
  <c r="H43" i="45" s="1"/>
  <c r="H73" i="45" s="1"/>
  <c r="D58" i="45"/>
  <c r="D53" i="45"/>
  <c r="D65" i="45"/>
  <c r="D114" i="45"/>
  <c r="N112" i="45"/>
  <c r="C87" i="45"/>
  <c r="L159" i="45"/>
  <c r="BU158" i="45" s="1"/>
  <c r="N101" i="45"/>
  <c r="C76" i="45"/>
  <c r="D57" i="45"/>
  <c r="C80" i="45"/>
  <c r="N105" i="45"/>
  <c r="C138" i="45"/>
  <c r="N162" i="45"/>
  <c r="D63" i="45"/>
  <c r="D51" i="45"/>
  <c r="N171" i="45"/>
  <c r="N78" i="45"/>
  <c r="N102" i="45"/>
  <c r="C77" i="45"/>
  <c r="N164" i="45"/>
  <c r="N109" i="45"/>
  <c r="C84" i="45"/>
  <c r="N79" i="45"/>
  <c r="F99" i="45"/>
  <c r="C149" i="45"/>
  <c r="C147" i="45"/>
  <c r="F159" i="45"/>
  <c r="C135" i="45"/>
  <c r="N163" i="45"/>
  <c r="D122" i="45"/>
  <c r="C148" i="45"/>
  <c r="E148" i="45" s="1"/>
  <c r="D52" i="45"/>
  <c r="N170" i="45"/>
  <c r="C136" i="45"/>
  <c r="C89" i="45"/>
  <c r="N114" i="45"/>
  <c r="Z60" i="45"/>
  <c r="C150" i="45"/>
  <c r="D121" i="45"/>
  <c r="N111" i="45"/>
  <c r="C86" i="45"/>
  <c r="E14" i="45"/>
  <c r="E43" i="45" s="1"/>
  <c r="E73" i="45" s="1"/>
  <c r="C142" i="45"/>
  <c r="N172" i="45"/>
  <c r="N165" i="45"/>
  <c r="C143" i="45"/>
  <c r="N106" i="45"/>
  <c r="C81" i="45"/>
  <c r="C88" i="45"/>
  <c r="N113" i="45"/>
  <c r="N100" i="45"/>
  <c r="C75" i="45"/>
  <c r="N168" i="45"/>
  <c r="H159" i="45"/>
  <c r="BA158" i="45" s="1"/>
  <c r="C134" i="45"/>
  <c r="N167" i="45"/>
  <c r="C137" i="45"/>
  <c r="F14" i="45"/>
  <c r="F43" i="45" s="1"/>
  <c r="F73" i="45" s="1"/>
  <c r="N174" i="45"/>
  <c r="N175" i="45"/>
  <c r="D64" i="45"/>
  <c r="G14" i="45"/>
  <c r="G43" i="45" s="1"/>
  <c r="G73" i="45" s="1"/>
  <c r="N115" i="45"/>
  <c r="C90" i="45"/>
  <c r="C83" i="45"/>
  <c r="N108" i="45"/>
  <c r="G159" i="45"/>
  <c r="AV158" i="45" s="1"/>
  <c r="C144" i="45"/>
  <c r="D14" i="45"/>
  <c r="C133" i="45"/>
  <c r="E133" i="45" s="1"/>
  <c r="N161" i="45"/>
  <c r="N110" i="45"/>
  <c r="C85" i="45"/>
  <c r="C82" i="45"/>
  <c r="N107" i="45"/>
  <c r="N176" i="45"/>
  <c r="K75" i="45" l="1"/>
  <c r="E75" i="45"/>
  <c r="J75" i="45"/>
  <c r="O46" i="45"/>
  <c r="L44" i="45"/>
  <c r="P157" i="45"/>
  <c r="W137" i="45"/>
  <c r="W139" i="45"/>
  <c r="Q138" i="45"/>
  <c r="W143" i="45"/>
  <c r="Q141" i="45"/>
  <c r="R130" i="45"/>
  <c r="R131" i="45" s="1"/>
  <c r="W135" i="45"/>
  <c r="W147" i="45"/>
  <c r="W146" i="45"/>
  <c r="W134" i="45"/>
  <c r="D113" i="45"/>
  <c r="AQ158" i="45"/>
  <c r="F162" i="45"/>
  <c r="E99" i="45"/>
  <c r="D106" i="45"/>
  <c r="BD161" i="45"/>
  <c r="BC161" i="45"/>
  <c r="BB165" i="45"/>
  <c r="BD165" i="45"/>
  <c r="BB163" i="45"/>
  <c r="BD169" i="45"/>
  <c r="BD173" i="45"/>
  <c r="BA173" i="45"/>
  <c r="BD177" i="45"/>
  <c r="BA177" i="45"/>
  <c r="BD181" i="45"/>
  <c r="BA181" i="45"/>
  <c r="BC163" i="45"/>
  <c r="BA163" i="45"/>
  <c r="BD167" i="45"/>
  <c r="BA167" i="45"/>
  <c r="BA161" i="45"/>
  <c r="BC165" i="45"/>
  <c r="BA165" i="45"/>
  <c r="BA169" i="45"/>
  <c r="BC181" i="45"/>
  <c r="BD163" i="45"/>
  <c r="BC167" i="45"/>
  <c r="BC169" i="45"/>
  <c r="BB173" i="45"/>
  <c r="BC177" i="45"/>
  <c r="BB181" i="45"/>
  <c r="BD171" i="45"/>
  <c r="BD175" i="45"/>
  <c r="BD183" i="45"/>
  <c r="BB164" i="45"/>
  <c r="BC164" i="45"/>
  <c r="BB168" i="45"/>
  <c r="BB172" i="45"/>
  <c r="BC172" i="45"/>
  <c r="BA172" i="45"/>
  <c r="BB176" i="45"/>
  <c r="BC176" i="45"/>
  <c r="BA176" i="45"/>
  <c r="BB180" i="45"/>
  <c r="BD180" i="45"/>
  <c r="BA180" i="45"/>
  <c r="BD162" i="45"/>
  <c r="BA162" i="45"/>
  <c r="BC166" i="45"/>
  <c r="BA171" i="45"/>
  <c r="BA175" i="45"/>
  <c r="BC179" i="45"/>
  <c r="BA179" i="45"/>
  <c r="BA183" i="45"/>
  <c r="BA164" i="45"/>
  <c r="BC162" i="45"/>
  <c r="BD166" i="45"/>
  <c r="BD170" i="45"/>
  <c r="BD174" i="45"/>
  <c r="BD178" i="45"/>
  <c r="BB161" i="45"/>
  <c r="BB169" i="45"/>
  <c r="BC173" i="45"/>
  <c r="BB177" i="45"/>
  <c r="BB171" i="45"/>
  <c r="BB175" i="45"/>
  <c r="BB160" i="45" s="1"/>
  <c r="BB179" i="45"/>
  <c r="BB183" i="45"/>
  <c r="BC183" i="45"/>
  <c r="BD164" i="45"/>
  <c r="BD168" i="45"/>
  <c r="BA168" i="45"/>
  <c r="BD172" i="45"/>
  <c r="BD176" i="45"/>
  <c r="BB162" i="45"/>
  <c r="BB167" i="45"/>
  <c r="BC171" i="45"/>
  <c r="BC175" i="45"/>
  <c r="BC160" i="45" s="1"/>
  <c r="BD179" i="45"/>
  <c r="BC168" i="45"/>
  <c r="BC180" i="45"/>
  <c r="BB166" i="45"/>
  <c r="BB174" i="45"/>
  <c r="BB178" i="45"/>
  <c r="BC178" i="45"/>
  <c r="BA178" i="45"/>
  <c r="BB182" i="45"/>
  <c r="BD182" i="45"/>
  <c r="BA182" i="45"/>
  <c r="BA166" i="45"/>
  <c r="BB170" i="45"/>
  <c r="BC170" i="45"/>
  <c r="BA170" i="45"/>
  <c r="BA174" i="45"/>
  <c r="BC174" i="45"/>
  <c r="BC182" i="45"/>
  <c r="AS161" i="45"/>
  <c r="AQ161" i="45"/>
  <c r="AT161" i="45"/>
  <c r="AT165" i="45"/>
  <c r="AT169" i="45"/>
  <c r="AT173" i="45"/>
  <c r="AT177" i="45"/>
  <c r="AT181" i="45"/>
  <c r="AT163" i="45"/>
  <c r="AT167" i="45"/>
  <c r="AR165" i="45"/>
  <c r="AR169" i="45"/>
  <c r="AQ173" i="45"/>
  <c r="AQ177" i="45"/>
  <c r="AQ181" i="45"/>
  <c r="AR161" i="45"/>
  <c r="AS173" i="45"/>
  <c r="AS177" i="45"/>
  <c r="AS181" i="45"/>
  <c r="AR163" i="45"/>
  <c r="AQ163" i="45"/>
  <c r="AS167" i="45"/>
  <c r="AR167" i="45"/>
  <c r="AQ167" i="45"/>
  <c r="AS169" i="45"/>
  <c r="AR173" i="45"/>
  <c r="AR181" i="45"/>
  <c r="AT183" i="45"/>
  <c r="AQ172" i="45"/>
  <c r="AQ176" i="45"/>
  <c r="AQ180" i="45"/>
  <c r="AS166" i="45"/>
  <c r="AR166" i="45"/>
  <c r="AT166" i="45"/>
  <c r="AQ169" i="45"/>
  <c r="AS171" i="45"/>
  <c r="AQ171" i="45"/>
  <c r="AS175" i="45"/>
  <c r="AS160" i="45" s="1"/>
  <c r="AQ175" i="45"/>
  <c r="AS179" i="45"/>
  <c r="AQ179" i="45"/>
  <c r="AS183" i="45"/>
  <c r="AT164" i="45"/>
  <c r="AT168" i="45"/>
  <c r="AR172" i="45"/>
  <c r="AT172" i="45"/>
  <c r="AR176" i="45"/>
  <c r="AT176" i="45"/>
  <c r="AR180" i="45"/>
  <c r="AT180" i="45"/>
  <c r="AT162" i="45"/>
  <c r="AS165" i="45"/>
  <c r="AR177" i="45"/>
  <c r="AQ183" i="45"/>
  <c r="AS164" i="45"/>
  <c r="AR164" i="45"/>
  <c r="AQ164" i="45"/>
  <c r="AS172" i="45"/>
  <c r="AS176" i="45"/>
  <c r="AS180" i="45"/>
  <c r="AR162" i="45"/>
  <c r="AS162" i="45"/>
  <c r="AQ166" i="45"/>
  <c r="AQ170" i="45"/>
  <c r="AQ174" i="45"/>
  <c r="AQ165" i="45"/>
  <c r="AS163" i="45"/>
  <c r="AR171" i="45"/>
  <c r="AT171" i="45"/>
  <c r="AR175" i="45"/>
  <c r="AR160" i="45" s="1"/>
  <c r="AT175" i="45"/>
  <c r="AR179" i="45"/>
  <c r="AT179" i="45"/>
  <c r="AR183" i="45"/>
  <c r="AS168" i="45"/>
  <c r="AR168" i="45"/>
  <c r="AQ168" i="45"/>
  <c r="AR170" i="45"/>
  <c r="AR174" i="45"/>
  <c r="AQ178" i="45"/>
  <c r="AR178" i="45"/>
  <c r="AR182" i="45"/>
  <c r="AQ162" i="45"/>
  <c r="AT178" i="45"/>
  <c r="AS182" i="45"/>
  <c r="AT182" i="45"/>
  <c r="AS178" i="45"/>
  <c r="AS170" i="45"/>
  <c r="AT170" i="45"/>
  <c r="AS174" i="45"/>
  <c r="AT174" i="45"/>
  <c r="AQ182" i="45"/>
  <c r="AL158" i="45"/>
  <c r="E162" i="45"/>
  <c r="BL161" i="45"/>
  <c r="BK161" i="45"/>
  <c r="BM161" i="45"/>
  <c r="BM169" i="45"/>
  <c r="BN173" i="45"/>
  <c r="BM173" i="45"/>
  <c r="BN177" i="45"/>
  <c r="BM177" i="45"/>
  <c r="BM181" i="45"/>
  <c r="BM163" i="45"/>
  <c r="BL163" i="45"/>
  <c r="BL167" i="45"/>
  <c r="BN167" i="45"/>
  <c r="BM167" i="45"/>
  <c r="BN165" i="45"/>
  <c r="BM165" i="45"/>
  <c r="BK169" i="45"/>
  <c r="BK173" i="45"/>
  <c r="BK177" i="45"/>
  <c r="BN181" i="45"/>
  <c r="BK163" i="45"/>
  <c r="BN163" i="45"/>
  <c r="BK167" i="45"/>
  <c r="BN161" i="45"/>
  <c r="BL165" i="45"/>
  <c r="BK165" i="45"/>
  <c r="BL181" i="45"/>
  <c r="BM179" i="45"/>
  <c r="BL183" i="45"/>
  <c r="BM164" i="45"/>
  <c r="BL164" i="45"/>
  <c r="BK180" i="45"/>
  <c r="BM166" i="45"/>
  <c r="BL177" i="45"/>
  <c r="BK181" i="45"/>
  <c r="BN171" i="45"/>
  <c r="BN175" i="45"/>
  <c r="BN179" i="45"/>
  <c r="BM183" i="45"/>
  <c r="BN164" i="45"/>
  <c r="BN168" i="45"/>
  <c r="BM168" i="45"/>
  <c r="BK172" i="45"/>
  <c r="BN172" i="45"/>
  <c r="BK176" i="45"/>
  <c r="BN176" i="45"/>
  <c r="BL180" i="45"/>
  <c r="BN180" i="45"/>
  <c r="BK162" i="45"/>
  <c r="BN162" i="45"/>
  <c r="BN170" i="45"/>
  <c r="BN169" i="45"/>
  <c r="BM171" i="45"/>
  <c r="BL171" i="45"/>
  <c r="BM175" i="45"/>
  <c r="BM160" i="45" s="1"/>
  <c r="BL175" i="45"/>
  <c r="BL160" i="45" s="1"/>
  <c r="BN183" i="45"/>
  <c r="BK168" i="45"/>
  <c r="BM180" i="45"/>
  <c r="BL166" i="45"/>
  <c r="BN166" i="45"/>
  <c r="BM170" i="45"/>
  <c r="BN174" i="45"/>
  <c r="BN178" i="45"/>
  <c r="BL169" i="45"/>
  <c r="BL173" i="45"/>
  <c r="BK171" i="45"/>
  <c r="BK175" i="45"/>
  <c r="BL179" i="45"/>
  <c r="BK179" i="45"/>
  <c r="BK183" i="45"/>
  <c r="BK164" i="45"/>
  <c r="BL168" i="45"/>
  <c r="BM172" i="45"/>
  <c r="BL172" i="45"/>
  <c r="BM176" i="45"/>
  <c r="BL176" i="45"/>
  <c r="BK166" i="45"/>
  <c r="BL170" i="45"/>
  <c r="BN182" i="45"/>
  <c r="BK170" i="45"/>
  <c r="BL174" i="45"/>
  <c r="BL182" i="45"/>
  <c r="BK174" i="45"/>
  <c r="BM174" i="45"/>
  <c r="BK178" i="45"/>
  <c r="BM182" i="45"/>
  <c r="BL162" i="45"/>
  <c r="BM162" i="45"/>
  <c r="BM178" i="45"/>
  <c r="BL178" i="45"/>
  <c r="BK182" i="45"/>
  <c r="BW165" i="45"/>
  <c r="BX169" i="45"/>
  <c r="BU181" i="45"/>
  <c r="BW163" i="45"/>
  <c r="BU167" i="45"/>
  <c r="BW161" i="45"/>
  <c r="BU169" i="45"/>
  <c r="BU173" i="45"/>
  <c r="BX173" i="45"/>
  <c r="BU177" i="45"/>
  <c r="BX177" i="45"/>
  <c r="BW181" i="45"/>
  <c r="BX181" i="45"/>
  <c r="BX163" i="45"/>
  <c r="BX161" i="45"/>
  <c r="BV165" i="45"/>
  <c r="BX165" i="45"/>
  <c r="BV169" i="45"/>
  <c r="BW173" i="45"/>
  <c r="BV173" i="45"/>
  <c r="BW177" i="45"/>
  <c r="BV177" i="45"/>
  <c r="BV181" i="45"/>
  <c r="BV163" i="45"/>
  <c r="BU163" i="45"/>
  <c r="BV167" i="45"/>
  <c r="BW171" i="45"/>
  <c r="BV171" i="45"/>
  <c r="BW175" i="45"/>
  <c r="BW160" i="45" s="1"/>
  <c r="BV175" i="45"/>
  <c r="BV160" i="45" s="1"/>
  <c r="BW179" i="45"/>
  <c r="BV179" i="45"/>
  <c r="BW183" i="45"/>
  <c r="BV168" i="45"/>
  <c r="BU168" i="45"/>
  <c r="BX180" i="45"/>
  <c r="BW162" i="45"/>
  <c r="BV162" i="45"/>
  <c r="BW166" i="45"/>
  <c r="BV161" i="45"/>
  <c r="BU165" i="45"/>
  <c r="BV183" i="45"/>
  <c r="BX183" i="45"/>
  <c r="BX164" i="45"/>
  <c r="BW164" i="45"/>
  <c r="BW168" i="45"/>
  <c r="BW172" i="45"/>
  <c r="BV172" i="45"/>
  <c r="BW176" i="45"/>
  <c r="BV176" i="45"/>
  <c r="BV180" i="45"/>
  <c r="BU162" i="45"/>
  <c r="BX162" i="45"/>
  <c r="BX166" i="45"/>
  <c r="BU174" i="45"/>
  <c r="BX174" i="45"/>
  <c r="BU178" i="45"/>
  <c r="BX178" i="45"/>
  <c r="BU161" i="45"/>
  <c r="BW169" i="45"/>
  <c r="BX167" i="45"/>
  <c r="BU179" i="45"/>
  <c r="BX179" i="45"/>
  <c r="BU164" i="45"/>
  <c r="BX168" i="45"/>
  <c r="BU172" i="45"/>
  <c r="BX172" i="45"/>
  <c r="BU176" i="45"/>
  <c r="BX176" i="45"/>
  <c r="BW180" i="45"/>
  <c r="BV166" i="45"/>
  <c r="BU166" i="45"/>
  <c r="BW167" i="45"/>
  <c r="BU171" i="45"/>
  <c r="BX171" i="45"/>
  <c r="BU175" i="45"/>
  <c r="BX175" i="45"/>
  <c r="BU183" i="45"/>
  <c r="BV164" i="45"/>
  <c r="BU180" i="45"/>
  <c r="BX182" i="45"/>
  <c r="BV182" i="45"/>
  <c r="BW170" i="45"/>
  <c r="BU170" i="45"/>
  <c r="BW174" i="45"/>
  <c r="BW178" i="45"/>
  <c r="BV170" i="45"/>
  <c r="BW182" i="45"/>
  <c r="BX170" i="45"/>
  <c r="BV174" i="45"/>
  <c r="BV178" i="45"/>
  <c r="BU182" i="45"/>
  <c r="AV165" i="45"/>
  <c r="AV169" i="45"/>
  <c r="AY163" i="45"/>
  <c r="AX161" i="45"/>
  <c r="AW161" i="45"/>
  <c r="AY161" i="45"/>
  <c r="AV161" i="45"/>
  <c r="AY165" i="45"/>
  <c r="AX165" i="45"/>
  <c r="AW169" i="45"/>
  <c r="AW173" i="45"/>
  <c r="AV173" i="45"/>
  <c r="AW177" i="45"/>
  <c r="AV177" i="45"/>
  <c r="AY181" i="45"/>
  <c r="AV181" i="45"/>
  <c r="AV167" i="45"/>
  <c r="AW165" i="45"/>
  <c r="AX169" i="45"/>
  <c r="AX173" i="45"/>
  <c r="AX177" i="45"/>
  <c r="AX181" i="45"/>
  <c r="AW181" i="45"/>
  <c r="AW163" i="45"/>
  <c r="AV163" i="45"/>
  <c r="AX167" i="45"/>
  <c r="AW167" i="45"/>
  <c r="AY167" i="45"/>
  <c r="AV171" i="45"/>
  <c r="AV175" i="45"/>
  <c r="AX179" i="45"/>
  <c r="AV179" i="45"/>
  <c r="AY183" i="45"/>
  <c r="AV183" i="45"/>
  <c r="AY164" i="45"/>
  <c r="AV164" i="45"/>
  <c r="AY168" i="45"/>
  <c r="AW168" i="45"/>
  <c r="AV168" i="45"/>
  <c r="AY172" i="45"/>
  <c r="AW172" i="45"/>
  <c r="AV172" i="45"/>
  <c r="AY176" i="45"/>
  <c r="AW176" i="45"/>
  <c r="AV176" i="45"/>
  <c r="AW180" i="45"/>
  <c r="AV180" i="45"/>
  <c r="AY162" i="45"/>
  <c r="AW166" i="45"/>
  <c r="AY173" i="45"/>
  <c r="AX171" i="45"/>
  <c r="AX175" i="45"/>
  <c r="AX160" i="45" s="1"/>
  <c r="AX183" i="45"/>
  <c r="AX180" i="45"/>
  <c r="AW162" i="45"/>
  <c r="AX162" i="45"/>
  <c r="AX163" i="45"/>
  <c r="AY171" i="45"/>
  <c r="AW171" i="45"/>
  <c r="AY175" i="45"/>
  <c r="AW175" i="45"/>
  <c r="AW160" i="45" s="1"/>
  <c r="AW179" i="45"/>
  <c r="AX166" i="45"/>
  <c r="AX170" i="45"/>
  <c r="AW170" i="45"/>
  <c r="AV170" i="45"/>
  <c r="AX174" i="45"/>
  <c r="AV174" i="45"/>
  <c r="AX178" i="45"/>
  <c r="AY169" i="45"/>
  <c r="AY177" i="45"/>
  <c r="AY179" i="45"/>
  <c r="AW183" i="45"/>
  <c r="AW164" i="45"/>
  <c r="AX164" i="45"/>
  <c r="AX168" i="45"/>
  <c r="AX172" i="45"/>
  <c r="AX176" i="45"/>
  <c r="AY180" i="45"/>
  <c r="AW174" i="45"/>
  <c r="AW178" i="45"/>
  <c r="AY166" i="45"/>
  <c r="AX182" i="45"/>
  <c r="AW182" i="45"/>
  <c r="AV162" i="45"/>
  <c r="AY174" i="45"/>
  <c r="AY178" i="45"/>
  <c r="AV166" i="45"/>
  <c r="AY170" i="45"/>
  <c r="AV178" i="45"/>
  <c r="AY182" i="45"/>
  <c r="AV182" i="45"/>
  <c r="D118" i="45"/>
  <c r="J194" i="45"/>
  <c r="J212" i="45"/>
  <c r="J217" i="45"/>
  <c r="J211" i="45"/>
  <c r="J205" i="45"/>
  <c r="R142" i="45"/>
  <c r="R138" i="45"/>
  <c r="D115" i="45"/>
  <c r="Q145" i="45"/>
  <c r="D104" i="45"/>
  <c r="S138" i="45"/>
  <c r="S133" i="45"/>
  <c r="D107" i="45"/>
  <c r="S145" i="45"/>
  <c r="D120" i="45"/>
  <c r="I146" i="45"/>
  <c r="S142" i="45"/>
  <c r="I153" i="45"/>
  <c r="S141" i="45"/>
  <c r="S144" i="45"/>
  <c r="I139" i="45"/>
  <c r="S140" i="45"/>
  <c r="D110" i="45"/>
  <c r="S147" i="45"/>
  <c r="S148" i="45"/>
  <c r="R141" i="45"/>
  <c r="R145" i="45"/>
  <c r="R144" i="45"/>
  <c r="D103" i="45"/>
  <c r="I145" i="45"/>
  <c r="R147" i="45"/>
  <c r="R140" i="45"/>
  <c r="R133" i="45"/>
  <c r="R148" i="45"/>
  <c r="K151" i="45"/>
  <c r="V130" i="45"/>
  <c r="U44" i="45"/>
  <c r="S134" i="45"/>
  <c r="S136" i="45"/>
  <c r="Q143" i="45"/>
  <c r="Q146" i="45"/>
  <c r="Q137" i="45"/>
  <c r="I151" i="45"/>
  <c r="T130" i="45"/>
  <c r="Q133" i="45"/>
  <c r="T44" i="45"/>
  <c r="R143" i="45"/>
  <c r="R146" i="45"/>
  <c r="R137" i="45"/>
  <c r="W136" i="45"/>
  <c r="W132" i="45" s="1"/>
  <c r="V44" i="45"/>
  <c r="Q134" i="45"/>
  <c r="Q139" i="45"/>
  <c r="Q135" i="45"/>
  <c r="U132" i="45"/>
  <c r="Q140" i="45"/>
  <c r="Q142" i="45"/>
  <c r="Q148" i="45"/>
  <c r="Q147" i="45"/>
  <c r="W44" i="45"/>
  <c r="S143" i="45"/>
  <c r="S146" i="45"/>
  <c r="R134" i="45"/>
  <c r="R139" i="45"/>
  <c r="R135" i="45"/>
  <c r="S137" i="45"/>
  <c r="J220" i="45"/>
  <c r="BK192" i="45"/>
  <c r="J210" i="45"/>
  <c r="J234" i="45"/>
  <c r="J215" i="45"/>
  <c r="J225" i="45"/>
  <c r="J224" i="45"/>
  <c r="J213" i="45"/>
  <c r="J232" i="45"/>
  <c r="J230" i="45"/>
  <c r="J198" i="45"/>
  <c r="J202" i="45"/>
  <c r="J208" i="45"/>
  <c r="J206" i="45"/>
  <c r="J226" i="45"/>
  <c r="Q136" i="45"/>
  <c r="S135" i="45"/>
  <c r="R136" i="45"/>
  <c r="S139" i="45"/>
  <c r="D123" i="45"/>
  <c r="O100" i="45"/>
  <c r="R99" i="45" s="1"/>
  <c r="O25" i="45"/>
  <c r="AB19" i="45" s="1"/>
  <c r="O22" i="45"/>
  <c r="Z19" i="45" s="1"/>
  <c r="O51" i="45"/>
  <c r="Z46" i="45" s="1"/>
  <c r="O55" i="45"/>
  <c r="AB49" i="45" s="1"/>
  <c r="D112" i="45"/>
  <c r="D124" i="45"/>
  <c r="D105" i="45"/>
  <c r="D119" i="45"/>
  <c r="D102" i="45"/>
  <c r="O115" i="45"/>
  <c r="O107" i="45"/>
  <c r="R103" i="45" s="1"/>
  <c r="O114" i="45"/>
  <c r="S114" i="45" s="1"/>
  <c r="O106" i="45"/>
  <c r="R101" i="45" s="1"/>
  <c r="O113" i="45"/>
  <c r="S112" i="45" s="1"/>
  <c r="O105" i="45"/>
  <c r="O112" i="45"/>
  <c r="S108" i="45" s="1"/>
  <c r="O104" i="45"/>
  <c r="S106" i="45" s="1"/>
  <c r="O111" i="45"/>
  <c r="T105" i="45" s="1"/>
  <c r="O103" i="45"/>
  <c r="R106" i="45" s="1"/>
  <c r="O110" i="45"/>
  <c r="T103" i="45" s="1"/>
  <c r="O102" i="45"/>
  <c r="T99" i="45" s="1"/>
  <c r="O109" i="45"/>
  <c r="T101" i="45" s="1"/>
  <c r="O101" i="45"/>
  <c r="S99" i="45" s="1"/>
  <c r="O108" i="45"/>
  <c r="R105" i="45" s="1"/>
  <c r="O98" i="45"/>
  <c r="D117" i="45"/>
  <c r="G99" i="45"/>
  <c r="D109" i="45"/>
  <c r="D111" i="45"/>
  <c r="D116" i="45"/>
  <c r="D108" i="45"/>
  <c r="H99" i="45"/>
  <c r="D101" i="45"/>
  <c r="O79" i="45"/>
  <c r="R81" i="45" s="1"/>
  <c r="O78" i="45"/>
  <c r="Q81" i="45" s="1"/>
  <c r="D100" i="45"/>
  <c r="J160" i="45"/>
  <c r="K82" i="45"/>
  <c r="I82" i="45"/>
  <c r="H82" i="45"/>
  <c r="G82" i="45"/>
  <c r="E82" i="45"/>
  <c r="F82" i="45"/>
  <c r="J82" i="45"/>
  <c r="L82" i="45"/>
  <c r="E144" i="45"/>
  <c r="L144" i="45"/>
  <c r="K144" i="45"/>
  <c r="J144" i="45"/>
  <c r="I144" i="45"/>
  <c r="H144" i="45"/>
  <c r="G144" i="45"/>
  <c r="F144" i="45"/>
  <c r="K88" i="45"/>
  <c r="I88" i="45"/>
  <c r="H88" i="45"/>
  <c r="G88" i="45"/>
  <c r="E88" i="45"/>
  <c r="L88" i="45"/>
  <c r="J88" i="45"/>
  <c r="F88" i="45"/>
  <c r="E147" i="45"/>
  <c r="L147" i="45"/>
  <c r="K147" i="45"/>
  <c r="J147" i="45"/>
  <c r="I147" i="45"/>
  <c r="H147" i="45"/>
  <c r="G147" i="45"/>
  <c r="F147" i="45"/>
  <c r="K76" i="45"/>
  <c r="I76" i="45"/>
  <c r="H76" i="45"/>
  <c r="G76" i="45"/>
  <c r="E76" i="45"/>
  <c r="L76" i="45"/>
  <c r="J76" i="45"/>
  <c r="F76" i="45"/>
  <c r="K99" i="45"/>
  <c r="G166" i="45"/>
  <c r="G184" i="45"/>
  <c r="G165" i="45"/>
  <c r="G173" i="45"/>
  <c r="G181" i="45"/>
  <c r="G164" i="45"/>
  <c r="G172" i="45"/>
  <c r="G168" i="45"/>
  <c r="G174" i="45"/>
  <c r="G182" i="45"/>
  <c r="G170" i="45"/>
  <c r="G163" i="45"/>
  <c r="G171" i="45"/>
  <c r="G179" i="45"/>
  <c r="G180" i="45"/>
  <c r="G175" i="45"/>
  <c r="G176" i="45"/>
  <c r="G162" i="45"/>
  <c r="G167" i="45"/>
  <c r="G169" i="45"/>
  <c r="G185" i="45"/>
  <c r="G161" i="45"/>
  <c r="G183" i="45"/>
  <c r="G177" i="45"/>
  <c r="G178" i="45"/>
  <c r="E137" i="45"/>
  <c r="L137" i="45"/>
  <c r="K137" i="45"/>
  <c r="J137" i="45"/>
  <c r="I137" i="45"/>
  <c r="H137" i="45"/>
  <c r="G137" i="45"/>
  <c r="F137" i="45"/>
  <c r="E134" i="45"/>
  <c r="K134" i="45"/>
  <c r="J134" i="45"/>
  <c r="I134" i="45"/>
  <c r="H134" i="45"/>
  <c r="G134" i="45"/>
  <c r="L134" i="45"/>
  <c r="F134" i="45"/>
  <c r="E150" i="45"/>
  <c r="L150" i="45"/>
  <c r="K150" i="45"/>
  <c r="J150" i="45"/>
  <c r="I150" i="45"/>
  <c r="H150" i="45"/>
  <c r="G150" i="45"/>
  <c r="F150" i="45"/>
  <c r="E149" i="45"/>
  <c r="L149" i="45"/>
  <c r="K149" i="45"/>
  <c r="J149" i="45"/>
  <c r="I149" i="45"/>
  <c r="H149" i="45"/>
  <c r="G149" i="45"/>
  <c r="F149" i="45"/>
  <c r="E138" i="45"/>
  <c r="L138" i="45"/>
  <c r="K138" i="45"/>
  <c r="J138" i="45"/>
  <c r="I138" i="45"/>
  <c r="H138" i="45"/>
  <c r="G138" i="45"/>
  <c r="F138" i="45"/>
  <c r="I99" i="45"/>
  <c r="I152" i="45"/>
  <c r="I44" i="45"/>
  <c r="L164" i="45"/>
  <c r="L172" i="45"/>
  <c r="L168" i="45"/>
  <c r="L174" i="45"/>
  <c r="L182" i="45"/>
  <c r="L180" i="45"/>
  <c r="L166" i="45"/>
  <c r="L165" i="45"/>
  <c r="L167" i="45"/>
  <c r="L183" i="45"/>
  <c r="L173" i="45"/>
  <c r="L181" i="45"/>
  <c r="L175" i="45"/>
  <c r="L184" i="45"/>
  <c r="L177" i="45"/>
  <c r="L176" i="45"/>
  <c r="L178" i="45"/>
  <c r="L170" i="45"/>
  <c r="L163" i="45"/>
  <c r="L171" i="45"/>
  <c r="L179" i="45"/>
  <c r="L169" i="45"/>
  <c r="L162" i="45"/>
  <c r="L185" i="45"/>
  <c r="L161" i="45"/>
  <c r="J252" i="45"/>
  <c r="J260" i="45"/>
  <c r="J251" i="45"/>
  <c r="J259" i="45"/>
  <c r="J245" i="45"/>
  <c r="J253" i="45"/>
  <c r="J261" i="45"/>
  <c r="J250" i="45"/>
  <c r="J258" i="45"/>
  <c r="J247" i="45"/>
  <c r="J248" i="45"/>
  <c r="J264" i="45"/>
  <c r="J254" i="45"/>
  <c r="J265" i="45"/>
  <c r="J255" i="45"/>
  <c r="J257" i="45"/>
  <c r="J256" i="45"/>
  <c r="J249" i="45"/>
  <c r="J263" i="45"/>
  <c r="J246" i="45"/>
  <c r="J262" i="45"/>
  <c r="K145" i="45"/>
  <c r="D145" i="45" s="1"/>
  <c r="I141" i="45"/>
  <c r="K133" i="45"/>
  <c r="J133" i="45"/>
  <c r="I133" i="45"/>
  <c r="H133" i="45"/>
  <c r="G133" i="45"/>
  <c r="L133" i="45"/>
  <c r="F133" i="45"/>
  <c r="K81" i="45"/>
  <c r="I81" i="45"/>
  <c r="H81" i="45"/>
  <c r="G81" i="45"/>
  <c r="E81" i="45"/>
  <c r="L81" i="45"/>
  <c r="J81" i="45"/>
  <c r="F81" i="45"/>
  <c r="E142" i="45"/>
  <c r="L142" i="45"/>
  <c r="K142" i="45"/>
  <c r="J142" i="45"/>
  <c r="I142" i="45"/>
  <c r="H142" i="45"/>
  <c r="G142" i="45"/>
  <c r="F142" i="45"/>
  <c r="K80" i="45"/>
  <c r="I80" i="45"/>
  <c r="H80" i="45"/>
  <c r="G80" i="45"/>
  <c r="L80" i="45"/>
  <c r="J80" i="45"/>
  <c r="F80" i="45"/>
  <c r="E80" i="45"/>
  <c r="K87" i="45"/>
  <c r="I87" i="45"/>
  <c r="H87" i="45"/>
  <c r="G87" i="45"/>
  <c r="E87" i="45"/>
  <c r="J87" i="45"/>
  <c r="F87" i="45"/>
  <c r="L87" i="45"/>
  <c r="K152" i="45"/>
  <c r="K44" i="45"/>
  <c r="K85" i="45"/>
  <c r="I85" i="45"/>
  <c r="H85" i="45"/>
  <c r="G85" i="45"/>
  <c r="E85" i="45"/>
  <c r="F85" i="45"/>
  <c r="L85" i="45"/>
  <c r="J85" i="45"/>
  <c r="K89" i="45"/>
  <c r="I89" i="45"/>
  <c r="H89" i="45"/>
  <c r="G89" i="45"/>
  <c r="E89" i="45"/>
  <c r="L89" i="45"/>
  <c r="J89" i="45"/>
  <c r="F89" i="45"/>
  <c r="K139" i="45"/>
  <c r="K140" i="45"/>
  <c r="D140" i="45" s="1"/>
  <c r="K141" i="45"/>
  <c r="J44" i="45"/>
  <c r="K83" i="45"/>
  <c r="I83" i="45"/>
  <c r="H83" i="45"/>
  <c r="G83" i="45"/>
  <c r="E83" i="45"/>
  <c r="L83" i="45"/>
  <c r="J83" i="45"/>
  <c r="F83" i="45"/>
  <c r="H165" i="45"/>
  <c r="H167" i="45"/>
  <c r="H183" i="45"/>
  <c r="H173" i="45"/>
  <c r="H181" i="45"/>
  <c r="H164" i="45"/>
  <c r="H172" i="45"/>
  <c r="H168" i="45"/>
  <c r="H174" i="45"/>
  <c r="H182" i="45"/>
  <c r="H180" i="45"/>
  <c r="H176" i="45"/>
  <c r="H162" i="45"/>
  <c r="H170" i="45"/>
  <c r="H178" i="45"/>
  <c r="H166" i="45"/>
  <c r="H175" i="45"/>
  <c r="H169" i="45"/>
  <c r="H185" i="45"/>
  <c r="H161" i="45"/>
  <c r="H184" i="45"/>
  <c r="H177" i="45"/>
  <c r="H163" i="45"/>
  <c r="H171" i="45"/>
  <c r="H179" i="45"/>
  <c r="I75" i="45"/>
  <c r="H75" i="45"/>
  <c r="G75" i="45"/>
  <c r="L75" i="45"/>
  <c r="F75" i="45"/>
  <c r="E136" i="45"/>
  <c r="L136" i="45"/>
  <c r="K136" i="45"/>
  <c r="J136" i="45"/>
  <c r="I136" i="45"/>
  <c r="H136" i="45"/>
  <c r="G136" i="45"/>
  <c r="F136" i="45"/>
  <c r="L148" i="45"/>
  <c r="K148" i="45"/>
  <c r="J148" i="45"/>
  <c r="I148" i="45"/>
  <c r="H148" i="45"/>
  <c r="G148" i="45"/>
  <c r="F148" i="45"/>
  <c r="K153" i="45"/>
  <c r="D153" i="45" s="1"/>
  <c r="K146" i="45"/>
  <c r="D146" i="45" s="1"/>
  <c r="E135" i="45"/>
  <c r="K135" i="45"/>
  <c r="J135" i="45"/>
  <c r="I135" i="45"/>
  <c r="H135" i="45"/>
  <c r="G135" i="45"/>
  <c r="L135" i="45"/>
  <c r="F135" i="45"/>
  <c r="K84" i="45"/>
  <c r="I84" i="45"/>
  <c r="H84" i="45"/>
  <c r="G84" i="45"/>
  <c r="E84" i="45"/>
  <c r="L84" i="45"/>
  <c r="J84" i="45"/>
  <c r="F84" i="45"/>
  <c r="K159" i="45"/>
  <c r="BP158" i="45" s="1"/>
  <c r="K131" i="45"/>
  <c r="I159" i="45"/>
  <c r="BF158" i="45" s="1"/>
  <c r="I131" i="45"/>
  <c r="E172" i="45"/>
  <c r="E168" i="45"/>
  <c r="E174" i="45"/>
  <c r="E182" i="45"/>
  <c r="E180" i="45"/>
  <c r="E176" i="45"/>
  <c r="E166" i="45"/>
  <c r="E165" i="45"/>
  <c r="E167" i="45"/>
  <c r="E183" i="45"/>
  <c r="E173" i="45"/>
  <c r="E181" i="45"/>
  <c r="E175" i="45"/>
  <c r="E177" i="45"/>
  <c r="E178" i="45"/>
  <c r="E170" i="45"/>
  <c r="E163" i="45"/>
  <c r="E171" i="45"/>
  <c r="E179" i="45"/>
  <c r="E164" i="45"/>
  <c r="E169" i="45"/>
  <c r="E185" i="45"/>
  <c r="E184" i="45"/>
  <c r="K90" i="45"/>
  <c r="I90" i="45"/>
  <c r="H90" i="45"/>
  <c r="G90" i="45"/>
  <c r="E90" i="45"/>
  <c r="F90" i="45"/>
  <c r="J90" i="45"/>
  <c r="L90" i="45"/>
  <c r="E143" i="45"/>
  <c r="L143" i="45"/>
  <c r="K143" i="45"/>
  <c r="J143" i="45"/>
  <c r="I143" i="45"/>
  <c r="H143" i="45"/>
  <c r="G143" i="45"/>
  <c r="F143" i="45"/>
  <c r="K86" i="45"/>
  <c r="I86" i="45"/>
  <c r="H86" i="45"/>
  <c r="G86" i="45"/>
  <c r="E86" i="45"/>
  <c r="L86" i="45"/>
  <c r="J86" i="45"/>
  <c r="F86" i="45"/>
  <c r="F174" i="45"/>
  <c r="F182" i="45"/>
  <c r="F180" i="45"/>
  <c r="F176" i="45"/>
  <c r="F166" i="45"/>
  <c r="F184" i="45"/>
  <c r="F161" i="45"/>
  <c r="F169" i="45"/>
  <c r="F177" i="45"/>
  <c r="F185" i="45"/>
  <c r="F165" i="45"/>
  <c r="F173" i="45"/>
  <c r="F181" i="45"/>
  <c r="F175" i="45"/>
  <c r="F164" i="45"/>
  <c r="F178" i="45"/>
  <c r="F170" i="45"/>
  <c r="F163" i="45"/>
  <c r="F171" i="45"/>
  <c r="F179" i="45"/>
  <c r="F167" i="45"/>
  <c r="F168" i="45"/>
  <c r="F172" i="45"/>
  <c r="F183" i="45"/>
  <c r="K77" i="45"/>
  <c r="I77" i="45"/>
  <c r="H77" i="45"/>
  <c r="G77" i="45"/>
  <c r="L77" i="45"/>
  <c r="J77" i="45"/>
  <c r="F77" i="45"/>
  <c r="E77" i="45"/>
  <c r="O47" i="45"/>
  <c r="AB45" i="45" s="1"/>
  <c r="F44" i="45"/>
  <c r="G44" i="45"/>
  <c r="O60" i="45"/>
  <c r="D55" i="45"/>
  <c r="D61" i="45"/>
  <c r="D56" i="45"/>
  <c r="D54" i="45"/>
  <c r="D49" i="45"/>
  <c r="D46" i="45"/>
  <c r="N200" i="45"/>
  <c r="N75" i="45"/>
  <c r="O75" i="45" s="1"/>
  <c r="N82" i="45"/>
  <c r="O53" i="45"/>
  <c r="Z51" i="45" s="1"/>
  <c r="N196" i="45"/>
  <c r="F192" i="45"/>
  <c r="AA45" i="45"/>
  <c r="N205" i="45"/>
  <c r="N86" i="45"/>
  <c r="E44" i="45"/>
  <c r="D45" i="45"/>
  <c r="G192" i="45"/>
  <c r="N207" i="45"/>
  <c r="O58" i="45"/>
  <c r="AA58" i="45" s="1"/>
  <c r="D62" i="45"/>
  <c r="D48" i="45"/>
  <c r="N197" i="45"/>
  <c r="N80" i="45"/>
  <c r="N83" i="45"/>
  <c r="R175" i="45"/>
  <c r="N208" i="45"/>
  <c r="H192" i="45"/>
  <c r="N81" i="45"/>
  <c r="R114" i="45"/>
  <c r="N87" i="45"/>
  <c r="N198" i="45"/>
  <c r="D151" i="45"/>
  <c r="Q89" i="45"/>
  <c r="N89" i="45"/>
  <c r="D47" i="45"/>
  <c r="E192" i="45"/>
  <c r="E194" i="45" s="1"/>
  <c r="O50" i="45"/>
  <c r="AB52" i="45" s="1"/>
  <c r="H44" i="45"/>
  <c r="N88" i="45"/>
  <c r="D43" i="45"/>
  <c r="N203" i="45"/>
  <c r="D60" i="45"/>
  <c r="D59" i="45"/>
  <c r="N84" i="45"/>
  <c r="N195" i="45"/>
  <c r="O52" i="45"/>
  <c r="Z49" i="45" s="1"/>
  <c r="N85" i="45"/>
  <c r="O85" i="45" s="1"/>
  <c r="N90" i="45"/>
  <c r="O90" i="45" s="1"/>
  <c r="N201" i="45"/>
  <c r="O56" i="45"/>
  <c r="AB51" i="45" s="1"/>
  <c r="D79" i="45"/>
  <c r="N77" i="45"/>
  <c r="D78" i="45"/>
  <c r="D50" i="45"/>
  <c r="D73" i="45"/>
  <c r="O59" i="45"/>
  <c r="AA60" i="45" s="1"/>
  <c r="N204" i="45"/>
  <c r="N209" i="45"/>
  <c r="N194" i="45"/>
  <c r="N76" i="45"/>
  <c r="O76" i="45" s="1"/>
  <c r="L192" i="45"/>
  <c r="AA106" i="16"/>
  <c r="O159" i="45" l="1"/>
  <c r="P161" i="45"/>
  <c r="P169" i="45"/>
  <c r="P163" i="45"/>
  <c r="P175" i="45"/>
  <c r="O162" i="45"/>
  <c r="S160" i="45" s="1"/>
  <c r="O175" i="45"/>
  <c r="S175" i="45" s="1"/>
  <c r="P168" i="45"/>
  <c r="P164" i="45"/>
  <c r="P176" i="45"/>
  <c r="O165" i="45"/>
  <c r="S167" i="45" s="1"/>
  <c r="P166" i="45"/>
  <c r="O169" i="45"/>
  <c r="R166" i="45" s="1"/>
  <c r="O163" i="45"/>
  <c r="T160" i="45" s="1"/>
  <c r="P162" i="45"/>
  <c r="P167" i="45"/>
  <c r="P165" i="45"/>
  <c r="O168" i="45"/>
  <c r="R164" i="45" s="1"/>
  <c r="P173" i="45"/>
  <c r="O170" i="45"/>
  <c r="T162" i="45" s="1"/>
  <c r="O172" i="45"/>
  <c r="T166" i="45" s="1"/>
  <c r="P172" i="45"/>
  <c r="P171" i="45"/>
  <c r="O171" i="45"/>
  <c r="T164" i="45" s="1"/>
  <c r="O173" i="45"/>
  <c r="S169" i="45" s="1"/>
  <c r="O167" i="45"/>
  <c r="R162" i="45" s="1"/>
  <c r="O174" i="45"/>
  <c r="S173" i="45" s="1"/>
  <c r="O176" i="45"/>
  <c r="P170" i="45"/>
  <c r="P174" i="45"/>
  <c r="O166" i="45"/>
  <c r="T167" i="45" s="1"/>
  <c r="O164" i="45"/>
  <c r="R167" i="45" s="1"/>
  <c r="O161" i="45"/>
  <c r="R160" i="45" s="1"/>
  <c r="T106" i="45"/>
  <c r="D99" i="45"/>
  <c r="BI169" i="45"/>
  <c r="BI173" i="45"/>
  <c r="BH173" i="45"/>
  <c r="BF173" i="45"/>
  <c r="BI177" i="45"/>
  <c r="BH177" i="45"/>
  <c r="BF177" i="45"/>
  <c r="BI181" i="45"/>
  <c r="BH181" i="45"/>
  <c r="BF181" i="45"/>
  <c r="BH163" i="45"/>
  <c r="BG163" i="45"/>
  <c r="BI167" i="45"/>
  <c r="BG161" i="45"/>
  <c r="BH165" i="45"/>
  <c r="BI163" i="45"/>
  <c r="BF163" i="45"/>
  <c r="BH167" i="45"/>
  <c r="BF167" i="45"/>
  <c r="BG165" i="45"/>
  <c r="BF165" i="45"/>
  <c r="BG169" i="45"/>
  <c r="BF169" i="45"/>
  <c r="BG173" i="45"/>
  <c r="BG177" i="45"/>
  <c r="BG181" i="45"/>
  <c r="BG167" i="45"/>
  <c r="BH161" i="45"/>
  <c r="BF171" i="45"/>
  <c r="BF175" i="45"/>
  <c r="BH179" i="45"/>
  <c r="BF179" i="45"/>
  <c r="BG164" i="45"/>
  <c r="BH172" i="45"/>
  <c r="BH176" i="45"/>
  <c r="BH162" i="45"/>
  <c r="BI166" i="45"/>
  <c r="BI170" i="45"/>
  <c r="BF161" i="45"/>
  <c r="BH169" i="45"/>
  <c r="BG171" i="45"/>
  <c r="BG175" i="45"/>
  <c r="BG160" i="45" s="1"/>
  <c r="BG179" i="45"/>
  <c r="BG183" i="45"/>
  <c r="BH183" i="45"/>
  <c r="BF183" i="45"/>
  <c r="BH164" i="45"/>
  <c r="BF164" i="45"/>
  <c r="BI168" i="45"/>
  <c r="BI172" i="45"/>
  <c r="BI176" i="45"/>
  <c r="BF166" i="45"/>
  <c r="BF170" i="45"/>
  <c r="BF174" i="45"/>
  <c r="BF178" i="45"/>
  <c r="BI165" i="45"/>
  <c r="BI179" i="45"/>
  <c r="BI164" i="45"/>
  <c r="BH168" i="45"/>
  <c r="BF168" i="45"/>
  <c r="BH180" i="45"/>
  <c r="BF162" i="45"/>
  <c r="BG166" i="45"/>
  <c r="BG170" i="45"/>
  <c r="BG174" i="45"/>
  <c r="BG178" i="45"/>
  <c r="BI161" i="45"/>
  <c r="BI171" i="45"/>
  <c r="BH171" i="45"/>
  <c r="BI175" i="45"/>
  <c r="BH175" i="45"/>
  <c r="BH160" i="45" s="1"/>
  <c r="BI183" i="45"/>
  <c r="BG168" i="45"/>
  <c r="BG172" i="45"/>
  <c r="BF172" i="45"/>
  <c r="BG176" i="45"/>
  <c r="BF176" i="45"/>
  <c r="BG180" i="45"/>
  <c r="BI180" i="45"/>
  <c r="BF180" i="45"/>
  <c r="BH170" i="45"/>
  <c r="BH174" i="45"/>
  <c r="BH178" i="45"/>
  <c r="BH182" i="45"/>
  <c r="BG162" i="45"/>
  <c r="BH166" i="45"/>
  <c r="BF182" i="45"/>
  <c r="BI162" i="45"/>
  <c r="BI174" i="45"/>
  <c r="BI178" i="45"/>
  <c r="BG182" i="45"/>
  <c r="BI182" i="45"/>
  <c r="AV160" i="45"/>
  <c r="BX160" i="45"/>
  <c r="BA160" i="45"/>
  <c r="AY160" i="45"/>
  <c r="BU160" i="45"/>
  <c r="BY160" i="45"/>
  <c r="BK160" i="45"/>
  <c r="AL165" i="45"/>
  <c r="AL169" i="45"/>
  <c r="AO173" i="45"/>
  <c r="AO177" i="45"/>
  <c r="AO181" i="45"/>
  <c r="AL161" i="45"/>
  <c r="AM161" i="45"/>
  <c r="AM165" i="45"/>
  <c r="AM169" i="45"/>
  <c r="AM173" i="45"/>
  <c r="AM177" i="45"/>
  <c r="AM181" i="45"/>
  <c r="AM163" i="45"/>
  <c r="AM167" i="45"/>
  <c r="AO165" i="45"/>
  <c r="AN165" i="45"/>
  <c r="AO169" i="45"/>
  <c r="AN169" i="45"/>
  <c r="AL173" i="45"/>
  <c r="AL177" i="45"/>
  <c r="AL181" i="45"/>
  <c r="AO163" i="45"/>
  <c r="AJ163" i="45" s="1"/>
  <c r="AL167" i="45"/>
  <c r="AO171" i="45"/>
  <c r="AM171" i="45"/>
  <c r="AO175" i="45"/>
  <c r="AM175" i="45"/>
  <c r="AM160" i="45" s="1"/>
  <c r="AO179" i="45"/>
  <c r="AM179" i="45"/>
  <c r="AO183" i="45"/>
  <c r="AO168" i="45"/>
  <c r="AL168" i="45"/>
  <c r="AL162" i="45"/>
  <c r="AO162" i="45"/>
  <c r="AN173" i="45"/>
  <c r="AN181" i="45"/>
  <c r="AN163" i="45"/>
  <c r="AM183" i="45"/>
  <c r="AN164" i="45"/>
  <c r="AL172" i="45"/>
  <c r="AL176" i="45"/>
  <c r="AL180" i="45"/>
  <c r="AO166" i="45"/>
  <c r="AN166" i="45"/>
  <c r="AM166" i="45"/>
  <c r="AM170" i="45"/>
  <c r="AM174" i="45"/>
  <c r="AO161" i="45"/>
  <c r="AL163" i="45"/>
  <c r="AO167" i="45"/>
  <c r="AL171" i="45"/>
  <c r="AL175" i="45"/>
  <c r="AL179" i="45"/>
  <c r="AM164" i="45"/>
  <c r="AN168" i="45"/>
  <c r="AM168" i="45"/>
  <c r="AO172" i="45"/>
  <c r="AM172" i="45"/>
  <c r="AO176" i="45"/>
  <c r="AM176" i="45"/>
  <c r="AO180" i="45"/>
  <c r="AM180" i="45"/>
  <c r="AM162" i="45"/>
  <c r="AN170" i="45"/>
  <c r="AN174" i="45"/>
  <c r="AN161" i="45"/>
  <c r="AN177" i="45"/>
  <c r="AN167" i="45"/>
  <c r="AN171" i="45"/>
  <c r="AN175" i="45"/>
  <c r="AN160" i="45" s="1"/>
  <c r="AN179" i="45"/>
  <c r="AN183" i="45"/>
  <c r="AL183" i="45"/>
  <c r="AO164" i="45"/>
  <c r="AL164" i="45"/>
  <c r="AN172" i="45"/>
  <c r="AN176" i="45"/>
  <c r="AN180" i="45"/>
  <c r="AL182" i="45"/>
  <c r="AO170" i="45"/>
  <c r="AO174" i="45"/>
  <c r="AL178" i="45"/>
  <c r="AO178" i="45"/>
  <c r="AJ178" i="45" s="1"/>
  <c r="AO182" i="45"/>
  <c r="AN162" i="45"/>
  <c r="AL166" i="45"/>
  <c r="AL170" i="45"/>
  <c r="AL174" i="45"/>
  <c r="AM178" i="45"/>
  <c r="AM182" i="45"/>
  <c r="AN178" i="45"/>
  <c r="AN182" i="45"/>
  <c r="BP161" i="45"/>
  <c r="BP165" i="45"/>
  <c r="BS169" i="45"/>
  <c r="BS167" i="45"/>
  <c r="BR165" i="45"/>
  <c r="BQ181" i="45"/>
  <c r="BS163" i="45"/>
  <c r="BQ167" i="45"/>
  <c r="BP167" i="45"/>
  <c r="BS161" i="45"/>
  <c r="BQ161" i="45"/>
  <c r="BR161" i="45"/>
  <c r="BQ169" i="45"/>
  <c r="BP169" i="45"/>
  <c r="BQ173" i="45"/>
  <c r="BQ177" i="45"/>
  <c r="BS181" i="45"/>
  <c r="BQ165" i="45"/>
  <c r="BS165" i="45"/>
  <c r="BP173" i="45"/>
  <c r="BR177" i="45"/>
  <c r="BR163" i="45"/>
  <c r="BR167" i="45"/>
  <c r="BQ171" i="45"/>
  <c r="BQ175" i="45"/>
  <c r="BQ160" i="45" s="1"/>
  <c r="BS179" i="45"/>
  <c r="BQ183" i="45"/>
  <c r="BR164" i="45"/>
  <c r="BP168" i="45"/>
  <c r="BP172" i="45"/>
  <c r="BP176" i="45"/>
  <c r="BQ180" i="45"/>
  <c r="BR180" i="45"/>
  <c r="BS173" i="45"/>
  <c r="BQ163" i="45"/>
  <c r="BP171" i="45"/>
  <c r="BS171" i="45"/>
  <c r="BR171" i="45"/>
  <c r="BP175" i="45"/>
  <c r="BS175" i="45"/>
  <c r="BR175" i="45"/>
  <c r="BR160" i="45" s="1"/>
  <c r="BR179" i="45"/>
  <c r="BS183" i="45"/>
  <c r="BR168" i="45"/>
  <c r="BQ168" i="45"/>
  <c r="BS162" i="45"/>
  <c r="BR162" i="45"/>
  <c r="BS166" i="45"/>
  <c r="BS170" i="45"/>
  <c r="BQ170" i="45"/>
  <c r="BS174" i="45"/>
  <c r="BR174" i="45"/>
  <c r="BS178" i="45"/>
  <c r="BR178" i="45"/>
  <c r="BR173" i="45"/>
  <c r="BP177" i="45"/>
  <c r="BR181" i="45"/>
  <c r="BP181" i="45"/>
  <c r="BP163" i="45"/>
  <c r="BR183" i="45"/>
  <c r="BS164" i="45"/>
  <c r="BS168" i="45"/>
  <c r="BS172" i="45"/>
  <c r="BR172" i="45"/>
  <c r="BS176" i="45"/>
  <c r="BR176" i="45"/>
  <c r="BP180" i="45"/>
  <c r="BP162" i="45"/>
  <c r="BP170" i="45"/>
  <c r="BQ174" i="45"/>
  <c r="BR169" i="45"/>
  <c r="BS177" i="45"/>
  <c r="BQ179" i="45"/>
  <c r="BP179" i="45"/>
  <c r="BP183" i="45"/>
  <c r="BQ164" i="45"/>
  <c r="BP164" i="45"/>
  <c r="BQ172" i="45"/>
  <c r="BQ176" i="45"/>
  <c r="BS180" i="45"/>
  <c r="BQ162" i="45"/>
  <c r="BQ166" i="45"/>
  <c r="BP174" i="45"/>
  <c r="BQ182" i="45"/>
  <c r="BP166" i="45"/>
  <c r="BR182" i="45"/>
  <c r="BQ178" i="45"/>
  <c r="BP178" i="45"/>
  <c r="BP182" i="45"/>
  <c r="BR166" i="45"/>
  <c r="BR170" i="45"/>
  <c r="BS182" i="45"/>
  <c r="AZ160" i="45"/>
  <c r="BN160" i="45"/>
  <c r="AU160" i="45"/>
  <c r="AT160" i="45"/>
  <c r="BD160" i="45"/>
  <c r="BO160" i="45"/>
  <c r="AQ160" i="45"/>
  <c r="BE160" i="45"/>
  <c r="CC190" i="45"/>
  <c r="CB195" i="45" s="1"/>
  <c r="D139" i="45"/>
  <c r="BM199" i="45"/>
  <c r="BM215" i="45"/>
  <c r="BL212" i="45"/>
  <c r="BL236" i="45"/>
  <c r="BN196" i="45"/>
  <c r="BM220" i="45"/>
  <c r="BN228" i="45"/>
  <c r="BK196" i="45"/>
  <c r="BN204" i="45"/>
  <c r="BL220" i="45"/>
  <c r="BK228" i="45"/>
  <c r="BM197" i="45"/>
  <c r="BN205" i="45"/>
  <c r="BK213" i="45"/>
  <c r="BM221" i="45"/>
  <c r="BN229" i="45"/>
  <c r="BL237" i="45"/>
  <c r="BM237" i="45"/>
  <c r="BM198" i="45"/>
  <c r="BN206" i="45"/>
  <c r="BM207" i="45"/>
  <c r="BN215" i="45"/>
  <c r="BL223" i="45"/>
  <c r="BL196" i="45"/>
  <c r="BK204" i="45"/>
  <c r="BL221" i="45"/>
  <c r="BM196" i="45"/>
  <c r="BN212" i="45"/>
  <c r="BM228" i="45"/>
  <c r="BN236" i="45"/>
  <c r="BL197" i="45"/>
  <c r="BM205" i="45"/>
  <c r="BN213" i="45"/>
  <c r="BM229" i="45"/>
  <c r="BK237" i="45"/>
  <c r="BM206" i="45"/>
  <c r="BN214" i="45"/>
  <c r="BK230" i="45"/>
  <c r="BL230" i="45"/>
  <c r="BN238" i="45"/>
  <c r="BK207" i="45"/>
  <c r="BM204" i="45"/>
  <c r="BK212" i="45"/>
  <c r="BL228" i="45"/>
  <c r="BK236" i="45"/>
  <c r="BK221" i="45"/>
  <c r="BK206" i="45"/>
  <c r="BL206" i="45"/>
  <c r="BL204" i="45"/>
  <c r="BN220" i="45"/>
  <c r="BK197" i="45"/>
  <c r="BL205" i="45"/>
  <c r="BM213" i="45"/>
  <c r="BL229" i="45"/>
  <c r="BM214" i="45"/>
  <c r="BN222" i="45"/>
  <c r="BM238" i="45"/>
  <c r="BL207" i="45"/>
  <c r="BM212" i="45"/>
  <c r="BK220" i="45"/>
  <c r="BM236" i="45"/>
  <c r="BN221" i="45"/>
  <c r="BK214" i="45"/>
  <c r="BL214" i="45"/>
  <c r="BK238" i="45"/>
  <c r="BL238" i="45"/>
  <c r="BN199" i="45"/>
  <c r="BN198" i="45"/>
  <c r="BM195" i="45"/>
  <c r="BN197" i="45"/>
  <c r="BM222" i="45"/>
  <c r="BK199" i="45"/>
  <c r="BN207" i="45"/>
  <c r="BN223" i="45"/>
  <c r="BL231" i="45"/>
  <c r="BM231" i="45"/>
  <c r="BM211" i="45"/>
  <c r="BK219" i="45"/>
  <c r="BL227" i="45"/>
  <c r="BM227" i="45"/>
  <c r="BN235" i="45"/>
  <c r="BN200" i="45"/>
  <c r="BN237" i="45"/>
  <c r="BL198" i="45"/>
  <c r="BL222" i="45"/>
  <c r="BN203" i="45"/>
  <c r="BL211" i="45"/>
  <c r="BK235" i="45"/>
  <c r="BK208" i="45"/>
  <c r="BM224" i="45"/>
  <c r="BN232" i="45"/>
  <c r="BM209" i="45"/>
  <c r="BK205" i="45"/>
  <c r="BL215" i="45"/>
  <c r="BM223" i="45"/>
  <c r="BN231" i="45"/>
  <c r="BK231" i="45"/>
  <c r="BK203" i="45"/>
  <c r="BM219" i="45"/>
  <c r="BN208" i="45"/>
  <c r="BK216" i="45"/>
  <c r="BL224" i="45"/>
  <c r="BN209" i="45"/>
  <c r="BK223" i="45"/>
  <c r="BL195" i="45"/>
  <c r="BM203" i="45"/>
  <c r="BN227" i="45"/>
  <c r="BM235" i="45"/>
  <c r="BM200" i="45"/>
  <c r="BN216" i="45"/>
  <c r="BL201" i="45"/>
  <c r="BM201" i="45"/>
  <c r="BK217" i="45"/>
  <c r="BK229" i="45"/>
  <c r="BL199" i="45"/>
  <c r="BK215" i="45"/>
  <c r="BL213" i="45"/>
  <c r="BK222" i="45"/>
  <c r="BN230" i="45"/>
  <c r="BK195" i="45"/>
  <c r="BN195" i="45"/>
  <c r="BK211" i="45"/>
  <c r="BM208" i="45"/>
  <c r="BK224" i="45"/>
  <c r="BL232" i="45"/>
  <c r="BK201" i="45"/>
  <c r="BK198" i="45"/>
  <c r="BM230" i="45"/>
  <c r="BL203" i="45"/>
  <c r="BL208" i="45"/>
  <c r="BM216" i="45"/>
  <c r="BN224" i="45"/>
  <c r="BN211" i="45"/>
  <c r="BL216" i="45"/>
  <c r="BM202" i="45"/>
  <c r="BN225" i="45"/>
  <c r="BM225" i="45"/>
  <c r="BL233" i="45"/>
  <c r="BM234" i="45"/>
  <c r="BL200" i="45"/>
  <c r="BM232" i="45"/>
  <c r="BM217" i="45"/>
  <c r="BL202" i="45"/>
  <c r="BL210" i="45"/>
  <c r="BL218" i="45"/>
  <c r="BL226" i="45"/>
  <c r="BL217" i="45"/>
  <c r="BK200" i="45"/>
  <c r="BK209" i="45"/>
  <c r="BK233" i="45"/>
  <c r="BM233" i="45"/>
  <c r="BK202" i="45"/>
  <c r="BK210" i="45"/>
  <c r="BK218" i="45"/>
  <c r="BK226" i="45"/>
  <c r="BL234" i="45"/>
  <c r="BL219" i="45"/>
  <c r="BL235" i="45"/>
  <c r="BK232" i="45"/>
  <c r="BK227" i="45"/>
  <c r="BL209" i="45"/>
  <c r="BL225" i="45"/>
  <c r="BN233" i="45"/>
  <c r="BN201" i="45"/>
  <c r="BN217" i="45"/>
  <c r="BN202" i="45"/>
  <c r="BN210" i="45"/>
  <c r="BN218" i="45"/>
  <c r="BN226" i="45"/>
  <c r="BM226" i="45"/>
  <c r="BN219" i="45"/>
  <c r="BK225" i="45"/>
  <c r="BN234" i="45"/>
  <c r="BM210" i="45"/>
  <c r="BM218" i="45"/>
  <c r="BK234" i="45"/>
  <c r="J193" i="45"/>
  <c r="S132" i="45"/>
  <c r="R132" i="45"/>
  <c r="L194" i="45"/>
  <c r="BU192" i="45"/>
  <c r="BV195" i="45" s="1"/>
  <c r="E243" i="45"/>
  <c r="AL192" i="45"/>
  <c r="P190" i="45"/>
  <c r="BA192" i="45"/>
  <c r="BB195" i="45" s="1"/>
  <c r="T131" i="45"/>
  <c r="T135" i="45"/>
  <c r="T134" i="45"/>
  <c r="T141" i="45"/>
  <c r="T133" i="45"/>
  <c r="T146" i="45"/>
  <c r="T143" i="45"/>
  <c r="T137" i="45"/>
  <c r="T138" i="45"/>
  <c r="T145" i="45"/>
  <c r="T144" i="45"/>
  <c r="T136" i="45"/>
  <c r="T147" i="45"/>
  <c r="T139" i="45"/>
  <c r="T148" i="45"/>
  <c r="T142" i="45"/>
  <c r="T140" i="45"/>
  <c r="V131" i="45"/>
  <c r="V137" i="45"/>
  <c r="V146" i="45"/>
  <c r="V143" i="45"/>
  <c r="V138" i="45"/>
  <c r="V145" i="45"/>
  <c r="V144" i="45"/>
  <c r="V136" i="45"/>
  <c r="V147" i="45"/>
  <c r="V148" i="45"/>
  <c r="V142" i="45"/>
  <c r="V140" i="45"/>
  <c r="V135" i="45"/>
  <c r="V139" i="45"/>
  <c r="V134" i="45"/>
  <c r="V141" i="45"/>
  <c r="V133" i="45"/>
  <c r="AQ192" i="45"/>
  <c r="AR195" i="45" s="1"/>
  <c r="AV192" i="45"/>
  <c r="AW195" i="45" s="1"/>
  <c r="P132" i="45"/>
  <c r="Q132" i="45"/>
  <c r="O54" i="45"/>
  <c r="AB46" i="45" s="1"/>
  <c r="Q44" i="45"/>
  <c r="O45" i="45"/>
  <c r="Z45" i="45" s="1"/>
  <c r="O57" i="45"/>
  <c r="AA54" i="45" s="1"/>
  <c r="S44" i="45"/>
  <c r="P44" i="45"/>
  <c r="R44" i="45"/>
  <c r="R14" i="45"/>
  <c r="R43" i="45" s="1"/>
  <c r="O21" i="45"/>
  <c r="Z16" i="45" s="1"/>
  <c r="O16" i="45"/>
  <c r="AA15" i="45" s="1"/>
  <c r="S14" i="45"/>
  <c r="S43" i="45" s="1"/>
  <c r="O26" i="45"/>
  <c r="AB21" i="45" s="1"/>
  <c r="O20" i="45"/>
  <c r="AB22" i="45" s="1"/>
  <c r="O27" i="45"/>
  <c r="AA24" i="45" s="1"/>
  <c r="O28" i="45"/>
  <c r="AA28" i="45" s="1"/>
  <c r="O29" i="45"/>
  <c r="AA30" i="45" s="1"/>
  <c r="P14" i="45"/>
  <c r="P43" i="45" s="1"/>
  <c r="O15" i="45"/>
  <c r="O49" i="45"/>
  <c r="AA52" i="45" s="1"/>
  <c r="O48" i="45"/>
  <c r="Z52" i="45" s="1"/>
  <c r="O24" i="45"/>
  <c r="AB16" i="45" s="1"/>
  <c r="O19" i="45"/>
  <c r="AA22" i="45" s="1"/>
  <c r="O18" i="45"/>
  <c r="Z22" i="45" s="1"/>
  <c r="O23" i="45"/>
  <c r="Z21" i="45" s="1"/>
  <c r="Q14" i="45"/>
  <c r="Q43" i="45" s="1"/>
  <c r="O17" i="45"/>
  <c r="AB15" i="45" s="1"/>
  <c r="O30" i="45"/>
  <c r="D141" i="45"/>
  <c r="D131" i="45"/>
  <c r="O83" i="45"/>
  <c r="Q80" i="45" s="1"/>
  <c r="O89" i="45"/>
  <c r="R89" i="45" s="1"/>
  <c r="O87" i="45"/>
  <c r="R83" i="45" s="1"/>
  <c r="O88" i="45"/>
  <c r="R87" i="45" s="1"/>
  <c r="O80" i="45"/>
  <c r="S81" i="45" s="1"/>
  <c r="O86" i="45"/>
  <c r="S80" i="45" s="1"/>
  <c r="O77" i="45"/>
  <c r="S74" i="45" s="1"/>
  <c r="O84" i="45"/>
  <c r="S75" i="45" s="1"/>
  <c r="O81" i="45"/>
  <c r="Q75" i="45" s="1"/>
  <c r="D152" i="45"/>
  <c r="O82" i="45"/>
  <c r="Q78" i="45" s="1"/>
  <c r="R74" i="45"/>
  <c r="J132" i="45"/>
  <c r="F235" i="45"/>
  <c r="F222" i="45"/>
  <c r="F220" i="45"/>
  <c r="F228" i="45"/>
  <c r="F237" i="45"/>
  <c r="F211" i="45"/>
  <c r="F215" i="45"/>
  <c r="F219" i="45"/>
  <c r="F227" i="45"/>
  <c r="F236" i="45"/>
  <c r="F203" i="45"/>
  <c r="F207" i="45"/>
  <c r="F198" i="45"/>
  <c r="F202" i="45"/>
  <c r="F206" i="45"/>
  <c r="F210" i="45"/>
  <c r="F214" i="45"/>
  <c r="F218" i="45"/>
  <c r="F225" i="45"/>
  <c r="F233" i="45"/>
  <c r="F196" i="45"/>
  <c r="F200" i="45"/>
  <c r="F204" i="45"/>
  <c r="F208" i="45"/>
  <c r="F212" i="45"/>
  <c r="F216" i="45"/>
  <c r="F221" i="45"/>
  <c r="F229" i="45"/>
  <c r="F199" i="45"/>
  <c r="F197" i="45"/>
  <c r="F201" i="45"/>
  <c r="F205" i="45"/>
  <c r="F209" i="45"/>
  <c r="F213" i="45"/>
  <c r="F217" i="45"/>
  <c r="F223" i="45"/>
  <c r="F231" i="45"/>
  <c r="F224" i="45"/>
  <c r="F194" i="45"/>
  <c r="F195" i="45"/>
  <c r="F230" i="45"/>
  <c r="F232" i="45"/>
  <c r="F226" i="45"/>
  <c r="F234" i="45"/>
  <c r="G235" i="45"/>
  <c r="G220" i="45"/>
  <c r="G228" i="45"/>
  <c r="G237" i="45"/>
  <c r="G230" i="45"/>
  <c r="G196" i="45"/>
  <c r="G200" i="45"/>
  <c r="G204" i="45"/>
  <c r="G208" i="45"/>
  <c r="G212" i="45"/>
  <c r="G216" i="45"/>
  <c r="G221" i="45"/>
  <c r="G229" i="45"/>
  <c r="G195" i="45"/>
  <c r="G199" i="45"/>
  <c r="G197" i="45"/>
  <c r="G201" i="45"/>
  <c r="G205" i="45"/>
  <c r="G209" i="45"/>
  <c r="G213" i="45"/>
  <c r="G217" i="45"/>
  <c r="G223" i="45"/>
  <c r="G231" i="45"/>
  <c r="G224" i="45"/>
  <c r="G232" i="45"/>
  <c r="G215" i="45"/>
  <c r="G227" i="45"/>
  <c r="G207" i="45"/>
  <c r="G210" i="45"/>
  <c r="G194" i="45"/>
  <c r="G206" i="45"/>
  <c r="G233" i="45"/>
  <c r="G211" i="45"/>
  <c r="G219" i="45"/>
  <c r="G236" i="45"/>
  <c r="G225" i="45"/>
  <c r="G203" i="45"/>
  <c r="G222" i="45"/>
  <c r="G202" i="45"/>
  <c r="G218" i="45"/>
  <c r="G226" i="45"/>
  <c r="G234" i="45"/>
  <c r="G198" i="45"/>
  <c r="G214" i="45"/>
  <c r="K192" i="45"/>
  <c r="K164" i="45"/>
  <c r="K172" i="45"/>
  <c r="K174" i="45"/>
  <c r="K182" i="45"/>
  <c r="K166" i="45"/>
  <c r="K184" i="45"/>
  <c r="K161" i="45"/>
  <c r="K169" i="45"/>
  <c r="K177" i="45"/>
  <c r="K185" i="45"/>
  <c r="K165" i="45"/>
  <c r="K167" i="45"/>
  <c r="K183" i="45"/>
  <c r="K173" i="45"/>
  <c r="K181" i="45"/>
  <c r="K180" i="45"/>
  <c r="K175" i="45"/>
  <c r="K176" i="45"/>
  <c r="K178" i="45"/>
  <c r="K170" i="45"/>
  <c r="K163" i="45"/>
  <c r="K171" i="45"/>
  <c r="K179" i="45"/>
  <c r="K162" i="45"/>
  <c r="K168" i="45"/>
  <c r="H160" i="45"/>
  <c r="K132" i="45"/>
  <c r="E235" i="45"/>
  <c r="E220" i="45"/>
  <c r="E228" i="45"/>
  <c r="E237" i="45"/>
  <c r="E211" i="45"/>
  <c r="E215" i="45"/>
  <c r="E219" i="45"/>
  <c r="E227" i="45"/>
  <c r="E236" i="45"/>
  <c r="E195" i="45"/>
  <c r="E203" i="45"/>
  <c r="E207" i="45"/>
  <c r="E198" i="45"/>
  <c r="E202" i="45"/>
  <c r="E206" i="45"/>
  <c r="E210" i="45"/>
  <c r="E214" i="45"/>
  <c r="E218" i="45"/>
  <c r="E196" i="45"/>
  <c r="E200" i="45"/>
  <c r="E204" i="45"/>
  <c r="E208" i="45"/>
  <c r="E212" i="45"/>
  <c r="E216" i="45"/>
  <c r="E221" i="45"/>
  <c r="E229" i="45"/>
  <c r="E217" i="45"/>
  <c r="E226" i="45"/>
  <c r="E234" i="45"/>
  <c r="E197" i="45"/>
  <c r="E224" i="45"/>
  <c r="E209" i="45"/>
  <c r="E222" i="45"/>
  <c r="E223" i="45"/>
  <c r="E201" i="45"/>
  <c r="E230" i="45"/>
  <c r="E213" i="45"/>
  <c r="E232" i="45"/>
  <c r="E231" i="45"/>
  <c r="E233" i="45"/>
  <c r="E199" i="45"/>
  <c r="E205" i="45"/>
  <c r="E225" i="45"/>
  <c r="H235" i="45"/>
  <c r="H220" i="45"/>
  <c r="H228" i="45"/>
  <c r="H237" i="45"/>
  <c r="H230" i="45"/>
  <c r="H203" i="45"/>
  <c r="H196" i="45"/>
  <c r="H200" i="45"/>
  <c r="H204" i="45"/>
  <c r="H208" i="45"/>
  <c r="H212" i="45"/>
  <c r="H216" i="45"/>
  <c r="H221" i="45"/>
  <c r="H229" i="45"/>
  <c r="H195" i="45"/>
  <c r="H197" i="45"/>
  <c r="H201" i="45"/>
  <c r="H205" i="45"/>
  <c r="H209" i="45"/>
  <c r="H213" i="45"/>
  <c r="H217" i="45"/>
  <c r="H223" i="45"/>
  <c r="H231" i="45"/>
  <c r="H224" i="45"/>
  <c r="H232" i="45"/>
  <c r="H194" i="45"/>
  <c r="H198" i="45"/>
  <c r="H214" i="45"/>
  <c r="H215" i="45"/>
  <c r="H227" i="45"/>
  <c r="H210" i="45"/>
  <c r="H206" i="45"/>
  <c r="H233" i="45"/>
  <c r="H211" i="45"/>
  <c r="H219" i="45"/>
  <c r="H236" i="45"/>
  <c r="H199" i="45"/>
  <c r="H225" i="45"/>
  <c r="H222" i="45"/>
  <c r="H202" i="45"/>
  <c r="H218" i="45"/>
  <c r="H207" i="45"/>
  <c r="H226" i="45"/>
  <c r="H234" i="45"/>
  <c r="I74" i="45"/>
  <c r="E132" i="45"/>
  <c r="L160" i="45"/>
  <c r="L235" i="45"/>
  <c r="L196" i="45"/>
  <c r="L200" i="45"/>
  <c r="L204" i="45"/>
  <c r="L208" i="45"/>
  <c r="L212" i="45"/>
  <c r="L216" i="45"/>
  <c r="L221" i="45"/>
  <c r="L229" i="45"/>
  <c r="L195" i="45"/>
  <c r="L199" i="45"/>
  <c r="L197" i="45"/>
  <c r="L201" i="45"/>
  <c r="L205" i="45"/>
  <c r="L209" i="45"/>
  <c r="L213" i="45"/>
  <c r="L217" i="45"/>
  <c r="L223" i="45"/>
  <c r="L231" i="45"/>
  <c r="L224" i="45"/>
  <c r="L232" i="45"/>
  <c r="L220" i="45"/>
  <c r="L228" i="45"/>
  <c r="L237" i="45"/>
  <c r="L230" i="45"/>
  <c r="L211" i="45"/>
  <c r="L215" i="45"/>
  <c r="L219" i="45"/>
  <c r="L227" i="45"/>
  <c r="L236" i="45"/>
  <c r="L225" i="45"/>
  <c r="L202" i="45"/>
  <c r="L218" i="45"/>
  <c r="L226" i="45"/>
  <c r="L234" i="45"/>
  <c r="L203" i="45"/>
  <c r="L222" i="45"/>
  <c r="L198" i="45"/>
  <c r="L214" i="45"/>
  <c r="L210" i="45"/>
  <c r="L207" i="45"/>
  <c r="L206" i="45"/>
  <c r="L233" i="45"/>
  <c r="K74" i="45"/>
  <c r="F132" i="45"/>
  <c r="L132" i="45"/>
  <c r="G132" i="45"/>
  <c r="J244" i="45"/>
  <c r="J74" i="45"/>
  <c r="H132" i="45"/>
  <c r="I192" i="45"/>
  <c r="I166" i="45"/>
  <c r="I170" i="45"/>
  <c r="I165" i="45"/>
  <c r="I181" i="45"/>
  <c r="I178" i="45"/>
  <c r="I173" i="45"/>
  <c r="I175" i="45"/>
  <c r="I164" i="45"/>
  <c r="I182" i="45"/>
  <c r="I172" i="45"/>
  <c r="I180" i="45"/>
  <c r="I168" i="45"/>
  <c r="I174" i="45"/>
  <c r="I176" i="45"/>
  <c r="I184" i="45"/>
  <c r="I185" i="45"/>
  <c r="I161" i="45"/>
  <c r="I169" i="45"/>
  <c r="I177" i="45"/>
  <c r="I183" i="45"/>
  <c r="I167" i="45"/>
  <c r="I163" i="45"/>
  <c r="I171" i="45"/>
  <c r="I179" i="45"/>
  <c r="I162" i="45"/>
  <c r="I132" i="45"/>
  <c r="D76" i="45"/>
  <c r="D85" i="45"/>
  <c r="D84" i="45"/>
  <c r="D87" i="45"/>
  <c r="D135" i="45"/>
  <c r="N245" i="45"/>
  <c r="N256" i="45"/>
  <c r="F74" i="45"/>
  <c r="N255" i="45"/>
  <c r="D133" i="45"/>
  <c r="D89" i="45"/>
  <c r="N249" i="45"/>
  <c r="D142" i="45"/>
  <c r="N258" i="45"/>
  <c r="D86" i="45"/>
  <c r="O99" i="45"/>
  <c r="G74" i="45"/>
  <c r="L243" i="45"/>
  <c r="N260" i="45"/>
  <c r="D90" i="45"/>
  <c r="D148" i="45"/>
  <c r="F243" i="45"/>
  <c r="H74" i="45"/>
  <c r="D138" i="45"/>
  <c r="D147" i="45"/>
  <c r="L74" i="45"/>
  <c r="H243" i="45"/>
  <c r="N248" i="45"/>
  <c r="G243" i="45"/>
  <c r="G245" i="45" s="1"/>
  <c r="D44" i="45"/>
  <c r="D137" i="45"/>
  <c r="Q74" i="45"/>
  <c r="D150" i="45"/>
  <c r="D77" i="45"/>
  <c r="D88" i="45"/>
  <c r="E160" i="45"/>
  <c r="R208" i="45"/>
  <c r="N259" i="45"/>
  <c r="D75" i="45"/>
  <c r="E74" i="45"/>
  <c r="D143" i="45"/>
  <c r="N246" i="45"/>
  <c r="D149" i="45"/>
  <c r="N254" i="45"/>
  <c r="N247" i="45"/>
  <c r="D136" i="45"/>
  <c r="N252" i="45"/>
  <c r="S78" i="45"/>
  <c r="S77" i="45"/>
  <c r="D144" i="45"/>
  <c r="D81" i="45"/>
  <c r="D134" i="45"/>
  <c r="D83" i="45"/>
  <c r="D80" i="45"/>
  <c r="G160" i="45"/>
  <c r="F160" i="45"/>
  <c r="D82" i="45"/>
  <c r="N251" i="45"/>
  <c r="X642" i="3"/>
  <c r="X643" i="3"/>
  <c r="X644" i="3"/>
  <c r="X645" i="3"/>
  <c r="X647" i="3"/>
  <c r="X648" i="3"/>
  <c r="X649" i="3"/>
  <c r="X650" i="3"/>
  <c r="X651" i="3"/>
  <c r="X652" i="3"/>
  <c r="X653" i="3"/>
  <c r="X654" i="3"/>
  <c r="X655" i="3"/>
  <c r="X657" i="3"/>
  <c r="X658" i="3"/>
  <c r="X659" i="3"/>
  <c r="X660" i="3"/>
  <c r="X661" i="3"/>
  <c r="X662" i="3"/>
  <c r="X663" i="3"/>
  <c r="X664" i="3"/>
  <c r="X665" i="3"/>
  <c r="X667" i="3"/>
  <c r="X668" i="3"/>
  <c r="X669" i="3"/>
  <c r="X670" i="3"/>
  <c r="X671" i="3"/>
  <c r="X672" i="3"/>
  <c r="X673" i="3"/>
  <c r="X674" i="3"/>
  <c r="X675" i="3"/>
  <c r="X677" i="3"/>
  <c r="X678" i="3"/>
  <c r="X679" i="3"/>
  <c r="X680" i="3"/>
  <c r="X681" i="3"/>
  <c r="X682" i="3"/>
  <c r="X683" i="3"/>
  <c r="X684" i="3"/>
  <c r="X685" i="3"/>
  <c r="X687" i="3"/>
  <c r="CO103" i="16"/>
  <c r="CN103" i="16"/>
  <c r="CM103" i="16"/>
  <c r="CL103" i="16"/>
  <c r="CK103" i="16"/>
  <c r="CJ103" i="16"/>
  <c r="CI103" i="16"/>
  <c r="CH103" i="16"/>
  <c r="CG103" i="16"/>
  <c r="CF103" i="16"/>
  <c r="CE103" i="16"/>
  <c r="CD103" i="16"/>
  <c r="CC103" i="16"/>
  <c r="CB103" i="16"/>
  <c r="CA103" i="16"/>
  <c r="BZ103" i="16"/>
  <c r="BY103" i="16"/>
  <c r="BX103" i="16"/>
  <c r="BW103" i="16"/>
  <c r="BV103" i="16"/>
  <c r="BU103" i="16"/>
  <c r="BT103" i="16"/>
  <c r="BS103" i="16"/>
  <c r="BR103" i="16"/>
  <c r="BQ103" i="16"/>
  <c r="BP103" i="16"/>
  <c r="BO103" i="16"/>
  <c r="BN103" i="16"/>
  <c r="BM103" i="16"/>
  <c r="BL103" i="16"/>
  <c r="BK103" i="16"/>
  <c r="BJ103" i="16"/>
  <c r="BI103" i="16"/>
  <c r="BH103" i="16"/>
  <c r="BG103" i="16"/>
  <c r="BF103" i="16"/>
  <c r="BE103" i="16"/>
  <c r="BD103" i="16"/>
  <c r="BC103" i="16"/>
  <c r="BB103" i="16"/>
  <c r="BA103" i="16"/>
  <c r="AZ103" i="16"/>
  <c r="AY103" i="16"/>
  <c r="AX103" i="16"/>
  <c r="AW103" i="16"/>
  <c r="AV103" i="16"/>
  <c r="AU103" i="16"/>
  <c r="AT103" i="16"/>
  <c r="AS103" i="16"/>
  <c r="AR103" i="16"/>
  <c r="AQ103" i="16"/>
  <c r="AP103" i="16"/>
  <c r="AO103" i="16"/>
  <c r="C103" i="16"/>
  <c r="C105" i="16"/>
  <c r="C106" i="16"/>
  <c r="C108" i="16"/>
  <c r="C110" i="16"/>
  <c r="C111" i="16"/>
  <c r="Q12" i="47" s="1"/>
  <c r="C112" i="16"/>
  <c r="C113" i="16"/>
  <c r="C114" i="16"/>
  <c r="AJ162" i="45" l="1"/>
  <c r="AJ179" i="45"/>
  <c r="AJ177" i="45"/>
  <c r="AJ174" i="45"/>
  <c r="AJ172" i="45"/>
  <c r="AJ165" i="45"/>
  <c r="AJ173" i="45"/>
  <c r="AJ170" i="45"/>
  <c r="AJ164" i="45"/>
  <c r="AJ167" i="45"/>
  <c r="AJ175" i="45"/>
  <c r="AJ180" i="45"/>
  <c r="AJ166" i="45"/>
  <c r="AJ168" i="45"/>
  <c r="AJ182" i="45"/>
  <c r="AJ161" i="45"/>
  <c r="AJ183" i="45"/>
  <c r="AJ171" i="45"/>
  <c r="AJ176" i="45"/>
  <c r="AJ169" i="45"/>
  <c r="AJ181" i="45"/>
  <c r="R161" i="45"/>
  <c r="P160" i="45"/>
  <c r="O160" i="45"/>
  <c r="P241" i="45"/>
  <c r="O259" i="45" s="1"/>
  <c r="S259" i="45" s="1"/>
  <c r="E245" i="45"/>
  <c r="Q57" i="47" a="1"/>
  <c r="Q57" i="47" s="1"/>
  <c r="Q58" i="47" a="1"/>
  <c r="Q58" i="47" s="1"/>
  <c r="Q56" i="47" a="1"/>
  <c r="Q56" i="47" s="1"/>
  <c r="Q48" i="47" a="1"/>
  <c r="Q48" i="47" s="1"/>
  <c r="Q55" i="47" a="1"/>
  <c r="Q55" i="47" s="1"/>
  <c r="Q34" i="47" a="1"/>
  <c r="Q34" i="47" s="1"/>
  <c r="Q23" i="47" a="1"/>
  <c r="Q23" i="47" s="1"/>
  <c r="Q31" i="47" a="1"/>
  <c r="Q31" i="47" s="1"/>
  <c r="Q17" i="47" a="1"/>
  <c r="Q17" i="47" s="1"/>
  <c r="Q32" i="47" a="1"/>
  <c r="Q32" i="47" s="1"/>
  <c r="Q39" i="47" a="1"/>
  <c r="Q39" i="47" s="1"/>
  <c r="Q47" i="47" a="1"/>
  <c r="Q47" i="47" s="1"/>
  <c r="Q42" i="47" a="1"/>
  <c r="Q42" i="47" s="1"/>
  <c r="Q50" i="47" a="1"/>
  <c r="Q50" i="47" s="1"/>
  <c r="Q25" i="47" a="1"/>
  <c r="Q25" i="47" s="1"/>
  <c r="Q16" i="47" a="1"/>
  <c r="Q16" i="47" s="1"/>
  <c r="Q40" i="47" a="1"/>
  <c r="Q40" i="47" s="1"/>
  <c r="Q26" i="47" a="1"/>
  <c r="Q26" i="47" s="1"/>
  <c r="Q19" i="47" a="1"/>
  <c r="Q19" i="47" s="1"/>
  <c r="Q18" i="47" a="1"/>
  <c r="Q18" i="47" s="1"/>
  <c r="Q51" i="47" a="1"/>
  <c r="Q51" i="47" s="1"/>
  <c r="Q24" i="47" a="1"/>
  <c r="Q24" i="47" s="1"/>
  <c r="Q33" i="47" a="1"/>
  <c r="Q33" i="47" s="1"/>
  <c r="Q28" i="47" a="1"/>
  <c r="Q28" i="47" s="1"/>
  <c r="Q45" i="47" a="1"/>
  <c r="Q45" i="47" s="1"/>
  <c r="Q37" i="47" a="1"/>
  <c r="Q37" i="47" s="1"/>
  <c r="Q53" i="47" a="1"/>
  <c r="Q53" i="47" s="1"/>
  <c r="Q35" i="47" a="1"/>
  <c r="Q35" i="47" s="1"/>
  <c r="Q30" i="47" a="1"/>
  <c r="Q30" i="47" s="1"/>
  <c r="Q49" i="47" a="1"/>
  <c r="Q49" i="47" s="1"/>
  <c r="Q27" i="47" a="1"/>
  <c r="Q27" i="47" s="1"/>
  <c r="Q20" i="47" a="1"/>
  <c r="Q20" i="47" s="1"/>
  <c r="Q36" i="47" a="1"/>
  <c r="Q36" i="47" s="1"/>
  <c r="Q44" i="47" a="1"/>
  <c r="Q44" i="47" s="1"/>
  <c r="Q38" i="47" a="1"/>
  <c r="Q38" i="47" s="1"/>
  <c r="Q22" i="47" a="1"/>
  <c r="Q22" i="47" s="1"/>
  <c r="Q46" i="47" a="1"/>
  <c r="Q46" i="47" s="1"/>
  <c r="Q41" i="47" a="1"/>
  <c r="Q41" i="47" s="1"/>
  <c r="Q43" i="47" a="1"/>
  <c r="Q43" i="47" s="1"/>
  <c r="Q29" i="47" a="1"/>
  <c r="Q29" i="47" s="1"/>
  <c r="Q54" i="47" a="1"/>
  <c r="Q54" i="47" s="1"/>
  <c r="Q52" i="47" a="1"/>
  <c r="Q52" i="47" s="1"/>
  <c r="Q21" i="47" a="1"/>
  <c r="Q21" i="47" s="1"/>
  <c r="J14" i="18"/>
  <c r="D179" i="45"/>
  <c r="D165" i="45"/>
  <c r="D166" i="45"/>
  <c r="D181" i="45"/>
  <c r="D172" i="45"/>
  <c r="D173" i="45"/>
  <c r="D161" i="45"/>
  <c r="D169" i="45"/>
  <c r="D162" i="45"/>
  <c r="D167" i="45"/>
  <c r="D182" i="45"/>
  <c r="D183" i="45"/>
  <c r="D177" i="45"/>
  <c r="D180" i="45"/>
  <c r="D163" i="45"/>
  <c r="D170" i="45"/>
  <c r="CC210" i="45"/>
  <c r="CC206" i="45"/>
  <c r="CC202" i="45"/>
  <c r="CC197" i="45"/>
  <c r="CC198" i="45"/>
  <c r="CC209" i="45"/>
  <c r="CC205" i="45"/>
  <c r="CC200" i="45"/>
  <c r="CC196" i="45"/>
  <c r="CC207" i="45"/>
  <c r="CC208" i="45"/>
  <c r="CC204" i="45"/>
  <c r="CC199" i="45"/>
  <c r="CC195" i="45"/>
  <c r="CC203" i="45"/>
  <c r="CB198" i="45"/>
  <c r="CE201" i="45" s="1"/>
  <c r="CC201" i="45"/>
  <c r="CB196" i="45"/>
  <c r="CF194" i="45" s="1"/>
  <c r="CB200" i="45"/>
  <c r="CB204" i="45"/>
  <c r="CG196" i="45" s="1"/>
  <c r="CB208" i="45"/>
  <c r="CB199" i="45"/>
  <c r="CB197" i="45"/>
  <c r="CG194" i="45" s="1"/>
  <c r="CB201" i="45"/>
  <c r="CB205" i="45"/>
  <c r="CB209" i="45"/>
  <c r="CB207" i="45"/>
  <c r="CF203" i="45" s="1"/>
  <c r="CB202" i="45"/>
  <c r="CE198" i="45" s="1"/>
  <c r="CB206" i="45"/>
  <c r="CB210" i="45"/>
  <c r="CB203" i="45"/>
  <c r="CE194" i="45"/>
  <c r="O194" i="45"/>
  <c r="R193" i="45" s="1"/>
  <c r="CB192" i="45"/>
  <c r="BT160" i="45"/>
  <c r="AL160" i="45"/>
  <c r="BF160" i="45"/>
  <c r="BJ160" i="45"/>
  <c r="BS160" i="45"/>
  <c r="AP160" i="45"/>
  <c r="BP160" i="45"/>
  <c r="AO160" i="45"/>
  <c r="BM194" i="45"/>
  <c r="BL194" i="45"/>
  <c r="BI160" i="45"/>
  <c r="AM195" i="45"/>
  <c r="AL195" i="45"/>
  <c r="O141" i="45"/>
  <c r="O140" i="45"/>
  <c r="O142" i="45"/>
  <c r="D164" i="45"/>
  <c r="O137" i="45"/>
  <c r="O144" i="45"/>
  <c r="D171" i="45"/>
  <c r="D184" i="45"/>
  <c r="O134" i="45"/>
  <c r="O138" i="45"/>
  <c r="P194" i="45"/>
  <c r="BK194" i="45"/>
  <c r="O146" i="45"/>
  <c r="O136" i="45"/>
  <c r="O205" i="45"/>
  <c r="T199" i="45" s="1"/>
  <c r="BO194" i="45"/>
  <c r="BN194" i="45"/>
  <c r="AW212" i="45"/>
  <c r="AV208" i="45"/>
  <c r="AV214" i="45"/>
  <c r="AV226" i="45"/>
  <c r="AV238" i="45"/>
  <c r="AW236" i="45"/>
  <c r="AV200" i="45"/>
  <c r="AV198" i="45"/>
  <c r="AW220" i="45"/>
  <c r="AV217" i="45"/>
  <c r="AV223" i="45"/>
  <c r="AW196" i="45"/>
  <c r="AW228" i="45"/>
  <c r="AV206" i="45"/>
  <c r="AW234" i="45"/>
  <c r="AW226" i="45"/>
  <c r="AW218" i="45"/>
  <c r="AW200" i="45"/>
  <c r="AX220" i="45"/>
  <c r="AY228" i="45"/>
  <c r="AX196" i="45"/>
  <c r="AY204" i="45"/>
  <c r="AX197" i="45"/>
  <c r="AW221" i="45"/>
  <c r="AW237" i="45"/>
  <c r="AV219" i="45"/>
  <c r="AX228" i="45"/>
  <c r="AY236" i="45"/>
  <c r="AW197" i="45"/>
  <c r="AX205" i="45"/>
  <c r="AY229" i="45"/>
  <c r="AX206" i="45"/>
  <c r="AY214" i="45"/>
  <c r="AX230" i="45"/>
  <c r="AX204" i="45"/>
  <c r="AY212" i="45"/>
  <c r="AV228" i="45"/>
  <c r="AV201" i="45"/>
  <c r="AW206" i="45"/>
  <c r="AV199" i="45"/>
  <c r="AY213" i="45"/>
  <c r="AX229" i="45"/>
  <c r="AV237" i="45"/>
  <c r="AX214" i="45"/>
  <c r="AX238" i="45"/>
  <c r="AV209" i="45"/>
  <c r="AX212" i="45"/>
  <c r="AX236" i="45"/>
  <c r="AV207" i="45"/>
  <c r="AW229" i="45"/>
  <c r="AY237" i="45"/>
  <c r="AW208" i="45"/>
  <c r="AY220" i="45"/>
  <c r="AV236" i="45"/>
  <c r="AV215" i="45"/>
  <c r="AX213" i="45"/>
  <c r="AY221" i="45"/>
  <c r="AY198" i="45"/>
  <c r="AV218" i="45"/>
  <c r="AY207" i="45"/>
  <c r="AY196" i="45"/>
  <c r="AV225" i="45"/>
  <c r="AY197" i="45"/>
  <c r="AW213" i="45"/>
  <c r="AV229" i="45"/>
  <c r="AX237" i="45"/>
  <c r="AX222" i="45"/>
  <c r="AV227" i="45"/>
  <c r="AY222" i="45"/>
  <c r="AW199" i="45"/>
  <c r="AW207" i="45"/>
  <c r="AV230" i="45"/>
  <c r="AV195" i="45"/>
  <c r="AY215" i="45"/>
  <c r="AX203" i="45"/>
  <c r="AX235" i="45"/>
  <c r="AY208" i="45"/>
  <c r="AW202" i="45"/>
  <c r="AX223" i="45"/>
  <c r="AY231" i="45"/>
  <c r="AW219" i="45"/>
  <c r="AV224" i="45"/>
  <c r="AX224" i="45"/>
  <c r="AV231" i="45"/>
  <c r="AY238" i="45"/>
  <c r="AX215" i="45"/>
  <c r="AW214" i="45"/>
  <c r="AW203" i="45"/>
  <c r="AY211" i="45"/>
  <c r="AY227" i="45"/>
  <c r="AW235" i="45"/>
  <c r="AX200" i="45"/>
  <c r="AY232" i="45"/>
  <c r="AW198" i="45"/>
  <c r="AX221" i="45"/>
  <c r="AW215" i="45"/>
  <c r="AW222" i="45"/>
  <c r="AX208" i="45"/>
  <c r="AY216" i="45"/>
  <c r="AX209" i="45"/>
  <c r="AY205" i="45"/>
  <c r="AY230" i="45"/>
  <c r="AY199" i="45"/>
  <c r="AX198" i="45"/>
  <c r="AX231" i="45"/>
  <c r="AV202" i="45"/>
  <c r="AW238" i="45"/>
  <c r="AY195" i="45"/>
  <c r="AY219" i="45"/>
  <c r="AX232" i="45"/>
  <c r="AY201" i="45"/>
  <c r="AY206" i="45"/>
  <c r="AX199" i="45"/>
  <c r="AX207" i="45"/>
  <c r="AY223" i="45"/>
  <c r="AW231" i="45"/>
  <c r="AV210" i="45"/>
  <c r="AX195" i="45"/>
  <c r="AY203" i="45"/>
  <c r="AW211" i="45"/>
  <c r="AW227" i="45"/>
  <c r="AY235" i="45"/>
  <c r="AV216" i="45"/>
  <c r="AX216" i="45"/>
  <c r="AY224" i="45"/>
  <c r="AV203" i="45"/>
  <c r="AW209" i="45"/>
  <c r="AY225" i="45"/>
  <c r="AW233" i="45"/>
  <c r="AX211" i="45"/>
  <c r="AX219" i="45"/>
  <c r="AX227" i="45"/>
  <c r="AV196" i="45"/>
  <c r="AW216" i="45"/>
  <c r="AV213" i="45"/>
  <c r="AX201" i="45"/>
  <c r="AV204" i="45"/>
  <c r="AW224" i="45"/>
  <c r="AY210" i="45"/>
  <c r="AV222" i="45"/>
  <c r="AY217" i="45"/>
  <c r="AW225" i="45"/>
  <c r="AW201" i="45"/>
  <c r="AX225" i="45"/>
  <c r="AV212" i="45"/>
  <c r="AW232" i="45"/>
  <c r="AY202" i="45"/>
  <c r="AY218" i="45"/>
  <c r="AY226" i="45"/>
  <c r="AV235" i="45"/>
  <c r="AW223" i="45"/>
  <c r="AW230" i="45"/>
  <c r="AY200" i="45"/>
  <c r="AV232" i="45"/>
  <c r="AV211" i="45"/>
  <c r="AV233" i="45"/>
  <c r="AV234" i="45"/>
  <c r="AV220" i="45"/>
  <c r="AX217" i="45"/>
  <c r="AX226" i="45"/>
  <c r="AW210" i="45"/>
  <c r="AV205" i="45"/>
  <c r="AY209" i="45"/>
  <c r="AW217" i="45"/>
  <c r="AX233" i="45"/>
  <c r="AW204" i="45"/>
  <c r="AX234" i="45"/>
  <c r="AV197" i="45"/>
  <c r="AX202" i="45"/>
  <c r="AY234" i="45"/>
  <c r="AV221" i="45"/>
  <c r="AX218" i="45"/>
  <c r="AX210" i="45"/>
  <c r="AY233" i="45"/>
  <c r="AO232" i="45"/>
  <c r="AN229" i="45"/>
  <c r="AL207" i="45"/>
  <c r="AO216" i="45"/>
  <c r="AL199" i="45"/>
  <c r="AN198" i="45"/>
  <c r="AL231" i="45"/>
  <c r="AM237" i="45"/>
  <c r="AO204" i="45"/>
  <c r="AM221" i="45"/>
  <c r="AO198" i="45"/>
  <c r="AM197" i="45"/>
  <c r="AM205" i="45"/>
  <c r="AM229" i="45"/>
  <c r="AO208" i="45"/>
  <c r="AN205" i="45"/>
  <c r="AM213" i="45"/>
  <c r="AN221" i="45"/>
  <c r="AM218" i="45"/>
  <c r="AO200" i="45"/>
  <c r="AO224" i="45"/>
  <c r="AM210" i="45"/>
  <c r="AN232" i="45"/>
  <c r="AL200" i="45"/>
  <c r="AL223" i="45"/>
  <c r="AN237" i="45"/>
  <c r="AM226" i="45"/>
  <c r="AM202" i="45"/>
  <c r="AL196" i="45"/>
  <c r="AO221" i="45"/>
  <c r="AN234" i="45"/>
  <c r="AO202" i="45"/>
  <c r="AN215" i="45"/>
  <c r="AM228" i="45"/>
  <c r="AL198" i="45"/>
  <c r="AO223" i="45"/>
  <c r="AN236" i="45"/>
  <c r="AN209" i="45"/>
  <c r="AM222" i="45"/>
  <c r="AO236" i="45"/>
  <c r="AL215" i="45"/>
  <c r="AO197" i="45"/>
  <c r="AN210" i="45"/>
  <c r="AM223" i="45"/>
  <c r="AL236" i="45"/>
  <c r="AM204" i="45"/>
  <c r="AL217" i="45"/>
  <c r="AO199" i="45"/>
  <c r="AN212" i="45"/>
  <c r="AM225" i="45"/>
  <c r="AL238" i="45"/>
  <c r="AL211" i="45"/>
  <c r="AM238" i="45"/>
  <c r="AM219" i="45"/>
  <c r="AM235" i="45"/>
  <c r="AM208" i="45"/>
  <c r="AM224" i="45"/>
  <c r="AO195" i="45"/>
  <c r="AN224" i="45"/>
  <c r="AN227" i="45"/>
  <c r="AO227" i="45"/>
  <c r="AM199" i="45"/>
  <c r="AL212" i="45"/>
  <c r="AO237" i="45"/>
  <c r="AO218" i="45"/>
  <c r="AN231" i="45"/>
  <c r="AM201" i="45"/>
  <c r="AL214" i="45"/>
  <c r="AO196" i="45"/>
  <c r="AO212" i="45"/>
  <c r="AN225" i="45"/>
  <c r="AN206" i="45"/>
  <c r="AN222" i="45"/>
  <c r="AN238" i="45"/>
  <c r="AN211" i="45"/>
  <c r="AN200" i="45"/>
  <c r="AL197" i="45"/>
  <c r="AM203" i="45"/>
  <c r="AL210" i="45"/>
  <c r="AL218" i="45"/>
  <c r="AL226" i="45"/>
  <c r="AL204" i="45"/>
  <c r="AO229" i="45"/>
  <c r="AO210" i="45"/>
  <c r="AN223" i="45"/>
  <c r="AM236" i="45"/>
  <c r="AL206" i="45"/>
  <c r="AO231" i="45"/>
  <c r="AN201" i="45"/>
  <c r="AN217" i="45"/>
  <c r="AM230" i="45"/>
  <c r="AM211" i="45"/>
  <c r="AM227" i="45"/>
  <c r="AM200" i="45"/>
  <c r="AM216" i="45"/>
  <c r="AM232" i="45"/>
  <c r="AN208" i="45"/>
  <c r="AN235" i="45"/>
  <c r="AO211" i="45"/>
  <c r="AN213" i="45"/>
  <c r="AL234" i="45"/>
  <c r="AO205" i="45"/>
  <c r="AN218" i="45"/>
  <c r="AM231" i="45"/>
  <c r="AN199" i="45"/>
  <c r="AM212" i="45"/>
  <c r="AL225" i="45"/>
  <c r="AO207" i="45"/>
  <c r="AN220" i="45"/>
  <c r="AM233" i="45"/>
  <c r="AL203" i="45"/>
  <c r="AL219" i="45"/>
  <c r="AN233" i="45"/>
  <c r="AN214" i="45"/>
  <c r="AN230" i="45"/>
  <c r="AN203" i="45"/>
  <c r="AN219" i="45"/>
  <c r="AN197" i="45"/>
  <c r="AM234" i="45"/>
  <c r="AL228" i="45"/>
  <c r="AM220" i="45"/>
  <c r="AM209" i="45"/>
  <c r="AL208" i="45"/>
  <c r="AO201" i="45"/>
  <c r="AL229" i="45"/>
  <c r="AO235" i="45"/>
  <c r="AL235" i="45"/>
  <c r="AO215" i="45"/>
  <c r="AM206" i="45"/>
  <c r="AO209" i="45"/>
  <c r="AN195" i="45"/>
  <c r="AO230" i="45"/>
  <c r="AN204" i="45"/>
  <c r="AO222" i="45"/>
  <c r="AN202" i="45"/>
  <c r="AO226" i="45"/>
  <c r="AM217" i="45"/>
  <c r="AM214" i="45"/>
  <c r="AL216" i="45"/>
  <c r="AL205" i="45"/>
  <c r="AL237" i="45"/>
  <c r="AL201" i="45"/>
  <c r="AN228" i="45"/>
  <c r="AL224" i="45"/>
  <c r="AL213" i="45"/>
  <c r="AL202" i="45"/>
  <c r="AM207" i="45"/>
  <c r="AM196" i="45"/>
  <c r="AL233" i="45"/>
  <c r="AL222" i="45"/>
  <c r="AO217" i="45"/>
  <c r="AO206" i="45"/>
  <c r="AO238" i="45"/>
  <c r="AO213" i="45"/>
  <c r="AO234" i="45"/>
  <c r="AO220" i="45"/>
  <c r="AM215" i="45"/>
  <c r="AN207" i="45"/>
  <c r="AN196" i="45"/>
  <c r="AL230" i="45"/>
  <c r="AL227" i="45"/>
  <c r="AO225" i="45"/>
  <c r="AO214" i="45"/>
  <c r="AO203" i="45"/>
  <c r="AN226" i="45"/>
  <c r="AM198" i="45"/>
  <c r="AO219" i="45"/>
  <c r="AL220" i="45"/>
  <c r="AL209" i="45"/>
  <c r="AO228" i="45"/>
  <c r="AL232" i="45"/>
  <c r="AL221" i="45"/>
  <c r="AN216" i="45"/>
  <c r="AO233" i="45"/>
  <c r="AQ204" i="45"/>
  <c r="AT217" i="45"/>
  <c r="AQ210" i="45"/>
  <c r="AR223" i="45"/>
  <c r="AR205" i="45"/>
  <c r="AQ220" i="45"/>
  <c r="AT225" i="45"/>
  <c r="AT201" i="45"/>
  <c r="AQ226" i="45"/>
  <c r="AR229" i="45"/>
  <c r="AR207" i="45"/>
  <c r="AQ196" i="45"/>
  <c r="AT215" i="45"/>
  <c r="AR237" i="45"/>
  <c r="AR217" i="45"/>
  <c r="AR201" i="45"/>
  <c r="AQ212" i="45"/>
  <c r="AT223" i="45"/>
  <c r="AT199" i="45"/>
  <c r="AQ218" i="45"/>
  <c r="AR225" i="45"/>
  <c r="AR209" i="45"/>
  <c r="AQ228" i="45"/>
  <c r="AT231" i="45"/>
  <c r="AT207" i="45"/>
  <c r="AR231" i="45"/>
  <c r="AR213" i="45"/>
  <c r="AR197" i="45"/>
  <c r="AQ236" i="45"/>
  <c r="AT233" i="45"/>
  <c r="AT209" i="45"/>
  <c r="AQ202" i="45"/>
  <c r="AR221" i="45"/>
  <c r="AR199" i="45"/>
  <c r="AQ234" i="45"/>
  <c r="AR233" i="45"/>
  <c r="AR215" i="45"/>
  <c r="AR200" i="45"/>
  <c r="AT237" i="45"/>
  <c r="AR216" i="45"/>
  <c r="AT210" i="45"/>
  <c r="AT203" i="45"/>
  <c r="AS211" i="45"/>
  <c r="AS227" i="45"/>
  <c r="AQ219" i="45"/>
  <c r="AR203" i="45"/>
  <c r="AR224" i="45"/>
  <c r="AT226" i="45"/>
  <c r="AT213" i="45"/>
  <c r="AS195" i="45"/>
  <c r="AS213" i="45"/>
  <c r="AS231" i="45"/>
  <c r="AQ227" i="45"/>
  <c r="AT235" i="45"/>
  <c r="AQ213" i="45"/>
  <c r="AR227" i="45"/>
  <c r="AR232" i="45"/>
  <c r="AR235" i="45"/>
  <c r="AS197" i="45"/>
  <c r="AS215" i="45"/>
  <c r="AS233" i="45"/>
  <c r="AQ235" i="45"/>
  <c r="AS199" i="45"/>
  <c r="AS217" i="45"/>
  <c r="AS235" i="45"/>
  <c r="AQ229" i="45"/>
  <c r="AS205" i="45"/>
  <c r="AS201" i="45"/>
  <c r="AS219" i="45"/>
  <c r="AS237" i="45"/>
  <c r="AS203" i="45"/>
  <c r="AS221" i="45"/>
  <c r="AQ195" i="45"/>
  <c r="AT211" i="45"/>
  <c r="AT218" i="45"/>
  <c r="AS229" i="45"/>
  <c r="AS207" i="45"/>
  <c r="AS223" i="45"/>
  <c r="AQ203" i="45"/>
  <c r="AQ237" i="45"/>
  <c r="AR202" i="45"/>
  <c r="AR220" i="45"/>
  <c r="AQ198" i="45"/>
  <c r="AR204" i="45"/>
  <c r="AR222" i="45"/>
  <c r="AQ206" i="45"/>
  <c r="AS209" i="45"/>
  <c r="AR206" i="45"/>
  <c r="AR226" i="45"/>
  <c r="AQ214" i="45"/>
  <c r="AS210" i="45"/>
  <c r="AS226" i="45"/>
  <c r="AQ207" i="45"/>
  <c r="AT229" i="45"/>
  <c r="AS225" i="45"/>
  <c r="AR208" i="45"/>
  <c r="AR228" i="45"/>
  <c r="AQ222" i="45"/>
  <c r="AT195" i="45"/>
  <c r="AS196" i="45"/>
  <c r="AS212" i="45"/>
  <c r="AS228" i="45"/>
  <c r="AQ215" i="45"/>
  <c r="AQ211" i="45"/>
  <c r="AR210" i="45"/>
  <c r="AR230" i="45"/>
  <c r="AQ230" i="45"/>
  <c r="AT219" i="45"/>
  <c r="AS198" i="45"/>
  <c r="AS214" i="45"/>
  <c r="AS230" i="45"/>
  <c r="AQ223" i="45"/>
  <c r="AQ197" i="45"/>
  <c r="AQ205" i="45"/>
  <c r="AR196" i="45"/>
  <c r="AR214" i="45"/>
  <c r="AR236" i="45"/>
  <c r="AS202" i="45"/>
  <c r="AS218" i="45"/>
  <c r="AS234" i="45"/>
  <c r="AQ221" i="45"/>
  <c r="AR198" i="45"/>
  <c r="AR218" i="45"/>
  <c r="AR238" i="45"/>
  <c r="AS204" i="45"/>
  <c r="AS220" i="45"/>
  <c r="AS236" i="45"/>
  <c r="AR211" i="45"/>
  <c r="AS224" i="45"/>
  <c r="AT212" i="45"/>
  <c r="AT232" i="45"/>
  <c r="AR212" i="45"/>
  <c r="AS232" i="45"/>
  <c r="AT196" i="45"/>
  <c r="AT214" i="45"/>
  <c r="AT234" i="45"/>
  <c r="AT221" i="45"/>
  <c r="AR234" i="45"/>
  <c r="AS238" i="45"/>
  <c r="AT198" i="45"/>
  <c r="AT216" i="45"/>
  <c r="AT236" i="45"/>
  <c r="AQ201" i="45"/>
  <c r="AQ238" i="45"/>
  <c r="AR219" i="45"/>
  <c r="AS200" i="45"/>
  <c r="AQ199" i="45"/>
  <c r="AT200" i="45"/>
  <c r="AT220" i="45"/>
  <c r="AT238" i="45"/>
  <c r="AQ209" i="45"/>
  <c r="AS206" i="45"/>
  <c r="AQ231" i="45"/>
  <c r="AS208" i="45"/>
  <c r="AT204" i="45"/>
  <c r="AT224" i="45"/>
  <c r="AQ208" i="45"/>
  <c r="AS216" i="45"/>
  <c r="AT205" i="45"/>
  <c r="AT206" i="45"/>
  <c r="AT228" i="45"/>
  <c r="AQ216" i="45"/>
  <c r="AQ233" i="45"/>
  <c r="AT197" i="45"/>
  <c r="AS222" i="45"/>
  <c r="AT227" i="45"/>
  <c r="AT208" i="45"/>
  <c r="AT230" i="45"/>
  <c r="AQ224" i="45"/>
  <c r="AQ232" i="45"/>
  <c r="AT202" i="45"/>
  <c r="AT222" i="45"/>
  <c r="AQ200" i="45"/>
  <c r="AQ217" i="45"/>
  <c r="AQ225" i="45"/>
  <c r="BU196" i="45"/>
  <c r="BW204" i="45"/>
  <c r="BV220" i="45"/>
  <c r="BU228" i="45"/>
  <c r="BU204" i="45"/>
  <c r="BX220" i="45"/>
  <c r="BV197" i="45"/>
  <c r="BU213" i="45"/>
  <c r="BV237" i="45"/>
  <c r="BU198" i="45"/>
  <c r="BW212" i="45"/>
  <c r="BW236" i="45"/>
  <c r="BW213" i="45"/>
  <c r="BX221" i="45"/>
  <c r="BX222" i="45"/>
  <c r="BU230" i="45"/>
  <c r="BV230" i="45"/>
  <c r="BU207" i="45"/>
  <c r="BV196" i="45"/>
  <c r="BU212" i="45"/>
  <c r="BV228" i="45"/>
  <c r="BU236" i="45"/>
  <c r="BX197" i="45"/>
  <c r="BV205" i="45"/>
  <c r="BV229" i="45"/>
  <c r="BU237" i="45"/>
  <c r="BX237" i="45"/>
  <c r="BX196" i="45"/>
  <c r="BV204" i="45"/>
  <c r="BW220" i="45"/>
  <c r="BX228" i="45"/>
  <c r="BU221" i="45"/>
  <c r="BX198" i="45"/>
  <c r="BX207" i="45"/>
  <c r="BX204" i="45"/>
  <c r="BU220" i="45"/>
  <c r="BU197" i="45"/>
  <c r="BX205" i="45"/>
  <c r="BV213" i="45"/>
  <c r="BW221" i="45"/>
  <c r="BX229" i="45"/>
  <c r="BU214" i="45"/>
  <c r="BV214" i="45"/>
  <c r="BV212" i="45"/>
  <c r="BV236" i="45"/>
  <c r="BW197" i="45"/>
  <c r="BW237" i="45"/>
  <c r="BX206" i="45"/>
  <c r="BW199" i="45"/>
  <c r="BW196" i="45"/>
  <c r="BX212" i="45"/>
  <c r="BW228" i="45"/>
  <c r="BX236" i="45"/>
  <c r="BU205" i="45"/>
  <c r="BX213" i="45"/>
  <c r="BU229" i="45"/>
  <c r="BW198" i="45"/>
  <c r="BU222" i="45"/>
  <c r="BV222" i="45"/>
  <c r="BU206" i="45"/>
  <c r="BW222" i="45"/>
  <c r="BU238" i="45"/>
  <c r="BX199" i="45"/>
  <c r="BW207" i="45"/>
  <c r="BW223" i="45"/>
  <c r="BV198" i="45"/>
  <c r="BX238" i="45"/>
  <c r="BU203" i="45"/>
  <c r="BW203" i="45"/>
  <c r="BX211" i="45"/>
  <c r="BV219" i="45"/>
  <c r="BU216" i="45"/>
  <c r="BW206" i="45"/>
  <c r="BX214" i="45"/>
  <c r="BV199" i="45"/>
  <c r="BV207" i="45"/>
  <c r="BW215" i="45"/>
  <c r="BV223" i="45"/>
  <c r="BW231" i="45"/>
  <c r="BV235" i="45"/>
  <c r="BV200" i="45"/>
  <c r="BW208" i="45"/>
  <c r="BX201" i="45"/>
  <c r="BW209" i="45"/>
  <c r="BV221" i="45"/>
  <c r="BV206" i="45"/>
  <c r="BW238" i="45"/>
  <c r="BU199" i="45"/>
  <c r="BV215" i="45"/>
  <c r="BU223" i="45"/>
  <c r="BV203" i="45"/>
  <c r="BU227" i="45"/>
  <c r="BW227" i="45"/>
  <c r="BW216" i="45"/>
  <c r="BX224" i="45"/>
  <c r="BV232" i="45"/>
  <c r="BU201" i="45"/>
  <c r="BW205" i="45"/>
  <c r="BW214" i="45"/>
  <c r="BX230" i="45"/>
  <c r="BV238" i="45"/>
  <c r="BU215" i="45"/>
  <c r="BV231" i="45"/>
  <c r="BU195" i="45"/>
  <c r="BX195" i="45"/>
  <c r="BU211" i="45"/>
  <c r="BW211" i="45"/>
  <c r="BX219" i="45"/>
  <c r="BV208" i="45"/>
  <c r="BU224" i="45"/>
  <c r="BV209" i="45"/>
  <c r="BW230" i="45"/>
  <c r="BW229" i="45"/>
  <c r="BX223" i="45"/>
  <c r="BX203" i="45"/>
  <c r="BV211" i="45"/>
  <c r="BU200" i="45"/>
  <c r="BW224" i="45"/>
  <c r="BX232" i="45"/>
  <c r="BU209" i="45"/>
  <c r="BX215" i="45"/>
  <c r="BX231" i="45"/>
  <c r="BW195" i="45"/>
  <c r="BU219" i="45"/>
  <c r="BW219" i="45"/>
  <c r="BX208" i="45"/>
  <c r="BU232" i="45"/>
  <c r="BX200" i="45"/>
  <c r="BX209" i="45"/>
  <c r="BW225" i="45"/>
  <c r="BU233" i="45"/>
  <c r="BW200" i="45"/>
  <c r="BW232" i="45"/>
  <c r="BX217" i="45"/>
  <c r="BX202" i="45"/>
  <c r="BU202" i="45"/>
  <c r="BX210" i="45"/>
  <c r="BU210" i="45"/>
  <c r="BX218" i="45"/>
  <c r="BU218" i="45"/>
  <c r="BX226" i="45"/>
  <c r="BU226" i="45"/>
  <c r="BU208" i="45"/>
  <c r="BU217" i="45"/>
  <c r="BV225" i="45"/>
  <c r="BX234" i="45"/>
  <c r="BU234" i="45"/>
  <c r="BU225" i="45"/>
  <c r="BW233" i="45"/>
  <c r="BX225" i="45"/>
  <c r="BU235" i="45"/>
  <c r="BW201" i="45"/>
  <c r="BW217" i="45"/>
  <c r="BU231" i="45"/>
  <c r="BX227" i="45"/>
  <c r="BX235" i="45"/>
  <c r="BX216" i="45"/>
  <c r="BV233" i="45"/>
  <c r="BW234" i="45"/>
  <c r="BV234" i="45"/>
  <c r="BV227" i="45"/>
  <c r="BW235" i="45"/>
  <c r="BV216" i="45"/>
  <c r="BV224" i="45"/>
  <c r="BV201" i="45"/>
  <c r="BV217" i="45"/>
  <c r="BX233" i="45"/>
  <c r="BV202" i="45"/>
  <c r="BV210" i="45"/>
  <c r="BV218" i="45"/>
  <c r="BV226" i="45"/>
  <c r="BW210" i="45"/>
  <c r="BW202" i="45"/>
  <c r="BW226" i="45"/>
  <c r="BW218" i="45"/>
  <c r="O139" i="45"/>
  <c r="O143" i="45"/>
  <c r="BA215" i="45"/>
  <c r="BA207" i="45"/>
  <c r="BC219" i="45"/>
  <c r="BA196" i="45"/>
  <c r="BA220" i="45"/>
  <c r="BD228" i="45"/>
  <c r="BC197" i="45"/>
  <c r="BC227" i="45"/>
  <c r="BA228" i="45"/>
  <c r="BB212" i="45"/>
  <c r="BD213" i="45"/>
  <c r="BA229" i="45"/>
  <c r="BC235" i="45"/>
  <c r="BC220" i="45"/>
  <c r="BB220" i="45"/>
  <c r="BB221" i="45"/>
  <c r="BB237" i="45"/>
  <c r="BA214" i="45"/>
  <c r="BC222" i="45"/>
  <c r="BC238" i="45"/>
  <c r="BB222" i="45"/>
  <c r="BA195" i="45"/>
  <c r="BC196" i="45"/>
  <c r="BD204" i="45"/>
  <c r="BC228" i="45"/>
  <c r="BB228" i="45"/>
  <c r="BA213" i="45"/>
  <c r="BA204" i="45"/>
  <c r="BD212" i="45"/>
  <c r="BD236" i="45"/>
  <c r="BB236" i="45"/>
  <c r="BB197" i="45"/>
  <c r="BD197" i="45"/>
  <c r="BD221" i="45"/>
  <c r="BA237" i="45"/>
  <c r="BD214" i="45"/>
  <c r="BC230" i="45"/>
  <c r="BB238" i="45"/>
  <c r="BD199" i="45"/>
  <c r="BB207" i="45"/>
  <c r="BC195" i="45"/>
  <c r="BA212" i="45"/>
  <c r="BA236" i="45"/>
  <c r="BB205" i="45"/>
  <c r="BA221" i="45"/>
  <c r="BD237" i="45"/>
  <c r="BC203" i="45"/>
  <c r="BC204" i="45"/>
  <c r="BC236" i="45"/>
  <c r="BA210" i="45"/>
  <c r="BA197" i="45"/>
  <c r="BD205" i="45"/>
  <c r="BB229" i="45"/>
  <c r="BA198" i="45"/>
  <c r="BC206" i="45"/>
  <c r="BA218" i="45"/>
  <c r="BD207" i="45"/>
  <c r="BC211" i="45"/>
  <c r="BD196" i="45"/>
  <c r="BC212" i="45"/>
  <c r="BD220" i="45"/>
  <c r="BB196" i="45"/>
  <c r="BA205" i="45"/>
  <c r="BC214" i="45"/>
  <c r="BD222" i="45"/>
  <c r="BA230" i="45"/>
  <c r="BB198" i="45"/>
  <c r="BB213" i="45"/>
  <c r="BD229" i="45"/>
  <c r="BA238" i="45"/>
  <c r="BC199" i="45"/>
  <c r="BB211" i="45"/>
  <c r="BD238" i="45"/>
  <c r="BD231" i="45"/>
  <c r="BC207" i="45"/>
  <c r="BA219" i="45"/>
  <c r="BD230" i="45"/>
  <c r="BC215" i="45"/>
  <c r="BA203" i="45"/>
  <c r="BD211" i="45"/>
  <c r="BD227" i="45"/>
  <c r="BA235" i="45"/>
  <c r="BA200" i="45"/>
  <c r="BC216" i="45"/>
  <c r="BA226" i="45"/>
  <c r="BD198" i="45"/>
  <c r="BC223" i="45"/>
  <c r="BB219" i="45"/>
  <c r="BD200" i="45"/>
  <c r="BA208" i="45"/>
  <c r="BB200" i="45"/>
  <c r="BA201" i="45"/>
  <c r="BA222" i="45"/>
  <c r="BB199" i="45"/>
  <c r="BC231" i="45"/>
  <c r="BD195" i="45"/>
  <c r="BB235" i="45"/>
  <c r="BC224" i="45"/>
  <c r="BD232" i="45"/>
  <c r="BB208" i="45"/>
  <c r="BB201" i="45"/>
  <c r="BC198" i="45"/>
  <c r="BA206" i="45"/>
  <c r="BB206" i="45"/>
  <c r="BB223" i="45"/>
  <c r="BB204" i="45"/>
  <c r="BD206" i="45"/>
  <c r="BB214" i="45"/>
  <c r="BB215" i="45"/>
  <c r="BA211" i="45"/>
  <c r="BD219" i="45"/>
  <c r="BA227" i="45"/>
  <c r="BC221" i="45"/>
  <c r="BC200" i="45"/>
  <c r="BD216" i="45"/>
  <c r="BA216" i="45"/>
  <c r="BB224" i="45"/>
  <c r="BB230" i="45"/>
  <c r="BD215" i="45"/>
  <c r="BD223" i="45"/>
  <c r="BB231" i="45"/>
  <c r="BA223" i="45"/>
  <c r="BD203" i="45"/>
  <c r="BB227" i="45"/>
  <c r="BD235" i="45"/>
  <c r="BC237" i="45"/>
  <c r="BC208" i="45"/>
  <c r="BB232" i="45"/>
  <c r="BA232" i="45"/>
  <c r="BA209" i="45"/>
  <c r="BA217" i="45"/>
  <c r="BB233" i="45"/>
  <c r="BC225" i="45"/>
  <c r="BC202" i="45"/>
  <c r="BC218" i="45"/>
  <c r="BB216" i="45"/>
  <c r="BD209" i="45"/>
  <c r="BB217" i="45"/>
  <c r="BA233" i="45"/>
  <c r="BC233" i="45"/>
  <c r="BC213" i="45"/>
  <c r="BC234" i="45"/>
  <c r="BA202" i="45"/>
  <c r="BD208" i="45"/>
  <c r="BD224" i="45"/>
  <c r="BD217" i="45"/>
  <c r="BC229" i="45"/>
  <c r="BA234" i="45"/>
  <c r="BB203" i="45"/>
  <c r="BC205" i="45"/>
  <c r="BD201" i="45"/>
  <c r="BB209" i="45"/>
  <c r="BB225" i="45"/>
  <c r="BA231" i="45"/>
  <c r="BA224" i="45"/>
  <c r="BC232" i="45"/>
  <c r="BA225" i="45"/>
  <c r="BC201" i="45"/>
  <c r="BD210" i="45"/>
  <c r="BD226" i="45"/>
  <c r="BB218" i="45"/>
  <c r="BC210" i="45"/>
  <c r="BD225" i="45"/>
  <c r="BC209" i="45"/>
  <c r="BD202" i="45"/>
  <c r="BD218" i="45"/>
  <c r="BB226" i="45"/>
  <c r="BC217" i="45"/>
  <c r="BC226" i="45"/>
  <c r="BD234" i="45"/>
  <c r="BD233" i="45"/>
  <c r="BB202" i="45"/>
  <c r="BB210" i="45"/>
  <c r="BA199" i="45"/>
  <c r="BB234" i="45"/>
  <c r="D176" i="45"/>
  <c r="D185" i="45"/>
  <c r="O147" i="45"/>
  <c r="O131" i="45"/>
  <c r="O145" i="45"/>
  <c r="O135" i="45"/>
  <c r="O201" i="45"/>
  <c r="R197" i="45" s="1"/>
  <c r="P209" i="45"/>
  <c r="O197" i="45"/>
  <c r="R200" i="45" s="1"/>
  <c r="D174" i="45"/>
  <c r="D178" i="45"/>
  <c r="P198" i="45"/>
  <c r="O195" i="45"/>
  <c r="S193" i="45" s="1"/>
  <c r="P201" i="45"/>
  <c r="P197" i="45"/>
  <c r="O198" i="45"/>
  <c r="S200" i="45" s="1"/>
  <c r="O207" i="45"/>
  <c r="S206" i="45" s="1"/>
  <c r="O196" i="45"/>
  <c r="T193" i="45" s="1"/>
  <c r="O209" i="45"/>
  <c r="P207" i="45"/>
  <c r="P196" i="45"/>
  <c r="O204" i="45"/>
  <c r="T197" i="45" s="1"/>
  <c r="O203" i="45"/>
  <c r="T195" i="45" s="1"/>
  <c r="O200" i="45"/>
  <c r="R195" i="45" s="1"/>
  <c r="P204" i="45"/>
  <c r="P203" i="45"/>
  <c r="P195" i="45"/>
  <c r="P205" i="45"/>
  <c r="P208" i="45"/>
  <c r="O208" i="45"/>
  <c r="S208" i="45" s="1"/>
  <c r="P200" i="45"/>
  <c r="AV194" i="45"/>
  <c r="O148" i="45"/>
  <c r="T132" i="45"/>
  <c r="O133" i="45"/>
  <c r="V132" i="45"/>
  <c r="BF192" i="45"/>
  <c r="BP192" i="45"/>
  <c r="O248" i="45"/>
  <c r="R251" i="45" s="1"/>
  <c r="O192" i="45"/>
  <c r="O199" i="45"/>
  <c r="T200" i="45" s="1"/>
  <c r="P199" i="45"/>
  <c r="O202" i="45"/>
  <c r="R199" i="45" s="1"/>
  <c r="P202" i="45"/>
  <c r="P206" i="45"/>
  <c r="O206" i="45"/>
  <c r="S202" i="45" s="1"/>
  <c r="O243" i="45"/>
  <c r="P253" i="45"/>
  <c r="P257" i="45"/>
  <c r="L193" i="45"/>
  <c r="O44" i="45"/>
  <c r="O74" i="45"/>
  <c r="S73" i="45" s="1"/>
  <c r="Z15" i="45"/>
  <c r="O14" i="45"/>
  <c r="O43" i="45"/>
  <c r="D168" i="45"/>
  <c r="D175" i="45"/>
  <c r="F245" i="45"/>
  <c r="F253" i="45"/>
  <c r="F261" i="45"/>
  <c r="F247" i="45"/>
  <c r="F256" i="45"/>
  <c r="F264" i="45"/>
  <c r="F248" i="45"/>
  <c r="F254" i="45"/>
  <c r="F262" i="45"/>
  <c r="F252" i="45"/>
  <c r="F260" i="45"/>
  <c r="F257" i="45"/>
  <c r="F258" i="45"/>
  <c r="F263" i="45"/>
  <c r="F246" i="45"/>
  <c r="F249" i="45"/>
  <c r="F259" i="45"/>
  <c r="F250" i="45"/>
  <c r="F255" i="45"/>
  <c r="F251" i="45"/>
  <c r="F265" i="45"/>
  <c r="L252" i="45"/>
  <c r="L260" i="45"/>
  <c r="L251" i="45"/>
  <c r="L253" i="45"/>
  <c r="L261" i="45"/>
  <c r="L259" i="45"/>
  <c r="L255" i="45"/>
  <c r="L245" i="45"/>
  <c r="L263" i="45"/>
  <c r="L246" i="45"/>
  <c r="L256" i="45"/>
  <c r="L264" i="45"/>
  <c r="L262" i="45"/>
  <c r="L265" i="45"/>
  <c r="L257" i="45"/>
  <c r="L247" i="45"/>
  <c r="L248" i="45"/>
  <c r="L249" i="45"/>
  <c r="L250" i="45"/>
  <c r="L258" i="45"/>
  <c r="L254" i="45"/>
  <c r="I243" i="45"/>
  <c r="I235" i="45"/>
  <c r="I211" i="45"/>
  <c r="I215" i="45"/>
  <c r="I219" i="45"/>
  <c r="I227" i="45"/>
  <c r="I236" i="45"/>
  <c r="I196" i="45"/>
  <c r="I200" i="45"/>
  <c r="I204" i="45"/>
  <c r="I208" i="45"/>
  <c r="I212" i="45"/>
  <c r="I216" i="45"/>
  <c r="I221" i="45"/>
  <c r="I229" i="45"/>
  <c r="I224" i="45"/>
  <c r="I232" i="45"/>
  <c r="I222" i="45"/>
  <c r="I220" i="45"/>
  <c r="I228" i="45"/>
  <c r="I237" i="45"/>
  <c r="I207" i="45"/>
  <c r="I231" i="45"/>
  <c r="I210" i="45"/>
  <c r="I199" i="45"/>
  <c r="I205" i="45"/>
  <c r="I217" i="45"/>
  <c r="I206" i="45"/>
  <c r="I233" i="45"/>
  <c r="I197" i="45"/>
  <c r="I225" i="45"/>
  <c r="I203" i="45"/>
  <c r="I209" i="45"/>
  <c r="I202" i="45"/>
  <c r="I218" i="45"/>
  <c r="I226" i="45"/>
  <c r="I234" i="45"/>
  <c r="I223" i="45"/>
  <c r="I195" i="45"/>
  <c r="I201" i="45"/>
  <c r="I198" i="45"/>
  <c r="I214" i="45"/>
  <c r="I230" i="45"/>
  <c r="I213" i="45"/>
  <c r="I194" i="45"/>
  <c r="E252" i="45"/>
  <c r="E260" i="45"/>
  <c r="E263" i="45"/>
  <c r="E253" i="45"/>
  <c r="E261" i="45"/>
  <c r="E247" i="45"/>
  <c r="E255" i="45"/>
  <c r="E248" i="45"/>
  <c r="E256" i="45"/>
  <c r="E264" i="45"/>
  <c r="E251" i="45"/>
  <c r="E265" i="45"/>
  <c r="E257" i="45"/>
  <c r="E246" i="45"/>
  <c r="E262" i="45"/>
  <c r="E249" i="45"/>
  <c r="E259" i="45"/>
  <c r="E254" i="45"/>
  <c r="E250" i="45"/>
  <c r="E258" i="45"/>
  <c r="G251" i="45"/>
  <c r="G259" i="45"/>
  <c r="G253" i="45"/>
  <c r="G261" i="45"/>
  <c r="G248" i="45"/>
  <c r="G254" i="45"/>
  <c r="G262" i="45"/>
  <c r="G252" i="45"/>
  <c r="G260" i="45"/>
  <c r="G246" i="45"/>
  <c r="G263" i="45"/>
  <c r="G249" i="45"/>
  <c r="G247" i="45"/>
  <c r="G264" i="45"/>
  <c r="G250" i="45"/>
  <c r="G258" i="45"/>
  <c r="G255" i="45"/>
  <c r="G265" i="45"/>
  <c r="G256" i="45"/>
  <c r="G257" i="45"/>
  <c r="K243" i="45"/>
  <c r="K235" i="45"/>
  <c r="K203" i="45"/>
  <c r="K207" i="45"/>
  <c r="K196" i="45"/>
  <c r="K200" i="45"/>
  <c r="K204" i="45"/>
  <c r="K208" i="45"/>
  <c r="K212" i="45"/>
  <c r="K216" i="45"/>
  <c r="K221" i="45"/>
  <c r="K229" i="45"/>
  <c r="K195" i="45"/>
  <c r="K199" i="45"/>
  <c r="K197" i="45"/>
  <c r="K201" i="45"/>
  <c r="K205" i="45"/>
  <c r="K209" i="45"/>
  <c r="D209" i="45" s="1"/>
  <c r="K213" i="45"/>
  <c r="K217" i="45"/>
  <c r="K223" i="45"/>
  <c r="K231" i="45"/>
  <c r="K222" i="45"/>
  <c r="K220" i="45"/>
  <c r="K228" i="45"/>
  <c r="K237" i="45"/>
  <c r="K230" i="45"/>
  <c r="K206" i="45"/>
  <c r="K233" i="45"/>
  <c r="K225" i="45"/>
  <c r="K211" i="45"/>
  <c r="K219" i="45"/>
  <c r="K236" i="45"/>
  <c r="K224" i="45"/>
  <c r="K202" i="45"/>
  <c r="K218" i="45"/>
  <c r="K226" i="45"/>
  <c r="K234" i="45"/>
  <c r="K198" i="45"/>
  <c r="K214" i="45"/>
  <c r="K194" i="45"/>
  <c r="K215" i="45"/>
  <c r="K227" i="45"/>
  <c r="K232" i="45"/>
  <c r="K210" i="45"/>
  <c r="H253" i="45"/>
  <c r="H247" i="45"/>
  <c r="H261" i="45"/>
  <c r="H255" i="45"/>
  <c r="H263" i="45"/>
  <c r="H246" i="45"/>
  <c r="H254" i="45"/>
  <c r="H262" i="45"/>
  <c r="H252" i="45"/>
  <c r="H260" i="45"/>
  <c r="H245" i="45"/>
  <c r="H259" i="45"/>
  <c r="H250" i="45"/>
  <c r="H248" i="45"/>
  <c r="H264" i="45"/>
  <c r="H258" i="45"/>
  <c r="H265" i="45"/>
  <c r="H251" i="45"/>
  <c r="H256" i="45"/>
  <c r="H257" i="45"/>
  <c r="H249" i="45"/>
  <c r="K160" i="45"/>
  <c r="I160" i="45"/>
  <c r="H193" i="45"/>
  <c r="D132" i="45"/>
  <c r="E193" i="45"/>
  <c r="G193" i="45"/>
  <c r="D74" i="45"/>
  <c r="R259" i="45"/>
  <c r="F193" i="45"/>
  <c r="AJ160" i="45" l="1"/>
  <c r="P248" i="45"/>
  <c r="O257" i="45"/>
  <c r="S253" i="45" s="1"/>
  <c r="O254" i="45"/>
  <c r="O252" i="45"/>
  <c r="R248" i="45" s="1"/>
  <c r="P252" i="45"/>
  <c r="CC194" i="45"/>
  <c r="P254" i="45"/>
  <c r="O250" i="45"/>
  <c r="T251" i="45" s="1"/>
  <c r="O256" i="45"/>
  <c r="T250" i="45" s="1"/>
  <c r="O253" i="45"/>
  <c r="R250" i="45" s="1"/>
  <c r="P245" i="45"/>
  <c r="P255" i="45"/>
  <c r="O246" i="45"/>
  <c r="S244" i="45" s="1"/>
  <c r="P249" i="45"/>
  <c r="P247" i="45"/>
  <c r="O251" i="45"/>
  <c r="T246" i="45" s="1"/>
  <c r="P250" i="45"/>
  <c r="O245" i="45"/>
  <c r="R244" i="45" s="1"/>
  <c r="P256" i="45"/>
  <c r="P251" i="45"/>
  <c r="O247" i="45"/>
  <c r="T244" i="45" s="1"/>
  <c r="P246" i="45"/>
  <c r="P260" i="45"/>
  <c r="P259" i="45"/>
  <c r="P258" i="45"/>
  <c r="O249" i="45"/>
  <c r="S251" i="45" s="1"/>
  <c r="O255" i="45"/>
  <c r="T248" i="45" s="1"/>
  <c r="O258" i="45"/>
  <c r="S257" i="45" s="1"/>
  <c r="O260" i="45"/>
  <c r="J60" i="18"/>
  <c r="D226" i="45"/>
  <c r="Q14" i="47"/>
  <c r="AJ12" i="47"/>
  <c r="I92" i="47"/>
  <c r="BU194" i="45"/>
  <c r="AQ194" i="45"/>
  <c r="AM194" i="45"/>
  <c r="CE195" i="45"/>
  <c r="BC194" i="45"/>
  <c r="BW194" i="45"/>
  <c r="BV194" i="45"/>
  <c r="AN194" i="45"/>
  <c r="AR194" i="45"/>
  <c r="AW194" i="45"/>
  <c r="BB194" i="45"/>
  <c r="AS194" i="45"/>
  <c r="AX194" i="45"/>
  <c r="AL194" i="45"/>
  <c r="D212" i="45"/>
  <c r="BA194" i="45"/>
  <c r="D233" i="45"/>
  <c r="CG200" i="45"/>
  <c r="BD194" i="45"/>
  <c r="BE194" i="45"/>
  <c r="AU194" i="45"/>
  <c r="BF218" i="45"/>
  <c r="BG236" i="45"/>
  <c r="BF210" i="45"/>
  <c r="BF234" i="45"/>
  <c r="BG196" i="45"/>
  <c r="BF204" i="45"/>
  <c r="BI236" i="45"/>
  <c r="BH212" i="45"/>
  <c r="BG228" i="45"/>
  <c r="BF236" i="45"/>
  <c r="BG205" i="45"/>
  <c r="BI221" i="45"/>
  <c r="BG204" i="45"/>
  <c r="BF212" i="45"/>
  <c r="BH213" i="45"/>
  <c r="BG237" i="45"/>
  <c r="BF198" i="45"/>
  <c r="BI238" i="45"/>
  <c r="BI199" i="45"/>
  <c r="BG215" i="45"/>
  <c r="BH223" i="45"/>
  <c r="BI220" i="45"/>
  <c r="BI197" i="45"/>
  <c r="BG229" i="45"/>
  <c r="BF202" i="45"/>
  <c r="BG212" i="45"/>
  <c r="BH220" i="45"/>
  <c r="BI228" i="45"/>
  <c r="BH236" i="45"/>
  <c r="BI205" i="45"/>
  <c r="BH221" i="45"/>
  <c r="BH222" i="45"/>
  <c r="BH238" i="45"/>
  <c r="BH199" i="45"/>
  <c r="BH196" i="45"/>
  <c r="BF220" i="45"/>
  <c r="BF213" i="45"/>
  <c r="BH197" i="45"/>
  <c r="BG213" i="45"/>
  <c r="BI229" i="45"/>
  <c r="BH198" i="45"/>
  <c r="BF206" i="45"/>
  <c r="BF196" i="45"/>
  <c r="BH228" i="45"/>
  <c r="BI196" i="45"/>
  <c r="BH205" i="45"/>
  <c r="BI237" i="45"/>
  <c r="BF214" i="45"/>
  <c r="BG222" i="45"/>
  <c r="BI230" i="45"/>
  <c r="BG238" i="45"/>
  <c r="BI198" i="45"/>
  <c r="BG199" i="45"/>
  <c r="BH204" i="45"/>
  <c r="BG220" i="45"/>
  <c r="BF228" i="45"/>
  <c r="BI204" i="45"/>
  <c r="BI213" i="45"/>
  <c r="BG221" i="45"/>
  <c r="BG198" i="45"/>
  <c r="BH206" i="45"/>
  <c r="BH230" i="45"/>
  <c r="BI206" i="45"/>
  <c r="BG206" i="45"/>
  <c r="BF221" i="45"/>
  <c r="BH215" i="45"/>
  <c r="BG223" i="45"/>
  <c r="BG203" i="45"/>
  <c r="BI214" i="45"/>
  <c r="BF223" i="45"/>
  <c r="BH231" i="45"/>
  <c r="BF211" i="45"/>
  <c r="BF227" i="45"/>
  <c r="BF200" i="45"/>
  <c r="BG200" i="45"/>
  <c r="BG197" i="45"/>
  <c r="BH214" i="45"/>
  <c r="BF238" i="45"/>
  <c r="BF215" i="45"/>
  <c r="BI195" i="45"/>
  <c r="BH211" i="45"/>
  <c r="BI219" i="45"/>
  <c r="BH227" i="45"/>
  <c r="BG208" i="45"/>
  <c r="BF232" i="45"/>
  <c r="BH232" i="45"/>
  <c r="BI200" i="45"/>
  <c r="BI201" i="45"/>
  <c r="BG214" i="45"/>
  <c r="BF230" i="45"/>
  <c r="BI207" i="45"/>
  <c r="BG195" i="45"/>
  <c r="BF195" i="45"/>
  <c r="BF208" i="45"/>
  <c r="BH216" i="45"/>
  <c r="BI208" i="45"/>
  <c r="BF201" i="45"/>
  <c r="BG209" i="45"/>
  <c r="BH237" i="45"/>
  <c r="BH207" i="45"/>
  <c r="BI223" i="45"/>
  <c r="BG231" i="45"/>
  <c r="BI203" i="45"/>
  <c r="BG211" i="45"/>
  <c r="BG227" i="45"/>
  <c r="BF216" i="45"/>
  <c r="BG232" i="45"/>
  <c r="BI216" i="45"/>
  <c r="BH217" i="45"/>
  <c r="BG207" i="45"/>
  <c r="BI215" i="45"/>
  <c r="BF222" i="45"/>
  <c r="BG230" i="45"/>
  <c r="BF199" i="45"/>
  <c r="BF207" i="45"/>
  <c r="BI231" i="45"/>
  <c r="BH203" i="45"/>
  <c r="BF203" i="45"/>
  <c r="BI227" i="45"/>
  <c r="BH235" i="45"/>
  <c r="BF235" i="45"/>
  <c r="BH224" i="45"/>
  <c r="BF209" i="45"/>
  <c r="BI212" i="45"/>
  <c r="BH229" i="45"/>
  <c r="BI222" i="45"/>
  <c r="BI211" i="45"/>
  <c r="BG219" i="45"/>
  <c r="BI235" i="45"/>
  <c r="BH200" i="45"/>
  <c r="BF224" i="45"/>
  <c r="BH219" i="45"/>
  <c r="BH201" i="45"/>
  <c r="BI217" i="45"/>
  <c r="BF233" i="45"/>
  <c r="BH195" i="45"/>
  <c r="BG235" i="45"/>
  <c r="BG201" i="45"/>
  <c r="BF217" i="45"/>
  <c r="BH210" i="45"/>
  <c r="BI226" i="45"/>
  <c r="BF205" i="45"/>
  <c r="BF219" i="45"/>
  <c r="BG225" i="45"/>
  <c r="BH202" i="45"/>
  <c r="BH218" i="45"/>
  <c r="BH226" i="45"/>
  <c r="BF237" i="45"/>
  <c r="BF225" i="45"/>
  <c r="BG216" i="45"/>
  <c r="BF197" i="45"/>
  <c r="BI225" i="45"/>
  <c r="BH233" i="45"/>
  <c r="BI234" i="45"/>
  <c r="BI202" i="45"/>
  <c r="BH208" i="45"/>
  <c r="BI224" i="45"/>
  <c r="BF229" i="45"/>
  <c r="BI209" i="45"/>
  <c r="BF226" i="45"/>
  <c r="BG224" i="45"/>
  <c r="BG217" i="45"/>
  <c r="BH209" i="45"/>
  <c r="BG233" i="45"/>
  <c r="BG234" i="45"/>
  <c r="BF231" i="45"/>
  <c r="BI232" i="45"/>
  <c r="BH225" i="45"/>
  <c r="BI233" i="45"/>
  <c r="BG226" i="45"/>
  <c r="BG218" i="45"/>
  <c r="BG210" i="45"/>
  <c r="BG202" i="45"/>
  <c r="BH234" i="45"/>
  <c r="BI210" i="45"/>
  <c r="BI218" i="45"/>
  <c r="BY194" i="45"/>
  <c r="AO194" i="45"/>
  <c r="AP194" i="45"/>
  <c r="D237" i="45"/>
  <c r="D216" i="45"/>
  <c r="AY194" i="45"/>
  <c r="AZ194" i="45"/>
  <c r="D219" i="45"/>
  <c r="BS204" i="45"/>
  <c r="BQ212" i="45"/>
  <c r="BS212" i="45"/>
  <c r="BR220" i="45"/>
  <c r="BQ236" i="45"/>
  <c r="BP196" i="45"/>
  <c r="BP205" i="45"/>
  <c r="BR221" i="45"/>
  <c r="BP229" i="45"/>
  <c r="BR237" i="45"/>
  <c r="BR196" i="45"/>
  <c r="BP204" i="45"/>
  <c r="BP212" i="45"/>
  <c r="BQ220" i="45"/>
  <c r="BS236" i="45"/>
  <c r="BR197" i="45"/>
  <c r="BS205" i="45"/>
  <c r="BS229" i="45"/>
  <c r="BR198" i="45"/>
  <c r="BP222" i="45"/>
  <c r="BP199" i="45"/>
  <c r="BR207" i="45"/>
  <c r="BS215" i="45"/>
  <c r="BR228" i="45"/>
  <c r="BP236" i="45"/>
  <c r="BP213" i="45"/>
  <c r="BQ221" i="45"/>
  <c r="BS196" i="45"/>
  <c r="BR204" i="45"/>
  <c r="BP220" i="45"/>
  <c r="BQ197" i="45"/>
  <c r="BR205" i="45"/>
  <c r="BS213" i="45"/>
  <c r="BR229" i="45"/>
  <c r="BQ237" i="45"/>
  <c r="BP198" i="45"/>
  <c r="BS198" i="45"/>
  <c r="BR206" i="45"/>
  <c r="BS222" i="45"/>
  <c r="BQ199" i="45"/>
  <c r="BR215" i="45"/>
  <c r="BQ196" i="45"/>
  <c r="BS220" i="45"/>
  <c r="BQ228" i="45"/>
  <c r="BS228" i="45"/>
  <c r="BQ198" i="45"/>
  <c r="BQ204" i="45"/>
  <c r="BR212" i="45"/>
  <c r="BR236" i="45"/>
  <c r="BQ205" i="45"/>
  <c r="BR213" i="45"/>
  <c r="BP221" i="45"/>
  <c r="BQ229" i="45"/>
  <c r="BP206" i="45"/>
  <c r="BR214" i="45"/>
  <c r="BQ230" i="45"/>
  <c r="BR238" i="45"/>
  <c r="BP197" i="45"/>
  <c r="BS221" i="45"/>
  <c r="BS237" i="45"/>
  <c r="BP237" i="45"/>
  <c r="BQ206" i="45"/>
  <c r="BS199" i="45"/>
  <c r="BS197" i="45"/>
  <c r="BP230" i="45"/>
  <c r="BQ215" i="45"/>
  <c r="BQ231" i="45"/>
  <c r="BP195" i="45"/>
  <c r="BR211" i="45"/>
  <c r="BS214" i="45"/>
  <c r="BR195" i="45"/>
  <c r="BP211" i="45"/>
  <c r="BQ227" i="45"/>
  <c r="BS235" i="45"/>
  <c r="BQ216" i="45"/>
  <c r="BQ238" i="45"/>
  <c r="BS223" i="45"/>
  <c r="BS203" i="45"/>
  <c r="BQ211" i="45"/>
  <c r="BR224" i="45"/>
  <c r="BS209" i="45"/>
  <c r="BQ214" i="45"/>
  <c r="BR230" i="45"/>
  <c r="BS231" i="45"/>
  <c r="BR219" i="45"/>
  <c r="BP200" i="45"/>
  <c r="BS206" i="45"/>
  <c r="BS230" i="45"/>
  <c r="BS207" i="45"/>
  <c r="BR223" i="45"/>
  <c r="BP219" i="45"/>
  <c r="BS227" i="45"/>
  <c r="BP235" i="45"/>
  <c r="BR235" i="45"/>
  <c r="BR200" i="45"/>
  <c r="BS200" i="45"/>
  <c r="BQ224" i="45"/>
  <c r="BP232" i="45"/>
  <c r="BQ201" i="45"/>
  <c r="BR209" i="45"/>
  <c r="BP217" i="45"/>
  <c r="BP214" i="45"/>
  <c r="BR222" i="45"/>
  <c r="BP238" i="45"/>
  <c r="BP223" i="45"/>
  <c r="BP207" i="45"/>
  <c r="BP215" i="45"/>
  <c r="BP231" i="45"/>
  <c r="BP203" i="45"/>
  <c r="BQ235" i="45"/>
  <c r="BQ200" i="45"/>
  <c r="BR208" i="45"/>
  <c r="BP216" i="45"/>
  <c r="BS232" i="45"/>
  <c r="BP228" i="45"/>
  <c r="BP201" i="45"/>
  <c r="BQ213" i="45"/>
  <c r="BQ222" i="45"/>
  <c r="BS238" i="45"/>
  <c r="BR199" i="45"/>
  <c r="BQ207" i="45"/>
  <c r="BQ223" i="45"/>
  <c r="BQ203" i="45"/>
  <c r="BR227" i="45"/>
  <c r="BR216" i="45"/>
  <c r="BQ232" i="45"/>
  <c r="BQ195" i="45"/>
  <c r="BQ208" i="45"/>
  <c r="BP224" i="45"/>
  <c r="BR217" i="45"/>
  <c r="BS225" i="45"/>
  <c r="BR218" i="45"/>
  <c r="BP208" i="45"/>
  <c r="BS201" i="45"/>
  <c r="BQ209" i="45"/>
  <c r="BQ233" i="45"/>
  <c r="BR234" i="45"/>
  <c r="BS216" i="45"/>
  <c r="BR225" i="45"/>
  <c r="BQ202" i="45"/>
  <c r="BQ210" i="45"/>
  <c r="BQ218" i="45"/>
  <c r="BQ226" i="45"/>
  <c r="BS233" i="45"/>
  <c r="BR203" i="45"/>
  <c r="BR201" i="45"/>
  <c r="BQ217" i="45"/>
  <c r="BP233" i="45"/>
  <c r="BP202" i="45"/>
  <c r="BP210" i="45"/>
  <c r="BS210" i="45"/>
  <c r="BP218" i="45"/>
  <c r="BP226" i="45"/>
  <c r="BQ234" i="45"/>
  <c r="BP227" i="45"/>
  <c r="BR231" i="45"/>
  <c r="BS219" i="45"/>
  <c r="BQ225" i="45"/>
  <c r="BQ219" i="45"/>
  <c r="BS217" i="45"/>
  <c r="BR233" i="45"/>
  <c r="BS202" i="45"/>
  <c r="BS218" i="45"/>
  <c r="BS195" i="45"/>
  <c r="BS211" i="45"/>
  <c r="BR232" i="45"/>
  <c r="BP209" i="45"/>
  <c r="BP225" i="45"/>
  <c r="BS208" i="45"/>
  <c r="BS234" i="45"/>
  <c r="BS224" i="45"/>
  <c r="BR202" i="45"/>
  <c r="BR210" i="45"/>
  <c r="BR226" i="45"/>
  <c r="BS226" i="45"/>
  <c r="BP234" i="45"/>
  <c r="BX194" i="45"/>
  <c r="AT194" i="45"/>
  <c r="D213" i="45"/>
  <c r="D215" i="45"/>
  <c r="D224" i="45"/>
  <c r="D225" i="45"/>
  <c r="D231" i="45"/>
  <c r="D229" i="45"/>
  <c r="D236" i="45"/>
  <c r="O132" i="45"/>
  <c r="P193" i="45"/>
  <c r="O193" i="45"/>
  <c r="D230" i="45"/>
  <c r="CF201" i="45"/>
  <c r="CG198" i="45"/>
  <c r="CF207" i="45"/>
  <c r="CE196" i="45"/>
  <c r="CE209" i="45"/>
  <c r="CF209" i="45"/>
  <c r="CG201" i="45"/>
  <c r="D199" i="45"/>
  <c r="D200" i="45"/>
  <c r="D232" i="45"/>
  <c r="D198" i="45"/>
  <c r="D160" i="45"/>
  <c r="D235" i="45"/>
  <c r="D222" i="45"/>
  <c r="D204" i="45"/>
  <c r="D202" i="45"/>
  <c r="D205" i="45"/>
  <c r="D214" i="45"/>
  <c r="D194" i="45"/>
  <c r="D201" i="45"/>
  <c r="D217" i="45"/>
  <c r="D211" i="45"/>
  <c r="D223" i="45"/>
  <c r="D197" i="45"/>
  <c r="D207" i="45"/>
  <c r="D221" i="45"/>
  <c r="D227" i="45"/>
  <c r="D218" i="45"/>
  <c r="D195" i="45"/>
  <c r="D206" i="45"/>
  <c r="D228" i="45"/>
  <c r="D220" i="45"/>
  <c r="D208" i="45"/>
  <c r="K193" i="45"/>
  <c r="I193" i="45"/>
  <c r="K246" i="45"/>
  <c r="K254" i="45"/>
  <c r="K262" i="45"/>
  <c r="K252" i="45"/>
  <c r="K260" i="45"/>
  <c r="K245" i="45"/>
  <c r="K251" i="45"/>
  <c r="K259" i="45"/>
  <c r="K249" i="45"/>
  <c r="K257" i="45"/>
  <c r="K265" i="45"/>
  <c r="K253" i="45"/>
  <c r="K261" i="45"/>
  <c r="K247" i="45"/>
  <c r="K255" i="45"/>
  <c r="K263" i="45"/>
  <c r="K248" i="45"/>
  <c r="K264" i="45"/>
  <c r="K256" i="45"/>
  <c r="K250" i="45"/>
  <c r="K258" i="45"/>
  <c r="I245" i="45"/>
  <c r="I261" i="45"/>
  <c r="I255" i="45"/>
  <c r="I263" i="45"/>
  <c r="I253" i="45"/>
  <c r="I247" i="45"/>
  <c r="I248" i="45"/>
  <c r="I256" i="45"/>
  <c r="I264" i="45"/>
  <c r="I252" i="45"/>
  <c r="I260" i="45"/>
  <c r="I251" i="45"/>
  <c r="I259" i="45"/>
  <c r="I246" i="45"/>
  <c r="I262" i="45"/>
  <c r="I258" i="45"/>
  <c r="I250" i="45"/>
  <c r="I254" i="45"/>
  <c r="I265" i="45"/>
  <c r="I257" i="45"/>
  <c r="I249" i="45"/>
  <c r="D203" i="45"/>
  <c r="D210" i="45"/>
  <c r="D196" i="45"/>
  <c r="D234" i="45"/>
  <c r="F244" i="45"/>
  <c r="H244" i="45"/>
  <c r="E244" i="45"/>
  <c r="L244" i="45"/>
  <c r="G244" i="45"/>
  <c r="AJ234" i="45" l="1"/>
  <c r="AJ212" i="45"/>
  <c r="AJ201" i="45"/>
  <c r="AJ219" i="45"/>
  <c r="AJ213" i="45"/>
  <c r="AJ198" i="45"/>
  <c r="AJ229" i="45"/>
  <c r="AJ228" i="45"/>
  <c r="AJ220" i="45"/>
  <c r="AJ209" i="45"/>
  <c r="AJ226" i="45"/>
  <c r="AJ235" i="45"/>
  <c r="AJ215" i="45"/>
  <c r="AJ200" i="45"/>
  <c r="AJ214" i="45"/>
  <c r="AJ206" i="45"/>
  <c r="AJ204" i="45"/>
  <c r="AJ196" i="45"/>
  <c r="AJ218" i="45"/>
  <c r="AJ225" i="45"/>
  <c r="AJ217" i="45"/>
  <c r="AJ231" i="45"/>
  <c r="AJ195" i="45"/>
  <c r="AJ194" i="45" s="1"/>
  <c r="AJ230" i="45"/>
  <c r="AJ210" i="45"/>
  <c r="AJ233" i="45"/>
  <c r="AJ224" i="45"/>
  <c r="AJ211" i="45"/>
  <c r="AJ203" i="45"/>
  <c r="AJ207" i="45"/>
  <c r="AJ199" i="45"/>
  <c r="AJ236" i="45"/>
  <c r="AJ222" i="45"/>
  <c r="AJ216" i="45"/>
  <c r="AJ208" i="45"/>
  <c r="AJ205" i="45"/>
  <c r="AJ238" i="45"/>
  <c r="AJ221" i="45"/>
  <c r="AJ232" i="45"/>
  <c r="AJ202" i="45"/>
  <c r="AJ227" i="45"/>
  <c r="AJ223" i="45"/>
  <c r="AJ237" i="45"/>
  <c r="AJ197" i="45"/>
  <c r="R245" i="45"/>
  <c r="P244" i="45"/>
  <c r="O244" i="45"/>
  <c r="AJ60" i="47"/>
  <c r="AJ58" i="47"/>
  <c r="AJ59" i="47"/>
  <c r="AJ56" i="47"/>
  <c r="AJ57" i="47"/>
  <c r="AJ92" i="47"/>
  <c r="AJ121" i="47" s="1"/>
  <c r="AJ13" i="47"/>
  <c r="AJ54" i="47"/>
  <c r="AJ42" i="47"/>
  <c r="AJ14" i="47"/>
  <c r="AJ15" i="47"/>
  <c r="AJ30" i="47"/>
  <c r="AJ17" i="47"/>
  <c r="AJ21" i="47"/>
  <c r="AJ32" i="47"/>
  <c r="AJ26" i="47"/>
  <c r="AJ24" i="47"/>
  <c r="AJ37" i="47"/>
  <c r="AJ31" i="47"/>
  <c r="AJ25" i="47"/>
  <c r="AJ36" i="47"/>
  <c r="AJ41" i="47"/>
  <c r="AJ52" i="47"/>
  <c r="AJ48" i="47"/>
  <c r="AJ27" i="47"/>
  <c r="AJ38" i="47"/>
  <c r="AJ43" i="47"/>
  <c r="AJ18" i="47"/>
  <c r="AJ35" i="47"/>
  <c r="AJ46" i="47"/>
  <c r="AJ29" i="47"/>
  <c r="AJ40" i="47"/>
  <c r="AJ51" i="47"/>
  <c r="AJ23" i="47"/>
  <c r="AJ34" i="47"/>
  <c r="AJ45" i="47"/>
  <c r="AJ20" i="47"/>
  <c r="AJ33" i="47"/>
  <c r="AJ53" i="47"/>
  <c r="AJ39" i="47"/>
  <c r="AJ50" i="47"/>
  <c r="AJ55" i="47"/>
  <c r="AJ47" i="47"/>
  <c r="AJ49" i="47"/>
  <c r="AJ28" i="47"/>
  <c r="AJ22" i="47"/>
  <c r="AJ44" i="47"/>
  <c r="AJ19" i="47"/>
  <c r="I119" i="47"/>
  <c r="I130" i="47" s="1"/>
  <c r="S121" i="47" s="1"/>
  <c r="Q92" i="47"/>
  <c r="AJ119" i="47"/>
  <c r="I95" i="47" a="1"/>
  <c r="I95" i="47" s="1"/>
  <c r="R92" i="47" s="1"/>
  <c r="I100" i="47" a="1"/>
  <c r="I100" i="47" s="1"/>
  <c r="Q94" i="47" s="1"/>
  <c r="I102" i="47" a="1"/>
  <c r="I102" i="47" s="1"/>
  <c r="Q98" i="47" s="1"/>
  <c r="I96" i="47" a="1"/>
  <c r="I96" i="47" s="1"/>
  <c r="S92" i="47" s="1"/>
  <c r="I99" i="47" a="1"/>
  <c r="I99" i="47" s="1"/>
  <c r="S100" i="47" s="1"/>
  <c r="I103" i="47" a="1"/>
  <c r="I103" i="47" s="1"/>
  <c r="S94" i="47" s="1"/>
  <c r="I107" i="47" a="1"/>
  <c r="I107" i="47" s="1"/>
  <c r="R102" i="47" s="1"/>
  <c r="I105" i="47" a="1"/>
  <c r="I105" i="47" s="1"/>
  <c r="S98" i="47" s="1"/>
  <c r="I109" i="47" a="1"/>
  <c r="I109" i="47" s="1"/>
  <c r="I108" i="47" a="1"/>
  <c r="I108" i="47" s="1"/>
  <c r="I98" i="47" a="1"/>
  <c r="I98" i="47" s="1"/>
  <c r="R100" i="47" s="1"/>
  <c r="I104" i="47" a="1"/>
  <c r="I104" i="47" s="1"/>
  <c r="S96" i="47" s="1"/>
  <c r="I101" i="47" a="1"/>
  <c r="I101" i="47" s="1"/>
  <c r="Q96" i="47" s="1"/>
  <c r="I106" i="47" a="1"/>
  <c r="I106" i="47" s="1"/>
  <c r="R101" i="47" s="1"/>
  <c r="I97" i="47" a="1"/>
  <c r="I97" i="47" s="1"/>
  <c r="Q100" i="47" s="1"/>
  <c r="I14" i="47"/>
  <c r="D245" i="45"/>
  <c r="D258" i="45"/>
  <c r="BF194" i="45"/>
  <c r="BR194" i="45"/>
  <c r="BH194" i="45"/>
  <c r="BG194" i="45"/>
  <c r="BQ194" i="45"/>
  <c r="CE200" i="45"/>
  <c r="CB194" i="45"/>
  <c r="BP194" i="45"/>
  <c r="D260" i="45"/>
  <c r="D261" i="45"/>
  <c r="BJ194" i="45"/>
  <c r="BT194" i="45"/>
  <c r="BI194" i="45"/>
  <c r="BS194" i="45"/>
  <c r="D249" i="45"/>
  <c r="D251" i="45"/>
  <c r="D254" i="45"/>
  <c r="D257" i="45"/>
  <c r="D255" i="45"/>
  <c r="D253" i="45"/>
  <c r="D252" i="45"/>
  <c r="D250" i="45"/>
  <c r="D248" i="45"/>
  <c r="D264" i="45"/>
  <c r="D246" i="45"/>
  <c r="D247" i="45"/>
  <c r="D256" i="45"/>
  <c r="D265" i="45"/>
  <c r="D262" i="45"/>
  <c r="D263" i="45"/>
  <c r="D193" i="45"/>
  <c r="D259" i="45"/>
  <c r="I244" i="45"/>
  <c r="K244" i="45"/>
  <c r="I124" i="47" l="1"/>
  <c r="Q127" i="47" s="1"/>
  <c r="I136" i="47"/>
  <c r="I123" i="47"/>
  <c r="S119" i="47" s="1"/>
  <c r="I127" i="47"/>
  <c r="Q121" i="47" s="1"/>
  <c r="AJ123" i="47"/>
  <c r="AU119" i="47" s="1"/>
  <c r="AJ94" i="47"/>
  <c r="AS92" i="47" s="1"/>
  <c r="AJ128" i="47"/>
  <c r="AS123" i="47" s="1"/>
  <c r="AJ109" i="47"/>
  <c r="AJ122" i="47"/>
  <c r="AT119" i="47" s="1"/>
  <c r="AJ133" i="47"/>
  <c r="AJ108" i="47"/>
  <c r="AJ131" i="47"/>
  <c r="AU123" i="47" s="1"/>
  <c r="AJ134" i="47"/>
  <c r="AT128" i="47" s="1"/>
  <c r="AJ125" i="47"/>
  <c r="AJ126" i="47"/>
  <c r="AU127" i="47" s="1"/>
  <c r="AJ100" i="47"/>
  <c r="AS119" i="47"/>
  <c r="AJ127" i="47"/>
  <c r="AJ106" i="47"/>
  <c r="AT101" i="47" s="1"/>
  <c r="AJ97" i="47"/>
  <c r="AJ102" i="47"/>
  <c r="AJ135" i="47"/>
  <c r="AT129" i="47" s="1"/>
  <c r="AJ105" i="47"/>
  <c r="AU98" i="47" s="1"/>
  <c r="AJ107" i="47"/>
  <c r="AT102" i="47" s="1"/>
  <c r="AJ103" i="47"/>
  <c r="AJ104" i="47"/>
  <c r="AU96" i="47" s="1"/>
  <c r="AJ130" i="47"/>
  <c r="AU121" i="47" s="1"/>
  <c r="AJ129" i="47"/>
  <c r="AS125" i="47" s="1"/>
  <c r="AJ101" i="47"/>
  <c r="AS96" i="47" s="1"/>
  <c r="AJ124" i="47"/>
  <c r="AS127" i="47" s="1"/>
  <c r="AJ98" i="47"/>
  <c r="AT100" i="47" s="1"/>
  <c r="AJ99" i="47"/>
  <c r="AU100" i="47" s="1"/>
  <c r="AJ95" i="47"/>
  <c r="AJ132" i="47"/>
  <c r="AU125" i="47" s="1"/>
  <c r="AJ96" i="47"/>
  <c r="AU92" i="47" s="1"/>
  <c r="AJ136" i="47"/>
  <c r="I122" i="47"/>
  <c r="R119" i="47" s="1"/>
  <c r="I133" i="47"/>
  <c r="R128" i="47" s="1"/>
  <c r="I134" i="47"/>
  <c r="R129" i="47" s="1"/>
  <c r="I135" i="47"/>
  <c r="I131" i="47"/>
  <c r="S123" i="47" s="1"/>
  <c r="I129" i="47"/>
  <c r="Q125" i="47" s="1"/>
  <c r="I126" i="47"/>
  <c r="S127" i="47" s="1"/>
  <c r="I125" i="47"/>
  <c r="R127" i="47" s="1"/>
  <c r="I128" i="47"/>
  <c r="Q123" i="47" s="1"/>
  <c r="I132" i="47"/>
  <c r="S125" i="47" s="1"/>
  <c r="I155" i="47"/>
  <c r="I121" i="47"/>
  <c r="AS121" i="47"/>
  <c r="AT127" i="47"/>
  <c r="AU94" i="47"/>
  <c r="AS94" i="47"/>
  <c r="AT92" i="47"/>
  <c r="AS100" i="47"/>
  <c r="AS98" i="47"/>
  <c r="I93" i="47"/>
  <c r="D244" i="45"/>
  <c r="AJ120" i="47" l="1"/>
  <c r="I120" i="47"/>
  <c r="AJ93" i="47"/>
  <c r="Q119" i="47"/>
  <c r="I172" i="47"/>
  <c r="I158" i="47"/>
  <c r="R155" i="47" s="1"/>
  <c r="I160" i="47"/>
  <c r="Q163" i="47" s="1"/>
  <c r="I165" i="47"/>
  <c r="Q161" i="47" s="1"/>
  <c r="I166" i="47"/>
  <c r="S157" i="47" s="1"/>
  <c r="I169" i="47"/>
  <c r="R164" i="47" s="1"/>
  <c r="I214" i="47"/>
  <c r="I159" i="47"/>
  <c r="S155" i="47" s="1"/>
  <c r="I163" i="47"/>
  <c r="Q157" i="47" s="1"/>
  <c r="I170" i="47"/>
  <c r="R165" i="47" s="1"/>
  <c r="I65" i="47"/>
  <c r="I167" i="47"/>
  <c r="S159" i="47" s="1"/>
  <c r="I161" i="47"/>
  <c r="R163" i="47" s="1"/>
  <c r="I157" i="47"/>
  <c r="I168" i="47"/>
  <c r="S161" i="47" s="1"/>
  <c r="I171" i="47"/>
  <c r="I164" i="47"/>
  <c r="Q159" i="47" s="1"/>
  <c r="I162" i="47"/>
  <c r="S163" i="47" s="1"/>
  <c r="I68" i="47" l="1"/>
  <c r="R65" i="47" s="1"/>
  <c r="I81" i="47"/>
  <c r="I77" i="47"/>
  <c r="S69" i="47" s="1"/>
  <c r="I70" i="47"/>
  <c r="Q73" i="47" s="1"/>
  <c r="AJ65" i="47"/>
  <c r="I73" i="47"/>
  <c r="Q67" i="47" s="1"/>
  <c r="I69" i="47"/>
  <c r="S65" i="47" s="1"/>
  <c r="I79" i="47"/>
  <c r="R74" i="47" s="1"/>
  <c r="I72" i="47"/>
  <c r="S73" i="47" s="1"/>
  <c r="I71" i="47"/>
  <c r="R73" i="47" s="1"/>
  <c r="I74" i="47"/>
  <c r="Q69" i="47" s="1"/>
  <c r="I75" i="47"/>
  <c r="Q71" i="47" s="1"/>
  <c r="I76" i="47"/>
  <c r="S67" i="47" s="1"/>
  <c r="I82" i="47"/>
  <c r="I80" i="47"/>
  <c r="R75" i="47" s="1"/>
  <c r="I78" i="47"/>
  <c r="S71" i="47" s="1"/>
  <c r="I156" i="47"/>
  <c r="Q155" i="47"/>
  <c r="I220" i="47"/>
  <c r="R222" i="47" s="1"/>
  <c r="I218" i="47"/>
  <c r="S214" i="47" s="1"/>
  <c r="I221" i="47"/>
  <c r="S222" i="47" s="1"/>
  <c r="I223" i="47"/>
  <c r="Q218" i="47" s="1"/>
  <c r="I219" i="47"/>
  <c r="Q222" i="47" s="1"/>
  <c r="I224" i="47"/>
  <c r="Q220" i="47" s="1"/>
  <c r="I225" i="47"/>
  <c r="S216" i="47" s="1"/>
  <c r="I230" i="47"/>
  <c r="I231" i="47"/>
  <c r="I217" i="47"/>
  <c r="R214" i="47" s="1"/>
  <c r="I227" i="47"/>
  <c r="S220" i="47" s="1"/>
  <c r="I216" i="47"/>
  <c r="I229" i="47"/>
  <c r="R224" i="47" s="1"/>
  <c r="I222" i="47"/>
  <c r="Q216" i="47" s="1"/>
  <c r="I226" i="47"/>
  <c r="S218" i="47" s="1"/>
  <c r="I228" i="47"/>
  <c r="R223" i="47" s="1"/>
  <c r="C265" i="39"/>
  <c r="C264" i="39"/>
  <c r="C263" i="39"/>
  <c r="C262" i="39"/>
  <c r="C261" i="39"/>
  <c r="C260" i="39"/>
  <c r="C259" i="39"/>
  <c r="K243" i="39" s="1"/>
  <c r="C258" i="39"/>
  <c r="C257" i="39"/>
  <c r="C256" i="39"/>
  <c r="C255" i="39"/>
  <c r="C254" i="39"/>
  <c r="C253" i="39"/>
  <c r="C252" i="39"/>
  <c r="C251" i="39"/>
  <c r="C250" i="39"/>
  <c r="C249" i="39"/>
  <c r="C248" i="39"/>
  <c r="C247" i="39"/>
  <c r="C246" i="39"/>
  <c r="C245" i="39"/>
  <c r="I277" i="47" l="1"/>
  <c r="AJ69" i="47"/>
  <c r="Q214" i="47"/>
  <c r="I215" i="47"/>
  <c r="AJ78" i="47"/>
  <c r="AU72" i="47" s="1"/>
  <c r="AJ68" i="47"/>
  <c r="AJ70" i="47"/>
  <c r="AS74" i="47" s="1"/>
  <c r="AJ80" i="47"/>
  <c r="AT76" i="47" s="1"/>
  <c r="AJ79" i="47"/>
  <c r="AT75" i="47" s="1"/>
  <c r="AJ77" i="47"/>
  <c r="AU70" i="47" s="1"/>
  <c r="AJ81" i="47"/>
  <c r="AJ75" i="47"/>
  <c r="AS72" i="47" s="1"/>
  <c r="AJ82" i="47"/>
  <c r="AJ73" i="47"/>
  <c r="AS68" i="47" s="1"/>
  <c r="AJ76" i="47"/>
  <c r="AU68" i="47" s="1"/>
  <c r="AJ71" i="47"/>
  <c r="AT74" i="47" s="1"/>
  <c r="AU66" i="47"/>
  <c r="AJ74" i="47"/>
  <c r="AS70" i="47" s="1"/>
  <c r="AJ72" i="47"/>
  <c r="AU74" i="47" s="1"/>
  <c r="Q65" i="47"/>
  <c r="I66" i="47"/>
  <c r="S195" i="39"/>
  <c r="S196" i="39"/>
  <c r="S197" i="39"/>
  <c r="S198" i="39"/>
  <c r="S199" i="39"/>
  <c r="S200" i="39"/>
  <c r="S201" i="39"/>
  <c r="S202" i="39"/>
  <c r="S203" i="39"/>
  <c r="S204" i="39"/>
  <c r="S205" i="39"/>
  <c r="S206" i="39"/>
  <c r="S207" i="39"/>
  <c r="S208" i="39"/>
  <c r="S209" i="39"/>
  <c r="S210" i="39"/>
  <c r="S211" i="39"/>
  <c r="S212" i="39"/>
  <c r="S213" i="39"/>
  <c r="S214" i="39"/>
  <c r="S215" i="39"/>
  <c r="S216" i="39"/>
  <c r="S217" i="39"/>
  <c r="S218" i="39"/>
  <c r="S194" i="39"/>
  <c r="C234" i="39"/>
  <c r="C235" i="39"/>
  <c r="C236" i="39"/>
  <c r="C237" i="39"/>
  <c r="C218" i="39"/>
  <c r="C219" i="39"/>
  <c r="C220" i="39"/>
  <c r="C221" i="39"/>
  <c r="C222" i="39"/>
  <c r="C223" i="39"/>
  <c r="C224" i="39"/>
  <c r="C225" i="39"/>
  <c r="C226" i="39"/>
  <c r="C227" i="39"/>
  <c r="C228" i="39"/>
  <c r="C229" i="39"/>
  <c r="C230" i="39"/>
  <c r="C231" i="39"/>
  <c r="C232" i="39"/>
  <c r="C233" i="39"/>
  <c r="C217" i="39"/>
  <c r="K192" i="39" s="1"/>
  <c r="C216" i="39"/>
  <c r="C215" i="39"/>
  <c r="C214" i="39"/>
  <c r="C213" i="39"/>
  <c r="C212" i="39"/>
  <c r="C211" i="39"/>
  <c r="C210" i="39"/>
  <c r="C209" i="39"/>
  <c r="C208" i="39"/>
  <c r="C207" i="39"/>
  <c r="C206" i="39"/>
  <c r="C205" i="39"/>
  <c r="C204" i="39"/>
  <c r="C203" i="39"/>
  <c r="C202" i="39"/>
  <c r="C201" i="39"/>
  <c r="C200" i="39"/>
  <c r="C199" i="39"/>
  <c r="C198" i="39"/>
  <c r="C197" i="39"/>
  <c r="C196" i="39"/>
  <c r="C195" i="39"/>
  <c r="C194" i="39"/>
  <c r="AJ117" i="47" l="1"/>
  <c r="AJ90" i="47"/>
  <c r="AT66" i="47"/>
  <c r="AJ66" i="47"/>
  <c r="AJ63" i="47" s="1"/>
  <c r="AS66" i="47"/>
  <c r="AJ16" i="47"/>
  <c r="K158" i="39"/>
  <c r="C158" i="39"/>
  <c r="B147" i="32" l="1"/>
  <c r="B148" i="32"/>
  <c r="B149" i="32"/>
  <c r="B150" i="32"/>
  <c r="B151" i="32"/>
  <c r="B146" i="32"/>
  <c r="F143" i="32" s="1"/>
  <c r="B3" i="3" s="1"/>
  <c r="B154" i="3" l="1"/>
  <c r="B245" i="3"/>
  <c r="B364" i="3"/>
  <c r="B247" i="3"/>
  <c r="B142" i="3"/>
  <c r="B249" i="3"/>
  <c r="B144" i="3"/>
  <c r="B143" i="3"/>
  <c r="B24" i="3"/>
  <c r="B146" i="3"/>
  <c r="B314" i="3"/>
  <c r="B49" i="3"/>
  <c r="B4" i="3"/>
  <c r="B347" i="3"/>
  <c r="B242" i="3"/>
  <c r="B349" i="3"/>
  <c r="B244" i="3"/>
  <c r="B348" i="3"/>
  <c r="B246" i="3"/>
  <c r="B41" i="3"/>
  <c r="B234" i="3"/>
  <c r="B42" i="3"/>
  <c r="B149" i="3"/>
  <c r="B74" i="3"/>
  <c r="B134" i="3"/>
  <c r="B64" i="3"/>
  <c r="B344" i="3"/>
  <c r="B224" i="3"/>
  <c r="B346" i="3"/>
  <c r="B241" i="3"/>
  <c r="B345" i="3"/>
  <c r="B243" i="3"/>
  <c r="B47" i="3"/>
  <c r="B34" i="3"/>
  <c r="B45" i="3"/>
  <c r="B174" i="3"/>
  <c r="B114" i="3"/>
  <c r="B14" i="3"/>
  <c r="B334" i="3"/>
  <c r="B341" i="3"/>
  <c r="B164" i="3"/>
  <c r="B343" i="3"/>
  <c r="B184" i="3"/>
  <c r="B342" i="3"/>
  <c r="B240" i="3"/>
  <c r="B194" i="3"/>
  <c r="B94" i="3"/>
  <c r="B48" i="3"/>
  <c r="B141" i="3"/>
  <c r="B40" i="3"/>
  <c r="B274" i="3"/>
  <c r="B284" i="3"/>
  <c r="B354" i="3"/>
  <c r="B340" i="3"/>
  <c r="B148" i="3"/>
  <c r="B324" i="3"/>
  <c r="B204" i="3"/>
  <c r="B54" i="3"/>
  <c r="B140" i="3"/>
  <c r="B84" i="3"/>
  <c r="B43" i="3"/>
  <c r="B214" i="3"/>
  <c r="B248" i="3"/>
  <c r="B294" i="3"/>
  <c r="B304" i="3"/>
  <c r="B145" i="3"/>
  <c r="B264" i="3"/>
  <c r="B147" i="3"/>
  <c r="B104" i="3"/>
  <c r="B254" i="3"/>
  <c r="B124" i="3"/>
  <c r="B44" i="3"/>
  <c r="B46" i="3"/>
  <c r="C185" i="39"/>
  <c r="T218" i="39" s="1"/>
  <c r="C184" i="39"/>
  <c r="T217" i="39" s="1"/>
  <c r="C183" i="39"/>
  <c r="T216" i="39" s="1"/>
  <c r="C182" i="39"/>
  <c r="T215" i="39" s="1"/>
  <c r="C181" i="39"/>
  <c r="T214" i="39" s="1"/>
  <c r="C180" i="39"/>
  <c r="T213" i="39" s="1"/>
  <c r="C179" i="39"/>
  <c r="T212" i="39" s="1"/>
  <c r="C178" i="39"/>
  <c r="T211" i="39" s="1"/>
  <c r="C177" i="39"/>
  <c r="T210" i="39" s="1"/>
  <c r="C176" i="39"/>
  <c r="T209" i="39" s="1"/>
  <c r="C175" i="39"/>
  <c r="T208" i="39" s="1"/>
  <c r="C174" i="39"/>
  <c r="T207" i="39" s="1"/>
  <c r="C173" i="39"/>
  <c r="T206" i="39" s="1"/>
  <c r="C172" i="39"/>
  <c r="T205" i="39" s="1"/>
  <c r="C171" i="39"/>
  <c r="T204" i="39" s="1"/>
  <c r="C170" i="39"/>
  <c r="T203" i="39" s="1"/>
  <c r="C169" i="39"/>
  <c r="T202" i="39" s="1"/>
  <c r="C168" i="39"/>
  <c r="T201" i="39" s="1"/>
  <c r="C167" i="39"/>
  <c r="T200" i="39" s="1"/>
  <c r="C166" i="39"/>
  <c r="T199" i="39" s="1"/>
  <c r="C165" i="39"/>
  <c r="T198" i="39" s="1"/>
  <c r="C164" i="39"/>
  <c r="T197" i="39" s="1"/>
  <c r="C163" i="39"/>
  <c r="T196" i="39" s="1"/>
  <c r="C162" i="39"/>
  <c r="T195" i="39" s="1"/>
  <c r="C161" i="39"/>
  <c r="T194" i="39" s="1"/>
  <c r="K129" i="39"/>
  <c r="C124" i="39"/>
  <c r="C123" i="39"/>
  <c r="C122" i="39"/>
  <c r="C121" i="39"/>
  <c r="C120" i="39"/>
  <c r="C119" i="39"/>
  <c r="C118" i="39"/>
  <c r="C117" i="39"/>
  <c r="C116" i="39"/>
  <c r="C115" i="39"/>
  <c r="C114" i="39"/>
  <c r="C113" i="39"/>
  <c r="C112" i="39"/>
  <c r="C111" i="39"/>
  <c r="C110" i="39"/>
  <c r="C109" i="39"/>
  <c r="C108" i="39"/>
  <c r="C107" i="39"/>
  <c r="C106" i="39"/>
  <c r="C105" i="39"/>
  <c r="C104" i="39"/>
  <c r="C103" i="39"/>
  <c r="C102" i="39"/>
  <c r="C101" i="39"/>
  <c r="C100" i="39"/>
  <c r="C36" i="39"/>
  <c r="C35" i="39"/>
  <c r="C34" i="39"/>
  <c r="C33" i="39"/>
  <c r="C32" i="39"/>
  <c r="C31" i="39"/>
  <c r="K30" i="39"/>
  <c r="C30" i="39"/>
  <c r="K29" i="39"/>
  <c r="C29" i="39"/>
  <c r="K28" i="39"/>
  <c r="C28" i="39"/>
  <c r="K27" i="39"/>
  <c r="C27" i="39"/>
  <c r="K26" i="39"/>
  <c r="C26" i="39"/>
  <c r="K25" i="39"/>
  <c r="C25" i="39"/>
  <c r="K24" i="39"/>
  <c r="C24" i="39"/>
  <c r="K23" i="39"/>
  <c r="C23" i="39"/>
  <c r="K22" i="39"/>
  <c r="C22" i="39"/>
  <c r="K21" i="39"/>
  <c r="C21" i="39"/>
  <c r="K20" i="39"/>
  <c r="C20" i="39"/>
  <c r="K19" i="39"/>
  <c r="C19" i="39"/>
  <c r="K18" i="39"/>
  <c r="C18" i="39"/>
  <c r="K17" i="39"/>
  <c r="C17" i="39"/>
  <c r="K16" i="39"/>
  <c r="C16" i="39"/>
  <c r="K15" i="39"/>
  <c r="M15" i="39" s="1"/>
  <c r="C15" i="39"/>
  <c r="E15" i="39" s="1"/>
  <c r="Q42" i="39"/>
  <c r="P42" i="39"/>
  <c r="N42" i="39"/>
  <c r="E42" i="39"/>
  <c r="E98" i="39" s="1"/>
  <c r="K98" i="39" l="1"/>
  <c r="E101" i="39"/>
  <c r="E105" i="39"/>
  <c r="E109" i="39"/>
  <c r="E113" i="39"/>
  <c r="E117" i="39"/>
  <c r="E121" i="39"/>
  <c r="E104" i="39"/>
  <c r="E112" i="39"/>
  <c r="E102" i="39"/>
  <c r="E106" i="39"/>
  <c r="E110" i="39"/>
  <c r="E114" i="39"/>
  <c r="E118" i="39"/>
  <c r="E122" i="39"/>
  <c r="K159" i="39"/>
  <c r="E103" i="39"/>
  <c r="E107" i="39"/>
  <c r="E111" i="39"/>
  <c r="E115" i="39"/>
  <c r="E119" i="39"/>
  <c r="E123" i="39"/>
  <c r="E100" i="39"/>
  <c r="E108" i="39"/>
  <c r="E116" i="39"/>
  <c r="E120" i="39"/>
  <c r="E124" i="39"/>
  <c r="C46" i="39"/>
  <c r="C134" i="39" s="1"/>
  <c r="I16" i="39"/>
  <c r="E16" i="39"/>
  <c r="H16" i="39"/>
  <c r="G16" i="39"/>
  <c r="F16" i="39"/>
  <c r="C48" i="39"/>
  <c r="C136" i="39" s="1"/>
  <c r="G18" i="39"/>
  <c r="F18" i="39"/>
  <c r="I18" i="39"/>
  <c r="E18" i="39"/>
  <c r="H18" i="39"/>
  <c r="C50" i="39"/>
  <c r="C138" i="39" s="1"/>
  <c r="I20" i="39"/>
  <c r="E20" i="39"/>
  <c r="H20" i="39"/>
  <c r="G20" i="39"/>
  <c r="F20" i="39"/>
  <c r="C52" i="39"/>
  <c r="C140" i="39" s="1"/>
  <c r="G22" i="39"/>
  <c r="F22" i="39"/>
  <c r="I22" i="39"/>
  <c r="E22" i="39"/>
  <c r="H22" i="39"/>
  <c r="C54" i="39"/>
  <c r="C142" i="39" s="1"/>
  <c r="I24" i="39"/>
  <c r="E24" i="39"/>
  <c r="H24" i="39"/>
  <c r="G24" i="39"/>
  <c r="F24" i="39"/>
  <c r="C56" i="39"/>
  <c r="C144" i="39" s="1"/>
  <c r="G26" i="39"/>
  <c r="F26" i="39"/>
  <c r="I26" i="39"/>
  <c r="E26" i="39"/>
  <c r="H26" i="39"/>
  <c r="I28" i="39"/>
  <c r="E28" i="39"/>
  <c r="H28" i="39"/>
  <c r="F28" i="39"/>
  <c r="G28" i="39"/>
  <c r="G30" i="39"/>
  <c r="F30" i="39"/>
  <c r="H30" i="39"/>
  <c r="I30" i="39"/>
  <c r="E30" i="39"/>
  <c r="C63" i="39"/>
  <c r="H33" i="39"/>
  <c r="G33" i="39"/>
  <c r="E33" i="39"/>
  <c r="F33" i="39"/>
  <c r="I33" i="39"/>
  <c r="K136" i="39"/>
  <c r="K164" i="39" s="1"/>
  <c r="K197" i="39" s="1"/>
  <c r="K248" i="39" s="1"/>
  <c r="N18" i="39"/>
  <c r="Q18" i="39"/>
  <c r="M18" i="39"/>
  <c r="P18" i="39"/>
  <c r="O18" i="39"/>
  <c r="N20" i="39"/>
  <c r="Q20" i="39"/>
  <c r="M20" i="39"/>
  <c r="O20" i="39"/>
  <c r="P20" i="39"/>
  <c r="N22" i="39"/>
  <c r="O22" i="39"/>
  <c r="Q22" i="39"/>
  <c r="M22" i="39"/>
  <c r="P22" i="39"/>
  <c r="N24" i="39"/>
  <c r="Q24" i="39"/>
  <c r="M24" i="39"/>
  <c r="P24" i="39"/>
  <c r="O24" i="39"/>
  <c r="N26" i="39"/>
  <c r="Q26" i="39"/>
  <c r="M26" i="39"/>
  <c r="O26" i="39"/>
  <c r="P26" i="39"/>
  <c r="N28" i="39"/>
  <c r="Q28" i="39"/>
  <c r="M28" i="39"/>
  <c r="O28" i="39"/>
  <c r="P28" i="39"/>
  <c r="N30" i="39"/>
  <c r="Q30" i="39"/>
  <c r="M30" i="39"/>
  <c r="O30" i="39"/>
  <c r="P30" i="39"/>
  <c r="C64" i="39"/>
  <c r="C152" i="39" s="1"/>
  <c r="G34" i="39"/>
  <c r="H34" i="39"/>
  <c r="F34" i="39"/>
  <c r="I34" i="39"/>
  <c r="E34" i="39"/>
  <c r="N16" i="39"/>
  <c r="O16" i="39"/>
  <c r="Q16" i="39"/>
  <c r="M16" i="39"/>
  <c r="P16" i="39"/>
  <c r="C45" i="39"/>
  <c r="C133" i="39" s="1"/>
  <c r="F15" i="39"/>
  <c r="I15" i="39"/>
  <c r="H15" i="39"/>
  <c r="G15" i="39"/>
  <c r="C47" i="39"/>
  <c r="C135" i="39" s="1"/>
  <c r="H17" i="39"/>
  <c r="G17" i="39"/>
  <c r="F17" i="39"/>
  <c r="E17" i="39"/>
  <c r="I17" i="39"/>
  <c r="C49" i="39"/>
  <c r="C137" i="39" s="1"/>
  <c r="F19" i="39"/>
  <c r="I19" i="39"/>
  <c r="E19" i="39"/>
  <c r="H19" i="39"/>
  <c r="G19" i="39"/>
  <c r="C51" i="39"/>
  <c r="H21" i="39"/>
  <c r="G21" i="39"/>
  <c r="F21" i="39"/>
  <c r="I21" i="39"/>
  <c r="E21" i="39"/>
  <c r="C53" i="39"/>
  <c r="F23" i="39"/>
  <c r="I23" i="39"/>
  <c r="E23" i="39"/>
  <c r="H23" i="39"/>
  <c r="G23" i="39"/>
  <c r="C55" i="39"/>
  <c r="H25" i="39"/>
  <c r="G25" i="39"/>
  <c r="F25" i="39"/>
  <c r="I25" i="39"/>
  <c r="E25" i="39"/>
  <c r="C57" i="39"/>
  <c r="C145" i="39" s="1"/>
  <c r="F27" i="39"/>
  <c r="G27" i="39"/>
  <c r="I27" i="39"/>
  <c r="E27" i="39"/>
  <c r="H27" i="39"/>
  <c r="H29" i="39"/>
  <c r="I29" i="39"/>
  <c r="G29" i="39"/>
  <c r="F29" i="39"/>
  <c r="E29" i="39"/>
  <c r="C61" i="39"/>
  <c r="C149" i="39" s="1"/>
  <c r="F31" i="39"/>
  <c r="I31" i="39"/>
  <c r="E31" i="39"/>
  <c r="H31" i="39"/>
  <c r="G31" i="39"/>
  <c r="C65" i="39"/>
  <c r="C153" i="39" s="1"/>
  <c r="F35" i="39"/>
  <c r="I35" i="39"/>
  <c r="E35" i="39"/>
  <c r="G35" i="39"/>
  <c r="H35" i="39"/>
  <c r="P15" i="39"/>
  <c r="O15" i="39"/>
  <c r="Q15" i="39"/>
  <c r="N15" i="39"/>
  <c r="K135" i="39"/>
  <c r="P17" i="39"/>
  <c r="Q17" i="39"/>
  <c r="O17" i="39"/>
  <c r="N17" i="39"/>
  <c r="M17" i="39"/>
  <c r="K137" i="39"/>
  <c r="K165" i="39" s="1"/>
  <c r="K198" i="39" s="1"/>
  <c r="K249" i="39" s="1"/>
  <c r="P19" i="39"/>
  <c r="O19" i="39"/>
  <c r="M19" i="39"/>
  <c r="N19" i="39"/>
  <c r="Q19" i="39"/>
  <c r="P21" i="39"/>
  <c r="M21" i="39"/>
  <c r="O21" i="39"/>
  <c r="Q21" i="39"/>
  <c r="N21" i="39"/>
  <c r="P23" i="39"/>
  <c r="Q23" i="39"/>
  <c r="O23" i="39"/>
  <c r="N23" i="39"/>
  <c r="M23" i="39"/>
  <c r="P25" i="39"/>
  <c r="O25" i="39"/>
  <c r="M25" i="39"/>
  <c r="N25" i="39"/>
  <c r="Q25" i="39"/>
  <c r="P27" i="39"/>
  <c r="Q27" i="39"/>
  <c r="O27" i="39"/>
  <c r="M27" i="39"/>
  <c r="N27" i="39"/>
  <c r="P29" i="39"/>
  <c r="O29" i="39"/>
  <c r="N29" i="39"/>
  <c r="Q29" i="39"/>
  <c r="M29" i="39"/>
  <c r="C62" i="39"/>
  <c r="C150" i="39" s="1"/>
  <c r="I32" i="39"/>
  <c r="E32" i="39"/>
  <c r="F32" i="39"/>
  <c r="H32" i="39"/>
  <c r="G32" i="39"/>
  <c r="C66" i="39"/>
  <c r="I36" i="39"/>
  <c r="E36" i="39"/>
  <c r="H36" i="39"/>
  <c r="G36" i="39"/>
  <c r="F36" i="39"/>
  <c r="D25" i="39"/>
  <c r="D30" i="39"/>
  <c r="D22" i="39"/>
  <c r="D29" i="39"/>
  <c r="D26" i="39"/>
  <c r="D15" i="39"/>
  <c r="D27" i="39"/>
  <c r="D35" i="39"/>
  <c r="D16" i="39"/>
  <c r="D17" i="39"/>
  <c r="D18" i="39"/>
  <c r="D19" i="39"/>
  <c r="D31" i="39"/>
  <c r="D33" i="39"/>
  <c r="H42" i="39"/>
  <c r="H98" i="39" s="1"/>
  <c r="L243" i="39" s="1"/>
  <c r="N130" i="39"/>
  <c r="N131" i="39" s="1"/>
  <c r="F72" i="39"/>
  <c r="I42" i="39"/>
  <c r="I98" i="39" s="1"/>
  <c r="O42" i="39"/>
  <c r="P130" i="39"/>
  <c r="P131" i="39" s="1"/>
  <c r="H72" i="39"/>
  <c r="K138" i="39"/>
  <c r="K50" i="39"/>
  <c r="K139" i="39"/>
  <c r="K51" i="39"/>
  <c r="F42" i="39"/>
  <c r="F98" i="39" s="1"/>
  <c r="K47" i="39"/>
  <c r="D28" i="39"/>
  <c r="C58" i="39"/>
  <c r="G42" i="39"/>
  <c r="G98" i="39" s="1"/>
  <c r="K140" i="39"/>
  <c r="K52" i="39"/>
  <c r="D23" i="39"/>
  <c r="D24" i="39"/>
  <c r="C143" i="39"/>
  <c r="K147" i="39"/>
  <c r="K59" i="39"/>
  <c r="T30" i="39"/>
  <c r="E130" i="39"/>
  <c r="E131" i="39" s="1"/>
  <c r="K146" i="39"/>
  <c r="K58" i="39"/>
  <c r="M42" i="39"/>
  <c r="K133" i="39"/>
  <c r="K45" i="39"/>
  <c r="K100" i="39" s="1"/>
  <c r="C139" i="39"/>
  <c r="K49" i="39"/>
  <c r="Q130" i="39"/>
  <c r="Q131" i="39" s="1"/>
  <c r="I72" i="39"/>
  <c r="L73" i="39" s="1"/>
  <c r="K134" i="39"/>
  <c r="K46" i="39"/>
  <c r="D20" i="39"/>
  <c r="D21" i="39"/>
  <c r="K141" i="39"/>
  <c r="K53" i="39"/>
  <c r="K142" i="39"/>
  <c r="K54" i="39"/>
  <c r="K143" i="39"/>
  <c r="K55" i="39"/>
  <c r="K144" i="39"/>
  <c r="K56" i="39"/>
  <c r="K145" i="39"/>
  <c r="K57" i="39"/>
  <c r="K148" i="39"/>
  <c r="K60" i="39"/>
  <c r="K48" i="39"/>
  <c r="C151" i="39"/>
  <c r="C59" i="39"/>
  <c r="C60" i="39"/>
  <c r="D32" i="39"/>
  <c r="D34" i="39"/>
  <c r="D36" i="39"/>
  <c r="L248" i="39" l="1"/>
  <c r="L249" i="39"/>
  <c r="L192" i="39"/>
  <c r="G101" i="39"/>
  <c r="F110" i="39"/>
  <c r="H101" i="39"/>
  <c r="I118" i="39"/>
  <c r="L22" i="39"/>
  <c r="T19" i="39" s="1"/>
  <c r="E150" i="39"/>
  <c r="E137" i="39"/>
  <c r="E133" i="39"/>
  <c r="E136" i="39"/>
  <c r="F58" i="39"/>
  <c r="I58" i="39"/>
  <c r="E58" i="39"/>
  <c r="H58" i="39"/>
  <c r="G58" i="39"/>
  <c r="P138" i="39"/>
  <c r="N138" i="39"/>
  <c r="Q138" i="39"/>
  <c r="H64" i="39"/>
  <c r="G64" i="39"/>
  <c r="F64" i="39"/>
  <c r="E64" i="39"/>
  <c r="I64" i="39"/>
  <c r="E149" i="39"/>
  <c r="E139" i="39"/>
  <c r="Q52" i="39"/>
  <c r="M52" i="39"/>
  <c r="P52" i="39"/>
  <c r="O52" i="39"/>
  <c r="N52" i="39"/>
  <c r="O51" i="39"/>
  <c r="N51" i="39"/>
  <c r="Q51" i="39"/>
  <c r="M51" i="39"/>
  <c r="P51" i="39"/>
  <c r="E134" i="39"/>
  <c r="I59" i="39"/>
  <c r="E59" i="39"/>
  <c r="H59" i="39"/>
  <c r="G59" i="39"/>
  <c r="F59" i="39"/>
  <c r="Q45" i="39"/>
  <c r="M45" i="39"/>
  <c r="P45" i="39"/>
  <c r="O45" i="39"/>
  <c r="N45" i="39"/>
  <c r="P146" i="39"/>
  <c r="N146" i="39"/>
  <c r="Q146" i="39"/>
  <c r="O59" i="39"/>
  <c r="N59" i="39"/>
  <c r="Q59" i="39"/>
  <c r="M59" i="39"/>
  <c r="P59" i="39"/>
  <c r="E143" i="39"/>
  <c r="P140" i="39"/>
  <c r="N140" i="39"/>
  <c r="Q140" i="39"/>
  <c r="E153" i="39"/>
  <c r="Q60" i="39"/>
  <c r="M60" i="39"/>
  <c r="P60" i="39"/>
  <c r="O60" i="39"/>
  <c r="N60" i="39"/>
  <c r="Q56" i="39"/>
  <c r="M56" i="39"/>
  <c r="P56" i="39"/>
  <c r="O56" i="39"/>
  <c r="N56" i="39"/>
  <c r="E140" i="39"/>
  <c r="P142" i="39"/>
  <c r="N142" i="39"/>
  <c r="Q142" i="39"/>
  <c r="O46" i="39"/>
  <c r="N46" i="39"/>
  <c r="Q46" i="39"/>
  <c r="M46" i="39"/>
  <c r="P46" i="39"/>
  <c r="Q49" i="39"/>
  <c r="M49" i="39"/>
  <c r="N49" i="39"/>
  <c r="P49" i="39"/>
  <c r="O49" i="39"/>
  <c r="N133" i="39"/>
  <c r="Q133" i="39"/>
  <c r="P133" i="39"/>
  <c r="N147" i="39"/>
  <c r="Q147" i="39"/>
  <c r="P147" i="39"/>
  <c r="Q47" i="39"/>
  <c r="M47" i="39"/>
  <c r="P47" i="39"/>
  <c r="O47" i="39"/>
  <c r="N47" i="39"/>
  <c r="Q50" i="39"/>
  <c r="P50" i="39"/>
  <c r="O50" i="39"/>
  <c r="N50" i="39"/>
  <c r="M50" i="39"/>
  <c r="G65" i="39"/>
  <c r="F65" i="39"/>
  <c r="I65" i="39"/>
  <c r="E65" i="39"/>
  <c r="H65" i="39"/>
  <c r="P136" i="39"/>
  <c r="N136" i="39"/>
  <c r="Q136" i="39"/>
  <c r="F54" i="39"/>
  <c r="I54" i="39"/>
  <c r="E54" i="39"/>
  <c r="H54" i="39"/>
  <c r="G54" i="39"/>
  <c r="F50" i="39"/>
  <c r="I50" i="39"/>
  <c r="E50" i="39"/>
  <c r="H50" i="39"/>
  <c r="G50" i="39"/>
  <c r="F46" i="39"/>
  <c r="I46" i="39"/>
  <c r="E46" i="39"/>
  <c r="H46" i="39"/>
  <c r="G46" i="39"/>
  <c r="F124" i="39"/>
  <c r="I124" i="39"/>
  <c r="H116" i="39"/>
  <c r="F108" i="39"/>
  <c r="H100" i="39"/>
  <c r="F100" i="39"/>
  <c r="H123" i="39"/>
  <c r="G119" i="39"/>
  <c r="F119" i="39"/>
  <c r="I115" i="39"/>
  <c r="G107" i="39"/>
  <c r="F103" i="39"/>
  <c r="I103" i="39"/>
  <c r="H122" i="39"/>
  <c r="G122" i="39"/>
  <c r="F118" i="39"/>
  <c r="I114" i="39"/>
  <c r="H110" i="39"/>
  <c r="I106" i="39"/>
  <c r="F106" i="39"/>
  <c r="I102" i="39"/>
  <c r="H112" i="39"/>
  <c r="F104" i="39"/>
  <c r="F121" i="39"/>
  <c r="I117" i="39"/>
  <c r="H113" i="39"/>
  <c r="F109" i="39"/>
  <c r="F105" i="39"/>
  <c r="I101" i="39"/>
  <c r="E151" i="39"/>
  <c r="P148" i="39"/>
  <c r="N148" i="39"/>
  <c r="Q148" i="39"/>
  <c r="P144" i="39"/>
  <c r="N144" i="39"/>
  <c r="Q144" i="39"/>
  <c r="E152" i="39"/>
  <c r="O53" i="39"/>
  <c r="N53" i="39"/>
  <c r="Q53" i="39"/>
  <c r="M53" i="39"/>
  <c r="P53" i="39"/>
  <c r="P134" i="39"/>
  <c r="N134" i="39"/>
  <c r="Q134" i="39"/>
  <c r="F62" i="39"/>
  <c r="I62" i="39"/>
  <c r="E62" i="39"/>
  <c r="H62" i="39"/>
  <c r="G62" i="39"/>
  <c r="G57" i="39"/>
  <c r="F57" i="39"/>
  <c r="I57" i="39"/>
  <c r="E57" i="39"/>
  <c r="H57" i="39"/>
  <c r="G49" i="39"/>
  <c r="F49" i="39"/>
  <c r="I49" i="39"/>
  <c r="E49" i="39"/>
  <c r="H49" i="39"/>
  <c r="G124" i="39"/>
  <c r="F120" i="39"/>
  <c r="I120" i="39"/>
  <c r="H119" i="39"/>
  <c r="G115" i="39"/>
  <c r="F115" i="39"/>
  <c r="I111" i="39"/>
  <c r="H107" i="39"/>
  <c r="G103" i="39"/>
  <c r="H118" i="39"/>
  <c r="G118" i="39"/>
  <c r="F114" i="39"/>
  <c r="H102" i="39"/>
  <c r="F102" i="39"/>
  <c r="I104" i="39"/>
  <c r="G121" i="39"/>
  <c r="F117" i="39"/>
  <c r="I113" i="39"/>
  <c r="I109" i="39"/>
  <c r="G109" i="39"/>
  <c r="H105" i="39"/>
  <c r="E145" i="39"/>
  <c r="N135" i="39"/>
  <c r="Q135" i="39"/>
  <c r="P135" i="39"/>
  <c r="G53" i="39"/>
  <c r="F53" i="39"/>
  <c r="I53" i="39"/>
  <c r="E53" i="39"/>
  <c r="H53" i="39"/>
  <c r="G45" i="39"/>
  <c r="F45" i="39"/>
  <c r="I45" i="39"/>
  <c r="E45" i="39"/>
  <c r="H45" i="39"/>
  <c r="H60" i="39"/>
  <c r="G60" i="39"/>
  <c r="F60" i="39"/>
  <c r="E60" i="39"/>
  <c r="I60" i="39"/>
  <c r="O55" i="39"/>
  <c r="N55" i="39"/>
  <c r="Q55" i="39"/>
  <c r="M55" i="39"/>
  <c r="P55" i="39"/>
  <c r="N141" i="39"/>
  <c r="Q141" i="39"/>
  <c r="P141" i="39"/>
  <c r="Q58" i="39"/>
  <c r="M58" i="39"/>
  <c r="P58" i="39"/>
  <c r="O58" i="39"/>
  <c r="N58" i="39"/>
  <c r="E144" i="39"/>
  <c r="E135" i="39"/>
  <c r="N137" i="39"/>
  <c r="Q137" i="39"/>
  <c r="P137" i="39"/>
  <c r="G61" i="39"/>
  <c r="F61" i="39"/>
  <c r="I61" i="39"/>
  <c r="E61" i="39"/>
  <c r="H61" i="39"/>
  <c r="I63" i="39"/>
  <c r="E63" i="39"/>
  <c r="H63" i="39"/>
  <c r="G63" i="39"/>
  <c r="F63" i="39"/>
  <c r="H56" i="39"/>
  <c r="G56" i="39"/>
  <c r="F56" i="39"/>
  <c r="I56" i="39"/>
  <c r="E56" i="39"/>
  <c r="H52" i="39"/>
  <c r="G52" i="39"/>
  <c r="F52" i="39"/>
  <c r="I52" i="39"/>
  <c r="E52" i="39"/>
  <c r="H48" i="39"/>
  <c r="G48" i="39"/>
  <c r="F48" i="39"/>
  <c r="I48" i="39"/>
  <c r="E48" i="39"/>
  <c r="H124" i="39"/>
  <c r="G120" i="39"/>
  <c r="F116" i="39"/>
  <c r="I116" i="39"/>
  <c r="G108" i="39"/>
  <c r="I100" i="39"/>
  <c r="I123" i="39"/>
  <c r="H115" i="39"/>
  <c r="G111" i="39"/>
  <c r="F111" i="39"/>
  <c r="H103" i="39"/>
  <c r="I122" i="39"/>
  <c r="H114" i="39"/>
  <c r="G114" i="39"/>
  <c r="I110" i="39"/>
  <c r="G106" i="39"/>
  <c r="G102" i="39"/>
  <c r="F112" i="39"/>
  <c r="I112" i="39"/>
  <c r="G104" i="39"/>
  <c r="I121" i="39"/>
  <c r="H121" i="39"/>
  <c r="G117" i="39"/>
  <c r="F113" i="39"/>
  <c r="I105" i="39"/>
  <c r="G105" i="39"/>
  <c r="F101" i="39"/>
  <c r="O57" i="39"/>
  <c r="N57" i="39"/>
  <c r="Q57" i="39"/>
  <c r="M57" i="39"/>
  <c r="P57" i="39"/>
  <c r="O48" i="39"/>
  <c r="M48" i="39"/>
  <c r="Q48" i="39"/>
  <c r="P48" i="39"/>
  <c r="N48" i="39"/>
  <c r="N145" i="39"/>
  <c r="Q145" i="39"/>
  <c r="P145" i="39"/>
  <c r="N143" i="39"/>
  <c r="Q143" i="39"/>
  <c r="P143" i="39"/>
  <c r="K163" i="39"/>
  <c r="K196" i="39" s="1"/>
  <c r="K247" i="39" s="1"/>
  <c r="L247" i="39" s="1"/>
  <c r="Q54" i="39"/>
  <c r="M54" i="39"/>
  <c r="P54" i="39"/>
  <c r="O54" i="39"/>
  <c r="N54" i="39"/>
  <c r="E138" i="39"/>
  <c r="E142" i="39"/>
  <c r="N139" i="39"/>
  <c r="Q139" i="39"/>
  <c r="P139" i="39"/>
  <c r="C141" i="39"/>
  <c r="F66" i="39"/>
  <c r="I66" i="39"/>
  <c r="E66" i="39"/>
  <c r="H66" i="39"/>
  <c r="G66" i="39"/>
  <c r="I55" i="39"/>
  <c r="E55" i="39"/>
  <c r="H55" i="39"/>
  <c r="G55" i="39"/>
  <c r="F55" i="39"/>
  <c r="I51" i="39"/>
  <c r="E51" i="39"/>
  <c r="H51" i="39"/>
  <c r="G51" i="39"/>
  <c r="F51" i="39"/>
  <c r="I47" i="39"/>
  <c r="E47" i="39"/>
  <c r="H47" i="39"/>
  <c r="G47" i="39"/>
  <c r="F47" i="39"/>
  <c r="H120" i="39"/>
  <c r="G116" i="39"/>
  <c r="I108" i="39"/>
  <c r="H108" i="39"/>
  <c r="G100" i="39"/>
  <c r="G123" i="39"/>
  <c r="F123" i="39"/>
  <c r="I119" i="39"/>
  <c r="H111" i="39"/>
  <c r="F107" i="39"/>
  <c r="I107" i="39"/>
  <c r="F122" i="39"/>
  <c r="G110" i="39"/>
  <c r="H106" i="39"/>
  <c r="G112" i="39"/>
  <c r="H104" i="39"/>
  <c r="H117" i="39"/>
  <c r="G113" i="39"/>
  <c r="H109" i="39"/>
  <c r="L30" i="39"/>
  <c r="L28" i="39"/>
  <c r="U28" i="39" s="1"/>
  <c r="Q14" i="39"/>
  <c r="Q43" i="39" s="1"/>
  <c r="I73" i="39" s="1"/>
  <c r="P14" i="39"/>
  <c r="P43" i="39" s="1"/>
  <c r="H73" i="39" s="1"/>
  <c r="L16" i="39"/>
  <c r="U15" i="39" s="1"/>
  <c r="L23" i="39"/>
  <c r="T21" i="39" s="1"/>
  <c r="G14" i="39"/>
  <c r="G43" i="39" s="1"/>
  <c r="E14" i="39"/>
  <c r="E43" i="39" s="1"/>
  <c r="L24" i="39"/>
  <c r="V16" i="39" s="1"/>
  <c r="L18" i="39"/>
  <c r="T22" i="39" s="1"/>
  <c r="F14" i="39"/>
  <c r="F43" i="39" s="1"/>
  <c r="O130" i="39"/>
  <c r="O131" i="39" s="1"/>
  <c r="G72" i="39"/>
  <c r="K108" i="39"/>
  <c r="C83" i="39"/>
  <c r="L29" i="39"/>
  <c r="U30" i="39" s="1"/>
  <c r="C148" i="39"/>
  <c r="K111" i="39"/>
  <c r="C86" i="39"/>
  <c r="K169" i="39"/>
  <c r="K202" i="39" s="1"/>
  <c r="K253" i="39" s="1"/>
  <c r="L253" i="39" s="1"/>
  <c r="C76" i="39"/>
  <c r="K101" i="39"/>
  <c r="K104" i="39"/>
  <c r="C79" i="39"/>
  <c r="E99" i="39"/>
  <c r="I14" i="39"/>
  <c r="I43" i="39" s="1"/>
  <c r="K172" i="39"/>
  <c r="K205" i="39" s="1"/>
  <c r="K256" i="39" s="1"/>
  <c r="L256" i="39" s="1"/>
  <c r="K162" i="39"/>
  <c r="K195" i="39" s="1"/>
  <c r="K246" i="39" s="1"/>
  <c r="L246" i="39" s="1"/>
  <c r="M130" i="39"/>
  <c r="M131" i="39" s="1"/>
  <c r="E72" i="39"/>
  <c r="L21" i="39"/>
  <c r="T16" i="39" s="1"/>
  <c r="L159" i="39"/>
  <c r="L98" i="39"/>
  <c r="G130" i="39"/>
  <c r="G131" i="39" s="1"/>
  <c r="C146" i="39"/>
  <c r="K102" i="39"/>
  <c r="C77" i="39"/>
  <c r="L25" i="39"/>
  <c r="V19" i="39" s="1"/>
  <c r="K105" i="39"/>
  <c r="C80" i="39"/>
  <c r="L17" i="39"/>
  <c r="V15" i="39" s="1"/>
  <c r="K103" i="39"/>
  <c r="C78" i="39"/>
  <c r="D14" i="39"/>
  <c r="K166" i="39"/>
  <c r="K199" i="39" s="1"/>
  <c r="K250" i="39" s="1"/>
  <c r="L250" i="39" s="1"/>
  <c r="K109" i="39"/>
  <c r="C84" i="39"/>
  <c r="M14" i="39"/>
  <c r="M43" i="39" s="1"/>
  <c r="L15" i="39"/>
  <c r="K174" i="39"/>
  <c r="K207" i="39" s="1"/>
  <c r="K258" i="39" s="1"/>
  <c r="L258" i="39" s="1"/>
  <c r="F130" i="39"/>
  <c r="F131" i="39" s="1"/>
  <c r="L27" i="39"/>
  <c r="U24" i="39" s="1"/>
  <c r="K113" i="39"/>
  <c r="C88" i="39"/>
  <c r="C147" i="39"/>
  <c r="K115" i="39"/>
  <c r="C90" i="39"/>
  <c r="K112" i="39"/>
  <c r="C87" i="39"/>
  <c r="K110" i="39"/>
  <c r="C85" i="39"/>
  <c r="K170" i="39"/>
  <c r="K203" i="39" s="1"/>
  <c r="K254" i="39" s="1"/>
  <c r="L254" i="39" s="1"/>
  <c r="N14" i="39"/>
  <c r="N43" i="39" s="1"/>
  <c r="F73" i="39" s="1"/>
  <c r="L20" i="39"/>
  <c r="V22" i="39" s="1"/>
  <c r="I130" i="39"/>
  <c r="I131" i="39" s="1"/>
  <c r="H14" i="39"/>
  <c r="H43" i="39" s="1"/>
  <c r="K176" i="39"/>
  <c r="K209" i="39" s="1"/>
  <c r="K260" i="39" s="1"/>
  <c r="L260" i="39" s="1"/>
  <c r="K173" i="39"/>
  <c r="K206" i="39" s="1"/>
  <c r="K257" i="39" s="1"/>
  <c r="L257" i="39" s="1"/>
  <c r="K171" i="39"/>
  <c r="K204" i="39" s="1"/>
  <c r="C75" i="39"/>
  <c r="K114" i="39"/>
  <c r="C89" i="39"/>
  <c r="T60" i="39"/>
  <c r="K107" i="39"/>
  <c r="C82" i="39"/>
  <c r="K106" i="39"/>
  <c r="C81" i="39"/>
  <c r="L19" i="39"/>
  <c r="U22" i="39" s="1"/>
  <c r="O14" i="39"/>
  <c r="O43" i="39" s="1"/>
  <c r="G73" i="39" s="1"/>
  <c r="K161" i="39"/>
  <c r="K194" i="39" s="1"/>
  <c r="K245" i="39" s="1"/>
  <c r="L245" i="39" s="1"/>
  <c r="E159" i="39"/>
  <c r="E192" i="39" s="1"/>
  <c r="E243" i="39" s="1"/>
  <c r="K175" i="39"/>
  <c r="K208" i="39" s="1"/>
  <c r="K168" i="39"/>
  <c r="K201" i="39" s="1"/>
  <c r="K252" i="39" s="1"/>
  <c r="L252" i="39" s="1"/>
  <c r="L26" i="39"/>
  <c r="V21" i="39" s="1"/>
  <c r="K167" i="39"/>
  <c r="K200" i="39" s="1"/>
  <c r="K251" i="39" s="1"/>
  <c r="L251" i="39" s="1"/>
  <c r="H130" i="39"/>
  <c r="H131" i="39" s="1"/>
  <c r="AS622" i="3"/>
  <c r="AS623" i="3"/>
  <c r="AS624" i="3"/>
  <c r="AS625" i="3"/>
  <c r="AS627" i="3"/>
  <c r="AS628" i="3"/>
  <c r="AS629" i="3"/>
  <c r="AS630" i="3"/>
  <c r="AS631" i="3"/>
  <c r="L195" i="39" l="1"/>
  <c r="L194" i="39"/>
  <c r="L100" i="39"/>
  <c r="L209" i="39"/>
  <c r="L203" i="39"/>
  <c r="Q194" i="39" s="1"/>
  <c r="L202" i="39"/>
  <c r="O199" i="39" s="1"/>
  <c r="L208" i="39"/>
  <c r="P208" i="39" s="1"/>
  <c r="L196" i="39"/>
  <c r="Q193" i="39" s="1"/>
  <c r="L207" i="39"/>
  <c r="P206" i="39" s="1"/>
  <c r="L201" i="39"/>
  <c r="O197" i="39" s="1"/>
  <c r="L199" i="39"/>
  <c r="Q200" i="39" s="1"/>
  <c r="L206" i="39"/>
  <c r="P202" i="39" s="1"/>
  <c r="L200" i="39"/>
  <c r="O194" i="39" s="1"/>
  <c r="L204" i="39"/>
  <c r="Q197" i="39" s="1"/>
  <c r="L198" i="39"/>
  <c r="L197" i="39"/>
  <c r="O200" i="39" s="1"/>
  <c r="L205" i="39"/>
  <c r="Q199" i="39" s="1"/>
  <c r="O208" i="39"/>
  <c r="K259" i="39"/>
  <c r="K255" i="39"/>
  <c r="L255" i="39" s="1"/>
  <c r="Q248" i="39" s="1"/>
  <c r="P200" i="39"/>
  <c r="P193" i="39"/>
  <c r="P244" i="39"/>
  <c r="Q251" i="39"/>
  <c r="Q244" i="39"/>
  <c r="Q245" i="39"/>
  <c r="P257" i="39"/>
  <c r="O251" i="39"/>
  <c r="Q250" i="39"/>
  <c r="P251" i="39"/>
  <c r="P253" i="39"/>
  <c r="O250" i="39"/>
  <c r="O245" i="39"/>
  <c r="O248" i="39"/>
  <c r="D64" i="39"/>
  <c r="F133" i="39"/>
  <c r="D50" i="39"/>
  <c r="D120" i="39"/>
  <c r="D57" i="39"/>
  <c r="D103" i="39"/>
  <c r="D124" i="39"/>
  <c r="E253" i="39"/>
  <c r="E245" i="39"/>
  <c r="E261" i="39"/>
  <c r="E257" i="39"/>
  <c r="E265" i="39"/>
  <c r="E249" i="39"/>
  <c r="E247" i="39"/>
  <c r="E252" i="39"/>
  <c r="E246" i="39"/>
  <c r="E255" i="39"/>
  <c r="E251" i="39"/>
  <c r="E250" i="39"/>
  <c r="E254" i="39"/>
  <c r="E256" i="39"/>
  <c r="E263" i="39"/>
  <c r="E260" i="39"/>
  <c r="E248" i="39"/>
  <c r="E264" i="39"/>
  <c r="E258" i="39"/>
  <c r="E259" i="39"/>
  <c r="E262" i="39"/>
  <c r="D115" i="39"/>
  <c r="I133" i="39"/>
  <c r="E230" i="39"/>
  <c r="E218" i="39"/>
  <c r="E234" i="39"/>
  <c r="E222" i="39"/>
  <c r="E226" i="39"/>
  <c r="E206" i="39"/>
  <c r="E227" i="39"/>
  <c r="E194" i="39"/>
  <c r="E195" i="39"/>
  <c r="E199" i="39"/>
  <c r="E203" i="39"/>
  <c r="E207" i="39"/>
  <c r="E211" i="39"/>
  <c r="E215" i="39"/>
  <c r="E231" i="39"/>
  <c r="E205" i="39"/>
  <c r="E225" i="39"/>
  <c r="E213" i="39"/>
  <c r="E220" i="39"/>
  <c r="E236" i="39"/>
  <c r="E210" i="39"/>
  <c r="E198" i="39"/>
  <c r="E219" i="39"/>
  <c r="E223" i="39"/>
  <c r="E235" i="39"/>
  <c r="E228" i="39"/>
  <c r="E209" i="39"/>
  <c r="E229" i="39"/>
  <c r="E233" i="39"/>
  <c r="E201" i="39"/>
  <c r="E224" i="39"/>
  <c r="E214" i="39"/>
  <c r="E221" i="39"/>
  <c r="E196" i="39"/>
  <c r="E200" i="39"/>
  <c r="E204" i="39"/>
  <c r="E208" i="39"/>
  <c r="E212" i="39"/>
  <c r="E216" i="39"/>
  <c r="E232" i="39"/>
  <c r="E197" i="39"/>
  <c r="E237" i="39"/>
  <c r="E202" i="39"/>
  <c r="E217" i="39"/>
  <c r="D45" i="39"/>
  <c r="D62" i="39"/>
  <c r="D54" i="39"/>
  <c r="D65" i="39"/>
  <c r="D49" i="39"/>
  <c r="D46" i="39"/>
  <c r="D109" i="39"/>
  <c r="D116" i="39"/>
  <c r="D122" i="39"/>
  <c r="D47" i="39"/>
  <c r="D66" i="39"/>
  <c r="L176" i="39"/>
  <c r="L172" i="39"/>
  <c r="Q166" i="39" s="1"/>
  <c r="L168" i="39"/>
  <c r="O164" i="39" s="1"/>
  <c r="L164" i="39"/>
  <c r="O167" i="39" s="1"/>
  <c r="L175" i="39"/>
  <c r="P175" i="39" s="1"/>
  <c r="L171" i="39"/>
  <c r="Q164" i="39" s="1"/>
  <c r="L167" i="39"/>
  <c r="O161" i="39" s="1"/>
  <c r="L163" i="39"/>
  <c r="Q160" i="39" s="1"/>
  <c r="L174" i="39"/>
  <c r="P173" i="39" s="1"/>
  <c r="L170" i="39"/>
  <c r="Q161" i="39" s="1"/>
  <c r="L166" i="39"/>
  <c r="Q167" i="39" s="1"/>
  <c r="L162" i="39"/>
  <c r="P160" i="39" s="1"/>
  <c r="L173" i="39"/>
  <c r="P169" i="39" s="1"/>
  <c r="L169" i="39"/>
  <c r="O166" i="39" s="1"/>
  <c r="L165" i="39"/>
  <c r="P167" i="39" s="1"/>
  <c r="L161" i="39"/>
  <c r="O160" i="39" s="1"/>
  <c r="L115" i="39"/>
  <c r="L111" i="39"/>
  <c r="Q105" i="39" s="1"/>
  <c r="L107" i="39"/>
  <c r="O103" i="39" s="1"/>
  <c r="L103" i="39"/>
  <c r="O106" i="39" s="1"/>
  <c r="L114" i="39"/>
  <c r="P114" i="39" s="1"/>
  <c r="L110" i="39"/>
  <c r="Q103" i="39" s="1"/>
  <c r="L106" i="39"/>
  <c r="O100" i="39" s="1"/>
  <c r="L102" i="39"/>
  <c r="Q99" i="39" s="1"/>
  <c r="L108" i="39"/>
  <c r="O105" i="39" s="1"/>
  <c r="L113" i="39"/>
  <c r="P112" i="39" s="1"/>
  <c r="L109" i="39"/>
  <c r="Q100" i="39" s="1"/>
  <c r="L105" i="39"/>
  <c r="Q106" i="39" s="1"/>
  <c r="L101" i="39"/>
  <c r="P99" i="39" s="1"/>
  <c r="L112" i="39"/>
  <c r="P108" i="39" s="1"/>
  <c r="L104" i="39"/>
  <c r="P106" i="39" s="1"/>
  <c r="H44" i="39"/>
  <c r="D51" i="39"/>
  <c r="D55" i="39"/>
  <c r="F144" i="39"/>
  <c r="D121" i="39"/>
  <c r="D114" i="39"/>
  <c r="D48" i="39"/>
  <c r="D52" i="39"/>
  <c r="D56" i="39"/>
  <c r="D63" i="39"/>
  <c r="D61" i="39"/>
  <c r="M145" i="39"/>
  <c r="D123" i="39"/>
  <c r="M141" i="39"/>
  <c r="I44" i="39"/>
  <c r="I145" i="39"/>
  <c r="O134" i="39"/>
  <c r="M136" i="39"/>
  <c r="F140" i="39"/>
  <c r="H153" i="39"/>
  <c r="G143" i="39"/>
  <c r="F139" i="39"/>
  <c r="G149" i="39"/>
  <c r="H136" i="39"/>
  <c r="G136" i="39"/>
  <c r="I150" i="39"/>
  <c r="O141" i="39"/>
  <c r="D53" i="39"/>
  <c r="I85" i="39"/>
  <c r="E85" i="39"/>
  <c r="H85" i="39"/>
  <c r="G85" i="39"/>
  <c r="F85" i="39"/>
  <c r="H90" i="39"/>
  <c r="G90" i="39"/>
  <c r="F90" i="39"/>
  <c r="I90" i="39"/>
  <c r="E90" i="39"/>
  <c r="F88" i="39"/>
  <c r="I88" i="39"/>
  <c r="E88" i="39"/>
  <c r="H88" i="39"/>
  <c r="G88" i="39"/>
  <c r="F80" i="39"/>
  <c r="I80" i="39"/>
  <c r="E80" i="39"/>
  <c r="H80" i="39"/>
  <c r="G80" i="39"/>
  <c r="F76" i="39"/>
  <c r="I76" i="39"/>
  <c r="E76" i="39"/>
  <c r="H76" i="39"/>
  <c r="G76" i="39"/>
  <c r="F148" i="39"/>
  <c r="I148" i="39"/>
  <c r="E148" i="39"/>
  <c r="H148" i="39"/>
  <c r="G148" i="39"/>
  <c r="G83" i="39"/>
  <c r="F83" i="39"/>
  <c r="I83" i="39"/>
  <c r="E83" i="39"/>
  <c r="H83" i="39"/>
  <c r="F142" i="39"/>
  <c r="I142" i="39"/>
  <c r="I135" i="39"/>
  <c r="H144" i="39"/>
  <c r="G144" i="39"/>
  <c r="G145" i="39"/>
  <c r="F145" i="39"/>
  <c r="I152" i="39"/>
  <c r="O144" i="39"/>
  <c r="I151" i="39"/>
  <c r="O133" i="39"/>
  <c r="M133" i="39"/>
  <c r="O142" i="39"/>
  <c r="H140" i="39"/>
  <c r="G140" i="39"/>
  <c r="M140" i="39"/>
  <c r="O140" i="39"/>
  <c r="I143" i="39"/>
  <c r="H143" i="39"/>
  <c r="M146" i="39"/>
  <c r="F134" i="39"/>
  <c r="I134" i="39"/>
  <c r="G139" i="39"/>
  <c r="H149" i="39"/>
  <c r="G133" i="39"/>
  <c r="I137" i="39"/>
  <c r="F150" i="39"/>
  <c r="G147" i="39"/>
  <c r="F147" i="39"/>
  <c r="I147" i="39"/>
  <c r="E147" i="39"/>
  <c r="H147" i="39"/>
  <c r="F84" i="39"/>
  <c r="I84" i="39"/>
  <c r="E84" i="39"/>
  <c r="H84" i="39"/>
  <c r="G84" i="39"/>
  <c r="I77" i="39"/>
  <c r="E77" i="39"/>
  <c r="H77" i="39"/>
  <c r="G77" i="39"/>
  <c r="F77" i="39"/>
  <c r="O145" i="39"/>
  <c r="H135" i="39"/>
  <c r="O135" i="39"/>
  <c r="I81" i="39"/>
  <c r="E81" i="39"/>
  <c r="H81" i="39"/>
  <c r="G81" i="39"/>
  <c r="F81" i="39"/>
  <c r="G75" i="39"/>
  <c r="F75" i="39"/>
  <c r="I75" i="39"/>
  <c r="E75" i="39"/>
  <c r="H75" i="39"/>
  <c r="I89" i="39"/>
  <c r="E89" i="39"/>
  <c r="H89" i="39"/>
  <c r="G89" i="39"/>
  <c r="F89" i="39"/>
  <c r="H78" i="39"/>
  <c r="G78" i="39"/>
  <c r="F78" i="39"/>
  <c r="I78" i="39"/>
  <c r="E78" i="39"/>
  <c r="H146" i="39"/>
  <c r="G146" i="39"/>
  <c r="F146" i="39"/>
  <c r="E146" i="39"/>
  <c r="I146" i="39"/>
  <c r="G79" i="39"/>
  <c r="F79" i="39"/>
  <c r="I79" i="39"/>
  <c r="E79" i="39"/>
  <c r="H79" i="39"/>
  <c r="F141" i="39"/>
  <c r="I141" i="39"/>
  <c r="E141" i="39"/>
  <c r="H141" i="39"/>
  <c r="G141" i="39"/>
  <c r="G142" i="39"/>
  <c r="F138" i="39"/>
  <c r="I138" i="39"/>
  <c r="M143" i="39"/>
  <c r="O137" i="39"/>
  <c r="M137" i="39"/>
  <c r="F135" i="39"/>
  <c r="H145" i="39"/>
  <c r="M134" i="39"/>
  <c r="G152" i="39"/>
  <c r="F152" i="39"/>
  <c r="F151" i="39"/>
  <c r="O136" i="39"/>
  <c r="F153" i="39"/>
  <c r="I153" i="39"/>
  <c r="O146" i="39"/>
  <c r="G134" i="39"/>
  <c r="H139" i="39"/>
  <c r="M138" i="39"/>
  <c r="I136" i="39"/>
  <c r="H133" i="39"/>
  <c r="G137" i="39"/>
  <c r="F137" i="39"/>
  <c r="G150" i="39"/>
  <c r="H138" i="39"/>
  <c r="E162" i="39"/>
  <c r="E178" i="39"/>
  <c r="E176" i="39"/>
  <c r="E165" i="39"/>
  <c r="E181" i="39"/>
  <c r="E166" i="39"/>
  <c r="E182" i="39"/>
  <c r="E163" i="39"/>
  <c r="E175" i="39"/>
  <c r="E164" i="39"/>
  <c r="E168" i="39"/>
  <c r="E180" i="39"/>
  <c r="E184" i="39"/>
  <c r="E169" i="39"/>
  <c r="E185" i="39"/>
  <c r="E170" i="39"/>
  <c r="E167" i="39"/>
  <c r="E179" i="39"/>
  <c r="E173" i="39"/>
  <c r="E174" i="39"/>
  <c r="E171" i="39"/>
  <c r="E183" i="39"/>
  <c r="E172" i="39"/>
  <c r="E161" i="39"/>
  <c r="E177" i="39"/>
  <c r="H82" i="39"/>
  <c r="G82" i="39"/>
  <c r="F82" i="39"/>
  <c r="E82" i="39"/>
  <c r="I82" i="39"/>
  <c r="G87" i="39"/>
  <c r="F87" i="39"/>
  <c r="I87" i="39"/>
  <c r="E87" i="39"/>
  <c r="H87" i="39"/>
  <c r="H86" i="39"/>
  <c r="G86" i="39"/>
  <c r="F86" i="39"/>
  <c r="I86" i="39"/>
  <c r="E86" i="39"/>
  <c r="O139" i="39"/>
  <c r="M139" i="39"/>
  <c r="H142" i="39"/>
  <c r="G138" i="39"/>
  <c r="O143" i="39"/>
  <c r="G135" i="39"/>
  <c r="I144" i="39"/>
  <c r="M135" i="39"/>
  <c r="H152" i="39"/>
  <c r="M144" i="39"/>
  <c r="M148" i="39"/>
  <c r="O148" i="39"/>
  <c r="H151" i="39"/>
  <c r="G151" i="39"/>
  <c r="O147" i="39"/>
  <c r="M147" i="39"/>
  <c r="M142" i="39"/>
  <c r="I140" i="39"/>
  <c r="G153" i="39"/>
  <c r="F143" i="39"/>
  <c r="H134" i="39"/>
  <c r="I139" i="39"/>
  <c r="F149" i="39"/>
  <c r="I149" i="39"/>
  <c r="O138" i="39"/>
  <c r="F136" i="39"/>
  <c r="H137" i="39"/>
  <c r="H150" i="39"/>
  <c r="F44" i="39"/>
  <c r="D106" i="39"/>
  <c r="D104" i="39"/>
  <c r="D105" i="39"/>
  <c r="F99" i="39"/>
  <c r="H99" i="39"/>
  <c r="P132" i="39"/>
  <c r="I99" i="39"/>
  <c r="D117" i="39"/>
  <c r="G44" i="39"/>
  <c r="D59" i="39"/>
  <c r="D119" i="39"/>
  <c r="D118" i="39"/>
  <c r="D43" i="39"/>
  <c r="D101" i="39"/>
  <c r="D110" i="39"/>
  <c r="D108" i="39"/>
  <c r="D107" i="39"/>
  <c r="L53" i="39"/>
  <c r="T51" i="39" s="1"/>
  <c r="D102" i="39"/>
  <c r="D111" i="39"/>
  <c r="D112" i="39"/>
  <c r="D113" i="39"/>
  <c r="K88" i="39"/>
  <c r="D100" i="39"/>
  <c r="K76" i="39"/>
  <c r="L56" i="39"/>
  <c r="V51" i="39" s="1"/>
  <c r="K83" i="39"/>
  <c r="Q132" i="39"/>
  <c r="L51" i="39"/>
  <c r="T46" i="39" s="1"/>
  <c r="K81" i="39"/>
  <c r="L59" i="39"/>
  <c r="U60" i="39" s="1"/>
  <c r="O175" i="39"/>
  <c r="P44" i="39"/>
  <c r="L55" i="39"/>
  <c r="V49" i="39" s="1"/>
  <c r="L60" i="39"/>
  <c r="T15" i="39"/>
  <c r="L14" i="39"/>
  <c r="K80" i="39"/>
  <c r="L47" i="39"/>
  <c r="V45" i="39" s="1"/>
  <c r="H159" i="39"/>
  <c r="H192" i="39" s="1"/>
  <c r="H243" i="39" s="1"/>
  <c r="Q44" i="39"/>
  <c r="M44" i="39"/>
  <c r="L45" i="39"/>
  <c r="I159" i="39"/>
  <c r="I192" i="39" s="1"/>
  <c r="I243" i="39" s="1"/>
  <c r="E73" i="39"/>
  <c r="D73" i="39" s="1"/>
  <c r="L43" i="39"/>
  <c r="K79" i="39"/>
  <c r="D60" i="39"/>
  <c r="N44" i="39"/>
  <c r="K85" i="39"/>
  <c r="L85" i="39" s="1"/>
  <c r="K90" i="39"/>
  <c r="L90" i="39" s="1"/>
  <c r="F159" i="39"/>
  <c r="F192" i="39" s="1"/>
  <c r="F243" i="39" s="1"/>
  <c r="D58" i="39"/>
  <c r="E44" i="39"/>
  <c r="K82" i="39"/>
  <c r="N132" i="39"/>
  <c r="L52" i="39"/>
  <c r="T49" i="39" s="1"/>
  <c r="L54" i="39"/>
  <c r="V46" i="39" s="1"/>
  <c r="K78" i="39"/>
  <c r="K77" i="39"/>
  <c r="K86" i="39"/>
  <c r="K75" i="39"/>
  <c r="L75" i="39" s="1"/>
  <c r="K89" i="39"/>
  <c r="N89" i="39"/>
  <c r="O44" i="39"/>
  <c r="K87" i="39"/>
  <c r="L50" i="39"/>
  <c r="V52" i="39" s="1"/>
  <c r="G159" i="39"/>
  <c r="G192" i="39" s="1"/>
  <c r="G243" i="39" s="1"/>
  <c r="L46" i="39"/>
  <c r="U45" i="39" s="1"/>
  <c r="O114" i="39"/>
  <c r="L57" i="39"/>
  <c r="U54" i="39" s="1"/>
  <c r="L58" i="39"/>
  <c r="U58" i="39" s="1"/>
  <c r="K84" i="39"/>
  <c r="L48" i="39"/>
  <c r="T52" i="39" s="1"/>
  <c r="G99" i="39"/>
  <c r="L49" i="39"/>
  <c r="U52" i="39" s="1"/>
  <c r="R111" i="16"/>
  <c r="AS106" i="16"/>
  <c r="AR106" i="16"/>
  <c r="AQ106" i="16"/>
  <c r="AP106" i="16"/>
  <c r="C58" i="18"/>
  <c r="D58" i="18" s="1"/>
  <c r="C59" i="18"/>
  <c r="D59" i="18" s="1"/>
  <c r="O259" i="39" l="1"/>
  <c r="L259" i="39"/>
  <c r="P259" i="39" s="1"/>
  <c r="Y14" i="18"/>
  <c r="Y67" i="18" s="1"/>
  <c r="D143" i="39"/>
  <c r="L145" i="39"/>
  <c r="H248" i="39"/>
  <c r="H256" i="39"/>
  <c r="H247" i="39"/>
  <c r="H260" i="39"/>
  <c r="H265" i="39"/>
  <c r="H251" i="39"/>
  <c r="H259" i="39"/>
  <c r="H263" i="39"/>
  <c r="H257" i="39"/>
  <c r="H254" i="39"/>
  <c r="H249" i="39"/>
  <c r="H252" i="39"/>
  <c r="H250" i="39"/>
  <c r="H255" i="39"/>
  <c r="H246" i="39"/>
  <c r="H264" i="39"/>
  <c r="H258" i="39"/>
  <c r="H261" i="39"/>
  <c r="H253" i="39"/>
  <c r="H262" i="39"/>
  <c r="H245" i="39"/>
  <c r="G261" i="39"/>
  <c r="G253" i="39"/>
  <c r="G245" i="39"/>
  <c r="G256" i="39"/>
  <c r="G248" i="39"/>
  <c r="G263" i="39"/>
  <c r="G255" i="39"/>
  <c r="G247" i="39"/>
  <c r="G251" i="39"/>
  <c r="G264" i="39"/>
  <c r="G254" i="39"/>
  <c r="G246" i="39"/>
  <c r="G265" i="39"/>
  <c r="G258" i="39"/>
  <c r="G257" i="39"/>
  <c r="G252" i="39"/>
  <c r="G262" i="39"/>
  <c r="G260" i="39"/>
  <c r="G250" i="39"/>
  <c r="G249" i="39"/>
  <c r="G259" i="39"/>
  <c r="F248" i="39"/>
  <c r="F253" i="39"/>
  <c r="F245" i="39"/>
  <c r="F256" i="39"/>
  <c r="F249" i="39"/>
  <c r="F252" i="39"/>
  <c r="F257" i="39"/>
  <c r="F260" i="39"/>
  <c r="F261" i="39"/>
  <c r="F251" i="39"/>
  <c r="F264" i="39"/>
  <c r="F262" i="39"/>
  <c r="F263" i="39"/>
  <c r="F258" i="39"/>
  <c r="F255" i="39"/>
  <c r="F265" i="39"/>
  <c r="F259" i="39"/>
  <c r="F247" i="39"/>
  <c r="F254" i="39"/>
  <c r="F250" i="39"/>
  <c r="F246" i="39"/>
  <c r="I249" i="39"/>
  <c r="I257" i="39"/>
  <c r="I261" i="39"/>
  <c r="I245" i="39"/>
  <c r="I253" i="39"/>
  <c r="I251" i="39"/>
  <c r="I247" i="39"/>
  <c r="I258" i="39"/>
  <c r="I248" i="39"/>
  <c r="I263" i="39"/>
  <c r="I254" i="39"/>
  <c r="I259" i="39"/>
  <c r="I256" i="39"/>
  <c r="I250" i="39"/>
  <c r="I262" i="39"/>
  <c r="I260" i="39"/>
  <c r="I246" i="39"/>
  <c r="I265" i="39"/>
  <c r="I252" i="39"/>
  <c r="I255" i="39"/>
  <c r="I264" i="39"/>
  <c r="E244" i="39"/>
  <c r="O244" i="39"/>
  <c r="L193" i="39"/>
  <c r="L146" i="39"/>
  <c r="L138" i="39"/>
  <c r="E160" i="39"/>
  <c r="AC160" i="39" s="1"/>
  <c r="G232" i="39"/>
  <c r="G220" i="39"/>
  <c r="G216" i="39"/>
  <c r="G212" i="39"/>
  <c r="G208" i="39"/>
  <c r="G204" i="39"/>
  <c r="G236" i="39"/>
  <c r="G228" i="39"/>
  <c r="G200" i="39"/>
  <c r="G196" i="39"/>
  <c r="G231" i="39"/>
  <c r="G194" i="39"/>
  <c r="G210" i="39"/>
  <c r="G227" i="39"/>
  <c r="G211" i="39"/>
  <c r="G221" i="39"/>
  <c r="G237" i="39"/>
  <c r="G226" i="39"/>
  <c r="G230" i="39"/>
  <c r="G214" i="39"/>
  <c r="G223" i="39"/>
  <c r="G199" i="39"/>
  <c r="G215" i="39"/>
  <c r="G218" i="39"/>
  <c r="G222" i="39"/>
  <c r="G234" i="39"/>
  <c r="G219" i="39"/>
  <c r="G203" i="39"/>
  <c r="G229" i="39"/>
  <c r="G224" i="39"/>
  <c r="G198" i="39"/>
  <c r="G202" i="39"/>
  <c r="G206" i="39"/>
  <c r="G207" i="39"/>
  <c r="G235" i="39"/>
  <c r="G195" i="39"/>
  <c r="G197" i="39"/>
  <c r="G201" i="39"/>
  <c r="G205" i="39"/>
  <c r="G209" i="39"/>
  <c r="G213" i="39"/>
  <c r="G217" i="39"/>
  <c r="G225" i="39"/>
  <c r="G233" i="39"/>
  <c r="F237" i="39"/>
  <c r="F225" i="39"/>
  <c r="F213" i="39"/>
  <c r="F209" i="39"/>
  <c r="F205" i="39"/>
  <c r="F229" i="39"/>
  <c r="F233" i="39"/>
  <c r="F217" i="39"/>
  <c r="F201" i="39"/>
  <c r="F197" i="39"/>
  <c r="F224" i="39"/>
  <c r="F198" i="39"/>
  <c r="F202" i="39"/>
  <c r="F196" i="39"/>
  <c r="F212" i="39"/>
  <c r="F218" i="39"/>
  <c r="F222" i="39"/>
  <c r="F226" i="39"/>
  <c r="F234" i="39"/>
  <c r="F220" i="39"/>
  <c r="F194" i="39"/>
  <c r="F206" i="39"/>
  <c r="F200" i="39"/>
  <c r="F216" i="39"/>
  <c r="F221" i="39"/>
  <c r="F195" i="39"/>
  <c r="F199" i="39"/>
  <c r="F203" i="39"/>
  <c r="F207" i="39"/>
  <c r="F211" i="39"/>
  <c r="F215" i="39"/>
  <c r="F231" i="39"/>
  <c r="F210" i="39"/>
  <c r="F227" i="39"/>
  <c r="F204" i="39"/>
  <c r="F232" i="39"/>
  <c r="F219" i="39"/>
  <c r="F223" i="39"/>
  <c r="F235" i="39"/>
  <c r="F228" i="39"/>
  <c r="F214" i="39"/>
  <c r="F236" i="39"/>
  <c r="F208" i="39"/>
  <c r="F230" i="39"/>
  <c r="I234" i="39"/>
  <c r="I222" i="39"/>
  <c r="I226" i="39"/>
  <c r="I230" i="39"/>
  <c r="I218" i="39"/>
  <c r="I201" i="39"/>
  <c r="I214" i="39"/>
  <c r="I194" i="39"/>
  <c r="I225" i="39"/>
  <c r="I220" i="39"/>
  <c r="I236" i="39"/>
  <c r="I209" i="39"/>
  <c r="I224" i="39"/>
  <c r="I237" i="39"/>
  <c r="I221" i="39"/>
  <c r="I195" i="39"/>
  <c r="I199" i="39"/>
  <c r="I203" i="39"/>
  <c r="I207" i="39"/>
  <c r="I211" i="39"/>
  <c r="I215" i="39"/>
  <c r="I231" i="39"/>
  <c r="I217" i="39"/>
  <c r="I205" i="39"/>
  <c r="I202" i="39"/>
  <c r="I206" i="39"/>
  <c r="I233" i="39"/>
  <c r="I197" i="39"/>
  <c r="I198" i="39"/>
  <c r="I219" i="39"/>
  <c r="I223" i="39"/>
  <c r="I235" i="39"/>
  <c r="I228" i="39"/>
  <c r="I216" i="39"/>
  <c r="I232" i="39"/>
  <c r="I213" i="39"/>
  <c r="I210" i="39"/>
  <c r="I227" i="39"/>
  <c r="I229" i="39"/>
  <c r="I196" i="39"/>
  <c r="I200" i="39"/>
  <c r="I204" i="39"/>
  <c r="I208" i="39"/>
  <c r="I212" i="39"/>
  <c r="H235" i="39"/>
  <c r="H231" i="39"/>
  <c r="H219" i="39"/>
  <c r="H223" i="39"/>
  <c r="H215" i="39"/>
  <c r="H211" i="39"/>
  <c r="H207" i="39"/>
  <c r="H203" i="39"/>
  <c r="H195" i="39"/>
  <c r="H199" i="39"/>
  <c r="H224" i="39"/>
  <c r="H226" i="39"/>
  <c r="H197" i="39"/>
  <c r="H201" i="39"/>
  <c r="H205" i="39"/>
  <c r="H209" i="39"/>
  <c r="H213" i="39"/>
  <c r="H217" i="39"/>
  <c r="H233" i="39"/>
  <c r="H202" i="39"/>
  <c r="H206" i="39"/>
  <c r="H227" i="39"/>
  <c r="H222" i="39"/>
  <c r="H228" i="39"/>
  <c r="H237" i="39"/>
  <c r="H225" i="39"/>
  <c r="H234" i="39"/>
  <c r="H198" i="39"/>
  <c r="H210" i="39"/>
  <c r="H218" i="39"/>
  <c r="H196" i="39"/>
  <c r="H200" i="39"/>
  <c r="H204" i="39"/>
  <c r="H208" i="39"/>
  <c r="H212" i="39"/>
  <c r="H216" i="39"/>
  <c r="H232" i="39"/>
  <c r="H194" i="39"/>
  <c r="H214" i="39"/>
  <c r="H230" i="39"/>
  <c r="H221" i="39"/>
  <c r="H220" i="39"/>
  <c r="H236" i="39"/>
  <c r="H229" i="39"/>
  <c r="D139" i="39"/>
  <c r="L141" i="39"/>
  <c r="O193" i="39"/>
  <c r="L133" i="39"/>
  <c r="L143" i="39"/>
  <c r="L142" i="39"/>
  <c r="D150" i="39"/>
  <c r="L140" i="39"/>
  <c r="L147" i="39"/>
  <c r="L148" i="39"/>
  <c r="L139" i="39"/>
  <c r="L84" i="39"/>
  <c r="P75" i="39" s="1"/>
  <c r="L87" i="39"/>
  <c r="O83" i="39" s="1"/>
  <c r="L89" i="39"/>
  <c r="O89" i="39" s="1"/>
  <c r="L77" i="39"/>
  <c r="P74" i="39" s="1"/>
  <c r="L78" i="39"/>
  <c r="N81" i="39" s="1"/>
  <c r="L86" i="39"/>
  <c r="P80" i="39" s="1"/>
  <c r="L83" i="39"/>
  <c r="N80" i="39" s="1"/>
  <c r="L88" i="39"/>
  <c r="O87" i="39" s="1"/>
  <c r="L82" i="39"/>
  <c r="N78" i="39" s="1"/>
  <c r="L81" i="39"/>
  <c r="N75" i="39" s="1"/>
  <c r="L80" i="39"/>
  <c r="P81" i="39" s="1"/>
  <c r="L76" i="39"/>
  <c r="L79" i="39"/>
  <c r="O81" i="39" s="1"/>
  <c r="O99" i="39"/>
  <c r="L99" i="39"/>
  <c r="D153" i="39"/>
  <c r="F170" i="39"/>
  <c r="F163" i="39"/>
  <c r="F175" i="39"/>
  <c r="F168" i="39"/>
  <c r="F184" i="39"/>
  <c r="F173" i="39"/>
  <c r="F174" i="39"/>
  <c r="F167" i="39"/>
  <c r="F179" i="39"/>
  <c r="F172" i="39"/>
  <c r="F161" i="39"/>
  <c r="F177" i="39"/>
  <c r="F162" i="39"/>
  <c r="F178" i="39"/>
  <c r="F171" i="39"/>
  <c r="F183" i="39"/>
  <c r="F176" i="39"/>
  <c r="F165" i="39"/>
  <c r="F181" i="39"/>
  <c r="F166" i="39"/>
  <c r="F182" i="39"/>
  <c r="F164" i="39"/>
  <c r="F180" i="39"/>
  <c r="F169" i="39"/>
  <c r="F185" i="39"/>
  <c r="I166" i="39"/>
  <c r="I182" i="39"/>
  <c r="I163" i="39"/>
  <c r="I175" i="39"/>
  <c r="I164" i="39"/>
  <c r="I180" i="39"/>
  <c r="I169" i="39"/>
  <c r="I185" i="39"/>
  <c r="I170" i="39"/>
  <c r="I167" i="39"/>
  <c r="I179" i="39"/>
  <c r="I173" i="39"/>
  <c r="I174" i="39"/>
  <c r="I171" i="39"/>
  <c r="I183" i="39"/>
  <c r="I168" i="39"/>
  <c r="I172" i="39"/>
  <c r="I184" i="39"/>
  <c r="I161" i="39"/>
  <c r="I177" i="39"/>
  <c r="I162" i="39"/>
  <c r="I178" i="39"/>
  <c r="I176" i="39"/>
  <c r="I165" i="39"/>
  <c r="I181" i="39"/>
  <c r="D99" i="39"/>
  <c r="G170" i="39"/>
  <c r="G167" i="39"/>
  <c r="G179" i="39"/>
  <c r="G172" i="39"/>
  <c r="G161" i="39"/>
  <c r="G177" i="39"/>
  <c r="G174" i="39"/>
  <c r="G171" i="39"/>
  <c r="G183" i="39"/>
  <c r="G176" i="39"/>
  <c r="G165" i="39"/>
  <c r="G181" i="39"/>
  <c r="G162" i="39"/>
  <c r="G178" i="39"/>
  <c r="G164" i="39"/>
  <c r="G180" i="39"/>
  <c r="G169" i="39"/>
  <c r="G185" i="39"/>
  <c r="G166" i="39"/>
  <c r="G182" i="39"/>
  <c r="G163" i="39"/>
  <c r="G175" i="39"/>
  <c r="G168" i="39"/>
  <c r="G184" i="39"/>
  <c r="G173" i="39"/>
  <c r="H174" i="39"/>
  <c r="H171" i="39"/>
  <c r="H183" i="39"/>
  <c r="H176" i="39"/>
  <c r="H161" i="39"/>
  <c r="H177" i="39"/>
  <c r="H162" i="39"/>
  <c r="H178" i="39"/>
  <c r="H164" i="39"/>
  <c r="H180" i="39"/>
  <c r="H165" i="39"/>
  <c r="H181" i="39"/>
  <c r="H166" i="39"/>
  <c r="H182" i="39"/>
  <c r="H163" i="39"/>
  <c r="H175" i="39"/>
  <c r="H168" i="39"/>
  <c r="H184" i="39"/>
  <c r="H169" i="39"/>
  <c r="H185" i="39"/>
  <c r="H170" i="39"/>
  <c r="H167" i="39"/>
  <c r="H179" i="39"/>
  <c r="H172" i="39"/>
  <c r="H173" i="39"/>
  <c r="D151" i="39"/>
  <c r="D136" i="39"/>
  <c r="D145" i="39"/>
  <c r="D131" i="39"/>
  <c r="D135" i="39"/>
  <c r="L134" i="39"/>
  <c r="D44" i="39"/>
  <c r="D147" i="39"/>
  <c r="L135" i="39"/>
  <c r="D144" i="39"/>
  <c r="D142" i="39"/>
  <c r="D134" i="39"/>
  <c r="O132" i="39"/>
  <c r="D138" i="39"/>
  <c r="D77" i="39"/>
  <c r="F132" i="39"/>
  <c r="D140" i="39"/>
  <c r="D149" i="39"/>
  <c r="D152" i="39"/>
  <c r="D141" i="39"/>
  <c r="E132" i="39"/>
  <c r="D88" i="39"/>
  <c r="I74" i="39"/>
  <c r="G132" i="39"/>
  <c r="D90" i="39"/>
  <c r="D79" i="39"/>
  <c r="D148" i="39"/>
  <c r="D83" i="39"/>
  <c r="L144" i="39"/>
  <c r="L136" i="39"/>
  <c r="G74" i="39"/>
  <c r="H132" i="39"/>
  <c r="L160" i="39"/>
  <c r="D133" i="39"/>
  <c r="D84" i="39"/>
  <c r="L137" i="39"/>
  <c r="H74" i="39"/>
  <c r="D81" i="39"/>
  <c r="F74" i="39"/>
  <c r="D86" i="39"/>
  <c r="P77" i="39"/>
  <c r="P78" i="39"/>
  <c r="M132" i="39"/>
  <c r="L131" i="39"/>
  <c r="D87" i="39"/>
  <c r="D85" i="39"/>
  <c r="D76" i="39"/>
  <c r="D89" i="39"/>
  <c r="D82" i="39"/>
  <c r="I132" i="39"/>
  <c r="L44" i="39"/>
  <c r="T45" i="39"/>
  <c r="D80" i="39"/>
  <c r="D146" i="39"/>
  <c r="N74" i="39"/>
  <c r="D75" i="39"/>
  <c r="E74" i="39"/>
  <c r="D78" i="39"/>
  <c r="D137" i="39"/>
  <c r="Y66" i="18"/>
  <c r="Y112" i="18" s="1"/>
  <c r="Y15" i="18"/>
  <c r="E59" i="18"/>
  <c r="H59" i="18"/>
  <c r="H212" i="18" s="1"/>
  <c r="C212" i="18" s="1"/>
  <c r="H58" i="18"/>
  <c r="H211" i="18" s="1"/>
  <c r="C211" i="18" s="1"/>
  <c r="F58" i="18"/>
  <c r="F59" i="18"/>
  <c r="E58" i="18"/>
  <c r="C64" i="31"/>
  <c r="C182" i="20"/>
  <c r="C183" i="20"/>
  <c r="C121" i="20"/>
  <c r="C122" i="20"/>
  <c r="R28" i="20"/>
  <c r="E212" i="18" l="1"/>
  <c r="D212" i="18"/>
  <c r="F212" i="18"/>
  <c r="F211" i="18"/>
  <c r="D211" i="18"/>
  <c r="E211" i="18"/>
  <c r="AC185" i="39"/>
  <c r="AC181" i="39"/>
  <c r="L244" i="39"/>
  <c r="AC179" i="39"/>
  <c r="AC177" i="39"/>
  <c r="AC175" i="39"/>
  <c r="AC183" i="39"/>
  <c r="AC180" i="39"/>
  <c r="AC173" i="39"/>
  <c r="AC171" i="39"/>
  <c r="AC168" i="39"/>
  <c r="AC161" i="39"/>
  <c r="AC178" i="39"/>
  <c r="AC165" i="39"/>
  <c r="AC167" i="39"/>
  <c r="AC162" i="39"/>
  <c r="AC163" i="39"/>
  <c r="AG167" i="39"/>
  <c r="AC164" i="39"/>
  <c r="AC172" i="39"/>
  <c r="AC182" i="39"/>
  <c r="AC169" i="39"/>
  <c r="AC176" i="39"/>
  <c r="AC170" i="39"/>
  <c r="AC166" i="39"/>
  <c r="AC184" i="39"/>
  <c r="AC174" i="39"/>
  <c r="Y60" i="18"/>
  <c r="H110" i="18"/>
  <c r="H263" i="18" s="1"/>
  <c r="H111" i="18"/>
  <c r="H264" i="18" s="1"/>
  <c r="H314" i="18" s="1"/>
  <c r="H160" i="18"/>
  <c r="C160" i="18" s="1"/>
  <c r="H161" i="18"/>
  <c r="C161" i="18" s="1"/>
  <c r="D161" i="18" s="1"/>
  <c r="O183" i="20"/>
  <c r="P183" i="20"/>
  <c r="O122" i="20"/>
  <c r="P122" i="20"/>
  <c r="O121" i="20"/>
  <c r="P121" i="20"/>
  <c r="O182" i="20"/>
  <c r="P182" i="20"/>
  <c r="R146" i="20"/>
  <c r="AD28" i="20"/>
  <c r="AE28" i="20"/>
  <c r="P30" i="20"/>
  <c r="O30" i="20"/>
  <c r="O34" i="20"/>
  <c r="P34" i="20"/>
  <c r="O33" i="20"/>
  <c r="P33" i="20"/>
  <c r="P32" i="20"/>
  <c r="O32" i="20"/>
  <c r="O31" i="20"/>
  <c r="P31" i="20"/>
  <c r="D34" i="20"/>
  <c r="D31" i="20"/>
  <c r="D30" i="20"/>
  <c r="D32" i="20"/>
  <c r="D210" i="39"/>
  <c r="D227" i="39"/>
  <c r="D257" i="39"/>
  <c r="D209" i="39"/>
  <c r="D208" i="39"/>
  <c r="D211" i="39"/>
  <c r="D215" i="39"/>
  <c r="D230" i="39"/>
  <c r="D264" i="39"/>
  <c r="D219" i="39"/>
  <c r="D237" i="39"/>
  <c r="D226" i="39"/>
  <c r="D203" i="39"/>
  <c r="D258" i="39"/>
  <c r="D246" i="39"/>
  <c r="D200" i="39"/>
  <c r="D224" i="39"/>
  <c r="D234" i="39"/>
  <c r="D225" i="39"/>
  <c r="D201" i="39"/>
  <c r="D249" i="39"/>
  <c r="D212" i="39"/>
  <c r="D216" i="39"/>
  <c r="D233" i="39"/>
  <c r="D220" i="39"/>
  <c r="D218" i="39"/>
  <c r="D195" i="39"/>
  <c r="D235" i="39"/>
  <c r="D196" i="39"/>
  <c r="D260" i="39"/>
  <c r="D263" i="39"/>
  <c r="D250" i="39"/>
  <c r="D262" i="39"/>
  <c r="D256" i="39"/>
  <c r="D251" i="39"/>
  <c r="D254" i="39"/>
  <c r="D255" i="39"/>
  <c r="D247" i="39"/>
  <c r="D248" i="39"/>
  <c r="D228" i="39"/>
  <c r="D252" i="39"/>
  <c r="D213" i="39"/>
  <c r="D245" i="39"/>
  <c r="F244" i="39"/>
  <c r="H244" i="39"/>
  <c r="D253" i="39"/>
  <c r="D197" i="39"/>
  <c r="I244" i="39"/>
  <c r="D259" i="39"/>
  <c r="D261" i="39"/>
  <c r="D265" i="39"/>
  <c r="D199" i="39"/>
  <c r="D231" i="39"/>
  <c r="G244" i="39"/>
  <c r="D206" i="39"/>
  <c r="D198" i="39"/>
  <c r="D202" i="39"/>
  <c r="D214" i="39"/>
  <c r="D207" i="39"/>
  <c r="D194" i="39"/>
  <c r="D222" i="39"/>
  <c r="D205" i="39"/>
  <c r="D232" i="39"/>
  <c r="D217" i="39"/>
  <c r="D204" i="39"/>
  <c r="D236" i="39"/>
  <c r="D223" i="39"/>
  <c r="H193" i="39"/>
  <c r="F193" i="39"/>
  <c r="G193" i="39"/>
  <c r="I193" i="39"/>
  <c r="D229" i="39"/>
  <c r="D221" i="39"/>
  <c r="E193" i="39"/>
  <c r="D167" i="39"/>
  <c r="AB167" i="39" s="1"/>
  <c r="D165" i="39"/>
  <c r="AB165" i="39" s="1"/>
  <c r="D170" i="39"/>
  <c r="AB170" i="39" s="1"/>
  <c r="L74" i="39"/>
  <c r="P73" i="39" s="1"/>
  <c r="O74" i="39"/>
  <c r="L132" i="39"/>
  <c r="D176" i="39"/>
  <c r="AB176" i="39" s="1"/>
  <c r="D162" i="39"/>
  <c r="AB162" i="39" s="1"/>
  <c r="D185" i="39"/>
  <c r="AB185" i="39" s="1"/>
  <c r="D173" i="39"/>
  <c r="AB173" i="39" s="1"/>
  <c r="D184" i="39"/>
  <c r="AB184" i="39" s="1"/>
  <c r="D178" i="39"/>
  <c r="AB178" i="39" s="1"/>
  <c r="D177" i="39"/>
  <c r="AB177" i="39" s="1"/>
  <c r="D174" i="39"/>
  <c r="AB174" i="39" s="1"/>
  <c r="D182" i="39"/>
  <c r="AB182" i="39" s="1"/>
  <c r="D168" i="39"/>
  <c r="AB168" i="39" s="1"/>
  <c r="D169" i="39"/>
  <c r="AB169" i="39" s="1"/>
  <c r="H160" i="39"/>
  <c r="AF160" i="39" s="1"/>
  <c r="D181" i="39"/>
  <c r="AB181" i="39" s="1"/>
  <c r="D180" i="39"/>
  <c r="AB180" i="39" s="1"/>
  <c r="D166" i="39"/>
  <c r="AB166" i="39" s="1"/>
  <c r="D163" i="39"/>
  <c r="AB163" i="39" s="1"/>
  <c r="D172" i="39"/>
  <c r="AB172" i="39" s="1"/>
  <c r="D183" i="39"/>
  <c r="AB183" i="39" s="1"/>
  <c r="D175" i="39"/>
  <c r="AB175" i="39" s="1"/>
  <c r="D171" i="39"/>
  <c r="AB171" i="39" s="1"/>
  <c r="D164" i="39"/>
  <c r="AB164" i="39" s="1"/>
  <c r="D179" i="39"/>
  <c r="AB179" i="39" s="1"/>
  <c r="F160" i="39"/>
  <c r="AD160" i="39" s="1"/>
  <c r="I160" i="39"/>
  <c r="AG160" i="39" s="1"/>
  <c r="D132" i="39"/>
  <c r="D74" i="39"/>
  <c r="D161" i="39"/>
  <c r="AB161" i="39" s="1"/>
  <c r="G160" i="39"/>
  <c r="AE160" i="39" s="1"/>
  <c r="Y58" i="18"/>
  <c r="Y59" i="18"/>
  <c r="R174" i="20"/>
  <c r="C64" i="20"/>
  <c r="R58" i="20"/>
  <c r="C62" i="20"/>
  <c r="C63" i="20"/>
  <c r="C61" i="20"/>
  <c r="C60" i="20"/>
  <c r="D33" i="20"/>
  <c r="C26" i="29"/>
  <c r="C39" i="29" s="1"/>
  <c r="C31" i="30"/>
  <c r="D31" i="30" s="1"/>
  <c r="C32" i="30"/>
  <c r="F32" i="30" s="1"/>
  <c r="C33" i="30"/>
  <c r="D33" i="30" s="1"/>
  <c r="E155" i="31"/>
  <c r="C179" i="31"/>
  <c r="G177" i="34"/>
  <c r="H177" i="34"/>
  <c r="I177" i="34"/>
  <c r="J177" i="34"/>
  <c r="K177" i="34"/>
  <c r="L177" i="34"/>
  <c r="M177" i="34"/>
  <c r="N177" i="34"/>
  <c r="O177" i="34"/>
  <c r="P177" i="34"/>
  <c r="Q177" i="34"/>
  <c r="R177" i="34"/>
  <c r="S177" i="34"/>
  <c r="T177" i="34"/>
  <c r="U177" i="34"/>
  <c r="V177" i="34"/>
  <c r="W177" i="34"/>
  <c r="X177" i="34"/>
  <c r="Y177" i="34"/>
  <c r="Z177" i="34"/>
  <c r="AA177" i="34"/>
  <c r="AB177" i="34"/>
  <c r="F177" i="34"/>
  <c r="C83" i="34"/>
  <c r="C84" i="34"/>
  <c r="C85" i="34"/>
  <c r="C86" i="34"/>
  <c r="C87" i="34"/>
  <c r="C88" i="34"/>
  <c r="C237" i="34"/>
  <c r="C238" i="34"/>
  <c r="C239" i="34"/>
  <c r="C236" i="34"/>
  <c r="C254" i="34" s="1"/>
  <c r="AT619" i="3"/>
  <c r="AT617" i="3"/>
  <c r="AT618" i="3"/>
  <c r="AD176" i="39" l="1"/>
  <c r="AD167" i="39"/>
  <c r="AD164" i="39"/>
  <c r="AD173" i="39"/>
  <c r="AD170" i="39"/>
  <c r="AG169" i="39"/>
  <c r="AD175" i="39"/>
  <c r="AD169" i="39"/>
  <c r="AD181" i="39"/>
  <c r="AD171" i="39"/>
  <c r="AD168" i="39"/>
  <c r="AD174" i="39"/>
  <c r="AD179" i="39"/>
  <c r="AG180" i="39"/>
  <c r="AD163" i="39"/>
  <c r="AF161" i="39"/>
  <c r="AD183" i="39"/>
  <c r="AD166" i="39"/>
  <c r="AD161" i="39"/>
  <c r="AD177" i="39"/>
  <c r="AE175" i="39"/>
  <c r="AG174" i="39"/>
  <c r="AE168" i="39"/>
  <c r="AG177" i="39"/>
  <c r="AF184" i="39"/>
  <c r="AE178" i="39"/>
  <c r="AG176" i="39"/>
  <c r="AF178" i="39"/>
  <c r="AF173" i="39"/>
  <c r="AD162" i="39"/>
  <c r="AG165" i="39"/>
  <c r="AF164" i="39"/>
  <c r="AD178" i="39"/>
  <c r="AG181" i="39"/>
  <c r="AF180" i="39"/>
  <c r="AD182" i="39"/>
  <c r="AE181" i="39"/>
  <c r="AD180" i="39"/>
  <c r="AG170" i="39"/>
  <c r="AE166" i="39"/>
  <c r="AD184" i="39"/>
  <c r="AD165" i="39"/>
  <c r="AE179" i="39"/>
  <c r="AF182" i="39"/>
  <c r="AE172" i="39"/>
  <c r="AF163" i="39"/>
  <c r="AE161" i="39"/>
  <c r="AF175" i="39"/>
  <c r="AG182" i="39"/>
  <c r="AE185" i="39"/>
  <c r="AE171" i="39"/>
  <c r="AG183" i="39"/>
  <c r="AE173" i="39"/>
  <c r="AG168" i="39"/>
  <c r="AE183" i="39"/>
  <c r="AF185" i="39"/>
  <c r="AD185" i="39"/>
  <c r="AE176" i="39"/>
  <c r="AF170" i="39"/>
  <c r="AG166" i="39"/>
  <c r="AE165" i="39"/>
  <c r="AF179" i="39"/>
  <c r="AG185" i="39"/>
  <c r="AE184" i="39"/>
  <c r="AF169" i="39"/>
  <c r="AD172" i="39"/>
  <c r="AG162" i="39"/>
  <c r="AF177" i="39"/>
  <c r="AF174" i="39"/>
  <c r="AG164" i="39"/>
  <c r="AE164" i="39"/>
  <c r="AF167" i="39"/>
  <c r="AE180" i="39"/>
  <c r="AE169" i="39"/>
  <c r="AG171" i="39"/>
  <c r="AE170" i="39"/>
  <c r="AF181" i="39"/>
  <c r="AG179" i="39"/>
  <c r="AE163" i="39"/>
  <c r="AG175" i="39"/>
  <c r="AG173" i="39"/>
  <c r="AF171" i="39"/>
  <c r="AG178" i="39"/>
  <c r="AE182" i="39"/>
  <c r="AF165" i="39"/>
  <c r="AE174" i="39"/>
  <c r="AE167" i="39"/>
  <c r="AG172" i="39"/>
  <c r="AG184" i="39"/>
  <c r="AF183" i="39"/>
  <c r="AF162" i="39"/>
  <c r="AG161" i="39"/>
  <c r="AF176" i="39"/>
  <c r="AE177" i="39"/>
  <c r="AF168" i="39"/>
  <c r="AG163" i="39"/>
  <c r="AE162" i="39"/>
  <c r="AF172" i="39"/>
  <c r="AF166" i="39"/>
  <c r="C314" i="18"/>
  <c r="D314" i="18" s="1"/>
  <c r="H365" i="18"/>
  <c r="B239" i="34"/>
  <c r="C257" i="34"/>
  <c r="B237" i="34"/>
  <c r="C255" i="34"/>
  <c r="B238" i="34"/>
  <c r="C256" i="34"/>
  <c r="AD58" i="20"/>
  <c r="AE58" i="20"/>
  <c r="O64" i="20"/>
  <c r="P64" i="20"/>
  <c r="C148" i="20"/>
  <c r="P60" i="20"/>
  <c r="O60" i="20"/>
  <c r="O61" i="20"/>
  <c r="P61" i="20"/>
  <c r="P63" i="20"/>
  <c r="O63" i="20"/>
  <c r="AD146" i="20"/>
  <c r="O62" i="20"/>
  <c r="P62" i="20"/>
  <c r="D193" i="39"/>
  <c r="E161" i="18"/>
  <c r="F161" i="18"/>
  <c r="D32" i="30"/>
  <c r="D244" i="39"/>
  <c r="D160" i="39"/>
  <c r="AB160" i="39" s="1"/>
  <c r="C62" i="29"/>
  <c r="F33" i="30"/>
  <c r="F31" i="30"/>
  <c r="C85" i="29"/>
  <c r="H313" i="18"/>
  <c r="C263" i="18"/>
  <c r="H415" i="18"/>
  <c r="C264" i="18"/>
  <c r="D160" i="18"/>
  <c r="F160" i="18"/>
  <c r="E160" i="18"/>
  <c r="C110" i="18"/>
  <c r="D110" i="18"/>
  <c r="Y110" i="18"/>
  <c r="D111" i="18"/>
  <c r="Y111" i="18"/>
  <c r="C111" i="18"/>
  <c r="C88" i="20"/>
  <c r="R113" i="20"/>
  <c r="C151" i="20"/>
  <c r="C150" i="20"/>
  <c r="C149" i="20"/>
  <c r="D179" i="31"/>
  <c r="E179" i="31"/>
  <c r="G179" i="31"/>
  <c r="D155" i="31"/>
  <c r="E158" i="31"/>
  <c r="D158" i="31"/>
  <c r="AU622" i="3"/>
  <c r="AU623" i="3"/>
  <c r="AU624" i="3"/>
  <c r="AU625" i="3"/>
  <c r="AU619" i="3"/>
  <c r="AU620" i="3"/>
  <c r="AU621" i="3"/>
  <c r="AE110" i="16"/>
  <c r="AD110" i="16"/>
  <c r="AC110" i="16"/>
  <c r="AB110" i="16"/>
  <c r="AA110" i="16"/>
  <c r="Z110" i="16"/>
  <c r="Y110" i="16"/>
  <c r="E314" i="18" l="1"/>
  <c r="F314" i="18"/>
  <c r="H414" i="18"/>
  <c r="C414" i="18" s="1"/>
  <c r="H364" i="18"/>
  <c r="C364" i="18" s="1"/>
  <c r="C365" i="18"/>
  <c r="AG12" i="31"/>
  <c r="U414" i="18"/>
  <c r="T414" i="18"/>
  <c r="U415" i="18"/>
  <c r="T415" i="18"/>
  <c r="O149" i="20"/>
  <c r="P149" i="20"/>
  <c r="O148" i="20"/>
  <c r="P148" i="20"/>
  <c r="P150" i="20"/>
  <c r="O150" i="20"/>
  <c r="O151" i="20"/>
  <c r="P151" i="20"/>
  <c r="R88" i="20"/>
  <c r="O88" i="20"/>
  <c r="AF116" i="18"/>
  <c r="AB92" i="34"/>
  <c r="AF12" i="31"/>
  <c r="AF13" i="31" s="1"/>
  <c r="AF38" i="31" s="1"/>
  <c r="AG116" i="18"/>
  <c r="AC9" i="29"/>
  <c r="AE9" i="30"/>
  <c r="AE33" i="30" s="1"/>
  <c r="AC92" i="34"/>
  <c r="AH116" i="18"/>
  <c r="AD9" i="29"/>
  <c r="AD92" i="34"/>
  <c r="AF9" i="30"/>
  <c r="AF33" i="30" s="1"/>
  <c r="H465" i="18"/>
  <c r="H515" i="18" s="1"/>
  <c r="C415" i="18"/>
  <c r="H464" i="18"/>
  <c r="H514" i="18" s="1"/>
  <c r="F264" i="18"/>
  <c r="E264" i="18"/>
  <c r="D264" i="18"/>
  <c r="F263" i="18"/>
  <c r="E263" i="18"/>
  <c r="D263" i="18"/>
  <c r="C313" i="18"/>
  <c r="E111" i="18"/>
  <c r="F111" i="18"/>
  <c r="F110" i="18"/>
  <c r="E110" i="18"/>
  <c r="AG13" i="31"/>
  <c r="AG38" i="31" s="1"/>
  <c r="AG37" i="31"/>
  <c r="AG64" i="31"/>
  <c r="AQ642" i="3"/>
  <c r="AP642" i="3" s="1"/>
  <c r="AQ643" i="3"/>
  <c r="AP643" i="3" s="1"/>
  <c r="AQ644" i="3"/>
  <c r="AP644" i="3" s="1"/>
  <c r="AQ645" i="3"/>
  <c r="AP645" i="3" s="1"/>
  <c r="AG162" i="18" l="1"/>
  <c r="AG167" i="18"/>
  <c r="AH162" i="18"/>
  <c r="AH167" i="18"/>
  <c r="AF162" i="18"/>
  <c r="AF167" i="18"/>
  <c r="E365" i="18"/>
  <c r="D365" i="18"/>
  <c r="F365" i="18"/>
  <c r="E364" i="18"/>
  <c r="D364" i="18"/>
  <c r="F364" i="18"/>
  <c r="AE514" i="18"/>
  <c r="AD514" i="18"/>
  <c r="AE515" i="18"/>
  <c r="AD515" i="18"/>
  <c r="C514" i="18"/>
  <c r="O514" i="18"/>
  <c r="Y514" i="18"/>
  <c r="W514" i="18"/>
  <c r="AA514" i="18"/>
  <c r="P514" i="18"/>
  <c r="Z514" i="18"/>
  <c r="Q514" i="18"/>
  <c r="X514" i="18"/>
  <c r="AB514" i="18"/>
  <c r="M514" i="18"/>
  <c r="T514" i="18"/>
  <c r="K514" i="18"/>
  <c r="S514" i="18"/>
  <c r="R514" i="18"/>
  <c r="J514" i="18"/>
  <c r="L514" i="18"/>
  <c r="V514" i="18"/>
  <c r="N514" i="18"/>
  <c r="AC514" i="18"/>
  <c r="U514" i="18"/>
  <c r="C515" i="18"/>
  <c r="W515" i="18"/>
  <c r="AA515" i="18"/>
  <c r="M515" i="18"/>
  <c r="Z515" i="18"/>
  <c r="Q515" i="18"/>
  <c r="X515" i="18"/>
  <c r="P515" i="18"/>
  <c r="S515" i="18"/>
  <c r="AC515" i="18"/>
  <c r="AB515" i="18"/>
  <c r="O515" i="18"/>
  <c r="Y515" i="18"/>
  <c r="R515" i="18"/>
  <c r="U515" i="18"/>
  <c r="J515" i="18"/>
  <c r="V515" i="18"/>
  <c r="N515" i="18"/>
  <c r="L515" i="18"/>
  <c r="T515" i="18"/>
  <c r="K515" i="18"/>
  <c r="C465" i="18"/>
  <c r="E465" i="18" s="1"/>
  <c r="U465" i="18"/>
  <c r="T465" i="18"/>
  <c r="AC137" i="34"/>
  <c r="AC141" i="34"/>
  <c r="AC145" i="34"/>
  <c r="AC149" i="34"/>
  <c r="AC153" i="34"/>
  <c r="AC138" i="34"/>
  <c r="AC142" i="34"/>
  <c r="AC146" i="34"/>
  <c r="AC150" i="34"/>
  <c r="AC154" i="34"/>
  <c r="AC135" i="34"/>
  <c r="AC139" i="34"/>
  <c r="AC143" i="34"/>
  <c r="AC147" i="34"/>
  <c r="AC151" i="34"/>
  <c r="AC155" i="34"/>
  <c r="AC136" i="34"/>
  <c r="AC140" i="34"/>
  <c r="AC144" i="34"/>
  <c r="AC148" i="34"/>
  <c r="AC152" i="34"/>
  <c r="AC159" i="34"/>
  <c r="AC163" i="34"/>
  <c r="AC167" i="34"/>
  <c r="AC171" i="34"/>
  <c r="AC175" i="34"/>
  <c r="AC160" i="34"/>
  <c r="AC164" i="34"/>
  <c r="AC168" i="34"/>
  <c r="AC172" i="34"/>
  <c r="AC156" i="34"/>
  <c r="AC157" i="34"/>
  <c r="AC161" i="34"/>
  <c r="AC165" i="34"/>
  <c r="AC169" i="34"/>
  <c r="AC173" i="34"/>
  <c r="AC158" i="34"/>
  <c r="AC162" i="34"/>
  <c r="AC166" i="34"/>
  <c r="AC170" i="34"/>
  <c r="AC174" i="34"/>
  <c r="C464" i="18"/>
  <c r="D464" i="18" s="1"/>
  <c r="U464" i="18"/>
  <c r="T464" i="18"/>
  <c r="AD136" i="34"/>
  <c r="AD140" i="34"/>
  <c r="AD144" i="34"/>
  <c r="AD148" i="34"/>
  <c r="AD152" i="34"/>
  <c r="AD156" i="34"/>
  <c r="AD137" i="34"/>
  <c r="AD141" i="34"/>
  <c r="AD145" i="34"/>
  <c r="AD149" i="34"/>
  <c r="AD153" i="34"/>
  <c r="AD138" i="34"/>
  <c r="AD142" i="34"/>
  <c r="AD146" i="34"/>
  <c r="AD150" i="34"/>
  <c r="AD154" i="34"/>
  <c r="AD135" i="34"/>
  <c r="AD139" i="34"/>
  <c r="AD143" i="34"/>
  <c r="AD147" i="34"/>
  <c r="AD151" i="34"/>
  <c r="AD158" i="34"/>
  <c r="AD162" i="34"/>
  <c r="AD166" i="34"/>
  <c r="AD170" i="34"/>
  <c r="AD174" i="34"/>
  <c r="AD159" i="34"/>
  <c r="AD163" i="34"/>
  <c r="AD167" i="34"/>
  <c r="AD171" i="34"/>
  <c r="AD175" i="34"/>
  <c r="AD155" i="34"/>
  <c r="AD160" i="34"/>
  <c r="AD164" i="34"/>
  <c r="AD168" i="34"/>
  <c r="AD172" i="34"/>
  <c r="AD157" i="34"/>
  <c r="AD161" i="34"/>
  <c r="AD165" i="34"/>
  <c r="AD169" i="34"/>
  <c r="AD173" i="34"/>
  <c r="AB138" i="34"/>
  <c r="AB142" i="34"/>
  <c r="AB146" i="34"/>
  <c r="AB150" i="34"/>
  <c r="AB154" i="34"/>
  <c r="AB135" i="34"/>
  <c r="AB139" i="34"/>
  <c r="AB143" i="34"/>
  <c r="AB147" i="34"/>
  <c r="AB151" i="34"/>
  <c r="AB155" i="34"/>
  <c r="AB136" i="34"/>
  <c r="AB140" i="34"/>
  <c r="AB144" i="34"/>
  <c r="AB148" i="34"/>
  <c r="AB152" i="34"/>
  <c r="AB137" i="34"/>
  <c r="AB141" i="34"/>
  <c r="AB145" i="34"/>
  <c r="AB149" i="34"/>
  <c r="AB153" i="34"/>
  <c r="AB160" i="34"/>
  <c r="AB164" i="34"/>
  <c r="AB168" i="34"/>
  <c r="AB172" i="34"/>
  <c r="AB156" i="34"/>
  <c r="AB157" i="34"/>
  <c r="AB161" i="34"/>
  <c r="AB165" i="34"/>
  <c r="AB169" i="34"/>
  <c r="AB173" i="34"/>
  <c r="AB158" i="34"/>
  <c r="AB162" i="34"/>
  <c r="AB166" i="34"/>
  <c r="AB170" i="34"/>
  <c r="AB174" i="34"/>
  <c r="AB159" i="34"/>
  <c r="AB163" i="34"/>
  <c r="AB167" i="34"/>
  <c r="AB171" i="34"/>
  <c r="AB175" i="34"/>
  <c r="AF64" i="31"/>
  <c r="AF144" i="31" s="1"/>
  <c r="AF37" i="31"/>
  <c r="AG219" i="18"/>
  <c r="AG160" i="18"/>
  <c r="AG161" i="18"/>
  <c r="AF31" i="30"/>
  <c r="D415" i="18"/>
  <c r="F415" i="18"/>
  <c r="E415" i="18"/>
  <c r="AC26" i="29"/>
  <c r="AC39" i="29" s="1"/>
  <c r="AC67" i="29"/>
  <c r="AC68" i="29"/>
  <c r="AC30" i="29"/>
  <c r="AC44" i="29" s="1"/>
  <c r="AF10" i="30"/>
  <c r="AF32" i="30"/>
  <c r="AD93" i="34"/>
  <c r="AD181" i="34"/>
  <c r="AD96" i="34"/>
  <c r="AD94" i="34"/>
  <c r="AD30" i="29"/>
  <c r="AD44" i="29" s="1"/>
  <c r="AD67" i="29"/>
  <c r="AD68" i="29"/>
  <c r="AD26" i="29"/>
  <c r="AD39" i="29" s="1"/>
  <c r="AB94" i="34"/>
  <c r="AB93" i="34"/>
  <c r="AB96" i="34"/>
  <c r="AH117" i="18"/>
  <c r="AH219" i="18"/>
  <c r="AH161" i="18"/>
  <c r="AH160" i="18"/>
  <c r="AE31" i="30"/>
  <c r="AF219" i="18"/>
  <c r="AF160" i="18"/>
  <c r="AF161" i="18"/>
  <c r="D414" i="18"/>
  <c r="E414" i="18"/>
  <c r="F414" i="18"/>
  <c r="AC181" i="34"/>
  <c r="AC94" i="34"/>
  <c r="AC96" i="34"/>
  <c r="AC93" i="34"/>
  <c r="AE10" i="30"/>
  <c r="AE32" i="30"/>
  <c r="D313" i="18"/>
  <c r="F313" i="18"/>
  <c r="E313" i="18"/>
  <c r="AG65" i="31"/>
  <c r="AG144" i="31"/>
  <c r="AF65" i="31"/>
  <c r="AO625" i="3"/>
  <c r="AO627" i="3"/>
  <c r="AO628" i="3"/>
  <c r="AO629" i="3"/>
  <c r="AO630" i="3"/>
  <c r="AO620" i="3"/>
  <c r="AO621" i="3"/>
  <c r="AO622" i="3"/>
  <c r="AO623" i="3"/>
  <c r="AO624" i="3"/>
  <c r="AH213" i="18" l="1"/>
  <c r="AH212" i="18"/>
  <c r="AH211" i="18"/>
  <c r="AF213" i="18"/>
  <c r="AF212" i="18"/>
  <c r="AF211" i="18"/>
  <c r="AG213" i="18"/>
  <c r="AG212" i="18"/>
  <c r="AG211" i="18"/>
  <c r="AH265" i="18"/>
  <c r="AH168" i="18"/>
  <c r="AG265" i="18"/>
  <c r="AG168" i="18"/>
  <c r="AF265" i="18"/>
  <c r="AF168" i="18"/>
  <c r="AF264" i="18"/>
  <c r="AF263" i="18"/>
  <c r="AH263" i="18"/>
  <c r="AH264" i="18"/>
  <c r="AG264" i="18"/>
  <c r="AG263" i="18"/>
  <c r="D465" i="18"/>
  <c r="E464" i="18"/>
  <c r="F465" i="18"/>
  <c r="F464" i="18"/>
  <c r="I514" i="18"/>
  <c r="D515" i="18"/>
  <c r="F515" i="18"/>
  <c r="E515" i="18"/>
  <c r="I515" i="18"/>
  <c r="D514" i="18"/>
  <c r="F514" i="18"/>
  <c r="E514" i="18"/>
  <c r="AF156" i="31"/>
  <c r="AF158" i="31"/>
  <c r="AF157" i="31"/>
  <c r="AG156" i="31"/>
  <c r="AG158" i="31"/>
  <c r="AG157" i="31"/>
  <c r="AC182" i="34"/>
  <c r="AC227" i="34"/>
  <c r="AD85" i="29"/>
  <c r="AH220" i="18"/>
  <c r="AC85" i="29"/>
  <c r="AG220" i="18"/>
  <c r="AD182" i="34"/>
  <c r="AD227" i="34"/>
  <c r="AF220" i="18"/>
  <c r="AG165" i="31"/>
  <c r="AG145" i="31"/>
  <c r="AG166" i="31"/>
  <c r="AG155" i="31"/>
  <c r="AF165" i="31"/>
  <c r="AF166" i="31"/>
  <c r="AF145" i="31"/>
  <c r="AF155" i="31"/>
  <c r="Y613" i="3"/>
  <c r="Y603" i="3"/>
  <c r="Y604" i="3"/>
  <c r="Y605" i="3"/>
  <c r="Y607" i="3"/>
  <c r="Y608" i="3"/>
  <c r="Y609" i="3"/>
  <c r="Y610" i="3"/>
  <c r="Y611" i="3"/>
  <c r="Y612" i="3"/>
  <c r="Y602" i="3"/>
  <c r="U607" i="3"/>
  <c r="U608" i="3"/>
  <c r="U609" i="3"/>
  <c r="U610" i="3"/>
  <c r="D114" i="16"/>
  <c r="D113" i="16"/>
  <c r="D112" i="16"/>
  <c r="D111" i="16"/>
  <c r="R12" i="47" s="1"/>
  <c r="D110" i="16"/>
  <c r="D108" i="16"/>
  <c r="D106" i="16"/>
  <c r="D105" i="16"/>
  <c r="D103" i="16"/>
  <c r="Z642" i="3"/>
  <c r="Z643" i="3"/>
  <c r="Z644" i="3"/>
  <c r="Z645" i="3"/>
  <c r="Z647" i="3"/>
  <c r="Z648" i="3"/>
  <c r="Z649" i="3"/>
  <c r="Z603" i="3"/>
  <c r="Z604" i="3"/>
  <c r="Z605" i="3"/>
  <c r="Z607" i="3"/>
  <c r="Z608" i="3"/>
  <c r="Z609" i="3"/>
  <c r="Z610" i="3"/>
  <c r="Z611" i="3"/>
  <c r="Z612" i="3"/>
  <c r="Z613" i="3"/>
  <c r="Z614" i="3"/>
  <c r="Z615" i="3"/>
  <c r="Z617" i="3"/>
  <c r="Z618" i="3"/>
  <c r="Z619" i="3"/>
  <c r="Z620" i="3"/>
  <c r="Z621" i="3"/>
  <c r="Z622" i="3"/>
  <c r="Z623" i="3"/>
  <c r="Z624" i="3"/>
  <c r="Z625" i="3"/>
  <c r="Z627" i="3"/>
  <c r="Z628" i="3"/>
  <c r="Z629" i="3"/>
  <c r="Z630" i="3"/>
  <c r="Z631" i="3"/>
  <c r="Z602" i="3"/>
  <c r="R58" i="47" l="1" a="1"/>
  <c r="R58" i="47" s="1"/>
  <c r="R57" i="47" a="1"/>
  <c r="R57" i="47" s="1"/>
  <c r="R56" i="47" a="1"/>
  <c r="R56" i="47" s="1"/>
  <c r="R32" i="47" a="1"/>
  <c r="R32" i="47" s="1"/>
  <c r="R15" i="47" a="1"/>
  <c r="R15" i="47" s="1"/>
  <c r="R25" i="47" a="1"/>
  <c r="R25" i="47" s="1"/>
  <c r="R31" i="47" a="1"/>
  <c r="R31" i="47" s="1"/>
  <c r="R47" i="47" a="1"/>
  <c r="R47" i="47" s="1"/>
  <c r="R18" i="47" a="1"/>
  <c r="R18" i="47" s="1"/>
  <c r="R33" i="47" a="1"/>
  <c r="R33" i="47" s="1"/>
  <c r="R49" i="47" a="1"/>
  <c r="R49" i="47" s="1"/>
  <c r="R24" i="47" a="1"/>
  <c r="R24" i="47" s="1"/>
  <c r="R40" i="47" a="1"/>
  <c r="R40" i="47" s="1"/>
  <c r="R23" i="47" a="1"/>
  <c r="R23" i="47" s="1"/>
  <c r="R34" i="47" a="1"/>
  <c r="R34" i="47" s="1"/>
  <c r="R39" i="47" a="1"/>
  <c r="R39" i="47" s="1"/>
  <c r="R55" i="47" a="1"/>
  <c r="R55" i="47" s="1"/>
  <c r="R26" i="47" a="1"/>
  <c r="R26" i="47" s="1"/>
  <c r="R43" i="47" a="1"/>
  <c r="R43" i="47" s="1"/>
  <c r="R16" i="47" a="1"/>
  <c r="R16" i="47" s="1"/>
  <c r="R48" i="47" a="1"/>
  <c r="R48" i="47" s="1"/>
  <c r="R50" i="47" a="1"/>
  <c r="R50" i="47" s="1"/>
  <c r="R35" i="47" a="1"/>
  <c r="R35" i="47" s="1"/>
  <c r="R28" i="47" a="1"/>
  <c r="R28" i="47" s="1"/>
  <c r="R37" i="47" a="1"/>
  <c r="R37" i="47" s="1"/>
  <c r="R22" i="47" a="1"/>
  <c r="R22" i="47" s="1"/>
  <c r="R42" i="47" a="1"/>
  <c r="R42" i="47" s="1"/>
  <c r="R27" i="47" a="1"/>
  <c r="R27" i="47" s="1"/>
  <c r="R20" i="47" a="1"/>
  <c r="R20" i="47" s="1"/>
  <c r="R36" i="47" a="1"/>
  <c r="R36" i="47" s="1"/>
  <c r="R38" i="47" a="1"/>
  <c r="R38" i="47" s="1"/>
  <c r="R19" i="47" a="1"/>
  <c r="R19" i="47" s="1"/>
  <c r="R45" i="47" a="1"/>
  <c r="R45" i="47" s="1"/>
  <c r="R30" i="47" a="1"/>
  <c r="R30" i="47" s="1"/>
  <c r="R54" i="47" a="1"/>
  <c r="R54" i="47" s="1"/>
  <c r="R17" i="47" a="1"/>
  <c r="R17" i="47" s="1"/>
  <c r="R52" i="47" a="1"/>
  <c r="R52" i="47" s="1"/>
  <c r="R29" i="47" a="1"/>
  <c r="R29" i="47" s="1"/>
  <c r="R41" i="47" a="1"/>
  <c r="R41" i="47" s="1"/>
  <c r="R21" i="47" a="1"/>
  <c r="R21" i="47" s="1"/>
  <c r="R51" i="47" a="1"/>
  <c r="R51" i="47" s="1"/>
  <c r="R44" i="47" a="1"/>
  <c r="R44" i="47" s="1"/>
  <c r="R53" i="47" a="1"/>
  <c r="R53" i="47" s="1"/>
  <c r="R46" i="47" a="1"/>
  <c r="R46" i="47" s="1"/>
  <c r="AK12" i="47"/>
  <c r="AF176" i="31"/>
  <c r="AF178" i="31"/>
  <c r="AF177" i="31"/>
  <c r="AG176" i="31"/>
  <c r="AG178" i="31"/>
  <c r="AG177" i="31"/>
  <c r="AD245" i="34"/>
  <c r="AD237" i="34"/>
  <c r="AD239" i="34"/>
  <c r="AD228" i="34"/>
  <c r="AD238" i="34"/>
  <c r="AD236" i="34"/>
  <c r="AC239" i="34"/>
  <c r="AC238" i="34"/>
  <c r="AC237" i="34"/>
  <c r="AC236" i="34"/>
  <c r="AC245" i="34"/>
  <c r="AC228" i="34"/>
  <c r="AF179" i="31"/>
  <c r="AG179" i="31"/>
  <c r="C421" i="18"/>
  <c r="H419" i="18"/>
  <c r="AK60" i="47" l="1"/>
  <c r="AK58" i="47"/>
  <c r="AK59" i="47"/>
  <c r="AK57" i="47"/>
  <c r="AK56" i="47"/>
  <c r="AK92" i="47"/>
  <c r="AK13" i="47"/>
  <c r="AK15" i="47"/>
  <c r="AK35" i="47"/>
  <c r="AK29" i="47"/>
  <c r="AK53" i="47"/>
  <c r="AK17" i="47"/>
  <c r="AK42" i="47"/>
  <c r="AK36" i="47"/>
  <c r="AK30" i="47"/>
  <c r="AK23" i="47"/>
  <c r="AK19" i="47"/>
  <c r="AK41" i="47"/>
  <c r="AK46" i="47"/>
  <c r="AK21" i="47"/>
  <c r="AK32" i="47"/>
  <c r="AK43" i="47"/>
  <c r="AK47" i="47"/>
  <c r="AK48" i="47"/>
  <c r="AK20" i="47"/>
  <c r="AK40" i="47"/>
  <c r="AK51" i="47"/>
  <c r="AK34" i="47"/>
  <c r="AK45" i="47"/>
  <c r="AK28" i="47"/>
  <c r="AK39" i="47"/>
  <c r="AK50" i="47"/>
  <c r="AK26" i="47"/>
  <c r="AK37" i="47"/>
  <c r="AK31" i="47"/>
  <c r="AK25" i="47"/>
  <c r="AK44" i="47"/>
  <c r="AK55" i="47"/>
  <c r="AK49" i="47"/>
  <c r="AK14" i="47"/>
  <c r="AK52" i="47"/>
  <c r="AK54" i="47"/>
  <c r="AK33" i="47"/>
  <c r="AK24" i="47"/>
  <c r="AK27" i="47"/>
  <c r="AK38" i="47"/>
  <c r="AK22" i="47"/>
  <c r="AK18" i="47"/>
  <c r="AD246" i="34"/>
  <c r="AD256" i="34"/>
  <c r="AD257" i="34"/>
  <c r="AC246" i="34"/>
  <c r="AC256" i="34"/>
  <c r="AC257" i="34"/>
  <c r="AK119" i="47"/>
  <c r="R14" i="47"/>
  <c r="J14" i="47"/>
  <c r="R156" i="20"/>
  <c r="AK134" i="47" l="1"/>
  <c r="AW128" i="47" s="1"/>
  <c r="AK95" i="47"/>
  <c r="AK121" i="47"/>
  <c r="AV119" i="47" s="1"/>
  <c r="AK127" i="47"/>
  <c r="AK97" i="47"/>
  <c r="AK102" i="47"/>
  <c r="AK123" i="47"/>
  <c r="AX119" i="47" s="1"/>
  <c r="AK103" i="47"/>
  <c r="AX94" i="47" s="1"/>
  <c r="AK104" i="47"/>
  <c r="AK129" i="47"/>
  <c r="AV125" i="47" s="1"/>
  <c r="AK105" i="47"/>
  <c r="AK100" i="47"/>
  <c r="AK107" i="47"/>
  <c r="AW102" i="47" s="1"/>
  <c r="AK98" i="47"/>
  <c r="AW100" i="47" s="1"/>
  <c r="AK101" i="47"/>
  <c r="AK132" i="47"/>
  <c r="AX125" i="47" s="1"/>
  <c r="AK96" i="47"/>
  <c r="AX92" i="47" s="1"/>
  <c r="AK106" i="47"/>
  <c r="AW101" i="47" s="1"/>
  <c r="AK124" i="47"/>
  <c r="AV127" i="47" s="1"/>
  <c r="AK131" i="47"/>
  <c r="AX123" i="47" s="1"/>
  <c r="AK99" i="47"/>
  <c r="AX100" i="47" s="1"/>
  <c r="AK94" i="47"/>
  <c r="AV92" i="47" s="1"/>
  <c r="AK128" i="47"/>
  <c r="AV123" i="47" s="1"/>
  <c r="AK109" i="47"/>
  <c r="AK133" i="47"/>
  <c r="AK108" i="47"/>
  <c r="AK130" i="47"/>
  <c r="AX121" i="47" s="1"/>
  <c r="AK125" i="47"/>
  <c r="AW127" i="47" s="1"/>
  <c r="AK126" i="47"/>
  <c r="AX127" i="47" s="1"/>
  <c r="AK122" i="47"/>
  <c r="AK135" i="47"/>
  <c r="AW129" i="47" s="1"/>
  <c r="AK136" i="47"/>
  <c r="AW119" i="47"/>
  <c r="AV121" i="47"/>
  <c r="AV100" i="47"/>
  <c r="AX98" i="47"/>
  <c r="AV98" i="47"/>
  <c r="AV94" i="47"/>
  <c r="AV96" i="47"/>
  <c r="AX96" i="47"/>
  <c r="AW92" i="47"/>
  <c r="AK16" i="47"/>
  <c r="J93" i="47"/>
  <c r="AK93" i="47" l="1"/>
  <c r="AK90" i="47" s="1"/>
  <c r="AK120" i="47"/>
  <c r="AK117" i="47" s="1"/>
  <c r="O5" i="35"/>
  <c r="T89" i="20" l="1"/>
  <c r="C321" i="18" l="1"/>
  <c r="H319" i="18"/>
  <c r="C220" i="18"/>
  <c r="H218" i="18"/>
  <c r="A220" i="18"/>
  <c r="C181" i="20" l="1"/>
  <c r="C180" i="20"/>
  <c r="C179" i="20"/>
  <c r="C178" i="20"/>
  <c r="C177" i="20"/>
  <c r="C176" i="20"/>
  <c r="C175" i="20"/>
  <c r="C174" i="20"/>
  <c r="C173" i="20"/>
  <c r="C172" i="20"/>
  <c r="C171" i="20"/>
  <c r="C170" i="20"/>
  <c r="C169" i="20"/>
  <c r="C168" i="20"/>
  <c r="C167" i="20"/>
  <c r="C166" i="20"/>
  <c r="C165" i="20"/>
  <c r="C164" i="20"/>
  <c r="C163" i="20"/>
  <c r="C162" i="20"/>
  <c r="C161" i="20"/>
  <c r="C160" i="20"/>
  <c r="C159" i="20"/>
  <c r="C98" i="20"/>
  <c r="O159" i="20" l="1"/>
  <c r="P159" i="20"/>
  <c r="O167" i="20"/>
  <c r="P167" i="20"/>
  <c r="O175" i="20"/>
  <c r="P175" i="20"/>
  <c r="O166" i="20"/>
  <c r="P166" i="20"/>
  <c r="P168" i="20"/>
  <c r="O168" i="20"/>
  <c r="P176" i="20"/>
  <c r="O176" i="20"/>
  <c r="O177" i="20"/>
  <c r="P177" i="20"/>
  <c r="P160" i="20"/>
  <c r="O160" i="20"/>
  <c r="P170" i="20"/>
  <c r="O170" i="20"/>
  <c r="P178" i="20"/>
  <c r="O178" i="20"/>
  <c r="O169" i="20"/>
  <c r="P169" i="20"/>
  <c r="O163" i="20"/>
  <c r="P163" i="20"/>
  <c r="O171" i="20"/>
  <c r="P171" i="20"/>
  <c r="O179" i="20"/>
  <c r="P179" i="20"/>
  <c r="O174" i="20"/>
  <c r="P174" i="20"/>
  <c r="O161" i="20"/>
  <c r="P161" i="20"/>
  <c r="O162" i="20"/>
  <c r="P162" i="20"/>
  <c r="O164" i="20"/>
  <c r="P164" i="20"/>
  <c r="O172" i="20"/>
  <c r="P172" i="20"/>
  <c r="O180" i="20"/>
  <c r="P180" i="20"/>
  <c r="P98" i="20"/>
  <c r="O98" i="20"/>
  <c r="O165" i="20"/>
  <c r="P165" i="20"/>
  <c r="P173" i="20"/>
  <c r="O173" i="20"/>
  <c r="O181" i="20"/>
  <c r="P181" i="20"/>
  <c r="R157" i="20"/>
  <c r="R127" i="20"/>
  <c r="C120" i="20"/>
  <c r="C99" i="20"/>
  <c r="C100" i="20"/>
  <c r="C101" i="20"/>
  <c r="C102" i="20"/>
  <c r="C103" i="20"/>
  <c r="C104" i="20"/>
  <c r="C105" i="20"/>
  <c r="C106" i="20"/>
  <c r="C107" i="20"/>
  <c r="C108" i="20"/>
  <c r="C109" i="20"/>
  <c r="C110" i="20"/>
  <c r="C111" i="20"/>
  <c r="C112" i="20"/>
  <c r="C113" i="20"/>
  <c r="C114" i="20"/>
  <c r="C115" i="20"/>
  <c r="C116" i="20"/>
  <c r="C117" i="20"/>
  <c r="C118" i="20"/>
  <c r="C119" i="20"/>
  <c r="AC112" i="16"/>
  <c r="AB112" i="16"/>
  <c r="AA112" i="16"/>
  <c r="Z112" i="16"/>
  <c r="Y112" i="16"/>
  <c r="X112" i="16"/>
  <c r="W112" i="16"/>
  <c r="AS617" i="3"/>
  <c r="AS618" i="3"/>
  <c r="AS619" i="3"/>
  <c r="AS620" i="3"/>
  <c r="AS621" i="3"/>
  <c r="AS603" i="3"/>
  <c r="AS604" i="3"/>
  <c r="AS605" i="3"/>
  <c r="AS607" i="3"/>
  <c r="AS608" i="3"/>
  <c r="AS609" i="3"/>
  <c r="AS610" i="3"/>
  <c r="AS611" i="3"/>
  <c r="AS612" i="3"/>
  <c r="AS613" i="3"/>
  <c r="AS614" i="3"/>
  <c r="AS615" i="3"/>
  <c r="AS602" i="3"/>
  <c r="R27" i="20"/>
  <c r="R26" i="20"/>
  <c r="R25" i="20"/>
  <c r="R24" i="20"/>
  <c r="R23" i="20"/>
  <c r="R22" i="20"/>
  <c r="R21" i="20"/>
  <c r="R20" i="20"/>
  <c r="R19" i="20"/>
  <c r="R18" i="20"/>
  <c r="R17" i="20"/>
  <c r="R16" i="20"/>
  <c r="R15" i="20"/>
  <c r="R14" i="20"/>
  <c r="R13" i="20"/>
  <c r="C38" i="30"/>
  <c r="C166" i="31"/>
  <c r="G118" i="31"/>
  <c r="C235" i="34"/>
  <c r="C253" i="34" s="1"/>
  <c r="C154" i="31"/>
  <c r="C153" i="31"/>
  <c r="C152" i="31"/>
  <c r="C151" i="31"/>
  <c r="C150" i="31"/>
  <c r="C171" i="31" s="1"/>
  <c r="E171" i="31" s="1"/>
  <c r="C149" i="31"/>
  <c r="C148" i="31"/>
  <c r="D148" i="31" s="1"/>
  <c r="C147" i="31"/>
  <c r="G164" i="31"/>
  <c r="E175" i="31" l="1"/>
  <c r="C175" i="31"/>
  <c r="G175" i="31" s="1"/>
  <c r="AD19" i="20"/>
  <c r="AE19" i="20"/>
  <c r="O115" i="20"/>
  <c r="P115" i="20"/>
  <c r="O99" i="20"/>
  <c r="P99" i="20"/>
  <c r="O114" i="20"/>
  <c r="P114" i="20"/>
  <c r="P120" i="20"/>
  <c r="O120" i="20"/>
  <c r="AD13" i="20"/>
  <c r="AE13" i="20"/>
  <c r="AD21" i="20"/>
  <c r="AE21" i="20"/>
  <c r="O113" i="20"/>
  <c r="P113" i="20"/>
  <c r="O105" i="20"/>
  <c r="P105" i="20"/>
  <c r="AD14" i="20"/>
  <c r="AE14" i="20"/>
  <c r="AD22" i="20"/>
  <c r="AE22" i="20"/>
  <c r="P112" i="20"/>
  <c r="O112" i="20"/>
  <c r="P104" i="20"/>
  <c r="O104" i="20"/>
  <c r="AE15" i="20"/>
  <c r="AD15" i="20"/>
  <c r="AE23" i="20"/>
  <c r="AD23" i="20"/>
  <c r="O119" i="20"/>
  <c r="P119" i="20"/>
  <c r="O111" i="20"/>
  <c r="P111" i="20"/>
  <c r="O103" i="20"/>
  <c r="P103" i="20"/>
  <c r="AD16" i="20"/>
  <c r="AE16" i="20"/>
  <c r="AD24" i="20"/>
  <c r="AE24" i="20"/>
  <c r="O118" i="20"/>
  <c r="P118" i="20"/>
  <c r="O110" i="20"/>
  <c r="P110" i="20"/>
  <c r="O102" i="20"/>
  <c r="P102" i="20"/>
  <c r="AH28" i="20"/>
  <c r="AE27" i="20"/>
  <c r="AD27" i="20"/>
  <c r="O107" i="20"/>
  <c r="P107" i="20"/>
  <c r="AD20" i="20"/>
  <c r="AE20" i="20"/>
  <c r="P106" i="20"/>
  <c r="O106" i="20"/>
  <c r="AE17" i="20"/>
  <c r="AD17" i="20"/>
  <c r="AE25" i="20"/>
  <c r="AD25" i="20"/>
  <c r="O117" i="20"/>
  <c r="P117" i="20"/>
  <c r="O109" i="20"/>
  <c r="P109" i="20"/>
  <c r="O101" i="20"/>
  <c r="P101" i="20"/>
  <c r="AD18" i="20"/>
  <c r="AE18" i="20"/>
  <c r="AD26" i="20"/>
  <c r="AE26" i="20"/>
  <c r="O116" i="20"/>
  <c r="P116" i="20"/>
  <c r="O108" i="20"/>
  <c r="P108" i="20"/>
  <c r="O100" i="20"/>
  <c r="P100" i="20"/>
  <c r="P158" i="20"/>
  <c r="O158" i="20"/>
  <c r="R139" i="20"/>
  <c r="R140" i="20"/>
  <c r="R141" i="20"/>
  <c r="R145" i="20"/>
  <c r="R143" i="20"/>
  <c r="R144" i="20"/>
  <c r="R50" i="20"/>
  <c r="R54" i="20"/>
  <c r="G149" i="31"/>
  <c r="C170" i="31"/>
  <c r="E170" i="31" s="1"/>
  <c r="G153" i="31"/>
  <c r="C174" i="31"/>
  <c r="E174" i="31" s="1"/>
  <c r="D147" i="31"/>
  <c r="C168" i="31"/>
  <c r="E168" i="31" s="1"/>
  <c r="D151" i="31"/>
  <c r="C172" i="31"/>
  <c r="E172" i="31" s="1"/>
  <c r="G152" i="31"/>
  <c r="C173" i="31"/>
  <c r="E173" i="31" s="1"/>
  <c r="AC255" i="34"/>
  <c r="AD255" i="34"/>
  <c r="AC254" i="34"/>
  <c r="AD254" i="34"/>
  <c r="AC235" i="34"/>
  <c r="AD235" i="34"/>
  <c r="R131" i="20"/>
  <c r="R135" i="20"/>
  <c r="R132" i="20"/>
  <c r="R136" i="20"/>
  <c r="R134" i="20"/>
  <c r="R133" i="20"/>
  <c r="R137" i="20"/>
  <c r="R138" i="20"/>
  <c r="R142" i="20"/>
  <c r="D150" i="31"/>
  <c r="D154" i="31"/>
  <c r="C169" i="31"/>
  <c r="E169" i="31" s="1"/>
  <c r="E147" i="31"/>
  <c r="R96" i="20"/>
  <c r="R46" i="20"/>
  <c r="R47" i="20"/>
  <c r="R55" i="20"/>
  <c r="R44" i="20"/>
  <c r="R48" i="20"/>
  <c r="R52" i="20"/>
  <c r="R56" i="20"/>
  <c r="R43" i="20"/>
  <c r="R51" i="20"/>
  <c r="R45" i="20"/>
  <c r="R49" i="20"/>
  <c r="R53" i="20"/>
  <c r="R57" i="20"/>
  <c r="D152" i="31"/>
  <c r="E152" i="31"/>
  <c r="G147" i="31"/>
  <c r="E148" i="31"/>
  <c r="G148" i="31"/>
  <c r="E151" i="31"/>
  <c r="G151" i="31"/>
  <c r="E150" i="31"/>
  <c r="E154" i="31"/>
  <c r="G150" i="31"/>
  <c r="G154" i="31"/>
  <c r="D149" i="31"/>
  <c r="D153" i="31"/>
  <c r="E149" i="31"/>
  <c r="E153" i="31"/>
  <c r="K114" i="16"/>
  <c r="J114" i="16"/>
  <c r="I114" i="16"/>
  <c r="H114" i="16"/>
  <c r="L114" i="16"/>
  <c r="C43" i="29"/>
  <c r="AI35" i="29"/>
  <c r="AK31" i="29"/>
  <c r="O370" i="18" l="1"/>
  <c r="O414" i="18" s="1"/>
  <c r="AF175" i="31"/>
  <c r="AG175" i="31"/>
  <c r="R90" i="31"/>
  <c r="AC11" i="20"/>
  <c r="N11" i="20"/>
  <c r="AD113" i="20"/>
  <c r="AK113" i="20"/>
  <c r="AK96" i="20"/>
  <c r="AD96" i="20"/>
  <c r="AR96" i="20"/>
  <c r="AJ113" i="20"/>
  <c r="AC113" i="20"/>
  <c r="AD12" i="20"/>
  <c r="AD41" i="20" s="1"/>
  <c r="O71" i="20" s="1"/>
  <c r="AY96" i="20"/>
  <c r="AD52" i="20"/>
  <c r="AE52" i="20"/>
  <c r="AC52" i="20"/>
  <c r="AD136" i="20"/>
  <c r="R171" i="20"/>
  <c r="AD143" i="20"/>
  <c r="AE12" i="20"/>
  <c r="AE41" i="20" s="1"/>
  <c r="P71" i="20" s="1"/>
  <c r="AC43" i="20"/>
  <c r="AD43" i="20"/>
  <c r="AE43" i="20"/>
  <c r="AD133" i="20"/>
  <c r="AD50" i="20"/>
  <c r="AC50" i="20"/>
  <c r="AE50" i="20"/>
  <c r="P97" i="20"/>
  <c r="AD56" i="20"/>
  <c r="AE56" i="20"/>
  <c r="AC56" i="20"/>
  <c r="O97" i="20"/>
  <c r="C87" i="20"/>
  <c r="AE57" i="20"/>
  <c r="AC57" i="20"/>
  <c r="AD57" i="20"/>
  <c r="AD48" i="20"/>
  <c r="AE48" i="20"/>
  <c r="AC48" i="20"/>
  <c r="AD132" i="20"/>
  <c r="AD145" i="20"/>
  <c r="AE53" i="20"/>
  <c r="AC53" i="20"/>
  <c r="AD53" i="20"/>
  <c r="AD44" i="20"/>
  <c r="AC44" i="20"/>
  <c r="AE44" i="20"/>
  <c r="AD135" i="20"/>
  <c r="AD141" i="20"/>
  <c r="AD49" i="20"/>
  <c r="AC49" i="20"/>
  <c r="AE49" i="20"/>
  <c r="AD55" i="20"/>
  <c r="AC55" i="20"/>
  <c r="AE55" i="20"/>
  <c r="AD142" i="20"/>
  <c r="AD131" i="20"/>
  <c r="AD140" i="20"/>
  <c r="AE45" i="20"/>
  <c r="AC45" i="20"/>
  <c r="AD45" i="20"/>
  <c r="AE47" i="20"/>
  <c r="AD47" i="20"/>
  <c r="AC47" i="20"/>
  <c r="AD138" i="20"/>
  <c r="AD139" i="20"/>
  <c r="AC51" i="20"/>
  <c r="AD51" i="20"/>
  <c r="AE51" i="20"/>
  <c r="AE46" i="20"/>
  <c r="AC46" i="20"/>
  <c r="AD46" i="20"/>
  <c r="AD137" i="20"/>
  <c r="AE54" i="20"/>
  <c r="AC54" i="20"/>
  <c r="AD54" i="20"/>
  <c r="AD134" i="20"/>
  <c r="R172" i="20"/>
  <c r="AD144" i="20"/>
  <c r="N18" i="20"/>
  <c r="O18" i="20"/>
  <c r="P18" i="20"/>
  <c r="N29" i="20"/>
  <c r="O29" i="20"/>
  <c r="P29" i="20"/>
  <c r="N17" i="20"/>
  <c r="O17" i="20"/>
  <c r="P17" i="20"/>
  <c r="N24" i="20"/>
  <c r="P24" i="20"/>
  <c r="O24" i="20"/>
  <c r="N16" i="20"/>
  <c r="P16" i="20"/>
  <c r="O16" i="20"/>
  <c r="N25" i="20"/>
  <c r="O25" i="20"/>
  <c r="P25" i="20"/>
  <c r="N27" i="20"/>
  <c r="O27" i="20"/>
  <c r="P27" i="20"/>
  <c r="N26" i="20"/>
  <c r="P26" i="20"/>
  <c r="O26" i="20"/>
  <c r="N23" i="20"/>
  <c r="O23" i="20"/>
  <c r="P23" i="20"/>
  <c r="N22" i="20"/>
  <c r="P22" i="20"/>
  <c r="O22" i="20"/>
  <c r="N21" i="20"/>
  <c r="O21" i="20"/>
  <c r="P21" i="20"/>
  <c r="N28" i="20"/>
  <c r="P28" i="20"/>
  <c r="O28" i="20"/>
  <c r="N20" i="20"/>
  <c r="P20" i="20"/>
  <c r="O20" i="20"/>
  <c r="N19" i="20"/>
  <c r="O19" i="20"/>
  <c r="P19" i="20"/>
  <c r="D172" i="31"/>
  <c r="G172" i="31"/>
  <c r="AG172" i="31" s="1"/>
  <c r="S370" i="18"/>
  <c r="S371" i="18" s="1"/>
  <c r="D168" i="31"/>
  <c r="P370" i="18"/>
  <c r="P420" i="18" s="1"/>
  <c r="K11" i="20"/>
  <c r="K26" i="20" s="1"/>
  <c r="Z11" i="20"/>
  <c r="Z52" i="20" s="1"/>
  <c r="L11" i="20"/>
  <c r="L23" i="20" s="1"/>
  <c r="AA11" i="20"/>
  <c r="AA52" i="20" s="1"/>
  <c r="R370" i="18"/>
  <c r="R371" i="18" s="1"/>
  <c r="M11" i="20"/>
  <c r="M27" i="20" s="1"/>
  <c r="AB11" i="20"/>
  <c r="AB45" i="20" s="1"/>
  <c r="Q90" i="31"/>
  <c r="R173" i="20"/>
  <c r="V173" i="20" s="1"/>
  <c r="R164" i="20"/>
  <c r="R170" i="20"/>
  <c r="R169" i="20"/>
  <c r="AH58" i="20"/>
  <c r="C80" i="20"/>
  <c r="C73" i="20"/>
  <c r="C84" i="20"/>
  <c r="R109" i="20"/>
  <c r="AC109" i="20" s="1"/>
  <c r="R105" i="20"/>
  <c r="AJ105" i="20" s="1"/>
  <c r="C54" i="20"/>
  <c r="C59" i="20"/>
  <c r="C50" i="20"/>
  <c r="C55" i="20"/>
  <c r="C51" i="20"/>
  <c r="C47" i="20"/>
  <c r="C58" i="20"/>
  <c r="C146" i="20" s="1"/>
  <c r="C46" i="20"/>
  <c r="C44" i="29"/>
  <c r="AC62" i="29"/>
  <c r="AD62" i="29"/>
  <c r="AF148" i="31"/>
  <c r="AG148" i="31"/>
  <c r="D146" i="31"/>
  <c r="AF153" i="31"/>
  <c r="AG153" i="31"/>
  <c r="AF154" i="31"/>
  <c r="AG154" i="31"/>
  <c r="AF151" i="31"/>
  <c r="AG151" i="31"/>
  <c r="AF147" i="31"/>
  <c r="AG147" i="31"/>
  <c r="E167" i="31"/>
  <c r="AF150" i="31"/>
  <c r="AG150" i="31"/>
  <c r="AF152" i="31"/>
  <c r="AG152" i="31"/>
  <c r="AF149" i="31"/>
  <c r="AG149" i="31"/>
  <c r="AF172" i="31"/>
  <c r="E146" i="31"/>
  <c r="G168" i="31"/>
  <c r="AC253" i="34"/>
  <c r="AD253" i="34"/>
  <c r="Q370" i="18"/>
  <c r="Y11" i="20"/>
  <c r="Y58" i="20" s="1"/>
  <c r="N90" i="31"/>
  <c r="J11" i="20"/>
  <c r="O90" i="31"/>
  <c r="P90" i="31"/>
  <c r="R100" i="20"/>
  <c r="AJ100" i="20" s="1"/>
  <c r="C75" i="20"/>
  <c r="R106" i="20"/>
  <c r="AC106" i="20" s="1"/>
  <c r="C81" i="20"/>
  <c r="R107" i="20"/>
  <c r="AJ107" i="20" s="1"/>
  <c r="C82" i="20"/>
  <c r="R110" i="20"/>
  <c r="AJ110" i="20" s="1"/>
  <c r="C85" i="20"/>
  <c r="R112" i="20"/>
  <c r="AD112" i="20" s="1"/>
  <c r="R103" i="20"/>
  <c r="AC103" i="20" s="1"/>
  <c r="C78" i="20"/>
  <c r="R102" i="20"/>
  <c r="AC102" i="20" s="1"/>
  <c r="C77" i="20"/>
  <c r="R101" i="20"/>
  <c r="AC101" i="20" s="1"/>
  <c r="C76" i="20"/>
  <c r="R108" i="20"/>
  <c r="AJ108" i="20" s="1"/>
  <c r="C83" i="20"/>
  <c r="R99" i="20"/>
  <c r="AJ99" i="20" s="1"/>
  <c r="C74" i="20"/>
  <c r="R104" i="20"/>
  <c r="AC104" i="20" s="1"/>
  <c r="C79" i="20"/>
  <c r="R111" i="20"/>
  <c r="AC111" i="20" s="1"/>
  <c r="C86" i="20"/>
  <c r="D173" i="31"/>
  <c r="G173" i="31"/>
  <c r="D175" i="31"/>
  <c r="D174" i="31"/>
  <c r="G174" i="31"/>
  <c r="G169" i="31"/>
  <c r="D169" i="31"/>
  <c r="D170" i="31"/>
  <c r="G170" i="31"/>
  <c r="G171" i="31"/>
  <c r="D171" i="31"/>
  <c r="C46" i="29"/>
  <c r="R160" i="20"/>
  <c r="R162" i="20"/>
  <c r="R159" i="20"/>
  <c r="R167" i="20"/>
  <c r="R165" i="20"/>
  <c r="R166" i="20"/>
  <c r="R161" i="20"/>
  <c r="R163" i="20"/>
  <c r="R98" i="20"/>
  <c r="AJ98" i="20" s="1"/>
  <c r="C53" i="20"/>
  <c r="C49" i="20"/>
  <c r="C57" i="20"/>
  <c r="C52" i="20"/>
  <c r="C48" i="20"/>
  <c r="C56" i="20"/>
  <c r="D18" i="20"/>
  <c r="D19" i="20"/>
  <c r="D23" i="20"/>
  <c r="D27" i="20"/>
  <c r="D16" i="20"/>
  <c r="D20" i="20"/>
  <c r="D24" i="20"/>
  <c r="D28" i="20"/>
  <c r="D22" i="20"/>
  <c r="D26" i="20"/>
  <c r="D17" i="20"/>
  <c r="D21" i="20"/>
  <c r="D25" i="20"/>
  <c r="D29" i="20"/>
  <c r="C19" i="35"/>
  <c r="C18" i="35"/>
  <c r="C17" i="35"/>
  <c r="C16" i="35"/>
  <c r="C15" i="35"/>
  <c r="C14" i="35"/>
  <c r="C13" i="35"/>
  <c r="C12" i="35"/>
  <c r="C11" i="35"/>
  <c r="C10" i="35"/>
  <c r="L5" i="35"/>
  <c r="H87" i="3"/>
  <c r="H86" i="3"/>
  <c r="H83" i="3"/>
  <c r="H82" i="3"/>
  <c r="H79" i="3"/>
  <c r="H78" i="3"/>
  <c r="H75" i="3"/>
  <c r="H73" i="3"/>
  <c r="H71" i="3"/>
  <c r="H70" i="3"/>
  <c r="H67" i="3"/>
  <c r="H66" i="3"/>
  <c r="H63" i="3"/>
  <c r="H62" i="3"/>
  <c r="H29" i="3"/>
  <c r="H28" i="3"/>
  <c r="H25" i="3"/>
  <c r="H21" i="3"/>
  <c r="H20" i="3"/>
  <c r="H17" i="3"/>
  <c r="H16" i="3"/>
  <c r="H13" i="3"/>
  <c r="H12" i="3"/>
  <c r="H9" i="3"/>
  <c r="H8" i="3"/>
  <c r="H5" i="3"/>
  <c r="H58" i="3"/>
  <c r="H56" i="3"/>
  <c r="H53" i="3"/>
  <c r="H50" i="3"/>
  <c r="H38" i="3"/>
  <c r="H37" i="3"/>
  <c r="H33" i="3"/>
  <c r="H161" i="3"/>
  <c r="H160" i="3"/>
  <c r="H157" i="3"/>
  <c r="H156" i="3"/>
  <c r="H153" i="3"/>
  <c r="H151" i="3"/>
  <c r="H137" i="3"/>
  <c r="H136" i="3"/>
  <c r="H133" i="3"/>
  <c r="H132" i="3"/>
  <c r="H129" i="3"/>
  <c r="H128" i="3"/>
  <c r="H125" i="3"/>
  <c r="H121" i="3"/>
  <c r="H120" i="3"/>
  <c r="H117" i="3"/>
  <c r="H116" i="3"/>
  <c r="H113" i="3"/>
  <c r="H112" i="3"/>
  <c r="H109" i="3"/>
  <c r="H108" i="3"/>
  <c r="H105" i="3"/>
  <c r="H103" i="3"/>
  <c r="H101" i="3"/>
  <c r="H100" i="3"/>
  <c r="H96" i="3"/>
  <c r="H95" i="3"/>
  <c r="H162" i="3"/>
  <c r="H163" i="3"/>
  <c r="H166" i="3"/>
  <c r="H167" i="3"/>
  <c r="H170" i="3"/>
  <c r="H178" i="3"/>
  <c r="H182" i="3"/>
  <c r="H190" i="3"/>
  <c r="H198" i="3"/>
  <c r="H206" i="3"/>
  <c r="H210" i="3"/>
  <c r="H218" i="3"/>
  <c r="H222" i="3"/>
  <c r="H226" i="3"/>
  <c r="H230" i="3"/>
  <c r="H238" i="3"/>
  <c r="H258" i="3"/>
  <c r="H262" i="3"/>
  <c r="H270" i="3"/>
  <c r="H278" i="3"/>
  <c r="H282" i="3"/>
  <c r="H286" i="3"/>
  <c r="H290" i="3"/>
  <c r="H298" i="3"/>
  <c r="H302" i="3"/>
  <c r="H306" i="3"/>
  <c r="H310" i="3"/>
  <c r="H318" i="3"/>
  <c r="H322" i="3"/>
  <c r="H326" i="3"/>
  <c r="H338" i="3"/>
  <c r="H351" i="3"/>
  <c r="H359" i="3"/>
  <c r="H89" i="3"/>
  <c r="H91" i="3"/>
  <c r="D12" i="31"/>
  <c r="D37" i="31" s="1"/>
  <c r="C23" i="29"/>
  <c r="C24" i="29"/>
  <c r="C25" i="29"/>
  <c r="Q111" i="16"/>
  <c r="AE12" i="47" s="1"/>
  <c r="P111" i="16"/>
  <c r="AD12" i="47" s="1"/>
  <c r="C57" i="18"/>
  <c r="H57" i="18" s="1"/>
  <c r="H210" i="18" s="1"/>
  <c r="AT603" i="3"/>
  <c r="AT604" i="3"/>
  <c r="AT605" i="3"/>
  <c r="AT607" i="3"/>
  <c r="AT608" i="3"/>
  <c r="AT609" i="3"/>
  <c r="AT610" i="3"/>
  <c r="AT611" i="3"/>
  <c r="AT612" i="3"/>
  <c r="AT613" i="3"/>
  <c r="AT614" i="3"/>
  <c r="AT615" i="3"/>
  <c r="C50" i="18"/>
  <c r="E50" i="18" s="1"/>
  <c r="C51" i="18"/>
  <c r="D51" i="18" s="1"/>
  <c r="C52" i="18"/>
  <c r="C53" i="18"/>
  <c r="C54" i="18"/>
  <c r="C55" i="18"/>
  <c r="D55" i="18" s="1"/>
  <c r="C56" i="18"/>
  <c r="C19" i="18"/>
  <c r="D19" i="18" s="1"/>
  <c r="C20" i="18"/>
  <c r="D20" i="18" s="1"/>
  <c r="C21" i="18"/>
  <c r="F21" i="18" s="1"/>
  <c r="C22" i="18"/>
  <c r="D22" i="18" s="1"/>
  <c r="C23" i="18"/>
  <c r="D23" i="18" s="1"/>
  <c r="C24" i="18"/>
  <c r="E24" i="18" s="1"/>
  <c r="C25" i="18"/>
  <c r="D25" i="18" s="1"/>
  <c r="C26" i="18"/>
  <c r="D26" i="18" s="1"/>
  <c r="C27" i="18"/>
  <c r="D27" i="18" s="1"/>
  <c r="C28" i="18"/>
  <c r="D28" i="18" s="1"/>
  <c r="C29" i="18"/>
  <c r="D29" i="18" s="1"/>
  <c r="C30" i="18"/>
  <c r="D30" i="18" s="1"/>
  <c r="C31" i="18"/>
  <c r="D31" i="18" s="1"/>
  <c r="C32" i="18"/>
  <c r="E32" i="18" s="1"/>
  <c r="C33" i="18"/>
  <c r="F33" i="18" s="1"/>
  <c r="C34" i="18"/>
  <c r="D34" i="18" s="1"/>
  <c r="C35" i="18"/>
  <c r="D35" i="18" s="1"/>
  <c r="C36" i="18"/>
  <c r="E36" i="18" s="1"/>
  <c r="C37" i="18"/>
  <c r="D37" i="18" s="1"/>
  <c r="C38" i="18"/>
  <c r="D38" i="18" s="1"/>
  <c r="C39" i="18"/>
  <c r="D39" i="18" s="1"/>
  <c r="C40" i="18"/>
  <c r="F40" i="18" s="1"/>
  <c r="C41" i="18"/>
  <c r="F41" i="18" s="1"/>
  <c r="C42" i="18"/>
  <c r="D42" i="18" s="1"/>
  <c r="C43" i="18"/>
  <c r="D43" i="18" s="1"/>
  <c r="C44" i="18"/>
  <c r="E44" i="18" s="1"/>
  <c r="C45" i="18"/>
  <c r="E45" i="18" s="1"/>
  <c r="C46" i="18"/>
  <c r="D46" i="18" s="1"/>
  <c r="C47" i="18"/>
  <c r="D47" i="18" s="1"/>
  <c r="C48" i="18"/>
  <c r="D48" i="18" s="1"/>
  <c r="C49" i="18"/>
  <c r="D49" i="18" s="1"/>
  <c r="F14" i="34"/>
  <c r="AB61" i="34"/>
  <c r="AA61" i="34"/>
  <c r="Z61" i="34"/>
  <c r="Y61" i="34"/>
  <c r="X61" i="34"/>
  <c r="W61" i="34"/>
  <c r="V61" i="34"/>
  <c r="U61" i="34"/>
  <c r="T61" i="34"/>
  <c r="S61" i="34"/>
  <c r="R61" i="34"/>
  <c r="Q61" i="34"/>
  <c r="P61" i="34"/>
  <c r="O61" i="34"/>
  <c r="N61" i="34"/>
  <c r="M61" i="34"/>
  <c r="L61" i="34"/>
  <c r="K61" i="34"/>
  <c r="J61" i="34"/>
  <c r="I61" i="34"/>
  <c r="H61" i="34"/>
  <c r="G61" i="34"/>
  <c r="F61" i="34"/>
  <c r="O371" i="18" l="1"/>
  <c r="AH210" i="18"/>
  <c r="AF210" i="18"/>
  <c r="AG210" i="18"/>
  <c r="C210" i="18"/>
  <c r="T10" i="35"/>
  <c r="Y10" i="35"/>
  <c r="X10" i="35"/>
  <c r="W10" i="35"/>
  <c r="F10" i="35"/>
  <c r="V10" i="35"/>
  <c r="U10" i="35"/>
  <c r="S10" i="35"/>
  <c r="R10" i="35"/>
  <c r="Q10" i="35"/>
  <c r="BE12" i="47"/>
  <c r="BE13" i="47" s="1"/>
  <c r="AD57" i="47" a="1"/>
  <c r="AD57" i="47" s="1"/>
  <c r="AD58" i="47" a="1"/>
  <c r="AD58" i="47" s="1"/>
  <c r="AD56" i="47" a="1"/>
  <c r="AD56" i="47" s="1"/>
  <c r="BF12" i="47"/>
  <c r="AE56" i="47" a="1"/>
  <c r="AE56" i="47" s="1"/>
  <c r="AE58" i="47" a="1"/>
  <c r="AE58" i="47" s="1"/>
  <c r="AE57" i="47" a="1"/>
  <c r="AE57" i="47" s="1"/>
  <c r="BE15" i="47"/>
  <c r="BE53" i="47"/>
  <c r="BE42" i="47"/>
  <c r="BE45" i="47"/>
  <c r="BE40" i="47"/>
  <c r="BE37" i="47"/>
  <c r="BE52" i="47"/>
  <c r="BE35" i="47"/>
  <c r="BE49" i="47"/>
  <c r="BE51" i="47"/>
  <c r="BE47" i="47"/>
  <c r="BE38" i="47"/>
  <c r="BE43" i="47"/>
  <c r="BE34" i="47"/>
  <c r="BE41" i="47"/>
  <c r="BE33" i="47"/>
  <c r="BE31" i="47"/>
  <c r="BE32" i="47"/>
  <c r="BE17" i="47"/>
  <c r="BE28" i="47"/>
  <c r="BE48" i="47"/>
  <c r="BE55" i="47"/>
  <c r="BE29" i="47"/>
  <c r="BE54" i="47"/>
  <c r="BE44" i="47"/>
  <c r="BE26" i="47"/>
  <c r="BE50" i="47"/>
  <c r="BE25" i="47"/>
  <c r="BE27" i="47"/>
  <c r="BE22" i="47"/>
  <c r="BE24" i="47"/>
  <c r="BE19" i="47"/>
  <c r="BE20" i="47"/>
  <c r="BE18" i="47"/>
  <c r="BE30" i="47"/>
  <c r="BE21" i="47"/>
  <c r="BE23" i="47"/>
  <c r="BE14" i="47"/>
  <c r="BF13" i="47"/>
  <c r="BF50" i="47"/>
  <c r="BF41" i="47"/>
  <c r="BF15" i="47"/>
  <c r="BF32" i="47"/>
  <c r="BF43" i="47"/>
  <c r="BF39" i="47"/>
  <c r="BF42" i="47"/>
  <c r="BF53" i="47"/>
  <c r="BF44" i="47"/>
  <c r="BF55" i="47"/>
  <c r="BF40" i="47"/>
  <c r="BF51" i="47"/>
  <c r="BF54" i="47"/>
  <c r="BF33" i="47"/>
  <c r="BF52" i="47"/>
  <c r="BF34" i="47"/>
  <c r="BF45" i="47"/>
  <c r="BF48" i="47"/>
  <c r="BF35" i="47"/>
  <c r="BF28" i="47"/>
  <c r="BF29" i="47"/>
  <c r="BF36" i="47"/>
  <c r="BF37" i="47"/>
  <c r="BF38" i="47"/>
  <c r="BF24" i="47"/>
  <c r="BF25" i="47"/>
  <c r="BF26" i="47"/>
  <c r="BF27" i="47"/>
  <c r="BF47" i="47"/>
  <c r="BF49" i="47"/>
  <c r="BF46" i="47"/>
  <c r="BF30" i="47"/>
  <c r="BF17" i="47"/>
  <c r="BF20" i="47"/>
  <c r="BF18" i="47"/>
  <c r="BF31" i="47"/>
  <c r="BF14" i="47"/>
  <c r="BF19" i="47"/>
  <c r="BF21" i="47"/>
  <c r="BF22" i="47"/>
  <c r="BF23" i="47"/>
  <c r="O420" i="18"/>
  <c r="O415" i="18"/>
  <c r="H109" i="18"/>
  <c r="AE48" i="47" a="1"/>
  <c r="AE48" i="47" s="1"/>
  <c r="AE26" i="47" a="1"/>
  <c r="AE26" i="47" s="1"/>
  <c r="AE50" i="47" a="1"/>
  <c r="AE50" i="47" s="1"/>
  <c r="AE17" i="47" a="1"/>
  <c r="AE17" i="47" s="1"/>
  <c r="AE34" i="47" a="1"/>
  <c r="AE34" i="47" s="1"/>
  <c r="AE24" i="47" a="1"/>
  <c r="AE24" i="47" s="1"/>
  <c r="AE39" i="47" a="1"/>
  <c r="AE39" i="47" s="1"/>
  <c r="AE42" i="47" a="1"/>
  <c r="AE42" i="47" s="1"/>
  <c r="AE19" i="47" a="1"/>
  <c r="AE19" i="47" s="1"/>
  <c r="AE23" i="47" a="1"/>
  <c r="AE23" i="47" s="1"/>
  <c r="AE55" i="47" a="1"/>
  <c r="AE55" i="47" s="1"/>
  <c r="AE18" i="47" a="1"/>
  <c r="AE18" i="47" s="1"/>
  <c r="AE16" i="47" a="1"/>
  <c r="AE16" i="47" s="1"/>
  <c r="AE40" i="47" a="1"/>
  <c r="AE40" i="47" s="1"/>
  <c r="AE31" i="47" a="1"/>
  <c r="AE31" i="47" s="1"/>
  <c r="AE47" i="47" a="1"/>
  <c r="AE47" i="47" s="1"/>
  <c r="AE35" i="47" a="1"/>
  <c r="AE35" i="47" s="1"/>
  <c r="AE51" i="47" a="1"/>
  <c r="AE51" i="47" s="1"/>
  <c r="AE32" i="47" a="1"/>
  <c r="AE32" i="47" s="1"/>
  <c r="AE25" i="47" a="1"/>
  <c r="AE25" i="47" s="1"/>
  <c r="AE43" i="47" a="1"/>
  <c r="AE43" i="47" s="1"/>
  <c r="AE20" i="47" a="1"/>
  <c r="AE20" i="47" s="1"/>
  <c r="AE21" i="47" a="1"/>
  <c r="AE21" i="47" s="1"/>
  <c r="AE38" i="47" a="1"/>
  <c r="AE38" i="47" s="1"/>
  <c r="AE30" i="47" a="1"/>
  <c r="AE30" i="47" s="1"/>
  <c r="AE41" i="47" a="1"/>
  <c r="AE41" i="47" s="1"/>
  <c r="AE27" i="47" a="1"/>
  <c r="AE27" i="47" s="1"/>
  <c r="AE29" i="47" a="1"/>
  <c r="AE29" i="47" s="1"/>
  <c r="AE22" i="47" a="1"/>
  <c r="AE22" i="47" s="1"/>
  <c r="AE37" i="47" a="1"/>
  <c r="AE37" i="47" s="1"/>
  <c r="AE46" i="47" a="1"/>
  <c r="AE46" i="47" s="1"/>
  <c r="AE49" i="47" a="1"/>
  <c r="AE49" i="47" s="1"/>
  <c r="AE54" i="47" a="1"/>
  <c r="AE54" i="47" s="1"/>
  <c r="AE44" i="47" a="1"/>
  <c r="AE44" i="47" s="1"/>
  <c r="AE52" i="47" a="1"/>
  <c r="AE52" i="47" s="1"/>
  <c r="AE33" i="47" a="1"/>
  <c r="AE33" i="47" s="1"/>
  <c r="AE28" i="47" a="1"/>
  <c r="AE28" i="47" s="1"/>
  <c r="AE45" i="47" a="1"/>
  <c r="AE45" i="47" s="1"/>
  <c r="AE15" i="47" a="1"/>
  <c r="AE15" i="47" s="1"/>
  <c r="AE36" i="47" a="1"/>
  <c r="AE36" i="47" s="1"/>
  <c r="AE53" i="47" a="1"/>
  <c r="AE53" i="47" s="1"/>
  <c r="AD40" i="47" a="1"/>
  <c r="AD40" i="47" s="1"/>
  <c r="AD31" i="47" a="1"/>
  <c r="AD31" i="47" s="1"/>
  <c r="AD25" i="47" a="1"/>
  <c r="AD25" i="47" s="1"/>
  <c r="AD16" i="47" a="1"/>
  <c r="AD16" i="47" s="1"/>
  <c r="AD32" i="47" a="1"/>
  <c r="AD32" i="47" s="1"/>
  <c r="AD15" i="47" a="1"/>
  <c r="AD15" i="47" s="1"/>
  <c r="AD55" i="47" a="1"/>
  <c r="AD55" i="47" s="1"/>
  <c r="AD26" i="47" a="1"/>
  <c r="AD26" i="47" s="1"/>
  <c r="AD17" i="47" a="1"/>
  <c r="AD17" i="47" s="1"/>
  <c r="AD33" i="47" a="1"/>
  <c r="AD33" i="47" s="1"/>
  <c r="AD18" i="47" a="1"/>
  <c r="AD18" i="47" s="1"/>
  <c r="AD42" i="47" a="1"/>
  <c r="AD42" i="47" s="1"/>
  <c r="AD41" i="47" a="1"/>
  <c r="AD41" i="47" s="1"/>
  <c r="AD49" i="47" a="1"/>
  <c r="AD49" i="47" s="1"/>
  <c r="AD23" i="47" a="1"/>
  <c r="AD23" i="47" s="1"/>
  <c r="AD27" i="47" a="1"/>
  <c r="AD27" i="47" s="1"/>
  <c r="AD52" i="47" a="1"/>
  <c r="AD52" i="47" s="1"/>
  <c r="AD35" i="47" a="1"/>
  <c r="AD35" i="47" s="1"/>
  <c r="AD45" i="47" a="1"/>
  <c r="AD45" i="47" s="1"/>
  <c r="AD43" i="47" a="1"/>
  <c r="AD43" i="47" s="1"/>
  <c r="AD37" i="47" a="1"/>
  <c r="AD37" i="47" s="1"/>
  <c r="AD53" i="47" a="1"/>
  <c r="AD53" i="47" s="1"/>
  <c r="AD20" i="47" a="1"/>
  <c r="AD20" i="47" s="1"/>
  <c r="AD21" i="47" a="1"/>
  <c r="AD21" i="47" s="1"/>
  <c r="AD48" i="47" a="1"/>
  <c r="AD48" i="47" s="1"/>
  <c r="AD39" i="47" a="1"/>
  <c r="AD39" i="47" s="1"/>
  <c r="AD50" i="47" a="1"/>
  <c r="AD50" i="47" s="1"/>
  <c r="AD29" i="47" a="1"/>
  <c r="AD29" i="47" s="1"/>
  <c r="AD30" i="47" a="1"/>
  <c r="AD30" i="47" s="1"/>
  <c r="AD38" i="47" a="1"/>
  <c r="AD38" i="47" s="1"/>
  <c r="AD54" i="47" a="1"/>
  <c r="AD54" i="47" s="1"/>
  <c r="AD28" i="47" a="1"/>
  <c r="AD28" i="47" s="1"/>
  <c r="AD36" i="47" a="1"/>
  <c r="AD36" i="47" s="1"/>
  <c r="AD47" i="47" a="1"/>
  <c r="AD47" i="47" s="1"/>
  <c r="AD34" i="47" a="1"/>
  <c r="AD34" i="47" s="1"/>
  <c r="AD19" i="47" a="1"/>
  <c r="AD19" i="47" s="1"/>
  <c r="AD46" i="47" a="1"/>
  <c r="AD46" i="47" s="1"/>
  <c r="AD24" i="47" a="1"/>
  <c r="AD24" i="47" s="1"/>
  <c r="AD51" i="47" a="1"/>
  <c r="AD51" i="47" s="1"/>
  <c r="AD44" i="47" a="1"/>
  <c r="AD44" i="47" s="1"/>
  <c r="AD22" i="47" a="1"/>
  <c r="AD22" i="47" s="1"/>
  <c r="W14" i="18"/>
  <c r="X14" i="18"/>
  <c r="X66" i="18" s="1"/>
  <c r="X112" i="18" s="1"/>
  <c r="P371" i="18"/>
  <c r="AC40" i="20"/>
  <c r="AC28" i="20"/>
  <c r="AC58" i="20"/>
  <c r="AC21" i="20"/>
  <c r="AC16" i="20"/>
  <c r="AC27" i="20"/>
  <c r="AC26" i="20"/>
  <c r="AC13" i="20"/>
  <c r="AC14" i="20"/>
  <c r="AC22" i="20"/>
  <c r="AC17" i="20"/>
  <c r="AC18" i="20"/>
  <c r="AC19" i="20"/>
  <c r="AC15" i="20"/>
  <c r="AC23" i="20"/>
  <c r="AC20" i="20"/>
  <c r="AC24" i="20"/>
  <c r="AC25" i="20"/>
  <c r="R91" i="31"/>
  <c r="R119" i="31"/>
  <c r="N40" i="20"/>
  <c r="N96" i="20" s="1"/>
  <c r="N31" i="20"/>
  <c r="N32" i="20"/>
  <c r="N33" i="20"/>
  <c r="N34" i="20"/>
  <c r="N30" i="20"/>
  <c r="N63" i="20"/>
  <c r="N64" i="20"/>
  <c r="N60" i="20"/>
  <c r="N61" i="20"/>
  <c r="N62" i="20"/>
  <c r="AC98" i="20"/>
  <c r="AD105" i="20"/>
  <c r="AK105" i="20"/>
  <c r="AK111" i="20"/>
  <c r="AK109" i="20"/>
  <c r="AD109" i="20"/>
  <c r="AK102" i="20"/>
  <c r="AD104" i="20"/>
  <c r="AK100" i="20"/>
  <c r="AD99" i="20"/>
  <c r="AD98" i="20"/>
  <c r="AJ112" i="20"/>
  <c r="AT112" i="20"/>
  <c r="AM112" i="20"/>
  <c r="AF112" i="20"/>
  <c r="V112" i="20"/>
  <c r="BA112" i="20"/>
  <c r="Z55" i="20"/>
  <c r="AK99" i="20"/>
  <c r="AD110" i="20"/>
  <c r="AK112" i="20"/>
  <c r="AK107" i="20"/>
  <c r="AD100" i="20"/>
  <c r="AK103" i="20"/>
  <c r="AD107" i="20"/>
  <c r="AD111" i="20"/>
  <c r="AK106" i="20"/>
  <c r="AK101" i="20"/>
  <c r="AD103" i="20"/>
  <c r="AK104" i="20"/>
  <c r="AK108" i="20"/>
  <c r="AK110" i="20"/>
  <c r="AD106" i="20"/>
  <c r="AK98" i="20"/>
  <c r="AD101" i="20"/>
  <c r="AD108" i="20"/>
  <c r="AD102" i="20"/>
  <c r="S420" i="18"/>
  <c r="S464" i="18" s="1"/>
  <c r="Z56" i="20"/>
  <c r="L19" i="20"/>
  <c r="AC110" i="20"/>
  <c r="AJ111" i="20"/>
  <c r="AJ103" i="20"/>
  <c r="AJ106" i="20"/>
  <c r="AJ101" i="20"/>
  <c r="AC105" i="20"/>
  <c r="AJ109" i="20"/>
  <c r="AJ104" i="20"/>
  <c r="AC112" i="20"/>
  <c r="AC100" i="20"/>
  <c r="AC108" i="20"/>
  <c r="AJ102" i="20"/>
  <c r="AC99" i="20"/>
  <c r="AC107" i="20"/>
  <c r="K29" i="20"/>
  <c r="K21" i="20"/>
  <c r="K16" i="20"/>
  <c r="K28" i="20"/>
  <c r="K19" i="20"/>
  <c r="K17" i="20"/>
  <c r="L22" i="20"/>
  <c r="AB48" i="20"/>
  <c r="L17" i="20"/>
  <c r="L29" i="20"/>
  <c r="AB56" i="20"/>
  <c r="K25" i="20"/>
  <c r="L16" i="20"/>
  <c r="L25" i="20"/>
  <c r="M28" i="20"/>
  <c r="K24" i="20"/>
  <c r="M18" i="20"/>
  <c r="L27" i="20"/>
  <c r="L26" i="20"/>
  <c r="L24" i="20"/>
  <c r="L28" i="20"/>
  <c r="L18" i="20"/>
  <c r="C139" i="20"/>
  <c r="P51" i="20"/>
  <c r="N51" i="20"/>
  <c r="O51" i="20"/>
  <c r="O53" i="20"/>
  <c r="P53" i="20"/>
  <c r="N53" i="20"/>
  <c r="O79" i="20"/>
  <c r="O77" i="20"/>
  <c r="O82" i="20"/>
  <c r="O84" i="20"/>
  <c r="AC42" i="20"/>
  <c r="C135" i="20"/>
  <c r="N47" i="20"/>
  <c r="P47" i="20"/>
  <c r="O47" i="20"/>
  <c r="O46" i="20"/>
  <c r="P46" i="20"/>
  <c r="N46" i="20"/>
  <c r="L21" i="20"/>
  <c r="L20" i="20"/>
  <c r="AB43" i="20"/>
  <c r="P56" i="20"/>
  <c r="N56" i="20"/>
  <c r="O56" i="20"/>
  <c r="O74" i="20"/>
  <c r="O78" i="20"/>
  <c r="O81" i="20"/>
  <c r="C138" i="20"/>
  <c r="N50" i="20"/>
  <c r="O50" i="20"/>
  <c r="P50" i="20"/>
  <c r="AB55" i="20"/>
  <c r="R73" i="20"/>
  <c r="O73" i="20"/>
  <c r="O48" i="20"/>
  <c r="N48" i="20"/>
  <c r="P48" i="20"/>
  <c r="AD130" i="20"/>
  <c r="N52" i="20"/>
  <c r="O52" i="20"/>
  <c r="P52" i="20"/>
  <c r="O83" i="20"/>
  <c r="O75" i="20"/>
  <c r="C147" i="20"/>
  <c r="P59" i="20"/>
  <c r="N59" i="20"/>
  <c r="O59" i="20"/>
  <c r="N57" i="20"/>
  <c r="O57" i="20"/>
  <c r="P57" i="20"/>
  <c r="O146" i="20"/>
  <c r="P146" i="20"/>
  <c r="N58" i="20"/>
  <c r="P58" i="20"/>
  <c r="O58" i="20"/>
  <c r="AB51" i="20"/>
  <c r="O87" i="20"/>
  <c r="N49" i="20"/>
  <c r="O49" i="20"/>
  <c r="P49" i="20"/>
  <c r="O86" i="20"/>
  <c r="O76" i="20"/>
  <c r="O85" i="20"/>
  <c r="C143" i="20"/>
  <c r="P55" i="20"/>
  <c r="N55" i="20"/>
  <c r="O55" i="20"/>
  <c r="AB49" i="20"/>
  <c r="O80" i="20"/>
  <c r="C142" i="20"/>
  <c r="O54" i="20"/>
  <c r="P54" i="20"/>
  <c r="N54" i="20"/>
  <c r="AB54" i="20"/>
  <c r="AD42" i="20"/>
  <c r="Z49" i="20"/>
  <c r="AA43" i="20"/>
  <c r="AB44" i="20"/>
  <c r="AB50" i="20"/>
  <c r="AB57" i="20"/>
  <c r="AB46" i="20"/>
  <c r="AB52" i="20"/>
  <c r="K27" i="20"/>
  <c r="K20" i="20"/>
  <c r="K18" i="20"/>
  <c r="K23" i="20"/>
  <c r="K22" i="20"/>
  <c r="Z54" i="20"/>
  <c r="Z43" i="20"/>
  <c r="Z51" i="20"/>
  <c r="AB53" i="20"/>
  <c r="Z46" i="20"/>
  <c r="AB47" i="20"/>
  <c r="Z44" i="20"/>
  <c r="Z53" i="20"/>
  <c r="Z47" i="20"/>
  <c r="Z50" i="20"/>
  <c r="Z45" i="20"/>
  <c r="AA50" i="20"/>
  <c r="AA57" i="20"/>
  <c r="AA48" i="20"/>
  <c r="AA55" i="20"/>
  <c r="AA49" i="20"/>
  <c r="Z48" i="20"/>
  <c r="Z57" i="20"/>
  <c r="AA44" i="20"/>
  <c r="AA53" i="20"/>
  <c r="AA51" i="20"/>
  <c r="AA54" i="20"/>
  <c r="AA46" i="20"/>
  <c r="AA47" i="20"/>
  <c r="AA45" i="20"/>
  <c r="AA56" i="20"/>
  <c r="R420" i="18"/>
  <c r="R465" i="18" s="1"/>
  <c r="Q414" i="18"/>
  <c r="Q415" i="18"/>
  <c r="M40" i="20"/>
  <c r="M96" i="20" s="1"/>
  <c r="M33" i="20"/>
  <c r="M34" i="20"/>
  <c r="M31" i="20"/>
  <c r="M62" i="20"/>
  <c r="M32" i="20"/>
  <c r="M30" i="20"/>
  <c r="M63" i="20"/>
  <c r="M64" i="20"/>
  <c r="M61" i="20"/>
  <c r="M60" i="20"/>
  <c r="M21" i="20"/>
  <c r="R414" i="18"/>
  <c r="R415" i="18"/>
  <c r="AA28" i="20"/>
  <c r="AA40" i="20"/>
  <c r="AA58" i="20"/>
  <c r="AA17" i="20"/>
  <c r="AA27" i="20"/>
  <c r="AA24" i="20"/>
  <c r="AA15" i="20"/>
  <c r="AA26" i="20"/>
  <c r="AA23" i="20"/>
  <c r="AA20" i="20"/>
  <c r="AA13" i="20"/>
  <c r="AA21" i="20"/>
  <c r="AA18" i="20"/>
  <c r="AA14" i="20"/>
  <c r="AA25" i="20"/>
  <c r="AA22" i="20"/>
  <c r="AA19" i="20"/>
  <c r="AA16" i="20"/>
  <c r="M16" i="20"/>
  <c r="M17" i="20"/>
  <c r="M26" i="20"/>
  <c r="M23" i="20"/>
  <c r="L40" i="20"/>
  <c r="L96" i="20" s="1"/>
  <c r="L34" i="20"/>
  <c r="L33" i="20"/>
  <c r="L32" i="20"/>
  <c r="L31" i="20"/>
  <c r="L30" i="20"/>
  <c r="L63" i="20"/>
  <c r="L61" i="20"/>
  <c r="L60" i="20"/>
  <c r="L62" i="20"/>
  <c r="L64" i="20"/>
  <c r="X58" i="18"/>
  <c r="M19" i="20"/>
  <c r="Z40" i="20"/>
  <c r="Z28" i="20"/>
  <c r="Z58" i="20"/>
  <c r="Z21" i="20"/>
  <c r="Z14" i="20"/>
  <c r="Z17" i="20"/>
  <c r="Z27" i="20"/>
  <c r="Z26" i="20"/>
  <c r="Z25" i="20"/>
  <c r="Z20" i="20"/>
  <c r="Z15" i="20"/>
  <c r="Z19" i="20"/>
  <c r="Z24" i="20"/>
  <c r="Z23" i="20"/>
  <c r="Z18" i="20"/>
  <c r="Z22" i="20"/>
  <c r="Z13" i="20"/>
  <c r="Z16" i="20"/>
  <c r="S119" i="31"/>
  <c r="T91" i="31"/>
  <c r="M22" i="20"/>
  <c r="M24" i="20"/>
  <c r="K40" i="20"/>
  <c r="K96" i="20" s="1"/>
  <c r="K32" i="20"/>
  <c r="K31" i="20"/>
  <c r="K30" i="20"/>
  <c r="K34" i="20"/>
  <c r="K33" i="20"/>
  <c r="K62" i="20"/>
  <c r="K60" i="20"/>
  <c r="K63" i="20"/>
  <c r="K64" i="20"/>
  <c r="K61" i="20"/>
  <c r="M20" i="20"/>
  <c r="Q119" i="31"/>
  <c r="Q120" i="31" s="1"/>
  <c r="Q91" i="31"/>
  <c r="P414" i="18"/>
  <c r="P415" i="18"/>
  <c r="AE40" i="20"/>
  <c r="M25" i="20"/>
  <c r="M29" i="20"/>
  <c r="AB40" i="20"/>
  <c r="AB28" i="20"/>
  <c r="AB58" i="20"/>
  <c r="AB22" i="20"/>
  <c r="AB16" i="20"/>
  <c r="AB25" i="20"/>
  <c r="AB24" i="20"/>
  <c r="AB14" i="20"/>
  <c r="AB15" i="20"/>
  <c r="AB23" i="20"/>
  <c r="AB26" i="20"/>
  <c r="AB13" i="20"/>
  <c r="AB20" i="20"/>
  <c r="AB21" i="20"/>
  <c r="AB19" i="20"/>
  <c r="AB18" i="20"/>
  <c r="AB17" i="20"/>
  <c r="AB27" i="20"/>
  <c r="S414" i="18"/>
  <c r="S415" i="18"/>
  <c r="O464" i="18"/>
  <c r="O465" i="18"/>
  <c r="P464" i="18"/>
  <c r="P465" i="18"/>
  <c r="X57" i="18"/>
  <c r="Y57" i="18"/>
  <c r="Y49" i="20"/>
  <c r="Y53" i="20"/>
  <c r="R84" i="20"/>
  <c r="R80" i="20"/>
  <c r="J64" i="20"/>
  <c r="J62" i="20"/>
  <c r="J60" i="20"/>
  <c r="J63" i="20"/>
  <c r="J61" i="20"/>
  <c r="J54" i="20"/>
  <c r="Y51" i="20"/>
  <c r="Y28" i="20"/>
  <c r="K46" i="20"/>
  <c r="L46" i="20"/>
  <c r="M46" i="20"/>
  <c r="M48" i="20"/>
  <c r="K48" i="20"/>
  <c r="L48" i="20"/>
  <c r="K53" i="20"/>
  <c r="M53" i="20"/>
  <c r="L53" i="20"/>
  <c r="Y45" i="20"/>
  <c r="Y47" i="20"/>
  <c r="Y43" i="20"/>
  <c r="Y55" i="20"/>
  <c r="K58" i="20"/>
  <c r="L58" i="20"/>
  <c r="M58" i="20"/>
  <c r="K50" i="20"/>
  <c r="M50" i="20"/>
  <c r="L50" i="20"/>
  <c r="K56" i="20"/>
  <c r="M56" i="20"/>
  <c r="L56" i="20"/>
  <c r="K49" i="20"/>
  <c r="L49" i="20"/>
  <c r="M49" i="20"/>
  <c r="K55" i="20"/>
  <c r="L55" i="20"/>
  <c r="M55" i="20"/>
  <c r="K52" i="20"/>
  <c r="L52" i="20"/>
  <c r="M52" i="20"/>
  <c r="Y56" i="20"/>
  <c r="Y44" i="20"/>
  <c r="C134" i="20"/>
  <c r="K47" i="20"/>
  <c r="M47" i="20"/>
  <c r="L47" i="20"/>
  <c r="K59" i="20"/>
  <c r="M59" i="20"/>
  <c r="L59" i="20"/>
  <c r="M57" i="20"/>
  <c r="K57" i="20"/>
  <c r="L57" i="20"/>
  <c r="Y52" i="20"/>
  <c r="Y46" i="20"/>
  <c r="Y48" i="20"/>
  <c r="Y57" i="20"/>
  <c r="M51" i="20"/>
  <c r="K51" i="20"/>
  <c r="L51" i="20"/>
  <c r="M54" i="20"/>
  <c r="K54" i="20"/>
  <c r="L54" i="20"/>
  <c r="J40" i="20"/>
  <c r="J96" i="20" s="1"/>
  <c r="J102" i="20" s="1"/>
  <c r="J30" i="20"/>
  <c r="J34" i="20"/>
  <c r="J32" i="20"/>
  <c r="J31" i="20"/>
  <c r="J33" i="20"/>
  <c r="AF146" i="31"/>
  <c r="C60" i="29"/>
  <c r="AD24" i="29"/>
  <c r="AD37" i="29" s="1"/>
  <c r="AC24" i="29"/>
  <c r="AC37" i="29" s="1"/>
  <c r="C59" i="29"/>
  <c r="AD23" i="29"/>
  <c r="AD36" i="29" s="1"/>
  <c r="AC23" i="29"/>
  <c r="AC36" i="29" s="1"/>
  <c r="C38" i="29"/>
  <c r="AC25" i="29"/>
  <c r="AC38" i="29" s="1"/>
  <c r="AD25" i="29"/>
  <c r="AD38" i="29" s="1"/>
  <c r="AG146" i="31"/>
  <c r="AF169" i="31"/>
  <c r="AG169" i="31"/>
  <c r="AG168" i="31"/>
  <c r="AF168" i="31"/>
  <c r="AG170" i="31"/>
  <c r="AF170" i="31"/>
  <c r="AG174" i="31"/>
  <c r="AF174" i="31"/>
  <c r="AF171" i="31"/>
  <c r="AG171" i="31"/>
  <c r="AF173" i="31"/>
  <c r="AG173" i="31"/>
  <c r="J58" i="20"/>
  <c r="J59" i="20"/>
  <c r="J47" i="20"/>
  <c r="J51" i="20"/>
  <c r="J46" i="20"/>
  <c r="J55" i="20"/>
  <c r="J50" i="20"/>
  <c r="Q371" i="18"/>
  <c r="Q420" i="18"/>
  <c r="O421" i="18"/>
  <c r="P421" i="18"/>
  <c r="O119" i="31"/>
  <c r="O120" i="31" s="1"/>
  <c r="O91" i="31"/>
  <c r="N119" i="31"/>
  <c r="N120" i="31" s="1"/>
  <c r="N91" i="31"/>
  <c r="D167" i="31"/>
  <c r="Y54" i="20"/>
  <c r="Y14" i="20"/>
  <c r="Y18" i="20"/>
  <c r="Y22" i="20"/>
  <c r="Y26" i="20"/>
  <c r="Y15" i="20"/>
  <c r="Y23" i="20"/>
  <c r="Y19" i="20"/>
  <c r="Y27" i="20"/>
  <c r="Y40" i="20"/>
  <c r="Y16" i="20"/>
  <c r="Y20" i="20"/>
  <c r="Y24" i="20"/>
  <c r="Y21" i="20"/>
  <c r="Y50" i="20"/>
  <c r="Y13" i="20"/>
  <c r="Y17" i="20"/>
  <c r="Y25" i="20"/>
  <c r="P119" i="31"/>
  <c r="P120" i="31" s="1"/>
  <c r="P91" i="31"/>
  <c r="R86" i="20"/>
  <c r="R74" i="20"/>
  <c r="R76" i="20"/>
  <c r="R78" i="20"/>
  <c r="R85" i="20"/>
  <c r="R81" i="20"/>
  <c r="R79" i="20"/>
  <c r="R83" i="20"/>
  <c r="R77" i="20"/>
  <c r="R82" i="20"/>
  <c r="R75" i="20"/>
  <c r="U87" i="20"/>
  <c r="R87" i="20"/>
  <c r="C136" i="20"/>
  <c r="C145" i="20"/>
  <c r="C141" i="20"/>
  <c r="C144" i="20"/>
  <c r="C140" i="20"/>
  <c r="C137" i="20"/>
  <c r="H159" i="18"/>
  <c r="E20" i="18"/>
  <c r="R168" i="20"/>
  <c r="J56" i="20"/>
  <c r="J52" i="20"/>
  <c r="J49" i="20"/>
  <c r="J48" i="20"/>
  <c r="J57" i="20"/>
  <c r="J53" i="20"/>
  <c r="D64" i="31"/>
  <c r="D90" i="31" s="1"/>
  <c r="D119" i="31" s="1"/>
  <c r="F36" i="18"/>
  <c r="E31" i="18"/>
  <c r="E35" i="18"/>
  <c r="F50" i="18"/>
  <c r="E28" i="18"/>
  <c r="F28" i="18"/>
  <c r="E27" i="18"/>
  <c r="E43" i="18"/>
  <c r="F44" i="18"/>
  <c r="E57" i="18"/>
  <c r="E40" i="18"/>
  <c r="F20" i="18"/>
  <c r="D56" i="18"/>
  <c r="E56" i="18"/>
  <c r="H56" i="18"/>
  <c r="H209" i="18" s="1"/>
  <c r="F53" i="18"/>
  <c r="E53" i="18"/>
  <c r="D50" i="18"/>
  <c r="E54" i="18"/>
  <c r="D54" i="18"/>
  <c r="D52" i="18"/>
  <c r="E52" i="18"/>
  <c r="E48" i="18"/>
  <c r="F54" i="18"/>
  <c r="E23" i="18"/>
  <c r="E33" i="18"/>
  <c r="E47" i="18"/>
  <c r="F23" i="18"/>
  <c r="F39" i="18"/>
  <c r="E19" i="18"/>
  <c r="F31" i="18"/>
  <c r="F47" i="18"/>
  <c r="H186" i="3"/>
  <c r="H250" i="3"/>
  <c r="H92" i="3"/>
  <c r="H363" i="3"/>
  <c r="H355" i="3"/>
  <c r="H339" i="3"/>
  <c r="H335" i="3"/>
  <c r="H331" i="3"/>
  <c r="H327" i="3"/>
  <c r="H323" i="3"/>
  <c r="H319" i="3"/>
  <c r="H315" i="3"/>
  <c r="H311" i="3"/>
  <c r="H307" i="3"/>
  <c r="H303" i="3"/>
  <c r="H299" i="3"/>
  <c r="H295" i="3"/>
  <c r="H291" i="3"/>
  <c r="H287" i="3"/>
  <c r="H283" i="3"/>
  <c r="H279" i="3"/>
  <c r="H275" i="3"/>
  <c r="H271" i="3"/>
  <c r="H267" i="3"/>
  <c r="H263" i="3"/>
  <c r="H259" i="3"/>
  <c r="H255" i="3"/>
  <c r="H251" i="3"/>
  <c r="H239" i="3"/>
  <c r="H235" i="3"/>
  <c r="H231" i="3"/>
  <c r="H227" i="3"/>
  <c r="H223" i="3"/>
  <c r="H219" i="3"/>
  <c r="H215" i="3"/>
  <c r="H211" i="3"/>
  <c r="H207" i="3"/>
  <c r="H203" i="3"/>
  <c r="H199" i="3"/>
  <c r="H195" i="3"/>
  <c r="H191" i="3"/>
  <c r="H187" i="3"/>
  <c r="H183" i="3"/>
  <c r="H179" i="3"/>
  <c r="H175" i="3"/>
  <c r="H171" i="3"/>
  <c r="H358" i="3"/>
  <c r="H350" i="3"/>
  <c r="H202" i="3"/>
  <c r="H266" i="3"/>
  <c r="H330" i="3"/>
  <c r="H361" i="3"/>
  <c r="H357" i="3"/>
  <c r="H353" i="3"/>
  <c r="H337" i="3"/>
  <c r="H333" i="3"/>
  <c r="H329" i="3"/>
  <c r="H325" i="3"/>
  <c r="H321" i="3"/>
  <c r="H317" i="3"/>
  <c r="H313" i="3"/>
  <c r="H309" i="3"/>
  <c r="H305" i="3"/>
  <c r="H301" i="3"/>
  <c r="H297" i="3"/>
  <c r="H293" i="3"/>
  <c r="H289" i="3"/>
  <c r="H285" i="3"/>
  <c r="H281" i="3"/>
  <c r="H277" i="3"/>
  <c r="H273" i="3"/>
  <c r="H269" i="3"/>
  <c r="H265" i="3"/>
  <c r="H261" i="3"/>
  <c r="H257" i="3"/>
  <c r="H253" i="3"/>
  <c r="H237" i="3"/>
  <c r="H233" i="3"/>
  <c r="H229" i="3"/>
  <c r="H225" i="3"/>
  <c r="H221" i="3"/>
  <c r="H217" i="3"/>
  <c r="H213" i="3"/>
  <c r="H209" i="3"/>
  <c r="H205" i="3"/>
  <c r="H201" i="3"/>
  <c r="H197" i="3"/>
  <c r="H193" i="3"/>
  <c r="H189" i="3"/>
  <c r="H185" i="3"/>
  <c r="H181" i="3"/>
  <c r="H177" i="3"/>
  <c r="H173" i="3"/>
  <c r="H169" i="3"/>
  <c r="H165" i="3"/>
  <c r="H93" i="3"/>
  <c r="H97" i="3"/>
  <c r="H102" i="3"/>
  <c r="H106" i="3"/>
  <c r="H110" i="3"/>
  <c r="H118" i="3"/>
  <c r="H122" i="3"/>
  <c r="H126" i="3"/>
  <c r="H130" i="3"/>
  <c r="H138" i="3"/>
  <c r="H150" i="3"/>
  <c r="H158" i="3"/>
  <c r="H31" i="3"/>
  <c r="H35" i="3"/>
  <c r="H39" i="3"/>
  <c r="H51" i="3"/>
  <c r="H55" i="3"/>
  <c r="H59" i="3"/>
  <c r="H6" i="3"/>
  <c r="I6" i="35" s="1"/>
  <c r="H10" i="3"/>
  <c r="H19" i="3"/>
  <c r="H22" i="3"/>
  <c r="H26" i="3"/>
  <c r="H30" i="3"/>
  <c r="H68" i="3"/>
  <c r="H72" i="3"/>
  <c r="H76" i="3"/>
  <c r="H80" i="3"/>
  <c r="H88" i="3"/>
  <c r="H98" i="3"/>
  <c r="H360" i="3"/>
  <c r="H356" i="3"/>
  <c r="H352" i="3"/>
  <c r="H336" i="3"/>
  <c r="H332" i="3"/>
  <c r="H328" i="3"/>
  <c r="H320" i="3"/>
  <c r="H316" i="3"/>
  <c r="H312" i="3"/>
  <c r="H308" i="3"/>
  <c r="H300" i="3"/>
  <c r="H296" i="3"/>
  <c r="H292" i="3"/>
  <c r="H288" i="3"/>
  <c r="H280" i="3"/>
  <c r="H276" i="3"/>
  <c r="H272" i="3"/>
  <c r="H268" i="3"/>
  <c r="H260" i="3"/>
  <c r="H256" i="3"/>
  <c r="H252" i="3"/>
  <c r="H236" i="3"/>
  <c r="H232" i="3"/>
  <c r="H228" i="3"/>
  <c r="H220" i="3"/>
  <c r="H216" i="3"/>
  <c r="H212" i="3"/>
  <c r="H208" i="3"/>
  <c r="H200" i="3"/>
  <c r="H196" i="3"/>
  <c r="H192" i="3"/>
  <c r="H188" i="3"/>
  <c r="H180" i="3"/>
  <c r="H176" i="3"/>
  <c r="H172" i="3"/>
  <c r="H168" i="3"/>
  <c r="H99" i="3"/>
  <c r="H107" i="3"/>
  <c r="H111" i="3"/>
  <c r="H115" i="3"/>
  <c r="H119" i="3"/>
  <c r="H123" i="3"/>
  <c r="H127" i="3"/>
  <c r="H131" i="3"/>
  <c r="H135" i="3"/>
  <c r="H139" i="3"/>
  <c r="H152" i="3"/>
  <c r="H155" i="3"/>
  <c r="H159" i="3"/>
  <c r="H32" i="3"/>
  <c r="H36" i="3"/>
  <c r="H52" i="3"/>
  <c r="H57" i="3"/>
  <c r="H60" i="3"/>
  <c r="H7" i="3"/>
  <c r="H11" i="3"/>
  <c r="H15" i="3"/>
  <c r="H18" i="3"/>
  <c r="H23" i="3"/>
  <c r="H27" i="3"/>
  <c r="H61" i="3"/>
  <c r="H65" i="3"/>
  <c r="H69" i="3"/>
  <c r="H77" i="3"/>
  <c r="H81" i="3"/>
  <c r="H85" i="3"/>
  <c r="H90" i="3"/>
  <c r="H362" i="3"/>
  <c r="C61" i="29"/>
  <c r="C84" i="29"/>
  <c r="D53" i="18"/>
  <c r="D45" i="18"/>
  <c r="D33" i="18"/>
  <c r="D21" i="18"/>
  <c r="D57" i="18"/>
  <c r="D41" i="18"/>
  <c r="D44" i="18"/>
  <c r="D40" i="18"/>
  <c r="D36" i="18"/>
  <c r="D32" i="18"/>
  <c r="D24" i="18"/>
  <c r="F45" i="18"/>
  <c r="F24" i="18"/>
  <c r="F32" i="18"/>
  <c r="E39" i="18"/>
  <c r="F19" i="18"/>
  <c r="F27" i="18"/>
  <c r="F35" i="18"/>
  <c r="F43" i="18"/>
  <c r="F57" i="18"/>
  <c r="F55" i="18"/>
  <c r="F51" i="18"/>
  <c r="E29" i="18"/>
  <c r="E49" i="18"/>
  <c r="F29" i="18"/>
  <c r="F49" i="18"/>
  <c r="F56" i="18"/>
  <c r="E55" i="18"/>
  <c r="F52" i="18"/>
  <c r="E51" i="18"/>
  <c r="E25" i="18"/>
  <c r="E41" i="18"/>
  <c r="F25" i="18"/>
  <c r="E21" i="18"/>
  <c r="E37" i="18"/>
  <c r="F37" i="18"/>
  <c r="F48" i="18"/>
  <c r="F46" i="18"/>
  <c r="E46" i="18"/>
  <c r="F38" i="18"/>
  <c r="E38" i="18"/>
  <c r="F26" i="18"/>
  <c r="E26" i="18"/>
  <c r="F42" i="18"/>
  <c r="E42" i="18"/>
  <c r="F34" i="18"/>
  <c r="E34" i="18"/>
  <c r="F22" i="18"/>
  <c r="E22" i="18"/>
  <c r="F30" i="18"/>
  <c r="E30" i="18"/>
  <c r="AB14" i="34"/>
  <c r="AA14" i="34"/>
  <c r="Z14" i="34"/>
  <c r="Y14" i="34"/>
  <c r="X14" i="34"/>
  <c r="W14" i="34"/>
  <c r="V14" i="34"/>
  <c r="U14" i="34"/>
  <c r="T14" i="34"/>
  <c r="S14" i="34"/>
  <c r="R14" i="34"/>
  <c r="Q14" i="34"/>
  <c r="P14" i="34"/>
  <c r="O14" i="34"/>
  <c r="N14" i="34"/>
  <c r="M14" i="34"/>
  <c r="L14" i="34"/>
  <c r="K14" i="34"/>
  <c r="J14" i="34"/>
  <c r="I14" i="34"/>
  <c r="H14" i="34"/>
  <c r="G14" i="34"/>
  <c r="X15" i="18" l="1"/>
  <c r="X67" i="18"/>
  <c r="AG209" i="18"/>
  <c r="AH209" i="18"/>
  <c r="AF209" i="18"/>
  <c r="E210" i="18"/>
  <c r="D210" i="18"/>
  <c r="F210" i="18"/>
  <c r="X59" i="18"/>
  <c r="C209" i="18"/>
  <c r="O18" i="35"/>
  <c r="P18" i="35"/>
  <c r="F18" i="35"/>
  <c r="S18" i="35"/>
  <c r="P12" i="35"/>
  <c r="O12" i="35"/>
  <c r="G12" i="35"/>
  <c r="V17" i="35"/>
  <c r="G17" i="35"/>
  <c r="N17" i="35"/>
  <c r="J11" i="35"/>
  <c r="R11" i="35"/>
  <c r="Y11" i="35"/>
  <c r="O11" i="35"/>
  <c r="G16" i="35"/>
  <c r="I16" i="35"/>
  <c r="M16" i="35"/>
  <c r="P15" i="35"/>
  <c r="F15" i="35"/>
  <c r="M15" i="35"/>
  <c r="K14" i="35"/>
  <c r="G14" i="35"/>
  <c r="N14" i="35"/>
  <c r="L19" i="35"/>
  <c r="N19" i="35"/>
  <c r="J19" i="35"/>
  <c r="W19" i="35"/>
  <c r="H13" i="35"/>
  <c r="M13" i="35"/>
  <c r="K13" i="35"/>
  <c r="H18" i="35"/>
  <c r="V18" i="35"/>
  <c r="L18" i="35"/>
  <c r="Y18" i="35"/>
  <c r="V12" i="35"/>
  <c r="F12" i="35"/>
  <c r="M12" i="35"/>
  <c r="Q17" i="35"/>
  <c r="M17" i="35"/>
  <c r="T17" i="35"/>
  <c r="P11" i="35"/>
  <c r="X11" i="35"/>
  <c r="W11" i="35"/>
  <c r="U11" i="35"/>
  <c r="Y16" i="35"/>
  <c r="O16" i="35"/>
  <c r="K16" i="35"/>
  <c r="H15" i="35"/>
  <c r="V15" i="35"/>
  <c r="L15" i="35"/>
  <c r="S15" i="35"/>
  <c r="F14" i="35"/>
  <c r="M14" i="35"/>
  <c r="T14" i="35"/>
  <c r="R19" i="35"/>
  <c r="T19" i="35"/>
  <c r="P19" i="35"/>
  <c r="F13" i="35"/>
  <c r="N13" i="35"/>
  <c r="Y13" i="35"/>
  <c r="Q13" i="35"/>
  <c r="N18" i="35"/>
  <c r="K18" i="35"/>
  <c r="R18" i="35"/>
  <c r="H12" i="35"/>
  <c r="U12" i="35"/>
  <c r="L12" i="35"/>
  <c r="S12" i="35"/>
  <c r="F17" i="35"/>
  <c r="S17" i="35"/>
  <c r="W17" i="35"/>
  <c r="V11" i="35"/>
  <c r="K11" i="35"/>
  <c r="H11" i="35"/>
  <c r="F16" i="35"/>
  <c r="H16" i="35"/>
  <c r="U16" i="35"/>
  <c r="Q16" i="35"/>
  <c r="N15" i="35"/>
  <c r="K15" i="35"/>
  <c r="R15" i="35"/>
  <c r="Y15" i="35"/>
  <c r="L14" i="35"/>
  <c r="S14" i="35"/>
  <c r="I14" i="35"/>
  <c r="X19" i="35"/>
  <c r="G19" i="35"/>
  <c r="V19" i="35"/>
  <c r="L13" i="35"/>
  <c r="T13" i="35"/>
  <c r="J13" i="35"/>
  <c r="W13" i="35"/>
  <c r="T18" i="35"/>
  <c r="Q18" i="35"/>
  <c r="X18" i="35"/>
  <c r="N12" i="35"/>
  <c r="K12" i="35"/>
  <c r="R12" i="35"/>
  <c r="Y12" i="35"/>
  <c r="L17" i="35"/>
  <c r="Y17" i="35"/>
  <c r="I17" i="35"/>
  <c r="Q11" i="35"/>
  <c r="G11" i="35"/>
  <c r="N11" i="35"/>
  <c r="L16" i="35"/>
  <c r="N16" i="35"/>
  <c r="J16" i="35"/>
  <c r="W16" i="35"/>
  <c r="T15" i="35"/>
  <c r="Q15" i="35"/>
  <c r="X15" i="35"/>
  <c r="J14" i="35"/>
  <c r="R14" i="35"/>
  <c r="Y14" i="35"/>
  <c r="O14" i="35"/>
  <c r="Y19" i="35"/>
  <c r="I19" i="35"/>
  <c r="S19" i="35"/>
  <c r="R13" i="35"/>
  <c r="I13" i="35"/>
  <c r="P13" i="35"/>
  <c r="H6" i="35"/>
  <c r="I18" i="35"/>
  <c r="W18" i="35"/>
  <c r="G18" i="35"/>
  <c r="T12" i="35"/>
  <c r="Q12" i="35"/>
  <c r="X12" i="35"/>
  <c r="J17" i="35"/>
  <c r="R17" i="35"/>
  <c r="K17" i="35"/>
  <c r="O17" i="35"/>
  <c r="F11" i="35"/>
  <c r="M11" i="35"/>
  <c r="T11" i="35"/>
  <c r="R16" i="35"/>
  <c r="T16" i="35"/>
  <c r="P16" i="35"/>
  <c r="O15" i="35"/>
  <c r="W15" i="35"/>
  <c r="I15" i="35"/>
  <c r="P14" i="35"/>
  <c r="X14" i="35"/>
  <c r="W14" i="35"/>
  <c r="U14" i="35"/>
  <c r="M19" i="35"/>
  <c r="O19" i="35"/>
  <c r="K19" i="35"/>
  <c r="X13" i="35"/>
  <c r="O13" i="35"/>
  <c r="V13" i="35"/>
  <c r="G6" i="35"/>
  <c r="J18" i="35"/>
  <c r="U18" i="35"/>
  <c r="M18" i="35"/>
  <c r="J12" i="35"/>
  <c r="W12" i="35"/>
  <c r="I12" i="35"/>
  <c r="P17" i="35"/>
  <c r="X17" i="35"/>
  <c r="H17" i="35"/>
  <c r="U17" i="35"/>
  <c r="L11" i="35"/>
  <c r="S11" i="35"/>
  <c r="I11" i="35"/>
  <c r="X16" i="35"/>
  <c r="S16" i="35"/>
  <c r="V16" i="35"/>
  <c r="J15" i="35"/>
  <c r="U15" i="35"/>
  <c r="G15" i="35"/>
  <c r="V14" i="35"/>
  <c r="Q14" i="35"/>
  <c r="H14" i="35"/>
  <c r="F19" i="35"/>
  <c r="H19" i="35"/>
  <c r="U19" i="35"/>
  <c r="Q19" i="35"/>
  <c r="G13" i="35"/>
  <c r="U13" i="35"/>
  <c r="S13" i="35"/>
  <c r="BE36" i="47"/>
  <c r="BE39" i="47"/>
  <c r="BE46" i="47"/>
  <c r="BF60" i="47"/>
  <c r="BF58" i="47"/>
  <c r="BF59" i="47"/>
  <c r="BF57" i="47"/>
  <c r="BF56" i="47"/>
  <c r="BE58" i="47"/>
  <c r="BE60" i="47"/>
  <c r="BE59" i="47"/>
  <c r="BE56" i="47"/>
  <c r="BE57" i="47"/>
  <c r="BF16" i="47"/>
  <c r="X60" i="18"/>
  <c r="W60" i="18"/>
  <c r="H108" i="18"/>
  <c r="AD14" i="47"/>
  <c r="AE14" i="47"/>
  <c r="S465" i="18"/>
  <c r="S421" i="18"/>
  <c r="AC12" i="20"/>
  <c r="AC41" i="20" s="1"/>
  <c r="N71" i="20" s="1"/>
  <c r="N128" i="20"/>
  <c r="N144" i="20" s="1"/>
  <c r="N121" i="20"/>
  <c r="N122" i="20"/>
  <c r="N98" i="20"/>
  <c r="N112" i="20"/>
  <c r="N102" i="20"/>
  <c r="N108" i="20"/>
  <c r="N103" i="20"/>
  <c r="N110" i="20"/>
  <c r="N107" i="20"/>
  <c r="N101" i="20"/>
  <c r="N116" i="20"/>
  <c r="N99" i="20"/>
  <c r="N105" i="20"/>
  <c r="N111" i="20"/>
  <c r="N118" i="20"/>
  <c r="N106" i="20"/>
  <c r="N109" i="20"/>
  <c r="N115" i="20"/>
  <c r="N114" i="20"/>
  <c r="N120" i="20"/>
  <c r="N113" i="20"/>
  <c r="N104" i="20"/>
  <c r="N119" i="20"/>
  <c r="N117" i="20"/>
  <c r="N100" i="20"/>
  <c r="N70" i="20"/>
  <c r="AC128" i="20"/>
  <c r="AC97" i="20"/>
  <c r="AK97" i="20"/>
  <c r="AD97" i="20"/>
  <c r="O144" i="20"/>
  <c r="P144" i="20"/>
  <c r="P145" i="20"/>
  <c r="O145" i="20"/>
  <c r="N136" i="20"/>
  <c r="O136" i="20"/>
  <c r="P136" i="20"/>
  <c r="P134" i="20"/>
  <c r="O134" i="20"/>
  <c r="N142" i="20"/>
  <c r="O142" i="20"/>
  <c r="P142" i="20"/>
  <c r="O143" i="20"/>
  <c r="P143" i="20"/>
  <c r="N135" i="20"/>
  <c r="O135" i="20"/>
  <c r="P135" i="20"/>
  <c r="P137" i="20"/>
  <c r="O137" i="20"/>
  <c r="O72" i="20"/>
  <c r="O140" i="20"/>
  <c r="P140" i="20"/>
  <c r="O138" i="20"/>
  <c r="P138" i="20"/>
  <c r="O141" i="20"/>
  <c r="P141" i="20"/>
  <c r="AE128" i="20"/>
  <c r="P70" i="20"/>
  <c r="P147" i="20"/>
  <c r="O147" i="20"/>
  <c r="P139" i="20"/>
  <c r="O139" i="20"/>
  <c r="AE42" i="20"/>
  <c r="Z42" i="20"/>
  <c r="AB42" i="20"/>
  <c r="AA42" i="20"/>
  <c r="R421" i="18"/>
  <c r="J99" i="20"/>
  <c r="J106" i="20"/>
  <c r="R464" i="18"/>
  <c r="J117" i="20"/>
  <c r="AB12" i="20"/>
  <c r="AB41" i="20" s="1"/>
  <c r="M71" i="20" s="1"/>
  <c r="Z12" i="20"/>
  <c r="Z41" i="20" s="1"/>
  <c r="K71" i="20" s="1"/>
  <c r="K70" i="20"/>
  <c r="Z128" i="20"/>
  <c r="J115" i="20"/>
  <c r="J119" i="20"/>
  <c r="J112" i="20"/>
  <c r="L128" i="20"/>
  <c r="L140" i="20" s="1"/>
  <c r="L122" i="20"/>
  <c r="L121" i="20"/>
  <c r="L98" i="20"/>
  <c r="L116" i="20"/>
  <c r="L104" i="20"/>
  <c r="L107" i="20"/>
  <c r="L99" i="20"/>
  <c r="L113" i="20"/>
  <c r="L115" i="20"/>
  <c r="L100" i="20"/>
  <c r="L114" i="20"/>
  <c r="L106" i="20"/>
  <c r="L120" i="20"/>
  <c r="L105" i="20"/>
  <c r="L119" i="20"/>
  <c r="L110" i="20"/>
  <c r="L101" i="20"/>
  <c r="L108" i="20"/>
  <c r="L111" i="20"/>
  <c r="L103" i="20"/>
  <c r="L112" i="20"/>
  <c r="L118" i="20"/>
  <c r="L102" i="20"/>
  <c r="L117" i="20"/>
  <c r="L109" i="20"/>
  <c r="J109" i="20"/>
  <c r="J113" i="20"/>
  <c r="J101" i="20"/>
  <c r="K128" i="20"/>
  <c r="K122" i="20"/>
  <c r="K121" i="20"/>
  <c r="K98" i="20"/>
  <c r="K116" i="20"/>
  <c r="K104" i="20"/>
  <c r="K115" i="20"/>
  <c r="K107" i="20"/>
  <c r="K99" i="20"/>
  <c r="K100" i="20"/>
  <c r="K106" i="20"/>
  <c r="K113" i="20"/>
  <c r="K114" i="20"/>
  <c r="K120" i="20"/>
  <c r="K105" i="20"/>
  <c r="K119" i="20"/>
  <c r="K103" i="20"/>
  <c r="K112" i="20"/>
  <c r="K118" i="20"/>
  <c r="K110" i="20"/>
  <c r="K109" i="20"/>
  <c r="K101" i="20"/>
  <c r="K108" i="20"/>
  <c r="K111" i="20"/>
  <c r="K102" i="20"/>
  <c r="K117" i="20"/>
  <c r="M70" i="20"/>
  <c r="AB128" i="20"/>
  <c r="J104" i="20"/>
  <c r="J118" i="20"/>
  <c r="J103" i="20"/>
  <c r="J100" i="20"/>
  <c r="X111" i="18"/>
  <c r="X110" i="18"/>
  <c r="J108" i="20"/>
  <c r="J105" i="20"/>
  <c r="J128" i="20"/>
  <c r="J138" i="20" s="1"/>
  <c r="J114" i="20"/>
  <c r="AA12" i="20"/>
  <c r="AA41" i="20" s="1"/>
  <c r="L71" i="20" s="1"/>
  <c r="M121" i="20"/>
  <c r="M128" i="20"/>
  <c r="M122" i="20"/>
  <c r="M98" i="20"/>
  <c r="M114" i="20"/>
  <c r="M120" i="20"/>
  <c r="M105" i="20"/>
  <c r="M115" i="20"/>
  <c r="M100" i="20"/>
  <c r="M106" i="20"/>
  <c r="M116" i="20"/>
  <c r="M104" i="20"/>
  <c r="M107" i="20"/>
  <c r="M99" i="20"/>
  <c r="M113" i="20"/>
  <c r="M108" i="20"/>
  <c r="M111" i="20"/>
  <c r="M102" i="20"/>
  <c r="M117" i="20"/>
  <c r="M103" i="20"/>
  <c r="M112" i="20"/>
  <c r="M118" i="20"/>
  <c r="M109" i="20"/>
  <c r="M119" i="20"/>
  <c r="M110" i="20"/>
  <c r="M101" i="20"/>
  <c r="J98" i="20"/>
  <c r="J120" i="20"/>
  <c r="J116" i="20"/>
  <c r="J107" i="20"/>
  <c r="L70" i="20"/>
  <c r="AA128" i="20"/>
  <c r="AD84" i="29"/>
  <c r="AC84" i="29"/>
  <c r="J110" i="20"/>
  <c r="J111" i="20"/>
  <c r="K10" i="35"/>
  <c r="M7" i="36"/>
  <c r="M8" i="36"/>
  <c r="M9" i="36"/>
  <c r="M10" i="36"/>
  <c r="M11" i="36"/>
  <c r="M12" i="36"/>
  <c r="M13" i="36"/>
  <c r="M14" i="36"/>
  <c r="M15" i="36"/>
  <c r="M16" i="36"/>
  <c r="M17" i="36"/>
  <c r="L6" i="36"/>
  <c r="K9" i="36"/>
  <c r="K10" i="36"/>
  <c r="K11" i="36"/>
  <c r="K12" i="36"/>
  <c r="K13" i="36"/>
  <c r="K14" i="36"/>
  <c r="K15" i="36"/>
  <c r="K16" i="36"/>
  <c r="K17" i="36"/>
  <c r="L7" i="36"/>
  <c r="L8" i="36"/>
  <c r="L9" i="36"/>
  <c r="L10" i="36"/>
  <c r="L11" i="36"/>
  <c r="L12" i="36"/>
  <c r="L13" i="36"/>
  <c r="L14" i="36"/>
  <c r="L15" i="36"/>
  <c r="L16" i="36"/>
  <c r="L17" i="36"/>
  <c r="M6" i="36"/>
  <c r="I10" i="35"/>
  <c r="J10" i="35"/>
  <c r="G10" i="35"/>
  <c r="P10" i="35"/>
  <c r="L10" i="35"/>
  <c r="M135" i="36"/>
  <c r="M136" i="36"/>
  <c r="M137" i="36"/>
  <c r="M138" i="36"/>
  <c r="M139" i="36"/>
  <c r="M140" i="36"/>
  <c r="M141" i="36"/>
  <c r="M142" i="36"/>
  <c r="M143" i="36"/>
  <c r="M144" i="36"/>
  <c r="M145" i="36"/>
  <c r="M146" i="36"/>
  <c r="M147" i="36"/>
  <c r="M148" i="36"/>
  <c r="M149" i="36"/>
  <c r="M150" i="36"/>
  <c r="M151" i="36"/>
  <c r="M152" i="36"/>
  <c r="M153" i="36"/>
  <c r="M154" i="36"/>
  <c r="M155" i="36"/>
  <c r="M120" i="36"/>
  <c r="M121" i="36"/>
  <c r="K122" i="36"/>
  <c r="K123" i="36"/>
  <c r="K124" i="36"/>
  <c r="K125" i="36"/>
  <c r="K126" i="36"/>
  <c r="K127" i="36"/>
  <c r="K128" i="36"/>
  <c r="K129" i="36"/>
  <c r="K130" i="36"/>
  <c r="K131" i="36"/>
  <c r="K132" i="36"/>
  <c r="K133" i="36"/>
  <c r="K134" i="36"/>
  <c r="AO7" i="36"/>
  <c r="AO8" i="36"/>
  <c r="AO9" i="36"/>
  <c r="AO10" i="36"/>
  <c r="AO11" i="36"/>
  <c r="AO12" i="36"/>
  <c r="AO13" i="36"/>
  <c r="AO14" i="36"/>
  <c r="AO15" i="36"/>
  <c r="AO16" i="36"/>
  <c r="AO17" i="36"/>
  <c r="AO18" i="36"/>
  <c r="AO19" i="36"/>
  <c r="AO20" i="36"/>
  <c r="AO21" i="36"/>
  <c r="AO22" i="36"/>
  <c r="AO23" i="36"/>
  <c r="AO24" i="36"/>
  <c r="AO25" i="36"/>
  <c r="AO26" i="36"/>
  <c r="AO27" i="36"/>
  <c r="AO28" i="36"/>
  <c r="AO29" i="36"/>
  <c r="AO30" i="36"/>
  <c r="AO31" i="36"/>
  <c r="AO32" i="36"/>
  <c r="AO33" i="36"/>
  <c r="AO34" i="36"/>
  <c r="AO35" i="36"/>
  <c r="AO36" i="36"/>
  <c r="AO37" i="36"/>
  <c r="AO38" i="36"/>
  <c r="AO39" i="36"/>
  <c r="AO40" i="36"/>
  <c r="AO41" i="36"/>
  <c r="AO42" i="36"/>
  <c r="AO43" i="36"/>
  <c r="AO44" i="36"/>
  <c r="AO45" i="36"/>
  <c r="AO46" i="36"/>
  <c r="AO47" i="36"/>
  <c r="AO48" i="36"/>
  <c r="AO49" i="36"/>
  <c r="AO50" i="36"/>
  <c r="AO51" i="36"/>
  <c r="AO52" i="36"/>
  <c r="K135" i="36"/>
  <c r="K136" i="36"/>
  <c r="K137" i="36"/>
  <c r="K138" i="36"/>
  <c r="K139" i="36"/>
  <c r="K140" i="36"/>
  <c r="K141" i="36"/>
  <c r="K142" i="36"/>
  <c r="K143" i="36"/>
  <c r="K144" i="36"/>
  <c r="K145" i="36"/>
  <c r="K146" i="36"/>
  <c r="K147" i="36"/>
  <c r="K148" i="36"/>
  <c r="K149" i="36"/>
  <c r="K150" i="36"/>
  <c r="K151" i="36"/>
  <c r="K152" i="36"/>
  <c r="K153" i="36"/>
  <c r="K154" i="36"/>
  <c r="K155" i="36"/>
  <c r="K120" i="36"/>
  <c r="K121" i="36"/>
  <c r="L122" i="36"/>
  <c r="L123" i="36"/>
  <c r="L124" i="36"/>
  <c r="L125" i="36"/>
  <c r="L126" i="36"/>
  <c r="L127" i="36"/>
  <c r="L128" i="36"/>
  <c r="L129" i="36"/>
  <c r="L130" i="36"/>
  <c r="L131" i="36"/>
  <c r="L132" i="36"/>
  <c r="L133" i="36"/>
  <c r="L134" i="36"/>
  <c r="AP7" i="36"/>
  <c r="AP8" i="36"/>
  <c r="AP9" i="36"/>
  <c r="AP10" i="36"/>
  <c r="AP11" i="36"/>
  <c r="AP12" i="36"/>
  <c r="AP13" i="36"/>
  <c r="AP14" i="36"/>
  <c r="AP15" i="36"/>
  <c r="AP16" i="36"/>
  <c r="AP17" i="36"/>
  <c r="AP18" i="36"/>
  <c r="AP19" i="36"/>
  <c r="AP20" i="36"/>
  <c r="AP21" i="36"/>
  <c r="AP22" i="36"/>
  <c r="AP23" i="36"/>
  <c r="AP24" i="36"/>
  <c r="AP25" i="36"/>
  <c r="AP26" i="36"/>
  <c r="AP27" i="36"/>
  <c r="AP28" i="36"/>
  <c r="AP29" i="36"/>
  <c r="AP30" i="36"/>
  <c r="AP31" i="36"/>
  <c r="AP32" i="36"/>
  <c r="AP33" i="36"/>
  <c r="AP34" i="36"/>
  <c r="AP35" i="36"/>
  <c r="AP36" i="36"/>
  <c r="AP37" i="36"/>
  <c r="AP38" i="36"/>
  <c r="AP39" i="36"/>
  <c r="AP40" i="36"/>
  <c r="AP41" i="36"/>
  <c r="AP42" i="36"/>
  <c r="AP43" i="36"/>
  <c r="AP44" i="36"/>
  <c r="AP45" i="36"/>
  <c r="AP46" i="36"/>
  <c r="AP47" i="36"/>
  <c r="AP48" i="36"/>
  <c r="AP49" i="36"/>
  <c r="AP50" i="36"/>
  <c r="AP51" i="36"/>
  <c r="L135" i="36"/>
  <c r="L136" i="36"/>
  <c r="L137" i="36"/>
  <c r="L138" i="36"/>
  <c r="L139" i="36"/>
  <c r="L140" i="36"/>
  <c r="L141" i="36"/>
  <c r="L142" i="36"/>
  <c r="L143" i="36"/>
  <c r="L144" i="36"/>
  <c r="L145" i="36"/>
  <c r="L146" i="36"/>
  <c r="L147" i="36"/>
  <c r="L148" i="36"/>
  <c r="L149" i="36"/>
  <c r="L150" i="36"/>
  <c r="L151" i="36"/>
  <c r="L152" i="36"/>
  <c r="L153" i="36"/>
  <c r="L154" i="36"/>
  <c r="L155" i="36"/>
  <c r="L120" i="36"/>
  <c r="L121" i="36"/>
  <c r="M122" i="36"/>
  <c r="M123" i="36"/>
  <c r="M124" i="36"/>
  <c r="M125" i="36"/>
  <c r="M126" i="36"/>
  <c r="M127" i="36"/>
  <c r="M128" i="36"/>
  <c r="M129" i="36"/>
  <c r="M130" i="36"/>
  <c r="M131" i="36"/>
  <c r="M132" i="36"/>
  <c r="M133" i="36"/>
  <c r="M134" i="36"/>
  <c r="AQ7" i="36"/>
  <c r="AQ8" i="36"/>
  <c r="AQ9" i="36"/>
  <c r="AQ10" i="36"/>
  <c r="AQ11" i="36"/>
  <c r="AQ12" i="36"/>
  <c r="AQ13" i="36"/>
  <c r="AQ14" i="36"/>
  <c r="AQ15" i="36"/>
  <c r="AQ16" i="36"/>
  <c r="AQ17" i="36"/>
  <c r="AQ18" i="36"/>
  <c r="AQ19" i="36"/>
  <c r="AQ20" i="36"/>
  <c r="AQ21" i="36"/>
  <c r="AQ22" i="36"/>
  <c r="AQ23" i="36"/>
  <c r="AQ24" i="36"/>
  <c r="AQ25" i="36"/>
  <c r="AQ26" i="36"/>
  <c r="AQ27" i="36"/>
  <c r="AQ28" i="36"/>
  <c r="AQ29" i="36"/>
  <c r="AQ30" i="36"/>
  <c r="AQ31" i="36"/>
  <c r="AQ32" i="36"/>
  <c r="AQ33" i="36"/>
  <c r="AQ34" i="36"/>
  <c r="AQ35" i="36"/>
  <c r="AQ36" i="36"/>
  <c r="AQ37" i="36"/>
  <c r="AQ38" i="36"/>
  <c r="AQ39" i="36"/>
  <c r="AQ40" i="36"/>
  <c r="AQ41" i="36"/>
  <c r="AQ42" i="36"/>
  <c r="AQ43" i="36"/>
  <c r="AQ44" i="36"/>
  <c r="AQ45" i="36"/>
  <c r="AQ46" i="36"/>
  <c r="AQ47" i="36"/>
  <c r="AQ48" i="36"/>
  <c r="AQ49" i="36"/>
  <c r="AQ50" i="36"/>
  <c r="AQ51" i="36"/>
  <c r="AQ52" i="36"/>
  <c r="AO53" i="36"/>
  <c r="AO54" i="36"/>
  <c r="AO55" i="36"/>
  <c r="AO56" i="36"/>
  <c r="AO57" i="36"/>
  <c r="AO58" i="36"/>
  <c r="AO59" i="36"/>
  <c r="AO60" i="36"/>
  <c r="AO61" i="36"/>
  <c r="AO62" i="36"/>
  <c r="AO63" i="36"/>
  <c r="AO64" i="36"/>
  <c r="AO65" i="36"/>
  <c r="AO66" i="36"/>
  <c r="AO67" i="36"/>
  <c r="AO68" i="36"/>
  <c r="AO69" i="36"/>
  <c r="AO70" i="36"/>
  <c r="AO71" i="36"/>
  <c r="AO72" i="36"/>
  <c r="AO73" i="36"/>
  <c r="AO74" i="36"/>
  <c r="AO75" i="36"/>
  <c r="AO76" i="36"/>
  <c r="AO77" i="36"/>
  <c r="AO78" i="36"/>
  <c r="AO79" i="36"/>
  <c r="AO80" i="36"/>
  <c r="AO81" i="36"/>
  <c r="AO82" i="36"/>
  <c r="AO83" i="36"/>
  <c r="AO84" i="36"/>
  <c r="AO85" i="36"/>
  <c r="AO86" i="36"/>
  <c r="AO87" i="36"/>
  <c r="AO88" i="36"/>
  <c r="AO89" i="36"/>
  <c r="AO90" i="36"/>
  <c r="AO91" i="36"/>
  <c r="AO92" i="36"/>
  <c r="AO93" i="36"/>
  <c r="AO94" i="36"/>
  <c r="AO95" i="36"/>
  <c r="AO96" i="36"/>
  <c r="AO97" i="36"/>
  <c r="AO98" i="36"/>
  <c r="AO99" i="36"/>
  <c r="AO100" i="36"/>
  <c r="AO101" i="36"/>
  <c r="AO102" i="36"/>
  <c r="AO103" i="36"/>
  <c r="AO104" i="36"/>
  <c r="AO105" i="36"/>
  <c r="AO106" i="36"/>
  <c r="AO107" i="36"/>
  <c r="AO108" i="36"/>
  <c r="AO109" i="36"/>
  <c r="AO110" i="36"/>
  <c r="AO111" i="36"/>
  <c r="AO112" i="36"/>
  <c r="AO113" i="36"/>
  <c r="AO114" i="36"/>
  <c r="AO115" i="36"/>
  <c r="AO116" i="36"/>
  <c r="AO117" i="36"/>
  <c r="AO118" i="36"/>
  <c r="AO119" i="36"/>
  <c r="AJ7" i="36"/>
  <c r="AJ8" i="36"/>
  <c r="AJ9" i="36"/>
  <c r="AJ10" i="36"/>
  <c r="AJ11" i="36"/>
  <c r="AJ12" i="36"/>
  <c r="AJ13" i="36"/>
  <c r="AJ14" i="36"/>
  <c r="AJ15" i="36"/>
  <c r="AJ16" i="36"/>
  <c r="AJ17" i="36"/>
  <c r="AJ18" i="36"/>
  <c r="AJ19" i="36"/>
  <c r="AJ20" i="36"/>
  <c r="AJ21" i="36"/>
  <c r="AJ22" i="36"/>
  <c r="AJ23" i="36"/>
  <c r="AP53" i="36"/>
  <c r="AP54" i="36"/>
  <c r="AP55" i="36"/>
  <c r="AP56" i="36"/>
  <c r="AP57" i="36"/>
  <c r="AP58" i="36"/>
  <c r="AP59" i="36"/>
  <c r="AP60" i="36"/>
  <c r="AP61" i="36"/>
  <c r="AP62" i="36"/>
  <c r="AP63" i="36"/>
  <c r="AP64" i="36"/>
  <c r="AP65" i="36"/>
  <c r="AP66" i="36"/>
  <c r="AP67" i="36"/>
  <c r="AP68" i="36"/>
  <c r="AP69" i="36"/>
  <c r="AP70" i="36"/>
  <c r="AP71" i="36"/>
  <c r="AP72" i="36"/>
  <c r="AP73" i="36"/>
  <c r="AP74" i="36"/>
  <c r="AP75" i="36"/>
  <c r="AP76" i="36"/>
  <c r="AP77" i="36"/>
  <c r="AP78" i="36"/>
  <c r="AP79" i="36"/>
  <c r="AP80" i="36"/>
  <c r="AP81" i="36"/>
  <c r="AP82" i="36"/>
  <c r="AP83" i="36"/>
  <c r="AP84" i="36"/>
  <c r="AP85" i="36"/>
  <c r="AP86" i="36"/>
  <c r="AP87" i="36"/>
  <c r="AP88" i="36"/>
  <c r="AP89" i="36"/>
  <c r="AP90" i="36"/>
  <c r="AP91" i="36"/>
  <c r="AP92" i="36"/>
  <c r="AP93" i="36"/>
  <c r="AP94" i="36"/>
  <c r="AP95" i="36"/>
  <c r="AP96" i="36"/>
  <c r="AP97" i="36"/>
  <c r="AP98" i="36"/>
  <c r="AP99" i="36"/>
  <c r="AP100" i="36"/>
  <c r="AP101" i="36"/>
  <c r="AP102" i="36"/>
  <c r="AP103" i="36"/>
  <c r="AP104" i="36"/>
  <c r="AP105" i="36"/>
  <c r="AP106" i="36"/>
  <c r="AP107" i="36"/>
  <c r="AP108" i="36"/>
  <c r="AP109" i="36"/>
  <c r="AP110" i="36"/>
  <c r="AP111" i="36"/>
  <c r="AP112" i="36"/>
  <c r="AP113" i="36"/>
  <c r="AP114" i="36"/>
  <c r="AP115" i="36"/>
  <c r="AP116" i="36"/>
  <c r="AP117" i="36"/>
  <c r="AP118" i="36"/>
  <c r="AP119" i="36"/>
  <c r="AQ6" i="36"/>
  <c r="AK7" i="36"/>
  <c r="AK8" i="36"/>
  <c r="AK9" i="36"/>
  <c r="AK10" i="36"/>
  <c r="AK11" i="36"/>
  <c r="AK12" i="36"/>
  <c r="AK13" i="36"/>
  <c r="AK14" i="36"/>
  <c r="AK15" i="36"/>
  <c r="AK16" i="36"/>
  <c r="AP52" i="36"/>
  <c r="AQ53" i="36"/>
  <c r="AQ54" i="36"/>
  <c r="AQ55" i="36"/>
  <c r="AQ56" i="36"/>
  <c r="AQ57" i="36"/>
  <c r="AQ58" i="36"/>
  <c r="AQ59" i="36"/>
  <c r="AQ60" i="36"/>
  <c r="AQ61" i="36"/>
  <c r="AQ62" i="36"/>
  <c r="AQ63" i="36"/>
  <c r="AQ64" i="36"/>
  <c r="AQ65" i="36"/>
  <c r="AQ66" i="36"/>
  <c r="AQ67" i="36"/>
  <c r="AQ68" i="36"/>
  <c r="AQ69" i="36"/>
  <c r="AQ70" i="36"/>
  <c r="AQ71" i="36"/>
  <c r="AQ72" i="36"/>
  <c r="AQ73" i="36"/>
  <c r="AQ74" i="36"/>
  <c r="AQ75" i="36"/>
  <c r="AQ76" i="36"/>
  <c r="AQ77" i="36"/>
  <c r="AQ78" i="36"/>
  <c r="AQ79" i="36"/>
  <c r="AQ80" i="36"/>
  <c r="AQ81" i="36"/>
  <c r="AQ82" i="36"/>
  <c r="AQ83" i="36"/>
  <c r="AQ84" i="36"/>
  <c r="AQ85" i="36"/>
  <c r="AQ86" i="36"/>
  <c r="AQ87" i="36"/>
  <c r="AQ88" i="36"/>
  <c r="AQ89" i="36"/>
  <c r="AQ90" i="36"/>
  <c r="AQ91" i="36"/>
  <c r="AQ92" i="36"/>
  <c r="AQ93" i="36"/>
  <c r="AQ94" i="36"/>
  <c r="AQ95" i="36"/>
  <c r="AQ96" i="36"/>
  <c r="AQ97" i="36"/>
  <c r="AQ98" i="36"/>
  <c r="AQ99" i="36"/>
  <c r="AQ100" i="36"/>
  <c r="AQ101" i="36"/>
  <c r="AQ102" i="36"/>
  <c r="AQ103" i="36"/>
  <c r="AQ104" i="36"/>
  <c r="AQ105" i="36"/>
  <c r="AQ106" i="36"/>
  <c r="AQ107" i="36"/>
  <c r="AQ108" i="36"/>
  <c r="AQ109" i="36"/>
  <c r="AQ110" i="36"/>
  <c r="AQ111" i="36"/>
  <c r="AQ112" i="36"/>
  <c r="AQ113" i="36"/>
  <c r="AQ114" i="36"/>
  <c r="AQ115" i="36"/>
  <c r="AQ116" i="36"/>
  <c r="AQ117" i="36"/>
  <c r="AQ118" i="36"/>
  <c r="AQ119" i="36"/>
  <c r="AP6" i="36"/>
  <c r="AL7" i="36"/>
  <c r="AL8" i="36"/>
  <c r="AO6" i="36"/>
  <c r="AL11" i="36"/>
  <c r="AL15" i="36"/>
  <c r="AK18" i="36"/>
  <c r="AK20" i="36"/>
  <c r="AK22" i="36"/>
  <c r="AL12" i="36"/>
  <c r="AL16" i="36"/>
  <c r="AL18" i="36"/>
  <c r="AL20" i="36"/>
  <c r="AL22" i="36"/>
  <c r="AJ24" i="36"/>
  <c r="AJ25" i="36"/>
  <c r="AJ26" i="36"/>
  <c r="AJ27" i="36"/>
  <c r="AJ28" i="36"/>
  <c r="AJ29" i="36"/>
  <c r="AJ30" i="36"/>
  <c r="AJ31" i="36"/>
  <c r="AJ32" i="36"/>
  <c r="AJ33" i="36"/>
  <c r="AJ34" i="36"/>
  <c r="AJ35" i="36"/>
  <c r="AJ36" i="36"/>
  <c r="AJ37" i="36"/>
  <c r="AJ38" i="36"/>
  <c r="AJ39" i="36"/>
  <c r="AJ40" i="36"/>
  <c r="AJ41" i="36"/>
  <c r="AJ42" i="36"/>
  <c r="AJ43" i="36"/>
  <c r="AJ44" i="36"/>
  <c r="AJ45" i="36"/>
  <c r="AJ46" i="36"/>
  <c r="AJ47" i="36"/>
  <c r="AJ48" i="36"/>
  <c r="AJ49" i="36"/>
  <c r="AJ50" i="36"/>
  <c r="AJ51" i="36"/>
  <c r="AJ52" i="36"/>
  <c r="AJ53" i="36"/>
  <c r="AJ54" i="36"/>
  <c r="AJ55" i="36"/>
  <c r="AJ56" i="36"/>
  <c r="AJ57" i="36"/>
  <c r="AJ58" i="36"/>
  <c r="AJ59" i="36"/>
  <c r="AJ60" i="36"/>
  <c r="AJ61" i="36"/>
  <c r="AJ62" i="36"/>
  <c r="AJ63" i="36"/>
  <c r="AJ64" i="36"/>
  <c r="AJ65" i="36"/>
  <c r="AJ66" i="36"/>
  <c r="AJ67" i="36"/>
  <c r="AJ68" i="36"/>
  <c r="AJ69" i="36"/>
  <c r="AJ70" i="36"/>
  <c r="AJ71" i="36"/>
  <c r="AJ72" i="36"/>
  <c r="AJ73" i="36"/>
  <c r="AJ74" i="36"/>
  <c r="AJ75" i="36"/>
  <c r="AJ76" i="36"/>
  <c r="AJ77" i="36"/>
  <c r="AJ78" i="36"/>
  <c r="AJ79" i="36"/>
  <c r="AJ80" i="36"/>
  <c r="AJ81" i="36"/>
  <c r="AJ82" i="36"/>
  <c r="AJ83" i="36"/>
  <c r="AJ84" i="36"/>
  <c r="AJ85" i="36"/>
  <c r="AJ86" i="36"/>
  <c r="AJ87" i="36"/>
  <c r="AJ88" i="36"/>
  <c r="AJ89" i="36"/>
  <c r="AJ90" i="36"/>
  <c r="AL9" i="36"/>
  <c r="AL13" i="36"/>
  <c r="AK17" i="36"/>
  <c r="AK19" i="36"/>
  <c r="AK21" i="36"/>
  <c r="AK23" i="36"/>
  <c r="AK24" i="36"/>
  <c r="AK25" i="36"/>
  <c r="AK26" i="36"/>
  <c r="AK27" i="36"/>
  <c r="AK28" i="36"/>
  <c r="AK29" i="36"/>
  <c r="AK30" i="36"/>
  <c r="AK31" i="36"/>
  <c r="AK32" i="36"/>
  <c r="AK33" i="36"/>
  <c r="AK34" i="36"/>
  <c r="AK35" i="36"/>
  <c r="AK36" i="36"/>
  <c r="AK37" i="36"/>
  <c r="AK38" i="36"/>
  <c r="AK39" i="36"/>
  <c r="AK40" i="36"/>
  <c r="AK41" i="36"/>
  <c r="AK42" i="36"/>
  <c r="AK43" i="36"/>
  <c r="AK44" i="36"/>
  <c r="AK45" i="36"/>
  <c r="AK46" i="36"/>
  <c r="AK47" i="36"/>
  <c r="AK48" i="36"/>
  <c r="AK49" i="36"/>
  <c r="AK50" i="36"/>
  <c r="AK51" i="36"/>
  <c r="AK52" i="36"/>
  <c r="AK53" i="36"/>
  <c r="AK54" i="36"/>
  <c r="AK55" i="36"/>
  <c r="AK56" i="36"/>
  <c r="AK57" i="36"/>
  <c r="AK58" i="36"/>
  <c r="AK59" i="36"/>
  <c r="AK60" i="36"/>
  <c r="AK61" i="36"/>
  <c r="AK62" i="36"/>
  <c r="AK63" i="36"/>
  <c r="AK64" i="36"/>
  <c r="AK65" i="36"/>
  <c r="AK66" i="36"/>
  <c r="AK67" i="36"/>
  <c r="AK68" i="36"/>
  <c r="AK69" i="36"/>
  <c r="AK70" i="36"/>
  <c r="AK71" i="36"/>
  <c r="AK72" i="36"/>
  <c r="AK73" i="36"/>
  <c r="AL10" i="36"/>
  <c r="AL14" i="36"/>
  <c r="AL17" i="36"/>
  <c r="AL19" i="36"/>
  <c r="AL21" i="36"/>
  <c r="AL23" i="36"/>
  <c r="AL24" i="36"/>
  <c r="AL25" i="36"/>
  <c r="AL26" i="36"/>
  <c r="AL27" i="36"/>
  <c r="AL28" i="36"/>
  <c r="AL29" i="36"/>
  <c r="AL30" i="36"/>
  <c r="AL31" i="36"/>
  <c r="AL32" i="36"/>
  <c r="AL33" i="36"/>
  <c r="AL34" i="36"/>
  <c r="AL35" i="36"/>
  <c r="AL36" i="36"/>
  <c r="AL37" i="36"/>
  <c r="AL38" i="36"/>
  <c r="AL39" i="36"/>
  <c r="AL40" i="36"/>
  <c r="AL41" i="36"/>
  <c r="AL42" i="36"/>
  <c r="AL43" i="36"/>
  <c r="AL44" i="36"/>
  <c r="AL45" i="36"/>
  <c r="AL46" i="36"/>
  <c r="AL47" i="36"/>
  <c r="AL48" i="36"/>
  <c r="AL49" i="36"/>
  <c r="AL50" i="36"/>
  <c r="AL51" i="36"/>
  <c r="AL52" i="36"/>
  <c r="AL53" i="36"/>
  <c r="AL54" i="36"/>
  <c r="AL55" i="36"/>
  <c r="AL56" i="36"/>
  <c r="AL57" i="36"/>
  <c r="AL58" i="36"/>
  <c r="AL59" i="36"/>
  <c r="AL60" i="36"/>
  <c r="AL61" i="36"/>
  <c r="AL62" i="36"/>
  <c r="AL63" i="36"/>
  <c r="AL64" i="36"/>
  <c r="AL65" i="36"/>
  <c r="AL66" i="36"/>
  <c r="AL67" i="36"/>
  <c r="AL68" i="36"/>
  <c r="AL69" i="36"/>
  <c r="AL70" i="36"/>
  <c r="AL71" i="36"/>
  <c r="AL72" i="36"/>
  <c r="AL73" i="36"/>
  <c r="AL74" i="36"/>
  <c r="AL75" i="36"/>
  <c r="AL76" i="36"/>
  <c r="AL77" i="36"/>
  <c r="AL78" i="36"/>
  <c r="AL79" i="36"/>
  <c r="AL80" i="36"/>
  <c r="AL81" i="36"/>
  <c r="AL82" i="36"/>
  <c r="AL83" i="36"/>
  <c r="AL84" i="36"/>
  <c r="AL85" i="36"/>
  <c r="AL86" i="36"/>
  <c r="AL87" i="36"/>
  <c r="AL88" i="36"/>
  <c r="AL89" i="36"/>
  <c r="AL90" i="36"/>
  <c r="AL91" i="36"/>
  <c r="AL92" i="36"/>
  <c r="AL93" i="36"/>
  <c r="AL94" i="36"/>
  <c r="AL95" i="36"/>
  <c r="AL96" i="36"/>
  <c r="AL97" i="36"/>
  <c r="AL98" i="36"/>
  <c r="AL99" i="36"/>
  <c r="AL100" i="36"/>
  <c r="AL101" i="36"/>
  <c r="AL102" i="36"/>
  <c r="AK76" i="36"/>
  <c r="AK80" i="36"/>
  <c r="AK84" i="36"/>
  <c r="AK88" i="36"/>
  <c r="AK91" i="36"/>
  <c r="AK93" i="36"/>
  <c r="AK95" i="36"/>
  <c r="AK97" i="36"/>
  <c r="AK99" i="36"/>
  <c r="AK101" i="36"/>
  <c r="AK103" i="36"/>
  <c r="AK104" i="36"/>
  <c r="AK105" i="36"/>
  <c r="AK106" i="36"/>
  <c r="AK107" i="36"/>
  <c r="AK108" i="36"/>
  <c r="AK109" i="36"/>
  <c r="AK110" i="36"/>
  <c r="AK111" i="36"/>
  <c r="AK112" i="36"/>
  <c r="AK113" i="36"/>
  <c r="AK114" i="36"/>
  <c r="AK115" i="36"/>
  <c r="AK116" i="36"/>
  <c r="AK117" i="36"/>
  <c r="AK118" i="36"/>
  <c r="AK119" i="36"/>
  <c r="AL6" i="36"/>
  <c r="AF7" i="36"/>
  <c r="AF8" i="36"/>
  <c r="AF9" i="36"/>
  <c r="AF10" i="36"/>
  <c r="AF11" i="36"/>
  <c r="AF12" i="36"/>
  <c r="AF13" i="36"/>
  <c r="AF14" i="36"/>
  <c r="AF15" i="36"/>
  <c r="AF16" i="36"/>
  <c r="AF17" i="36"/>
  <c r="AF18" i="36"/>
  <c r="AF19" i="36"/>
  <c r="AF20" i="36"/>
  <c r="AF21" i="36"/>
  <c r="AF22" i="36"/>
  <c r="AF23" i="36"/>
  <c r="AF24" i="36"/>
  <c r="AF25" i="36"/>
  <c r="AF26" i="36"/>
  <c r="AF27" i="36"/>
  <c r="AF28" i="36"/>
  <c r="AF29" i="36"/>
  <c r="AF30" i="36"/>
  <c r="AF31" i="36"/>
  <c r="AF32" i="36"/>
  <c r="AF33" i="36"/>
  <c r="AF34" i="36"/>
  <c r="AF35" i="36"/>
  <c r="AF36" i="36"/>
  <c r="AF37" i="36"/>
  <c r="AF38" i="36"/>
  <c r="AF39" i="36"/>
  <c r="AF40" i="36"/>
  <c r="AF41" i="36"/>
  <c r="AF42" i="36"/>
  <c r="AF43" i="36"/>
  <c r="AF44" i="36"/>
  <c r="AF45" i="36"/>
  <c r="AF46" i="36"/>
  <c r="AF47" i="36"/>
  <c r="AF48" i="36"/>
  <c r="AF49" i="36"/>
  <c r="AF50" i="36"/>
  <c r="AF51" i="36"/>
  <c r="AF52" i="36"/>
  <c r="AF53" i="36"/>
  <c r="AF54" i="36"/>
  <c r="AF55" i="36"/>
  <c r="AF56" i="36"/>
  <c r="AF57" i="36"/>
  <c r="AF58" i="36"/>
  <c r="AF59" i="36"/>
  <c r="AF60" i="36"/>
  <c r="AF61" i="36"/>
  <c r="AF62" i="36"/>
  <c r="AF63" i="36"/>
  <c r="AF64" i="36"/>
  <c r="AF65" i="36"/>
  <c r="AF66" i="36"/>
  <c r="AF67" i="36"/>
  <c r="AF68" i="36"/>
  <c r="AF69" i="36"/>
  <c r="AF70" i="36"/>
  <c r="AF71" i="36"/>
  <c r="AF72" i="36"/>
  <c r="AF73" i="36"/>
  <c r="AF74" i="36"/>
  <c r="AF75" i="36"/>
  <c r="AF76" i="36"/>
  <c r="AF77" i="36"/>
  <c r="AF78" i="36"/>
  <c r="AF79" i="36"/>
  <c r="AK77" i="36"/>
  <c r="AK81" i="36"/>
  <c r="AK85" i="36"/>
  <c r="AK89" i="36"/>
  <c r="AJ92" i="36"/>
  <c r="AJ94" i="36"/>
  <c r="AJ96" i="36"/>
  <c r="AJ98" i="36"/>
  <c r="AJ100" i="36"/>
  <c r="AJ102" i="36"/>
  <c r="AL103" i="36"/>
  <c r="AL104" i="36"/>
  <c r="AL105" i="36"/>
  <c r="AL106" i="36"/>
  <c r="AL107" i="36"/>
  <c r="AL108" i="36"/>
  <c r="AL109" i="36"/>
  <c r="AL110" i="36"/>
  <c r="AL111" i="36"/>
  <c r="AL112" i="36"/>
  <c r="AL113" i="36"/>
  <c r="AL114" i="36"/>
  <c r="AL115" i="36"/>
  <c r="AL116" i="36"/>
  <c r="AL117" i="36"/>
  <c r="AL118" i="36"/>
  <c r="AL119" i="36"/>
  <c r="AK6" i="36"/>
  <c r="AG7" i="36"/>
  <c r="AG8" i="36"/>
  <c r="AG9" i="36"/>
  <c r="AG10" i="36"/>
  <c r="AG11" i="36"/>
  <c r="AG12" i="36"/>
  <c r="AG13" i="36"/>
  <c r="AG14" i="36"/>
  <c r="AG15" i="36"/>
  <c r="AG16" i="36"/>
  <c r="AG17" i="36"/>
  <c r="AG18" i="36"/>
  <c r="AG19" i="36"/>
  <c r="AG20" i="36"/>
  <c r="AG21" i="36"/>
  <c r="AG22" i="36"/>
  <c r="AG23" i="36"/>
  <c r="AG24" i="36"/>
  <c r="AG25" i="36"/>
  <c r="AG26" i="36"/>
  <c r="AG27" i="36"/>
  <c r="AG28" i="36"/>
  <c r="AG29" i="36"/>
  <c r="AG30" i="36"/>
  <c r="AG31" i="36"/>
  <c r="AG32" i="36"/>
  <c r="AG33" i="36"/>
  <c r="AG34" i="36"/>
  <c r="AG35" i="36"/>
  <c r="AG36" i="36"/>
  <c r="AG37" i="36"/>
  <c r="AG38" i="36"/>
  <c r="AG39" i="36"/>
  <c r="AG40" i="36"/>
  <c r="AG41" i="36"/>
  <c r="AG42" i="36"/>
  <c r="AG43" i="36"/>
  <c r="AG44" i="36"/>
  <c r="AG45" i="36"/>
  <c r="AG46" i="36"/>
  <c r="AG47" i="36"/>
  <c r="AG48" i="36"/>
  <c r="AG49" i="36"/>
  <c r="AG50" i="36"/>
  <c r="AG51" i="36"/>
  <c r="AG52" i="36"/>
  <c r="AG53" i="36"/>
  <c r="AG54" i="36"/>
  <c r="AG55" i="36"/>
  <c r="AG56" i="36"/>
  <c r="AG57" i="36"/>
  <c r="AG58" i="36"/>
  <c r="AG59" i="36"/>
  <c r="AG60" i="36"/>
  <c r="AG61" i="36"/>
  <c r="AG62" i="36"/>
  <c r="AG63" i="36"/>
  <c r="AK74" i="36"/>
  <c r="AK78" i="36"/>
  <c r="AK82" i="36"/>
  <c r="AK86" i="36"/>
  <c r="AK90" i="36"/>
  <c r="AK92" i="36"/>
  <c r="AK94" i="36"/>
  <c r="AK96" i="36"/>
  <c r="AK98" i="36"/>
  <c r="AK100" i="36"/>
  <c r="AK102" i="36"/>
  <c r="AJ6" i="36"/>
  <c r="AK75" i="36"/>
  <c r="AK79" i="36"/>
  <c r="AK83" i="36"/>
  <c r="AK87" i="36"/>
  <c r="AJ91" i="36"/>
  <c r="AJ93" i="36"/>
  <c r="AJ95" i="36"/>
  <c r="AJ97" i="36"/>
  <c r="AJ99" i="36"/>
  <c r="AJ101" i="36"/>
  <c r="AJ103" i="36"/>
  <c r="AJ104" i="36"/>
  <c r="AJ105" i="36"/>
  <c r="AJ106" i="36"/>
  <c r="AJ107" i="36"/>
  <c r="AJ108" i="36"/>
  <c r="AJ109" i="36"/>
  <c r="AJ110" i="36"/>
  <c r="AJ111" i="36"/>
  <c r="AJ112" i="36"/>
  <c r="AJ113" i="36"/>
  <c r="AJ114" i="36"/>
  <c r="AJ115" i="36"/>
  <c r="AJ116" i="36"/>
  <c r="AJ117" i="36"/>
  <c r="AJ118" i="36"/>
  <c r="AJ119" i="36"/>
  <c r="AE7" i="36"/>
  <c r="AE8" i="36"/>
  <c r="AE9" i="36"/>
  <c r="AE10" i="36"/>
  <c r="AE11" i="36"/>
  <c r="AE12" i="36"/>
  <c r="AE13" i="36"/>
  <c r="AE14" i="36"/>
  <c r="AE15" i="36"/>
  <c r="AE16" i="36"/>
  <c r="AE17" i="36"/>
  <c r="AE18" i="36"/>
  <c r="AE19" i="36"/>
  <c r="AE20" i="36"/>
  <c r="AE21" i="36"/>
  <c r="AE22" i="36"/>
  <c r="AE23" i="36"/>
  <c r="AE24" i="36"/>
  <c r="AE25" i="36"/>
  <c r="AE26" i="36"/>
  <c r="AE27" i="36"/>
  <c r="AE28" i="36"/>
  <c r="AE29" i="36"/>
  <c r="AE30" i="36"/>
  <c r="AE31" i="36"/>
  <c r="AE32" i="36"/>
  <c r="AE33" i="36"/>
  <c r="AE34" i="36"/>
  <c r="AE35" i="36"/>
  <c r="AE36" i="36"/>
  <c r="AE37" i="36"/>
  <c r="AE38" i="36"/>
  <c r="AE39" i="36"/>
  <c r="AE40" i="36"/>
  <c r="AE41" i="36"/>
  <c r="AE42" i="36"/>
  <c r="AE43" i="36"/>
  <c r="AE44" i="36"/>
  <c r="AE45" i="36"/>
  <c r="AE46" i="36"/>
  <c r="AE47" i="36"/>
  <c r="AE48" i="36"/>
  <c r="AE49" i="36"/>
  <c r="AE50" i="36"/>
  <c r="AE51" i="36"/>
  <c r="AE52" i="36"/>
  <c r="AE53" i="36"/>
  <c r="AE54" i="36"/>
  <c r="AE55" i="36"/>
  <c r="AE56" i="36"/>
  <c r="AE57" i="36"/>
  <c r="AE58" i="36"/>
  <c r="AE59" i="36"/>
  <c r="AE60" i="36"/>
  <c r="AE61" i="36"/>
  <c r="AE62" i="36"/>
  <c r="AE63" i="36"/>
  <c r="AE64" i="36"/>
  <c r="AE65" i="36"/>
  <c r="AE66" i="36"/>
  <c r="AE67" i="36"/>
  <c r="AE68" i="36"/>
  <c r="AE69" i="36"/>
  <c r="AE70" i="36"/>
  <c r="AE71" i="36"/>
  <c r="AE72" i="36"/>
  <c r="AE73" i="36"/>
  <c r="AE74" i="36"/>
  <c r="AE75" i="36"/>
  <c r="AE76" i="36"/>
  <c r="AE77" i="36"/>
  <c r="AE78" i="36"/>
  <c r="AE79" i="36"/>
  <c r="AG65" i="36"/>
  <c r="AG67" i="36"/>
  <c r="AG69" i="36"/>
  <c r="AG71" i="36"/>
  <c r="AG73" i="36"/>
  <c r="AG75" i="36"/>
  <c r="AG77" i="36"/>
  <c r="AG79" i="36"/>
  <c r="AG80" i="36"/>
  <c r="AG81" i="36"/>
  <c r="AG82" i="36"/>
  <c r="AG83" i="36"/>
  <c r="AG84" i="36"/>
  <c r="AG85" i="36"/>
  <c r="AG86" i="36"/>
  <c r="AG87" i="36"/>
  <c r="AG88" i="36"/>
  <c r="AG89" i="36"/>
  <c r="AG90" i="36"/>
  <c r="AG91" i="36"/>
  <c r="AG92" i="36"/>
  <c r="AG93" i="36"/>
  <c r="AG94" i="36"/>
  <c r="AG95" i="36"/>
  <c r="AG96" i="36"/>
  <c r="AG97" i="36"/>
  <c r="AG98" i="36"/>
  <c r="AG99" i="36"/>
  <c r="AG100" i="36"/>
  <c r="AG101" i="36"/>
  <c r="AG102" i="36"/>
  <c r="AG103" i="36"/>
  <c r="AG104" i="36"/>
  <c r="AG105" i="36"/>
  <c r="AG106" i="36"/>
  <c r="AG107" i="36"/>
  <c r="AG108" i="36"/>
  <c r="AG109" i="36"/>
  <c r="AG110" i="36"/>
  <c r="AG111" i="36"/>
  <c r="AG112" i="36"/>
  <c r="AG113" i="36"/>
  <c r="AG114" i="36"/>
  <c r="AG115" i="36"/>
  <c r="AG116" i="36"/>
  <c r="AG117" i="36"/>
  <c r="AG118" i="36"/>
  <c r="AG119" i="36"/>
  <c r="AG6" i="36"/>
  <c r="Z7" i="36"/>
  <c r="Z8" i="36"/>
  <c r="Z9" i="36"/>
  <c r="Z10" i="36"/>
  <c r="Z11" i="36"/>
  <c r="Z12" i="36"/>
  <c r="Z13" i="36"/>
  <c r="Z14" i="36"/>
  <c r="Z15" i="36"/>
  <c r="Z16" i="36"/>
  <c r="Z17" i="36"/>
  <c r="Z18" i="36"/>
  <c r="Z19" i="36"/>
  <c r="Z20" i="36"/>
  <c r="Z21" i="36"/>
  <c r="Z22" i="36"/>
  <c r="Z23" i="36"/>
  <c r="Z24" i="36"/>
  <c r="Z25" i="36"/>
  <c r="Z26" i="36"/>
  <c r="Z27" i="36"/>
  <c r="Z28" i="36"/>
  <c r="Z29" i="36"/>
  <c r="Z30" i="36"/>
  <c r="Z31" i="36"/>
  <c r="Z32" i="36"/>
  <c r="Z33" i="36"/>
  <c r="Z34" i="36"/>
  <c r="Z35" i="36"/>
  <c r="Z36" i="36"/>
  <c r="Z37" i="36"/>
  <c r="Z38" i="36"/>
  <c r="Z39" i="36"/>
  <c r="Z40" i="36"/>
  <c r="Z41" i="36"/>
  <c r="Z42" i="36"/>
  <c r="Z43" i="36"/>
  <c r="Z44" i="36"/>
  <c r="Z45" i="36"/>
  <c r="Z46" i="36"/>
  <c r="Z47" i="36"/>
  <c r="Z48" i="36"/>
  <c r="Z49" i="36"/>
  <c r="Z50" i="36"/>
  <c r="Z51" i="36"/>
  <c r="Z52" i="36"/>
  <c r="Z53" i="36"/>
  <c r="Z54" i="36"/>
  <c r="Z55" i="36"/>
  <c r="Z56" i="36"/>
  <c r="Z57" i="36"/>
  <c r="Z58" i="36"/>
  <c r="Z59" i="36"/>
  <c r="Z60" i="36"/>
  <c r="Z61" i="36"/>
  <c r="Z62" i="36"/>
  <c r="Z63" i="36"/>
  <c r="Z64" i="36"/>
  <c r="Z65" i="36"/>
  <c r="Z66" i="36"/>
  <c r="Z67" i="36"/>
  <c r="Z68" i="36"/>
  <c r="Z69" i="36"/>
  <c r="Z70" i="36"/>
  <c r="Z71" i="36"/>
  <c r="Z72" i="36"/>
  <c r="Z73" i="36"/>
  <c r="Z74" i="36"/>
  <c r="Z75" i="36"/>
  <c r="Z76" i="36"/>
  <c r="Z77" i="36"/>
  <c r="Z78" i="36"/>
  <c r="Z79" i="36"/>
  <c r="Z80" i="36"/>
  <c r="Z81" i="36"/>
  <c r="Z82" i="36"/>
  <c r="Z83" i="36"/>
  <c r="Z84" i="36"/>
  <c r="Z85" i="36"/>
  <c r="Z86" i="36"/>
  <c r="Z87" i="36"/>
  <c r="Z88" i="36"/>
  <c r="Z89" i="36"/>
  <c r="Z90" i="36"/>
  <c r="Z91" i="36"/>
  <c r="Z92" i="36"/>
  <c r="Z93" i="36"/>
  <c r="Z94" i="36"/>
  <c r="Z95" i="36"/>
  <c r="Z96" i="36"/>
  <c r="Z97" i="36"/>
  <c r="Z98" i="36"/>
  <c r="Z99" i="36"/>
  <c r="Z100" i="36"/>
  <c r="Z101" i="36"/>
  <c r="Z102" i="36"/>
  <c r="Z103" i="36"/>
  <c r="Z104" i="36"/>
  <c r="Z105" i="36"/>
  <c r="Z106" i="36"/>
  <c r="Z107" i="36"/>
  <c r="Z108" i="36"/>
  <c r="Z109" i="36"/>
  <c r="Z110" i="36"/>
  <c r="Z111" i="36"/>
  <c r="Z112" i="36"/>
  <c r="Z113" i="36"/>
  <c r="Z114" i="36"/>
  <c r="Z115" i="36"/>
  <c r="Z116" i="36"/>
  <c r="Z117" i="36"/>
  <c r="Z118" i="36"/>
  <c r="Z119" i="36"/>
  <c r="V7" i="36"/>
  <c r="V8" i="36"/>
  <c r="V9" i="36"/>
  <c r="AF6" i="36"/>
  <c r="AA7" i="36"/>
  <c r="AA8" i="36"/>
  <c r="AA9" i="36"/>
  <c r="AA10" i="36"/>
  <c r="AA11" i="36"/>
  <c r="AA12" i="36"/>
  <c r="AA13" i="36"/>
  <c r="AA14" i="36"/>
  <c r="AA15" i="36"/>
  <c r="AA16" i="36"/>
  <c r="AA17" i="36"/>
  <c r="AA18" i="36"/>
  <c r="AA19" i="36"/>
  <c r="AA20" i="36"/>
  <c r="AA21" i="36"/>
  <c r="AA22" i="36"/>
  <c r="AA23" i="36"/>
  <c r="AA24" i="36"/>
  <c r="AA25" i="36"/>
  <c r="AA26" i="36"/>
  <c r="AA27" i="36"/>
  <c r="AA28" i="36"/>
  <c r="AA29" i="36"/>
  <c r="AA30" i="36"/>
  <c r="AA31" i="36"/>
  <c r="AA32" i="36"/>
  <c r="AA33" i="36"/>
  <c r="AA34" i="36"/>
  <c r="AA35" i="36"/>
  <c r="AA36" i="36"/>
  <c r="AA37" i="36"/>
  <c r="AA38" i="36"/>
  <c r="AA39" i="36"/>
  <c r="AA40" i="36"/>
  <c r="AA41" i="36"/>
  <c r="AA42" i="36"/>
  <c r="AA43" i="36"/>
  <c r="AA44" i="36"/>
  <c r="AA45" i="36"/>
  <c r="AA46" i="36"/>
  <c r="AA47" i="36"/>
  <c r="AA48" i="36"/>
  <c r="AA49" i="36"/>
  <c r="AA50" i="36"/>
  <c r="AA51" i="36"/>
  <c r="AA52" i="36"/>
  <c r="AA53" i="36"/>
  <c r="AA54" i="36"/>
  <c r="AA55" i="36"/>
  <c r="AA56" i="36"/>
  <c r="AA57" i="36"/>
  <c r="AA58" i="36"/>
  <c r="AA59" i="36"/>
  <c r="AA60" i="36"/>
  <c r="AA61" i="36"/>
  <c r="AA62" i="36"/>
  <c r="AA63" i="36"/>
  <c r="AA64" i="36"/>
  <c r="AA65" i="36"/>
  <c r="AA66" i="36"/>
  <c r="AA67" i="36"/>
  <c r="AA68" i="36"/>
  <c r="AA69" i="36"/>
  <c r="AA70" i="36"/>
  <c r="AA71" i="36"/>
  <c r="AA72" i="36"/>
  <c r="AA73" i="36"/>
  <c r="AA74" i="36"/>
  <c r="AA75" i="36"/>
  <c r="AA76" i="36"/>
  <c r="AA77" i="36"/>
  <c r="AA78" i="36"/>
  <c r="AA79" i="36"/>
  <c r="AA80" i="36"/>
  <c r="AA81" i="36"/>
  <c r="AA82" i="36"/>
  <c r="AA83" i="36"/>
  <c r="AA84" i="36"/>
  <c r="AA85" i="36"/>
  <c r="AA86" i="36"/>
  <c r="AA87" i="36"/>
  <c r="AA88" i="36"/>
  <c r="AA89" i="36"/>
  <c r="AA90" i="36"/>
  <c r="AA91" i="36"/>
  <c r="AA92" i="36"/>
  <c r="AA93" i="36"/>
  <c r="AA94" i="36"/>
  <c r="AA95" i="36"/>
  <c r="AA96" i="36"/>
  <c r="AA97" i="36"/>
  <c r="AA98" i="36"/>
  <c r="AA99" i="36"/>
  <c r="AA100" i="36"/>
  <c r="AA101" i="36"/>
  <c r="AA102" i="36"/>
  <c r="AA103" i="36"/>
  <c r="AA104" i="36"/>
  <c r="AA105" i="36"/>
  <c r="AA106" i="36"/>
  <c r="AA107" i="36"/>
  <c r="AA108" i="36"/>
  <c r="AA109" i="36"/>
  <c r="AA110" i="36"/>
  <c r="AA111" i="36"/>
  <c r="AA112" i="36"/>
  <c r="AA113" i="36"/>
  <c r="AA114" i="36"/>
  <c r="AA115" i="36"/>
  <c r="AA116" i="36"/>
  <c r="AA117" i="36"/>
  <c r="AA118" i="36"/>
  <c r="AA119" i="36"/>
  <c r="AB6" i="36"/>
  <c r="W7" i="36"/>
  <c r="W8" i="36"/>
  <c r="W9" i="36"/>
  <c r="AG64" i="36"/>
  <c r="AG66" i="36"/>
  <c r="AG68" i="36"/>
  <c r="AG70" i="36"/>
  <c r="AG72" i="36"/>
  <c r="AG74" i="36"/>
  <c r="AG76" i="36"/>
  <c r="AG78" i="36"/>
  <c r="AE80" i="36"/>
  <c r="AE81" i="36"/>
  <c r="AE82" i="36"/>
  <c r="AE83" i="36"/>
  <c r="AE84" i="36"/>
  <c r="AE85" i="36"/>
  <c r="AE86" i="36"/>
  <c r="AE87" i="36"/>
  <c r="AE88" i="36"/>
  <c r="AE89" i="36"/>
  <c r="AE90" i="36"/>
  <c r="AE91" i="36"/>
  <c r="AE92" i="36"/>
  <c r="AE93" i="36"/>
  <c r="AE94" i="36"/>
  <c r="AE95" i="36"/>
  <c r="AE96" i="36"/>
  <c r="AE97" i="36"/>
  <c r="AE98" i="36"/>
  <c r="AE99" i="36"/>
  <c r="AE100" i="36"/>
  <c r="AE101" i="36"/>
  <c r="AE102" i="36"/>
  <c r="AE103" i="36"/>
  <c r="AE104" i="36"/>
  <c r="AE105" i="36"/>
  <c r="AE106" i="36"/>
  <c r="AE107" i="36"/>
  <c r="AE108" i="36"/>
  <c r="AE109" i="36"/>
  <c r="AE110" i="36"/>
  <c r="AE111" i="36"/>
  <c r="AE112" i="36"/>
  <c r="AE113" i="36"/>
  <c r="AE114" i="36"/>
  <c r="AE115" i="36"/>
  <c r="AE116" i="36"/>
  <c r="AE117" i="36"/>
  <c r="AE118" i="36"/>
  <c r="AE119" i="36"/>
  <c r="AE6" i="36"/>
  <c r="AB7" i="36"/>
  <c r="AB8" i="36"/>
  <c r="AB9" i="36"/>
  <c r="AB10" i="36"/>
  <c r="AB11" i="36"/>
  <c r="AB12" i="36"/>
  <c r="AB13" i="36"/>
  <c r="AB14" i="36"/>
  <c r="AB15" i="36"/>
  <c r="AB16" i="36"/>
  <c r="AB17" i="36"/>
  <c r="AB18" i="36"/>
  <c r="AB19" i="36"/>
  <c r="AB20" i="36"/>
  <c r="AB21" i="36"/>
  <c r="AB22" i="36"/>
  <c r="AB23" i="36"/>
  <c r="AB24" i="36"/>
  <c r="AB25" i="36"/>
  <c r="AB26" i="36"/>
  <c r="AB27" i="36"/>
  <c r="AB28" i="36"/>
  <c r="AB29" i="36"/>
  <c r="AB30" i="36"/>
  <c r="AB31" i="36"/>
  <c r="AB32" i="36"/>
  <c r="AB33" i="36"/>
  <c r="AB34" i="36"/>
  <c r="AB35" i="36"/>
  <c r="AB36" i="36"/>
  <c r="AB37" i="36"/>
  <c r="AB38" i="36"/>
  <c r="AB39" i="36"/>
  <c r="AB40" i="36"/>
  <c r="AB41" i="36"/>
  <c r="AB42" i="36"/>
  <c r="AB43" i="36"/>
  <c r="AB44" i="36"/>
  <c r="AB45" i="36"/>
  <c r="AB46" i="36"/>
  <c r="AB47" i="36"/>
  <c r="AB48" i="36"/>
  <c r="AB49" i="36"/>
  <c r="AB50" i="36"/>
  <c r="AB51" i="36"/>
  <c r="AB52" i="36"/>
  <c r="AB53" i="36"/>
  <c r="AB54" i="36"/>
  <c r="AB55" i="36"/>
  <c r="AB56" i="36"/>
  <c r="AB57" i="36"/>
  <c r="AB58" i="36"/>
  <c r="AB59" i="36"/>
  <c r="AB60" i="36"/>
  <c r="AB61" i="36"/>
  <c r="AB62" i="36"/>
  <c r="AB63" i="36"/>
  <c r="AB64" i="36"/>
  <c r="AB65" i="36"/>
  <c r="AB66" i="36"/>
  <c r="AB67" i="36"/>
  <c r="AB68" i="36"/>
  <c r="AB69" i="36"/>
  <c r="AB70" i="36"/>
  <c r="AB71" i="36"/>
  <c r="AB72" i="36"/>
  <c r="AB73" i="36"/>
  <c r="AB74" i="36"/>
  <c r="AB75" i="36"/>
  <c r="AB76" i="36"/>
  <c r="AB77" i="36"/>
  <c r="AB78" i="36"/>
  <c r="AB79" i="36"/>
  <c r="AB80" i="36"/>
  <c r="AB81" i="36"/>
  <c r="AB82" i="36"/>
  <c r="AB83" i="36"/>
  <c r="AB84" i="36"/>
  <c r="AB85" i="36"/>
  <c r="AB86" i="36"/>
  <c r="AB87" i="36"/>
  <c r="AB88" i="36"/>
  <c r="AB89" i="36"/>
  <c r="AB90" i="36"/>
  <c r="AB91" i="36"/>
  <c r="AB92" i="36"/>
  <c r="AB93" i="36"/>
  <c r="AB94" i="36"/>
  <c r="AB95" i="36"/>
  <c r="AB96" i="36"/>
  <c r="AB97" i="36"/>
  <c r="AB98" i="36"/>
  <c r="AB99" i="36"/>
  <c r="AB100" i="36"/>
  <c r="AB101" i="36"/>
  <c r="AB102" i="36"/>
  <c r="AB103" i="36"/>
  <c r="AB104" i="36"/>
  <c r="AB105" i="36"/>
  <c r="AB106" i="36"/>
  <c r="AB107" i="36"/>
  <c r="AB108" i="36"/>
  <c r="AB109" i="36"/>
  <c r="AB110" i="36"/>
  <c r="AB111" i="36"/>
  <c r="AB112" i="36"/>
  <c r="AB113" i="36"/>
  <c r="AB114" i="36"/>
  <c r="AB115" i="36"/>
  <c r="AB116" i="36"/>
  <c r="AB117" i="36"/>
  <c r="AB118" i="36"/>
  <c r="AB119" i="36"/>
  <c r="AA6" i="36"/>
  <c r="AF80" i="36"/>
  <c r="AF81" i="36"/>
  <c r="AF82" i="36"/>
  <c r="AF83" i="36"/>
  <c r="AF84" i="36"/>
  <c r="AF85" i="36"/>
  <c r="AF86" i="36"/>
  <c r="AF87" i="36"/>
  <c r="AF88" i="36"/>
  <c r="AF89" i="36"/>
  <c r="AF90" i="36"/>
  <c r="AF91" i="36"/>
  <c r="AF92" i="36"/>
  <c r="AF93" i="36"/>
  <c r="AF94" i="36"/>
  <c r="AF95" i="36"/>
  <c r="AF96" i="36"/>
  <c r="AF97" i="36"/>
  <c r="AF98" i="36"/>
  <c r="AF99" i="36"/>
  <c r="AF100" i="36"/>
  <c r="AF101" i="36"/>
  <c r="AF102" i="36"/>
  <c r="AF103" i="36"/>
  <c r="AF104" i="36"/>
  <c r="AF105" i="36"/>
  <c r="AF106" i="36"/>
  <c r="AF107" i="36"/>
  <c r="AF108" i="36"/>
  <c r="AF109" i="36"/>
  <c r="AF110" i="36"/>
  <c r="AF111" i="36"/>
  <c r="AF112" i="36"/>
  <c r="AF113" i="36"/>
  <c r="AF114" i="36"/>
  <c r="AF115" i="36"/>
  <c r="AF116" i="36"/>
  <c r="AF117" i="36"/>
  <c r="AF118" i="36"/>
  <c r="AF119" i="36"/>
  <c r="Z6" i="36"/>
  <c r="U7" i="36"/>
  <c r="U8" i="36"/>
  <c r="U9" i="36"/>
  <c r="V10" i="36"/>
  <c r="V11" i="36"/>
  <c r="V12" i="36"/>
  <c r="V13" i="36"/>
  <c r="V14" i="36"/>
  <c r="V15" i="36"/>
  <c r="V16" i="36"/>
  <c r="V17" i="36"/>
  <c r="V18" i="36"/>
  <c r="V19" i="36"/>
  <c r="V20" i="36"/>
  <c r="V21" i="36"/>
  <c r="V22" i="36"/>
  <c r="V23" i="36"/>
  <c r="V24" i="36"/>
  <c r="V25" i="36"/>
  <c r="V26" i="36"/>
  <c r="V27" i="36"/>
  <c r="V28" i="36"/>
  <c r="V29" i="36"/>
  <c r="V30" i="36"/>
  <c r="V31" i="36"/>
  <c r="V32" i="36"/>
  <c r="V33" i="36"/>
  <c r="V34" i="36"/>
  <c r="V35" i="36"/>
  <c r="V36" i="36"/>
  <c r="V37" i="36"/>
  <c r="V38" i="36"/>
  <c r="V39" i="36"/>
  <c r="V40" i="36"/>
  <c r="V41" i="36"/>
  <c r="V42" i="36"/>
  <c r="V43" i="36"/>
  <c r="V44" i="36"/>
  <c r="V45" i="36"/>
  <c r="V46" i="36"/>
  <c r="V47" i="36"/>
  <c r="V48" i="36"/>
  <c r="V49" i="36"/>
  <c r="V50" i="36"/>
  <c r="V51" i="36"/>
  <c r="V52" i="36"/>
  <c r="V53" i="36"/>
  <c r="V54" i="36"/>
  <c r="V55" i="36"/>
  <c r="V56" i="36"/>
  <c r="V57" i="36"/>
  <c r="V58" i="36"/>
  <c r="V59" i="36"/>
  <c r="V60" i="36"/>
  <c r="V61" i="36"/>
  <c r="V62" i="36"/>
  <c r="V63" i="36"/>
  <c r="V64" i="36"/>
  <c r="V65" i="36"/>
  <c r="V66" i="36"/>
  <c r="V67" i="36"/>
  <c r="V68" i="36"/>
  <c r="V69" i="36"/>
  <c r="V70" i="36"/>
  <c r="V71" i="36"/>
  <c r="V72" i="36"/>
  <c r="V73" i="36"/>
  <c r="V74" i="36"/>
  <c r="V75" i="36"/>
  <c r="V76" i="36"/>
  <c r="V77" i="36"/>
  <c r="V78" i="36"/>
  <c r="V79" i="36"/>
  <c r="V80" i="36"/>
  <c r="V81" i="36"/>
  <c r="V82" i="36"/>
  <c r="V83" i="36"/>
  <c r="V84" i="36"/>
  <c r="V85" i="36"/>
  <c r="V86" i="36"/>
  <c r="V87" i="36"/>
  <c r="V88" i="36"/>
  <c r="V89" i="36"/>
  <c r="V90" i="36"/>
  <c r="V91" i="36"/>
  <c r="V92" i="36"/>
  <c r="V93" i="36"/>
  <c r="V94" i="36"/>
  <c r="V95" i="36"/>
  <c r="V96" i="36"/>
  <c r="V97" i="36"/>
  <c r="V98" i="36"/>
  <c r="V99" i="36"/>
  <c r="V100" i="36"/>
  <c r="V101" i="36"/>
  <c r="V102" i="36"/>
  <c r="V103" i="36"/>
  <c r="V104" i="36"/>
  <c r="V105" i="36"/>
  <c r="V106" i="36"/>
  <c r="V107" i="36"/>
  <c r="V108" i="36"/>
  <c r="V109" i="36"/>
  <c r="V110" i="36"/>
  <c r="V111" i="36"/>
  <c r="V112" i="36"/>
  <c r="V113" i="36"/>
  <c r="V114" i="36"/>
  <c r="V115" i="36"/>
  <c r="V116" i="36"/>
  <c r="V117" i="36"/>
  <c r="V118" i="36"/>
  <c r="V119" i="36"/>
  <c r="W6" i="36"/>
  <c r="R7" i="36"/>
  <c r="R8" i="36"/>
  <c r="R9" i="36"/>
  <c r="R10" i="36"/>
  <c r="R11" i="36"/>
  <c r="R12" i="36"/>
  <c r="R13" i="36"/>
  <c r="R14" i="36"/>
  <c r="R15" i="36"/>
  <c r="R16" i="36"/>
  <c r="R17" i="36"/>
  <c r="R18" i="36"/>
  <c r="R19" i="36"/>
  <c r="R20" i="36"/>
  <c r="R21" i="36"/>
  <c r="R22" i="36"/>
  <c r="R23" i="36"/>
  <c r="R24" i="36"/>
  <c r="R25" i="36"/>
  <c r="R26" i="36"/>
  <c r="R27" i="36"/>
  <c r="R28" i="36"/>
  <c r="R29" i="36"/>
  <c r="R30" i="36"/>
  <c r="R31" i="36"/>
  <c r="R32" i="36"/>
  <c r="R33" i="36"/>
  <c r="R34" i="36"/>
  <c r="R35" i="36"/>
  <c r="R36" i="36"/>
  <c r="R37" i="36"/>
  <c r="R38" i="36"/>
  <c r="R39" i="36"/>
  <c r="R40" i="36"/>
  <c r="R41" i="36"/>
  <c r="R42" i="36"/>
  <c r="R43" i="36"/>
  <c r="R44" i="36"/>
  <c r="R45" i="36"/>
  <c r="R46" i="36"/>
  <c r="R47" i="36"/>
  <c r="R48" i="36"/>
  <c r="R49" i="36"/>
  <c r="R50" i="36"/>
  <c r="R51" i="36"/>
  <c r="R52" i="36"/>
  <c r="R53" i="36"/>
  <c r="R54" i="36"/>
  <c r="R55" i="36"/>
  <c r="R56" i="36"/>
  <c r="R57" i="36"/>
  <c r="R58" i="36"/>
  <c r="R59" i="36"/>
  <c r="R60" i="36"/>
  <c r="R61" i="36"/>
  <c r="R62" i="36"/>
  <c r="R63" i="36"/>
  <c r="R64" i="36"/>
  <c r="R65" i="36"/>
  <c r="W10" i="36"/>
  <c r="W11" i="36"/>
  <c r="W12" i="36"/>
  <c r="W13" i="36"/>
  <c r="W14" i="36"/>
  <c r="W15" i="36"/>
  <c r="W16" i="36"/>
  <c r="W17" i="36"/>
  <c r="W18" i="36"/>
  <c r="W19" i="36"/>
  <c r="W20" i="36"/>
  <c r="W21" i="36"/>
  <c r="W22" i="36"/>
  <c r="W23" i="36"/>
  <c r="W24" i="36"/>
  <c r="W25" i="36"/>
  <c r="W26" i="36"/>
  <c r="W27" i="36"/>
  <c r="W28" i="36"/>
  <c r="W29" i="36"/>
  <c r="W30" i="36"/>
  <c r="W31" i="36"/>
  <c r="W32" i="36"/>
  <c r="W33" i="36"/>
  <c r="W34" i="36"/>
  <c r="W35" i="36"/>
  <c r="W36" i="36"/>
  <c r="W37" i="36"/>
  <c r="W38" i="36"/>
  <c r="W39" i="36"/>
  <c r="W40" i="36"/>
  <c r="W41" i="36"/>
  <c r="W42" i="36"/>
  <c r="W43" i="36"/>
  <c r="W44" i="36"/>
  <c r="W45" i="36"/>
  <c r="W46" i="36"/>
  <c r="W47" i="36"/>
  <c r="W48" i="36"/>
  <c r="W49" i="36"/>
  <c r="W50" i="36"/>
  <c r="W51" i="36"/>
  <c r="W52" i="36"/>
  <c r="W53" i="36"/>
  <c r="W54" i="36"/>
  <c r="W55" i="36"/>
  <c r="W56" i="36"/>
  <c r="W57" i="36"/>
  <c r="W58" i="36"/>
  <c r="W59" i="36"/>
  <c r="W60" i="36"/>
  <c r="W61" i="36"/>
  <c r="W62" i="36"/>
  <c r="W63" i="36"/>
  <c r="W64" i="36"/>
  <c r="W65" i="36"/>
  <c r="W66" i="36"/>
  <c r="W67" i="36"/>
  <c r="W68" i="36"/>
  <c r="W69" i="36"/>
  <c r="W70" i="36"/>
  <c r="W71" i="36"/>
  <c r="W72" i="36"/>
  <c r="W73" i="36"/>
  <c r="W74" i="36"/>
  <c r="W75" i="36"/>
  <c r="W76" i="36"/>
  <c r="W77" i="36"/>
  <c r="W78" i="36"/>
  <c r="W79" i="36"/>
  <c r="W80" i="36"/>
  <c r="W81" i="36"/>
  <c r="W82" i="36"/>
  <c r="W83" i="36"/>
  <c r="W84" i="36"/>
  <c r="W85" i="36"/>
  <c r="W86" i="36"/>
  <c r="W87" i="36"/>
  <c r="W88" i="36"/>
  <c r="W89" i="36"/>
  <c r="W90" i="36"/>
  <c r="W91" i="36"/>
  <c r="W92" i="36"/>
  <c r="W93" i="36"/>
  <c r="W94" i="36"/>
  <c r="W95" i="36"/>
  <c r="W96" i="36"/>
  <c r="W97" i="36"/>
  <c r="W98" i="36"/>
  <c r="W99" i="36"/>
  <c r="W100" i="36"/>
  <c r="W101" i="36"/>
  <c r="W102" i="36"/>
  <c r="W103" i="36"/>
  <c r="W104" i="36"/>
  <c r="W105" i="36"/>
  <c r="W106" i="36"/>
  <c r="W107" i="36"/>
  <c r="W108" i="36"/>
  <c r="W109" i="36"/>
  <c r="W110" i="36"/>
  <c r="W111" i="36"/>
  <c r="W112" i="36"/>
  <c r="W113" i="36"/>
  <c r="W114" i="36"/>
  <c r="W115" i="36"/>
  <c r="W116" i="36"/>
  <c r="W117" i="36"/>
  <c r="W118" i="36"/>
  <c r="W119" i="36"/>
  <c r="V6" i="36"/>
  <c r="P7" i="36"/>
  <c r="P8" i="36"/>
  <c r="P9" i="36"/>
  <c r="P10" i="36"/>
  <c r="P11" i="36"/>
  <c r="P12" i="36"/>
  <c r="P13" i="36"/>
  <c r="P14" i="36"/>
  <c r="P15" i="36"/>
  <c r="P16" i="36"/>
  <c r="P17" i="36"/>
  <c r="P18" i="36"/>
  <c r="P19" i="36"/>
  <c r="P20" i="36"/>
  <c r="P21" i="36"/>
  <c r="P22" i="36"/>
  <c r="P23" i="36"/>
  <c r="P24" i="36"/>
  <c r="P25" i="36"/>
  <c r="P26" i="36"/>
  <c r="P27" i="36"/>
  <c r="P28" i="36"/>
  <c r="P29" i="36"/>
  <c r="P30" i="36"/>
  <c r="P31" i="36"/>
  <c r="P32" i="36"/>
  <c r="P33" i="36"/>
  <c r="P34" i="36"/>
  <c r="P35" i="36"/>
  <c r="P36" i="36"/>
  <c r="P37" i="36"/>
  <c r="P38" i="36"/>
  <c r="P39" i="36"/>
  <c r="P40" i="36"/>
  <c r="P41" i="36"/>
  <c r="P42" i="36"/>
  <c r="P43" i="36"/>
  <c r="P44" i="36"/>
  <c r="P45" i="36"/>
  <c r="P46" i="36"/>
  <c r="P47" i="36"/>
  <c r="U10" i="36"/>
  <c r="U11" i="36"/>
  <c r="U12" i="36"/>
  <c r="U13" i="36"/>
  <c r="U14" i="36"/>
  <c r="U15" i="36"/>
  <c r="U16" i="36"/>
  <c r="U17" i="36"/>
  <c r="Q7" i="36"/>
  <c r="Q8" i="36"/>
  <c r="Q9" i="36"/>
  <c r="Q10" i="36"/>
  <c r="Q11" i="36"/>
  <c r="Q12" i="36"/>
  <c r="Q13" i="36"/>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Q48" i="36"/>
  <c r="Q49" i="36"/>
  <c r="Q50" i="36"/>
  <c r="Q51" i="36"/>
  <c r="Q52" i="36"/>
  <c r="Q53" i="36"/>
  <c r="Q54" i="36"/>
  <c r="Q55" i="36"/>
  <c r="Q56" i="36"/>
  <c r="Q57" i="36"/>
  <c r="Q58" i="36"/>
  <c r="Q59" i="36"/>
  <c r="Q60" i="36"/>
  <c r="Q61" i="36"/>
  <c r="Q62" i="36"/>
  <c r="Q63" i="36"/>
  <c r="Q64" i="36"/>
  <c r="P6" i="36"/>
  <c r="P49" i="36"/>
  <c r="P51" i="36"/>
  <c r="P53" i="36"/>
  <c r="P55" i="36"/>
  <c r="P57" i="36"/>
  <c r="P59" i="36"/>
  <c r="P61" i="36"/>
  <c r="P63" i="36"/>
  <c r="P66" i="36"/>
  <c r="P67" i="36"/>
  <c r="P68" i="36"/>
  <c r="P69" i="36"/>
  <c r="P70" i="36"/>
  <c r="P71" i="36"/>
  <c r="P72" i="36"/>
  <c r="P73" i="36"/>
  <c r="P74" i="36"/>
  <c r="P75" i="36"/>
  <c r="P76" i="36"/>
  <c r="P77" i="36"/>
  <c r="P78" i="36"/>
  <c r="P79" i="36"/>
  <c r="P80" i="36"/>
  <c r="P81" i="36"/>
  <c r="P82" i="36"/>
  <c r="P83" i="36"/>
  <c r="P84" i="36"/>
  <c r="P85" i="36"/>
  <c r="P86" i="36"/>
  <c r="P87" i="36"/>
  <c r="P88" i="36"/>
  <c r="P89" i="36"/>
  <c r="P90" i="36"/>
  <c r="P91" i="36"/>
  <c r="P92" i="36"/>
  <c r="P93" i="36"/>
  <c r="P94" i="36"/>
  <c r="P95" i="36"/>
  <c r="P96" i="36"/>
  <c r="P97" i="36"/>
  <c r="P98" i="36"/>
  <c r="P99" i="36"/>
  <c r="P100" i="36"/>
  <c r="P101" i="36"/>
  <c r="P102" i="36"/>
  <c r="P103" i="36"/>
  <c r="P104" i="36"/>
  <c r="P105" i="36"/>
  <c r="P106" i="36"/>
  <c r="P107" i="36"/>
  <c r="P108" i="36"/>
  <c r="P109" i="36"/>
  <c r="P110" i="36"/>
  <c r="P111" i="36"/>
  <c r="P112" i="36"/>
  <c r="P113" i="36"/>
  <c r="P114" i="36"/>
  <c r="P115" i="36"/>
  <c r="P116" i="36"/>
  <c r="P117" i="36"/>
  <c r="P118" i="36"/>
  <c r="P119" i="36"/>
  <c r="K18" i="36"/>
  <c r="K19" i="36"/>
  <c r="K20" i="36"/>
  <c r="K21" i="36"/>
  <c r="K22" i="36"/>
  <c r="K23" i="36"/>
  <c r="K24" i="36"/>
  <c r="K25" i="36"/>
  <c r="K26" i="36"/>
  <c r="K27" i="36"/>
  <c r="K28" i="36"/>
  <c r="K29" i="36"/>
  <c r="K30" i="36"/>
  <c r="K31" i="36"/>
  <c r="K32" i="36"/>
  <c r="K33" i="36"/>
  <c r="K34" i="36"/>
  <c r="K35" i="36"/>
  <c r="K36" i="36"/>
  <c r="K37" i="36"/>
  <c r="K38" i="36"/>
  <c r="K39" i="36"/>
  <c r="K40" i="36"/>
  <c r="K41" i="36"/>
  <c r="K42" i="36"/>
  <c r="K43" i="36"/>
  <c r="K44" i="36"/>
  <c r="K45" i="36"/>
  <c r="K46" i="36"/>
  <c r="K47" i="36"/>
  <c r="K48" i="36"/>
  <c r="K49" i="36"/>
  <c r="K50" i="36"/>
  <c r="K51" i="36"/>
  <c r="K52" i="36"/>
  <c r="K53" i="36"/>
  <c r="K54" i="36"/>
  <c r="K55" i="36"/>
  <c r="K56" i="36"/>
  <c r="K57" i="36"/>
  <c r="K58" i="36"/>
  <c r="K59" i="36"/>
  <c r="K60" i="36"/>
  <c r="K61" i="36"/>
  <c r="K62" i="36"/>
  <c r="K63" i="36"/>
  <c r="K64" i="36"/>
  <c r="K65" i="36"/>
  <c r="K66" i="36"/>
  <c r="K67" i="36"/>
  <c r="K68" i="36"/>
  <c r="K69" i="36"/>
  <c r="K70" i="36"/>
  <c r="K71" i="36"/>
  <c r="K72" i="36"/>
  <c r="K73" i="36"/>
  <c r="K74" i="36"/>
  <c r="K75" i="36"/>
  <c r="K76" i="36"/>
  <c r="K77" i="36"/>
  <c r="K78" i="36"/>
  <c r="K79" i="36"/>
  <c r="K80" i="36"/>
  <c r="K81" i="36"/>
  <c r="K82" i="36"/>
  <c r="K83" i="36"/>
  <c r="K84" i="36"/>
  <c r="K85" i="36"/>
  <c r="K86" i="36"/>
  <c r="K87" i="36"/>
  <c r="K88" i="36"/>
  <c r="K89" i="36"/>
  <c r="K90" i="36"/>
  <c r="K91" i="36"/>
  <c r="K92" i="36"/>
  <c r="K93" i="36"/>
  <c r="K94" i="36"/>
  <c r="K95" i="36"/>
  <c r="K96" i="36"/>
  <c r="K97" i="36"/>
  <c r="K98" i="36"/>
  <c r="K99" i="36"/>
  <c r="K100" i="36"/>
  <c r="K101" i="36"/>
  <c r="K102" i="36"/>
  <c r="K103" i="36"/>
  <c r="K104" i="36"/>
  <c r="K105" i="36"/>
  <c r="K106" i="36"/>
  <c r="K107" i="36"/>
  <c r="K108" i="36"/>
  <c r="K109" i="36"/>
  <c r="K110" i="36"/>
  <c r="K111" i="36"/>
  <c r="K112" i="36"/>
  <c r="K113" i="36"/>
  <c r="K114" i="36"/>
  <c r="K115" i="36"/>
  <c r="K116" i="36"/>
  <c r="K117" i="36"/>
  <c r="K118" i="36"/>
  <c r="K119" i="36"/>
  <c r="P65" i="36"/>
  <c r="Q66" i="36"/>
  <c r="Q67" i="36"/>
  <c r="Q68" i="36"/>
  <c r="Q69" i="36"/>
  <c r="Q70" i="36"/>
  <c r="Q71" i="36"/>
  <c r="Q72" i="36"/>
  <c r="Q73" i="36"/>
  <c r="Q74" i="36"/>
  <c r="Q75" i="36"/>
  <c r="Q76" i="36"/>
  <c r="Q77" i="36"/>
  <c r="Q78" i="36"/>
  <c r="Q79" i="36"/>
  <c r="Q80" i="36"/>
  <c r="Q81" i="36"/>
  <c r="Q82" i="36"/>
  <c r="Q83" i="36"/>
  <c r="Q84" i="36"/>
  <c r="Q85" i="36"/>
  <c r="Q86" i="36"/>
  <c r="Q87" i="36"/>
  <c r="Q88" i="36"/>
  <c r="Q89" i="36"/>
  <c r="Q90" i="36"/>
  <c r="Q91" i="36"/>
  <c r="Q92" i="36"/>
  <c r="Q93" i="36"/>
  <c r="Q94" i="36"/>
  <c r="Q95" i="36"/>
  <c r="Q96" i="36"/>
  <c r="Q97" i="36"/>
  <c r="Q98" i="36"/>
  <c r="Q99" i="36"/>
  <c r="Q100" i="36"/>
  <c r="Q101" i="36"/>
  <c r="Q102" i="36"/>
  <c r="Q103" i="36"/>
  <c r="Q104" i="36"/>
  <c r="Q105" i="36"/>
  <c r="Q106" i="36"/>
  <c r="Q107" i="36"/>
  <c r="Q108" i="36"/>
  <c r="Q109" i="36"/>
  <c r="Q110" i="36"/>
  <c r="Q111" i="36"/>
  <c r="Q112" i="36"/>
  <c r="Q113" i="36"/>
  <c r="Q114" i="36"/>
  <c r="Q115" i="36"/>
  <c r="Q116" i="36"/>
  <c r="Q117" i="36"/>
  <c r="Q118" i="36"/>
  <c r="Q119" i="36"/>
  <c r="R6" i="36"/>
  <c r="L18" i="36"/>
  <c r="L19" i="36"/>
  <c r="L20" i="36"/>
  <c r="L21" i="36"/>
  <c r="L22" i="36"/>
  <c r="L23" i="36"/>
  <c r="L24" i="36"/>
  <c r="L25" i="36"/>
  <c r="L26" i="36"/>
  <c r="L27" i="36"/>
  <c r="L28" i="36"/>
  <c r="L29" i="36"/>
  <c r="L30" i="36"/>
  <c r="L31" i="36"/>
  <c r="L32" i="36"/>
  <c r="L33" i="36"/>
  <c r="L34" i="36"/>
  <c r="L35" i="36"/>
  <c r="L36" i="36"/>
  <c r="L37" i="36"/>
  <c r="L38" i="36"/>
  <c r="L39" i="36"/>
  <c r="L40" i="36"/>
  <c r="L41" i="36"/>
  <c r="L42" i="36"/>
  <c r="L43" i="36"/>
  <c r="L44" i="36"/>
  <c r="L45" i="36"/>
  <c r="L46" i="36"/>
  <c r="L47" i="36"/>
  <c r="L48" i="36"/>
  <c r="L49" i="36"/>
  <c r="L50" i="36"/>
  <c r="L51" i="36"/>
  <c r="L52" i="36"/>
  <c r="L53" i="36"/>
  <c r="L54" i="36"/>
  <c r="L55" i="36"/>
  <c r="L56" i="36"/>
  <c r="L57" i="36"/>
  <c r="L58" i="36"/>
  <c r="L59" i="36"/>
  <c r="L60" i="36"/>
  <c r="L61" i="36"/>
  <c r="L62" i="36"/>
  <c r="L63" i="36"/>
  <c r="L64" i="36"/>
  <c r="L65" i="36"/>
  <c r="L66" i="36"/>
  <c r="L67" i="36"/>
  <c r="L68" i="36"/>
  <c r="L69" i="36"/>
  <c r="L70" i="36"/>
  <c r="L71" i="36"/>
  <c r="L72" i="36"/>
  <c r="L73" i="36"/>
  <c r="L74" i="36"/>
  <c r="L75" i="36"/>
  <c r="L76" i="36"/>
  <c r="L77" i="36"/>
  <c r="L78" i="36"/>
  <c r="L79" i="36"/>
  <c r="L80" i="36"/>
  <c r="L81" i="36"/>
  <c r="L82" i="36"/>
  <c r="L83" i="36"/>
  <c r="L84" i="36"/>
  <c r="L85" i="36"/>
  <c r="L86" i="36"/>
  <c r="L87" i="36"/>
  <c r="L88" i="36"/>
  <c r="L89" i="36"/>
  <c r="L90" i="36"/>
  <c r="L91" i="36"/>
  <c r="L92" i="36"/>
  <c r="L93" i="36"/>
  <c r="L94" i="36"/>
  <c r="L95" i="36"/>
  <c r="L96" i="36"/>
  <c r="L97" i="36"/>
  <c r="L98" i="36"/>
  <c r="L99" i="36"/>
  <c r="L100" i="36"/>
  <c r="L101" i="36"/>
  <c r="L102" i="36"/>
  <c r="L103" i="36"/>
  <c r="L104" i="36"/>
  <c r="L105" i="36"/>
  <c r="L106" i="36"/>
  <c r="L107" i="36"/>
  <c r="L108" i="36"/>
  <c r="L109" i="36"/>
  <c r="L110" i="36"/>
  <c r="L111" i="36"/>
  <c r="L112" i="36"/>
  <c r="L113" i="36"/>
  <c r="L114" i="36"/>
  <c r="L115" i="36"/>
  <c r="L116" i="36"/>
  <c r="L117" i="36"/>
  <c r="L118" i="36"/>
  <c r="L119" i="36"/>
  <c r="P48" i="36"/>
  <c r="P50" i="36"/>
  <c r="P52" i="36"/>
  <c r="P54" i="36"/>
  <c r="P56" i="36"/>
  <c r="P58" i="36"/>
  <c r="P60" i="36"/>
  <c r="P62" i="36"/>
  <c r="P64" i="36"/>
  <c r="Q65" i="36"/>
  <c r="R66" i="36"/>
  <c r="R67" i="36"/>
  <c r="R68" i="36"/>
  <c r="R69" i="36"/>
  <c r="R70" i="36"/>
  <c r="R71" i="36"/>
  <c r="R72" i="36"/>
  <c r="R73" i="36"/>
  <c r="R74" i="36"/>
  <c r="R75" i="36"/>
  <c r="R76" i="36"/>
  <c r="R77" i="36"/>
  <c r="R78" i="36"/>
  <c r="R79" i="36"/>
  <c r="R80" i="36"/>
  <c r="R81" i="36"/>
  <c r="R82" i="36"/>
  <c r="R83" i="36"/>
  <c r="R84" i="36"/>
  <c r="R85" i="36"/>
  <c r="R86" i="36"/>
  <c r="R87" i="36"/>
  <c r="R88" i="36"/>
  <c r="R89" i="36"/>
  <c r="R90" i="36"/>
  <c r="R91" i="36"/>
  <c r="R92" i="36"/>
  <c r="R93" i="36"/>
  <c r="R94" i="36"/>
  <c r="R95" i="36"/>
  <c r="R96" i="36"/>
  <c r="R97" i="36"/>
  <c r="R98" i="36"/>
  <c r="R99" i="36"/>
  <c r="R100" i="36"/>
  <c r="R101" i="36"/>
  <c r="R102" i="36"/>
  <c r="R103" i="36"/>
  <c r="R104" i="36"/>
  <c r="R105" i="36"/>
  <c r="R106" i="36"/>
  <c r="R107" i="36"/>
  <c r="R108" i="36"/>
  <c r="R109" i="36"/>
  <c r="R110" i="36"/>
  <c r="R111" i="36"/>
  <c r="R112" i="36"/>
  <c r="R113" i="36"/>
  <c r="R114" i="36"/>
  <c r="R115" i="36"/>
  <c r="R116" i="36"/>
  <c r="R117" i="36"/>
  <c r="R118" i="36"/>
  <c r="R119" i="36"/>
  <c r="Q6" i="36"/>
  <c r="M18" i="36"/>
  <c r="M19" i="36"/>
  <c r="M20" i="36"/>
  <c r="M21" i="36"/>
  <c r="M22" i="36"/>
  <c r="M23" i="36"/>
  <c r="M24" i="36"/>
  <c r="M25" i="36"/>
  <c r="M26" i="36"/>
  <c r="M27" i="36"/>
  <c r="M28" i="36"/>
  <c r="M29" i="36"/>
  <c r="M30" i="36"/>
  <c r="M31" i="36"/>
  <c r="M32" i="36"/>
  <c r="M33" i="36"/>
  <c r="M34" i="36"/>
  <c r="M35" i="36"/>
  <c r="M36" i="36"/>
  <c r="M37" i="36"/>
  <c r="M38" i="36"/>
  <c r="M39" i="36"/>
  <c r="M40" i="36"/>
  <c r="M41" i="36"/>
  <c r="M42" i="36"/>
  <c r="M43" i="36"/>
  <c r="M44" i="36"/>
  <c r="M45" i="36"/>
  <c r="M46" i="36"/>
  <c r="M47" i="36"/>
  <c r="M48" i="36"/>
  <c r="M49" i="36"/>
  <c r="M50" i="36"/>
  <c r="M51" i="36"/>
  <c r="M52" i="36"/>
  <c r="M53" i="36"/>
  <c r="M54" i="36"/>
  <c r="M55" i="36"/>
  <c r="M56" i="36"/>
  <c r="M57" i="36"/>
  <c r="M58" i="36"/>
  <c r="M59" i="36"/>
  <c r="M60" i="36"/>
  <c r="M61" i="36"/>
  <c r="M62" i="36"/>
  <c r="M63" i="36"/>
  <c r="M64" i="36"/>
  <c r="M65" i="36"/>
  <c r="M66" i="36"/>
  <c r="M67" i="36"/>
  <c r="M68" i="36"/>
  <c r="M69" i="36"/>
  <c r="M70" i="36"/>
  <c r="M71" i="36"/>
  <c r="M72" i="36"/>
  <c r="M73" i="36"/>
  <c r="M74" i="36"/>
  <c r="M75" i="36"/>
  <c r="M76" i="36"/>
  <c r="M77" i="36"/>
  <c r="M78" i="36"/>
  <c r="M79" i="36"/>
  <c r="M80" i="36"/>
  <c r="M81" i="36"/>
  <c r="M82" i="36"/>
  <c r="M83" i="36"/>
  <c r="M84" i="36"/>
  <c r="M85" i="36"/>
  <c r="M86" i="36"/>
  <c r="M87" i="36"/>
  <c r="M88" i="36"/>
  <c r="M89" i="36"/>
  <c r="M90" i="36"/>
  <c r="M91" i="36"/>
  <c r="M92" i="36"/>
  <c r="M93" i="36"/>
  <c r="M94" i="36"/>
  <c r="M95" i="36"/>
  <c r="M96" i="36"/>
  <c r="M97" i="36"/>
  <c r="M98" i="36"/>
  <c r="M99" i="36"/>
  <c r="M100" i="36"/>
  <c r="M101" i="36"/>
  <c r="M102" i="36"/>
  <c r="M103" i="36"/>
  <c r="M104" i="36"/>
  <c r="M105" i="36"/>
  <c r="M106" i="36"/>
  <c r="M107" i="36"/>
  <c r="M108" i="36"/>
  <c r="M109" i="36"/>
  <c r="M110" i="36"/>
  <c r="M111" i="36"/>
  <c r="M112" i="36"/>
  <c r="M113" i="36"/>
  <c r="M114" i="36"/>
  <c r="M115" i="36"/>
  <c r="M116" i="36"/>
  <c r="M117" i="36"/>
  <c r="M118" i="36"/>
  <c r="M119" i="36"/>
  <c r="Q464" i="18"/>
  <c r="Q465" i="18"/>
  <c r="C159" i="18"/>
  <c r="D159" i="18" s="1"/>
  <c r="AF159" i="18"/>
  <c r="AH159" i="18"/>
  <c r="AG159" i="18"/>
  <c r="X56" i="18"/>
  <c r="Y56" i="18"/>
  <c r="X109" i="18"/>
  <c r="Y109" i="18"/>
  <c r="W15" i="18"/>
  <c r="W58" i="18"/>
  <c r="W59" i="18"/>
  <c r="Y42" i="20"/>
  <c r="K141" i="20"/>
  <c r="L141" i="20"/>
  <c r="M141" i="20"/>
  <c r="K137" i="20"/>
  <c r="M137" i="20"/>
  <c r="L137" i="20"/>
  <c r="M145" i="20"/>
  <c r="K145" i="20"/>
  <c r="L145" i="20"/>
  <c r="K140" i="20"/>
  <c r="M140" i="20"/>
  <c r="M136" i="20"/>
  <c r="K136" i="20"/>
  <c r="L136" i="20"/>
  <c r="K134" i="20"/>
  <c r="M134" i="20"/>
  <c r="L134" i="20"/>
  <c r="K144" i="20"/>
  <c r="M144" i="20"/>
  <c r="J121" i="20"/>
  <c r="J122" i="20"/>
  <c r="Y12" i="20"/>
  <c r="AD59" i="29"/>
  <c r="AC59" i="29"/>
  <c r="AD61" i="29"/>
  <c r="AC61" i="29"/>
  <c r="AD60" i="29"/>
  <c r="AC60" i="29"/>
  <c r="AG167" i="31"/>
  <c r="AF167" i="31"/>
  <c r="Q421" i="18"/>
  <c r="M10" i="35"/>
  <c r="O10" i="35"/>
  <c r="N10" i="35"/>
  <c r="J129" i="20"/>
  <c r="J145" i="20"/>
  <c r="Y128" i="20"/>
  <c r="Y146" i="20" s="1"/>
  <c r="J70" i="20"/>
  <c r="W57" i="18"/>
  <c r="W67" i="18"/>
  <c r="W66" i="18"/>
  <c r="W112" i="18" s="1"/>
  <c r="H262" i="18"/>
  <c r="D109" i="18"/>
  <c r="C109" i="18"/>
  <c r="H158" i="18"/>
  <c r="W56" i="18"/>
  <c r="D14" i="34"/>
  <c r="C66" i="32"/>
  <c r="C67" i="32"/>
  <c r="C68" i="32"/>
  <c r="C69" i="32"/>
  <c r="C70" i="32"/>
  <c r="C71" i="32"/>
  <c r="C72" i="32"/>
  <c r="C73" i="32"/>
  <c r="C74" i="32"/>
  <c r="C75" i="32"/>
  <c r="C76" i="32"/>
  <c r="C77" i="32"/>
  <c r="C78" i="32"/>
  <c r="C79" i="32"/>
  <c r="C80" i="32"/>
  <c r="C81" i="32"/>
  <c r="C82" i="32"/>
  <c r="C83" i="32"/>
  <c r="C84" i="32"/>
  <c r="C85" i="32"/>
  <c r="C86" i="32"/>
  <c r="C87" i="32"/>
  <c r="C65" i="32"/>
  <c r="B66" i="32"/>
  <c r="B67" i="32"/>
  <c r="B68" i="32"/>
  <c r="B69" i="32"/>
  <c r="B70" i="32"/>
  <c r="B71" i="32"/>
  <c r="B72" i="32"/>
  <c r="B73" i="32"/>
  <c r="B74" i="32"/>
  <c r="B75" i="32"/>
  <c r="B76" i="32"/>
  <c r="B77" i="32"/>
  <c r="B78" i="32"/>
  <c r="B79" i="32"/>
  <c r="B80" i="32"/>
  <c r="B81" i="32"/>
  <c r="B82" i="32"/>
  <c r="B83" i="32"/>
  <c r="B84" i="32"/>
  <c r="B85" i="32"/>
  <c r="B86" i="32"/>
  <c r="B87" i="32"/>
  <c r="B65" i="32"/>
  <c r="C94" i="30"/>
  <c r="B98" i="30"/>
  <c r="B99" i="30"/>
  <c r="B100" i="30"/>
  <c r="B101" i="30"/>
  <c r="B102" i="30"/>
  <c r="B103" i="30"/>
  <c r="B104" i="30"/>
  <c r="B105" i="30"/>
  <c r="B106" i="30"/>
  <c r="B107" i="30"/>
  <c r="B108" i="30"/>
  <c r="B109" i="30"/>
  <c r="B110" i="30"/>
  <c r="B111" i="30"/>
  <c r="B112" i="30"/>
  <c r="B113" i="30"/>
  <c r="B114" i="30"/>
  <c r="B115" i="30"/>
  <c r="B116" i="30"/>
  <c r="B117" i="30"/>
  <c r="B118" i="30"/>
  <c r="B119" i="30"/>
  <c r="B97" i="30"/>
  <c r="C67" i="30"/>
  <c r="AB59" i="34"/>
  <c r="AA59" i="34"/>
  <c r="Z59" i="34"/>
  <c r="Y59" i="34"/>
  <c r="X59" i="34"/>
  <c r="W59" i="34"/>
  <c r="V59" i="34"/>
  <c r="U59" i="34"/>
  <c r="T59" i="34"/>
  <c r="S59" i="34"/>
  <c r="R59" i="34"/>
  <c r="Q59" i="34"/>
  <c r="P59" i="34"/>
  <c r="O59" i="34"/>
  <c r="N59" i="34"/>
  <c r="M59" i="34"/>
  <c r="L59" i="34"/>
  <c r="K59" i="34"/>
  <c r="J59" i="34"/>
  <c r="I59" i="34"/>
  <c r="H59" i="34"/>
  <c r="G59" i="34"/>
  <c r="F59" i="34"/>
  <c r="D209" i="18" l="1"/>
  <c r="F209" i="18"/>
  <c r="E209" i="18"/>
  <c r="N147" i="20"/>
  <c r="N141" i="20"/>
  <c r="N139" i="20"/>
  <c r="N138" i="20"/>
  <c r="N137" i="20"/>
  <c r="N145" i="20"/>
  <c r="N140" i="20"/>
  <c r="N143" i="20"/>
  <c r="N134" i="20"/>
  <c r="BE16" i="47"/>
  <c r="AG262" i="18"/>
  <c r="AF262" i="18"/>
  <c r="AH262" i="18"/>
  <c r="N88" i="20"/>
  <c r="N77" i="20"/>
  <c r="N84" i="20"/>
  <c r="N81" i="20"/>
  <c r="N73" i="20"/>
  <c r="N87" i="20"/>
  <c r="N74" i="20"/>
  <c r="N83" i="20"/>
  <c r="N86" i="20"/>
  <c r="N85" i="20"/>
  <c r="N80" i="20"/>
  <c r="N79" i="20"/>
  <c r="N82" i="20"/>
  <c r="N78" i="20"/>
  <c r="N75" i="20"/>
  <c r="N76" i="20"/>
  <c r="N157" i="20"/>
  <c r="N129" i="20"/>
  <c r="N149" i="20"/>
  <c r="N148" i="20"/>
  <c r="N151" i="20"/>
  <c r="N150" i="20"/>
  <c r="N146" i="20"/>
  <c r="AC129" i="20"/>
  <c r="AC146" i="20"/>
  <c r="AC132" i="20"/>
  <c r="AC142" i="20"/>
  <c r="AC140" i="20"/>
  <c r="AC138" i="20"/>
  <c r="AC134" i="20"/>
  <c r="AC136" i="20"/>
  <c r="AC143" i="20"/>
  <c r="AC141" i="20"/>
  <c r="AC145" i="20"/>
  <c r="AC135" i="20"/>
  <c r="AC131" i="20"/>
  <c r="AC139" i="20"/>
  <c r="AC137" i="20"/>
  <c r="AC133" i="20"/>
  <c r="AC144" i="20"/>
  <c r="N97" i="20"/>
  <c r="L144" i="20"/>
  <c r="P88" i="20"/>
  <c r="P81" i="20"/>
  <c r="P87" i="20"/>
  <c r="P77" i="20"/>
  <c r="P84" i="20"/>
  <c r="P73" i="20"/>
  <c r="P76" i="20"/>
  <c r="P74" i="20"/>
  <c r="P85" i="20"/>
  <c r="P83" i="20"/>
  <c r="P80" i="20"/>
  <c r="P82" i="20"/>
  <c r="P78" i="20"/>
  <c r="P79" i="20"/>
  <c r="P75" i="20"/>
  <c r="P86" i="20"/>
  <c r="AE129" i="20"/>
  <c r="AE146" i="20"/>
  <c r="AE138" i="20"/>
  <c r="AE143" i="20"/>
  <c r="AE141" i="20"/>
  <c r="AE144" i="20"/>
  <c r="AE132" i="20"/>
  <c r="AE142" i="20"/>
  <c r="AE136" i="20"/>
  <c r="AE139" i="20"/>
  <c r="AE134" i="20"/>
  <c r="AE145" i="20"/>
  <c r="AE135" i="20"/>
  <c r="AE131" i="20"/>
  <c r="AE137" i="20"/>
  <c r="AE133" i="20"/>
  <c r="AE140" i="20"/>
  <c r="J139" i="20"/>
  <c r="J148" i="20"/>
  <c r="J141" i="20"/>
  <c r="J157" i="20"/>
  <c r="J183" i="20" s="1"/>
  <c r="J149" i="20"/>
  <c r="J147" i="20"/>
  <c r="J151" i="20"/>
  <c r="J150" i="20"/>
  <c r="J136" i="20"/>
  <c r="J134" i="20"/>
  <c r="J146" i="20"/>
  <c r="J144" i="20"/>
  <c r="J143" i="20"/>
  <c r="J135" i="20"/>
  <c r="J142" i="20"/>
  <c r="J140" i="20"/>
  <c r="J137" i="20"/>
  <c r="F62" i="32"/>
  <c r="AB146" i="20"/>
  <c r="AB129" i="20"/>
  <c r="AB138" i="20"/>
  <c r="AB140" i="20"/>
  <c r="AB132" i="20"/>
  <c r="AB136" i="20"/>
  <c r="AB135" i="20"/>
  <c r="AB145" i="20"/>
  <c r="AB134" i="20"/>
  <c r="AB142" i="20"/>
  <c r="AB133" i="20"/>
  <c r="AB131" i="20"/>
  <c r="AB141" i="20"/>
  <c r="AB144" i="20"/>
  <c r="AB137" i="20"/>
  <c r="AB143" i="20"/>
  <c r="AB139" i="20"/>
  <c r="K97" i="20"/>
  <c r="M97" i="20"/>
  <c r="M88" i="20"/>
  <c r="M87" i="20"/>
  <c r="M83" i="20"/>
  <c r="M86" i="20"/>
  <c r="M76" i="20"/>
  <c r="M85" i="20"/>
  <c r="M73" i="20"/>
  <c r="M79" i="20"/>
  <c r="M77" i="20"/>
  <c r="M75" i="20"/>
  <c r="M84" i="20"/>
  <c r="M78" i="20"/>
  <c r="M80" i="20"/>
  <c r="M74" i="20"/>
  <c r="M81" i="20"/>
  <c r="M82" i="20"/>
  <c r="J163" i="20"/>
  <c r="J181" i="20"/>
  <c r="J167" i="20"/>
  <c r="J162" i="20"/>
  <c r="J164" i="20"/>
  <c r="J171" i="20"/>
  <c r="L129" i="20"/>
  <c r="L157" i="20"/>
  <c r="L148" i="20"/>
  <c r="L151" i="20"/>
  <c r="L150" i="20"/>
  <c r="L149" i="20"/>
  <c r="L143" i="20"/>
  <c r="L138" i="20"/>
  <c r="L135" i="20"/>
  <c r="L146" i="20"/>
  <c r="L142" i="20"/>
  <c r="L139" i="20"/>
  <c r="L147" i="20"/>
  <c r="AA129" i="20"/>
  <c r="AA146" i="20"/>
  <c r="AA131" i="20"/>
  <c r="AA136" i="20"/>
  <c r="AA139" i="20"/>
  <c r="AA135" i="20"/>
  <c r="AA134" i="20"/>
  <c r="AA138" i="20"/>
  <c r="AA144" i="20"/>
  <c r="AA132" i="20"/>
  <c r="AA141" i="20"/>
  <c r="AA137" i="20"/>
  <c r="AA143" i="20"/>
  <c r="AA140" i="20"/>
  <c r="AA145" i="20"/>
  <c r="AA142" i="20"/>
  <c r="AA133" i="20"/>
  <c r="M129" i="20"/>
  <c r="M157" i="20"/>
  <c r="M148" i="20"/>
  <c r="M151" i="20"/>
  <c r="M149" i="20"/>
  <c r="M150" i="20"/>
  <c r="M139" i="20"/>
  <c r="M147" i="20"/>
  <c r="M138" i="20"/>
  <c r="M135" i="20"/>
  <c r="M142" i="20"/>
  <c r="M146" i="20"/>
  <c r="M143" i="20"/>
  <c r="K157" i="20"/>
  <c r="K148" i="20"/>
  <c r="K151" i="20"/>
  <c r="K150" i="20"/>
  <c r="K149" i="20"/>
  <c r="K138" i="20"/>
  <c r="K135" i="20"/>
  <c r="K139" i="20"/>
  <c r="K146" i="20"/>
  <c r="K143" i="20"/>
  <c r="K147" i="20"/>
  <c r="K142" i="20"/>
  <c r="L88" i="20"/>
  <c r="L87" i="20"/>
  <c r="L86" i="20"/>
  <c r="L76" i="20"/>
  <c r="L85" i="20"/>
  <c r="L73" i="20"/>
  <c r="L79" i="20"/>
  <c r="L77" i="20"/>
  <c r="L75" i="20"/>
  <c r="L84" i="20"/>
  <c r="L74" i="20"/>
  <c r="L78" i="20"/>
  <c r="L81" i="20"/>
  <c r="L80" i="20"/>
  <c r="L83" i="20"/>
  <c r="L82" i="20"/>
  <c r="K129" i="20"/>
  <c r="Z129" i="20"/>
  <c r="Z146" i="20"/>
  <c r="Z142" i="20"/>
  <c r="Z138" i="20"/>
  <c r="Z140" i="20"/>
  <c r="Z132" i="20"/>
  <c r="Z139" i="20"/>
  <c r="Z135" i="20"/>
  <c r="Z136" i="20"/>
  <c r="Z134" i="20"/>
  <c r="Z141" i="20"/>
  <c r="Z137" i="20"/>
  <c r="Z143" i="20"/>
  <c r="Z144" i="20"/>
  <c r="Z145" i="20"/>
  <c r="Z133" i="20"/>
  <c r="Z131" i="20"/>
  <c r="L97" i="20"/>
  <c r="K88" i="20"/>
  <c r="K87" i="20"/>
  <c r="K79" i="20"/>
  <c r="K77" i="20"/>
  <c r="K75" i="20"/>
  <c r="K76" i="20"/>
  <c r="K85" i="20"/>
  <c r="K84" i="20"/>
  <c r="K74" i="20"/>
  <c r="K78" i="20"/>
  <c r="K81" i="20"/>
  <c r="K80" i="20"/>
  <c r="K83" i="20"/>
  <c r="K82" i="20"/>
  <c r="K86" i="20"/>
  <c r="K73" i="20"/>
  <c r="F159" i="18"/>
  <c r="E159" i="18"/>
  <c r="C158" i="18"/>
  <c r="E158" i="18" s="1"/>
  <c r="AF158" i="18"/>
  <c r="AG158" i="18"/>
  <c r="AH158" i="18"/>
  <c r="W109" i="18"/>
  <c r="W110" i="18"/>
  <c r="W111" i="18"/>
  <c r="Y108" i="18"/>
  <c r="X108" i="18"/>
  <c r="J97" i="20"/>
  <c r="J88" i="20"/>
  <c r="J87" i="20"/>
  <c r="K116" i="31"/>
  <c r="K162" i="31" s="1"/>
  <c r="H242" i="34"/>
  <c r="AA116" i="31"/>
  <c r="AA162" i="31" s="1"/>
  <c r="X242" i="34"/>
  <c r="I242" i="34"/>
  <c r="L116" i="31"/>
  <c r="L162" i="31" s="1"/>
  <c r="M242" i="34"/>
  <c r="P116" i="31"/>
  <c r="P162" i="31" s="1"/>
  <c r="Q242" i="34"/>
  <c r="T116" i="31"/>
  <c r="T162" i="31" s="1"/>
  <c r="U242" i="34"/>
  <c r="X116" i="31"/>
  <c r="X162" i="31" s="1"/>
  <c r="Y242" i="34"/>
  <c r="AB116" i="31"/>
  <c r="AB162" i="31" s="1"/>
  <c r="W116" i="31"/>
  <c r="W162" i="31" s="1"/>
  <c r="T242" i="34"/>
  <c r="I116" i="31"/>
  <c r="I162" i="31" s="1"/>
  <c r="F242" i="34"/>
  <c r="M116" i="31"/>
  <c r="M162" i="31" s="1"/>
  <c r="J242" i="34"/>
  <c r="Q116" i="31"/>
  <c r="Q162" i="31" s="1"/>
  <c r="N242" i="34"/>
  <c r="U116" i="31"/>
  <c r="U162" i="31" s="1"/>
  <c r="R242" i="34"/>
  <c r="Y116" i="31"/>
  <c r="Y162" i="31" s="1"/>
  <c r="V242" i="34"/>
  <c r="AC116" i="31"/>
  <c r="AC162" i="31" s="1"/>
  <c r="Z242" i="34"/>
  <c r="S116" i="31"/>
  <c r="S162" i="31" s="1"/>
  <c r="P242" i="34"/>
  <c r="J116" i="31"/>
  <c r="J162" i="31" s="1"/>
  <c r="G242" i="34"/>
  <c r="N116" i="31"/>
  <c r="N162" i="31" s="1"/>
  <c r="K242" i="34"/>
  <c r="R116" i="31"/>
  <c r="R162" i="31" s="1"/>
  <c r="O242" i="34"/>
  <c r="V116" i="31"/>
  <c r="V162" i="31" s="1"/>
  <c r="S242" i="34"/>
  <c r="Z116" i="31"/>
  <c r="Z162" i="31" s="1"/>
  <c r="W242" i="34"/>
  <c r="AD116" i="31"/>
  <c r="AD162" i="31" s="1"/>
  <c r="AA242" i="34"/>
  <c r="O116" i="31"/>
  <c r="O162" i="31" s="1"/>
  <c r="L242" i="34"/>
  <c r="AE116" i="31"/>
  <c r="AE162" i="31" s="1"/>
  <c r="AB242" i="34"/>
  <c r="F92" i="30"/>
  <c r="W108" i="30" s="1"/>
  <c r="J74" i="20"/>
  <c r="J76" i="20"/>
  <c r="J85" i="20"/>
  <c r="J83" i="20"/>
  <c r="J77" i="20"/>
  <c r="J84" i="20"/>
  <c r="J82" i="20"/>
  <c r="J80" i="20"/>
  <c r="J79" i="20"/>
  <c r="J73" i="20"/>
  <c r="J78" i="20"/>
  <c r="J81" i="20"/>
  <c r="J75" i="20"/>
  <c r="J86" i="20"/>
  <c r="Y129" i="20"/>
  <c r="Y137" i="20"/>
  <c r="Y144" i="20"/>
  <c r="Y133" i="20"/>
  <c r="Y140" i="20"/>
  <c r="Y136" i="20"/>
  <c r="Y132" i="20"/>
  <c r="Y142" i="20"/>
  <c r="Y143" i="20"/>
  <c r="Y134" i="20"/>
  <c r="Y135" i="20"/>
  <c r="Y131" i="20"/>
  <c r="Y145" i="20"/>
  <c r="Y139" i="20"/>
  <c r="Y138" i="20"/>
  <c r="Y141" i="20"/>
  <c r="F94" i="30"/>
  <c r="W96" i="30" s="1"/>
  <c r="C262" i="18"/>
  <c r="H312" i="18"/>
  <c r="H261" i="18"/>
  <c r="W108" i="18"/>
  <c r="D108" i="18"/>
  <c r="C108" i="18"/>
  <c r="F109" i="18"/>
  <c r="E109" i="18"/>
  <c r="J177" i="20" l="1"/>
  <c r="J168" i="20"/>
  <c r="J176" i="20"/>
  <c r="J169" i="20"/>
  <c r="J159" i="20"/>
  <c r="J175" i="20"/>
  <c r="J165" i="20"/>
  <c r="J179" i="20"/>
  <c r="J170" i="20"/>
  <c r="J178" i="20"/>
  <c r="J180" i="20"/>
  <c r="J161" i="20"/>
  <c r="J174" i="20"/>
  <c r="J160" i="20"/>
  <c r="J182" i="20"/>
  <c r="J172" i="20"/>
  <c r="J166" i="20"/>
  <c r="J173" i="20"/>
  <c r="AF261" i="18"/>
  <c r="AH261" i="18"/>
  <c r="AG261" i="18"/>
  <c r="AC130" i="20"/>
  <c r="N183" i="20"/>
  <c r="N182" i="20"/>
  <c r="N159" i="20"/>
  <c r="N176" i="20"/>
  <c r="N178" i="20"/>
  <c r="N162" i="20"/>
  <c r="N166" i="20"/>
  <c r="N168" i="20"/>
  <c r="N170" i="20"/>
  <c r="N179" i="20"/>
  <c r="N161" i="20"/>
  <c r="N180" i="20"/>
  <c r="N175" i="20"/>
  <c r="N177" i="20"/>
  <c r="N160" i="20"/>
  <c r="N169" i="20"/>
  <c r="N171" i="20"/>
  <c r="N174" i="20"/>
  <c r="N172" i="20"/>
  <c r="N173" i="20"/>
  <c r="N181" i="20"/>
  <c r="N167" i="20"/>
  <c r="N163" i="20"/>
  <c r="N164" i="20"/>
  <c r="N165" i="20"/>
  <c r="N72" i="20"/>
  <c r="AE130" i="20"/>
  <c r="P72" i="20"/>
  <c r="D158" i="18"/>
  <c r="L72" i="20"/>
  <c r="K182" i="20"/>
  <c r="K183" i="20"/>
  <c r="K165" i="20"/>
  <c r="K176" i="20"/>
  <c r="K172" i="20"/>
  <c r="K181" i="20"/>
  <c r="K173" i="20"/>
  <c r="K175" i="20"/>
  <c r="K177" i="20"/>
  <c r="K171" i="20"/>
  <c r="K178" i="20"/>
  <c r="K164" i="20"/>
  <c r="K159" i="20"/>
  <c r="K166" i="20"/>
  <c r="K174" i="20"/>
  <c r="K167" i="20"/>
  <c r="K179" i="20"/>
  <c r="K170" i="20"/>
  <c r="K168" i="20"/>
  <c r="K162" i="20"/>
  <c r="K160" i="20"/>
  <c r="K169" i="20"/>
  <c r="K180" i="20"/>
  <c r="K163" i="20"/>
  <c r="K161" i="20"/>
  <c r="L182" i="20"/>
  <c r="L183" i="20"/>
  <c r="L173" i="20"/>
  <c r="L160" i="20"/>
  <c r="L172" i="20"/>
  <c r="L180" i="20"/>
  <c r="L171" i="20"/>
  <c r="L164" i="20"/>
  <c r="L166" i="20"/>
  <c r="L174" i="20"/>
  <c r="L167" i="20"/>
  <c r="L178" i="20"/>
  <c r="L163" i="20"/>
  <c r="L165" i="20"/>
  <c r="L161" i="20"/>
  <c r="L176" i="20"/>
  <c r="L169" i="20"/>
  <c r="L168" i="20"/>
  <c r="L179" i="20"/>
  <c r="L175" i="20"/>
  <c r="L170" i="20"/>
  <c r="L177" i="20"/>
  <c r="L162" i="20"/>
  <c r="L159" i="20"/>
  <c r="L181" i="20"/>
  <c r="K72" i="20"/>
  <c r="F158" i="18"/>
  <c r="Z130" i="20"/>
  <c r="M183" i="20"/>
  <c r="M182" i="20"/>
  <c r="M160" i="20"/>
  <c r="M180" i="20"/>
  <c r="M171" i="20"/>
  <c r="M164" i="20"/>
  <c r="M166" i="20"/>
  <c r="M174" i="20"/>
  <c r="M167" i="20"/>
  <c r="M178" i="20"/>
  <c r="M163" i="20"/>
  <c r="M165" i="20"/>
  <c r="M176" i="20"/>
  <c r="M169" i="20"/>
  <c r="M179" i="20"/>
  <c r="M168" i="20"/>
  <c r="M162" i="20"/>
  <c r="M172" i="20"/>
  <c r="M175" i="20"/>
  <c r="M170" i="20"/>
  <c r="M177" i="20"/>
  <c r="M161" i="20"/>
  <c r="M159" i="20"/>
  <c r="M181" i="20"/>
  <c r="M173" i="20"/>
  <c r="AA130" i="20"/>
  <c r="AB130" i="20"/>
  <c r="M72" i="20"/>
  <c r="J72" i="20"/>
  <c r="Y130" i="20"/>
  <c r="F93" i="30"/>
  <c r="C261" i="18"/>
  <c r="H311" i="18"/>
  <c r="H363" i="18"/>
  <c r="C312" i="18"/>
  <c r="F262" i="18"/>
  <c r="D262" i="18"/>
  <c r="E262" i="18"/>
  <c r="F108" i="18"/>
  <c r="E108" i="18"/>
  <c r="C234" i="34"/>
  <c r="C252" i="34" s="1"/>
  <c r="C233" i="34"/>
  <c r="C251" i="34" s="1"/>
  <c r="C232" i="34"/>
  <c r="C250" i="34" s="1"/>
  <c r="C231" i="34"/>
  <c r="C249" i="34" s="1"/>
  <c r="C230" i="34"/>
  <c r="C248" i="34" s="1"/>
  <c r="C34" i="31"/>
  <c r="C134" i="34"/>
  <c r="C133" i="34"/>
  <c r="C132" i="34"/>
  <c r="C131" i="34"/>
  <c r="C130" i="34"/>
  <c r="C129" i="34"/>
  <c r="C128" i="34"/>
  <c r="C127" i="34"/>
  <c r="C126" i="34"/>
  <c r="C125" i="34"/>
  <c r="C124" i="34"/>
  <c r="C123" i="34"/>
  <c r="C122" i="34"/>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H62" i="34"/>
  <c r="C82" i="34"/>
  <c r="C81" i="34"/>
  <c r="C80" i="34"/>
  <c r="C79" i="34"/>
  <c r="C78" i="34"/>
  <c r="C77" i="34"/>
  <c r="C76" i="34"/>
  <c r="C75" i="34"/>
  <c r="C74" i="34"/>
  <c r="C73" i="34"/>
  <c r="C72" i="34"/>
  <c r="C71" i="34"/>
  <c r="C70" i="34"/>
  <c r="C69" i="34"/>
  <c r="C68" i="34"/>
  <c r="C67" i="34"/>
  <c r="C66" i="34"/>
  <c r="C65" i="34"/>
  <c r="C64" i="34"/>
  <c r="C63" i="34"/>
  <c r="C62" i="34"/>
  <c r="C49" i="34"/>
  <c r="C50" i="34"/>
  <c r="C51" i="34"/>
  <c r="C52" i="34"/>
  <c r="C53" i="34"/>
  <c r="C29" i="34"/>
  <c r="C30" i="34"/>
  <c r="C31" i="34"/>
  <c r="C32" i="34"/>
  <c r="C33" i="34"/>
  <c r="C34" i="34"/>
  <c r="C35" i="34"/>
  <c r="C36" i="34"/>
  <c r="C37" i="34"/>
  <c r="C38" i="34"/>
  <c r="C39" i="34"/>
  <c r="C40" i="34"/>
  <c r="C41" i="34"/>
  <c r="C42" i="34"/>
  <c r="C43" i="34"/>
  <c r="C44" i="34"/>
  <c r="C45" i="34"/>
  <c r="C46" i="34"/>
  <c r="C47" i="34"/>
  <c r="C48" i="34"/>
  <c r="C28" i="34"/>
  <c r="C27" i="34"/>
  <c r="C26" i="34"/>
  <c r="C25" i="34"/>
  <c r="C24" i="34"/>
  <c r="C23" i="34"/>
  <c r="C22" i="34"/>
  <c r="C21" i="34"/>
  <c r="S21" i="34" s="1"/>
  <c r="C20" i="34"/>
  <c r="C19" i="34"/>
  <c r="C18" i="34"/>
  <c r="C17" i="34"/>
  <c r="C16" i="34"/>
  <c r="C15" i="34"/>
  <c r="F15" i="34" s="1"/>
  <c r="J158" i="20" l="1"/>
  <c r="N158" i="20"/>
  <c r="M158" i="20"/>
  <c r="M115" i="31"/>
  <c r="M161" i="31" s="1"/>
  <c r="J241" i="34"/>
  <c r="J83" i="34"/>
  <c r="J84" i="34"/>
  <c r="J85" i="34"/>
  <c r="J86" i="34"/>
  <c r="J88" i="34"/>
  <c r="J87" i="34"/>
  <c r="U115" i="31"/>
  <c r="U161" i="31" s="1"/>
  <c r="R241" i="34"/>
  <c r="R83" i="34"/>
  <c r="R84" i="34"/>
  <c r="R85" i="34"/>
  <c r="R86" i="34"/>
  <c r="R87" i="34"/>
  <c r="R88" i="34"/>
  <c r="AC115" i="31"/>
  <c r="AC161" i="31" s="1"/>
  <c r="Z86" i="34"/>
  <c r="Z88" i="34"/>
  <c r="Z241" i="34"/>
  <c r="Z83" i="34"/>
  <c r="Z84" i="34"/>
  <c r="Z85" i="34"/>
  <c r="Z87" i="34"/>
  <c r="K87" i="34"/>
  <c r="N115" i="31"/>
  <c r="N161" i="31" s="1"/>
  <c r="K241" i="34"/>
  <c r="K83" i="34"/>
  <c r="K84" i="34"/>
  <c r="K85" i="34"/>
  <c r="K86" i="34"/>
  <c r="K88" i="34"/>
  <c r="S87" i="34"/>
  <c r="V115" i="31"/>
  <c r="V161" i="31" s="1"/>
  <c r="S241" i="34"/>
  <c r="S83" i="34"/>
  <c r="S85" i="34"/>
  <c r="S86" i="34"/>
  <c r="S84" i="34"/>
  <c r="S88" i="34"/>
  <c r="AD115" i="31"/>
  <c r="AD161" i="31" s="1"/>
  <c r="AA87" i="34"/>
  <c r="AA241" i="34"/>
  <c r="AA84" i="34"/>
  <c r="AA85" i="34"/>
  <c r="AA86" i="34"/>
  <c r="AA83" i="34"/>
  <c r="AA88" i="34"/>
  <c r="L86" i="34"/>
  <c r="O115" i="31"/>
  <c r="O161" i="31" s="1"/>
  <c r="L87" i="34"/>
  <c r="L84" i="34"/>
  <c r="L85" i="34"/>
  <c r="L241" i="34"/>
  <c r="L83" i="34"/>
  <c r="L88" i="34"/>
  <c r="T85" i="34"/>
  <c r="W115" i="31"/>
  <c r="W161" i="31" s="1"/>
  <c r="T83" i="34"/>
  <c r="T86" i="34"/>
  <c r="T241" i="34"/>
  <c r="T84" i="34"/>
  <c r="T87" i="34"/>
  <c r="T88" i="34"/>
  <c r="AE115" i="31"/>
  <c r="AE161" i="31" s="1"/>
  <c r="AB87" i="34"/>
  <c r="AB241" i="34"/>
  <c r="AB83" i="34"/>
  <c r="AB84" i="34"/>
  <c r="AB86" i="34"/>
  <c r="AB85" i="34"/>
  <c r="AB88" i="34"/>
  <c r="K158" i="20"/>
  <c r="I115" i="31"/>
  <c r="I161" i="31" s="1"/>
  <c r="F84" i="34"/>
  <c r="F86" i="34"/>
  <c r="F83" i="34"/>
  <c r="F85" i="34"/>
  <c r="F241" i="34"/>
  <c r="F87" i="34"/>
  <c r="F88" i="34"/>
  <c r="N86" i="34"/>
  <c r="N85" i="34"/>
  <c r="N84" i="34"/>
  <c r="Q115" i="31"/>
  <c r="Q161" i="31" s="1"/>
  <c r="N241" i="34"/>
  <c r="N83" i="34"/>
  <c r="N87" i="34"/>
  <c r="N88" i="34"/>
  <c r="V84" i="34"/>
  <c r="V83" i="34"/>
  <c r="V86" i="34"/>
  <c r="Y115" i="31"/>
  <c r="Y161" i="31" s="1"/>
  <c r="V241" i="34"/>
  <c r="V85" i="34"/>
  <c r="V88" i="34"/>
  <c r="V87" i="34"/>
  <c r="G241" i="34"/>
  <c r="G83" i="34"/>
  <c r="G84" i="34"/>
  <c r="G85" i="34"/>
  <c r="G86" i="34"/>
  <c r="J115" i="31"/>
  <c r="J161" i="31" s="1"/>
  <c r="G87" i="34"/>
  <c r="G88" i="34"/>
  <c r="O241" i="34"/>
  <c r="O83" i="34"/>
  <c r="O84" i="34"/>
  <c r="O85" i="34"/>
  <c r="O86" i="34"/>
  <c r="O87" i="34"/>
  <c r="R115" i="31"/>
  <c r="R161" i="31" s="1"/>
  <c r="O88" i="34"/>
  <c r="W241" i="34"/>
  <c r="W83" i="34"/>
  <c r="W84" i="34"/>
  <c r="W85" i="34"/>
  <c r="W86" i="34"/>
  <c r="Z115" i="31"/>
  <c r="Z161" i="31" s="1"/>
  <c r="W87" i="34"/>
  <c r="W88" i="34"/>
  <c r="H87" i="34"/>
  <c r="H84" i="34"/>
  <c r="H241" i="34"/>
  <c r="H83" i="34"/>
  <c r="H85" i="34"/>
  <c r="H86" i="34"/>
  <c r="K115" i="31"/>
  <c r="K161" i="31" s="1"/>
  <c r="H88" i="34"/>
  <c r="P83" i="34"/>
  <c r="P84" i="34"/>
  <c r="P85" i="34"/>
  <c r="P86" i="34"/>
  <c r="P241" i="34"/>
  <c r="P87" i="34"/>
  <c r="S115" i="31"/>
  <c r="S161" i="31" s="1"/>
  <c r="P88" i="34"/>
  <c r="X87" i="34"/>
  <c r="X84" i="34"/>
  <c r="X85" i="34"/>
  <c r="X241" i="34"/>
  <c r="X83" i="34"/>
  <c r="X86" i="34"/>
  <c r="AA115" i="31"/>
  <c r="AA161" i="31" s="1"/>
  <c r="X88" i="34"/>
  <c r="I241" i="34"/>
  <c r="I83" i="34"/>
  <c r="I84" i="34"/>
  <c r="I85" i="34"/>
  <c r="I86" i="34"/>
  <c r="L115" i="31"/>
  <c r="L161" i="31" s="1"/>
  <c r="I87" i="34"/>
  <c r="I88" i="34"/>
  <c r="Q241" i="34"/>
  <c r="Q83" i="34"/>
  <c r="Q84" i="34"/>
  <c r="Q85" i="34"/>
  <c r="Q86" i="34"/>
  <c r="T115" i="31"/>
  <c r="T161" i="31" s="1"/>
  <c r="Q87" i="34"/>
  <c r="Q88" i="34"/>
  <c r="Y241" i="34"/>
  <c r="Y83" i="34"/>
  <c r="Y84" i="34"/>
  <c r="Y85" i="34"/>
  <c r="Y86" i="34"/>
  <c r="AB115" i="31"/>
  <c r="AB161" i="31" s="1"/>
  <c r="Y88" i="34"/>
  <c r="Y87" i="34"/>
  <c r="L158" i="20"/>
  <c r="P115" i="31"/>
  <c r="P161" i="31" s="1"/>
  <c r="M241" i="34"/>
  <c r="M83" i="34"/>
  <c r="M84" i="34"/>
  <c r="M85" i="34"/>
  <c r="M86" i="34"/>
  <c r="M87" i="34"/>
  <c r="M88" i="34"/>
  <c r="X115" i="31"/>
  <c r="X161" i="31" s="1"/>
  <c r="U241" i="34"/>
  <c r="U83" i="34"/>
  <c r="U84" i="34"/>
  <c r="U85" i="34"/>
  <c r="U86" i="34"/>
  <c r="U88" i="34"/>
  <c r="U87" i="34"/>
  <c r="H413" i="18"/>
  <c r="C413" i="18" s="1"/>
  <c r="C185" i="34"/>
  <c r="AB98" i="34"/>
  <c r="AC98" i="34"/>
  <c r="AD98" i="34"/>
  <c r="C189" i="34"/>
  <c r="AC102" i="34"/>
  <c r="AD102" i="34"/>
  <c r="AB102" i="34"/>
  <c r="C193" i="34"/>
  <c r="AD106" i="34"/>
  <c r="AB106" i="34"/>
  <c r="AC106" i="34"/>
  <c r="C197" i="34"/>
  <c r="AD110" i="34"/>
  <c r="AC110" i="34"/>
  <c r="AB110" i="34"/>
  <c r="C201" i="34"/>
  <c r="AB114" i="34"/>
  <c r="AD114" i="34"/>
  <c r="AC114" i="34"/>
  <c r="C205" i="34"/>
  <c r="AC118" i="34"/>
  <c r="AD118" i="34"/>
  <c r="AB118" i="34"/>
  <c r="C209" i="34"/>
  <c r="AD122" i="34"/>
  <c r="AB122" i="34"/>
  <c r="AC122" i="34"/>
  <c r="C213" i="34"/>
  <c r="AC126" i="34"/>
  <c r="AB126" i="34"/>
  <c r="AD126" i="34"/>
  <c r="C217" i="34"/>
  <c r="AB130" i="34"/>
  <c r="AD130" i="34"/>
  <c r="AC130" i="34"/>
  <c r="C221" i="34"/>
  <c r="AD134" i="34"/>
  <c r="AC134" i="34"/>
  <c r="AB134" i="34"/>
  <c r="AC231" i="34"/>
  <c r="AD231" i="34"/>
  <c r="C186" i="34"/>
  <c r="AC99" i="34"/>
  <c r="AB99" i="34"/>
  <c r="AD99" i="34"/>
  <c r="C190" i="34"/>
  <c r="AD103" i="34"/>
  <c r="AC103" i="34"/>
  <c r="AB103" i="34"/>
  <c r="C194" i="34"/>
  <c r="AD107" i="34"/>
  <c r="AB107" i="34"/>
  <c r="AC107" i="34"/>
  <c r="C198" i="34"/>
  <c r="AB111" i="34"/>
  <c r="AC111" i="34"/>
  <c r="AD111" i="34"/>
  <c r="C202" i="34"/>
  <c r="AD115" i="34"/>
  <c r="AB115" i="34"/>
  <c r="AC115" i="34"/>
  <c r="C206" i="34"/>
  <c r="AD119" i="34"/>
  <c r="AC119" i="34"/>
  <c r="AB119" i="34"/>
  <c r="C210" i="34"/>
  <c r="AD123" i="34"/>
  <c r="AB123" i="34"/>
  <c r="AC123" i="34"/>
  <c r="C214" i="34"/>
  <c r="AC127" i="34"/>
  <c r="AD127" i="34"/>
  <c r="AB127" i="34"/>
  <c r="C218" i="34"/>
  <c r="AC131" i="34"/>
  <c r="AB131" i="34"/>
  <c r="AD131" i="34"/>
  <c r="C222" i="34"/>
  <c r="B232" i="34"/>
  <c r="AC232" i="34"/>
  <c r="AD232" i="34"/>
  <c r="C187" i="34"/>
  <c r="AB100" i="34"/>
  <c r="AC100" i="34"/>
  <c r="AD100" i="34"/>
  <c r="C191" i="34"/>
  <c r="AB104" i="34"/>
  <c r="AD104" i="34"/>
  <c r="AC104" i="34"/>
  <c r="C195" i="34"/>
  <c r="AB108" i="34"/>
  <c r="AC108" i="34"/>
  <c r="AD108" i="34"/>
  <c r="C199" i="34"/>
  <c r="AB112" i="34"/>
  <c r="AD112" i="34"/>
  <c r="AC112" i="34"/>
  <c r="C203" i="34"/>
  <c r="AB116" i="34"/>
  <c r="AC116" i="34"/>
  <c r="AD116" i="34"/>
  <c r="C207" i="34"/>
  <c r="AB120" i="34"/>
  <c r="AD120" i="34"/>
  <c r="AC120" i="34"/>
  <c r="C211" i="34"/>
  <c r="AB124" i="34"/>
  <c r="AC124" i="34"/>
  <c r="AD124" i="34"/>
  <c r="C215" i="34"/>
  <c r="AB128" i="34"/>
  <c r="AD128" i="34"/>
  <c r="AC128" i="34"/>
  <c r="C219" i="34"/>
  <c r="AB132" i="34"/>
  <c r="AC132" i="34"/>
  <c r="AD132" i="34"/>
  <c r="AC233" i="34"/>
  <c r="AD233" i="34"/>
  <c r="C184" i="34"/>
  <c r="AC97" i="34"/>
  <c r="AD97" i="34"/>
  <c r="AB97" i="34"/>
  <c r="C188" i="34"/>
  <c r="AC101" i="34"/>
  <c r="AB101" i="34"/>
  <c r="AD101" i="34"/>
  <c r="C192" i="34"/>
  <c r="AC105" i="34"/>
  <c r="AD105" i="34"/>
  <c r="AB105" i="34"/>
  <c r="C196" i="34"/>
  <c r="AC109" i="34"/>
  <c r="AD109" i="34"/>
  <c r="AB109" i="34"/>
  <c r="C200" i="34"/>
  <c r="AC113" i="34"/>
  <c r="AD113" i="34"/>
  <c r="AB113" i="34"/>
  <c r="C204" i="34"/>
  <c r="AC117" i="34"/>
  <c r="AB117" i="34"/>
  <c r="AD117" i="34"/>
  <c r="C208" i="34"/>
  <c r="AC121" i="34"/>
  <c r="AB121" i="34"/>
  <c r="AD121" i="34"/>
  <c r="C212" i="34"/>
  <c r="AC125" i="34"/>
  <c r="AD125" i="34"/>
  <c r="AB125" i="34"/>
  <c r="C216" i="34"/>
  <c r="AC129" i="34"/>
  <c r="AD129" i="34"/>
  <c r="AB129" i="34"/>
  <c r="C220" i="34"/>
  <c r="AC133" i="34"/>
  <c r="AB133" i="34"/>
  <c r="AD133" i="34"/>
  <c r="AC230" i="34"/>
  <c r="AD230" i="34"/>
  <c r="AC234" i="34"/>
  <c r="AD234" i="34"/>
  <c r="F312" i="18"/>
  <c r="D312" i="18"/>
  <c r="E312" i="18"/>
  <c r="C363" i="18"/>
  <c r="H362" i="18"/>
  <c r="C311" i="18"/>
  <c r="D261" i="18"/>
  <c r="E261" i="18"/>
  <c r="F261" i="18"/>
  <c r="K67" i="34"/>
  <c r="F62" i="34"/>
  <c r="G62" i="34"/>
  <c r="E34" i="31"/>
  <c r="D34" i="31"/>
  <c r="V72" i="34"/>
  <c r="Z40" i="34"/>
  <c r="R40" i="34"/>
  <c r="J40" i="34"/>
  <c r="Y40" i="34"/>
  <c r="Q40" i="34"/>
  <c r="I40" i="34"/>
  <c r="X40" i="34"/>
  <c r="P40" i="34"/>
  <c r="H40" i="34"/>
  <c r="W40" i="34"/>
  <c r="O40" i="34"/>
  <c r="G40" i="34"/>
  <c r="V40" i="34"/>
  <c r="N40" i="34"/>
  <c r="F40" i="34"/>
  <c r="AA40" i="34"/>
  <c r="S40" i="34"/>
  <c r="K40" i="34"/>
  <c r="AB40" i="34"/>
  <c r="U40" i="34"/>
  <c r="T40" i="34"/>
  <c r="M40" i="34"/>
  <c r="L40" i="34"/>
  <c r="X22" i="34"/>
  <c r="P22" i="34"/>
  <c r="H22" i="34"/>
  <c r="R22" i="34"/>
  <c r="W22" i="34"/>
  <c r="O22" i="34"/>
  <c r="G22" i="34"/>
  <c r="J22" i="34"/>
  <c r="V22" i="34"/>
  <c r="N22" i="34"/>
  <c r="F22" i="34"/>
  <c r="U22" i="34"/>
  <c r="M22" i="34"/>
  <c r="AB22" i="34"/>
  <c r="T22" i="34"/>
  <c r="L22" i="34"/>
  <c r="AA22" i="34"/>
  <c r="S22" i="34"/>
  <c r="K22" i="34"/>
  <c r="Z22" i="34"/>
  <c r="Y22" i="34"/>
  <c r="Q22" i="34"/>
  <c r="I22" i="34"/>
  <c r="Y24" i="34"/>
  <c r="Q24" i="34"/>
  <c r="I24" i="34"/>
  <c r="X24" i="34"/>
  <c r="P24" i="34"/>
  <c r="H24" i="34"/>
  <c r="W24" i="34"/>
  <c r="O24" i="34"/>
  <c r="G24" i="34"/>
  <c r="V24" i="34"/>
  <c r="N24" i="34"/>
  <c r="F24" i="34"/>
  <c r="AA24" i="34"/>
  <c r="S24" i="34"/>
  <c r="K24" i="34"/>
  <c r="AB24" i="34"/>
  <c r="Z24" i="34"/>
  <c r="U24" i="34"/>
  <c r="L24" i="34"/>
  <c r="T24" i="34"/>
  <c r="R24" i="34"/>
  <c r="M24" i="34"/>
  <c r="J24" i="34"/>
  <c r="V44" i="34"/>
  <c r="N44" i="34"/>
  <c r="F44" i="34"/>
  <c r="U44" i="34"/>
  <c r="M44" i="34"/>
  <c r="AB44" i="34"/>
  <c r="T44" i="34"/>
  <c r="L44" i="34"/>
  <c r="AA44" i="34"/>
  <c r="S44" i="34"/>
  <c r="K44" i="34"/>
  <c r="Z44" i="34"/>
  <c r="R44" i="34"/>
  <c r="J44" i="34"/>
  <c r="Y44" i="34"/>
  <c r="Q44" i="34"/>
  <c r="I44" i="34"/>
  <c r="W44" i="34"/>
  <c r="O44" i="34"/>
  <c r="G44" i="34"/>
  <c r="P44" i="34"/>
  <c r="H44" i="34"/>
  <c r="X44" i="34"/>
  <c r="AB18" i="34"/>
  <c r="T18" i="34"/>
  <c r="L18" i="34"/>
  <c r="AA18" i="34"/>
  <c r="S18" i="34"/>
  <c r="K18" i="34"/>
  <c r="Z18" i="34"/>
  <c r="R18" i="34"/>
  <c r="J18" i="34"/>
  <c r="Y18" i="34"/>
  <c r="Q18" i="34"/>
  <c r="I18" i="34"/>
  <c r="V18" i="34"/>
  <c r="X18" i="34"/>
  <c r="P18" i="34"/>
  <c r="H18" i="34"/>
  <c r="F18" i="34"/>
  <c r="W18" i="34"/>
  <c r="O18" i="34"/>
  <c r="G18" i="34"/>
  <c r="N18" i="34"/>
  <c r="U18" i="34"/>
  <c r="M18" i="34"/>
  <c r="AB26" i="34"/>
  <c r="T26" i="34"/>
  <c r="L26" i="34"/>
  <c r="AA26" i="34"/>
  <c r="S26" i="34"/>
  <c r="K26" i="34"/>
  <c r="Z26" i="34"/>
  <c r="R26" i="34"/>
  <c r="J26" i="34"/>
  <c r="Y26" i="34"/>
  <c r="Q26" i="34"/>
  <c r="I26" i="34"/>
  <c r="X26" i="34"/>
  <c r="P26" i="34"/>
  <c r="H26" i="34"/>
  <c r="U26" i="34"/>
  <c r="M26" i="34"/>
  <c r="G26" i="34"/>
  <c r="F26" i="34"/>
  <c r="O26" i="34"/>
  <c r="W26" i="34"/>
  <c r="V26" i="34"/>
  <c r="N26" i="34"/>
  <c r="U43" i="34"/>
  <c r="M43" i="34"/>
  <c r="AB43" i="34"/>
  <c r="T43" i="34"/>
  <c r="L43" i="34"/>
  <c r="AA43" i="34"/>
  <c r="S43" i="34"/>
  <c r="K43" i="34"/>
  <c r="Z43" i="34"/>
  <c r="R43" i="34"/>
  <c r="J43" i="34"/>
  <c r="Y43" i="34"/>
  <c r="Q43" i="34"/>
  <c r="I43" i="34"/>
  <c r="V43" i="34"/>
  <c r="N43" i="34"/>
  <c r="F43" i="34"/>
  <c r="X43" i="34"/>
  <c r="W43" i="34"/>
  <c r="H43" i="34"/>
  <c r="P43" i="34"/>
  <c r="O43" i="34"/>
  <c r="G43" i="34"/>
  <c r="U35" i="34"/>
  <c r="M35" i="34"/>
  <c r="AB35" i="34"/>
  <c r="T35" i="34"/>
  <c r="L35" i="34"/>
  <c r="AA35" i="34"/>
  <c r="S35" i="34"/>
  <c r="K35" i="34"/>
  <c r="Z35" i="34"/>
  <c r="R35" i="34"/>
  <c r="J35" i="34"/>
  <c r="Y35" i="34"/>
  <c r="Q35" i="34"/>
  <c r="I35" i="34"/>
  <c r="V35" i="34"/>
  <c r="N35" i="34"/>
  <c r="F35" i="34"/>
  <c r="X35" i="34"/>
  <c r="W35" i="34"/>
  <c r="P35" i="34"/>
  <c r="O35" i="34"/>
  <c r="H35" i="34"/>
  <c r="G35" i="34"/>
  <c r="W21" i="34"/>
  <c r="O21" i="34"/>
  <c r="G21" i="34"/>
  <c r="V21" i="34"/>
  <c r="N21" i="34"/>
  <c r="F21" i="34"/>
  <c r="U21" i="34"/>
  <c r="M21" i="34"/>
  <c r="Q21" i="34"/>
  <c r="AB21" i="34"/>
  <c r="T21" i="34"/>
  <c r="L21" i="34"/>
  <c r="I21" i="34"/>
  <c r="AA21" i="34"/>
  <c r="K21" i="34"/>
  <c r="Z21" i="34"/>
  <c r="R21" i="34"/>
  <c r="J21" i="34"/>
  <c r="X21" i="34"/>
  <c r="P21" i="34"/>
  <c r="H21" i="34"/>
  <c r="Y21" i="34"/>
  <c r="AA49" i="34"/>
  <c r="S49" i="34"/>
  <c r="K49" i="34"/>
  <c r="Z49" i="34"/>
  <c r="R49" i="34"/>
  <c r="J49" i="34"/>
  <c r="Y49" i="34"/>
  <c r="Q49" i="34"/>
  <c r="I49" i="34"/>
  <c r="X49" i="34"/>
  <c r="P49" i="34"/>
  <c r="H49" i="34"/>
  <c r="W49" i="34"/>
  <c r="O49" i="34"/>
  <c r="G49" i="34"/>
  <c r="V49" i="34"/>
  <c r="N49" i="34"/>
  <c r="F49" i="34"/>
  <c r="AB49" i="34"/>
  <c r="T49" i="34"/>
  <c r="L49" i="34"/>
  <c r="U49" i="34"/>
  <c r="M49" i="34"/>
  <c r="Y47" i="34"/>
  <c r="Q47" i="34"/>
  <c r="I47" i="34"/>
  <c r="X47" i="34"/>
  <c r="P47" i="34"/>
  <c r="H47" i="34"/>
  <c r="W47" i="34"/>
  <c r="O47" i="34"/>
  <c r="G47" i="34"/>
  <c r="V47" i="34"/>
  <c r="N47" i="34"/>
  <c r="F47" i="34"/>
  <c r="U47" i="34"/>
  <c r="M47" i="34"/>
  <c r="AB47" i="34"/>
  <c r="T47" i="34"/>
  <c r="L47" i="34"/>
  <c r="Z47" i="34"/>
  <c r="R47" i="34"/>
  <c r="J47" i="34"/>
  <c r="K47" i="34"/>
  <c r="S47" i="34"/>
  <c r="AA47" i="34"/>
  <c r="Y31" i="34"/>
  <c r="Q31" i="34"/>
  <c r="I31" i="34"/>
  <c r="X31" i="34"/>
  <c r="P31" i="34"/>
  <c r="H31" i="34"/>
  <c r="W31" i="34"/>
  <c r="O31" i="34"/>
  <c r="G31" i="34"/>
  <c r="V31" i="34"/>
  <c r="N31" i="34"/>
  <c r="F31" i="34"/>
  <c r="U31" i="34"/>
  <c r="M31" i="34"/>
  <c r="Z31" i="34"/>
  <c r="R31" i="34"/>
  <c r="J31" i="34"/>
  <c r="T31" i="34"/>
  <c r="S31" i="34"/>
  <c r="L31" i="34"/>
  <c r="K31" i="34"/>
  <c r="AB31" i="34"/>
  <c r="AA31" i="34"/>
  <c r="M16" i="34"/>
  <c r="Z16" i="34"/>
  <c r="R16" i="34"/>
  <c r="I16" i="34"/>
  <c r="Y16" i="34"/>
  <c r="Q16" i="34"/>
  <c r="H16" i="34"/>
  <c r="X16" i="34"/>
  <c r="P16" i="34"/>
  <c r="G16" i="34"/>
  <c r="T16" i="34"/>
  <c r="W16" i="34"/>
  <c r="O16" i="34"/>
  <c r="F16" i="34"/>
  <c r="K16" i="34"/>
  <c r="V16" i="34"/>
  <c r="N16" i="34"/>
  <c r="U16" i="34"/>
  <c r="L16" i="34"/>
  <c r="AA16" i="34"/>
  <c r="S16" i="34"/>
  <c r="J16" i="34"/>
  <c r="AB16" i="34"/>
  <c r="W37" i="34"/>
  <c r="O37" i="34"/>
  <c r="G37" i="34"/>
  <c r="V37" i="34"/>
  <c r="N37" i="34"/>
  <c r="F37" i="34"/>
  <c r="U37" i="34"/>
  <c r="M37" i="34"/>
  <c r="AB37" i="34"/>
  <c r="T37" i="34"/>
  <c r="L37" i="34"/>
  <c r="AA37" i="34"/>
  <c r="S37" i="34"/>
  <c r="K37" i="34"/>
  <c r="X37" i="34"/>
  <c r="P37" i="34"/>
  <c r="H37" i="34"/>
  <c r="J37" i="34"/>
  <c r="R37" i="34"/>
  <c r="I37" i="34"/>
  <c r="Z37" i="34"/>
  <c r="Y37" i="34"/>
  <c r="Q37" i="34"/>
  <c r="AA17" i="34"/>
  <c r="S17" i="34"/>
  <c r="K17" i="34"/>
  <c r="U17" i="34"/>
  <c r="Z17" i="34"/>
  <c r="R17" i="34"/>
  <c r="J17" i="34"/>
  <c r="M17" i="34"/>
  <c r="Y17" i="34"/>
  <c r="Q17" i="34"/>
  <c r="I17" i="34"/>
  <c r="X17" i="34"/>
  <c r="P17" i="34"/>
  <c r="H17" i="34"/>
  <c r="W17" i="34"/>
  <c r="O17" i="34"/>
  <c r="G17" i="34"/>
  <c r="V17" i="34"/>
  <c r="N17" i="34"/>
  <c r="F17" i="34"/>
  <c r="AB17" i="34"/>
  <c r="T17" i="34"/>
  <c r="L17" i="34"/>
  <c r="V53" i="34"/>
  <c r="N53" i="34"/>
  <c r="F53" i="34"/>
  <c r="U53" i="34"/>
  <c r="M53" i="34"/>
  <c r="AB53" i="34"/>
  <c r="T53" i="34"/>
  <c r="L53" i="34"/>
  <c r="AA53" i="34"/>
  <c r="S53" i="34"/>
  <c r="K53" i="34"/>
  <c r="Z53" i="34"/>
  <c r="R53" i="34"/>
  <c r="J53" i="34"/>
  <c r="Y53" i="34"/>
  <c r="Q53" i="34"/>
  <c r="I53" i="34"/>
  <c r="W53" i="34"/>
  <c r="O53" i="34"/>
  <c r="G53" i="34"/>
  <c r="X53" i="34"/>
  <c r="P53" i="34"/>
  <c r="H53" i="34"/>
  <c r="U27" i="34"/>
  <c r="M27" i="34"/>
  <c r="AB27" i="34"/>
  <c r="T27" i="34"/>
  <c r="L27" i="34"/>
  <c r="AA27" i="34"/>
  <c r="S27" i="34"/>
  <c r="K27" i="34"/>
  <c r="Z27" i="34"/>
  <c r="R27" i="34"/>
  <c r="J27" i="34"/>
  <c r="Y27" i="34"/>
  <c r="Q27" i="34"/>
  <c r="I27" i="34"/>
  <c r="V27" i="34"/>
  <c r="N27" i="34"/>
  <c r="F27" i="34"/>
  <c r="P27" i="34"/>
  <c r="X27" i="34"/>
  <c r="O27" i="34"/>
  <c r="H27" i="34"/>
  <c r="G27" i="34"/>
  <c r="W27" i="34"/>
  <c r="AB42" i="34"/>
  <c r="T42" i="34"/>
  <c r="L42" i="34"/>
  <c r="AA42" i="34"/>
  <c r="S42" i="34"/>
  <c r="K42" i="34"/>
  <c r="Z42" i="34"/>
  <c r="R42" i="34"/>
  <c r="J42" i="34"/>
  <c r="Y42" i="34"/>
  <c r="Q42" i="34"/>
  <c r="I42" i="34"/>
  <c r="X42" i="34"/>
  <c r="P42" i="34"/>
  <c r="H42" i="34"/>
  <c r="U42" i="34"/>
  <c r="M42" i="34"/>
  <c r="W42" i="34"/>
  <c r="V42" i="34"/>
  <c r="O42" i="34"/>
  <c r="N42" i="34"/>
  <c r="G42" i="34"/>
  <c r="F42" i="34"/>
  <c r="AB34" i="34"/>
  <c r="T34" i="34"/>
  <c r="L34" i="34"/>
  <c r="AA34" i="34"/>
  <c r="S34" i="34"/>
  <c r="K34" i="34"/>
  <c r="Z34" i="34"/>
  <c r="R34" i="34"/>
  <c r="J34" i="34"/>
  <c r="Y34" i="34"/>
  <c r="Q34" i="34"/>
  <c r="I34" i="34"/>
  <c r="X34" i="34"/>
  <c r="P34" i="34"/>
  <c r="H34" i="34"/>
  <c r="U34" i="34"/>
  <c r="M34" i="34"/>
  <c r="O34" i="34"/>
  <c r="N34" i="34"/>
  <c r="W34" i="34"/>
  <c r="G34" i="34"/>
  <c r="F34" i="34"/>
  <c r="V34" i="34"/>
  <c r="U51" i="34"/>
  <c r="M51" i="34"/>
  <c r="AB51" i="34"/>
  <c r="T51" i="34"/>
  <c r="L51" i="34"/>
  <c r="AA51" i="34"/>
  <c r="S51" i="34"/>
  <c r="K51" i="34"/>
  <c r="Z51" i="34"/>
  <c r="R51" i="34"/>
  <c r="J51" i="34"/>
  <c r="Y51" i="34"/>
  <c r="Q51" i="34"/>
  <c r="I51" i="34"/>
  <c r="X51" i="34"/>
  <c r="P51" i="34"/>
  <c r="H51" i="34"/>
  <c r="V51" i="34"/>
  <c r="N51" i="34"/>
  <c r="F51" i="34"/>
  <c r="W51" i="34"/>
  <c r="O51" i="34"/>
  <c r="G51" i="34"/>
  <c r="Z48" i="34"/>
  <c r="R48" i="34"/>
  <c r="J48" i="34"/>
  <c r="Y48" i="34"/>
  <c r="Q48" i="34"/>
  <c r="I48" i="34"/>
  <c r="X48" i="34"/>
  <c r="P48" i="34"/>
  <c r="H48" i="34"/>
  <c r="W48" i="34"/>
  <c r="O48" i="34"/>
  <c r="G48" i="34"/>
  <c r="V48" i="34"/>
  <c r="N48" i="34"/>
  <c r="F48" i="34"/>
  <c r="U48" i="34"/>
  <c r="M48" i="34"/>
  <c r="AA48" i="34"/>
  <c r="S48" i="34"/>
  <c r="K48" i="34"/>
  <c r="AB48" i="34"/>
  <c r="T48" i="34"/>
  <c r="L48" i="34"/>
  <c r="Z32" i="34"/>
  <c r="R32" i="34"/>
  <c r="J32" i="34"/>
  <c r="Y32" i="34"/>
  <c r="Q32" i="34"/>
  <c r="I32" i="34"/>
  <c r="X32" i="34"/>
  <c r="P32" i="34"/>
  <c r="H32" i="34"/>
  <c r="W32" i="34"/>
  <c r="O32" i="34"/>
  <c r="G32" i="34"/>
  <c r="V32" i="34"/>
  <c r="N32" i="34"/>
  <c r="F32" i="34"/>
  <c r="AA32" i="34"/>
  <c r="S32" i="34"/>
  <c r="K32" i="34"/>
  <c r="AB32" i="34"/>
  <c r="U32" i="34"/>
  <c r="T32" i="34"/>
  <c r="M32" i="34"/>
  <c r="L32" i="34"/>
  <c r="Y39" i="34"/>
  <c r="Q39" i="34"/>
  <c r="I39" i="34"/>
  <c r="X39" i="34"/>
  <c r="P39" i="34"/>
  <c r="H39" i="34"/>
  <c r="W39" i="34"/>
  <c r="O39" i="34"/>
  <c r="G39" i="34"/>
  <c r="V39" i="34"/>
  <c r="N39" i="34"/>
  <c r="F39" i="34"/>
  <c r="U39" i="34"/>
  <c r="M39" i="34"/>
  <c r="Z39" i="34"/>
  <c r="R39" i="34"/>
  <c r="J39" i="34"/>
  <c r="AB39" i="34"/>
  <c r="AA39" i="34"/>
  <c r="T39" i="34"/>
  <c r="S39" i="34"/>
  <c r="L39" i="34"/>
  <c r="K39" i="34"/>
  <c r="W45" i="34"/>
  <c r="O45" i="34"/>
  <c r="G45" i="34"/>
  <c r="V45" i="34"/>
  <c r="N45" i="34"/>
  <c r="F45" i="34"/>
  <c r="U45" i="34"/>
  <c r="M45" i="34"/>
  <c r="AB45" i="34"/>
  <c r="T45" i="34"/>
  <c r="L45" i="34"/>
  <c r="AA45" i="34"/>
  <c r="S45" i="34"/>
  <c r="K45" i="34"/>
  <c r="Z45" i="34"/>
  <c r="R45" i="34"/>
  <c r="J45" i="34"/>
  <c r="X45" i="34"/>
  <c r="P45" i="34"/>
  <c r="H45" i="34"/>
  <c r="I45" i="34"/>
  <c r="Y45" i="34"/>
  <c r="Q45" i="34"/>
  <c r="W29" i="34"/>
  <c r="O29" i="34"/>
  <c r="G29" i="34"/>
  <c r="V29" i="34"/>
  <c r="N29" i="34"/>
  <c r="F29" i="34"/>
  <c r="U29" i="34"/>
  <c r="M29" i="34"/>
  <c r="AB29" i="34"/>
  <c r="T29" i="34"/>
  <c r="L29" i="34"/>
  <c r="AA29" i="34"/>
  <c r="S29" i="34"/>
  <c r="K29" i="34"/>
  <c r="X29" i="34"/>
  <c r="P29" i="34"/>
  <c r="H29" i="34"/>
  <c r="Z29" i="34"/>
  <c r="Y29" i="34"/>
  <c r="R29" i="34"/>
  <c r="Q29" i="34"/>
  <c r="J29" i="34"/>
  <c r="I29" i="34"/>
  <c r="AA25" i="34"/>
  <c r="S25" i="34"/>
  <c r="Z25" i="34"/>
  <c r="R25" i="34"/>
  <c r="J25" i="34"/>
  <c r="Y25" i="34"/>
  <c r="Q25" i="34"/>
  <c r="I25" i="34"/>
  <c r="X25" i="34"/>
  <c r="P25" i="34"/>
  <c r="H25" i="34"/>
  <c r="W25" i="34"/>
  <c r="O25" i="34"/>
  <c r="G25" i="34"/>
  <c r="AB25" i="34"/>
  <c r="T25" i="34"/>
  <c r="L25" i="34"/>
  <c r="V25" i="34"/>
  <c r="U25" i="34"/>
  <c r="N25" i="34"/>
  <c r="M25" i="34"/>
  <c r="F25" i="34"/>
  <c r="K25" i="34"/>
  <c r="V36" i="34"/>
  <c r="N36" i="34"/>
  <c r="F36" i="34"/>
  <c r="U36" i="34"/>
  <c r="M36" i="34"/>
  <c r="AB36" i="34"/>
  <c r="T36" i="34"/>
  <c r="L36" i="34"/>
  <c r="AA36" i="34"/>
  <c r="S36" i="34"/>
  <c r="K36" i="34"/>
  <c r="Z36" i="34"/>
  <c r="R36" i="34"/>
  <c r="J36" i="34"/>
  <c r="W36" i="34"/>
  <c r="O36" i="34"/>
  <c r="G36" i="34"/>
  <c r="Y36" i="34"/>
  <c r="X36" i="34"/>
  <c r="Q36" i="34"/>
  <c r="P36" i="34"/>
  <c r="H36" i="34"/>
  <c r="I36" i="34"/>
  <c r="U19" i="34"/>
  <c r="M19" i="34"/>
  <c r="AB19" i="34"/>
  <c r="T19" i="34"/>
  <c r="L19" i="34"/>
  <c r="W19" i="34"/>
  <c r="AA19" i="34"/>
  <c r="S19" i="34"/>
  <c r="K19" i="34"/>
  <c r="G19" i="34"/>
  <c r="Z19" i="34"/>
  <c r="R19" i="34"/>
  <c r="J19" i="34"/>
  <c r="Y19" i="34"/>
  <c r="Q19" i="34"/>
  <c r="I19" i="34"/>
  <c r="X19" i="34"/>
  <c r="P19" i="34"/>
  <c r="H19" i="34"/>
  <c r="V19" i="34"/>
  <c r="N19" i="34"/>
  <c r="F19" i="34"/>
  <c r="O19" i="34"/>
  <c r="V20" i="34"/>
  <c r="N20" i="34"/>
  <c r="F20" i="34"/>
  <c r="H20" i="34"/>
  <c r="U20" i="34"/>
  <c r="M20" i="34"/>
  <c r="AB20" i="34"/>
  <c r="T20" i="34"/>
  <c r="L20" i="34"/>
  <c r="AA20" i="34"/>
  <c r="S20" i="34"/>
  <c r="K20" i="34"/>
  <c r="Z20" i="34"/>
  <c r="R20" i="34"/>
  <c r="J20" i="34"/>
  <c r="X20" i="34"/>
  <c r="Y20" i="34"/>
  <c r="Q20" i="34"/>
  <c r="I20" i="34"/>
  <c r="P20" i="34"/>
  <c r="W20" i="34"/>
  <c r="O20" i="34"/>
  <c r="G20" i="34"/>
  <c r="V28" i="34"/>
  <c r="N28" i="34"/>
  <c r="F28" i="34"/>
  <c r="U28" i="34"/>
  <c r="M28" i="34"/>
  <c r="AB28" i="34"/>
  <c r="T28" i="34"/>
  <c r="L28" i="34"/>
  <c r="AA28" i="34"/>
  <c r="S28" i="34"/>
  <c r="K28" i="34"/>
  <c r="Z28" i="34"/>
  <c r="R28" i="34"/>
  <c r="J28" i="34"/>
  <c r="W28" i="34"/>
  <c r="O28" i="34"/>
  <c r="G28" i="34"/>
  <c r="Y28" i="34"/>
  <c r="X28" i="34"/>
  <c r="Q28" i="34"/>
  <c r="P28" i="34"/>
  <c r="I28" i="34"/>
  <c r="H28" i="34"/>
  <c r="AA41" i="34"/>
  <c r="S41" i="34"/>
  <c r="K41" i="34"/>
  <c r="Z41" i="34"/>
  <c r="R41" i="34"/>
  <c r="J41" i="34"/>
  <c r="Y41" i="34"/>
  <c r="Q41" i="34"/>
  <c r="I41" i="34"/>
  <c r="X41" i="34"/>
  <c r="P41" i="34"/>
  <c r="H41" i="34"/>
  <c r="W41" i="34"/>
  <c r="O41" i="34"/>
  <c r="G41" i="34"/>
  <c r="AB41" i="34"/>
  <c r="T41" i="34"/>
  <c r="L41" i="34"/>
  <c r="N41" i="34"/>
  <c r="M41" i="34"/>
  <c r="F41" i="34"/>
  <c r="V41" i="34"/>
  <c r="U41" i="34"/>
  <c r="AA33" i="34"/>
  <c r="S33" i="34"/>
  <c r="K33" i="34"/>
  <c r="Z33" i="34"/>
  <c r="R33" i="34"/>
  <c r="J33" i="34"/>
  <c r="Y33" i="34"/>
  <c r="Q33" i="34"/>
  <c r="I33" i="34"/>
  <c r="X33" i="34"/>
  <c r="P33" i="34"/>
  <c r="H33" i="34"/>
  <c r="W33" i="34"/>
  <c r="O33" i="34"/>
  <c r="G33" i="34"/>
  <c r="AB33" i="34"/>
  <c r="T33" i="34"/>
  <c r="L33" i="34"/>
  <c r="F33" i="34"/>
  <c r="N33" i="34"/>
  <c r="V33" i="34"/>
  <c r="U33" i="34"/>
  <c r="M33" i="34"/>
  <c r="AB50" i="34"/>
  <c r="T50" i="34"/>
  <c r="L50" i="34"/>
  <c r="AA50" i="34"/>
  <c r="S50" i="34"/>
  <c r="K50" i="34"/>
  <c r="Z50" i="34"/>
  <c r="R50" i="34"/>
  <c r="J50" i="34"/>
  <c r="Y50" i="34"/>
  <c r="Q50" i="34"/>
  <c r="I50" i="34"/>
  <c r="X50" i="34"/>
  <c r="P50" i="34"/>
  <c r="H50" i="34"/>
  <c r="W50" i="34"/>
  <c r="O50" i="34"/>
  <c r="G50" i="34"/>
  <c r="U50" i="34"/>
  <c r="M50" i="34"/>
  <c r="F50" i="34"/>
  <c r="V50" i="34"/>
  <c r="N50" i="34"/>
  <c r="X15" i="34"/>
  <c r="P15" i="34"/>
  <c r="H15" i="34"/>
  <c r="J15" i="34"/>
  <c r="W15" i="34"/>
  <c r="O15" i="34"/>
  <c r="G15" i="34"/>
  <c r="V15" i="34"/>
  <c r="N15" i="34"/>
  <c r="U15" i="34"/>
  <c r="M15" i="34"/>
  <c r="AB15" i="34"/>
  <c r="T15" i="34"/>
  <c r="L15" i="34"/>
  <c r="R15" i="34"/>
  <c r="AA15" i="34"/>
  <c r="S15" i="34"/>
  <c r="K15" i="34"/>
  <c r="Z15" i="34"/>
  <c r="Y15" i="34"/>
  <c r="Q15" i="34"/>
  <c r="I15" i="34"/>
  <c r="X23" i="34"/>
  <c r="W23" i="34"/>
  <c r="U23" i="34"/>
  <c r="AB23" i="34"/>
  <c r="Q23" i="34"/>
  <c r="I23" i="34"/>
  <c r="AA23" i="34"/>
  <c r="P23" i="34"/>
  <c r="H23" i="34"/>
  <c r="Z23" i="34"/>
  <c r="O23" i="34"/>
  <c r="G23" i="34"/>
  <c r="Y23" i="34"/>
  <c r="N23" i="34"/>
  <c r="F23" i="34"/>
  <c r="S23" i="34"/>
  <c r="V23" i="34"/>
  <c r="M23" i="34"/>
  <c r="K23" i="34"/>
  <c r="T23" i="34"/>
  <c r="L23" i="34"/>
  <c r="R23" i="34"/>
  <c r="J23" i="34"/>
  <c r="X46" i="34"/>
  <c r="P46" i="34"/>
  <c r="H46" i="34"/>
  <c r="W46" i="34"/>
  <c r="O46" i="34"/>
  <c r="G46" i="34"/>
  <c r="V46" i="34"/>
  <c r="N46" i="34"/>
  <c r="F46" i="34"/>
  <c r="U46" i="34"/>
  <c r="M46" i="34"/>
  <c r="AB46" i="34"/>
  <c r="T46" i="34"/>
  <c r="L46" i="34"/>
  <c r="AA46" i="34"/>
  <c r="S46" i="34"/>
  <c r="K46" i="34"/>
  <c r="Y46" i="34"/>
  <c r="Q46" i="34"/>
  <c r="I46" i="34"/>
  <c r="Z46" i="34"/>
  <c r="R46" i="34"/>
  <c r="J46" i="34"/>
  <c r="X38" i="34"/>
  <c r="P38" i="34"/>
  <c r="H38" i="34"/>
  <c r="W38" i="34"/>
  <c r="O38" i="34"/>
  <c r="G38" i="34"/>
  <c r="V38" i="34"/>
  <c r="N38" i="34"/>
  <c r="F38" i="34"/>
  <c r="U38" i="34"/>
  <c r="M38" i="34"/>
  <c r="AB38" i="34"/>
  <c r="T38" i="34"/>
  <c r="L38" i="34"/>
  <c r="Y38" i="34"/>
  <c r="Q38" i="34"/>
  <c r="I38" i="34"/>
  <c r="S38" i="34"/>
  <c r="R38" i="34"/>
  <c r="K38" i="34"/>
  <c r="J38" i="34"/>
  <c r="AA38" i="34"/>
  <c r="Z38" i="34"/>
  <c r="X30" i="34"/>
  <c r="P30" i="34"/>
  <c r="H30" i="34"/>
  <c r="W30" i="34"/>
  <c r="O30" i="34"/>
  <c r="G30" i="34"/>
  <c r="V30" i="34"/>
  <c r="N30" i="34"/>
  <c r="F30" i="34"/>
  <c r="U30" i="34"/>
  <c r="M30" i="34"/>
  <c r="AB30" i="34"/>
  <c r="T30" i="34"/>
  <c r="L30" i="34"/>
  <c r="Y30" i="34"/>
  <c r="Q30" i="34"/>
  <c r="I30" i="34"/>
  <c r="K30" i="34"/>
  <c r="J30" i="34"/>
  <c r="AA30" i="34"/>
  <c r="S30" i="34"/>
  <c r="Z30" i="34"/>
  <c r="R30" i="34"/>
  <c r="AB52" i="34"/>
  <c r="T52" i="34"/>
  <c r="L52" i="34"/>
  <c r="AA52" i="34"/>
  <c r="S52" i="34"/>
  <c r="K52" i="34"/>
  <c r="Z52" i="34"/>
  <c r="R52" i="34"/>
  <c r="J52" i="34"/>
  <c r="Y52" i="34"/>
  <c r="Q52" i="34"/>
  <c r="I52" i="34"/>
  <c r="X52" i="34"/>
  <c r="P52" i="34"/>
  <c r="H52" i="34"/>
  <c r="W52" i="34"/>
  <c r="O52" i="34"/>
  <c r="G52" i="34"/>
  <c r="V52" i="34"/>
  <c r="N52" i="34"/>
  <c r="F52" i="34"/>
  <c r="U52" i="34"/>
  <c r="M52" i="34"/>
  <c r="Z64" i="34"/>
  <c r="J68" i="34"/>
  <c r="B230" i="34"/>
  <c r="B231" i="34"/>
  <c r="B233" i="34"/>
  <c r="B236" i="34"/>
  <c r="B234" i="34"/>
  <c r="B235" i="34"/>
  <c r="L62" i="34"/>
  <c r="AB62" i="34"/>
  <c r="Q66" i="34"/>
  <c r="G65" i="34"/>
  <c r="I79" i="34"/>
  <c r="U75" i="34"/>
  <c r="Y79" i="34"/>
  <c r="J76" i="34"/>
  <c r="R68" i="34"/>
  <c r="P82" i="34"/>
  <c r="J64" i="34"/>
  <c r="Q67" i="34"/>
  <c r="F80" i="34"/>
  <c r="N72" i="34"/>
  <c r="V80" i="34"/>
  <c r="M71" i="34"/>
  <c r="Z68" i="34"/>
  <c r="U79" i="34"/>
  <c r="N64" i="34"/>
  <c r="N68" i="34"/>
  <c r="N80" i="34"/>
  <c r="I63" i="34"/>
  <c r="Y63" i="34"/>
  <c r="R64" i="34"/>
  <c r="I67" i="34"/>
  <c r="Y67" i="34"/>
  <c r="U71" i="34"/>
  <c r="Q63" i="34"/>
  <c r="R76" i="34"/>
  <c r="U63" i="34"/>
  <c r="U67" i="34"/>
  <c r="Q75" i="34"/>
  <c r="M63" i="34"/>
  <c r="F64" i="34"/>
  <c r="V64" i="34"/>
  <c r="M67" i="34"/>
  <c r="F68" i="34"/>
  <c r="V68" i="34"/>
  <c r="F72" i="34"/>
  <c r="Z76" i="34"/>
  <c r="G34" i="31"/>
  <c r="N62" i="34"/>
  <c r="J62" i="34"/>
  <c r="T70" i="34"/>
  <c r="H70" i="34"/>
  <c r="AB70" i="34"/>
  <c r="L70" i="34"/>
  <c r="H74" i="34"/>
  <c r="X74" i="34"/>
  <c r="G82" i="34"/>
  <c r="G78" i="34"/>
  <c r="G74" i="34"/>
  <c r="G79" i="34"/>
  <c r="G75" i="34"/>
  <c r="G71" i="34"/>
  <c r="G80" i="34"/>
  <c r="G76" i="34"/>
  <c r="G72" i="34"/>
  <c r="G70" i="34"/>
  <c r="G66" i="34"/>
  <c r="G73" i="34"/>
  <c r="G67" i="34"/>
  <c r="G63" i="34"/>
  <c r="G77" i="34"/>
  <c r="G68" i="34"/>
  <c r="G64" i="34"/>
  <c r="G81" i="34"/>
  <c r="G69" i="34"/>
  <c r="K82" i="34"/>
  <c r="K78" i="34"/>
  <c r="K74" i="34"/>
  <c r="K79" i="34"/>
  <c r="K75" i="34"/>
  <c r="K71" i="34"/>
  <c r="K80" i="34"/>
  <c r="K76" i="34"/>
  <c r="K72" i="34"/>
  <c r="K73" i="34"/>
  <c r="K70" i="34"/>
  <c r="K66" i="34"/>
  <c r="K62" i="34"/>
  <c r="K77" i="34"/>
  <c r="K63" i="34"/>
  <c r="K69" i="34"/>
  <c r="K81" i="34"/>
  <c r="K68" i="34"/>
  <c r="K64" i="34"/>
  <c r="O82" i="34"/>
  <c r="O78" i="34"/>
  <c r="O74" i="34"/>
  <c r="O79" i="34"/>
  <c r="O75" i="34"/>
  <c r="O71" i="34"/>
  <c r="O80" i="34"/>
  <c r="O76" i="34"/>
  <c r="O72" i="34"/>
  <c r="O77" i="34"/>
  <c r="O66" i="34"/>
  <c r="O62" i="34"/>
  <c r="O73" i="34"/>
  <c r="O81" i="34"/>
  <c r="O67" i="34"/>
  <c r="O63" i="34"/>
  <c r="O70" i="34"/>
  <c r="O68" i="34"/>
  <c r="O64" i="34"/>
  <c r="O69" i="34"/>
  <c r="S82" i="34"/>
  <c r="S78" i="34"/>
  <c r="S74" i="34"/>
  <c r="S79" i="34"/>
  <c r="S75" i="34"/>
  <c r="S71" i="34"/>
  <c r="S80" i="34"/>
  <c r="S76" i="34"/>
  <c r="S72" i="34"/>
  <c r="S81" i="34"/>
  <c r="S70" i="34"/>
  <c r="S66" i="34"/>
  <c r="S62" i="34"/>
  <c r="S67" i="34"/>
  <c r="S63" i="34"/>
  <c r="S69" i="34"/>
  <c r="S73" i="34"/>
  <c r="S68" i="34"/>
  <c r="S64" i="34"/>
  <c r="S77" i="34"/>
  <c r="W82" i="34"/>
  <c r="W78" i="34"/>
  <c r="W74" i="34"/>
  <c r="W79" i="34"/>
  <c r="W75" i="34"/>
  <c r="W71" i="34"/>
  <c r="W80" i="34"/>
  <c r="W76" i="34"/>
  <c r="W72" i="34"/>
  <c r="W66" i="34"/>
  <c r="W62" i="34"/>
  <c r="W73" i="34"/>
  <c r="W67" i="34"/>
  <c r="W63" i="34"/>
  <c r="W77" i="34"/>
  <c r="W70" i="34"/>
  <c r="W68" i="34"/>
  <c r="W64" i="34"/>
  <c r="W81" i="34"/>
  <c r="W69" i="34"/>
  <c r="W65" i="34"/>
  <c r="AA82" i="34"/>
  <c r="AA78" i="34"/>
  <c r="AA74" i="34"/>
  <c r="AA79" i="34"/>
  <c r="AA75" i="34"/>
  <c r="AA71" i="34"/>
  <c r="AA80" i="34"/>
  <c r="AA76" i="34"/>
  <c r="AA72" i="34"/>
  <c r="AA73" i="34"/>
  <c r="AA70" i="34"/>
  <c r="AA66" i="34"/>
  <c r="AA62" i="34"/>
  <c r="AA65" i="34"/>
  <c r="AA77" i="34"/>
  <c r="AA67" i="34"/>
  <c r="AA63" i="34"/>
  <c r="AA81" i="34"/>
  <c r="AA68" i="34"/>
  <c r="AA64" i="34"/>
  <c r="AA69" i="34"/>
  <c r="P62" i="34"/>
  <c r="K65" i="34"/>
  <c r="AB66" i="34"/>
  <c r="X66" i="34"/>
  <c r="T66" i="34"/>
  <c r="P66" i="34"/>
  <c r="H66" i="34"/>
  <c r="L66" i="34"/>
  <c r="AB78" i="34"/>
  <c r="L78" i="34"/>
  <c r="T62" i="34"/>
  <c r="O65" i="34"/>
  <c r="X62" i="34"/>
  <c r="S65" i="34"/>
  <c r="H79" i="34"/>
  <c r="H75" i="34"/>
  <c r="H80" i="34"/>
  <c r="H76" i="34"/>
  <c r="H72" i="34"/>
  <c r="H81" i="34"/>
  <c r="H77" i="34"/>
  <c r="H73" i="34"/>
  <c r="L79" i="34"/>
  <c r="L75" i="34"/>
  <c r="L80" i="34"/>
  <c r="L76" i="34"/>
  <c r="L72" i="34"/>
  <c r="L81" i="34"/>
  <c r="L77" i="34"/>
  <c r="L73" i="34"/>
  <c r="P79" i="34"/>
  <c r="P75" i="34"/>
  <c r="P80" i="34"/>
  <c r="P76" i="34"/>
  <c r="P72" i="34"/>
  <c r="P81" i="34"/>
  <c r="P77" i="34"/>
  <c r="P73" i="34"/>
  <c r="T79" i="34"/>
  <c r="T75" i="34"/>
  <c r="T80" i="34"/>
  <c r="T76" i="34"/>
  <c r="T72" i="34"/>
  <c r="T81" i="34"/>
  <c r="T77" i="34"/>
  <c r="T73" i="34"/>
  <c r="X79" i="34"/>
  <c r="X75" i="34"/>
  <c r="X80" i="34"/>
  <c r="X76" i="34"/>
  <c r="X72" i="34"/>
  <c r="X81" i="34"/>
  <c r="X77" i="34"/>
  <c r="X73" i="34"/>
  <c r="AB79" i="34"/>
  <c r="AB75" i="34"/>
  <c r="AB80" i="34"/>
  <c r="AB76" i="34"/>
  <c r="AB72" i="34"/>
  <c r="AB81" i="34"/>
  <c r="AB77" i="34"/>
  <c r="AB73" i="34"/>
  <c r="I62" i="34"/>
  <c r="M62" i="34"/>
  <c r="Q62" i="34"/>
  <c r="U62" i="34"/>
  <c r="Y62" i="34"/>
  <c r="F63" i="34"/>
  <c r="J63" i="34"/>
  <c r="N63" i="34"/>
  <c r="R63" i="34"/>
  <c r="V63" i="34"/>
  <c r="Z63" i="34"/>
  <c r="H65" i="34"/>
  <c r="L65" i="34"/>
  <c r="P65" i="34"/>
  <c r="T65" i="34"/>
  <c r="X65" i="34"/>
  <c r="AB65" i="34"/>
  <c r="I66" i="34"/>
  <c r="M66" i="34"/>
  <c r="U66" i="34"/>
  <c r="Y66" i="34"/>
  <c r="F67" i="34"/>
  <c r="J67" i="34"/>
  <c r="N67" i="34"/>
  <c r="R67" i="34"/>
  <c r="V67" i="34"/>
  <c r="Z67" i="34"/>
  <c r="H69" i="34"/>
  <c r="L69" i="34"/>
  <c r="P69" i="34"/>
  <c r="T69" i="34"/>
  <c r="X69" i="34"/>
  <c r="AB69" i="34"/>
  <c r="I70" i="34"/>
  <c r="H71" i="34"/>
  <c r="P71" i="34"/>
  <c r="X71" i="34"/>
  <c r="J72" i="34"/>
  <c r="Z72" i="34"/>
  <c r="L74" i="34"/>
  <c r="AB74" i="34"/>
  <c r="N76" i="34"/>
  <c r="P78" i="34"/>
  <c r="R80" i="34"/>
  <c r="T82" i="34"/>
  <c r="I80" i="34"/>
  <c r="I76" i="34"/>
  <c r="I72" i="34"/>
  <c r="I81" i="34"/>
  <c r="I77" i="34"/>
  <c r="I73" i="34"/>
  <c r="I82" i="34"/>
  <c r="I78" i="34"/>
  <c r="I74" i="34"/>
  <c r="M80" i="34"/>
  <c r="M76" i="34"/>
  <c r="M72" i="34"/>
  <c r="M81" i="34"/>
  <c r="M77" i="34"/>
  <c r="M73" i="34"/>
  <c r="M82" i="34"/>
  <c r="M78" i="34"/>
  <c r="M74" i="34"/>
  <c r="M70" i="34"/>
  <c r="Q80" i="34"/>
  <c r="Q76" i="34"/>
  <c r="Q72" i="34"/>
  <c r="Q81" i="34"/>
  <c r="Q77" i="34"/>
  <c r="Q73" i="34"/>
  <c r="Q82" i="34"/>
  <c r="Q78" i="34"/>
  <c r="Q74" i="34"/>
  <c r="Q70" i="34"/>
  <c r="U80" i="34"/>
  <c r="U76" i="34"/>
  <c r="U72" i="34"/>
  <c r="U81" i="34"/>
  <c r="U77" i="34"/>
  <c r="U73" i="34"/>
  <c r="U82" i="34"/>
  <c r="U78" i="34"/>
  <c r="U74" i="34"/>
  <c r="U70" i="34"/>
  <c r="Y80" i="34"/>
  <c r="Y76" i="34"/>
  <c r="Y72" i="34"/>
  <c r="Y81" i="34"/>
  <c r="Y77" i="34"/>
  <c r="Y73" i="34"/>
  <c r="Y82" i="34"/>
  <c r="Y78" i="34"/>
  <c r="Y74" i="34"/>
  <c r="Y70" i="34"/>
  <c r="R62" i="34"/>
  <c r="V62" i="34"/>
  <c r="Z62" i="34"/>
  <c r="H64" i="34"/>
  <c r="L64" i="34"/>
  <c r="P64" i="34"/>
  <c r="T64" i="34"/>
  <c r="X64" i="34"/>
  <c r="AB64" i="34"/>
  <c r="I65" i="34"/>
  <c r="M65" i="34"/>
  <c r="Q65" i="34"/>
  <c r="U65" i="34"/>
  <c r="Y65" i="34"/>
  <c r="F66" i="34"/>
  <c r="J66" i="34"/>
  <c r="N66" i="34"/>
  <c r="R66" i="34"/>
  <c r="V66" i="34"/>
  <c r="Z66" i="34"/>
  <c r="H68" i="34"/>
  <c r="L68" i="34"/>
  <c r="P68" i="34"/>
  <c r="T68" i="34"/>
  <c r="X68" i="34"/>
  <c r="AB68" i="34"/>
  <c r="I69" i="34"/>
  <c r="M69" i="34"/>
  <c r="Q69" i="34"/>
  <c r="U69" i="34"/>
  <c r="Y69" i="34"/>
  <c r="F70" i="34"/>
  <c r="J70" i="34"/>
  <c r="P70" i="34"/>
  <c r="X70" i="34"/>
  <c r="I71" i="34"/>
  <c r="Q71" i="34"/>
  <c r="Y71" i="34"/>
  <c r="P74" i="34"/>
  <c r="I75" i="34"/>
  <c r="Y75" i="34"/>
  <c r="T78" i="34"/>
  <c r="M79" i="34"/>
  <c r="H82" i="34"/>
  <c r="X82" i="34"/>
  <c r="F81" i="34"/>
  <c r="F77" i="34"/>
  <c r="F73" i="34"/>
  <c r="F82" i="34"/>
  <c r="F78" i="34"/>
  <c r="F74" i="34"/>
  <c r="F79" i="34"/>
  <c r="F75" i="34"/>
  <c r="F71" i="34"/>
  <c r="J81" i="34"/>
  <c r="J77" i="34"/>
  <c r="J73" i="34"/>
  <c r="J82" i="34"/>
  <c r="J78" i="34"/>
  <c r="J74" i="34"/>
  <c r="J79" i="34"/>
  <c r="J75" i="34"/>
  <c r="J71" i="34"/>
  <c r="N81" i="34"/>
  <c r="N77" i="34"/>
  <c r="N73" i="34"/>
  <c r="N82" i="34"/>
  <c r="N78" i="34"/>
  <c r="N74" i="34"/>
  <c r="N70" i="34"/>
  <c r="N79" i="34"/>
  <c r="N75" i="34"/>
  <c r="N71" i="34"/>
  <c r="R81" i="34"/>
  <c r="R77" i="34"/>
  <c r="R73" i="34"/>
  <c r="R82" i="34"/>
  <c r="R78" i="34"/>
  <c r="R74" i="34"/>
  <c r="R70" i="34"/>
  <c r="R79" i="34"/>
  <c r="R75" i="34"/>
  <c r="R71" i="34"/>
  <c r="V81" i="34"/>
  <c r="V77" i="34"/>
  <c r="V73" i="34"/>
  <c r="V82" i="34"/>
  <c r="V78" i="34"/>
  <c r="V74" i="34"/>
  <c r="V70" i="34"/>
  <c r="V79" i="34"/>
  <c r="V75" i="34"/>
  <c r="V71" i="34"/>
  <c r="Z81" i="34"/>
  <c r="Z77" i="34"/>
  <c r="Z73" i="34"/>
  <c r="Z82" i="34"/>
  <c r="Z78" i="34"/>
  <c r="Z74" i="34"/>
  <c r="Z70" i="34"/>
  <c r="Z79" i="34"/>
  <c r="Z75" i="34"/>
  <c r="Z71" i="34"/>
  <c r="H63" i="34"/>
  <c r="L63" i="34"/>
  <c r="P63" i="34"/>
  <c r="T63" i="34"/>
  <c r="X63" i="34"/>
  <c r="AB63" i="34"/>
  <c r="I64" i="34"/>
  <c r="M64" i="34"/>
  <c r="Q64" i="34"/>
  <c r="U64" i="34"/>
  <c r="Y64" i="34"/>
  <c r="F65" i="34"/>
  <c r="J65" i="34"/>
  <c r="N65" i="34"/>
  <c r="R65" i="34"/>
  <c r="V65" i="34"/>
  <c r="Z65" i="34"/>
  <c r="H67" i="34"/>
  <c r="L67" i="34"/>
  <c r="P67" i="34"/>
  <c r="T67" i="34"/>
  <c r="X67" i="34"/>
  <c r="AB67" i="34"/>
  <c r="I68" i="34"/>
  <c r="M68" i="34"/>
  <c r="Q68" i="34"/>
  <c r="U68" i="34"/>
  <c r="Y68" i="34"/>
  <c r="F69" i="34"/>
  <c r="J69" i="34"/>
  <c r="N69" i="34"/>
  <c r="R69" i="34"/>
  <c r="V69" i="34"/>
  <c r="Z69" i="34"/>
  <c r="L71" i="34"/>
  <c r="T71" i="34"/>
  <c r="AB71" i="34"/>
  <c r="R72" i="34"/>
  <c r="T74" i="34"/>
  <c r="M75" i="34"/>
  <c r="F76" i="34"/>
  <c r="V76" i="34"/>
  <c r="H78" i="34"/>
  <c r="X78" i="34"/>
  <c r="Q79" i="34"/>
  <c r="J80" i="34"/>
  <c r="Z80" i="34"/>
  <c r="L82" i="34"/>
  <c r="AB82" i="34"/>
  <c r="D59" i="34"/>
  <c r="D47" i="34"/>
  <c r="G114" i="16"/>
  <c r="F114" i="16"/>
  <c r="E114" i="16"/>
  <c r="K370" i="18"/>
  <c r="J370" i="18"/>
  <c r="L370" i="18" l="1"/>
  <c r="M370" i="18"/>
  <c r="N370" i="18"/>
  <c r="H463" i="18"/>
  <c r="H513" i="18" s="1"/>
  <c r="U413" i="18"/>
  <c r="T413" i="18"/>
  <c r="S413" i="18"/>
  <c r="O413" i="18"/>
  <c r="P413" i="18"/>
  <c r="R413" i="18"/>
  <c r="Q413" i="18"/>
  <c r="C463" i="18"/>
  <c r="D463" i="18" s="1"/>
  <c r="R463" i="18"/>
  <c r="D87" i="34"/>
  <c r="N413" i="18"/>
  <c r="N414" i="18"/>
  <c r="N415" i="18"/>
  <c r="S463" i="18"/>
  <c r="D85" i="34"/>
  <c r="D83" i="34"/>
  <c r="D86" i="34"/>
  <c r="D84" i="34"/>
  <c r="O463" i="18"/>
  <c r="D88" i="34"/>
  <c r="M413" i="18"/>
  <c r="M414" i="18"/>
  <c r="M415" i="18"/>
  <c r="L413" i="18"/>
  <c r="L415" i="18"/>
  <c r="L414" i="18"/>
  <c r="K415" i="18"/>
  <c r="K414" i="18"/>
  <c r="J413" i="18"/>
  <c r="J415" i="18"/>
  <c r="J414" i="18"/>
  <c r="H412" i="18"/>
  <c r="R412" i="18" s="1"/>
  <c r="F60" i="34"/>
  <c r="F179" i="34" s="1"/>
  <c r="G60" i="34"/>
  <c r="D39" i="34"/>
  <c r="AC252" i="34"/>
  <c r="AD252" i="34"/>
  <c r="AC220" i="34"/>
  <c r="AD220" i="34"/>
  <c r="AC216" i="34"/>
  <c r="AD216" i="34"/>
  <c r="AC212" i="34"/>
  <c r="AD212" i="34"/>
  <c r="AC208" i="34"/>
  <c r="AD208" i="34"/>
  <c r="AC204" i="34"/>
  <c r="AD204" i="34"/>
  <c r="AC200" i="34"/>
  <c r="AD200" i="34"/>
  <c r="AC196" i="34"/>
  <c r="AD196" i="34"/>
  <c r="AC192" i="34"/>
  <c r="AD192" i="34"/>
  <c r="AC188" i="34"/>
  <c r="AD188" i="34"/>
  <c r="AC184" i="34"/>
  <c r="AD184" i="34"/>
  <c r="AC95" i="34"/>
  <c r="AC250" i="34"/>
  <c r="AD250" i="34"/>
  <c r="AC249" i="34"/>
  <c r="AD249" i="34"/>
  <c r="AB95" i="34"/>
  <c r="AC222" i="34"/>
  <c r="AD222" i="34"/>
  <c r="AC218" i="34"/>
  <c r="AD218" i="34"/>
  <c r="AC214" i="34"/>
  <c r="AD214" i="34"/>
  <c r="AC210" i="34"/>
  <c r="AD210" i="34"/>
  <c r="AC206" i="34"/>
  <c r="AD206" i="34"/>
  <c r="AC202" i="34"/>
  <c r="AD202" i="34"/>
  <c r="AC198" i="34"/>
  <c r="AD198" i="34"/>
  <c r="AC194" i="34"/>
  <c r="AD194" i="34"/>
  <c r="AC190" i="34"/>
  <c r="AD190" i="34"/>
  <c r="AC186" i="34"/>
  <c r="AD186" i="34"/>
  <c r="AC229" i="34"/>
  <c r="AC219" i="34"/>
  <c r="AD219" i="34"/>
  <c r="AC215" i="34"/>
  <c r="AD215" i="34"/>
  <c r="AC211" i="34"/>
  <c r="AD211" i="34"/>
  <c r="AC207" i="34"/>
  <c r="AD207" i="34"/>
  <c r="AC203" i="34"/>
  <c r="AD203" i="34"/>
  <c r="AC199" i="34"/>
  <c r="AD199" i="34"/>
  <c r="AC195" i="34"/>
  <c r="AD195" i="34"/>
  <c r="AC191" i="34"/>
  <c r="AD191" i="34"/>
  <c r="AC187" i="34"/>
  <c r="AD187" i="34"/>
  <c r="AD95" i="34"/>
  <c r="AC251" i="34"/>
  <c r="AD251" i="34"/>
  <c r="AC248" i="34"/>
  <c r="AD248" i="34"/>
  <c r="AD247" i="34" s="1"/>
  <c r="AD229" i="34"/>
  <c r="AC221" i="34"/>
  <c r="AD221" i="34"/>
  <c r="AC217" i="34"/>
  <c r="AD217" i="34"/>
  <c r="AC213" i="34"/>
  <c r="AD213" i="34"/>
  <c r="AC209" i="34"/>
  <c r="AD209" i="34"/>
  <c r="AC205" i="34"/>
  <c r="AD205" i="34"/>
  <c r="AC201" i="34"/>
  <c r="AD201" i="34"/>
  <c r="AC197" i="34"/>
  <c r="AD197" i="34"/>
  <c r="AC193" i="34"/>
  <c r="AD193" i="34"/>
  <c r="AC189" i="34"/>
  <c r="AD189" i="34"/>
  <c r="AC185" i="34"/>
  <c r="AD185" i="34"/>
  <c r="AF34" i="31"/>
  <c r="AG34" i="31"/>
  <c r="K420" i="18"/>
  <c r="K371" i="18"/>
  <c r="J420" i="18"/>
  <c r="J371" i="18"/>
  <c r="M371" i="18"/>
  <c r="M420" i="18"/>
  <c r="K413" i="18"/>
  <c r="L371" i="18"/>
  <c r="L420" i="18"/>
  <c r="N420" i="18"/>
  <c r="N371" i="18"/>
  <c r="F413" i="18"/>
  <c r="D413" i="18"/>
  <c r="E413" i="18"/>
  <c r="D48" i="34"/>
  <c r="T11" i="20"/>
  <c r="T58" i="20" s="1"/>
  <c r="I90" i="31"/>
  <c r="V11" i="20"/>
  <c r="G11" i="20"/>
  <c r="G17" i="20" s="1"/>
  <c r="K90" i="31"/>
  <c r="H11" i="20"/>
  <c r="H17" i="20" s="1"/>
  <c r="L90" i="31"/>
  <c r="W11" i="20"/>
  <c r="U11" i="20"/>
  <c r="J90" i="31"/>
  <c r="F11" i="20"/>
  <c r="F26" i="20" s="1"/>
  <c r="X11" i="20"/>
  <c r="I11" i="20"/>
  <c r="I29" i="20" s="1"/>
  <c r="M90" i="31"/>
  <c r="F363" i="18"/>
  <c r="E363" i="18"/>
  <c r="D363" i="18"/>
  <c r="C362" i="18"/>
  <c r="D311" i="18"/>
  <c r="E311" i="18"/>
  <c r="F311" i="18"/>
  <c r="E11" i="20"/>
  <c r="E26" i="20" s="1"/>
  <c r="J23" i="20"/>
  <c r="J19" i="20"/>
  <c r="J27" i="20"/>
  <c r="J20" i="20"/>
  <c r="J18" i="20"/>
  <c r="J17" i="20"/>
  <c r="J24" i="20"/>
  <c r="J16" i="20"/>
  <c r="J29" i="20"/>
  <c r="J22" i="20"/>
  <c r="J28" i="20"/>
  <c r="J26" i="20"/>
  <c r="J25" i="20"/>
  <c r="J21" i="20"/>
  <c r="F13" i="34"/>
  <c r="F178" i="34" s="1"/>
  <c r="B228" i="34"/>
  <c r="J13" i="34"/>
  <c r="J178" i="34" s="1"/>
  <c r="I13" i="34"/>
  <c r="I178" i="34" s="1"/>
  <c r="D52" i="34"/>
  <c r="D44" i="34"/>
  <c r="D31" i="34"/>
  <c r="D35" i="34"/>
  <c r="D32" i="34"/>
  <c r="D42" i="34"/>
  <c r="D46" i="34"/>
  <c r="D36" i="34"/>
  <c r="D49" i="34"/>
  <c r="D53" i="34"/>
  <c r="D40" i="34"/>
  <c r="D41" i="34"/>
  <c r="W13" i="34"/>
  <c r="W178" i="34" s="1"/>
  <c r="Y13" i="34"/>
  <c r="Y178" i="34" s="1"/>
  <c r="P13" i="34"/>
  <c r="P178" i="34" s="1"/>
  <c r="D50" i="34"/>
  <c r="D29" i="34"/>
  <c r="D33" i="34"/>
  <c r="D37" i="34"/>
  <c r="D45" i="34"/>
  <c r="D30" i="34"/>
  <c r="D34" i="34"/>
  <c r="D38" i="34"/>
  <c r="D43" i="34"/>
  <c r="D72" i="34"/>
  <c r="U13" i="34"/>
  <c r="U178" i="34" s="1"/>
  <c r="M60" i="34"/>
  <c r="D80" i="34"/>
  <c r="D74" i="34"/>
  <c r="D70" i="34"/>
  <c r="Y60" i="34"/>
  <c r="I60" i="34"/>
  <c r="H60" i="34"/>
  <c r="D78" i="34"/>
  <c r="Z60" i="34"/>
  <c r="D64" i="34"/>
  <c r="U60" i="34"/>
  <c r="P60" i="34"/>
  <c r="AA60" i="34"/>
  <c r="D66" i="34"/>
  <c r="Q60" i="34"/>
  <c r="L60" i="34"/>
  <c r="D69" i="34"/>
  <c r="V60" i="34"/>
  <c r="D63" i="34"/>
  <c r="D65" i="34"/>
  <c r="K60" i="34"/>
  <c r="D68" i="34"/>
  <c r="X60" i="34"/>
  <c r="D82" i="34"/>
  <c r="R60" i="34"/>
  <c r="W60" i="34"/>
  <c r="D62" i="34"/>
  <c r="T60" i="34"/>
  <c r="D79" i="34"/>
  <c r="D71" i="34"/>
  <c r="D81" i="34"/>
  <c r="N60" i="34"/>
  <c r="S60" i="34"/>
  <c r="D67" i="34"/>
  <c r="D75" i="34"/>
  <c r="D73" i="34"/>
  <c r="J60" i="34"/>
  <c r="D77" i="34"/>
  <c r="O60" i="34"/>
  <c r="AB60" i="34"/>
  <c r="D76" i="34"/>
  <c r="R13" i="34"/>
  <c r="R178" i="34" s="1"/>
  <c r="AB13" i="34"/>
  <c r="AB178" i="34" s="1"/>
  <c r="L13" i="34"/>
  <c r="L178" i="34" s="1"/>
  <c r="AA13" i="34"/>
  <c r="AA178" i="34" s="1"/>
  <c r="V13" i="34"/>
  <c r="V178" i="34" s="1"/>
  <c r="D15" i="34"/>
  <c r="Z13" i="34"/>
  <c r="Z178" i="34" s="1"/>
  <c r="N13" i="34"/>
  <c r="N178" i="34" s="1"/>
  <c r="Q13" i="34"/>
  <c r="Q178" i="34" s="1"/>
  <c r="X13" i="34"/>
  <c r="X178" i="34" s="1"/>
  <c r="H13" i="34"/>
  <c r="H178" i="34" s="1"/>
  <c r="G13" i="34"/>
  <c r="G178" i="34" s="1"/>
  <c r="K13" i="34"/>
  <c r="K178" i="34" s="1"/>
  <c r="M13" i="34"/>
  <c r="M178" i="34" s="1"/>
  <c r="T13" i="34"/>
  <c r="T178" i="34" s="1"/>
  <c r="O13" i="34"/>
  <c r="O178" i="34" s="1"/>
  <c r="S13" i="34"/>
  <c r="S178" i="34" s="1"/>
  <c r="D51" i="34"/>
  <c r="D26" i="34"/>
  <c r="D18" i="34"/>
  <c r="D24" i="34"/>
  <c r="D16" i="34"/>
  <c r="D22" i="34"/>
  <c r="D20" i="34"/>
  <c r="D19" i="34"/>
  <c r="D23" i="34"/>
  <c r="D17" i="34"/>
  <c r="D28" i="34"/>
  <c r="D27" i="34"/>
  <c r="D25" i="34"/>
  <c r="D21" i="34"/>
  <c r="Q463" i="18" l="1"/>
  <c r="AC247" i="34"/>
  <c r="O412" i="18"/>
  <c r="N412" i="18"/>
  <c r="D60" i="34"/>
  <c r="E60" i="34" s="1"/>
  <c r="J412" i="18"/>
  <c r="C412" i="18"/>
  <c r="L412" i="18"/>
  <c r="Q412" i="18"/>
  <c r="F463" i="18"/>
  <c r="M412" i="18"/>
  <c r="K412" i="18"/>
  <c r="S412" i="18"/>
  <c r="E463" i="18"/>
  <c r="H462" i="18"/>
  <c r="H512" i="18" s="1"/>
  <c r="AD512" i="18" s="1"/>
  <c r="P412" i="18"/>
  <c r="AE513" i="18"/>
  <c r="AD513" i="18"/>
  <c r="AA512" i="18"/>
  <c r="R512" i="18"/>
  <c r="K512" i="18"/>
  <c r="L512" i="18"/>
  <c r="C513" i="18"/>
  <c r="AB513" i="18"/>
  <c r="S513" i="18"/>
  <c r="Y513" i="18"/>
  <c r="O513" i="18"/>
  <c r="M513" i="18"/>
  <c r="Q513" i="18"/>
  <c r="W513" i="18"/>
  <c r="AA513" i="18"/>
  <c r="X513" i="18"/>
  <c r="P513" i="18"/>
  <c r="Z513" i="18"/>
  <c r="AC513" i="18"/>
  <c r="T513" i="18"/>
  <c r="K513" i="18"/>
  <c r="N513" i="18"/>
  <c r="U513" i="18"/>
  <c r="R513" i="18"/>
  <c r="J513" i="18"/>
  <c r="L513" i="18"/>
  <c r="V513" i="18"/>
  <c r="C462" i="18"/>
  <c r="E462" i="18" s="1"/>
  <c r="U462" i="18"/>
  <c r="T462" i="18"/>
  <c r="P463" i="18"/>
  <c r="U463" i="18"/>
  <c r="T463" i="18"/>
  <c r="T412" i="18"/>
  <c r="U412" i="18"/>
  <c r="G18" i="20"/>
  <c r="G27" i="20"/>
  <c r="G23" i="20"/>
  <c r="G26" i="20"/>
  <c r="G21" i="20"/>
  <c r="G28" i="20"/>
  <c r="G29" i="20"/>
  <c r="I22" i="20"/>
  <c r="I24" i="20"/>
  <c r="E29" i="20"/>
  <c r="F16" i="20"/>
  <c r="F21" i="20"/>
  <c r="F17" i="20"/>
  <c r="F19" i="20"/>
  <c r="H19" i="20"/>
  <c r="H18" i="20"/>
  <c r="H21" i="20"/>
  <c r="T45" i="20"/>
  <c r="N465" i="18"/>
  <c r="N463" i="18"/>
  <c r="N464" i="18"/>
  <c r="M465" i="18"/>
  <c r="M463" i="18"/>
  <c r="M464" i="18"/>
  <c r="J463" i="18"/>
  <c r="J464" i="18"/>
  <c r="J465" i="18"/>
  <c r="L463" i="18"/>
  <c r="L464" i="18"/>
  <c r="L465" i="18"/>
  <c r="K463" i="18"/>
  <c r="K464" i="18"/>
  <c r="K465" i="18"/>
  <c r="H27" i="20"/>
  <c r="H20" i="20"/>
  <c r="H25" i="20"/>
  <c r="H28" i="20"/>
  <c r="H29" i="20"/>
  <c r="H23" i="20"/>
  <c r="H24" i="20"/>
  <c r="H26" i="20"/>
  <c r="I17" i="20"/>
  <c r="U28" i="20"/>
  <c r="U58" i="20"/>
  <c r="X28" i="20"/>
  <c r="X58" i="20"/>
  <c r="W28" i="20"/>
  <c r="W58" i="20"/>
  <c r="V28" i="20"/>
  <c r="V58" i="20"/>
  <c r="H64" i="20"/>
  <c r="H60" i="20"/>
  <c r="H62" i="20"/>
  <c r="H61" i="20"/>
  <c r="H63" i="20"/>
  <c r="I21" i="20"/>
  <c r="I61" i="20"/>
  <c r="I62" i="20"/>
  <c r="I64" i="20"/>
  <c r="I63" i="20"/>
  <c r="I60" i="20"/>
  <c r="G64" i="20"/>
  <c r="G63" i="20"/>
  <c r="G60" i="20"/>
  <c r="G61" i="20"/>
  <c r="G62" i="20"/>
  <c r="E64" i="20"/>
  <c r="E61" i="20"/>
  <c r="E62" i="20"/>
  <c r="E63" i="20"/>
  <c r="E60" i="20"/>
  <c r="F64" i="20"/>
  <c r="F61" i="20"/>
  <c r="F62" i="20"/>
  <c r="F63" i="20"/>
  <c r="F60" i="20"/>
  <c r="T57" i="20"/>
  <c r="T28" i="20"/>
  <c r="I26" i="20"/>
  <c r="T14" i="20"/>
  <c r="H16" i="20"/>
  <c r="H32" i="20"/>
  <c r="H33" i="20"/>
  <c r="H34" i="20"/>
  <c r="H30" i="20"/>
  <c r="H31" i="20"/>
  <c r="I20" i="20"/>
  <c r="I32" i="20"/>
  <c r="I30" i="20"/>
  <c r="I34" i="20"/>
  <c r="I33" i="20"/>
  <c r="I31" i="20"/>
  <c r="E17" i="20"/>
  <c r="E30" i="20"/>
  <c r="E34" i="20"/>
  <c r="E32" i="20"/>
  <c r="E33" i="20"/>
  <c r="E31" i="20"/>
  <c r="G24" i="20"/>
  <c r="G34" i="20"/>
  <c r="G30" i="20"/>
  <c r="G33" i="20"/>
  <c r="G31" i="20"/>
  <c r="G32" i="20"/>
  <c r="F25" i="20"/>
  <c r="F30" i="20"/>
  <c r="F34" i="20"/>
  <c r="F32" i="20"/>
  <c r="F31" i="20"/>
  <c r="F33" i="20"/>
  <c r="J179" i="34"/>
  <c r="M117" i="31"/>
  <c r="M163" i="31" s="1"/>
  <c r="J243" i="34"/>
  <c r="S179" i="34"/>
  <c r="S243" i="34"/>
  <c r="V117" i="31"/>
  <c r="V163" i="31" s="1"/>
  <c r="R179" i="34"/>
  <c r="U117" i="31"/>
  <c r="U163" i="31" s="1"/>
  <c r="R243" i="34"/>
  <c r="K179" i="34"/>
  <c r="K243" i="34"/>
  <c r="N117" i="31"/>
  <c r="N163" i="31" s="1"/>
  <c r="AA179" i="34"/>
  <c r="AA243" i="34"/>
  <c r="AD117" i="31"/>
  <c r="AD163" i="31" s="1"/>
  <c r="Z179" i="34"/>
  <c r="AC117" i="31"/>
  <c r="AC163" i="31" s="1"/>
  <c r="Z243" i="34"/>
  <c r="Y179" i="34"/>
  <c r="AB117" i="31"/>
  <c r="AB163" i="31" s="1"/>
  <c r="Y243" i="34"/>
  <c r="M179" i="34"/>
  <c r="P117" i="31"/>
  <c r="P163" i="31" s="1"/>
  <c r="M243" i="34"/>
  <c r="AB179" i="34"/>
  <c r="AE117" i="31"/>
  <c r="AE163" i="31" s="1"/>
  <c r="AB243" i="34"/>
  <c r="N179" i="34"/>
  <c r="Q117" i="31"/>
  <c r="Q163" i="31" s="1"/>
  <c r="N243" i="34"/>
  <c r="T179" i="34"/>
  <c r="W117" i="31"/>
  <c r="W163" i="31" s="1"/>
  <c r="T243" i="34"/>
  <c r="L179" i="34"/>
  <c r="O117" i="31"/>
  <c r="O163" i="31" s="1"/>
  <c r="L243" i="34"/>
  <c r="P179" i="34"/>
  <c r="S117" i="31"/>
  <c r="S163" i="31" s="1"/>
  <c r="P243" i="34"/>
  <c r="G179" i="34"/>
  <c r="G243" i="34"/>
  <c r="J117" i="31"/>
  <c r="J163" i="31" s="1"/>
  <c r="O179" i="34"/>
  <c r="O243" i="34"/>
  <c r="R117" i="31"/>
  <c r="R163" i="31" s="1"/>
  <c r="X179" i="34"/>
  <c r="AA117" i="31"/>
  <c r="AA163" i="31" s="1"/>
  <c r="X243" i="34"/>
  <c r="Q179" i="34"/>
  <c r="T117" i="31"/>
  <c r="T163" i="31" s="1"/>
  <c r="Q243" i="34"/>
  <c r="U179" i="34"/>
  <c r="X117" i="31"/>
  <c r="X163" i="31" s="1"/>
  <c r="U243" i="34"/>
  <c r="H179" i="34"/>
  <c r="K117" i="31"/>
  <c r="K163" i="31" s="1"/>
  <c r="H243" i="34"/>
  <c r="W179" i="34"/>
  <c r="W243" i="34"/>
  <c r="Z117" i="31"/>
  <c r="Z163" i="31" s="1"/>
  <c r="V179" i="34"/>
  <c r="Y117" i="31"/>
  <c r="Y163" i="31" s="1"/>
  <c r="V243" i="34"/>
  <c r="I179" i="34"/>
  <c r="L117" i="31"/>
  <c r="L163" i="31" s="1"/>
  <c r="I243" i="34"/>
  <c r="I117" i="31"/>
  <c r="I163" i="31" s="1"/>
  <c r="F243" i="34"/>
  <c r="AD183" i="34"/>
  <c r="AC183" i="34"/>
  <c r="I28" i="20"/>
  <c r="I18" i="20"/>
  <c r="I16" i="20"/>
  <c r="I25" i="20"/>
  <c r="T18" i="20"/>
  <c r="T46" i="20"/>
  <c r="I19" i="20"/>
  <c r="T15" i="20"/>
  <c r="T27" i="20"/>
  <c r="T20" i="20"/>
  <c r="T49" i="20"/>
  <c r="T21" i="20"/>
  <c r="T47" i="20"/>
  <c r="T22" i="20"/>
  <c r="T55" i="20"/>
  <c r="T23" i="20"/>
  <c r="T54" i="20"/>
  <c r="I27" i="20"/>
  <c r="I23" i="20"/>
  <c r="T24" i="20"/>
  <c r="T17" i="20"/>
  <c r="T48" i="20"/>
  <c r="T13" i="20"/>
  <c r="T26" i="20"/>
  <c r="T51" i="20"/>
  <c r="T50" i="20"/>
  <c r="T44" i="20"/>
  <c r="T43" i="20"/>
  <c r="T53" i="20"/>
  <c r="T19" i="20"/>
  <c r="T40" i="20"/>
  <c r="E70" i="20" s="1"/>
  <c r="T52" i="20"/>
  <c r="R462" i="18"/>
  <c r="O462" i="18"/>
  <c r="S462" i="18"/>
  <c r="P462" i="18"/>
  <c r="Q462" i="18"/>
  <c r="F18" i="20"/>
  <c r="F28" i="20"/>
  <c r="T16" i="20"/>
  <c r="T25" i="20"/>
  <c r="T56" i="20"/>
  <c r="M421" i="18"/>
  <c r="M462" i="18"/>
  <c r="F20" i="20"/>
  <c r="F29" i="20"/>
  <c r="F22" i="20"/>
  <c r="F23" i="20"/>
  <c r="J421" i="18"/>
  <c r="J462" i="18"/>
  <c r="F24" i="20"/>
  <c r="F27" i="20"/>
  <c r="N421" i="18"/>
  <c r="N462" i="18"/>
  <c r="L421" i="18"/>
  <c r="L462" i="18"/>
  <c r="K421" i="18"/>
  <c r="K462" i="18"/>
  <c r="E412" i="18"/>
  <c r="D412" i="18"/>
  <c r="F412" i="18"/>
  <c r="H22" i="20"/>
  <c r="G16" i="20"/>
  <c r="G20" i="20"/>
  <c r="G25" i="20"/>
  <c r="G19" i="20"/>
  <c r="G22" i="20"/>
  <c r="L119" i="31"/>
  <c r="L120" i="31" s="1"/>
  <c r="L91" i="31"/>
  <c r="W40" i="20"/>
  <c r="W50" i="20"/>
  <c r="W19" i="20"/>
  <c r="W27" i="20"/>
  <c r="W54" i="20"/>
  <c r="W20" i="20"/>
  <c r="W13" i="20"/>
  <c r="W21" i="20"/>
  <c r="W14" i="20"/>
  <c r="W22" i="20"/>
  <c r="W26" i="20"/>
  <c r="W15" i="20"/>
  <c r="W23" i="20"/>
  <c r="W16" i="20"/>
  <c r="W18" i="20"/>
  <c r="W24" i="20"/>
  <c r="W17" i="20"/>
  <c r="W25" i="20"/>
  <c r="W46" i="20"/>
  <c r="W44" i="20"/>
  <c r="W55" i="20"/>
  <c r="W47" i="20"/>
  <c r="W53" i="20"/>
  <c r="W51" i="20"/>
  <c r="W48" i="20"/>
  <c r="W43" i="20"/>
  <c r="W57" i="20"/>
  <c r="W52" i="20"/>
  <c r="W56" i="20"/>
  <c r="W45" i="20"/>
  <c r="W49" i="20"/>
  <c r="M119" i="31"/>
  <c r="M120" i="31" s="1"/>
  <c r="M91" i="31"/>
  <c r="H40" i="20"/>
  <c r="H96" i="20" s="1"/>
  <c r="H58" i="20"/>
  <c r="H54" i="20"/>
  <c r="H47" i="20"/>
  <c r="H51" i="20"/>
  <c r="H55" i="20"/>
  <c r="H59" i="20"/>
  <c r="H46" i="20"/>
  <c r="H50" i="20"/>
  <c r="H53" i="20"/>
  <c r="H57" i="20"/>
  <c r="H48" i="20"/>
  <c r="H49" i="20"/>
  <c r="H52" i="20"/>
  <c r="H56" i="20"/>
  <c r="I40" i="20"/>
  <c r="I96" i="20" s="1"/>
  <c r="I51" i="20"/>
  <c r="I55" i="20"/>
  <c r="I59" i="20"/>
  <c r="I46" i="20"/>
  <c r="I50" i="20"/>
  <c r="I58" i="20"/>
  <c r="I54" i="20"/>
  <c r="I47" i="20"/>
  <c r="I48" i="20"/>
  <c r="I49" i="20"/>
  <c r="I52" i="20"/>
  <c r="I56" i="20"/>
  <c r="I53" i="20"/>
  <c r="I57" i="20"/>
  <c r="K119" i="31"/>
  <c r="K120" i="31" s="1"/>
  <c r="K91" i="31"/>
  <c r="X40" i="20"/>
  <c r="X50" i="20"/>
  <c r="X20" i="20"/>
  <c r="X23" i="20"/>
  <c r="X18" i="20"/>
  <c r="X16" i="20"/>
  <c r="X15" i="20"/>
  <c r="X26" i="20"/>
  <c r="X17" i="20"/>
  <c r="X24" i="20"/>
  <c r="X13" i="20"/>
  <c r="X19" i="20"/>
  <c r="X25" i="20"/>
  <c r="X22" i="20"/>
  <c r="X14" i="20"/>
  <c r="X54" i="20"/>
  <c r="X27" i="20"/>
  <c r="X21" i="20"/>
  <c r="X43" i="20"/>
  <c r="X52" i="20"/>
  <c r="X45" i="20"/>
  <c r="X53" i="20"/>
  <c r="X49" i="20"/>
  <c r="X51" i="20"/>
  <c r="X46" i="20"/>
  <c r="X44" i="20"/>
  <c r="X55" i="20"/>
  <c r="X47" i="20"/>
  <c r="X57" i="20"/>
  <c r="X48" i="20"/>
  <c r="X56" i="20"/>
  <c r="G40" i="20"/>
  <c r="G96" i="20" s="1"/>
  <c r="G46" i="20"/>
  <c r="G50" i="20"/>
  <c r="G58" i="20"/>
  <c r="G54" i="20"/>
  <c r="G47" i="20"/>
  <c r="G51" i="20"/>
  <c r="G55" i="20"/>
  <c r="G59" i="20"/>
  <c r="G53" i="20"/>
  <c r="G48" i="20"/>
  <c r="G57" i="20"/>
  <c r="G52" i="20"/>
  <c r="G49" i="20"/>
  <c r="G56" i="20"/>
  <c r="F40" i="20"/>
  <c r="F96" i="20" s="1"/>
  <c r="F55" i="20"/>
  <c r="F59" i="20"/>
  <c r="F46" i="20"/>
  <c r="F50" i="20"/>
  <c r="F58" i="20"/>
  <c r="F54" i="20"/>
  <c r="F47" i="20"/>
  <c r="F51" i="20"/>
  <c r="F49" i="20"/>
  <c r="F52" i="20"/>
  <c r="F56" i="20"/>
  <c r="F53" i="20"/>
  <c r="F57" i="20"/>
  <c r="F48" i="20"/>
  <c r="V40" i="20"/>
  <c r="V16" i="20"/>
  <c r="V20" i="20"/>
  <c r="V24" i="20"/>
  <c r="V50" i="20"/>
  <c r="V13" i="20"/>
  <c r="V17" i="20"/>
  <c r="V21" i="20"/>
  <c r="V25" i="20"/>
  <c r="V23" i="20"/>
  <c r="V54" i="20"/>
  <c r="V14" i="20"/>
  <c r="V22" i="20"/>
  <c r="V19" i="20"/>
  <c r="V18" i="20"/>
  <c r="V26" i="20"/>
  <c r="V15" i="20"/>
  <c r="V27" i="20"/>
  <c r="V52" i="20"/>
  <c r="V45" i="20"/>
  <c r="V49" i="20"/>
  <c r="V56" i="20"/>
  <c r="V46" i="20"/>
  <c r="V44" i="20"/>
  <c r="V55" i="20"/>
  <c r="V47" i="20"/>
  <c r="V53" i="20"/>
  <c r="V51" i="20"/>
  <c r="V48" i="20"/>
  <c r="V43" i="20"/>
  <c r="V57" i="20"/>
  <c r="J119" i="31"/>
  <c r="J120" i="31" s="1"/>
  <c r="J91" i="31"/>
  <c r="I119" i="31"/>
  <c r="I120" i="31" s="1"/>
  <c r="I91" i="31"/>
  <c r="U40" i="20"/>
  <c r="U15" i="20"/>
  <c r="U23" i="20"/>
  <c r="U19" i="20"/>
  <c r="U27" i="20"/>
  <c r="U16" i="20"/>
  <c r="U20" i="20"/>
  <c r="U24" i="20"/>
  <c r="U14" i="20"/>
  <c r="U26" i="20"/>
  <c r="U54" i="20"/>
  <c r="U22" i="20"/>
  <c r="U50" i="20"/>
  <c r="U13" i="20"/>
  <c r="U17" i="20"/>
  <c r="U21" i="20"/>
  <c r="U25" i="20"/>
  <c r="U18" i="20"/>
  <c r="U57" i="20"/>
  <c r="U45" i="20"/>
  <c r="U52" i="20"/>
  <c r="U49" i="20"/>
  <c r="U56" i="20"/>
  <c r="U46" i="20"/>
  <c r="U44" i="20"/>
  <c r="U55" i="20"/>
  <c r="U47" i="20"/>
  <c r="U48" i="20"/>
  <c r="U53" i="20"/>
  <c r="U51" i="20"/>
  <c r="U43" i="20"/>
  <c r="T128" i="20"/>
  <c r="E362" i="18"/>
  <c r="D362" i="18"/>
  <c r="F362" i="18"/>
  <c r="E20" i="20"/>
  <c r="E25" i="20"/>
  <c r="E27" i="20"/>
  <c r="E24" i="20"/>
  <c r="E21" i="20"/>
  <c r="E18" i="20"/>
  <c r="E19" i="20"/>
  <c r="E23" i="20"/>
  <c r="E22" i="20"/>
  <c r="E28" i="20"/>
  <c r="E16" i="20"/>
  <c r="E50" i="20"/>
  <c r="E47" i="20"/>
  <c r="E58" i="20"/>
  <c r="E46" i="20"/>
  <c r="E59" i="20"/>
  <c r="E55" i="20"/>
  <c r="E51" i="20"/>
  <c r="E54" i="20"/>
  <c r="E56" i="20"/>
  <c r="E52" i="20"/>
  <c r="E49" i="20"/>
  <c r="E48" i="20"/>
  <c r="E57" i="20"/>
  <c r="E53" i="20"/>
  <c r="E40" i="20"/>
  <c r="E96" i="20" s="1"/>
  <c r="D13" i="34"/>
  <c r="W512" i="18" l="1"/>
  <c r="N512" i="18"/>
  <c r="Q512" i="18"/>
  <c r="O512" i="18"/>
  <c r="V512" i="18"/>
  <c r="M512" i="18"/>
  <c r="Y512" i="18"/>
  <c r="Z512" i="18"/>
  <c r="J512" i="18"/>
  <c r="S512" i="18"/>
  <c r="AE512" i="18"/>
  <c r="AB512" i="18"/>
  <c r="C512" i="18"/>
  <c r="D462" i="18"/>
  <c r="T512" i="18"/>
  <c r="U512" i="18"/>
  <c r="P512" i="18"/>
  <c r="AC512" i="18"/>
  <c r="X512" i="18"/>
  <c r="F462" i="18"/>
  <c r="E513" i="18"/>
  <c r="F513" i="18"/>
  <c r="D513" i="18"/>
  <c r="I513" i="18"/>
  <c r="F512" i="18"/>
  <c r="E512" i="18"/>
  <c r="D512" i="18"/>
  <c r="AM101" i="20"/>
  <c r="AM103" i="20"/>
  <c r="AN104" i="20"/>
  <c r="AO101" i="20"/>
  <c r="AM104" i="20"/>
  <c r="AF101" i="20"/>
  <c r="AG104" i="20"/>
  <c r="AH101" i="20"/>
  <c r="AN106" i="20"/>
  <c r="AO103" i="20"/>
  <c r="AO98" i="20"/>
  <c r="AH97" i="20"/>
  <c r="AG106" i="20"/>
  <c r="AN97" i="20"/>
  <c r="AH103" i="20"/>
  <c r="AH98" i="20"/>
  <c r="AO97" i="20"/>
  <c r="AG97" i="20"/>
  <c r="AO104" i="20"/>
  <c r="AN110" i="20"/>
  <c r="AH104" i="20"/>
  <c r="AF98" i="20"/>
  <c r="AF103" i="20"/>
  <c r="AM98" i="20"/>
  <c r="AF104" i="20"/>
  <c r="U42" i="20"/>
  <c r="V42" i="20"/>
  <c r="X42" i="20"/>
  <c r="T42" i="20"/>
  <c r="W42" i="20"/>
  <c r="T137" i="20"/>
  <c r="T146" i="20"/>
  <c r="F121" i="20"/>
  <c r="F122" i="20"/>
  <c r="H122" i="20"/>
  <c r="H121" i="20"/>
  <c r="E122" i="20"/>
  <c r="E121" i="20"/>
  <c r="S45" i="20"/>
  <c r="AJ43" i="20" s="1"/>
  <c r="G121" i="20"/>
  <c r="G122" i="20"/>
  <c r="I121" i="20"/>
  <c r="I122" i="20"/>
  <c r="S28" i="20"/>
  <c r="S58" i="20"/>
  <c r="E88" i="20"/>
  <c r="E87" i="20"/>
  <c r="S56" i="20"/>
  <c r="AI56" i="20" s="1"/>
  <c r="S52" i="20"/>
  <c r="AJ44" i="20" s="1"/>
  <c r="S43" i="20"/>
  <c r="AH43" i="20" s="1"/>
  <c r="S44" i="20"/>
  <c r="AI43" i="20" s="1"/>
  <c r="S55" i="20"/>
  <c r="AI52" i="20" s="1"/>
  <c r="S49" i="20"/>
  <c r="AH44" i="20" s="1"/>
  <c r="S50" i="20"/>
  <c r="AH47" i="20" s="1"/>
  <c r="S48" i="20"/>
  <c r="AJ50" i="20" s="1"/>
  <c r="S46" i="20"/>
  <c r="AH50" i="20" s="1"/>
  <c r="S53" i="20"/>
  <c r="AJ47" i="20" s="1"/>
  <c r="S51" i="20"/>
  <c r="AH49" i="20" s="1"/>
  <c r="S54" i="20"/>
  <c r="AJ49" i="20" s="1"/>
  <c r="S47" i="20"/>
  <c r="AI50" i="20" s="1"/>
  <c r="S57" i="20"/>
  <c r="AI58" i="20" s="1"/>
  <c r="D63" i="20"/>
  <c r="D62" i="20"/>
  <c r="D61" i="20"/>
  <c r="D60" i="20"/>
  <c r="D64" i="20"/>
  <c r="U12" i="20"/>
  <c r="W12" i="20"/>
  <c r="T12" i="20"/>
  <c r="T41" i="20" s="1"/>
  <c r="V12" i="20"/>
  <c r="X12" i="20"/>
  <c r="H91" i="31"/>
  <c r="E88" i="34"/>
  <c r="E83" i="34"/>
  <c r="E85" i="34"/>
  <c r="E86" i="34"/>
  <c r="E84" i="34"/>
  <c r="E87" i="34"/>
  <c r="D48" i="20"/>
  <c r="D56" i="20"/>
  <c r="T132" i="20"/>
  <c r="T135" i="20"/>
  <c r="T131" i="20"/>
  <c r="T143" i="20"/>
  <c r="T129" i="20"/>
  <c r="D46" i="20"/>
  <c r="T139" i="20"/>
  <c r="T138" i="20"/>
  <c r="T134" i="20"/>
  <c r="T142" i="20"/>
  <c r="T145" i="20"/>
  <c r="D54" i="20"/>
  <c r="T144" i="20"/>
  <c r="T141" i="20"/>
  <c r="T140" i="20"/>
  <c r="T133" i="20"/>
  <c r="D53" i="20"/>
  <c r="D50" i="20"/>
  <c r="D49" i="20"/>
  <c r="D51" i="20"/>
  <c r="D55" i="20"/>
  <c r="D57" i="20"/>
  <c r="D52" i="20"/>
  <c r="D58" i="20"/>
  <c r="I103" i="20"/>
  <c r="I120" i="20"/>
  <c r="I109" i="20"/>
  <c r="I100" i="20"/>
  <c r="I110" i="20"/>
  <c r="I111" i="20"/>
  <c r="I116" i="20"/>
  <c r="I113" i="20"/>
  <c r="I107" i="20"/>
  <c r="I98" i="20"/>
  <c r="I102" i="20"/>
  <c r="I128" i="20"/>
  <c r="I104" i="20"/>
  <c r="I114" i="20"/>
  <c r="I115" i="20"/>
  <c r="I105" i="20"/>
  <c r="I101" i="20"/>
  <c r="I99" i="20"/>
  <c r="I117" i="20"/>
  <c r="I108" i="20"/>
  <c r="I118" i="20"/>
  <c r="I112" i="20"/>
  <c r="I106" i="20"/>
  <c r="I119" i="20"/>
  <c r="H70" i="20"/>
  <c r="W128" i="20"/>
  <c r="W146" i="20" s="1"/>
  <c r="G102" i="20"/>
  <c r="G104" i="20"/>
  <c r="G115" i="20"/>
  <c r="G116" i="20"/>
  <c r="G100" i="20"/>
  <c r="G114" i="20"/>
  <c r="G105" i="20"/>
  <c r="G128" i="20"/>
  <c r="G98" i="20"/>
  <c r="G107" i="20"/>
  <c r="G117" i="20"/>
  <c r="G106" i="20"/>
  <c r="G108" i="20"/>
  <c r="G119" i="20"/>
  <c r="G113" i="20"/>
  <c r="G118" i="20"/>
  <c r="G109" i="20"/>
  <c r="G120" i="20"/>
  <c r="G99" i="20"/>
  <c r="G111" i="20"/>
  <c r="G112" i="20"/>
  <c r="G110" i="20"/>
  <c r="G101" i="20"/>
  <c r="G103" i="20"/>
  <c r="D47" i="20"/>
  <c r="U128" i="20"/>
  <c r="F70" i="20"/>
  <c r="V128" i="20"/>
  <c r="V146" i="20" s="1"/>
  <c r="G70" i="20"/>
  <c r="D59" i="20"/>
  <c r="T136" i="20"/>
  <c r="F110" i="20"/>
  <c r="F101" i="20"/>
  <c r="F107" i="20"/>
  <c r="F112" i="20"/>
  <c r="F117" i="20"/>
  <c r="F102" i="20"/>
  <c r="F103" i="20"/>
  <c r="F108" i="20"/>
  <c r="F113" i="20"/>
  <c r="F119" i="20"/>
  <c r="F114" i="20"/>
  <c r="F128" i="20"/>
  <c r="F98" i="20"/>
  <c r="F104" i="20"/>
  <c r="F109" i="20"/>
  <c r="F115" i="20"/>
  <c r="F100" i="20"/>
  <c r="F106" i="20"/>
  <c r="F99" i="20"/>
  <c r="F116" i="20"/>
  <c r="F120" i="20"/>
  <c r="F118" i="20"/>
  <c r="F105" i="20"/>
  <c r="F111" i="20"/>
  <c r="X128" i="20"/>
  <c r="X146" i="20" s="1"/>
  <c r="I70" i="20"/>
  <c r="S96" i="20"/>
  <c r="AR103" i="20" s="1"/>
  <c r="H108" i="20"/>
  <c r="H99" i="20"/>
  <c r="H103" i="20"/>
  <c r="H118" i="20"/>
  <c r="H120" i="20"/>
  <c r="H117" i="20"/>
  <c r="H107" i="20"/>
  <c r="H101" i="20"/>
  <c r="H128" i="20"/>
  <c r="H102" i="20"/>
  <c r="H116" i="20"/>
  <c r="H98" i="20"/>
  <c r="H113" i="20"/>
  <c r="H100" i="20"/>
  <c r="H114" i="20"/>
  <c r="H119" i="20"/>
  <c r="H104" i="20"/>
  <c r="H115" i="20"/>
  <c r="S157" i="20"/>
  <c r="S174" i="20" s="1"/>
  <c r="H112" i="20"/>
  <c r="H111" i="20"/>
  <c r="H105" i="20"/>
  <c r="H109" i="20"/>
  <c r="H106" i="20"/>
  <c r="H110" i="20"/>
  <c r="E84" i="20"/>
  <c r="E80" i="20"/>
  <c r="E73" i="20"/>
  <c r="E76" i="20"/>
  <c r="E77" i="20"/>
  <c r="E78" i="20"/>
  <c r="E82" i="20"/>
  <c r="E86" i="20"/>
  <c r="E85" i="20"/>
  <c r="E79" i="20"/>
  <c r="E75" i="20"/>
  <c r="E74" i="20"/>
  <c r="E81" i="20"/>
  <c r="E83" i="20"/>
  <c r="E44" i="34"/>
  <c r="E14" i="34"/>
  <c r="E15" i="34"/>
  <c r="E98" i="20"/>
  <c r="E128" i="20"/>
  <c r="E103" i="20"/>
  <c r="E116" i="20"/>
  <c r="E107" i="20"/>
  <c r="E99" i="20"/>
  <c r="E112" i="20"/>
  <c r="E108" i="20"/>
  <c r="E104" i="20"/>
  <c r="E100" i="20"/>
  <c r="E115" i="20"/>
  <c r="E119" i="20"/>
  <c r="E102" i="20"/>
  <c r="E114" i="20"/>
  <c r="E106" i="20"/>
  <c r="E120" i="20"/>
  <c r="E101" i="20"/>
  <c r="E111" i="20"/>
  <c r="E110" i="20"/>
  <c r="E113" i="20"/>
  <c r="E109" i="20"/>
  <c r="E105" i="20"/>
  <c r="E117" i="20"/>
  <c r="E118" i="20"/>
  <c r="E17" i="34"/>
  <c r="E46" i="34"/>
  <c r="E50" i="34"/>
  <c r="E41" i="34"/>
  <c r="E27" i="34"/>
  <c r="E48" i="34"/>
  <c r="E24" i="34"/>
  <c r="E29" i="34"/>
  <c r="E37" i="34"/>
  <c r="E23" i="34"/>
  <c r="E34" i="34"/>
  <c r="E76" i="34"/>
  <c r="E30" i="34"/>
  <c r="E40" i="34"/>
  <c r="E31" i="34"/>
  <c r="E51" i="34"/>
  <c r="E52" i="34"/>
  <c r="E20" i="34"/>
  <c r="E43" i="34"/>
  <c r="E53" i="34"/>
  <c r="E47" i="34"/>
  <c r="E35" i="34"/>
  <c r="E42" i="34"/>
  <c r="E69" i="34"/>
  <c r="E21" i="34"/>
  <c r="E38" i="34"/>
  <c r="E13" i="34"/>
  <c r="E39" i="34"/>
  <c r="E65" i="34"/>
  <c r="E77" i="34"/>
  <c r="E25" i="34"/>
  <c r="E33" i="34"/>
  <c r="E79" i="34"/>
  <c r="E66" i="34"/>
  <c r="E74" i="34"/>
  <c r="E63" i="34"/>
  <c r="E82" i="34"/>
  <c r="E18" i="34"/>
  <c r="E68" i="34"/>
  <c r="E19" i="34"/>
  <c r="E32" i="34"/>
  <c r="E45" i="34"/>
  <c r="E16" i="34"/>
  <c r="E49" i="34"/>
  <c r="E26" i="34"/>
  <c r="E80" i="34"/>
  <c r="E71" i="34"/>
  <c r="E28" i="34"/>
  <c r="E81" i="34"/>
  <c r="E70" i="34"/>
  <c r="E73" i="34"/>
  <c r="E36" i="34"/>
  <c r="E62" i="34"/>
  <c r="E22" i="34"/>
  <c r="E64" i="34"/>
  <c r="E67" i="34"/>
  <c r="E72" i="34"/>
  <c r="E75" i="34"/>
  <c r="E78" i="34"/>
  <c r="AO106" i="16"/>
  <c r="AN106" i="16"/>
  <c r="AM106" i="16"/>
  <c r="AL106" i="16"/>
  <c r="I512" i="18" l="1"/>
  <c r="T103" i="20"/>
  <c r="AR102" i="20"/>
  <c r="T111" i="20"/>
  <c r="T107" i="20"/>
  <c r="T104" i="20"/>
  <c r="T112" i="20"/>
  <c r="T105" i="20"/>
  <c r="T113" i="20"/>
  <c r="T106" i="20"/>
  <c r="T108" i="20"/>
  <c r="T109" i="20"/>
  <c r="T110" i="20"/>
  <c r="T102" i="20"/>
  <c r="T98" i="20"/>
  <c r="T99" i="20"/>
  <c r="T100" i="20"/>
  <c r="T101" i="20"/>
  <c r="S102" i="20"/>
  <c r="W104" i="20" s="1"/>
  <c r="AY101" i="20"/>
  <c r="S98" i="20"/>
  <c r="AY103" i="20"/>
  <c r="AY111" i="20"/>
  <c r="AY104" i="20"/>
  <c r="AY105" i="20"/>
  <c r="AY113" i="20"/>
  <c r="AY106" i="20"/>
  <c r="AY107" i="20"/>
  <c r="AY109" i="20"/>
  <c r="AY108" i="20"/>
  <c r="AY110" i="20"/>
  <c r="AY112" i="20"/>
  <c r="AY98" i="20"/>
  <c r="AY99" i="20"/>
  <c r="AY100" i="20"/>
  <c r="AY102" i="20"/>
  <c r="AR110" i="20"/>
  <c r="AR111" i="20"/>
  <c r="AR108" i="20"/>
  <c r="AR104" i="20"/>
  <c r="AR112" i="20"/>
  <c r="AR106" i="20"/>
  <c r="AR109" i="20"/>
  <c r="AR105" i="20"/>
  <c r="AR113" i="20"/>
  <c r="AR107" i="20"/>
  <c r="AR98" i="20"/>
  <c r="AR99" i="20"/>
  <c r="AR100" i="20"/>
  <c r="AQ101" i="20"/>
  <c r="AT104" i="20" s="1"/>
  <c r="AR101" i="20"/>
  <c r="AQ98" i="20"/>
  <c r="S110" i="20"/>
  <c r="W106" i="20" s="1"/>
  <c r="AQ96" i="20"/>
  <c r="AX96" i="20"/>
  <c r="S99" i="20"/>
  <c r="W97" i="20" s="1"/>
  <c r="AX98" i="20"/>
  <c r="AM97" i="20"/>
  <c r="AJ97" i="20"/>
  <c r="AF97" i="20"/>
  <c r="AX99" i="20"/>
  <c r="BB97" i="20" s="1"/>
  <c r="AX107" i="20"/>
  <c r="BC98" i="20" s="1"/>
  <c r="AX100" i="20"/>
  <c r="BC97" i="20" s="1"/>
  <c r="AX108" i="20"/>
  <c r="BC101" i="20" s="1"/>
  <c r="AX101" i="20"/>
  <c r="BA104" i="20" s="1"/>
  <c r="AX109" i="20"/>
  <c r="BC103" i="20" s="1"/>
  <c r="AX102" i="20"/>
  <c r="BB104" i="20" s="1"/>
  <c r="AX110" i="20"/>
  <c r="BB106" i="20" s="1"/>
  <c r="AX103" i="20"/>
  <c r="BC104" i="20" s="1"/>
  <c r="AX111" i="20"/>
  <c r="BB110" i="20" s="1"/>
  <c r="AX104" i="20"/>
  <c r="BA98" i="20" s="1"/>
  <c r="AX112" i="20"/>
  <c r="AX105" i="20"/>
  <c r="BA101" i="20" s="1"/>
  <c r="AX113" i="20"/>
  <c r="AX106" i="20"/>
  <c r="BA103" i="20" s="1"/>
  <c r="AQ106" i="20"/>
  <c r="AT103" i="20" s="1"/>
  <c r="AQ113" i="20"/>
  <c r="AQ107" i="20"/>
  <c r="AV98" i="20" s="1"/>
  <c r="AQ108" i="20"/>
  <c r="AV101" i="20" s="1"/>
  <c r="AQ109" i="20"/>
  <c r="AV103" i="20" s="1"/>
  <c r="AQ110" i="20"/>
  <c r="AU106" i="20" s="1"/>
  <c r="AQ111" i="20"/>
  <c r="AU110" i="20" s="1"/>
  <c r="AQ112" i="20"/>
  <c r="AQ99" i="20"/>
  <c r="AU97" i="20" s="1"/>
  <c r="AQ100" i="20"/>
  <c r="AV97" i="20" s="1"/>
  <c r="AQ102" i="20"/>
  <c r="AU104" i="20" s="1"/>
  <c r="AQ105" i="20"/>
  <c r="AT101" i="20" s="1"/>
  <c r="AQ103" i="20"/>
  <c r="AV104" i="20" s="1"/>
  <c r="AQ104" i="20"/>
  <c r="AT98" i="20" s="1"/>
  <c r="I157" i="20"/>
  <c r="I175" i="20" s="1"/>
  <c r="I164" i="20"/>
  <c r="I163" i="20"/>
  <c r="I173" i="20"/>
  <c r="I162" i="20"/>
  <c r="I174" i="20"/>
  <c r="I178" i="20"/>
  <c r="I160" i="20"/>
  <c r="D99" i="20"/>
  <c r="E72" i="20"/>
  <c r="T130" i="20"/>
  <c r="U146" i="20"/>
  <c r="S146" i="20" s="1"/>
  <c r="U131" i="20"/>
  <c r="S42" i="20"/>
  <c r="S113" i="20"/>
  <c r="S164" i="20"/>
  <c r="X165" i="20" s="1"/>
  <c r="H148" i="20"/>
  <c r="H149" i="20"/>
  <c r="H150" i="20"/>
  <c r="H151" i="20"/>
  <c r="E148" i="20"/>
  <c r="E149" i="20"/>
  <c r="E150" i="20"/>
  <c r="E151" i="20"/>
  <c r="F148" i="20"/>
  <c r="F150" i="20"/>
  <c r="F149" i="20"/>
  <c r="F151" i="20"/>
  <c r="I148" i="20"/>
  <c r="I149" i="20"/>
  <c r="I150" i="20"/>
  <c r="I151" i="20"/>
  <c r="G148" i="20"/>
  <c r="G150" i="20"/>
  <c r="G151" i="20"/>
  <c r="G149" i="20"/>
  <c r="H97" i="20"/>
  <c r="D98" i="20"/>
  <c r="E97" i="20"/>
  <c r="G97" i="20"/>
  <c r="I97" i="20"/>
  <c r="F97" i="20"/>
  <c r="D122" i="20"/>
  <c r="D121" i="20"/>
  <c r="F88" i="20"/>
  <c r="F87" i="20"/>
  <c r="H88" i="20"/>
  <c r="H87" i="20"/>
  <c r="G88" i="20"/>
  <c r="G87" i="20"/>
  <c r="I88" i="20"/>
  <c r="I87" i="20"/>
  <c r="D117" i="20"/>
  <c r="D100" i="20"/>
  <c r="D106" i="20"/>
  <c r="D114" i="20"/>
  <c r="D107" i="20"/>
  <c r="D113" i="20"/>
  <c r="D109" i="20"/>
  <c r="D118" i="20"/>
  <c r="D108" i="20"/>
  <c r="D110" i="20"/>
  <c r="S163" i="20"/>
  <c r="W165" i="20" s="1"/>
  <c r="S162" i="20"/>
  <c r="V165" i="20" s="1"/>
  <c r="S159" i="20"/>
  <c r="D116" i="20"/>
  <c r="D105" i="20"/>
  <c r="D104" i="20"/>
  <c r="V129" i="20"/>
  <c r="V143" i="20"/>
  <c r="V144" i="20"/>
  <c r="V139" i="20"/>
  <c r="V140" i="20"/>
  <c r="V137" i="20"/>
  <c r="V145" i="20"/>
  <c r="V136" i="20"/>
  <c r="V132" i="20"/>
  <c r="V141" i="20"/>
  <c r="V142" i="20"/>
  <c r="V131" i="20"/>
  <c r="V133" i="20"/>
  <c r="V138" i="20"/>
  <c r="V135" i="20"/>
  <c r="V134" i="20"/>
  <c r="G129" i="20"/>
  <c r="G147" i="20"/>
  <c r="G138" i="20"/>
  <c r="G143" i="20"/>
  <c r="G135" i="20"/>
  <c r="G142" i="20"/>
  <c r="G146" i="20"/>
  <c r="G139" i="20"/>
  <c r="G134" i="20"/>
  <c r="G136" i="20"/>
  <c r="G145" i="20"/>
  <c r="G140" i="20"/>
  <c r="G144" i="20"/>
  <c r="G137" i="20"/>
  <c r="G141" i="20"/>
  <c r="S111" i="20"/>
  <c r="W110" i="20" s="1"/>
  <c r="S105" i="20"/>
  <c r="V101" i="20" s="1"/>
  <c r="S108" i="20"/>
  <c r="X101" i="20" s="1"/>
  <c r="S109" i="20"/>
  <c r="X103" i="20" s="1"/>
  <c r="S101" i="20"/>
  <c r="V104" i="20" s="1"/>
  <c r="S104" i="20"/>
  <c r="V98" i="20" s="1"/>
  <c r="S100" i="20"/>
  <c r="X97" i="20" s="1"/>
  <c r="S107" i="20"/>
  <c r="X98" i="20" s="1"/>
  <c r="S112" i="20"/>
  <c r="BB112" i="20" s="1"/>
  <c r="S103" i="20"/>
  <c r="X104" i="20" s="1"/>
  <c r="S106" i="20"/>
  <c r="V103" i="20" s="1"/>
  <c r="D112" i="20"/>
  <c r="D119" i="20"/>
  <c r="X129" i="20"/>
  <c r="X137" i="20"/>
  <c r="X136" i="20"/>
  <c r="X145" i="20"/>
  <c r="X132" i="20"/>
  <c r="X143" i="20"/>
  <c r="X144" i="20"/>
  <c r="X131" i="20"/>
  <c r="X140" i="20"/>
  <c r="X134" i="20"/>
  <c r="X141" i="20"/>
  <c r="X138" i="20"/>
  <c r="X135" i="20"/>
  <c r="X133" i="20"/>
  <c r="X139" i="20"/>
  <c r="X142" i="20"/>
  <c r="F157" i="20"/>
  <c r="W129" i="20"/>
  <c r="W139" i="20"/>
  <c r="W140" i="20"/>
  <c r="W136" i="20"/>
  <c r="W132" i="20"/>
  <c r="W133" i="20"/>
  <c r="W141" i="20"/>
  <c r="W143" i="20"/>
  <c r="W144" i="20"/>
  <c r="W145" i="20"/>
  <c r="W142" i="20"/>
  <c r="W135" i="20"/>
  <c r="W137" i="20"/>
  <c r="W138" i="20"/>
  <c r="W131" i="20"/>
  <c r="W134" i="20"/>
  <c r="D115" i="20"/>
  <c r="D103" i="20"/>
  <c r="F84" i="20"/>
  <c r="F73" i="20"/>
  <c r="F80" i="20"/>
  <c r="F78" i="20"/>
  <c r="F81" i="20"/>
  <c r="F86" i="20"/>
  <c r="F74" i="20"/>
  <c r="F76" i="20"/>
  <c r="F85" i="20"/>
  <c r="F83" i="20"/>
  <c r="F77" i="20"/>
  <c r="F82" i="20"/>
  <c r="F79" i="20"/>
  <c r="F75" i="20"/>
  <c r="S71" i="20"/>
  <c r="H84" i="20"/>
  <c r="H80" i="20"/>
  <c r="H73" i="20"/>
  <c r="H76" i="20"/>
  <c r="H85" i="20"/>
  <c r="H86" i="20"/>
  <c r="H74" i="20"/>
  <c r="H78" i="20"/>
  <c r="H81" i="20"/>
  <c r="H82" i="20"/>
  <c r="H79" i="20"/>
  <c r="H75" i="20"/>
  <c r="H83" i="20"/>
  <c r="H77" i="20"/>
  <c r="I129" i="20"/>
  <c r="I146" i="20"/>
  <c r="I139" i="20"/>
  <c r="I147" i="20"/>
  <c r="I138" i="20"/>
  <c r="I143" i="20"/>
  <c r="I142" i="20"/>
  <c r="I134" i="20"/>
  <c r="I135" i="20"/>
  <c r="I136" i="20"/>
  <c r="I140" i="20"/>
  <c r="I141" i="20"/>
  <c r="I145" i="20"/>
  <c r="I144" i="20"/>
  <c r="I137" i="20"/>
  <c r="D111" i="20"/>
  <c r="S165" i="20"/>
  <c r="V159" i="20" s="1"/>
  <c r="S167" i="20"/>
  <c r="V164" i="20" s="1"/>
  <c r="S161" i="20"/>
  <c r="X158" i="20" s="1"/>
  <c r="S170" i="20"/>
  <c r="X164" i="20" s="1"/>
  <c r="S172" i="20"/>
  <c r="W171" i="20" s="1"/>
  <c r="S160" i="20"/>
  <c r="W158" i="20" s="1"/>
  <c r="S173" i="20"/>
  <c r="W173" i="20" s="1"/>
  <c r="S166" i="20"/>
  <c r="V162" i="20" s="1"/>
  <c r="S169" i="20"/>
  <c r="X162" i="20" s="1"/>
  <c r="S171" i="20"/>
  <c r="W167" i="20" s="1"/>
  <c r="S168" i="20"/>
  <c r="X159" i="20" s="1"/>
  <c r="H129" i="20"/>
  <c r="H142" i="20"/>
  <c r="H136" i="20"/>
  <c r="H135" i="20"/>
  <c r="H146" i="20"/>
  <c r="H139" i="20"/>
  <c r="H143" i="20"/>
  <c r="H157" i="20"/>
  <c r="H147" i="20"/>
  <c r="H138" i="20"/>
  <c r="H134" i="20"/>
  <c r="H137" i="20"/>
  <c r="H140" i="20"/>
  <c r="H145" i="20"/>
  <c r="H144" i="20"/>
  <c r="H141" i="20"/>
  <c r="U129" i="20"/>
  <c r="U133" i="20"/>
  <c r="U132" i="20"/>
  <c r="U141" i="20"/>
  <c r="U143" i="20"/>
  <c r="U144" i="20"/>
  <c r="U139" i="20"/>
  <c r="U140" i="20"/>
  <c r="U137" i="20"/>
  <c r="U145" i="20"/>
  <c r="U136" i="20"/>
  <c r="U135" i="20"/>
  <c r="U134" i="20"/>
  <c r="U142" i="20"/>
  <c r="U138" i="20"/>
  <c r="G157" i="20"/>
  <c r="F129" i="20"/>
  <c r="F147" i="20"/>
  <c r="F138" i="20"/>
  <c r="F143" i="20"/>
  <c r="F134" i="20"/>
  <c r="F146" i="20"/>
  <c r="F135" i="20"/>
  <c r="F142" i="20"/>
  <c r="F139" i="20"/>
  <c r="F136" i="20"/>
  <c r="F140" i="20"/>
  <c r="F141" i="20"/>
  <c r="F137" i="20"/>
  <c r="F144" i="20"/>
  <c r="F145" i="20"/>
  <c r="I84" i="20"/>
  <c r="I80" i="20"/>
  <c r="I73" i="20"/>
  <c r="I86" i="20"/>
  <c r="I74" i="20"/>
  <c r="I76" i="20"/>
  <c r="I78" i="20"/>
  <c r="I85" i="20"/>
  <c r="I81" i="20"/>
  <c r="I82" i="20"/>
  <c r="I75" i="20"/>
  <c r="I79" i="20"/>
  <c r="I83" i="20"/>
  <c r="I77" i="20"/>
  <c r="D120" i="20"/>
  <c r="G80" i="20"/>
  <c r="G73" i="20"/>
  <c r="G84" i="20"/>
  <c r="G86" i="20"/>
  <c r="G82" i="20"/>
  <c r="G79" i="20"/>
  <c r="G75" i="20"/>
  <c r="G83" i="20"/>
  <c r="G77" i="20"/>
  <c r="G74" i="20"/>
  <c r="G76" i="20"/>
  <c r="G78" i="20"/>
  <c r="G85" i="20"/>
  <c r="G81" i="20"/>
  <c r="E129" i="20"/>
  <c r="E135" i="20"/>
  <c r="E134" i="20"/>
  <c r="E143" i="20"/>
  <c r="E139" i="20"/>
  <c r="E147" i="20"/>
  <c r="E146" i="20"/>
  <c r="E142" i="20"/>
  <c r="E138" i="20"/>
  <c r="E145" i="20"/>
  <c r="E141" i="20"/>
  <c r="E137" i="20"/>
  <c r="E136" i="20"/>
  <c r="E144" i="20"/>
  <c r="E140" i="20"/>
  <c r="D101" i="20"/>
  <c r="E157" i="20"/>
  <c r="D102" i="20"/>
  <c r="H10" i="35"/>
  <c r="T97" i="20" l="1"/>
  <c r="AY97" i="20"/>
  <c r="AR97" i="20"/>
  <c r="AN112" i="20"/>
  <c r="AU112" i="20"/>
  <c r="W112" i="20"/>
  <c r="AG112" i="20"/>
  <c r="I168" i="20"/>
  <c r="I177" i="20"/>
  <c r="I180" i="20"/>
  <c r="I171" i="20"/>
  <c r="I169" i="20"/>
  <c r="I165" i="20"/>
  <c r="I167" i="20"/>
  <c r="I166" i="20"/>
  <c r="I159" i="20"/>
  <c r="I172" i="20"/>
  <c r="I170" i="20"/>
  <c r="I179" i="20"/>
  <c r="I176" i="20"/>
  <c r="I161" i="20"/>
  <c r="I182" i="20"/>
  <c r="I183" i="20"/>
  <c r="I181" i="20"/>
  <c r="BA97" i="20"/>
  <c r="AX97" i="20"/>
  <c r="AQ97" i="20"/>
  <c r="AT97" i="20"/>
  <c r="H181" i="20"/>
  <c r="H177" i="20"/>
  <c r="H173" i="20"/>
  <c r="H169" i="20"/>
  <c r="H165" i="20"/>
  <c r="H161" i="20"/>
  <c r="H162" i="20"/>
  <c r="H176" i="20"/>
  <c r="H164" i="20"/>
  <c r="H182" i="20"/>
  <c r="H178" i="20"/>
  <c r="H174" i="20"/>
  <c r="H170" i="20"/>
  <c r="H166" i="20"/>
  <c r="H159" i="20"/>
  <c r="H172" i="20"/>
  <c r="H160" i="20"/>
  <c r="H183" i="20"/>
  <c r="H179" i="20"/>
  <c r="H175" i="20"/>
  <c r="H171" i="20"/>
  <c r="H167" i="20"/>
  <c r="H163" i="20"/>
  <c r="H180" i="20"/>
  <c r="H168" i="20"/>
  <c r="G180" i="20"/>
  <c r="G176" i="20"/>
  <c r="G172" i="20"/>
  <c r="G168" i="20"/>
  <c r="G164" i="20"/>
  <c r="G160" i="20"/>
  <c r="G182" i="20"/>
  <c r="G179" i="20"/>
  <c r="G175" i="20"/>
  <c r="G171" i="20"/>
  <c r="G167" i="20"/>
  <c r="G162" i="20"/>
  <c r="G181" i="20"/>
  <c r="G177" i="20"/>
  <c r="G173" i="20"/>
  <c r="G169" i="20"/>
  <c r="G165" i="20"/>
  <c r="G161" i="20"/>
  <c r="G183" i="20"/>
  <c r="G178" i="20"/>
  <c r="G174" i="20"/>
  <c r="G170" i="20"/>
  <c r="G166" i="20"/>
  <c r="G163" i="20"/>
  <c r="G159" i="20"/>
  <c r="F160" i="20"/>
  <c r="F180" i="20"/>
  <c r="F176" i="20"/>
  <c r="F172" i="20"/>
  <c r="F168" i="20"/>
  <c r="F164" i="20"/>
  <c r="F159" i="20"/>
  <c r="F183" i="20"/>
  <c r="F179" i="20"/>
  <c r="F175" i="20"/>
  <c r="F171" i="20"/>
  <c r="F167" i="20"/>
  <c r="F163" i="20"/>
  <c r="F182" i="20"/>
  <c r="F178" i="20"/>
  <c r="F174" i="20"/>
  <c r="F170" i="20"/>
  <c r="F166" i="20"/>
  <c r="F162" i="20"/>
  <c r="F181" i="20"/>
  <c r="F177" i="20"/>
  <c r="F173" i="20"/>
  <c r="F169" i="20"/>
  <c r="F165" i="20"/>
  <c r="F161" i="20"/>
  <c r="E160" i="20"/>
  <c r="E178" i="20"/>
  <c r="E174" i="20"/>
  <c r="E170" i="20"/>
  <c r="E166" i="20"/>
  <c r="E162" i="20"/>
  <c r="E182" i="20"/>
  <c r="E180" i="20"/>
  <c r="E176" i="20"/>
  <c r="E172" i="20"/>
  <c r="E168" i="20"/>
  <c r="E164" i="20"/>
  <c r="E161" i="20"/>
  <c r="E159" i="20"/>
  <c r="E179" i="20"/>
  <c r="E175" i="20"/>
  <c r="E171" i="20"/>
  <c r="E167" i="20"/>
  <c r="E163" i="20"/>
  <c r="E183" i="20"/>
  <c r="E181" i="20"/>
  <c r="E177" i="20"/>
  <c r="E173" i="20"/>
  <c r="E169" i="20"/>
  <c r="E165" i="20"/>
  <c r="S131" i="20"/>
  <c r="I72" i="20"/>
  <c r="G72" i="20"/>
  <c r="W130" i="20"/>
  <c r="X130" i="20"/>
  <c r="U130" i="20"/>
  <c r="H72" i="20"/>
  <c r="F72" i="20"/>
  <c r="V130" i="20"/>
  <c r="S97" i="20"/>
  <c r="S73" i="20"/>
  <c r="S88" i="20"/>
  <c r="D151" i="20"/>
  <c r="D150" i="20"/>
  <c r="D149" i="20"/>
  <c r="D148" i="20"/>
  <c r="D97" i="20"/>
  <c r="D88" i="20"/>
  <c r="D87" i="20"/>
  <c r="S139" i="20"/>
  <c r="S144" i="20"/>
  <c r="D78" i="20"/>
  <c r="S133" i="20"/>
  <c r="S138" i="20"/>
  <c r="S141" i="20"/>
  <c r="S142" i="20"/>
  <c r="S137" i="20"/>
  <c r="S143" i="20"/>
  <c r="S135" i="20"/>
  <c r="S136" i="20"/>
  <c r="S132" i="20"/>
  <c r="D129" i="20"/>
  <c r="D147" i="20"/>
  <c r="D136" i="20"/>
  <c r="D139" i="20"/>
  <c r="D137" i="20"/>
  <c r="D84" i="20"/>
  <c r="D134" i="20"/>
  <c r="D141" i="20"/>
  <c r="D145" i="20"/>
  <c r="D135" i="20"/>
  <c r="D75" i="20"/>
  <c r="D86" i="20"/>
  <c r="D83" i="20"/>
  <c r="D82" i="20"/>
  <c r="D79" i="20"/>
  <c r="D85" i="20"/>
  <c r="D76" i="20"/>
  <c r="D81" i="20"/>
  <c r="D77" i="20"/>
  <c r="D74" i="20"/>
  <c r="D80" i="20"/>
  <c r="D146" i="20"/>
  <c r="D138" i="20"/>
  <c r="S80" i="20"/>
  <c r="U76" i="20" s="1"/>
  <c r="S84" i="20"/>
  <c r="W78" i="20" s="1"/>
  <c r="S78" i="20"/>
  <c r="W79" i="20" s="1"/>
  <c r="S77" i="20"/>
  <c r="V79" i="20" s="1"/>
  <c r="S76" i="20"/>
  <c r="U79" i="20" s="1"/>
  <c r="S83" i="20"/>
  <c r="S74" i="20"/>
  <c r="V72" i="20" s="1"/>
  <c r="S79" i="20"/>
  <c r="U73" i="20" s="1"/>
  <c r="S86" i="20"/>
  <c r="V85" i="20" s="1"/>
  <c r="S87" i="20"/>
  <c r="V87" i="20" s="1"/>
  <c r="S75" i="20"/>
  <c r="W72" i="20" s="1"/>
  <c r="S82" i="20"/>
  <c r="W73" i="20" s="1"/>
  <c r="S81" i="20"/>
  <c r="U78" i="20" s="1"/>
  <c r="S85" i="20"/>
  <c r="V81" i="20" s="1"/>
  <c r="D142" i="20"/>
  <c r="D73" i="20"/>
  <c r="S145" i="20"/>
  <c r="D140" i="20"/>
  <c r="S129" i="20"/>
  <c r="D144" i="20"/>
  <c r="S140" i="20"/>
  <c r="D143" i="20"/>
  <c r="S134" i="20"/>
  <c r="V158" i="20"/>
  <c r="S158" i="20"/>
  <c r="V97" i="20"/>
  <c r="I158" i="20" l="1"/>
  <c r="D179" i="20"/>
  <c r="D174" i="20"/>
  <c r="D178" i="20"/>
  <c r="D162" i="20"/>
  <c r="D177" i="20"/>
  <c r="D167" i="20"/>
  <c r="D176" i="20"/>
  <c r="D166" i="20"/>
  <c r="D160" i="20"/>
  <c r="D172" i="20"/>
  <c r="D181" i="20"/>
  <c r="D169" i="20"/>
  <c r="D183" i="20"/>
  <c r="D175" i="20"/>
  <c r="D164" i="20"/>
  <c r="D180" i="20"/>
  <c r="D170" i="20"/>
  <c r="D72" i="20"/>
  <c r="D182" i="20"/>
  <c r="G158" i="20"/>
  <c r="D173" i="20"/>
  <c r="D171" i="20"/>
  <c r="H158" i="20"/>
  <c r="D163" i="20"/>
  <c r="D168" i="20"/>
  <c r="F158" i="20"/>
  <c r="D165" i="20"/>
  <c r="D161" i="20"/>
  <c r="E158" i="20"/>
  <c r="D159" i="20"/>
  <c r="S130" i="20"/>
  <c r="S72" i="20"/>
  <c r="W71" i="20" s="1"/>
  <c r="W75" i="20"/>
  <c r="W76" i="20"/>
  <c r="U72" i="20"/>
  <c r="D158" i="20" l="1"/>
  <c r="X603" i="3" l="1"/>
  <c r="X604" i="3"/>
  <c r="X605" i="3"/>
  <c r="X607" i="3"/>
  <c r="X608" i="3"/>
  <c r="X609" i="3"/>
  <c r="X610" i="3"/>
  <c r="X611" i="3"/>
  <c r="X612" i="3"/>
  <c r="X613" i="3"/>
  <c r="X614" i="3"/>
  <c r="X615" i="3"/>
  <c r="X617" i="3"/>
  <c r="X618" i="3"/>
  <c r="X619" i="3"/>
  <c r="X620" i="3"/>
  <c r="X621" i="3"/>
  <c r="X622" i="3"/>
  <c r="X623" i="3"/>
  <c r="X624" i="3"/>
  <c r="X625" i="3"/>
  <c r="X627" i="3"/>
  <c r="X628" i="3"/>
  <c r="X629" i="3"/>
  <c r="X630" i="3"/>
  <c r="X631" i="3"/>
  <c r="AN103" i="16"/>
  <c r="AM103" i="16"/>
  <c r="AL103" i="16"/>
  <c r="AK103" i="16"/>
  <c r="AJ103" i="16"/>
  <c r="AI103" i="16"/>
  <c r="AH103" i="16"/>
  <c r="AG103" i="16"/>
  <c r="AF103" i="16"/>
  <c r="AE103" i="16"/>
  <c r="AD103" i="16"/>
  <c r="AC103" i="16"/>
  <c r="AB103" i="16"/>
  <c r="AA103" i="16"/>
  <c r="Z103" i="16"/>
  <c r="Y103" i="16"/>
  <c r="X103" i="16"/>
  <c r="W103" i="16"/>
  <c r="V103" i="16"/>
  <c r="U103" i="16"/>
  <c r="T103" i="16"/>
  <c r="S103" i="16"/>
  <c r="R103" i="16"/>
  <c r="Q103" i="16"/>
  <c r="P103" i="16"/>
  <c r="O103" i="16"/>
  <c r="N103" i="16"/>
  <c r="M103" i="16"/>
  <c r="L103" i="16"/>
  <c r="K103" i="16"/>
  <c r="J103" i="16"/>
  <c r="I103" i="16"/>
  <c r="H103" i="16"/>
  <c r="G103" i="16"/>
  <c r="F103" i="16"/>
  <c r="E103" i="16"/>
  <c r="V603" i="3" l="1"/>
  <c r="V604" i="3"/>
  <c r="V605" i="3"/>
  <c r="V602" i="3"/>
  <c r="AT602" i="3"/>
  <c r="U612" i="3"/>
  <c r="U613" i="3"/>
  <c r="U603" i="3"/>
  <c r="U604" i="3"/>
  <c r="U605" i="3"/>
  <c r="U611" i="3"/>
  <c r="U602" i="3"/>
  <c r="T603" i="3"/>
  <c r="T602" i="3"/>
  <c r="S603" i="3"/>
  <c r="S604" i="3"/>
  <c r="S602" i="3"/>
  <c r="AJ363" i="3" l="1"/>
  <c r="AJ362" i="3"/>
  <c r="AJ361" i="3"/>
  <c r="AJ360" i="3"/>
  <c r="AJ359" i="3"/>
  <c r="AJ358" i="3"/>
  <c r="AJ357" i="3"/>
  <c r="AJ356" i="3"/>
  <c r="AJ355" i="3"/>
  <c r="AJ353" i="3"/>
  <c r="AJ352" i="3"/>
  <c r="AJ351" i="3"/>
  <c r="AJ350" i="3"/>
  <c r="AJ339" i="3"/>
  <c r="AJ338" i="3"/>
  <c r="AJ337" i="3"/>
  <c r="AJ336" i="3"/>
  <c r="AJ335" i="3"/>
  <c r="AJ333" i="3"/>
  <c r="AJ332" i="3"/>
  <c r="AJ331" i="3"/>
  <c r="AJ330" i="3"/>
  <c r="AJ329" i="3"/>
  <c r="AJ328" i="3"/>
  <c r="AJ327" i="3"/>
  <c r="AJ326" i="3"/>
  <c r="AJ325" i="3"/>
  <c r="AJ323" i="3"/>
  <c r="AJ322" i="3"/>
  <c r="AJ321" i="3"/>
  <c r="AJ320" i="3"/>
  <c r="AJ319" i="3"/>
  <c r="AJ318" i="3"/>
  <c r="AJ317" i="3"/>
  <c r="AJ316" i="3"/>
  <c r="AJ315" i="3"/>
  <c r="AJ313" i="3"/>
  <c r="AJ312" i="3"/>
  <c r="AJ311" i="3"/>
  <c r="AJ310" i="3"/>
  <c r="AJ309" i="3"/>
  <c r="AJ308" i="3"/>
  <c r="AJ307" i="3"/>
  <c r="AJ306" i="3"/>
  <c r="AJ305" i="3"/>
  <c r="AJ303" i="3"/>
  <c r="AJ302" i="3"/>
  <c r="AJ301" i="3"/>
  <c r="AJ300" i="3"/>
  <c r="AJ299" i="3"/>
  <c r="AJ298" i="3"/>
  <c r="AJ297" i="3"/>
  <c r="AJ296" i="3"/>
  <c r="AJ295" i="3"/>
  <c r="AJ293" i="3"/>
  <c r="AJ292" i="3"/>
  <c r="AJ291" i="3"/>
  <c r="AJ290" i="3"/>
  <c r="AJ289" i="3"/>
  <c r="AJ288" i="3"/>
  <c r="AJ287" i="3"/>
  <c r="AJ286" i="3"/>
  <c r="AJ285" i="3"/>
  <c r="AJ283" i="3"/>
  <c r="AJ282" i="3"/>
  <c r="AJ281" i="3"/>
  <c r="AJ280" i="3"/>
  <c r="AJ279" i="3"/>
  <c r="AJ278" i="3"/>
  <c r="AJ277" i="3"/>
  <c r="AJ276" i="3"/>
  <c r="AJ275" i="3"/>
  <c r="AJ273" i="3"/>
  <c r="AJ272" i="3"/>
  <c r="AJ271" i="3"/>
  <c r="AJ270" i="3"/>
  <c r="AJ269" i="3"/>
  <c r="AJ268" i="3"/>
  <c r="AJ267" i="3"/>
  <c r="AJ266" i="3"/>
  <c r="AJ265" i="3"/>
  <c r="AJ263" i="3"/>
  <c r="AJ262" i="3"/>
  <c r="AJ261" i="3"/>
  <c r="AJ260" i="3"/>
  <c r="AJ259" i="3"/>
  <c r="AJ258" i="3"/>
  <c r="AJ257" i="3"/>
  <c r="AJ256" i="3"/>
  <c r="AJ255" i="3"/>
  <c r="AJ253" i="3"/>
  <c r="AJ252" i="3"/>
  <c r="AJ251" i="3"/>
  <c r="AJ250" i="3"/>
  <c r="AJ239" i="3"/>
  <c r="AJ238" i="3"/>
  <c r="AJ237" i="3"/>
  <c r="AJ236" i="3"/>
  <c r="AJ235" i="3"/>
  <c r="AJ233" i="3"/>
  <c r="AJ232" i="3"/>
  <c r="AJ231" i="3"/>
  <c r="AJ230" i="3"/>
  <c r="AJ229" i="3"/>
  <c r="AJ228" i="3"/>
  <c r="AJ227" i="3"/>
  <c r="AJ226" i="3"/>
  <c r="AJ225" i="3"/>
  <c r="AJ223" i="3"/>
  <c r="AJ222" i="3"/>
  <c r="AJ221" i="3"/>
  <c r="AJ220" i="3"/>
  <c r="AJ219" i="3"/>
  <c r="AJ218" i="3"/>
  <c r="AJ217" i="3"/>
  <c r="AJ216" i="3"/>
  <c r="AJ215" i="3"/>
  <c r="AJ213" i="3"/>
  <c r="AJ212" i="3"/>
  <c r="I603" i="3" l="1"/>
  <c r="I604" i="3"/>
  <c r="I605" i="3"/>
  <c r="I602" i="3"/>
  <c r="H36" i="18" l="1"/>
  <c r="H189" i="18" s="1"/>
  <c r="H33" i="18"/>
  <c r="H186" i="18" s="1"/>
  <c r="H49" i="18"/>
  <c r="H202" i="18" s="1"/>
  <c r="H44" i="18"/>
  <c r="H197" i="18" s="1"/>
  <c r="H52" i="18"/>
  <c r="H205" i="18" s="1"/>
  <c r="H41" i="18"/>
  <c r="H194" i="18" s="1"/>
  <c r="H38" i="18"/>
  <c r="H29" i="18"/>
  <c r="H182" i="18" s="1"/>
  <c r="H55" i="18"/>
  <c r="H208" i="18" s="1"/>
  <c r="H53" i="18"/>
  <c r="H206" i="18" s="1"/>
  <c r="H46" i="18"/>
  <c r="H199" i="18" s="1"/>
  <c r="H42" i="18"/>
  <c r="H195" i="18" s="1"/>
  <c r="H40" i="18"/>
  <c r="H193" i="18" s="1"/>
  <c r="H54" i="18"/>
  <c r="H207" i="18" s="1"/>
  <c r="H48" i="18"/>
  <c r="H201" i="18" s="1"/>
  <c r="H32" i="18"/>
  <c r="H185" i="18" s="1"/>
  <c r="H47" i="18"/>
  <c r="H200" i="18" s="1"/>
  <c r="H39" i="18"/>
  <c r="H192" i="18" s="1"/>
  <c r="H31" i="18"/>
  <c r="H184" i="18" s="1"/>
  <c r="H45" i="18"/>
  <c r="H198" i="18" s="1"/>
  <c r="H37" i="18"/>
  <c r="H190" i="18" s="1"/>
  <c r="H28" i="18"/>
  <c r="H181" i="18" s="1"/>
  <c r="H51" i="18"/>
  <c r="H204" i="18" s="1"/>
  <c r="H43" i="18"/>
  <c r="H196" i="18" s="1"/>
  <c r="H35" i="18"/>
  <c r="H188" i="18" s="1"/>
  <c r="H50" i="18"/>
  <c r="H203" i="18" s="1"/>
  <c r="H34" i="18"/>
  <c r="H187" i="18" s="1"/>
  <c r="H30" i="18"/>
  <c r="H183" i="18" s="1"/>
  <c r="X602" i="3"/>
  <c r="AH204" i="18" l="1"/>
  <c r="AG204" i="18"/>
  <c r="AF204" i="18"/>
  <c r="AH203" i="18"/>
  <c r="AG203" i="18"/>
  <c r="AF203" i="18"/>
  <c r="AF198" i="18"/>
  <c r="AH198" i="18"/>
  <c r="AG198" i="18"/>
  <c r="AH207" i="18"/>
  <c r="AG207" i="18"/>
  <c r="AF207" i="18"/>
  <c r="AF182" i="18"/>
  <c r="AG182" i="18"/>
  <c r="AH182" i="18"/>
  <c r="AF186" i="18"/>
  <c r="AG186" i="18"/>
  <c r="AH186" i="18"/>
  <c r="AH188" i="18"/>
  <c r="AF188" i="18"/>
  <c r="AG188" i="18"/>
  <c r="AG184" i="18"/>
  <c r="AH184" i="18"/>
  <c r="AF184" i="18"/>
  <c r="AG193" i="18"/>
  <c r="AF193" i="18"/>
  <c r="AH193" i="18"/>
  <c r="AH189" i="18"/>
  <c r="AG189" i="18"/>
  <c r="AF189" i="18"/>
  <c r="AG196" i="18"/>
  <c r="AF196" i="18"/>
  <c r="AH196" i="18"/>
  <c r="AF192" i="18"/>
  <c r="AG192" i="18"/>
  <c r="AH192" i="18"/>
  <c r="AH195" i="18"/>
  <c r="AG195" i="18"/>
  <c r="AF195" i="18"/>
  <c r="AH194" i="18"/>
  <c r="AG194" i="18"/>
  <c r="AF194" i="18"/>
  <c r="AH200" i="18"/>
  <c r="AG200" i="18"/>
  <c r="AF200" i="18"/>
  <c r="AH199" i="18"/>
  <c r="AF199" i="18"/>
  <c r="AG199" i="18"/>
  <c r="AH205" i="18"/>
  <c r="AG205" i="18"/>
  <c r="AF205" i="18"/>
  <c r="AG183" i="18"/>
  <c r="AF183" i="18"/>
  <c r="AH183" i="18"/>
  <c r="AH181" i="18"/>
  <c r="AF181" i="18"/>
  <c r="AG181" i="18"/>
  <c r="AH185" i="18"/>
  <c r="AF185" i="18"/>
  <c r="AG185" i="18"/>
  <c r="AG206" i="18"/>
  <c r="AF206" i="18"/>
  <c r="AH206" i="18"/>
  <c r="AH197" i="18"/>
  <c r="AG197" i="18"/>
  <c r="AF197" i="18"/>
  <c r="AH187" i="18"/>
  <c r="AF187" i="18"/>
  <c r="AG187" i="18"/>
  <c r="AH190" i="18"/>
  <c r="AF190" i="18"/>
  <c r="AG190" i="18"/>
  <c r="AH201" i="18"/>
  <c r="AG201" i="18"/>
  <c r="AF201" i="18"/>
  <c r="AH208" i="18"/>
  <c r="AG208" i="18"/>
  <c r="AF208" i="18"/>
  <c r="AF202" i="18"/>
  <c r="AH202" i="18"/>
  <c r="AG202" i="18"/>
  <c r="C204" i="18"/>
  <c r="C199" i="18"/>
  <c r="C205" i="18"/>
  <c r="C183" i="18"/>
  <c r="C181" i="18"/>
  <c r="C185" i="18"/>
  <c r="C206" i="18"/>
  <c r="C197" i="18"/>
  <c r="C187" i="18"/>
  <c r="C190" i="18"/>
  <c r="C201" i="18"/>
  <c r="C208" i="18"/>
  <c r="C202" i="18"/>
  <c r="C203" i="18"/>
  <c r="C198" i="18"/>
  <c r="C207" i="18"/>
  <c r="C182" i="18"/>
  <c r="C186" i="18"/>
  <c r="C188" i="18"/>
  <c r="C184" i="18"/>
  <c r="C193" i="18"/>
  <c r="J38" i="18"/>
  <c r="H191" i="18"/>
  <c r="C189" i="18"/>
  <c r="C196" i="18"/>
  <c r="C192" i="18"/>
  <c r="C195" i="18"/>
  <c r="C194" i="18"/>
  <c r="C200" i="18"/>
  <c r="H103" i="18"/>
  <c r="H98" i="18"/>
  <c r="H82" i="18"/>
  <c r="H84" i="18"/>
  <c r="H96" i="18"/>
  <c r="H100" i="18"/>
  <c r="H101" i="18"/>
  <c r="H95" i="18"/>
  <c r="H91" i="18"/>
  <c r="H94" i="18"/>
  <c r="H93" i="18"/>
  <c r="H99" i="18"/>
  <c r="H104" i="18"/>
  <c r="H80" i="18"/>
  <c r="H105" i="18"/>
  <c r="H86" i="18"/>
  <c r="H89" i="18"/>
  <c r="H107" i="18"/>
  <c r="H102" i="18"/>
  <c r="H97" i="18"/>
  <c r="H106" i="18"/>
  <c r="H81" i="18"/>
  <c r="H85" i="18"/>
  <c r="H87" i="18"/>
  <c r="H83" i="18"/>
  <c r="H92" i="18"/>
  <c r="H90" i="18"/>
  <c r="H88" i="18"/>
  <c r="X30" i="18"/>
  <c r="Y30" i="18"/>
  <c r="X43" i="18"/>
  <c r="Y43" i="18"/>
  <c r="X45" i="18"/>
  <c r="Y45" i="18"/>
  <c r="X32" i="18"/>
  <c r="Y32" i="18"/>
  <c r="X42" i="18"/>
  <c r="Y42" i="18"/>
  <c r="X29" i="18"/>
  <c r="Y29" i="18"/>
  <c r="X44" i="18"/>
  <c r="Y44" i="18"/>
  <c r="X34" i="18"/>
  <c r="Y34" i="18"/>
  <c r="X51" i="18"/>
  <c r="Y51" i="18"/>
  <c r="X31" i="18"/>
  <c r="Y31" i="18"/>
  <c r="X48" i="18"/>
  <c r="Y48" i="18"/>
  <c r="X46" i="18"/>
  <c r="Y46" i="18"/>
  <c r="X38" i="18"/>
  <c r="Y38" i="18"/>
  <c r="X49" i="18"/>
  <c r="Y49" i="18"/>
  <c r="X39" i="18"/>
  <c r="Y39" i="18"/>
  <c r="X53" i="18"/>
  <c r="Y53" i="18"/>
  <c r="X33" i="18"/>
  <c r="Y33" i="18"/>
  <c r="X50" i="18"/>
  <c r="Y50" i="18"/>
  <c r="X28" i="18"/>
  <c r="Y28" i="18"/>
  <c r="X54" i="18"/>
  <c r="Y54" i="18"/>
  <c r="X41" i="18"/>
  <c r="Y41" i="18"/>
  <c r="X35" i="18"/>
  <c r="Y35" i="18"/>
  <c r="X37" i="18"/>
  <c r="Y37" i="18"/>
  <c r="X47" i="18"/>
  <c r="Y47" i="18"/>
  <c r="X40" i="18"/>
  <c r="Y40" i="18"/>
  <c r="X55" i="18"/>
  <c r="Y55" i="18"/>
  <c r="X52" i="18"/>
  <c r="Y52" i="18"/>
  <c r="X36" i="18"/>
  <c r="Y36" i="18"/>
  <c r="H132" i="18"/>
  <c r="H145" i="18"/>
  <c r="H147" i="18"/>
  <c r="H134" i="18"/>
  <c r="H144" i="18"/>
  <c r="H131" i="18"/>
  <c r="H146" i="18"/>
  <c r="H136" i="18"/>
  <c r="H153" i="18"/>
  <c r="H133" i="18"/>
  <c r="H150" i="18"/>
  <c r="H148" i="18"/>
  <c r="H140" i="18"/>
  <c r="H151" i="18"/>
  <c r="H152" i="18"/>
  <c r="H130" i="18"/>
  <c r="H141" i="18"/>
  <c r="H156" i="18"/>
  <c r="H155" i="18"/>
  <c r="H143" i="18"/>
  <c r="H135" i="18"/>
  <c r="H137" i="18"/>
  <c r="H139" i="18"/>
  <c r="H149" i="18"/>
  <c r="H142" i="18"/>
  <c r="H157" i="18"/>
  <c r="H154" i="18"/>
  <c r="H138" i="18"/>
  <c r="W33" i="18"/>
  <c r="W30" i="18"/>
  <c r="W43" i="18"/>
  <c r="W45" i="18"/>
  <c r="W32" i="18"/>
  <c r="W42" i="18"/>
  <c r="W29" i="18"/>
  <c r="W44" i="18"/>
  <c r="W34" i="18"/>
  <c r="W51" i="18"/>
  <c r="W31" i="18"/>
  <c r="W48" i="18"/>
  <c r="W46" i="18"/>
  <c r="W38" i="18"/>
  <c r="W49" i="18"/>
  <c r="W50" i="18"/>
  <c r="W28" i="18"/>
  <c r="W39" i="18"/>
  <c r="W54" i="18"/>
  <c r="W53" i="18"/>
  <c r="W41" i="18"/>
  <c r="W35" i="18"/>
  <c r="W37" i="18"/>
  <c r="W47" i="18"/>
  <c r="W40" i="18"/>
  <c r="W55" i="18"/>
  <c r="W52" i="18"/>
  <c r="W36" i="18"/>
  <c r="D3" i="3"/>
  <c r="F6" i="32"/>
  <c r="F3" i="3" s="1"/>
  <c r="B42" i="30"/>
  <c r="B43" i="30"/>
  <c r="B44" i="30"/>
  <c r="B45" i="30"/>
  <c r="B46" i="30"/>
  <c r="B47" i="30"/>
  <c r="B48" i="30"/>
  <c r="B49" i="30"/>
  <c r="B50" i="30"/>
  <c r="B51" i="30"/>
  <c r="B52" i="30"/>
  <c r="B53" i="30"/>
  <c r="B54" i="30"/>
  <c r="B55" i="30"/>
  <c r="B56" i="30"/>
  <c r="B57" i="30"/>
  <c r="B58" i="30"/>
  <c r="B59" i="30"/>
  <c r="B60" i="30"/>
  <c r="B61" i="30"/>
  <c r="B62" i="30"/>
  <c r="B63" i="30"/>
  <c r="B41" i="30"/>
  <c r="G67" i="30"/>
  <c r="C33" i="31"/>
  <c r="D33" i="31" s="1"/>
  <c r="C32" i="31"/>
  <c r="C31" i="31"/>
  <c r="D31" i="31" s="1"/>
  <c r="C30" i="31"/>
  <c r="D30" i="31" s="1"/>
  <c r="C29" i="31"/>
  <c r="D29" i="31" s="1"/>
  <c r="C28" i="31"/>
  <c r="D28" i="31" s="1"/>
  <c r="C27" i="31"/>
  <c r="D27" i="31" s="1"/>
  <c r="C26" i="31"/>
  <c r="D26" i="31" s="1"/>
  <c r="C25" i="31"/>
  <c r="D25" i="31" s="1"/>
  <c r="C24" i="31"/>
  <c r="D24" i="31" s="1"/>
  <c r="C23" i="31"/>
  <c r="D23" i="31" s="1"/>
  <c r="C22" i="31"/>
  <c r="D22" i="31" s="1"/>
  <c r="C21" i="31"/>
  <c r="D21" i="31" s="1"/>
  <c r="C20" i="31"/>
  <c r="D20" i="31" s="1"/>
  <c r="C19" i="31"/>
  <c r="D19" i="31" s="1"/>
  <c r="C18" i="31"/>
  <c r="D18" i="31" s="1"/>
  <c r="C17" i="31"/>
  <c r="D17" i="31" s="1"/>
  <c r="C16" i="31"/>
  <c r="D16" i="31" s="1"/>
  <c r="C15" i="31"/>
  <c r="D15" i="31" s="1"/>
  <c r="C14" i="31"/>
  <c r="D14" i="31" s="1"/>
  <c r="X110" i="16"/>
  <c r="F195" i="18" l="1"/>
  <c r="E195" i="18"/>
  <c r="D195" i="18"/>
  <c r="F193" i="18"/>
  <c r="E193" i="18"/>
  <c r="D193" i="18"/>
  <c r="E198" i="18"/>
  <c r="D198" i="18"/>
  <c r="F198" i="18"/>
  <c r="D187" i="18"/>
  <c r="F187" i="18"/>
  <c r="E187" i="18"/>
  <c r="F205" i="18"/>
  <c r="E205" i="18"/>
  <c r="D205" i="18"/>
  <c r="E192" i="18"/>
  <c r="D192" i="18"/>
  <c r="F192" i="18"/>
  <c r="E184" i="18"/>
  <c r="F184" i="18"/>
  <c r="D184" i="18"/>
  <c r="F203" i="18"/>
  <c r="E203" i="18"/>
  <c r="D203" i="18"/>
  <c r="D197" i="18"/>
  <c r="F197" i="18"/>
  <c r="E197" i="18"/>
  <c r="F199" i="18"/>
  <c r="D199" i="18"/>
  <c r="E199" i="18"/>
  <c r="E196" i="18"/>
  <c r="F196" i="18"/>
  <c r="D196" i="18"/>
  <c r="E188" i="18"/>
  <c r="D188" i="18"/>
  <c r="F188" i="18"/>
  <c r="E202" i="18"/>
  <c r="D202" i="18"/>
  <c r="F202" i="18"/>
  <c r="E206" i="18"/>
  <c r="D206" i="18"/>
  <c r="F206" i="18"/>
  <c r="E204" i="18"/>
  <c r="D204" i="18"/>
  <c r="F204" i="18"/>
  <c r="F189" i="18"/>
  <c r="D189" i="18"/>
  <c r="E189" i="18"/>
  <c r="E186" i="18"/>
  <c r="D186" i="18"/>
  <c r="F186" i="18"/>
  <c r="E208" i="18"/>
  <c r="D208" i="18"/>
  <c r="F208" i="18"/>
  <c r="F185" i="18"/>
  <c r="E185" i="18"/>
  <c r="D185" i="18"/>
  <c r="E200" i="18"/>
  <c r="D200" i="18"/>
  <c r="F200" i="18"/>
  <c r="AH191" i="18"/>
  <c r="AG191" i="18"/>
  <c r="AF191" i="18"/>
  <c r="D182" i="18"/>
  <c r="F182" i="18"/>
  <c r="E182" i="18"/>
  <c r="D201" i="18"/>
  <c r="F201" i="18"/>
  <c r="E201" i="18"/>
  <c r="D181" i="18"/>
  <c r="F181" i="18"/>
  <c r="E181" i="18"/>
  <c r="E194" i="18"/>
  <c r="D194" i="18"/>
  <c r="F194" i="18"/>
  <c r="D207" i="18"/>
  <c r="F207" i="18"/>
  <c r="E207" i="18"/>
  <c r="E190" i="18"/>
  <c r="F190" i="18"/>
  <c r="D190" i="18"/>
  <c r="F183" i="18"/>
  <c r="E183" i="18"/>
  <c r="D183" i="18"/>
  <c r="C191" i="18"/>
  <c r="F349" i="3"/>
  <c r="F343" i="3"/>
  <c r="F247" i="3"/>
  <c r="F241" i="3"/>
  <c r="F145" i="3"/>
  <c r="F47" i="3"/>
  <c r="F41" i="3"/>
  <c r="F4" i="3"/>
  <c r="F354" i="3"/>
  <c r="F348" i="3"/>
  <c r="F342" i="3"/>
  <c r="F324" i="3"/>
  <c r="F294" i="3"/>
  <c r="F264" i="3"/>
  <c r="F246" i="3"/>
  <c r="F240" i="3"/>
  <c r="F234" i="3"/>
  <c r="F204" i="3"/>
  <c r="F174" i="3"/>
  <c r="F144" i="3"/>
  <c r="F114" i="3"/>
  <c r="F94" i="3"/>
  <c r="F64" i="3"/>
  <c r="F46" i="3"/>
  <c r="F40" i="3"/>
  <c r="F34" i="3"/>
  <c r="F14" i="3"/>
  <c r="F347" i="3"/>
  <c r="F341" i="3"/>
  <c r="F245" i="3"/>
  <c r="F149" i="3"/>
  <c r="F143" i="3"/>
  <c r="F45" i="3"/>
  <c r="F364" i="3"/>
  <c r="F346" i="3"/>
  <c r="F340" i="3"/>
  <c r="F334" i="3"/>
  <c r="F304" i="3"/>
  <c r="F274" i="3"/>
  <c r="F244" i="3"/>
  <c r="F214" i="3"/>
  <c r="F184" i="3"/>
  <c r="F154" i="3"/>
  <c r="F148" i="3"/>
  <c r="F142" i="3"/>
  <c r="F124" i="3"/>
  <c r="F74" i="3"/>
  <c r="F44" i="3"/>
  <c r="F345" i="3"/>
  <c r="F249" i="3"/>
  <c r="F243" i="3"/>
  <c r="F147" i="3"/>
  <c r="F141" i="3"/>
  <c r="F104" i="3"/>
  <c r="F49" i="3"/>
  <c r="F43" i="3"/>
  <c r="F344" i="3"/>
  <c r="F314" i="3"/>
  <c r="F284" i="3"/>
  <c r="F254" i="3"/>
  <c r="F248" i="3"/>
  <c r="F242" i="3"/>
  <c r="F224" i="3"/>
  <c r="F194" i="3"/>
  <c r="F164" i="3"/>
  <c r="F146" i="3"/>
  <c r="F140" i="3"/>
  <c r="F134" i="3"/>
  <c r="F84" i="3"/>
  <c r="F54" i="3"/>
  <c r="F48" i="3"/>
  <c r="F42" i="3"/>
  <c r="F24" i="3"/>
  <c r="D5" i="3"/>
  <c r="D294" i="3"/>
  <c r="D247" i="3"/>
  <c r="D244" i="3"/>
  <c r="D241" i="3"/>
  <c r="D204" i="3"/>
  <c r="D114" i="3"/>
  <c r="D74" i="3"/>
  <c r="D48" i="3"/>
  <c r="D45" i="3"/>
  <c r="D42" i="3"/>
  <c r="D347" i="3"/>
  <c r="D344" i="3"/>
  <c r="D341" i="3"/>
  <c r="D304" i="3"/>
  <c r="D214" i="3"/>
  <c r="D154" i="3"/>
  <c r="D149" i="3"/>
  <c r="D146" i="3"/>
  <c r="D143" i="3"/>
  <c r="D140" i="3"/>
  <c r="D124" i="3"/>
  <c r="D84" i="3"/>
  <c r="D14" i="3"/>
  <c r="D4" i="3"/>
  <c r="D354" i="3"/>
  <c r="D349" i="3"/>
  <c r="D346" i="3"/>
  <c r="D343" i="3"/>
  <c r="D340" i="3"/>
  <c r="D324" i="3"/>
  <c r="D264" i="3"/>
  <c r="D234" i="3"/>
  <c r="D174" i="3"/>
  <c r="D148" i="3"/>
  <c r="D145" i="3"/>
  <c r="D142" i="3"/>
  <c r="D314" i="3"/>
  <c r="D254" i="3"/>
  <c r="D249" i="3"/>
  <c r="D246" i="3"/>
  <c r="D240" i="3"/>
  <c r="D164" i="3"/>
  <c r="D134" i="3"/>
  <c r="D47" i="3"/>
  <c r="D364" i="3"/>
  <c r="D334" i="3"/>
  <c r="D274" i="3"/>
  <c r="D248" i="3"/>
  <c r="D245" i="3"/>
  <c r="D242" i="3"/>
  <c r="D184" i="3"/>
  <c r="D104" i="3"/>
  <c r="D54" i="3"/>
  <c r="D49" i="3"/>
  <c r="D46" i="3"/>
  <c r="D43" i="3"/>
  <c r="D40" i="3"/>
  <c r="D24" i="3"/>
  <c r="D348" i="3"/>
  <c r="D345" i="3"/>
  <c r="D342" i="3"/>
  <c r="D284" i="3"/>
  <c r="D194" i="3"/>
  <c r="D147" i="3"/>
  <c r="D144" i="3"/>
  <c r="D141" i="3"/>
  <c r="D64" i="3"/>
  <c r="D34" i="3"/>
  <c r="D243" i="3"/>
  <c r="D94" i="3"/>
  <c r="D44" i="3"/>
  <c r="D41" i="3"/>
  <c r="D224" i="3"/>
  <c r="AE116" i="18"/>
  <c r="AE148" i="18" s="1"/>
  <c r="C138" i="18"/>
  <c r="D138" i="18" s="1"/>
  <c r="AF138" i="18"/>
  <c r="AH138" i="18"/>
  <c r="AG138" i="18"/>
  <c r="C157" i="18"/>
  <c r="D157" i="18" s="1"/>
  <c r="AF157" i="18"/>
  <c r="AH157" i="18"/>
  <c r="AG157" i="18"/>
  <c r="C149" i="18"/>
  <c r="AF149" i="18"/>
  <c r="AG149" i="18"/>
  <c r="AH149" i="18"/>
  <c r="C137" i="18"/>
  <c r="D137" i="18" s="1"/>
  <c r="AF137" i="18"/>
  <c r="AG137" i="18"/>
  <c r="AH137" i="18"/>
  <c r="C143" i="18"/>
  <c r="F143" i="18" s="1"/>
  <c r="AF143" i="18"/>
  <c r="AG143" i="18"/>
  <c r="AH143" i="18"/>
  <c r="C156" i="18"/>
  <c r="D156" i="18" s="1"/>
  <c r="AF156" i="18"/>
  <c r="AH156" i="18"/>
  <c r="AG156" i="18"/>
  <c r="C130" i="18"/>
  <c r="AF130" i="18"/>
  <c r="AH130" i="18"/>
  <c r="AG130" i="18"/>
  <c r="C151" i="18"/>
  <c r="D151" i="18" s="1"/>
  <c r="AH151" i="18"/>
  <c r="AF151" i="18"/>
  <c r="AG151" i="18"/>
  <c r="C148" i="18"/>
  <c r="D148" i="18" s="1"/>
  <c r="AF148" i="18"/>
  <c r="AG148" i="18"/>
  <c r="AH148" i="18"/>
  <c r="C133" i="18"/>
  <c r="D133" i="18" s="1"/>
  <c r="AE133" i="18"/>
  <c r="AH133" i="18"/>
  <c r="AF133" i="18"/>
  <c r="AG133" i="18"/>
  <c r="C136" i="18"/>
  <c r="D136" i="18" s="1"/>
  <c r="AG136" i="18"/>
  <c r="AF136" i="18"/>
  <c r="AH136" i="18"/>
  <c r="C131" i="18"/>
  <c r="F131" i="18" s="1"/>
  <c r="AE131" i="18"/>
  <c r="AF131" i="18"/>
  <c r="AG131" i="18"/>
  <c r="AH131" i="18"/>
  <c r="C134" i="18"/>
  <c r="E134" i="18" s="1"/>
  <c r="AF134" i="18"/>
  <c r="AH134" i="18"/>
  <c r="AE134" i="18"/>
  <c r="AG134" i="18"/>
  <c r="C145" i="18"/>
  <c r="D145" i="18" s="1"/>
  <c r="AF145" i="18"/>
  <c r="AG145" i="18"/>
  <c r="AH145" i="18"/>
  <c r="C154" i="18"/>
  <c r="E154" i="18" s="1"/>
  <c r="AF154" i="18"/>
  <c r="AH154" i="18"/>
  <c r="AG154" i="18"/>
  <c r="C142" i="18"/>
  <c r="F142" i="18" s="1"/>
  <c r="AE142" i="18"/>
  <c r="AF142" i="18"/>
  <c r="AH142" i="18"/>
  <c r="AG142" i="18"/>
  <c r="C139" i="18"/>
  <c r="D139" i="18" s="1"/>
  <c r="AE139" i="18"/>
  <c r="AF139" i="18"/>
  <c r="AG139" i="18"/>
  <c r="AH139" i="18"/>
  <c r="C135" i="18"/>
  <c r="D135" i="18" s="1"/>
  <c r="AH135" i="18"/>
  <c r="AF135" i="18"/>
  <c r="AE135" i="18"/>
  <c r="AG135" i="18"/>
  <c r="C155" i="18"/>
  <c r="AF155" i="18"/>
  <c r="AH155" i="18"/>
  <c r="AG155" i="18"/>
  <c r="C141" i="18"/>
  <c r="E141" i="18" s="1"/>
  <c r="AF141" i="18"/>
  <c r="AH141" i="18"/>
  <c r="AG141" i="18"/>
  <c r="C152" i="18"/>
  <c r="D152" i="18" s="1"/>
  <c r="AF152" i="18"/>
  <c r="AH152" i="18"/>
  <c r="AG152" i="18"/>
  <c r="C140" i="18"/>
  <c r="E140" i="18" s="1"/>
  <c r="AE140" i="18"/>
  <c r="AF140" i="18"/>
  <c r="AG140" i="18"/>
  <c r="AH140" i="18"/>
  <c r="C150" i="18"/>
  <c r="F150" i="18" s="1"/>
  <c r="AE150" i="18"/>
  <c r="AF150" i="18"/>
  <c r="AG150" i="18"/>
  <c r="AH150" i="18"/>
  <c r="C153" i="18"/>
  <c r="D153" i="18" s="1"/>
  <c r="AE153" i="18"/>
  <c r="AF153" i="18"/>
  <c r="AH153" i="18"/>
  <c r="AG153" i="18"/>
  <c r="C146" i="18"/>
  <c r="D146" i="18" s="1"/>
  <c r="AF146" i="18"/>
  <c r="AE146" i="18"/>
  <c r="AG146" i="18"/>
  <c r="AH146" i="18"/>
  <c r="C144" i="18"/>
  <c r="E144" i="18" s="1"/>
  <c r="AH144" i="18"/>
  <c r="AF144" i="18"/>
  <c r="AG144" i="18"/>
  <c r="C147" i="18"/>
  <c r="F147" i="18" s="1"/>
  <c r="AF147" i="18"/>
  <c r="AH147" i="18"/>
  <c r="AG147" i="18"/>
  <c r="C132" i="18"/>
  <c r="D132" i="18" s="1"/>
  <c r="AF132" i="18"/>
  <c r="AE132" i="18"/>
  <c r="AG132" i="18"/>
  <c r="AH132" i="18"/>
  <c r="D154" i="18"/>
  <c r="F154" i="18"/>
  <c r="D142" i="18"/>
  <c r="D155" i="18"/>
  <c r="E155" i="18"/>
  <c r="F155" i="18"/>
  <c r="D149" i="18"/>
  <c r="E149" i="18"/>
  <c r="F149" i="18"/>
  <c r="E137" i="18"/>
  <c r="E156" i="18"/>
  <c r="F156" i="18"/>
  <c r="D130" i="18"/>
  <c r="F130" i="18"/>
  <c r="E130" i="18"/>
  <c r="E136" i="18"/>
  <c r="F136" i="18"/>
  <c r="D134" i="18"/>
  <c r="Y88" i="18"/>
  <c r="X88" i="18"/>
  <c r="Y107" i="18"/>
  <c r="X107" i="18"/>
  <c r="X99" i="18"/>
  <c r="Y99" i="18"/>
  <c r="X87" i="18"/>
  <c r="Y87" i="18"/>
  <c r="X93" i="18"/>
  <c r="Y93" i="18"/>
  <c r="Y106" i="18"/>
  <c r="X106" i="18"/>
  <c r="Y80" i="18"/>
  <c r="X80" i="18"/>
  <c r="X101" i="18"/>
  <c r="Y101" i="18"/>
  <c r="Y98" i="18"/>
  <c r="X98" i="18"/>
  <c r="X83" i="18"/>
  <c r="Y83" i="18"/>
  <c r="Y86" i="18"/>
  <c r="X86" i="18"/>
  <c r="X81" i="18"/>
  <c r="Y81" i="18"/>
  <c r="Y84" i="18"/>
  <c r="X84" i="18"/>
  <c r="X95" i="18"/>
  <c r="Y95" i="18"/>
  <c r="Y104" i="18"/>
  <c r="X104" i="18"/>
  <c r="Y92" i="18"/>
  <c r="X92" i="18"/>
  <c r="X89" i="18"/>
  <c r="Y89" i="18"/>
  <c r="X85" i="18"/>
  <c r="Y85" i="18"/>
  <c r="X105" i="18"/>
  <c r="Y105" i="18"/>
  <c r="X91" i="18"/>
  <c r="Y91" i="18"/>
  <c r="Y102" i="18"/>
  <c r="X102" i="18"/>
  <c r="Y90" i="18"/>
  <c r="X90" i="18"/>
  <c r="Y100" i="18"/>
  <c r="X100" i="18"/>
  <c r="X103" i="18"/>
  <c r="Y103" i="18"/>
  <c r="Y96" i="18"/>
  <c r="X96" i="18"/>
  <c r="Y94" i="18"/>
  <c r="X94" i="18"/>
  <c r="X97" i="18"/>
  <c r="Y97" i="18"/>
  <c r="Y82" i="18"/>
  <c r="X82" i="18"/>
  <c r="AD12" i="31"/>
  <c r="H241" i="18"/>
  <c r="W88" i="18"/>
  <c r="D88" i="18"/>
  <c r="C88" i="18"/>
  <c r="H260" i="18"/>
  <c r="W107" i="18"/>
  <c r="D107" i="18"/>
  <c r="C107" i="18"/>
  <c r="H252" i="18"/>
  <c r="W99" i="18"/>
  <c r="D99" i="18"/>
  <c r="C99" i="18"/>
  <c r="H240" i="18"/>
  <c r="W87" i="18"/>
  <c r="D87" i="18"/>
  <c r="C87" i="18"/>
  <c r="H246" i="18"/>
  <c r="W93" i="18"/>
  <c r="D93" i="18"/>
  <c r="C93" i="18"/>
  <c r="H259" i="18"/>
  <c r="W106" i="18"/>
  <c r="D106" i="18"/>
  <c r="C106" i="18"/>
  <c r="H233" i="18"/>
  <c r="W80" i="18"/>
  <c r="D80" i="18"/>
  <c r="C80" i="18"/>
  <c r="H254" i="18"/>
  <c r="W101" i="18"/>
  <c r="D101" i="18"/>
  <c r="C101" i="18"/>
  <c r="H251" i="18"/>
  <c r="W98" i="18"/>
  <c r="D98" i="18"/>
  <c r="C98" i="18"/>
  <c r="H236" i="18"/>
  <c r="W83" i="18"/>
  <c r="D83" i="18"/>
  <c r="C83" i="18"/>
  <c r="H239" i="18"/>
  <c r="W86" i="18"/>
  <c r="D86" i="18"/>
  <c r="C86" i="18"/>
  <c r="H234" i="18"/>
  <c r="W81" i="18"/>
  <c r="D81" i="18"/>
  <c r="C81" i="18"/>
  <c r="H237" i="18"/>
  <c r="W84" i="18"/>
  <c r="D84" i="18"/>
  <c r="C84" i="18"/>
  <c r="H248" i="18"/>
  <c r="W95" i="18"/>
  <c r="D95" i="18"/>
  <c r="C95" i="18"/>
  <c r="H257" i="18"/>
  <c r="W104" i="18"/>
  <c r="D104" i="18"/>
  <c r="C104" i="18"/>
  <c r="H245" i="18"/>
  <c r="W92" i="18"/>
  <c r="D92" i="18"/>
  <c r="C92" i="18"/>
  <c r="H242" i="18"/>
  <c r="W89" i="18"/>
  <c r="D89" i="18"/>
  <c r="C89" i="18"/>
  <c r="H238" i="18"/>
  <c r="W85" i="18"/>
  <c r="D85" i="18"/>
  <c r="C85" i="18"/>
  <c r="H258" i="18"/>
  <c r="W105" i="18"/>
  <c r="D105" i="18"/>
  <c r="C105" i="18"/>
  <c r="H244" i="18"/>
  <c r="W91" i="18"/>
  <c r="D91" i="18"/>
  <c r="C91" i="18"/>
  <c r="H255" i="18"/>
  <c r="W102" i="18"/>
  <c r="D102" i="18"/>
  <c r="C102" i="18"/>
  <c r="H243" i="18"/>
  <c r="W90" i="18"/>
  <c r="D90" i="18"/>
  <c r="C90" i="18"/>
  <c r="H253" i="18"/>
  <c r="W100" i="18"/>
  <c r="D100" i="18"/>
  <c r="C100" i="18"/>
  <c r="H256" i="18"/>
  <c r="W103" i="18"/>
  <c r="D103" i="18"/>
  <c r="C103" i="18"/>
  <c r="H249" i="18"/>
  <c r="W96" i="18"/>
  <c r="D96" i="18"/>
  <c r="C96" i="18"/>
  <c r="H247" i="18"/>
  <c r="W94" i="18"/>
  <c r="D94" i="18"/>
  <c r="C94" i="18"/>
  <c r="H250" i="18"/>
  <c r="W97" i="18"/>
  <c r="D97" i="18"/>
  <c r="C97" i="18"/>
  <c r="H235" i="18"/>
  <c r="W82" i="18"/>
  <c r="D82" i="18"/>
  <c r="C82" i="18"/>
  <c r="AF117" i="18"/>
  <c r="E14" i="31"/>
  <c r="C58" i="31"/>
  <c r="D32" i="31"/>
  <c r="AA92" i="34"/>
  <c r="C40" i="31"/>
  <c r="D40" i="31" s="1"/>
  <c r="E22" i="31"/>
  <c r="C48" i="31"/>
  <c r="E26" i="31"/>
  <c r="C52" i="31"/>
  <c r="C83" i="31"/>
  <c r="C56" i="31"/>
  <c r="E15" i="31"/>
  <c r="C41" i="31"/>
  <c r="E19" i="31"/>
  <c r="C45" i="31"/>
  <c r="E23" i="31"/>
  <c r="C49" i="31"/>
  <c r="E27" i="31"/>
  <c r="C53" i="31"/>
  <c r="C84" i="31"/>
  <c r="C57" i="31"/>
  <c r="E16" i="31"/>
  <c r="C42" i="31"/>
  <c r="E20" i="31"/>
  <c r="C46" i="31"/>
  <c r="E24" i="31"/>
  <c r="C50" i="31"/>
  <c r="E28" i="31"/>
  <c r="C54" i="31"/>
  <c r="E17" i="31"/>
  <c r="C43" i="31"/>
  <c r="E21" i="31"/>
  <c r="C47" i="31"/>
  <c r="E25" i="31"/>
  <c r="C51" i="31"/>
  <c r="C82" i="31"/>
  <c r="C55" i="31"/>
  <c r="E33" i="31"/>
  <c r="C59" i="31"/>
  <c r="E18" i="31"/>
  <c r="C44" i="31"/>
  <c r="G32" i="31"/>
  <c r="E32" i="31"/>
  <c r="AA9" i="29"/>
  <c r="AC9" i="30"/>
  <c r="D321" i="3"/>
  <c r="D357" i="3"/>
  <c r="D278" i="3"/>
  <c r="D223" i="3"/>
  <c r="D95" i="3"/>
  <c r="D310" i="3"/>
  <c r="F299" i="3"/>
  <c r="F207" i="3"/>
  <c r="F352" i="3"/>
  <c r="F163" i="3"/>
  <c r="D88" i="3"/>
  <c r="D65" i="3"/>
  <c r="D58" i="3"/>
  <c r="D158" i="3"/>
  <c r="D118" i="3"/>
  <c r="D102" i="3"/>
  <c r="D169" i="3"/>
  <c r="D185" i="3"/>
  <c r="D201" i="3"/>
  <c r="D217" i="3"/>
  <c r="D233" i="3"/>
  <c r="D263" i="3"/>
  <c r="D285" i="3"/>
  <c r="D295" i="3"/>
  <c r="D306" i="3"/>
  <c r="D317" i="3"/>
  <c r="D327" i="3"/>
  <c r="D338" i="3"/>
  <c r="D362" i="3"/>
  <c r="D80" i="3"/>
  <c r="D19" i="3"/>
  <c r="D126" i="3"/>
  <c r="D110" i="3"/>
  <c r="D93" i="3"/>
  <c r="D177" i="3"/>
  <c r="D193" i="3"/>
  <c r="D209" i="3"/>
  <c r="D225" i="3"/>
  <c r="D257" i="3"/>
  <c r="D269" i="3"/>
  <c r="D279" i="3"/>
  <c r="D290" i="3"/>
  <c r="D301" i="3"/>
  <c r="D311" i="3"/>
  <c r="D322" i="3"/>
  <c r="D333" i="3"/>
  <c r="D350" i="3"/>
  <c r="D358" i="3"/>
  <c r="D69" i="3"/>
  <c r="D31" i="3"/>
  <c r="D136" i="3"/>
  <c r="D120" i="3"/>
  <c r="D103" i="3"/>
  <c r="D167" i="3"/>
  <c r="D183" i="3"/>
  <c r="D199" i="3"/>
  <c r="D215" i="3"/>
  <c r="D231" i="3"/>
  <c r="D262" i="3"/>
  <c r="D273" i="3"/>
  <c r="D283" i="3"/>
  <c r="D305" i="3"/>
  <c r="D315" i="3"/>
  <c r="D326" i="3"/>
  <c r="D337" i="3"/>
  <c r="D353" i="3"/>
  <c r="D361" i="3"/>
  <c r="D299" i="3"/>
  <c r="D255" i="3"/>
  <c r="D191" i="3"/>
  <c r="D128" i="3"/>
  <c r="D98" i="3"/>
  <c r="D331" i="3"/>
  <c r="D289" i="3"/>
  <c r="D239" i="3"/>
  <c r="D175" i="3"/>
  <c r="D267" i="3"/>
  <c r="D207" i="3"/>
  <c r="D112" i="3"/>
  <c r="D22" i="3"/>
  <c r="F57" i="3"/>
  <c r="F308" i="3"/>
  <c r="D360" i="3"/>
  <c r="D356" i="3"/>
  <c r="D352" i="3"/>
  <c r="D335" i="3"/>
  <c r="D330" i="3"/>
  <c r="D325" i="3"/>
  <c r="D319" i="3"/>
  <c r="D309" i="3"/>
  <c r="D303" i="3"/>
  <c r="D298" i="3"/>
  <c r="D293" i="3"/>
  <c r="D287" i="3"/>
  <c r="D282" i="3"/>
  <c r="D277" i="3"/>
  <c r="D271" i="3"/>
  <c r="D266" i="3"/>
  <c r="D261" i="3"/>
  <c r="D253" i="3"/>
  <c r="D237" i="3"/>
  <c r="D229" i="3"/>
  <c r="D221" i="3"/>
  <c r="D213" i="3"/>
  <c r="D205" i="3"/>
  <c r="D197" i="3"/>
  <c r="D189" i="3"/>
  <c r="D181" i="3"/>
  <c r="D173" i="3"/>
  <c r="D165" i="3"/>
  <c r="D97" i="3"/>
  <c r="D106" i="3"/>
  <c r="D122" i="3"/>
  <c r="D130" i="3"/>
  <c r="D138" i="3"/>
  <c r="D150" i="3"/>
  <c r="D35" i="3"/>
  <c r="D51" i="3"/>
  <c r="D9" i="3"/>
  <c r="D26" i="3"/>
  <c r="F363" i="3"/>
  <c r="D91" i="3"/>
  <c r="D87" i="3"/>
  <c r="D83" i="3"/>
  <c r="D79" i="3"/>
  <c r="D75" i="3"/>
  <c r="D72" i="3"/>
  <c r="D68" i="3"/>
  <c r="D29" i="3"/>
  <c r="D25" i="3"/>
  <c r="D21" i="3"/>
  <c r="D17" i="3"/>
  <c r="D13" i="3"/>
  <c r="D10" i="3"/>
  <c r="D8" i="3"/>
  <c r="D50" i="3"/>
  <c r="D38" i="3"/>
  <c r="D161" i="3"/>
  <c r="D157" i="3"/>
  <c r="D153" i="3"/>
  <c r="D137" i="3"/>
  <c r="D133" i="3"/>
  <c r="D129" i="3"/>
  <c r="D125" i="3"/>
  <c r="D121" i="3"/>
  <c r="D117" i="3"/>
  <c r="D113" i="3"/>
  <c r="D109" i="3"/>
  <c r="D105" i="3"/>
  <c r="D101" i="3"/>
  <c r="D96" i="3"/>
  <c r="D162" i="3"/>
  <c r="D166" i="3"/>
  <c r="D170" i="3"/>
  <c r="D178" i="3"/>
  <c r="D182" i="3"/>
  <c r="D186" i="3"/>
  <c r="D190" i="3"/>
  <c r="D198" i="3"/>
  <c r="D202" i="3"/>
  <c r="D206" i="3"/>
  <c r="D210" i="3"/>
  <c r="D218" i="3"/>
  <c r="D222" i="3"/>
  <c r="D226" i="3"/>
  <c r="D230" i="3"/>
  <c r="D238" i="3"/>
  <c r="D250" i="3"/>
  <c r="D258" i="3"/>
  <c r="D89" i="3"/>
  <c r="D86" i="3"/>
  <c r="D82" i="3"/>
  <c r="D78" i="3"/>
  <c r="D63" i="3"/>
  <c r="D71" i="3"/>
  <c r="D67" i="3"/>
  <c r="D62" i="3"/>
  <c r="D28" i="3"/>
  <c r="D20" i="3"/>
  <c r="D16" i="3"/>
  <c r="D12" i="3"/>
  <c r="D6" i="3"/>
  <c r="D60" i="3"/>
  <c r="D57" i="3"/>
  <c r="D53" i="3"/>
  <c r="D37" i="3"/>
  <c r="D33" i="3"/>
  <c r="D160" i="3"/>
  <c r="D156" i="3"/>
  <c r="D151" i="3"/>
  <c r="D90" i="3"/>
  <c r="D85" i="3"/>
  <c r="D81" i="3"/>
  <c r="D77" i="3"/>
  <c r="D73" i="3"/>
  <c r="D70" i="3"/>
  <c r="D66" i="3"/>
  <c r="D61" i="3"/>
  <c r="D27" i="3"/>
  <c r="D23" i="3"/>
  <c r="D18" i="3"/>
  <c r="D15" i="3"/>
  <c r="D11" i="3"/>
  <c r="D7" i="3"/>
  <c r="D59" i="3"/>
  <c r="D55" i="3"/>
  <c r="D52" i="3"/>
  <c r="D36" i="3"/>
  <c r="D32" i="3"/>
  <c r="D159" i="3"/>
  <c r="D155" i="3"/>
  <c r="D152" i="3"/>
  <c r="D139" i="3"/>
  <c r="D135" i="3"/>
  <c r="D131" i="3"/>
  <c r="D127" i="3"/>
  <c r="D123" i="3"/>
  <c r="D119" i="3"/>
  <c r="D115" i="3"/>
  <c r="D111" i="3"/>
  <c r="D107" i="3"/>
  <c r="D99" i="3"/>
  <c r="D168" i="3"/>
  <c r="D172" i="3"/>
  <c r="D176" i="3"/>
  <c r="D180" i="3"/>
  <c r="D188" i="3"/>
  <c r="D192" i="3"/>
  <c r="D196" i="3"/>
  <c r="D200" i="3"/>
  <c r="D208" i="3"/>
  <c r="D212" i="3"/>
  <c r="D216" i="3"/>
  <c r="D220" i="3"/>
  <c r="D228" i="3"/>
  <c r="D232" i="3"/>
  <c r="D236" i="3"/>
  <c r="D252" i="3"/>
  <c r="D256" i="3"/>
  <c r="D260" i="3"/>
  <c r="D268" i="3"/>
  <c r="D272" i="3"/>
  <c r="D276" i="3"/>
  <c r="D280" i="3"/>
  <c r="D288" i="3"/>
  <c r="D292" i="3"/>
  <c r="D296" i="3"/>
  <c r="D300" i="3"/>
  <c r="D308" i="3"/>
  <c r="D312" i="3"/>
  <c r="D316" i="3"/>
  <c r="D320" i="3"/>
  <c r="D328" i="3"/>
  <c r="D332" i="3"/>
  <c r="D336" i="3"/>
  <c r="D363" i="3"/>
  <c r="D359" i="3"/>
  <c r="D355" i="3"/>
  <c r="D351" i="3"/>
  <c r="D339" i="3"/>
  <c r="D329" i="3"/>
  <c r="D323" i="3"/>
  <c r="D318" i="3"/>
  <c r="D313" i="3"/>
  <c r="D307" i="3"/>
  <c r="D302" i="3"/>
  <c r="D297" i="3"/>
  <c r="D291" i="3"/>
  <c r="D286" i="3"/>
  <c r="D281" i="3"/>
  <c r="D275" i="3"/>
  <c r="D270" i="3"/>
  <c r="D265" i="3"/>
  <c r="D259" i="3"/>
  <c r="D251" i="3"/>
  <c r="D235" i="3"/>
  <c r="D227" i="3"/>
  <c r="D219" i="3"/>
  <c r="D211" i="3"/>
  <c r="D203" i="3"/>
  <c r="D195" i="3"/>
  <c r="D187" i="3"/>
  <c r="D179" i="3"/>
  <c r="D171" i="3"/>
  <c r="D163" i="3"/>
  <c r="D100" i="3"/>
  <c r="D108" i="3"/>
  <c r="D116" i="3"/>
  <c r="D132" i="3"/>
  <c r="D39" i="3"/>
  <c r="D56" i="3"/>
  <c r="D30" i="3"/>
  <c r="D76" i="3"/>
  <c r="D92" i="3"/>
  <c r="F331" i="3"/>
  <c r="F288" i="3"/>
  <c r="F156" i="3"/>
  <c r="F320" i="3"/>
  <c r="F78" i="3"/>
  <c r="F355" i="3"/>
  <c r="F332" i="3"/>
  <c r="F323" i="3"/>
  <c r="F312" i="3"/>
  <c r="F300" i="3"/>
  <c r="F291" i="3"/>
  <c r="F259" i="3"/>
  <c r="F211" i="3"/>
  <c r="F175" i="3"/>
  <c r="F62" i="3"/>
  <c r="F360" i="3"/>
  <c r="F339" i="3"/>
  <c r="F328" i="3"/>
  <c r="F316" i="3"/>
  <c r="F307" i="3"/>
  <c r="F296" i="3"/>
  <c r="F275" i="3"/>
  <c r="F239" i="3"/>
  <c r="F195" i="3"/>
  <c r="F108" i="3"/>
  <c r="F356" i="3"/>
  <c r="F336" i="3"/>
  <c r="F315" i="3"/>
  <c r="F292" i="3"/>
  <c r="F271" i="3"/>
  <c r="F227" i="3"/>
  <c r="F179" i="3"/>
  <c r="F112" i="3"/>
  <c r="F98" i="3"/>
  <c r="F90" i="3"/>
  <c r="F85" i="3"/>
  <c r="F81" i="3"/>
  <c r="F77" i="3"/>
  <c r="F73" i="3"/>
  <c r="F70" i="3"/>
  <c r="F66" i="3"/>
  <c r="F61" i="3"/>
  <c r="F27" i="3"/>
  <c r="F23" i="3"/>
  <c r="F18" i="3"/>
  <c r="F15" i="3"/>
  <c r="F11" i="3"/>
  <c r="F7" i="3"/>
  <c r="F59" i="3"/>
  <c r="F55" i="3"/>
  <c r="F52" i="3"/>
  <c r="F36" i="3"/>
  <c r="F32" i="3"/>
  <c r="F159" i="3"/>
  <c r="F155" i="3"/>
  <c r="F152" i="3"/>
  <c r="F139" i="3"/>
  <c r="F135" i="3"/>
  <c r="F131" i="3"/>
  <c r="F127" i="3"/>
  <c r="F123" i="3"/>
  <c r="F119" i="3"/>
  <c r="F115" i="3"/>
  <c r="F111" i="3"/>
  <c r="F107" i="3"/>
  <c r="F99" i="3"/>
  <c r="F168" i="3"/>
  <c r="F172" i="3"/>
  <c r="F176" i="3"/>
  <c r="F180" i="3"/>
  <c r="F188" i="3"/>
  <c r="F192" i="3"/>
  <c r="F196" i="3"/>
  <c r="F200" i="3"/>
  <c r="F208" i="3"/>
  <c r="F212" i="3"/>
  <c r="F216" i="3"/>
  <c r="F220" i="3"/>
  <c r="F228" i="3"/>
  <c r="F232" i="3"/>
  <c r="F236" i="3"/>
  <c r="F252" i="3"/>
  <c r="F256" i="3"/>
  <c r="F260" i="3"/>
  <c r="F268" i="3"/>
  <c r="F272" i="3"/>
  <c r="F276" i="3"/>
  <c r="F280" i="3"/>
  <c r="F92" i="3"/>
  <c r="F88" i="3"/>
  <c r="F80" i="3"/>
  <c r="F76" i="3"/>
  <c r="F69" i="3"/>
  <c r="F65" i="3"/>
  <c r="F30" i="3"/>
  <c r="F26" i="3"/>
  <c r="F22" i="3"/>
  <c r="F19" i="3"/>
  <c r="F9" i="3"/>
  <c r="F5" i="3"/>
  <c r="F58" i="3"/>
  <c r="F56" i="3"/>
  <c r="F51" i="3"/>
  <c r="F39" i="3"/>
  <c r="F35" i="3"/>
  <c r="F31" i="3"/>
  <c r="F158" i="3"/>
  <c r="F150" i="3"/>
  <c r="F138" i="3"/>
  <c r="F130" i="3"/>
  <c r="F126" i="3"/>
  <c r="F122" i="3"/>
  <c r="F118" i="3"/>
  <c r="F110" i="3"/>
  <c r="F106" i="3"/>
  <c r="F102" i="3"/>
  <c r="F97" i="3"/>
  <c r="F93" i="3"/>
  <c r="F165" i="3"/>
  <c r="F169" i="3"/>
  <c r="F173" i="3"/>
  <c r="F177" i="3"/>
  <c r="F181" i="3"/>
  <c r="F185" i="3"/>
  <c r="F189" i="3"/>
  <c r="F193" i="3"/>
  <c r="F197" i="3"/>
  <c r="F201" i="3"/>
  <c r="F205" i="3"/>
  <c r="F209" i="3"/>
  <c r="F213" i="3"/>
  <c r="F217" i="3"/>
  <c r="F221" i="3"/>
  <c r="F225" i="3"/>
  <c r="F229" i="3"/>
  <c r="F233" i="3"/>
  <c r="F237" i="3"/>
  <c r="F253" i="3"/>
  <c r="F257" i="3"/>
  <c r="F261" i="3"/>
  <c r="F265" i="3"/>
  <c r="F269" i="3"/>
  <c r="F273" i="3"/>
  <c r="F277" i="3"/>
  <c r="F281" i="3"/>
  <c r="F285" i="3"/>
  <c r="F91" i="3"/>
  <c r="F87" i="3"/>
  <c r="F83" i="3"/>
  <c r="F79" i="3"/>
  <c r="F75" i="3"/>
  <c r="F72" i="3"/>
  <c r="F68" i="3"/>
  <c r="F29" i="3"/>
  <c r="F25" i="3"/>
  <c r="F21" i="3"/>
  <c r="F17" i="3"/>
  <c r="F13" i="3"/>
  <c r="F10" i="3"/>
  <c r="F8" i="3"/>
  <c r="F50" i="3"/>
  <c r="F38" i="3"/>
  <c r="F161" i="3"/>
  <c r="F157" i="3"/>
  <c r="F153" i="3"/>
  <c r="F137" i="3"/>
  <c r="F133" i="3"/>
  <c r="F129" i="3"/>
  <c r="F125" i="3"/>
  <c r="F121" i="3"/>
  <c r="F117" i="3"/>
  <c r="F113" i="3"/>
  <c r="F109" i="3"/>
  <c r="F105" i="3"/>
  <c r="F101" i="3"/>
  <c r="F96" i="3"/>
  <c r="F162" i="3"/>
  <c r="F166" i="3"/>
  <c r="F170" i="3"/>
  <c r="F178" i="3"/>
  <c r="F182" i="3"/>
  <c r="F186" i="3"/>
  <c r="F190" i="3"/>
  <c r="F198" i="3"/>
  <c r="F202" i="3"/>
  <c r="F206" i="3"/>
  <c r="F210" i="3"/>
  <c r="F218" i="3"/>
  <c r="F222" i="3"/>
  <c r="F226" i="3"/>
  <c r="F230" i="3"/>
  <c r="F238" i="3"/>
  <c r="F250" i="3"/>
  <c r="F258" i="3"/>
  <c r="F262" i="3"/>
  <c r="F266" i="3"/>
  <c r="F270" i="3"/>
  <c r="F278" i="3"/>
  <c r="F282" i="3"/>
  <c r="F286" i="3"/>
  <c r="F82" i="3"/>
  <c r="F67" i="3"/>
  <c r="F60" i="3"/>
  <c r="F160" i="3"/>
  <c r="F89" i="3"/>
  <c r="F63" i="3"/>
  <c r="F28" i="3"/>
  <c r="F12" i="3"/>
  <c r="F53" i="3"/>
  <c r="F37" i="3"/>
  <c r="F151" i="3"/>
  <c r="F136" i="3"/>
  <c r="F120" i="3"/>
  <c r="F103" i="3"/>
  <c r="F167" i="3"/>
  <c r="F183" i="3"/>
  <c r="F199" i="3"/>
  <c r="F215" i="3"/>
  <c r="F231" i="3"/>
  <c r="F263" i="3"/>
  <c r="F279" i="3"/>
  <c r="F289" i="3"/>
  <c r="F293" i="3"/>
  <c r="F297" i="3"/>
  <c r="F301" i="3"/>
  <c r="F305" i="3"/>
  <c r="F309" i="3"/>
  <c r="F313" i="3"/>
  <c r="F317" i="3"/>
  <c r="F321" i="3"/>
  <c r="F325" i="3"/>
  <c r="F329" i="3"/>
  <c r="F333" i="3"/>
  <c r="F337" i="3"/>
  <c r="F353" i="3"/>
  <c r="F357" i="3"/>
  <c r="F361" i="3"/>
  <c r="F86" i="3"/>
  <c r="F71" i="3"/>
  <c r="F6" i="3"/>
  <c r="F33" i="3"/>
  <c r="F132" i="3"/>
  <c r="F116" i="3"/>
  <c r="F100" i="3"/>
  <c r="F171" i="3"/>
  <c r="F187" i="3"/>
  <c r="F203" i="3"/>
  <c r="F219" i="3"/>
  <c r="F235" i="3"/>
  <c r="F251" i="3"/>
  <c r="F267" i="3"/>
  <c r="F283" i="3"/>
  <c r="F290" i="3"/>
  <c r="F298" i="3"/>
  <c r="F302" i="3"/>
  <c r="F306" i="3"/>
  <c r="F310" i="3"/>
  <c r="F318" i="3"/>
  <c r="F322" i="3"/>
  <c r="F326" i="3"/>
  <c r="F330" i="3"/>
  <c r="F338" i="3"/>
  <c r="F350" i="3"/>
  <c r="F358" i="3"/>
  <c r="F362" i="3"/>
  <c r="F20" i="3"/>
  <c r="F128" i="3"/>
  <c r="F359" i="3"/>
  <c r="F351" i="3"/>
  <c r="F335" i="3"/>
  <c r="F327" i="3"/>
  <c r="F319" i="3"/>
  <c r="F311" i="3"/>
  <c r="F303" i="3"/>
  <c r="F295" i="3"/>
  <c r="F287" i="3"/>
  <c r="F255" i="3"/>
  <c r="F223" i="3"/>
  <c r="F191" i="3"/>
  <c r="F95" i="3"/>
  <c r="F16" i="3"/>
  <c r="C85" i="31"/>
  <c r="G17" i="31"/>
  <c r="G21" i="31"/>
  <c r="G25" i="31"/>
  <c r="G29" i="31"/>
  <c r="G33" i="31"/>
  <c r="E29" i="31"/>
  <c r="G15" i="31"/>
  <c r="G19" i="31"/>
  <c r="G23" i="31"/>
  <c r="G27" i="31"/>
  <c r="G31" i="31"/>
  <c r="E31" i="31"/>
  <c r="G14" i="31"/>
  <c r="G18" i="31"/>
  <c r="G22" i="31"/>
  <c r="G26" i="31"/>
  <c r="G30" i="31"/>
  <c r="E30" i="31"/>
  <c r="G16" i="31"/>
  <c r="G20" i="31"/>
  <c r="G24" i="31"/>
  <c r="G28" i="31"/>
  <c r="F36" i="30"/>
  <c r="C67" i="31"/>
  <c r="C122" i="31" s="1"/>
  <c r="G63" i="31"/>
  <c r="C86" i="31"/>
  <c r="C80" i="31"/>
  <c r="C78" i="31"/>
  <c r="C74" i="31"/>
  <c r="C73" i="31"/>
  <c r="C72" i="31"/>
  <c r="C70" i="31"/>
  <c r="C69" i="31"/>
  <c r="C68" i="31"/>
  <c r="F66" i="30"/>
  <c r="F67" i="30" s="1"/>
  <c r="C30" i="30"/>
  <c r="C29" i="30"/>
  <c r="C28" i="30"/>
  <c r="C27" i="30"/>
  <c r="C26" i="30"/>
  <c r="C25" i="30"/>
  <c r="C24" i="30"/>
  <c r="C23" i="30"/>
  <c r="C22" i="30"/>
  <c r="C21" i="30"/>
  <c r="C20" i="30"/>
  <c r="C19" i="30"/>
  <c r="C18" i="30"/>
  <c r="C17" i="30"/>
  <c r="C16" i="30"/>
  <c r="C15" i="30"/>
  <c r="C14" i="30"/>
  <c r="C13" i="30"/>
  <c r="C12" i="30"/>
  <c r="AU603" i="3"/>
  <c r="AU604" i="3"/>
  <c r="AU605" i="3"/>
  <c r="AU607" i="3"/>
  <c r="AU608" i="3"/>
  <c r="AU609" i="3"/>
  <c r="AU610" i="3"/>
  <c r="AU611" i="3"/>
  <c r="AU612" i="3"/>
  <c r="AU613" i="3"/>
  <c r="AU614" i="3"/>
  <c r="AU615" i="3"/>
  <c r="AU617" i="3"/>
  <c r="AU618" i="3"/>
  <c r="AQ625" i="3"/>
  <c r="AP625" i="3" s="1"/>
  <c r="AQ627" i="3"/>
  <c r="AP627" i="3" s="1"/>
  <c r="AQ628" i="3"/>
  <c r="AP628" i="3" s="1"/>
  <c r="AQ629" i="3"/>
  <c r="AP629" i="3" s="1"/>
  <c r="AQ630" i="3"/>
  <c r="AP630" i="3" s="1"/>
  <c r="AQ631" i="3"/>
  <c r="AP631" i="3" s="1"/>
  <c r="AQ603" i="3"/>
  <c r="AP603" i="3" s="1"/>
  <c r="AQ604" i="3"/>
  <c r="AP604" i="3" s="1"/>
  <c r="AQ605" i="3"/>
  <c r="AP605" i="3" s="1"/>
  <c r="AQ607" i="3"/>
  <c r="AP607" i="3" s="1"/>
  <c r="AQ608" i="3"/>
  <c r="AP608" i="3" s="1"/>
  <c r="AQ609" i="3"/>
  <c r="AP609" i="3" s="1"/>
  <c r="AQ610" i="3"/>
  <c r="AP610" i="3" s="1"/>
  <c r="AQ611" i="3"/>
  <c r="AP611" i="3" s="1"/>
  <c r="AQ612" i="3"/>
  <c r="AP612" i="3" s="1"/>
  <c r="AQ613" i="3"/>
  <c r="AP613" i="3" s="1"/>
  <c r="AQ614" i="3"/>
  <c r="AP614" i="3" s="1"/>
  <c r="AQ615" i="3"/>
  <c r="AP615" i="3" s="1"/>
  <c r="AQ617" i="3"/>
  <c r="AP617" i="3" s="1"/>
  <c r="AQ618" i="3"/>
  <c r="AP618" i="3" s="1"/>
  <c r="AQ619" i="3"/>
  <c r="AP619" i="3" s="1"/>
  <c r="AQ620" i="3"/>
  <c r="AP620" i="3" s="1"/>
  <c r="AQ621" i="3"/>
  <c r="AP621" i="3" s="1"/>
  <c r="AQ622" i="3"/>
  <c r="AP622" i="3" s="1"/>
  <c r="AQ623" i="3"/>
  <c r="AP623" i="3" s="1"/>
  <c r="AQ624" i="3"/>
  <c r="AP624" i="3" s="1"/>
  <c r="AQ602" i="3"/>
  <c r="AP602" i="3" s="1"/>
  <c r="W110" i="16"/>
  <c r="V110" i="16"/>
  <c r="Y9" i="29" s="1"/>
  <c r="U110" i="16"/>
  <c r="T110" i="16"/>
  <c r="S110" i="16"/>
  <c r="R110" i="16"/>
  <c r="Q110" i="16"/>
  <c r="P110" i="16"/>
  <c r="O110" i="16"/>
  <c r="N110" i="16"/>
  <c r="M110" i="16"/>
  <c r="L110" i="16"/>
  <c r="K110" i="16"/>
  <c r="J110" i="16"/>
  <c r="I110" i="16"/>
  <c r="H110" i="16"/>
  <c r="C22" i="29"/>
  <c r="C21" i="29"/>
  <c r="C20" i="29"/>
  <c r="C19" i="29"/>
  <c r="C18" i="29"/>
  <c r="C17" i="29"/>
  <c r="C16" i="29"/>
  <c r="C15" i="29"/>
  <c r="C14" i="29"/>
  <c r="C13" i="29"/>
  <c r="C12" i="29"/>
  <c r="C11" i="29"/>
  <c r="AU602" i="3"/>
  <c r="E151" i="18" l="1"/>
  <c r="AE154" i="18"/>
  <c r="AE136" i="18"/>
  <c r="AE159" i="18"/>
  <c r="AE167" i="18"/>
  <c r="AE149" i="18"/>
  <c r="AE141" i="18"/>
  <c r="AE155" i="18"/>
  <c r="AE145" i="18"/>
  <c r="AE130" i="18"/>
  <c r="AE147" i="18"/>
  <c r="AE144" i="18"/>
  <c r="AE152" i="18"/>
  <c r="AE151" i="18"/>
  <c r="D191" i="18"/>
  <c r="F191" i="18"/>
  <c r="E191" i="18"/>
  <c r="AE156" i="18"/>
  <c r="AE143" i="18"/>
  <c r="AE137" i="18"/>
  <c r="AE138" i="18"/>
  <c r="AE219" i="18"/>
  <c r="AE162" i="18"/>
  <c r="AE157" i="18"/>
  <c r="AE158" i="18"/>
  <c r="AE161" i="18"/>
  <c r="AE160" i="18"/>
  <c r="E157" i="18"/>
  <c r="F145" i="18"/>
  <c r="E150" i="18"/>
  <c r="D150" i="18"/>
  <c r="O116" i="18"/>
  <c r="O167" i="18" s="1"/>
  <c r="P116" i="18"/>
  <c r="P167" i="18" s="1"/>
  <c r="Q116" i="18"/>
  <c r="Q167" i="18" s="1"/>
  <c r="R116" i="18"/>
  <c r="R167" i="18" s="1"/>
  <c r="S116" i="18"/>
  <c r="S167" i="18" s="1"/>
  <c r="T116" i="18"/>
  <c r="T167" i="18" s="1"/>
  <c r="U116" i="18"/>
  <c r="U167" i="18" s="1"/>
  <c r="V116" i="18"/>
  <c r="V167" i="18" s="1"/>
  <c r="W116" i="18"/>
  <c r="W167" i="18" s="1"/>
  <c r="X116" i="18"/>
  <c r="X167" i="18" s="1"/>
  <c r="Y116" i="18"/>
  <c r="Y167" i="18" s="1"/>
  <c r="Z116" i="18"/>
  <c r="AA116" i="18"/>
  <c r="AA167" i="18" s="1"/>
  <c r="AB116" i="18"/>
  <c r="AB167" i="18" s="1"/>
  <c r="AE262" i="18"/>
  <c r="AE264" i="18"/>
  <c r="AE256" i="18"/>
  <c r="AE252" i="18"/>
  <c r="AE251" i="18"/>
  <c r="AE249" i="18"/>
  <c r="AE245" i="18"/>
  <c r="AE241" i="18"/>
  <c r="AE240" i="18"/>
  <c r="AE255" i="18"/>
  <c r="AE247" i="18"/>
  <c r="AE243" i="18"/>
  <c r="AE235" i="18"/>
  <c r="AE242" i="18"/>
  <c r="AE238" i="18"/>
  <c r="AE234" i="18"/>
  <c r="AE237" i="18"/>
  <c r="AE233" i="18"/>
  <c r="AE250" i="18"/>
  <c r="AE236" i="18"/>
  <c r="AH235" i="18"/>
  <c r="AF235" i="18"/>
  <c r="AG235" i="18"/>
  <c r="AG250" i="18"/>
  <c r="AF250" i="18"/>
  <c r="AH250" i="18"/>
  <c r="AH247" i="18"/>
  <c r="AG247" i="18"/>
  <c r="AF247" i="18"/>
  <c r="AG249" i="18"/>
  <c r="AF249" i="18"/>
  <c r="AH249" i="18"/>
  <c r="AG256" i="18"/>
  <c r="AF256" i="18"/>
  <c r="AH256" i="18"/>
  <c r="AG253" i="18"/>
  <c r="AF253" i="18"/>
  <c r="AH253" i="18"/>
  <c r="AF243" i="18"/>
  <c r="AH243" i="18"/>
  <c r="AG243" i="18"/>
  <c r="AG255" i="18"/>
  <c r="AF255" i="18"/>
  <c r="AH255" i="18"/>
  <c r="AG244" i="18"/>
  <c r="AF244" i="18"/>
  <c r="AH244" i="18"/>
  <c r="AF258" i="18"/>
  <c r="AH258" i="18"/>
  <c r="AG258" i="18"/>
  <c r="AG238" i="18"/>
  <c r="AF238" i="18"/>
  <c r="AH238" i="18"/>
  <c r="AF242" i="18"/>
  <c r="AH242" i="18"/>
  <c r="AG242" i="18"/>
  <c r="AF245" i="18"/>
  <c r="AG245" i="18"/>
  <c r="AH245" i="18"/>
  <c r="AG257" i="18"/>
  <c r="AF257" i="18"/>
  <c r="AH257" i="18"/>
  <c r="AF248" i="18"/>
  <c r="AG248" i="18"/>
  <c r="AH248" i="18"/>
  <c r="AH237" i="18"/>
  <c r="AG237" i="18"/>
  <c r="AF237" i="18"/>
  <c r="AF234" i="18"/>
  <c r="AH234" i="18"/>
  <c r="AG234" i="18"/>
  <c r="AH239" i="18"/>
  <c r="AF239" i="18"/>
  <c r="AG239" i="18"/>
  <c r="AG236" i="18"/>
  <c r="AF236" i="18"/>
  <c r="AH236" i="18"/>
  <c r="AF251" i="18"/>
  <c r="AH251" i="18"/>
  <c r="AG251" i="18"/>
  <c r="AH254" i="18"/>
  <c r="AG254" i="18"/>
  <c r="AF254" i="18"/>
  <c r="AF233" i="18"/>
  <c r="AH233" i="18"/>
  <c r="AG233" i="18"/>
  <c r="AF259" i="18"/>
  <c r="AH259" i="18"/>
  <c r="AG259" i="18"/>
  <c r="AH246" i="18"/>
  <c r="AG246" i="18"/>
  <c r="AF246" i="18"/>
  <c r="AH240" i="18"/>
  <c r="AG240" i="18"/>
  <c r="AF240" i="18"/>
  <c r="AG252" i="18"/>
  <c r="AF252" i="18"/>
  <c r="AH252" i="18"/>
  <c r="AF260" i="18"/>
  <c r="AH260" i="18"/>
  <c r="AG260" i="18"/>
  <c r="AF241" i="18"/>
  <c r="AH241" i="18"/>
  <c r="AG241" i="18"/>
  <c r="E143" i="18"/>
  <c r="E145" i="18"/>
  <c r="D143" i="18"/>
  <c r="F152" i="18"/>
  <c r="F134" i="18"/>
  <c r="D131" i="18"/>
  <c r="F151" i="18"/>
  <c r="F137" i="18"/>
  <c r="E153" i="18"/>
  <c r="E142" i="18"/>
  <c r="E131" i="18"/>
  <c r="F153" i="18"/>
  <c r="AA135" i="34"/>
  <c r="AA139" i="34"/>
  <c r="AA143" i="34"/>
  <c r="AA147" i="34"/>
  <c r="AA151" i="34"/>
  <c r="AA155" i="34"/>
  <c r="AA136" i="34"/>
  <c r="AA140" i="34"/>
  <c r="AA144" i="34"/>
  <c r="AA148" i="34"/>
  <c r="AA152" i="34"/>
  <c r="AA137" i="34"/>
  <c r="AA141" i="34"/>
  <c r="AA145" i="34"/>
  <c r="AA149" i="34"/>
  <c r="AA153" i="34"/>
  <c r="AA138" i="34"/>
  <c r="AA142" i="34"/>
  <c r="AA146" i="34"/>
  <c r="AA150" i="34"/>
  <c r="AA154" i="34"/>
  <c r="AA156" i="34"/>
  <c r="AA157" i="34"/>
  <c r="AA161" i="34"/>
  <c r="AA165" i="34"/>
  <c r="AA169" i="34"/>
  <c r="AA173" i="34"/>
  <c r="AA158" i="34"/>
  <c r="AA162" i="34"/>
  <c r="AA166" i="34"/>
  <c r="AA170" i="34"/>
  <c r="AA174" i="34"/>
  <c r="AA159" i="34"/>
  <c r="AA163" i="34"/>
  <c r="AA167" i="34"/>
  <c r="AA171" i="34"/>
  <c r="AA175" i="34"/>
  <c r="AA160" i="34"/>
  <c r="AA164" i="34"/>
  <c r="AA168" i="34"/>
  <c r="AA172" i="34"/>
  <c r="D140" i="18"/>
  <c r="D141" i="18"/>
  <c r="F157" i="18"/>
  <c r="E135" i="18"/>
  <c r="E133" i="18"/>
  <c r="F132" i="18"/>
  <c r="F135" i="18"/>
  <c r="F133" i="18"/>
  <c r="E132" i="18"/>
  <c r="F141" i="18"/>
  <c r="D144" i="18"/>
  <c r="D147" i="18"/>
  <c r="F146" i="18"/>
  <c r="F139" i="18"/>
  <c r="F148" i="18"/>
  <c r="F138" i="18"/>
  <c r="E139" i="18"/>
  <c r="E148" i="18"/>
  <c r="E138" i="18"/>
  <c r="Z219" i="18"/>
  <c r="Z161" i="18"/>
  <c r="Z160" i="18"/>
  <c r="Z159" i="18"/>
  <c r="Z158" i="18"/>
  <c r="R132" i="18"/>
  <c r="AA132" i="18"/>
  <c r="Y147" i="18"/>
  <c r="S147" i="18"/>
  <c r="Q144" i="18"/>
  <c r="AB144" i="18"/>
  <c r="AA144" i="18"/>
  <c r="Z146" i="18"/>
  <c r="Q146" i="18"/>
  <c r="P153" i="18"/>
  <c r="Y150" i="18"/>
  <c r="P150" i="18"/>
  <c r="O150" i="18"/>
  <c r="P140" i="18"/>
  <c r="S140" i="18"/>
  <c r="P152" i="18"/>
  <c r="Y141" i="18"/>
  <c r="Q141" i="18"/>
  <c r="O155" i="18"/>
  <c r="R135" i="18"/>
  <c r="AB139" i="18"/>
  <c r="T139" i="18"/>
  <c r="W139" i="18"/>
  <c r="W142" i="18"/>
  <c r="T154" i="18"/>
  <c r="P154" i="18"/>
  <c r="AB145" i="18"/>
  <c r="X145" i="18"/>
  <c r="Y134" i="18"/>
  <c r="O131" i="18"/>
  <c r="AB136" i="18"/>
  <c r="P136" i="18"/>
  <c r="Y133" i="18"/>
  <c r="T133" i="18"/>
  <c r="Z148" i="18"/>
  <c r="AA148" i="18"/>
  <c r="AB151" i="18"/>
  <c r="Y151" i="18"/>
  <c r="T151" i="18"/>
  <c r="AB130" i="18"/>
  <c r="X156" i="18"/>
  <c r="Z143" i="18"/>
  <c r="AA143" i="18"/>
  <c r="Z137" i="18"/>
  <c r="R149" i="18"/>
  <c r="Q149" i="18"/>
  <c r="Q157" i="18"/>
  <c r="AA157" i="18"/>
  <c r="AC32" i="30"/>
  <c r="AC33" i="30"/>
  <c r="AC31" i="30"/>
  <c r="V219" i="18"/>
  <c r="V161" i="18"/>
  <c r="V160" i="18"/>
  <c r="V159" i="18"/>
  <c r="V158" i="18"/>
  <c r="AC12" i="31"/>
  <c r="AD116" i="18"/>
  <c r="O219" i="18"/>
  <c r="O161" i="18"/>
  <c r="O160" i="18"/>
  <c r="O159" i="18"/>
  <c r="O158" i="18"/>
  <c r="W219" i="18"/>
  <c r="W161" i="18"/>
  <c r="W160" i="18"/>
  <c r="W159" i="18"/>
  <c r="W158" i="18"/>
  <c r="Q132" i="18"/>
  <c r="U144" i="18"/>
  <c r="V144" i="18"/>
  <c r="V153" i="18"/>
  <c r="T153" i="18"/>
  <c r="W153" i="18"/>
  <c r="AB150" i="18"/>
  <c r="X150" i="18"/>
  <c r="S150" i="18"/>
  <c r="Y140" i="18"/>
  <c r="W140" i="18"/>
  <c r="T152" i="18"/>
  <c r="W152" i="18"/>
  <c r="R141" i="18"/>
  <c r="AA141" i="18"/>
  <c r="R155" i="18"/>
  <c r="P155" i="18"/>
  <c r="S155" i="18"/>
  <c r="Q135" i="18"/>
  <c r="P135" i="18"/>
  <c r="V139" i="18"/>
  <c r="X139" i="18"/>
  <c r="V142" i="18"/>
  <c r="P142" i="18"/>
  <c r="R142" i="18"/>
  <c r="V154" i="18"/>
  <c r="U154" i="18"/>
  <c r="W154" i="18"/>
  <c r="V145" i="18"/>
  <c r="AA134" i="18"/>
  <c r="T131" i="18"/>
  <c r="V131" i="18"/>
  <c r="X136" i="18"/>
  <c r="Y136" i="18"/>
  <c r="AB133" i="18"/>
  <c r="T148" i="18"/>
  <c r="P148" i="18"/>
  <c r="Z151" i="18"/>
  <c r="S130" i="18"/>
  <c r="O130" i="18"/>
  <c r="S156" i="18"/>
  <c r="O143" i="18"/>
  <c r="T137" i="18"/>
  <c r="Y149" i="18"/>
  <c r="S149" i="18"/>
  <c r="O138" i="18"/>
  <c r="AB138" i="18"/>
  <c r="W138" i="18"/>
  <c r="R219" i="18"/>
  <c r="R160" i="18"/>
  <c r="R161" i="18"/>
  <c r="R159" i="18"/>
  <c r="R158" i="18"/>
  <c r="P219" i="18"/>
  <c r="P161" i="18"/>
  <c r="P160" i="18"/>
  <c r="P159" i="18"/>
  <c r="P158" i="18"/>
  <c r="X219" i="18"/>
  <c r="X117" i="18"/>
  <c r="X160" i="18"/>
  <c r="X161" i="18"/>
  <c r="X159" i="18"/>
  <c r="X158" i="18"/>
  <c r="Z132" i="18"/>
  <c r="W132" i="18"/>
  <c r="R147" i="18"/>
  <c r="X147" i="18"/>
  <c r="Z144" i="18"/>
  <c r="T146" i="18"/>
  <c r="R153" i="18"/>
  <c r="O153" i="18"/>
  <c r="R150" i="18"/>
  <c r="AB140" i="18"/>
  <c r="R140" i="18"/>
  <c r="X152" i="18"/>
  <c r="Z141" i="18"/>
  <c r="U135" i="18"/>
  <c r="T135" i="18"/>
  <c r="Z139" i="18"/>
  <c r="S139" i="18"/>
  <c r="Z142" i="18"/>
  <c r="T142" i="18"/>
  <c r="O154" i="18"/>
  <c r="U134" i="18"/>
  <c r="AA131" i="18"/>
  <c r="R136" i="18"/>
  <c r="S133" i="18"/>
  <c r="AA151" i="18"/>
  <c r="AA130" i="18"/>
  <c r="P156" i="18"/>
  <c r="W143" i="18"/>
  <c r="AB137" i="18"/>
  <c r="R137" i="18"/>
  <c r="AB149" i="18"/>
  <c r="X149" i="18"/>
  <c r="X157" i="18"/>
  <c r="P157" i="18"/>
  <c r="Z138" i="18"/>
  <c r="Q219" i="18"/>
  <c r="Q160" i="18"/>
  <c r="Q161" i="18"/>
  <c r="Q159" i="18"/>
  <c r="Q158" i="18"/>
  <c r="Y219" i="18"/>
  <c r="Y160" i="18"/>
  <c r="Y161" i="18"/>
  <c r="Y159" i="18"/>
  <c r="Y158" i="18"/>
  <c r="V132" i="18"/>
  <c r="U132" i="18"/>
  <c r="AA147" i="18"/>
  <c r="O144" i="18"/>
  <c r="U146" i="18"/>
  <c r="AA146" i="18"/>
  <c r="Q153" i="18"/>
  <c r="Y153" i="18"/>
  <c r="S153" i="18"/>
  <c r="Z150" i="18"/>
  <c r="U140" i="18"/>
  <c r="V140" i="18"/>
  <c r="X140" i="18"/>
  <c r="Q152" i="18"/>
  <c r="AA152" i="18"/>
  <c r="X141" i="18"/>
  <c r="O141" i="18"/>
  <c r="Y155" i="18"/>
  <c r="AA155" i="18"/>
  <c r="Y135" i="18"/>
  <c r="AA135" i="18"/>
  <c r="U139" i="18"/>
  <c r="Q139" i="18"/>
  <c r="AB142" i="18"/>
  <c r="X142" i="18"/>
  <c r="Y154" i="18"/>
  <c r="Q154" i="18"/>
  <c r="S154" i="18"/>
  <c r="Q145" i="18"/>
  <c r="Y145" i="18"/>
  <c r="O145" i="18"/>
  <c r="S134" i="18"/>
  <c r="R134" i="18"/>
  <c r="AB131" i="18"/>
  <c r="U136" i="18"/>
  <c r="S136" i="18"/>
  <c r="U133" i="18"/>
  <c r="W133" i="18"/>
  <c r="Q148" i="18"/>
  <c r="X148" i="18"/>
  <c r="Y130" i="18"/>
  <c r="V130" i="18"/>
  <c r="Y156" i="18"/>
  <c r="R156" i="18"/>
  <c r="R143" i="18"/>
  <c r="Y143" i="18"/>
  <c r="P143" i="18"/>
  <c r="Q137" i="18"/>
  <c r="U149" i="18"/>
  <c r="Y157" i="18"/>
  <c r="W157" i="18"/>
  <c r="Y138" i="18"/>
  <c r="P138" i="18"/>
  <c r="T138" i="18"/>
  <c r="P132" i="18"/>
  <c r="T132" i="18"/>
  <c r="AB147" i="18"/>
  <c r="P147" i="18"/>
  <c r="P144" i="18"/>
  <c r="R146" i="18"/>
  <c r="V146" i="18"/>
  <c r="AB153" i="18"/>
  <c r="X153" i="18"/>
  <c r="Q150" i="18"/>
  <c r="AA150" i="18"/>
  <c r="T140" i="18"/>
  <c r="Z140" i="18"/>
  <c r="Y152" i="18"/>
  <c r="U141" i="18"/>
  <c r="T141" i="18"/>
  <c r="Z155" i="18"/>
  <c r="U155" i="18"/>
  <c r="AA139" i="18"/>
  <c r="Y142" i="18"/>
  <c r="U142" i="18"/>
  <c r="O142" i="18"/>
  <c r="X154" i="18"/>
  <c r="R145" i="18"/>
  <c r="V134" i="18"/>
  <c r="AB134" i="18"/>
  <c r="Y131" i="18"/>
  <c r="X131" i="18"/>
  <c r="Z136" i="18"/>
  <c r="T136" i="18"/>
  <c r="AA136" i="18"/>
  <c r="V133" i="18"/>
  <c r="V148" i="18"/>
  <c r="U148" i="18"/>
  <c r="V151" i="18"/>
  <c r="U151" i="18"/>
  <c r="P151" i="18"/>
  <c r="Q130" i="18"/>
  <c r="Z130" i="18"/>
  <c r="AB156" i="18"/>
  <c r="T156" i="18"/>
  <c r="Q143" i="18"/>
  <c r="T143" i="18"/>
  <c r="P137" i="18"/>
  <c r="Y137" i="18"/>
  <c r="O137" i="18"/>
  <c r="AB157" i="18"/>
  <c r="U157" i="18"/>
  <c r="Q138" i="18"/>
  <c r="X138" i="18"/>
  <c r="S219" i="18"/>
  <c r="S161" i="18"/>
  <c r="S160" i="18"/>
  <c r="S159" i="18"/>
  <c r="S158" i="18"/>
  <c r="AA219" i="18"/>
  <c r="AA160" i="18"/>
  <c r="AA161" i="18"/>
  <c r="AA159" i="18"/>
  <c r="AA158" i="18"/>
  <c r="AB132" i="18"/>
  <c r="X132" i="18"/>
  <c r="O132" i="18"/>
  <c r="V147" i="18"/>
  <c r="U147" i="18"/>
  <c r="R144" i="18"/>
  <c r="W144" i="18"/>
  <c r="W146" i="18"/>
  <c r="U150" i="18"/>
  <c r="AA140" i="18"/>
  <c r="R152" i="18"/>
  <c r="AB152" i="18"/>
  <c r="AB141" i="18"/>
  <c r="V141" i="18"/>
  <c r="AB155" i="18"/>
  <c r="W155" i="18"/>
  <c r="X135" i="18"/>
  <c r="S135" i="18"/>
  <c r="R139" i="18"/>
  <c r="S142" i="18"/>
  <c r="W145" i="18"/>
  <c r="S145" i="18"/>
  <c r="Z134" i="18"/>
  <c r="P134" i="18"/>
  <c r="R131" i="18"/>
  <c r="S131" i="18"/>
  <c r="Q136" i="18"/>
  <c r="Z133" i="18"/>
  <c r="R133" i="18"/>
  <c r="X133" i="18"/>
  <c r="Y148" i="18"/>
  <c r="O148" i="18"/>
  <c r="W151" i="18"/>
  <c r="W130" i="18"/>
  <c r="X130" i="18"/>
  <c r="V156" i="18"/>
  <c r="U156" i="18"/>
  <c r="AA156" i="18"/>
  <c r="U143" i="18"/>
  <c r="X143" i="18"/>
  <c r="AA137" i="18"/>
  <c r="Z149" i="18"/>
  <c r="V157" i="18"/>
  <c r="O157" i="18"/>
  <c r="U138" i="18"/>
  <c r="S138" i="18"/>
  <c r="T219" i="18"/>
  <c r="T161" i="18"/>
  <c r="T160" i="18"/>
  <c r="T159" i="18"/>
  <c r="T158" i="18"/>
  <c r="AB219" i="18"/>
  <c r="AB160" i="18"/>
  <c r="AB161" i="18"/>
  <c r="AB159" i="18"/>
  <c r="AB158" i="18"/>
  <c r="Y132" i="18"/>
  <c r="Z147" i="18"/>
  <c r="O147" i="18"/>
  <c r="T144" i="18"/>
  <c r="P146" i="18"/>
  <c r="X146" i="18"/>
  <c r="O146" i="18"/>
  <c r="Z153" i="18"/>
  <c r="AA153" i="18"/>
  <c r="W150" i="18"/>
  <c r="V152" i="18"/>
  <c r="O152" i="18"/>
  <c r="S141" i="18"/>
  <c r="V155" i="18"/>
  <c r="T155" i="18"/>
  <c r="AB135" i="18"/>
  <c r="Z135" i="18"/>
  <c r="W135" i="18"/>
  <c r="Y139" i="18"/>
  <c r="R154" i="18"/>
  <c r="AA154" i="18"/>
  <c r="Z145" i="18"/>
  <c r="AA145" i="18"/>
  <c r="T134" i="18"/>
  <c r="X134" i="18"/>
  <c r="Q131" i="18"/>
  <c r="W131" i="18"/>
  <c r="O136" i="18"/>
  <c r="P133" i="18"/>
  <c r="O133" i="18"/>
  <c r="AB148" i="18"/>
  <c r="S148" i="18"/>
  <c r="Q151" i="18"/>
  <c r="O151" i="18"/>
  <c r="U130" i="18"/>
  <c r="T130" i="18"/>
  <c r="Z156" i="18"/>
  <c r="O156" i="18"/>
  <c r="AB143" i="18"/>
  <c r="S143" i="18"/>
  <c r="X137" i="18"/>
  <c r="S137" i="18"/>
  <c r="V149" i="18"/>
  <c r="P149" i="18"/>
  <c r="W149" i="18"/>
  <c r="R157" i="18"/>
  <c r="S157" i="18"/>
  <c r="U219" i="18"/>
  <c r="U160" i="18"/>
  <c r="U161" i="18"/>
  <c r="U159" i="18"/>
  <c r="U158" i="18"/>
  <c r="AB12" i="31"/>
  <c r="AB22" i="31" s="1"/>
  <c r="AC116" i="18"/>
  <c r="E147" i="18"/>
  <c r="S132" i="18"/>
  <c r="T147" i="18"/>
  <c r="Q147" i="18"/>
  <c r="W147" i="18"/>
  <c r="Y144" i="18"/>
  <c r="X144" i="18"/>
  <c r="AB146" i="18"/>
  <c r="S146" i="18"/>
  <c r="U153" i="18"/>
  <c r="V150" i="18"/>
  <c r="T150" i="18"/>
  <c r="Q140" i="18"/>
  <c r="O140" i="18"/>
  <c r="U152" i="18"/>
  <c r="Z152" i="18"/>
  <c r="S152" i="18"/>
  <c r="P141" i="18"/>
  <c r="W141" i="18"/>
  <c r="Q155" i="18"/>
  <c r="X155" i="18"/>
  <c r="O135" i="18"/>
  <c r="P139" i="18"/>
  <c r="O139" i="18"/>
  <c r="Q142" i="18"/>
  <c r="AA142" i="18"/>
  <c r="Z154" i="18"/>
  <c r="U145" i="18"/>
  <c r="T145" i="18"/>
  <c r="P145" i="18"/>
  <c r="Q134" i="18"/>
  <c r="O134" i="18"/>
  <c r="U131" i="18"/>
  <c r="P131" i="18"/>
  <c r="Z131" i="18"/>
  <c r="V136" i="18"/>
  <c r="W136" i="18"/>
  <c r="Q133" i="18"/>
  <c r="AA133" i="18"/>
  <c r="R148" i="18"/>
  <c r="W148" i="18"/>
  <c r="S151" i="18"/>
  <c r="R130" i="18"/>
  <c r="W156" i="18"/>
  <c r="V143" i="18"/>
  <c r="V137" i="18"/>
  <c r="W137" i="18"/>
  <c r="T149" i="18"/>
  <c r="Z157" i="18"/>
  <c r="V138" i="18"/>
  <c r="R138" i="18"/>
  <c r="AA138" i="18"/>
  <c r="AE220" i="18"/>
  <c r="F144" i="18"/>
  <c r="E146" i="18"/>
  <c r="F140" i="18"/>
  <c r="E152" i="18"/>
  <c r="AA68" i="29"/>
  <c r="AA26" i="29"/>
  <c r="AA39" i="29" s="1"/>
  <c r="C47" i="29"/>
  <c r="AD11" i="29"/>
  <c r="AC11" i="29"/>
  <c r="C50" i="29"/>
  <c r="AD14" i="29"/>
  <c r="AC14" i="29"/>
  <c r="C54" i="29"/>
  <c r="AC18" i="29"/>
  <c r="AD18" i="29"/>
  <c r="C58" i="29"/>
  <c r="AD22" i="29"/>
  <c r="AC22" i="29"/>
  <c r="C51" i="29"/>
  <c r="AD15" i="29"/>
  <c r="AD33" i="29" s="1"/>
  <c r="AC15" i="29"/>
  <c r="AC33" i="29" s="1"/>
  <c r="C48" i="29"/>
  <c r="AC12" i="29"/>
  <c r="AC32" i="29" s="1"/>
  <c r="AD12" i="29"/>
  <c r="AD32" i="29" s="1"/>
  <c r="C52" i="29"/>
  <c r="AC16" i="29"/>
  <c r="AD16" i="29"/>
  <c r="C56" i="29"/>
  <c r="AD20" i="29"/>
  <c r="AC20" i="29"/>
  <c r="C55" i="29"/>
  <c r="AC19" i="29"/>
  <c r="AD19" i="29"/>
  <c r="C49" i="29"/>
  <c r="AD13" i="29"/>
  <c r="AC13" i="29"/>
  <c r="C53" i="29"/>
  <c r="AC17" i="29"/>
  <c r="AD17" i="29"/>
  <c r="C57" i="29"/>
  <c r="AC21" i="29"/>
  <c r="AD21" i="29"/>
  <c r="AF17" i="31"/>
  <c r="AG17" i="31"/>
  <c r="AF27" i="31"/>
  <c r="AG27" i="31"/>
  <c r="AF26" i="31"/>
  <c r="AG26" i="31"/>
  <c r="AF19" i="31"/>
  <c r="AG19" i="31"/>
  <c r="AG22" i="31"/>
  <c r="AF22" i="31"/>
  <c r="AG30" i="31"/>
  <c r="AF30" i="31"/>
  <c r="AF15" i="31"/>
  <c r="AG15" i="31"/>
  <c r="AF21" i="31"/>
  <c r="AG21" i="31"/>
  <c r="AF23" i="31"/>
  <c r="AG23" i="31"/>
  <c r="AG28" i="31"/>
  <c r="AF28" i="31"/>
  <c r="AF18" i="31"/>
  <c r="AG18" i="31"/>
  <c r="AF24" i="31"/>
  <c r="AG24" i="31"/>
  <c r="AG14" i="31"/>
  <c r="AF14" i="31"/>
  <c r="AG33" i="31"/>
  <c r="AF33" i="31"/>
  <c r="AG20" i="31"/>
  <c r="AF20" i="31"/>
  <c r="AF29" i="31"/>
  <c r="AG29" i="31"/>
  <c r="AF16" i="31"/>
  <c r="AG16" i="31"/>
  <c r="AF31" i="31"/>
  <c r="AG31" i="31"/>
  <c r="AF25" i="31"/>
  <c r="AG25" i="31"/>
  <c r="AF32" i="31"/>
  <c r="AG32" i="31"/>
  <c r="C247" i="18"/>
  <c r="H297" i="18"/>
  <c r="C243" i="18"/>
  <c r="H293" i="18"/>
  <c r="C238" i="18"/>
  <c r="H288" i="18"/>
  <c r="C248" i="18"/>
  <c r="H298" i="18"/>
  <c r="C236" i="18"/>
  <c r="H286" i="18"/>
  <c r="C259" i="18"/>
  <c r="H309" i="18"/>
  <c r="C260" i="18"/>
  <c r="H310" i="18"/>
  <c r="C249" i="18"/>
  <c r="H299" i="18"/>
  <c r="C255" i="18"/>
  <c r="H305" i="18"/>
  <c r="C242" i="18"/>
  <c r="H292" i="18"/>
  <c r="C237" i="18"/>
  <c r="H287" i="18"/>
  <c r="C251" i="18"/>
  <c r="H301" i="18"/>
  <c r="C246" i="18"/>
  <c r="H296" i="18"/>
  <c r="C241" i="18"/>
  <c r="H291" i="18"/>
  <c r="C235" i="18"/>
  <c r="H285" i="18"/>
  <c r="C256" i="18"/>
  <c r="H306" i="18"/>
  <c r="C244" i="18"/>
  <c r="H294" i="18"/>
  <c r="C245" i="18"/>
  <c r="H295" i="18"/>
  <c r="C234" i="18"/>
  <c r="H284" i="18"/>
  <c r="C254" i="18"/>
  <c r="H304" i="18"/>
  <c r="C240" i="18"/>
  <c r="H290" i="18"/>
  <c r="C250" i="18"/>
  <c r="H300" i="18"/>
  <c r="C253" i="18"/>
  <c r="H303" i="18"/>
  <c r="C258" i="18"/>
  <c r="H308" i="18"/>
  <c r="C257" i="18"/>
  <c r="H307" i="18"/>
  <c r="C239" i="18"/>
  <c r="H289" i="18"/>
  <c r="C233" i="18"/>
  <c r="H283" i="18"/>
  <c r="C252" i="18"/>
  <c r="H302" i="18"/>
  <c r="F82" i="18"/>
  <c r="E82" i="18"/>
  <c r="F94" i="18"/>
  <c r="E94" i="18"/>
  <c r="F103" i="18"/>
  <c r="E103" i="18"/>
  <c r="F90" i="18"/>
  <c r="E90" i="18"/>
  <c r="E91" i="18"/>
  <c r="F91" i="18"/>
  <c r="E85" i="18"/>
  <c r="F85" i="18"/>
  <c r="F92" i="18"/>
  <c r="E92" i="18"/>
  <c r="F95" i="18"/>
  <c r="E95" i="18"/>
  <c r="E81" i="18"/>
  <c r="F81" i="18"/>
  <c r="F83" i="18"/>
  <c r="E83" i="18"/>
  <c r="F101" i="18"/>
  <c r="E101" i="18"/>
  <c r="F106" i="18"/>
  <c r="E106" i="18"/>
  <c r="F87" i="18"/>
  <c r="E87" i="18"/>
  <c r="F107" i="18"/>
  <c r="E107" i="18"/>
  <c r="E97" i="18"/>
  <c r="F97" i="18"/>
  <c r="F96" i="18"/>
  <c r="E96" i="18"/>
  <c r="F100" i="18"/>
  <c r="E100" i="18"/>
  <c r="F102" i="18"/>
  <c r="E102" i="18"/>
  <c r="E105" i="18"/>
  <c r="F105" i="18"/>
  <c r="F89" i="18"/>
  <c r="E89" i="18"/>
  <c r="F104" i="18"/>
  <c r="E104" i="18"/>
  <c r="F84" i="18"/>
  <c r="E84" i="18"/>
  <c r="F86" i="18"/>
  <c r="E86" i="18"/>
  <c r="F98" i="18"/>
  <c r="E98" i="18"/>
  <c r="F80" i="18"/>
  <c r="E80" i="18"/>
  <c r="E93" i="18"/>
  <c r="F93" i="18"/>
  <c r="F99" i="18"/>
  <c r="E99" i="18"/>
  <c r="F88" i="18"/>
  <c r="E88" i="18"/>
  <c r="C137" i="31"/>
  <c r="D137" i="31" s="1"/>
  <c r="C108" i="31"/>
  <c r="D108" i="31" s="1"/>
  <c r="C127" i="31"/>
  <c r="D127" i="31" s="1"/>
  <c r="C98" i="31"/>
  <c r="D98" i="31" s="1"/>
  <c r="C135" i="31"/>
  <c r="D135" i="31" s="1"/>
  <c r="C106" i="31"/>
  <c r="D106" i="31" s="1"/>
  <c r="C123" i="31"/>
  <c r="D123" i="31" s="1"/>
  <c r="C94" i="31"/>
  <c r="D94" i="31" s="1"/>
  <c r="C128" i="31"/>
  <c r="D128" i="31" s="1"/>
  <c r="C99" i="31"/>
  <c r="D99" i="31" s="1"/>
  <c r="C141" i="31"/>
  <c r="D141" i="31" s="1"/>
  <c r="C112" i="31"/>
  <c r="D112" i="31" s="1"/>
  <c r="C124" i="31"/>
  <c r="D124" i="31" s="1"/>
  <c r="C95" i="31"/>
  <c r="D95" i="31" s="1"/>
  <c r="C129" i="31"/>
  <c r="D129" i="31" s="1"/>
  <c r="C100" i="31"/>
  <c r="D100" i="31" s="1"/>
  <c r="C139" i="31"/>
  <c r="D139" i="31" s="1"/>
  <c r="C110" i="31"/>
  <c r="D110" i="31" s="1"/>
  <c r="C125" i="31"/>
  <c r="D125" i="31" s="1"/>
  <c r="C96" i="31"/>
  <c r="D96" i="31" s="1"/>
  <c r="C133" i="31"/>
  <c r="D133" i="31" s="1"/>
  <c r="C104" i="31"/>
  <c r="D104" i="31" s="1"/>
  <c r="D122" i="31"/>
  <c r="C93" i="31"/>
  <c r="D93" i="31" s="1"/>
  <c r="C140" i="31"/>
  <c r="D140" i="31" s="1"/>
  <c r="C111" i="31"/>
  <c r="D111" i="31" s="1"/>
  <c r="C138" i="31"/>
  <c r="D138" i="31" s="1"/>
  <c r="C109" i="31"/>
  <c r="D109" i="31" s="1"/>
  <c r="D84" i="31"/>
  <c r="D70" i="31"/>
  <c r="D78" i="31"/>
  <c r="D67" i="31"/>
  <c r="D85" i="31"/>
  <c r="D69" i="31"/>
  <c r="D74" i="31"/>
  <c r="D82" i="31"/>
  <c r="D80" i="31"/>
  <c r="D83" i="31"/>
  <c r="D72" i="31"/>
  <c r="D68" i="31"/>
  <c r="D73" i="31"/>
  <c r="D86" i="31"/>
  <c r="W117" i="18"/>
  <c r="O117" i="18"/>
  <c r="AB117" i="18"/>
  <c r="P117" i="18"/>
  <c r="Y117" i="18"/>
  <c r="X92" i="34"/>
  <c r="S117" i="18"/>
  <c r="Q117" i="18"/>
  <c r="U117" i="18"/>
  <c r="Z117" i="18"/>
  <c r="Y92" i="34"/>
  <c r="R117" i="18"/>
  <c r="V117" i="18"/>
  <c r="AA117" i="18"/>
  <c r="Z92" i="34"/>
  <c r="E59" i="31"/>
  <c r="D59" i="31"/>
  <c r="E51" i="31"/>
  <c r="D51" i="31"/>
  <c r="E43" i="31"/>
  <c r="D43" i="31"/>
  <c r="E50" i="31"/>
  <c r="D50" i="31"/>
  <c r="E42" i="31"/>
  <c r="D42" i="31"/>
  <c r="E53" i="31"/>
  <c r="D53" i="31"/>
  <c r="E45" i="31"/>
  <c r="D45" i="31"/>
  <c r="E56" i="31"/>
  <c r="D56" i="31"/>
  <c r="E48" i="31"/>
  <c r="D48" i="31"/>
  <c r="E44" i="31"/>
  <c r="D44" i="31"/>
  <c r="E55" i="31"/>
  <c r="D55" i="31"/>
  <c r="E47" i="31"/>
  <c r="D47" i="31"/>
  <c r="E54" i="31"/>
  <c r="D54" i="31"/>
  <c r="E46" i="31"/>
  <c r="D46" i="31"/>
  <c r="E57" i="31"/>
  <c r="D57" i="31"/>
  <c r="E49" i="31"/>
  <c r="D49" i="31"/>
  <c r="E41" i="31"/>
  <c r="D41" i="31"/>
  <c r="E52" i="31"/>
  <c r="D52" i="31"/>
  <c r="E58" i="31"/>
  <c r="D58" i="31"/>
  <c r="D13" i="31"/>
  <c r="AA67" i="29"/>
  <c r="AA20" i="29"/>
  <c r="AA14" i="29"/>
  <c r="AA25" i="29"/>
  <c r="AA38" i="29" s="1"/>
  <c r="AA23" i="29"/>
  <c r="AA36" i="29" s="1"/>
  <c r="AA21" i="29"/>
  <c r="AA19" i="29"/>
  <c r="AA17" i="29"/>
  <c r="AA15" i="29"/>
  <c r="AA33" i="29" s="1"/>
  <c r="AA13" i="29"/>
  <c r="AA11" i="29"/>
  <c r="AA18" i="29"/>
  <c r="AA12" i="29"/>
  <c r="AA32" i="29" s="1"/>
  <c r="AA24" i="29"/>
  <c r="AA37" i="29" s="1"/>
  <c r="AA22" i="29"/>
  <c r="AA16" i="29"/>
  <c r="AA93" i="34"/>
  <c r="AA94" i="34"/>
  <c r="AA96" i="34"/>
  <c r="E13" i="31"/>
  <c r="AD26" i="31"/>
  <c r="AD24" i="31"/>
  <c r="AD14" i="31"/>
  <c r="AD33" i="31"/>
  <c r="AD20" i="31"/>
  <c r="AD30" i="31"/>
  <c r="AD23" i="31"/>
  <c r="AD17" i="31"/>
  <c r="AD32" i="31"/>
  <c r="AD19" i="31"/>
  <c r="AD22" i="31"/>
  <c r="AD15" i="31"/>
  <c r="AD28" i="31"/>
  <c r="AD18" i="31"/>
  <c r="AD29" i="31"/>
  <c r="AD16" i="31"/>
  <c r="AD31" i="31"/>
  <c r="AD25" i="31"/>
  <c r="AD27" i="31"/>
  <c r="AD21" i="31"/>
  <c r="AD64" i="31"/>
  <c r="AD13" i="31"/>
  <c r="AD38" i="31" s="1"/>
  <c r="AD34" i="31"/>
  <c r="AC67" i="30"/>
  <c r="AC68" i="30" s="1"/>
  <c r="AC10" i="30"/>
  <c r="AD37" i="31"/>
  <c r="P9" i="29"/>
  <c r="P30" i="29" s="1"/>
  <c r="P44" i="29" s="1"/>
  <c r="P62" i="29" s="1"/>
  <c r="P92" i="34"/>
  <c r="O9" i="29"/>
  <c r="O13" i="29" s="1"/>
  <c r="O92" i="34"/>
  <c r="W9" i="29"/>
  <c r="W67" i="29" s="1"/>
  <c r="W92" i="34"/>
  <c r="Q9" i="29"/>
  <c r="Q92" i="34"/>
  <c r="R9" i="29"/>
  <c r="R67" i="29" s="1"/>
  <c r="R92" i="34"/>
  <c r="K9" i="29"/>
  <c r="K92" i="34"/>
  <c r="S9" i="29"/>
  <c r="S92" i="34"/>
  <c r="L9" i="29"/>
  <c r="L92" i="34"/>
  <c r="M9" i="29"/>
  <c r="M92" i="34"/>
  <c r="W9" i="30"/>
  <c r="U92" i="34"/>
  <c r="AA97" i="34"/>
  <c r="AA181" i="34"/>
  <c r="AA98" i="34"/>
  <c r="AA127" i="34"/>
  <c r="AA105" i="34"/>
  <c r="AA124" i="34"/>
  <c r="AA117" i="34"/>
  <c r="AA110" i="34"/>
  <c r="AA100" i="34"/>
  <c r="AA101" i="34"/>
  <c r="AA107" i="34"/>
  <c r="AA120" i="34"/>
  <c r="AA113" i="34"/>
  <c r="AA106" i="34"/>
  <c r="AA109" i="34"/>
  <c r="AA116" i="34"/>
  <c r="AA133" i="34"/>
  <c r="AA123" i="34"/>
  <c r="AA102" i="34"/>
  <c r="AA132" i="34"/>
  <c r="AA126" i="34"/>
  <c r="AA128" i="34"/>
  <c r="AA122" i="34"/>
  <c r="AA104" i="34"/>
  <c r="AA112" i="34"/>
  <c r="AA118" i="34"/>
  <c r="AA103" i="34"/>
  <c r="AA111" i="34"/>
  <c r="AA108" i="34"/>
  <c r="AA114" i="34"/>
  <c r="AA131" i="34"/>
  <c r="AA99" i="34"/>
  <c r="AA129" i="34"/>
  <c r="AA115" i="34"/>
  <c r="AA134" i="34"/>
  <c r="AA125" i="34"/>
  <c r="AA121" i="34"/>
  <c r="AA130" i="34"/>
  <c r="AA119" i="34"/>
  <c r="T9" i="29"/>
  <c r="T92" i="34"/>
  <c r="N9" i="29"/>
  <c r="N26" i="29" s="1"/>
  <c r="N39" i="29" s="1"/>
  <c r="N92" i="34"/>
  <c r="V9" i="29"/>
  <c r="V92" i="34"/>
  <c r="G46" i="31"/>
  <c r="G52" i="31"/>
  <c r="G48" i="31"/>
  <c r="G57" i="31"/>
  <c r="G41" i="31"/>
  <c r="G51" i="31"/>
  <c r="G45" i="31"/>
  <c r="G55" i="31"/>
  <c r="G44" i="31"/>
  <c r="G53" i="31"/>
  <c r="G54" i="31"/>
  <c r="G47" i="31"/>
  <c r="G50" i="31"/>
  <c r="G56" i="31"/>
  <c r="G49" i="31"/>
  <c r="G59" i="31"/>
  <c r="G43" i="31"/>
  <c r="G58" i="31"/>
  <c r="G69" i="31"/>
  <c r="G42" i="31"/>
  <c r="G67" i="31"/>
  <c r="G40" i="31"/>
  <c r="F38" i="30"/>
  <c r="W40" i="30" s="1"/>
  <c r="G85" i="31"/>
  <c r="AA30" i="29"/>
  <c r="AA44" i="29" s="1"/>
  <c r="AA62" i="29" s="1"/>
  <c r="F37" i="30"/>
  <c r="W52" i="30"/>
  <c r="C75" i="30"/>
  <c r="C46" i="30" s="1"/>
  <c r="F46" i="30" s="1"/>
  <c r="C80" i="30"/>
  <c r="C51" i="30" s="1"/>
  <c r="F51" i="30" s="1"/>
  <c r="D26" i="30"/>
  <c r="C73" i="30"/>
  <c r="C44" i="30" s="1"/>
  <c r="D44" i="30" s="1"/>
  <c r="F19" i="30"/>
  <c r="C85" i="30"/>
  <c r="C56" i="30" s="1"/>
  <c r="D56" i="30" s="1"/>
  <c r="C78" i="30"/>
  <c r="C49" i="30" s="1"/>
  <c r="D49" i="30" s="1"/>
  <c r="C82" i="30"/>
  <c r="C53" i="30" s="1"/>
  <c r="F53" i="30" s="1"/>
  <c r="D28" i="30"/>
  <c r="C71" i="30"/>
  <c r="C42" i="30" s="1"/>
  <c r="D42" i="30" s="1"/>
  <c r="F25" i="30"/>
  <c r="C87" i="30"/>
  <c r="C58" i="30" s="1"/>
  <c r="F58" i="30" s="1"/>
  <c r="G71" i="31"/>
  <c r="G86" i="31"/>
  <c r="Z9" i="29"/>
  <c r="AB9" i="29"/>
  <c r="X9" i="29"/>
  <c r="Y9" i="30"/>
  <c r="D22" i="30"/>
  <c r="F24" i="30"/>
  <c r="F22" i="30"/>
  <c r="D20" i="30"/>
  <c r="U12" i="31"/>
  <c r="U33" i="31" s="1"/>
  <c r="AC14" i="31"/>
  <c r="P12" i="31"/>
  <c r="P26" i="31" s="1"/>
  <c r="X12" i="31"/>
  <c r="X30" i="31" s="1"/>
  <c r="T12" i="31"/>
  <c r="T14" i="31" s="1"/>
  <c r="Q12" i="31"/>
  <c r="Q33" i="31" s="1"/>
  <c r="Y12" i="31"/>
  <c r="Y30" i="31" s="1"/>
  <c r="U9" i="29"/>
  <c r="N12" i="31"/>
  <c r="N26" i="31" s="1"/>
  <c r="R12" i="31"/>
  <c r="R18" i="31" s="1"/>
  <c r="V12" i="31"/>
  <c r="V26" i="31" s="1"/>
  <c r="Z12" i="31"/>
  <c r="Z17" i="31" s="1"/>
  <c r="AE12" i="31"/>
  <c r="AE21" i="31" s="1"/>
  <c r="X9" i="30"/>
  <c r="O12" i="31"/>
  <c r="O26" i="31" s="1"/>
  <c r="S12" i="31"/>
  <c r="S30" i="31" s="1"/>
  <c r="W12" i="31"/>
  <c r="W20" i="31" s="1"/>
  <c r="AA12" i="31"/>
  <c r="C77" i="31"/>
  <c r="G78" i="31"/>
  <c r="C81" i="31"/>
  <c r="G82" i="31"/>
  <c r="C71" i="31"/>
  <c r="G74" i="31"/>
  <c r="C75" i="31"/>
  <c r="G76" i="31"/>
  <c r="C79" i="31"/>
  <c r="G80" i="31"/>
  <c r="G83" i="31"/>
  <c r="C76" i="31"/>
  <c r="O9" i="30"/>
  <c r="S9" i="30"/>
  <c r="AA9" i="30"/>
  <c r="F27" i="30"/>
  <c r="F29" i="30"/>
  <c r="P9" i="30"/>
  <c r="T9" i="30"/>
  <c r="AB9" i="30"/>
  <c r="D13" i="30"/>
  <c r="D15" i="30"/>
  <c r="D17" i="30"/>
  <c r="M9" i="30"/>
  <c r="Q9" i="30"/>
  <c r="U9" i="30"/>
  <c r="AD9" i="30"/>
  <c r="F13" i="30"/>
  <c r="F15" i="30"/>
  <c r="F17" i="30"/>
  <c r="N9" i="30"/>
  <c r="R9" i="30"/>
  <c r="V9" i="30"/>
  <c r="Z9" i="30"/>
  <c r="C70" i="30"/>
  <c r="C41" i="30" s="1"/>
  <c r="F12" i="30"/>
  <c r="D12" i="30"/>
  <c r="C76" i="30"/>
  <c r="C47" i="30" s="1"/>
  <c r="F18" i="30"/>
  <c r="D18" i="30"/>
  <c r="C72" i="30"/>
  <c r="C43" i="30" s="1"/>
  <c r="F14" i="30"/>
  <c r="D14" i="30"/>
  <c r="C74" i="30"/>
  <c r="C45" i="30" s="1"/>
  <c r="F16" i="30"/>
  <c r="D16" i="30"/>
  <c r="C81" i="30"/>
  <c r="C52" i="30" s="1"/>
  <c r="D23" i="30"/>
  <c r="F23" i="30"/>
  <c r="F20" i="30"/>
  <c r="C79" i="30"/>
  <c r="C50" i="30" s="1"/>
  <c r="D21" i="30"/>
  <c r="C88" i="30"/>
  <c r="C59" i="30" s="1"/>
  <c r="F30" i="30"/>
  <c r="C77" i="30"/>
  <c r="C48" i="30" s="1"/>
  <c r="D19" i="30"/>
  <c r="F21" i="30"/>
  <c r="D24" i="30"/>
  <c r="C86" i="30"/>
  <c r="C57" i="30" s="1"/>
  <c r="F28" i="30"/>
  <c r="D30" i="30"/>
  <c r="C83" i="30"/>
  <c r="C54" i="30" s="1"/>
  <c r="D25" i="30"/>
  <c r="C84" i="30"/>
  <c r="C55" i="30" s="1"/>
  <c r="F26" i="30"/>
  <c r="D27" i="30"/>
  <c r="D29" i="30"/>
  <c r="C75" i="29"/>
  <c r="C71" i="29"/>
  <c r="C70" i="29"/>
  <c r="C72" i="29"/>
  <c r="C74" i="29"/>
  <c r="C76" i="29"/>
  <c r="C81" i="29"/>
  <c r="C73" i="29"/>
  <c r="C77" i="29"/>
  <c r="C83" i="29"/>
  <c r="C78" i="29"/>
  <c r="C79" i="29"/>
  <c r="C82" i="29"/>
  <c r="C80" i="29"/>
  <c r="R211" i="18" l="1"/>
  <c r="R205" i="18"/>
  <c r="R199" i="18"/>
  <c r="R210" i="18"/>
  <c r="R204" i="18"/>
  <c r="R198" i="18"/>
  <c r="R209" i="18"/>
  <c r="R203" i="18"/>
  <c r="R197" i="18"/>
  <c r="R208" i="18"/>
  <c r="R202" i="18"/>
  <c r="R196" i="18"/>
  <c r="R212" i="18"/>
  <c r="R206" i="18"/>
  <c r="R200" i="18"/>
  <c r="R194" i="18"/>
  <c r="R191" i="18"/>
  <c r="R185" i="18"/>
  <c r="R190" i="18"/>
  <c r="R184" i="18"/>
  <c r="R213" i="18"/>
  <c r="R189" i="18"/>
  <c r="R183" i="18"/>
  <c r="R207" i="18"/>
  <c r="R188" i="18"/>
  <c r="R182" i="18"/>
  <c r="R195" i="18"/>
  <c r="R192" i="18"/>
  <c r="R186" i="18"/>
  <c r="R201" i="18"/>
  <c r="R187" i="18"/>
  <c r="R193" i="18"/>
  <c r="R181" i="18"/>
  <c r="Z162" i="18"/>
  <c r="Z167" i="18"/>
  <c r="T209" i="18"/>
  <c r="T203" i="18"/>
  <c r="T197" i="18"/>
  <c r="T208" i="18"/>
  <c r="T202" i="18"/>
  <c r="T196" i="18"/>
  <c r="T213" i="18"/>
  <c r="T207" i="18"/>
  <c r="T201" i="18"/>
  <c r="T195" i="18"/>
  <c r="T212" i="18"/>
  <c r="T206" i="18"/>
  <c r="T200" i="18"/>
  <c r="T194" i="18"/>
  <c r="T210" i="18"/>
  <c r="T204" i="18"/>
  <c r="T198" i="18"/>
  <c r="T199" i="18"/>
  <c r="T189" i="18"/>
  <c r="T183" i="18"/>
  <c r="T188" i="18"/>
  <c r="T182" i="18"/>
  <c r="T193" i="18"/>
  <c r="T187" i="18"/>
  <c r="T181" i="18"/>
  <c r="T192" i="18"/>
  <c r="T186" i="18"/>
  <c r="T205" i="18"/>
  <c r="T190" i="18"/>
  <c r="T184" i="18"/>
  <c r="T185" i="18"/>
  <c r="T211" i="18"/>
  <c r="T191" i="18"/>
  <c r="P213" i="18"/>
  <c r="P207" i="18"/>
  <c r="P201" i="18"/>
  <c r="P195" i="18"/>
  <c r="P212" i="18"/>
  <c r="P206" i="18"/>
  <c r="P200" i="18"/>
  <c r="P194" i="18"/>
  <c r="P211" i="18"/>
  <c r="P205" i="18"/>
  <c r="P199" i="18"/>
  <c r="P210" i="18"/>
  <c r="P204" i="18"/>
  <c r="P198" i="18"/>
  <c r="P208" i="18"/>
  <c r="P202" i="18"/>
  <c r="P196" i="18"/>
  <c r="P193" i="18"/>
  <c r="P187" i="18"/>
  <c r="P181" i="18"/>
  <c r="P209" i="18"/>
  <c r="P192" i="18"/>
  <c r="P186" i="18"/>
  <c r="P203" i="18"/>
  <c r="P191" i="18"/>
  <c r="P185" i="18"/>
  <c r="P197" i="18"/>
  <c r="P190" i="18"/>
  <c r="P184" i="18"/>
  <c r="P188" i="18"/>
  <c r="P182" i="18"/>
  <c r="P189" i="18"/>
  <c r="P183" i="18"/>
  <c r="Z209" i="18"/>
  <c r="Z203" i="18"/>
  <c r="Z197" i="18"/>
  <c r="Z208" i="18"/>
  <c r="Z202" i="18"/>
  <c r="Z196" i="18"/>
  <c r="Z213" i="18"/>
  <c r="Z207" i="18"/>
  <c r="Z201" i="18"/>
  <c r="Z195" i="18"/>
  <c r="Z212" i="18"/>
  <c r="Z206" i="18"/>
  <c r="Z200" i="18"/>
  <c r="Z194" i="18"/>
  <c r="Z210" i="18"/>
  <c r="Z204" i="18"/>
  <c r="Z198" i="18"/>
  <c r="Z189" i="18"/>
  <c r="Z183" i="18"/>
  <c r="Z188" i="18"/>
  <c r="Z182" i="18"/>
  <c r="Z187" i="18"/>
  <c r="Z181" i="18"/>
  <c r="Z211" i="18"/>
  <c r="Z193" i="18"/>
  <c r="Z192" i="18"/>
  <c r="Z186" i="18"/>
  <c r="Z199" i="18"/>
  <c r="Z190" i="18"/>
  <c r="Z184" i="18"/>
  <c r="Z191" i="18"/>
  <c r="Z205" i="18"/>
  <c r="Z185" i="18"/>
  <c r="AB213" i="18"/>
  <c r="AB207" i="18"/>
  <c r="AB201" i="18"/>
  <c r="AB195" i="18"/>
  <c r="AB212" i="18"/>
  <c r="AB206" i="18"/>
  <c r="AB200" i="18"/>
  <c r="AB194" i="18"/>
  <c r="AB211" i="18"/>
  <c r="AB205" i="18"/>
  <c r="AB199" i="18"/>
  <c r="AB210" i="18"/>
  <c r="AB204" i="18"/>
  <c r="AB198" i="18"/>
  <c r="AB208" i="18"/>
  <c r="AB202" i="18"/>
  <c r="AB196" i="18"/>
  <c r="AB203" i="18"/>
  <c r="AB187" i="18"/>
  <c r="AB181" i="18"/>
  <c r="AB197" i="18"/>
  <c r="AB192" i="18"/>
  <c r="AB186" i="18"/>
  <c r="AB193" i="18"/>
  <c r="AB191" i="18"/>
  <c r="AB185" i="18"/>
  <c r="AB190" i="18"/>
  <c r="AB184" i="18"/>
  <c r="AB209" i="18"/>
  <c r="AB188" i="18"/>
  <c r="AB182" i="18"/>
  <c r="AB189" i="18"/>
  <c r="AB183" i="18"/>
  <c r="X211" i="18"/>
  <c r="X205" i="18"/>
  <c r="X199" i="18"/>
  <c r="X210" i="18"/>
  <c r="X204" i="18"/>
  <c r="X198" i="18"/>
  <c r="X209" i="18"/>
  <c r="X203" i="18"/>
  <c r="X197" i="18"/>
  <c r="X208" i="18"/>
  <c r="X202" i="18"/>
  <c r="X196" i="18"/>
  <c r="X212" i="18"/>
  <c r="X206" i="18"/>
  <c r="X200" i="18"/>
  <c r="X194" i="18"/>
  <c r="X191" i="18"/>
  <c r="X185" i="18"/>
  <c r="X213" i="18"/>
  <c r="X190" i="18"/>
  <c r="X184" i="18"/>
  <c r="X207" i="18"/>
  <c r="X189" i="18"/>
  <c r="X183" i="18"/>
  <c r="X201" i="18"/>
  <c r="X188" i="18"/>
  <c r="X182" i="18"/>
  <c r="X192" i="18"/>
  <c r="X186" i="18"/>
  <c r="X195" i="18"/>
  <c r="X193" i="18"/>
  <c r="X181" i="18"/>
  <c r="X187" i="18"/>
  <c r="S210" i="18"/>
  <c r="S204" i="18"/>
  <c r="S198" i="18"/>
  <c r="S209" i="18"/>
  <c r="S203" i="18"/>
  <c r="S197" i="18"/>
  <c r="S208" i="18"/>
  <c r="S202" i="18"/>
  <c r="S196" i="18"/>
  <c r="S213" i="18"/>
  <c r="S207" i="18"/>
  <c r="S201" i="18"/>
  <c r="S195" i="18"/>
  <c r="S211" i="18"/>
  <c r="S205" i="18"/>
  <c r="S199" i="18"/>
  <c r="S212" i="18"/>
  <c r="S190" i="18"/>
  <c r="S184" i="18"/>
  <c r="S206" i="18"/>
  <c r="S189" i="18"/>
  <c r="S183" i="18"/>
  <c r="S200" i="18"/>
  <c r="S188" i="18"/>
  <c r="S182" i="18"/>
  <c r="S194" i="18"/>
  <c r="S193" i="18"/>
  <c r="S187" i="18"/>
  <c r="S181" i="18"/>
  <c r="S191" i="18"/>
  <c r="S185" i="18"/>
  <c r="S192" i="18"/>
  <c r="S186" i="18"/>
  <c r="Q212" i="18"/>
  <c r="Q206" i="18"/>
  <c r="Q200" i="18"/>
  <c r="Q194" i="18"/>
  <c r="Q211" i="18"/>
  <c r="Q205" i="18"/>
  <c r="Q199" i="18"/>
  <c r="Q210" i="18"/>
  <c r="Q204" i="18"/>
  <c r="Q198" i="18"/>
  <c r="Q209" i="18"/>
  <c r="Q203" i="18"/>
  <c r="Q197" i="18"/>
  <c r="Q213" i="18"/>
  <c r="Q207" i="18"/>
  <c r="Q201" i="18"/>
  <c r="Q195" i="18"/>
  <c r="Q202" i="18"/>
  <c r="Q192" i="18"/>
  <c r="Q186" i="18"/>
  <c r="Q196" i="18"/>
  <c r="Q191" i="18"/>
  <c r="Q185" i="18"/>
  <c r="Q190" i="18"/>
  <c r="Q184" i="18"/>
  <c r="Q189" i="18"/>
  <c r="Q183" i="18"/>
  <c r="Q208" i="18"/>
  <c r="Q193" i="18"/>
  <c r="Q187" i="18"/>
  <c r="Q181" i="18"/>
  <c r="Q188" i="18"/>
  <c r="Q182" i="18"/>
  <c r="AE210" i="18"/>
  <c r="AE204" i="18"/>
  <c r="AE198" i="18"/>
  <c r="AE209" i="18"/>
  <c r="AE203" i="18"/>
  <c r="AE197" i="18"/>
  <c r="AE208" i="18"/>
  <c r="AE202" i="18"/>
  <c r="AE196" i="18"/>
  <c r="AE213" i="18"/>
  <c r="AE207" i="18"/>
  <c r="AE201" i="18"/>
  <c r="AE195" i="18"/>
  <c r="AE211" i="18"/>
  <c r="AE205" i="18"/>
  <c r="AE199" i="18"/>
  <c r="AE193" i="18"/>
  <c r="AE200" i="18"/>
  <c r="AE190" i="18"/>
  <c r="AE184" i="18"/>
  <c r="AE194" i="18"/>
  <c r="AE189" i="18"/>
  <c r="AE183" i="18"/>
  <c r="AE188" i="18"/>
  <c r="AE182" i="18"/>
  <c r="AE187" i="18"/>
  <c r="AE181" i="18"/>
  <c r="AE206" i="18"/>
  <c r="AE191" i="18"/>
  <c r="AE185" i="18"/>
  <c r="AE212" i="18"/>
  <c r="AE186" i="18"/>
  <c r="AE192" i="18"/>
  <c r="AC162" i="18"/>
  <c r="AC167" i="18"/>
  <c r="U208" i="18"/>
  <c r="U202" i="18"/>
  <c r="U196" i="18"/>
  <c r="U213" i="18"/>
  <c r="U207" i="18"/>
  <c r="U201" i="18"/>
  <c r="U195" i="18"/>
  <c r="U212" i="18"/>
  <c r="U206" i="18"/>
  <c r="U200" i="18"/>
  <c r="U194" i="18"/>
  <c r="U211" i="18"/>
  <c r="U205" i="18"/>
  <c r="U199" i="18"/>
  <c r="U209" i="18"/>
  <c r="U203" i="18"/>
  <c r="U197" i="18"/>
  <c r="U188" i="18"/>
  <c r="U182" i="18"/>
  <c r="U193" i="18"/>
  <c r="U187" i="18"/>
  <c r="U181" i="18"/>
  <c r="U210" i="18"/>
  <c r="U192" i="18"/>
  <c r="U186" i="18"/>
  <c r="U204" i="18"/>
  <c r="U191" i="18"/>
  <c r="U185" i="18"/>
  <c r="U189" i="18"/>
  <c r="U183" i="18"/>
  <c r="U184" i="18"/>
  <c r="U190" i="18"/>
  <c r="U198" i="18"/>
  <c r="AA208" i="18"/>
  <c r="AA202" i="18"/>
  <c r="AA196" i="18"/>
  <c r="AA213" i="18"/>
  <c r="AA207" i="18"/>
  <c r="AA201" i="18"/>
  <c r="AA195" i="18"/>
  <c r="AA212" i="18"/>
  <c r="AA206" i="18"/>
  <c r="AA200" i="18"/>
  <c r="AA194" i="18"/>
  <c r="AA211" i="18"/>
  <c r="AA205" i="18"/>
  <c r="AA199" i="18"/>
  <c r="AA193" i="18"/>
  <c r="AA209" i="18"/>
  <c r="AA203" i="18"/>
  <c r="AA197" i="18"/>
  <c r="AA188" i="18"/>
  <c r="AA182" i="18"/>
  <c r="AA210" i="18"/>
  <c r="AA187" i="18"/>
  <c r="AA181" i="18"/>
  <c r="AA204" i="18"/>
  <c r="AA192" i="18"/>
  <c r="AA186" i="18"/>
  <c r="AA198" i="18"/>
  <c r="AA191" i="18"/>
  <c r="AA185" i="18"/>
  <c r="AA189" i="18"/>
  <c r="AA183" i="18"/>
  <c r="AA190" i="18"/>
  <c r="AA184" i="18"/>
  <c r="Y210" i="18"/>
  <c r="Y204" i="18"/>
  <c r="Y198" i="18"/>
  <c r="Y209" i="18"/>
  <c r="Y203" i="18"/>
  <c r="Y197" i="18"/>
  <c r="Y208" i="18"/>
  <c r="Y202" i="18"/>
  <c r="Y196" i="18"/>
  <c r="Y213" i="18"/>
  <c r="Y207" i="18"/>
  <c r="Y201" i="18"/>
  <c r="Y195" i="18"/>
  <c r="Y211" i="18"/>
  <c r="Y205" i="18"/>
  <c r="Y199" i="18"/>
  <c r="Y193" i="18"/>
  <c r="Y206" i="18"/>
  <c r="Y190" i="18"/>
  <c r="Y184" i="18"/>
  <c r="Y200" i="18"/>
  <c r="Y189" i="18"/>
  <c r="Y183" i="18"/>
  <c r="Y194" i="18"/>
  <c r="Y188" i="18"/>
  <c r="Y182" i="18"/>
  <c r="Y187" i="18"/>
  <c r="Y181" i="18"/>
  <c r="Y212" i="18"/>
  <c r="Y191" i="18"/>
  <c r="Y185" i="18"/>
  <c r="Y192" i="18"/>
  <c r="Y186" i="18"/>
  <c r="O208" i="18"/>
  <c r="O202" i="18"/>
  <c r="O196" i="18"/>
  <c r="O213" i="18"/>
  <c r="O207" i="18"/>
  <c r="O201" i="18"/>
  <c r="O195" i="18"/>
  <c r="O212" i="18"/>
  <c r="O206" i="18"/>
  <c r="O200" i="18"/>
  <c r="O194" i="18"/>
  <c r="O211" i="18"/>
  <c r="O205" i="18"/>
  <c r="O199" i="18"/>
  <c r="O209" i="18"/>
  <c r="O203" i="18"/>
  <c r="O197" i="18"/>
  <c r="O188" i="18"/>
  <c r="O182" i="18"/>
  <c r="O193" i="18"/>
  <c r="O187" i="18"/>
  <c r="O181" i="18"/>
  <c r="O192" i="18"/>
  <c r="O186" i="18"/>
  <c r="O210" i="18"/>
  <c r="O191" i="18"/>
  <c r="O185" i="18"/>
  <c r="O198" i="18"/>
  <c r="O189" i="18"/>
  <c r="O183" i="18"/>
  <c r="O204" i="18"/>
  <c r="O190" i="18"/>
  <c r="O184" i="18"/>
  <c r="W212" i="18"/>
  <c r="W206" i="18"/>
  <c r="W200" i="18"/>
  <c r="W194" i="18"/>
  <c r="W211" i="18"/>
  <c r="W205" i="18"/>
  <c r="W199" i="18"/>
  <c r="W210" i="18"/>
  <c r="W204" i="18"/>
  <c r="W198" i="18"/>
  <c r="W209" i="18"/>
  <c r="W203" i="18"/>
  <c r="W197" i="18"/>
  <c r="W213" i="18"/>
  <c r="W207" i="18"/>
  <c r="W201" i="18"/>
  <c r="W195" i="18"/>
  <c r="W196" i="18"/>
  <c r="W192" i="18"/>
  <c r="W186" i="18"/>
  <c r="W191" i="18"/>
  <c r="W185" i="18"/>
  <c r="W190" i="18"/>
  <c r="W184" i="18"/>
  <c r="W189" i="18"/>
  <c r="W183" i="18"/>
  <c r="W202" i="18"/>
  <c r="W193" i="18"/>
  <c r="W187" i="18"/>
  <c r="W181" i="18"/>
  <c r="W182" i="18"/>
  <c r="W208" i="18"/>
  <c r="W188" i="18"/>
  <c r="AD162" i="18"/>
  <c r="AD167" i="18"/>
  <c r="V213" i="18"/>
  <c r="V207" i="18"/>
  <c r="V201" i="18"/>
  <c r="V195" i="18"/>
  <c r="V212" i="18"/>
  <c r="V206" i="18"/>
  <c r="V200" i="18"/>
  <c r="V194" i="18"/>
  <c r="V211" i="18"/>
  <c r="V205" i="18"/>
  <c r="V199" i="18"/>
  <c r="V210" i="18"/>
  <c r="V204" i="18"/>
  <c r="V198" i="18"/>
  <c r="V208" i="18"/>
  <c r="V202" i="18"/>
  <c r="V196" i="18"/>
  <c r="V209" i="18"/>
  <c r="V193" i="18"/>
  <c r="V187" i="18"/>
  <c r="V181" i="18"/>
  <c r="V203" i="18"/>
  <c r="V192" i="18"/>
  <c r="V186" i="18"/>
  <c r="V197" i="18"/>
  <c r="V191" i="18"/>
  <c r="V185" i="18"/>
  <c r="V190" i="18"/>
  <c r="V184" i="18"/>
  <c r="V188" i="18"/>
  <c r="V182" i="18"/>
  <c r="V189" i="18"/>
  <c r="V183" i="18"/>
  <c r="W265" i="18"/>
  <c r="W168" i="18"/>
  <c r="V265" i="18"/>
  <c r="V168" i="18"/>
  <c r="R265" i="18"/>
  <c r="R168" i="18"/>
  <c r="T265" i="18"/>
  <c r="T168" i="18"/>
  <c r="P168" i="18"/>
  <c r="Z265" i="18"/>
  <c r="Z168" i="18"/>
  <c r="AB265" i="18"/>
  <c r="AB168" i="18"/>
  <c r="X265" i="18"/>
  <c r="X168" i="18"/>
  <c r="S265" i="18"/>
  <c r="S168" i="18"/>
  <c r="Q265" i="18"/>
  <c r="Q168" i="18"/>
  <c r="AE168" i="18"/>
  <c r="U265" i="18"/>
  <c r="U168" i="18"/>
  <c r="AA265" i="18"/>
  <c r="AA168" i="18"/>
  <c r="Y265" i="18"/>
  <c r="Y168" i="18"/>
  <c r="O265" i="18"/>
  <c r="O168" i="18"/>
  <c r="P235" i="18"/>
  <c r="P265" i="18"/>
  <c r="AE258" i="18"/>
  <c r="AE265" i="18"/>
  <c r="AE239" i="18"/>
  <c r="AE244" i="18"/>
  <c r="AE259" i="18"/>
  <c r="AE253" i="18"/>
  <c r="AB154" i="18"/>
  <c r="AB162" i="18"/>
  <c r="V135" i="18"/>
  <c r="V162" i="18"/>
  <c r="P130" i="18"/>
  <c r="P162" i="18"/>
  <c r="AE246" i="18"/>
  <c r="AE248" i="18"/>
  <c r="AE263" i="18"/>
  <c r="AE257" i="18"/>
  <c r="AA149" i="18"/>
  <c r="AA162" i="18"/>
  <c r="U137" i="18"/>
  <c r="U162" i="18"/>
  <c r="O149" i="18"/>
  <c r="O162" i="18"/>
  <c r="AE261" i="18"/>
  <c r="T157" i="18"/>
  <c r="T162" i="18"/>
  <c r="AE254" i="18"/>
  <c r="Y146" i="18"/>
  <c r="Y162" i="18"/>
  <c r="S144" i="18"/>
  <c r="S162" i="18"/>
  <c r="AE260" i="18"/>
  <c r="X151" i="18"/>
  <c r="X162" i="18"/>
  <c r="R151" i="18"/>
  <c r="R162" i="18"/>
  <c r="W134" i="18"/>
  <c r="W162" i="18"/>
  <c r="Q156" i="18"/>
  <c r="Q162" i="18"/>
  <c r="Q264" i="18"/>
  <c r="Q260" i="18"/>
  <c r="Q256" i="18"/>
  <c r="Q252" i="18"/>
  <c r="Q263" i="18"/>
  <c r="Q259" i="18"/>
  <c r="Q255" i="18"/>
  <c r="Q262" i="18"/>
  <c r="Q258" i="18"/>
  <c r="Q254" i="18"/>
  <c r="Q261" i="18"/>
  <c r="Q251" i="18"/>
  <c r="Q247" i="18"/>
  <c r="Q243" i="18"/>
  <c r="Q257" i="18"/>
  <c r="Q250" i="18"/>
  <c r="Q246" i="18"/>
  <c r="Q242" i="18"/>
  <c r="Q253" i="18"/>
  <c r="Q249" i="18"/>
  <c r="Q245" i="18"/>
  <c r="Q241" i="18"/>
  <c r="Q244" i="18"/>
  <c r="Q237" i="18"/>
  <c r="Q233" i="18"/>
  <c r="Q240" i="18"/>
  <c r="Q236" i="18"/>
  <c r="Q239" i="18"/>
  <c r="Q235" i="18"/>
  <c r="Q248" i="18"/>
  <c r="Q238" i="18"/>
  <c r="Q234" i="18"/>
  <c r="W262" i="18"/>
  <c r="W258" i="18"/>
  <c r="W254" i="18"/>
  <c r="W261" i="18"/>
  <c r="W257" i="18"/>
  <c r="W253" i="18"/>
  <c r="W264" i="18"/>
  <c r="W260" i="18"/>
  <c r="W256" i="18"/>
  <c r="W252" i="18"/>
  <c r="W263" i="18"/>
  <c r="W259" i="18"/>
  <c r="W255" i="18"/>
  <c r="W249" i="18"/>
  <c r="W245" i="18"/>
  <c r="W241" i="18"/>
  <c r="W248" i="18"/>
  <c r="W244" i="18"/>
  <c r="W240" i="18"/>
  <c r="W251" i="18"/>
  <c r="W247" i="18"/>
  <c r="W243" i="18"/>
  <c r="W239" i="18"/>
  <c r="W235" i="18"/>
  <c r="W250" i="18"/>
  <c r="W238" i="18"/>
  <c r="W234" i="18"/>
  <c r="W246" i="18"/>
  <c r="W237" i="18"/>
  <c r="W233" i="18"/>
  <c r="W242" i="18"/>
  <c r="W236" i="18"/>
  <c r="V263" i="18"/>
  <c r="V259" i="18"/>
  <c r="V255" i="18"/>
  <c r="V262" i="18"/>
  <c r="V258" i="18"/>
  <c r="V254" i="18"/>
  <c r="V261" i="18"/>
  <c r="V257" i="18"/>
  <c r="V253" i="18"/>
  <c r="V264" i="18"/>
  <c r="V260" i="18"/>
  <c r="V250" i="18"/>
  <c r="V246" i="18"/>
  <c r="V242" i="18"/>
  <c r="V249" i="18"/>
  <c r="V245" i="18"/>
  <c r="V241" i="18"/>
  <c r="V256" i="18"/>
  <c r="V248" i="18"/>
  <c r="V244" i="18"/>
  <c r="V240" i="18"/>
  <c r="V247" i="18"/>
  <c r="V236" i="18"/>
  <c r="V243" i="18"/>
  <c r="V239" i="18"/>
  <c r="V235" i="18"/>
  <c r="V238" i="18"/>
  <c r="V234" i="18"/>
  <c r="V252" i="18"/>
  <c r="V251" i="18"/>
  <c r="V233" i="18"/>
  <c r="V237" i="18"/>
  <c r="Z263" i="18"/>
  <c r="Z259" i="18"/>
  <c r="Z255" i="18"/>
  <c r="Z262" i="18"/>
  <c r="Z258" i="18"/>
  <c r="Z254" i="18"/>
  <c r="Z261" i="18"/>
  <c r="Z257" i="18"/>
  <c r="Z253" i="18"/>
  <c r="Z264" i="18"/>
  <c r="Z260" i="18"/>
  <c r="Z251" i="18"/>
  <c r="Z250" i="18"/>
  <c r="Z246" i="18"/>
  <c r="Z242" i="18"/>
  <c r="Z256" i="18"/>
  <c r="Z249" i="18"/>
  <c r="Z245" i="18"/>
  <c r="Z241" i="18"/>
  <c r="Z252" i="18"/>
  <c r="Z248" i="18"/>
  <c r="Z244" i="18"/>
  <c r="Z240" i="18"/>
  <c r="Z243" i="18"/>
  <c r="Z236" i="18"/>
  <c r="Z239" i="18"/>
  <c r="Z235" i="18"/>
  <c r="Z238" i="18"/>
  <c r="Z234" i="18"/>
  <c r="Z247" i="18"/>
  <c r="Z237" i="18"/>
  <c r="Z233" i="18"/>
  <c r="U264" i="18"/>
  <c r="U260" i="18"/>
  <c r="U256" i="18"/>
  <c r="U252" i="18"/>
  <c r="U263" i="18"/>
  <c r="U259" i="18"/>
  <c r="U255" i="18"/>
  <c r="U262" i="18"/>
  <c r="U258" i="18"/>
  <c r="U254" i="18"/>
  <c r="U261" i="18"/>
  <c r="U257" i="18"/>
  <c r="U251" i="18"/>
  <c r="U247" i="18"/>
  <c r="U243" i="18"/>
  <c r="U253" i="18"/>
  <c r="U250" i="18"/>
  <c r="U246" i="18"/>
  <c r="U242" i="18"/>
  <c r="U249" i="18"/>
  <c r="U245" i="18"/>
  <c r="U241" i="18"/>
  <c r="U240" i="18"/>
  <c r="U237" i="18"/>
  <c r="U233" i="18"/>
  <c r="U236" i="18"/>
  <c r="U248" i="18"/>
  <c r="U239" i="18"/>
  <c r="U235" i="18"/>
  <c r="U244" i="18"/>
  <c r="U238" i="18"/>
  <c r="U234" i="18"/>
  <c r="AB261" i="18"/>
  <c r="AB257" i="18"/>
  <c r="AB253" i="18"/>
  <c r="AB264" i="18"/>
  <c r="AB260" i="18"/>
  <c r="AB256" i="18"/>
  <c r="AB252" i="18"/>
  <c r="AB263" i="18"/>
  <c r="AB259" i="18"/>
  <c r="AB255" i="18"/>
  <c r="AB262" i="18"/>
  <c r="AB258" i="18"/>
  <c r="AB248" i="18"/>
  <c r="AB244" i="18"/>
  <c r="AB240" i="18"/>
  <c r="AB254" i="18"/>
  <c r="AB247" i="18"/>
  <c r="AB243" i="18"/>
  <c r="AB251" i="18"/>
  <c r="AB250" i="18"/>
  <c r="AB246" i="18"/>
  <c r="AB242" i="18"/>
  <c r="AB241" i="18"/>
  <c r="AB238" i="18"/>
  <c r="AB234" i="18"/>
  <c r="AB237" i="18"/>
  <c r="AB233" i="18"/>
  <c r="AB249" i="18"/>
  <c r="AB236" i="18"/>
  <c r="AB245" i="18"/>
  <c r="AB239" i="18"/>
  <c r="AB235" i="18"/>
  <c r="AA262" i="18"/>
  <c r="AA258" i="18"/>
  <c r="AA254" i="18"/>
  <c r="AA261" i="18"/>
  <c r="AA257" i="18"/>
  <c r="AA253" i="18"/>
  <c r="AA264" i="18"/>
  <c r="AA260" i="18"/>
  <c r="AA256" i="18"/>
  <c r="AA252" i="18"/>
  <c r="AA263" i="18"/>
  <c r="AA259" i="18"/>
  <c r="AA249" i="18"/>
  <c r="AA245" i="18"/>
  <c r="AA241" i="18"/>
  <c r="AA248" i="18"/>
  <c r="AA244" i="18"/>
  <c r="AA240" i="18"/>
  <c r="AA247" i="18"/>
  <c r="AA243" i="18"/>
  <c r="AA250" i="18"/>
  <c r="AA239" i="18"/>
  <c r="AA235" i="18"/>
  <c r="AA246" i="18"/>
  <c r="AA238" i="18"/>
  <c r="AA234" i="18"/>
  <c r="AA255" i="18"/>
  <c r="AA251" i="18"/>
  <c r="AA242" i="18"/>
  <c r="AA237" i="18"/>
  <c r="AA233" i="18"/>
  <c r="AA236" i="18"/>
  <c r="X261" i="18"/>
  <c r="X257" i="18"/>
  <c r="X253" i="18"/>
  <c r="X264" i="18"/>
  <c r="X260" i="18"/>
  <c r="X256" i="18"/>
  <c r="X252" i="18"/>
  <c r="X263" i="18"/>
  <c r="X259" i="18"/>
  <c r="X255" i="18"/>
  <c r="X262" i="18"/>
  <c r="X248" i="18"/>
  <c r="X244" i="18"/>
  <c r="X240" i="18"/>
  <c r="X258" i="18"/>
  <c r="X251" i="18"/>
  <c r="X247" i="18"/>
  <c r="X243" i="18"/>
  <c r="X254" i="18"/>
  <c r="X250" i="18"/>
  <c r="X246" i="18"/>
  <c r="X242" i="18"/>
  <c r="X245" i="18"/>
  <c r="X238" i="18"/>
  <c r="X234" i="18"/>
  <c r="X241" i="18"/>
  <c r="X237" i="18"/>
  <c r="X233" i="18"/>
  <c r="X236" i="18"/>
  <c r="X249" i="18"/>
  <c r="X239" i="18"/>
  <c r="X235" i="18"/>
  <c r="O262" i="18"/>
  <c r="O258" i="18"/>
  <c r="O254" i="18"/>
  <c r="O261" i="18"/>
  <c r="O257" i="18"/>
  <c r="O253" i="18"/>
  <c r="O264" i="18"/>
  <c r="O260" i="18"/>
  <c r="O256" i="18"/>
  <c r="O263" i="18"/>
  <c r="O249" i="18"/>
  <c r="O245" i="18"/>
  <c r="O241" i="18"/>
  <c r="O259" i="18"/>
  <c r="O248" i="18"/>
  <c r="O244" i="18"/>
  <c r="O240" i="18"/>
  <c r="O255" i="18"/>
  <c r="O252" i="18"/>
  <c r="O251" i="18"/>
  <c r="O247" i="18"/>
  <c r="O243" i="18"/>
  <c r="O246" i="18"/>
  <c r="O239" i="18"/>
  <c r="O235" i="18"/>
  <c r="O242" i="18"/>
  <c r="O238" i="18"/>
  <c r="O234" i="18"/>
  <c r="O237" i="18"/>
  <c r="O233" i="18"/>
  <c r="O250" i="18"/>
  <c r="O236" i="18"/>
  <c r="T261" i="18"/>
  <c r="T257" i="18"/>
  <c r="T253" i="18"/>
  <c r="T264" i="18"/>
  <c r="T260" i="18"/>
  <c r="T256" i="18"/>
  <c r="T252" i="18"/>
  <c r="T263" i="18"/>
  <c r="T259" i="18"/>
  <c r="T255" i="18"/>
  <c r="T262" i="18"/>
  <c r="T248" i="18"/>
  <c r="T244" i="18"/>
  <c r="T240" i="18"/>
  <c r="T251" i="18"/>
  <c r="T247" i="18"/>
  <c r="T243" i="18"/>
  <c r="T258" i="18"/>
  <c r="T250" i="18"/>
  <c r="T246" i="18"/>
  <c r="T242" i="18"/>
  <c r="T254" i="18"/>
  <c r="T249" i="18"/>
  <c r="T238" i="18"/>
  <c r="T234" i="18"/>
  <c r="T245" i="18"/>
  <c r="T237" i="18"/>
  <c r="T233" i="18"/>
  <c r="T241" i="18"/>
  <c r="T236" i="18"/>
  <c r="T239" i="18"/>
  <c r="T235" i="18"/>
  <c r="S262" i="18"/>
  <c r="S258" i="18"/>
  <c r="S254" i="18"/>
  <c r="S261" i="18"/>
  <c r="S257" i="18"/>
  <c r="S253" i="18"/>
  <c r="S264" i="18"/>
  <c r="S260" i="18"/>
  <c r="S256" i="18"/>
  <c r="S263" i="18"/>
  <c r="S259" i="18"/>
  <c r="S252" i="18"/>
  <c r="S249" i="18"/>
  <c r="S245" i="18"/>
  <c r="S241" i="18"/>
  <c r="S255" i="18"/>
  <c r="S248" i="18"/>
  <c r="S244" i="18"/>
  <c r="S240" i="18"/>
  <c r="S251" i="18"/>
  <c r="S247" i="18"/>
  <c r="S243" i="18"/>
  <c r="S242" i="18"/>
  <c r="S239" i="18"/>
  <c r="S235" i="18"/>
  <c r="S238" i="18"/>
  <c r="S234" i="18"/>
  <c r="S250" i="18"/>
  <c r="S237" i="18"/>
  <c r="S233" i="18"/>
  <c r="S246" i="18"/>
  <c r="S236" i="18"/>
  <c r="P261" i="18"/>
  <c r="P257" i="18"/>
  <c r="P253" i="18"/>
  <c r="P264" i="18"/>
  <c r="P260" i="18"/>
  <c r="P256" i="18"/>
  <c r="P252" i="18"/>
  <c r="P263" i="18"/>
  <c r="P259" i="18"/>
  <c r="P255" i="18"/>
  <c r="P262" i="18"/>
  <c r="P254" i="18"/>
  <c r="P248" i="18"/>
  <c r="P244" i="18"/>
  <c r="P240" i="18"/>
  <c r="P251" i="18"/>
  <c r="P247" i="18"/>
  <c r="P243" i="18"/>
  <c r="P250" i="18"/>
  <c r="P246" i="18"/>
  <c r="P242" i="18"/>
  <c r="P238" i="18"/>
  <c r="P234" i="18"/>
  <c r="P249" i="18"/>
  <c r="P237" i="18"/>
  <c r="P233" i="18"/>
  <c r="P258" i="18"/>
  <c r="P245" i="18"/>
  <c r="P236" i="18"/>
  <c r="P241" i="18"/>
  <c r="P239" i="18"/>
  <c r="Y264" i="18"/>
  <c r="Y260" i="18"/>
  <c r="Y256" i="18"/>
  <c r="Y252" i="18"/>
  <c r="Y263" i="18"/>
  <c r="Y259" i="18"/>
  <c r="Y255" i="18"/>
  <c r="Y251" i="18"/>
  <c r="Y262" i="18"/>
  <c r="Y258" i="18"/>
  <c r="Y254" i="18"/>
  <c r="Y261" i="18"/>
  <c r="Y253" i="18"/>
  <c r="Y247" i="18"/>
  <c r="Y243" i="18"/>
  <c r="Y250" i="18"/>
  <c r="Y246" i="18"/>
  <c r="Y242" i="18"/>
  <c r="Y249" i="18"/>
  <c r="Y245" i="18"/>
  <c r="Y241" i="18"/>
  <c r="Y237" i="18"/>
  <c r="Y233" i="18"/>
  <c r="Y248" i="18"/>
  <c r="Y236" i="18"/>
  <c r="Y244" i="18"/>
  <c r="Y239" i="18"/>
  <c r="Y235" i="18"/>
  <c r="Y257" i="18"/>
  <c r="Y240" i="18"/>
  <c r="Y238" i="18"/>
  <c r="Y234" i="18"/>
  <c r="R263" i="18"/>
  <c r="R259" i="18"/>
  <c r="R255" i="18"/>
  <c r="R262" i="18"/>
  <c r="R258" i="18"/>
  <c r="R254" i="18"/>
  <c r="R261" i="18"/>
  <c r="R257" i="18"/>
  <c r="R253" i="18"/>
  <c r="R264" i="18"/>
  <c r="R260" i="18"/>
  <c r="R250" i="18"/>
  <c r="R246" i="18"/>
  <c r="R242" i="18"/>
  <c r="R252" i="18"/>
  <c r="R249" i="18"/>
  <c r="R245" i="18"/>
  <c r="R241" i="18"/>
  <c r="R248" i="18"/>
  <c r="R244" i="18"/>
  <c r="R240" i="18"/>
  <c r="R251" i="18"/>
  <c r="R236" i="18"/>
  <c r="R256" i="18"/>
  <c r="R247" i="18"/>
  <c r="R239" i="18"/>
  <c r="R235" i="18"/>
  <c r="R243" i="18"/>
  <c r="R238" i="18"/>
  <c r="R234" i="18"/>
  <c r="R237" i="18"/>
  <c r="R233" i="18"/>
  <c r="M137" i="34"/>
  <c r="M141" i="34"/>
  <c r="M145" i="34"/>
  <c r="M149" i="34"/>
  <c r="M153" i="34"/>
  <c r="M138" i="34"/>
  <c r="M142" i="34"/>
  <c r="M146" i="34"/>
  <c r="M150" i="34"/>
  <c r="M154" i="34"/>
  <c r="M135" i="34"/>
  <c r="M139" i="34"/>
  <c r="M143" i="34"/>
  <c r="M147" i="34"/>
  <c r="M151" i="34"/>
  <c r="M155" i="34"/>
  <c r="M136" i="34"/>
  <c r="M140" i="34"/>
  <c r="M144" i="34"/>
  <c r="M148" i="34"/>
  <c r="M152" i="34"/>
  <c r="M156" i="34"/>
  <c r="M159" i="34"/>
  <c r="M163" i="34"/>
  <c r="M167" i="34"/>
  <c r="M171" i="34"/>
  <c r="M175" i="34"/>
  <c r="M160" i="34"/>
  <c r="M164" i="34"/>
  <c r="M168" i="34"/>
  <c r="M172" i="34"/>
  <c r="M157" i="34"/>
  <c r="M161" i="34"/>
  <c r="M165" i="34"/>
  <c r="M169" i="34"/>
  <c r="M173" i="34"/>
  <c r="M158" i="34"/>
  <c r="M162" i="34"/>
  <c r="M166" i="34"/>
  <c r="M170" i="34"/>
  <c r="M174" i="34"/>
  <c r="S135" i="34"/>
  <c r="S139" i="34"/>
  <c r="S143" i="34"/>
  <c r="S147" i="34"/>
  <c r="S151" i="34"/>
  <c r="S155" i="34"/>
  <c r="S136" i="34"/>
  <c r="S140" i="34"/>
  <c r="S144" i="34"/>
  <c r="S148" i="34"/>
  <c r="S152" i="34"/>
  <c r="S156" i="34"/>
  <c r="S137" i="34"/>
  <c r="S141" i="34"/>
  <c r="S145" i="34"/>
  <c r="S149" i="34"/>
  <c r="S153" i="34"/>
  <c r="S138" i="34"/>
  <c r="S142" i="34"/>
  <c r="S146" i="34"/>
  <c r="S150" i="34"/>
  <c r="S154" i="34"/>
  <c r="S157" i="34"/>
  <c r="S161" i="34"/>
  <c r="S165" i="34"/>
  <c r="S169" i="34"/>
  <c r="S173" i="34"/>
  <c r="S158" i="34"/>
  <c r="S162" i="34"/>
  <c r="S166" i="34"/>
  <c r="S170" i="34"/>
  <c r="S174" i="34"/>
  <c r="S159" i="34"/>
  <c r="S163" i="34"/>
  <c r="S167" i="34"/>
  <c r="S171" i="34"/>
  <c r="S175" i="34"/>
  <c r="S160" i="34"/>
  <c r="S164" i="34"/>
  <c r="S168" i="34"/>
  <c r="S172" i="34"/>
  <c r="R136" i="34"/>
  <c r="R140" i="34"/>
  <c r="R144" i="34"/>
  <c r="R148" i="34"/>
  <c r="R152" i="34"/>
  <c r="R156" i="34"/>
  <c r="R137" i="34"/>
  <c r="R141" i="34"/>
  <c r="R145" i="34"/>
  <c r="R149" i="34"/>
  <c r="R153" i="34"/>
  <c r="R138" i="34"/>
  <c r="R142" i="34"/>
  <c r="R146" i="34"/>
  <c r="R150" i="34"/>
  <c r="R154" i="34"/>
  <c r="R135" i="34"/>
  <c r="R139" i="34"/>
  <c r="R143" i="34"/>
  <c r="R147" i="34"/>
  <c r="R151" i="34"/>
  <c r="R158" i="34"/>
  <c r="R162" i="34"/>
  <c r="R166" i="34"/>
  <c r="R170" i="34"/>
  <c r="R174" i="34"/>
  <c r="R159" i="34"/>
  <c r="R163" i="34"/>
  <c r="R167" i="34"/>
  <c r="R171" i="34"/>
  <c r="R175" i="34"/>
  <c r="R160" i="34"/>
  <c r="R164" i="34"/>
  <c r="R168" i="34"/>
  <c r="R172" i="34"/>
  <c r="R155" i="34"/>
  <c r="R157" i="34"/>
  <c r="R161" i="34"/>
  <c r="R165" i="34"/>
  <c r="R169" i="34"/>
  <c r="R173" i="34"/>
  <c r="W135" i="34"/>
  <c r="W139" i="34"/>
  <c r="W143" i="34"/>
  <c r="W147" i="34"/>
  <c r="W151" i="34"/>
  <c r="W155" i="34"/>
  <c r="W136" i="34"/>
  <c r="W140" i="34"/>
  <c r="W144" i="34"/>
  <c r="W148" i="34"/>
  <c r="W152" i="34"/>
  <c r="W137" i="34"/>
  <c r="W141" i="34"/>
  <c r="W145" i="34"/>
  <c r="W149" i="34"/>
  <c r="W153" i="34"/>
  <c r="W138" i="34"/>
  <c r="W142" i="34"/>
  <c r="W146" i="34"/>
  <c r="W150" i="34"/>
  <c r="W154" i="34"/>
  <c r="W157" i="34"/>
  <c r="W161" i="34"/>
  <c r="W165" i="34"/>
  <c r="W169" i="34"/>
  <c r="W173" i="34"/>
  <c r="W156" i="34"/>
  <c r="W158" i="34"/>
  <c r="W162" i="34"/>
  <c r="W166" i="34"/>
  <c r="W170" i="34"/>
  <c r="W174" i="34"/>
  <c r="W159" i="34"/>
  <c r="W163" i="34"/>
  <c r="W167" i="34"/>
  <c r="W171" i="34"/>
  <c r="W175" i="34"/>
  <c r="W160" i="34"/>
  <c r="W164" i="34"/>
  <c r="W168" i="34"/>
  <c r="W172" i="34"/>
  <c r="P138" i="34"/>
  <c r="P142" i="34"/>
  <c r="P146" i="34"/>
  <c r="P150" i="34"/>
  <c r="P154" i="34"/>
  <c r="P135" i="34"/>
  <c r="P139" i="34"/>
  <c r="P143" i="34"/>
  <c r="P147" i="34"/>
  <c r="P151" i="34"/>
  <c r="P155" i="34"/>
  <c r="P136" i="34"/>
  <c r="P140" i="34"/>
  <c r="P144" i="34"/>
  <c r="P148" i="34"/>
  <c r="P152" i="34"/>
  <c r="P137" i="34"/>
  <c r="P141" i="34"/>
  <c r="P145" i="34"/>
  <c r="P149" i="34"/>
  <c r="P153" i="34"/>
  <c r="P160" i="34"/>
  <c r="P164" i="34"/>
  <c r="P168" i="34"/>
  <c r="P172" i="34"/>
  <c r="P156" i="34"/>
  <c r="P157" i="34"/>
  <c r="P161" i="34"/>
  <c r="P165" i="34"/>
  <c r="P169" i="34"/>
  <c r="P173" i="34"/>
  <c r="P158" i="34"/>
  <c r="P162" i="34"/>
  <c r="P166" i="34"/>
  <c r="P170" i="34"/>
  <c r="P174" i="34"/>
  <c r="P159" i="34"/>
  <c r="P163" i="34"/>
  <c r="P167" i="34"/>
  <c r="P171" i="34"/>
  <c r="P175" i="34"/>
  <c r="Z93" i="34"/>
  <c r="Z136" i="34"/>
  <c r="Z140" i="34"/>
  <c r="Z144" i="34"/>
  <c r="Z148" i="34"/>
  <c r="Z152" i="34"/>
  <c r="Z156" i="34"/>
  <c r="Z137" i="34"/>
  <c r="Z141" i="34"/>
  <c r="Z145" i="34"/>
  <c r="Z149" i="34"/>
  <c r="Z153" i="34"/>
  <c r="Z138" i="34"/>
  <c r="Z142" i="34"/>
  <c r="Z146" i="34"/>
  <c r="Z150" i="34"/>
  <c r="Z154" i="34"/>
  <c r="Z135" i="34"/>
  <c r="Z139" i="34"/>
  <c r="Z143" i="34"/>
  <c r="Z147" i="34"/>
  <c r="Z151" i="34"/>
  <c r="Z158" i="34"/>
  <c r="Z162" i="34"/>
  <c r="Z166" i="34"/>
  <c r="Z170" i="34"/>
  <c r="Z174" i="34"/>
  <c r="Z155" i="34"/>
  <c r="Z159" i="34"/>
  <c r="Z163" i="34"/>
  <c r="Z167" i="34"/>
  <c r="Z171" i="34"/>
  <c r="Z175" i="34"/>
  <c r="Z160" i="34"/>
  <c r="Z164" i="34"/>
  <c r="Z168" i="34"/>
  <c r="Z172" i="34"/>
  <c r="Z157" i="34"/>
  <c r="Z161" i="34"/>
  <c r="Z165" i="34"/>
  <c r="Z169" i="34"/>
  <c r="Z173" i="34"/>
  <c r="Y96" i="34"/>
  <c r="Y137" i="34"/>
  <c r="Y141" i="34"/>
  <c r="Y145" i="34"/>
  <c r="Y149" i="34"/>
  <c r="Y153" i="34"/>
  <c r="Y138" i="34"/>
  <c r="Y142" i="34"/>
  <c r="Y146" i="34"/>
  <c r="Y150" i="34"/>
  <c r="Y154" i="34"/>
  <c r="Y135" i="34"/>
  <c r="Y139" i="34"/>
  <c r="Y143" i="34"/>
  <c r="Y147" i="34"/>
  <c r="Y151" i="34"/>
  <c r="Y155" i="34"/>
  <c r="Y136" i="34"/>
  <c r="Y140" i="34"/>
  <c r="Y144" i="34"/>
  <c r="Y148" i="34"/>
  <c r="Y152" i="34"/>
  <c r="Y159" i="34"/>
  <c r="Y163" i="34"/>
  <c r="Y167" i="34"/>
  <c r="Y171" i="34"/>
  <c r="Y175" i="34"/>
  <c r="Y160" i="34"/>
  <c r="Y164" i="34"/>
  <c r="Y168" i="34"/>
  <c r="Y172" i="34"/>
  <c r="Y157" i="34"/>
  <c r="Y161" i="34"/>
  <c r="Y165" i="34"/>
  <c r="Y169" i="34"/>
  <c r="Y173" i="34"/>
  <c r="Y156" i="34"/>
  <c r="Y158" i="34"/>
  <c r="Y162" i="34"/>
  <c r="Y166" i="34"/>
  <c r="Y170" i="34"/>
  <c r="Y174" i="34"/>
  <c r="V136" i="34"/>
  <c r="V140" i="34"/>
  <c r="V144" i="34"/>
  <c r="V148" i="34"/>
  <c r="V152" i="34"/>
  <c r="V156" i="34"/>
  <c r="V137" i="34"/>
  <c r="V141" i="34"/>
  <c r="V145" i="34"/>
  <c r="V149" i="34"/>
  <c r="V153" i="34"/>
  <c r="V138" i="34"/>
  <c r="V142" i="34"/>
  <c r="V146" i="34"/>
  <c r="V150" i="34"/>
  <c r="V154" i="34"/>
  <c r="V135" i="34"/>
  <c r="V139" i="34"/>
  <c r="V143" i="34"/>
  <c r="V147" i="34"/>
  <c r="V151" i="34"/>
  <c r="V155" i="34"/>
  <c r="V158" i="34"/>
  <c r="V162" i="34"/>
  <c r="V166" i="34"/>
  <c r="V170" i="34"/>
  <c r="V174" i="34"/>
  <c r="V159" i="34"/>
  <c r="V163" i="34"/>
  <c r="V167" i="34"/>
  <c r="V171" i="34"/>
  <c r="V175" i="34"/>
  <c r="V160" i="34"/>
  <c r="V164" i="34"/>
  <c r="V168" i="34"/>
  <c r="V172" i="34"/>
  <c r="V157" i="34"/>
  <c r="V161" i="34"/>
  <c r="V165" i="34"/>
  <c r="V169" i="34"/>
  <c r="V173" i="34"/>
  <c r="T138" i="34"/>
  <c r="T142" i="34"/>
  <c r="T146" i="34"/>
  <c r="T150" i="34"/>
  <c r="T154" i="34"/>
  <c r="T135" i="34"/>
  <c r="T139" i="34"/>
  <c r="T143" i="34"/>
  <c r="T147" i="34"/>
  <c r="T151" i="34"/>
  <c r="T155" i="34"/>
  <c r="T136" i="34"/>
  <c r="T140" i="34"/>
  <c r="T144" i="34"/>
  <c r="T148" i="34"/>
  <c r="T152" i="34"/>
  <c r="T137" i="34"/>
  <c r="T141" i="34"/>
  <c r="T145" i="34"/>
  <c r="T149" i="34"/>
  <c r="T153" i="34"/>
  <c r="T160" i="34"/>
  <c r="T164" i="34"/>
  <c r="T168" i="34"/>
  <c r="T172" i="34"/>
  <c r="T157" i="34"/>
  <c r="T161" i="34"/>
  <c r="T165" i="34"/>
  <c r="T169" i="34"/>
  <c r="T173" i="34"/>
  <c r="T158" i="34"/>
  <c r="T162" i="34"/>
  <c r="T166" i="34"/>
  <c r="T170" i="34"/>
  <c r="T174" i="34"/>
  <c r="T156" i="34"/>
  <c r="T159" i="34"/>
  <c r="T163" i="34"/>
  <c r="T167" i="34"/>
  <c r="T171" i="34"/>
  <c r="T175" i="34"/>
  <c r="X94" i="34"/>
  <c r="X138" i="34"/>
  <c r="X142" i="34"/>
  <c r="X146" i="34"/>
  <c r="X150" i="34"/>
  <c r="X154" i="34"/>
  <c r="X135" i="34"/>
  <c r="X139" i="34"/>
  <c r="X143" i="34"/>
  <c r="X147" i="34"/>
  <c r="X151" i="34"/>
  <c r="X155" i="34"/>
  <c r="X136" i="34"/>
  <c r="X140" i="34"/>
  <c r="X144" i="34"/>
  <c r="X148" i="34"/>
  <c r="X152" i="34"/>
  <c r="X137" i="34"/>
  <c r="X141" i="34"/>
  <c r="X145" i="34"/>
  <c r="X149" i="34"/>
  <c r="X153" i="34"/>
  <c r="X160" i="34"/>
  <c r="X164" i="34"/>
  <c r="X168" i="34"/>
  <c r="X172" i="34"/>
  <c r="X157" i="34"/>
  <c r="X161" i="34"/>
  <c r="X165" i="34"/>
  <c r="X169" i="34"/>
  <c r="X173" i="34"/>
  <c r="X156" i="34"/>
  <c r="X158" i="34"/>
  <c r="X162" i="34"/>
  <c r="X166" i="34"/>
  <c r="X170" i="34"/>
  <c r="X174" i="34"/>
  <c r="X159" i="34"/>
  <c r="X163" i="34"/>
  <c r="X167" i="34"/>
  <c r="X171" i="34"/>
  <c r="X175" i="34"/>
  <c r="U137" i="34"/>
  <c r="U141" i="34"/>
  <c r="U145" i="34"/>
  <c r="U149" i="34"/>
  <c r="U153" i="34"/>
  <c r="U138" i="34"/>
  <c r="U142" i="34"/>
  <c r="U146" i="34"/>
  <c r="U150" i="34"/>
  <c r="U154" i="34"/>
  <c r="U135" i="34"/>
  <c r="U139" i="34"/>
  <c r="U143" i="34"/>
  <c r="U147" i="34"/>
  <c r="U151" i="34"/>
  <c r="U155" i="34"/>
  <c r="U136" i="34"/>
  <c r="U140" i="34"/>
  <c r="U144" i="34"/>
  <c r="U148" i="34"/>
  <c r="U152" i="34"/>
  <c r="U156" i="34"/>
  <c r="U159" i="34"/>
  <c r="U163" i="34"/>
  <c r="U167" i="34"/>
  <c r="U171" i="34"/>
  <c r="U175" i="34"/>
  <c r="U160" i="34"/>
  <c r="U164" i="34"/>
  <c r="U168" i="34"/>
  <c r="U172" i="34"/>
  <c r="U157" i="34"/>
  <c r="U161" i="34"/>
  <c r="U165" i="34"/>
  <c r="U169" i="34"/>
  <c r="U173" i="34"/>
  <c r="U158" i="34"/>
  <c r="U162" i="34"/>
  <c r="U166" i="34"/>
  <c r="U170" i="34"/>
  <c r="U174" i="34"/>
  <c r="L138" i="34"/>
  <c r="L142" i="34"/>
  <c r="L146" i="34"/>
  <c r="L150" i="34"/>
  <c r="L154" i="34"/>
  <c r="L135" i="34"/>
  <c r="L139" i="34"/>
  <c r="L143" i="34"/>
  <c r="L147" i="34"/>
  <c r="L151" i="34"/>
  <c r="L155" i="34"/>
  <c r="L136" i="34"/>
  <c r="L140" i="34"/>
  <c r="L144" i="34"/>
  <c r="L148" i="34"/>
  <c r="L152" i="34"/>
  <c r="L156" i="34"/>
  <c r="L137" i="34"/>
  <c r="L141" i="34"/>
  <c r="L145" i="34"/>
  <c r="L149" i="34"/>
  <c r="L153" i="34"/>
  <c r="L160" i="34"/>
  <c r="L164" i="34"/>
  <c r="L168" i="34"/>
  <c r="L172" i="34"/>
  <c r="L157" i="34"/>
  <c r="L161" i="34"/>
  <c r="L165" i="34"/>
  <c r="L169" i="34"/>
  <c r="L173" i="34"/>
  <c r="L158" i="34"/>
  <c r="L162" i="34"/>
  <c r="L166" i="34"/>
  <c r="L170" i="34"/>
  <c r="L174" i="34"/>
  <c r="L159" i="34"/>
  <c r="L163" i="34"/>
  <c r="L167" i="34"/>
  <c r="L171" i="34"/>
  <c r="L175" i="34"/>
  <c r="K135" i="34"/>
  <c r="K139" i="34"/>
  <c r="K143" i="34"/>
  <c r="K147" i="34"/>
  <c r="K151" i="34"/>
  <c r="K155" i="34"/>
  <c r="K136" i="34"/>
  <c r="K140" i="34"/>
  <c r="K144" i="34"/>
  <c r="K148" i="34"/>
  <c r="K152" i="34"/>
  <c r="K156" i="34"/>
  <c r="K137" i="34"/>
  <c r="K141" i="34"/>
  <c r="K145" i="34"/>
  <c r="K149" i="34"/>
  <c r="K153" i="34"/>
  <c r="K138" i="34"/>
  <c r="K142" i="34"/>
  <c r="K146" i="34"/>
  <c r="K150" i="34"/>
  <c r="K154" i="34"/>
  <c r="K157" i="34"/>
  <c r="K161" i="34"/>
  <c r="K165" i="34"/>
  <c r="K169" i="34"/>
  <c r="K173" i="34"/>
  <c r="K158" i="34"/>
  <c r="K162" i="34"/>
  <c r="K166" i="34"/>
  <c r="K170" i="34"/>
  <c r="K174" i="34"/>
  <c r="K159" i="34"/>
  <c r="K163" i="34"/>
  <c r="K167" i="34"/>
  <c r="K171" i="34"/>
  <c r="K175" i="34"/>
  <c r="K160" i="34"/>
  <c r="K164" i="34"/>
  <c r="K168" i="34"/>
  <c r="K172" i="34"/>
  <c r="Q137" i="34"/>
  <c r="Q141" i="34"/>
  <c r="Q145" i="34"/>
  <c r="Q149" i="34"/>
  <c r="Q153" i="34"/>
  <c r="Q138" i="34"/>
  <c r="Q142" i="34"/>
  <c r="Q146" i="34"/>
  <c r="Q150" i="34"/>
  <c r="Q154" i="34"/>
  <c r="Q135" i="34"/>
  <c r="Q139" i="34"/>
  <c r="Q143" i="34"/>
  <c r="Q147" i="34"/>
  <c r="Q151" i="34"/>
  <c r="Q155" i="34"/>
  <c r="Q136" i="34"/>
  <c r="Q140" i="34"/>
  <c r="Q144" i="34"/>
  <c r="Q148" i="34"/>
  <c r="Q152" i="34"/>
  <c r="Q159" i="34"/>
  <c r="Q163" i="34"/>
  <c r="Q167" i="34"/>
  <c r="Q171" i="34"/>
  <c r="Q175" i="34"/>
  <c r="Q160" i="34"/>
  <c r="Q164" i="34"/>
  <c r="Q168" i="34"/>
  <c r="Q172" i="34"/>
  <c r="Q156" i="34"/>
  <c r="Q157" i="34"/>
  <c r="Q161" i="34"/>
  <c r="Q165" i="34"/>
  <c r="Q169" i="34"/>
  <c r="Q173" i="34"/>
  <c r="Q158" i="34"/>
  <c r="Q162" i="34"/>
  <c r="Q166" i="34"/>
  <c r="Q170" i="34"/>
  <c r="Q174" i="34"/>
  <c r="O135" i="34"/>
  <c r="O139" i="34"/>
  <c r="O143" i="34"/>
  <c r="O147" i="34"/>
  <c r="O151" i="34"/>
  <c r="O155" i="34"/>
  <c r="O136" i="34"/>
  <c r="O140" i="34"/>
  <c r="O144" i="34"/>
  <c r="O148" i="34"/>
  <c r="O152" i="34"/>
  <c r="O156" i="34"/>
  <c r="O137" i="34"/>
  <c r="O141" i="34"/>
  <c r="O145" i="34"/>
  <c r="O149" i="34"/>
  <c r="O153" i="34"/>
  <c r="O138" i="34"/>
  <c r="O142" i="34"/>
  <c r="O146" i="34"/>
  <c r="O150" i="34"/>
  <c r="O154" i="34"/>
  <c r="O157" i="34"/>
  <c r="O161" i="34"/>
  <c r="O165" i="34"/>
  <c r="O169" i="34"/>
  <c r="O173" i="34"/>
  <c r="O158" i="34"/>
  <c r="O162" i="34"/>
  <c r="O166" i="34"/>
  <c r="O170" i="34"/>
  <c r="O174" i="34"/>
  <c r="O159" i="34"/>
  <c r="O163" i="34"/>
  <c r="O167" i="34"/>
  <c r="O171" i="34"/>
  <c r="O175" i="34"/>
  <c r="O160" i="34"/>
  <c r="O164" i="34"/>
  <c r="O168" i="34"/>
  <c r="O172" i="34"/>
  <c r="N136" i="34"/>
  <c r="N140" i="34"/>
  <c r="N144" i="34"/>
  <c r="N148" i="34"/>
  <c r="N152" i="34"/>
  <c r="N156" i="34"/>
  <c r="N137" i="34"/>
  <c r="N141" i="34"/>
  <c r="N145" i="34"/>
  <c r="N149" i="34"/>
  <c r="N153" i="34"/>
  <c r="N138" i="34"/>
  <c r="N142" i="34"/>
  <c r="N146" i="34"/>
  <c r="N150" i="34"/>
  <c r="N154" i="34"/>
  <c r="N135" i="34"/>
  <c r="N139" i="34"/>
  <c r="N143" i="34"/>
  <c r="N147" i="34"/>
  <c r="N151" i="34"/>
  <c r="N158" i="34"/>
  <c r="N162" i="34"/>
  <c r="N166" i="34"/>
  <c r="N170" i="34"/>
  <c r="N174" i="34"/>
  <c r="N159" i="34"/>
  <c r="N163" i="34"/>
  <c r="N167" i="34"/>
  <c r="N171" i="34"/>
  <c r="N175" i="34"/>
  <c r="N155" i="34"/>
  <c r="N160" i="34"/>
  <c r="N164" i="34"/>
  <c r="N168" i="34"/>
  <c r="N172" i="34"/>
  <c r="N157" i="34"/>
  <c r="N161" i="34"/>
  <c r="N165" i="34"/>
  <c r="N169" i="34"/>
  <c r="N173" i="34"/>
  <c r="Y103" i="34"/>
  <c r="AA26" i="31"/>
  <c r="AA37" i="31"/>
  <c r="Y118" i="34"/>
  <c r="Y131" i="34"/>
  <c r="Y98" i="34"/>
  <c r="Y115" i="34"/>
  <c r="Y97" i="34"/>
  <c r="Y100" i="34"/>
  <c r="Y110" i="34"/>
  <c r="Y132" i="34"/>
  <c r="P14" i="29"/>
  <c r="X104" i="34"/>
  <c r="P18" i="29"/>
  <c r="W84" i="29"/>
  <c r="W85" i="29"/>
  <c r="R84" i="29"/>
  <c r="R85" i="29"/>
  <c r="AF24" i="30"/>
  <c r="AE24" i="30"/>
  <c r="AE19" i="30"/>
  <c r="AF19" i="30"/>
  <c r="Y10" i="30"/>
  <c r="Y32" i="30"/>
  <c r="Y33" i="30"/>
  <c r="Y31" i="30"/>
  <c r="AE25" i="30"/>
  <c r="AF25" i="30"/>
  <c r="Z106" i="34"/>
  <c r="Y114" i="34"/>
  <c r="Y127" i="34"/>
  <c r="U220" i="18"/>
  <c r="O220" i="18"/>
  <c r="AD82" i="29"/>
  <c r="AC82" i="29"/>
  <c r="AC74" i="29"/>
  <c r="AD74" i="29"/>
  <c r="AE20" i="30"/>
  <c r="AF20" i="30"/>
  <c r="AE14" i="30"/>
  <c r="AF14" i="30"/>
  <c r="Z32" i="30"/>
  <c r="Z31" i="30"/>
  <c r="Z33" i="30"/>
  <c r="U32" i="30"/>
  <c r="U33" i="30"/>
  <c r="U31" i="30"/>
  <c r="P32" i="30"/>
  <c r="P33" i="30"/>
  <c r="P31" i="30"/>
  <c r="W32" i="30"/>
  <c r="W33" i="30"/>
  <c r="W31" i="30"/>
  <c r="Y124" i="34"/>
  <c r="Y107" i="34"/>
  <c r="Y99" i="34"/>
  <c r="Y112" i="34"/>
  <c r="Y122" i="34"/>
  <c r="AC79" i="29"/>
  <c r="AD79" i="29"/>
  <c r="AD72" i="29"/>
  <c r="AC72" i="29"/>
  <c r="AE26" i="30"/>
  <c r="AF26" i="30"/>
  <c r="AE21" i="30"/>
  <c r="AF21" i="30"/>
  <c r="AE23" i="30"/>
  <c r="AF23" i="30"/>
  <c r="V32" i="30"/>
  <c r="V33" i="30"/>
  <c r="V31" i="30"/>
  <c r="Q10" i="30"/>
  <c r="Q32" i="30"/>
  <c r="Q33" i="30"/>
  <c r="Q31" i="30"/>
  <c r="AE29" i="30"/>
  <c r="AF29" i="30"/>
  <c r="Y101" i="34"/>
  <c r="Y116" i="34"/>
  <c r="Y119" i="34"/>
  <c r="AC78" i="29"/>
  <c r="AD78" i="29"/>
  <c r="AD70" i="29"/>
  <c r="AC70" i="29"/>
  <c r="R10" i="30"/>
  <c r="R32" i="30"/>
  <c r="R33" i="30"/>
  <c r="R31" i="30"/>
  <c r="M10" i="30"/>
  <c r="M32" i="30"/>
  <c r="M33" i="30"/>
  <c r="M31" i="30"/>
  <c r="AE27" i="30"/>
  <c r="AF27" i="30"/>
  <c r="Y123" i="34"/>
  <c r="Y129" i="34"/>
  <c r="Y133" i="34"/>
  <c r="Y134" i="34"/>
  <c r="Y126" i="34"/>
  <c r="Y93" i="34"/>
  <c r="AA84" i="29"/>
  <c r="AA85" i="29"/>
  <c r="T220" i="18"/>
  <c r="S220" i="18"/>
  <c r="P220" i="18"/>
  <c r="AD219" i="18"/>
  <c r="AD161" i="18"/>
  <c r="AD160" i="18"/>
  <c r="AD159" i="18"/>
  <c r="AD158" i="18"/>
  <c r="AD142" i="18"/>
  <c r="AD139" i="18"/>
  <c r="AD155" i="18"/>
  <c r="AD141" i="18"/>
  <c r="AD140" i="18"/>
  <c r="AD150" i="18"/>
  <c r="AD157" i="18"/>
  <c r="AD151" i="18"/>
  <c r="AD133" i="18"/>
  <c r="AD134" i="18"/>
  <c r="AD154" i="18"/>
  <c r="AD144" i="18"/>
  <c r="AD138" i="18"/>
  <c r="AD136" i="18"/>
  <c r="AD153" i="18"/>
  <c r="AD149" i="18"/>
  <c r="AD135" i="18"/>
  <c r="AD137" i="18"/>
  <c r="AD152" i="18"/>
  <c r="AD132" i="18"/>
  <c r="AD143" i="18"/>
  <c r="AD130" i="18"/>
  <c r="AD131" i="18"/>
  <c r="AD145" i="18"/>
  <c r="AD156" i="18"/>
  <c r="AD146" i="18"/>
  <c r="AD147" i="18"/>
  <c r="AD148" i="18"/>
  <c r="AD80" i="29"/>
  <c r="AC80" i="29"/>
  <c r="AD76" i="29"/>
  <c r="AC76" i="29"/>
  <c r="AC83" i="29"/>
  <c r="AD83" i="29"/>
  <c r="AD71" i="29"/>
  <c r="AC71" i="29"/>
  <c r="AE18" i="30"/>
  <c r="AF18" i="30"/>
  <c r="N32" i="30"/>
  <c r="N31" i="30"/>
  <c r="N33" i="30"/>
  <c r="AA32" i="30"/>
  <c r="AA33" i="30"/>
  <c r="AA31" i="30"/>
  <c r="Y105" i="34"/>
  <c r="Y121" i="34"/>
  <c r="Y106" i="34"/>
  <c r="Y128" i="34"/>
  <c r="Y125" i="34"/>
  <c r="AC219" i="18"/>
  <c r="AC160" i="18"/>
  <c r="AC161" i="18"/>
  <c r="AC159" i="18"/>
  <c r="AC158" i="18"/>
  <c r="AC130" i="18"/>
  <c r="AC151" i="18"/>
  <c r="AC143" i="18"/>
  <c r="AC156" i="18"/>
  <c r="AC139" i="18"/>
  <c r="AC150" i="18"/>
  <c r="AC157" i="18"/>
  <c r="AC136" i="18"/>
  <c r="AC149" i="18"/>
  <c r="AC154" i="18"/>
  <c r="AC141" i="18"/>
  <c r="AC137" i="18"/>
  <c r="AC148" i="18"/>
  <c r="AC134" i="18"/>
  <c r="AC135" i="18"/>
  <c r="AC144" i="18"/>
  <c r="AC147" i="18"/>
  <c r="AC146" i="18"/>
  <c r="AC132" i="18"/>
  <c r="AC138" i="18"/>
  <c r="AC133" i="18"/>
  <c r="AC131" i="18"/>
  <c r="AC145" i="18"/>
  <c r="AC142" i="18"/>
  <c r="AC155" i="18"/>
  <c r="AC152" i="18"/>
  <c r="AC140" i="18"/>
  <c r="AC153" i="18"/>
  <c r="Q220" i="18"/>
  <c r="W220" i="18"/>
  <c r="AE17" i="30"/>
  <c r="AF17" i="30"/>
  <c r="AD73" i="29"/>
  <c r="AC73" i="29"/>
  <c r="AF16" i="30"/>
  <c r="AE16" i="30"/>
  <c r="AE15" i="30"/>
  <c r="AF15" i="30"/>
  <c r="O10" i="30"/>
  <c r="O32" i="30"/>
  <c r="O33" i="30"/>
  <c r="O31" i="30"/>
  <c r="Y117" i="34"/>
  <c r="Y108" i="34"/>
  <c r="Y102" i="34"/>
  <c r="Y113" i="34"/>
  <c r="AB220" i="18"/>
  <c r="AA220" i="18"/>
  <c r="X220" i="18"/>
  <c r="AD81" i="29"/>
  <c r="AC81" i="29"/>
  <c r="AF28" i="30"/>
  <c r="AE28" i="30"/>
  <c r="AF12" i="30"/>
  <c r="AE12" i="30"/>
  <c r="AE13" i="30"/>
  <c r="AF13" i="30"/>
  <c r="AB32" i="30"/>
  <c r="AB33" i="30"/>
  <c r="AB31" i="30"/>
  <c r="X10" i="30"/>
  <c r="X32" i="30"/>
  <c r="X33" i="30"/>
  <c r="X31" i="30"/>
  <c r="AE22" i="30"/>
  <c r="AF22" i="30"/>
  <c r="X129" i="34"/>
  <c r="Y109" i="34"/>
  <c r="Y130" i="34"/>
  <c r="Y120" i="34"/>
  <c r="Y111" i="34"/>
  <c r="AD77" i="29"/>
  <c r="AC77" i="29"/>
  <c r="AD75" i="29"/>
  <c r="AC75" i="29"/>
  <c r="AE30" i="30"/>
  <c r="AF30" i="30"/>
  <c r="S32" i="30"/>
  <c r="S33" i="30"/>
  <c r="S31" i="30"/>
  <c r="AD32" i="30"/>
  <c r="AD33" i="30"/>
  <c r="AD31" i="30"/>
  <c r="T32" i="30"/>
  <c r="T33" i="30"/>
  <c r="T31" i="30"/>
  <c r="Y220" i="18"/>
  <c r="R220" i="18"/>
  <c r="V220" i="18"/>
  <c r="Z220" i="18"/>
  <c r="E39" i="31"/>
  <c r="D11" i="30"/>
  <c r="AD57" i="29"/>
  <c r="AC57" i="29"/>
  <c r="AC35" i="29"/>
  <c r="AD56" i="29"/>
  <c r="AC56" i="29"/>
  <c r="AD58" i="29"/>
  <c r="AC58" i="29"/>
  <c r="AD34" i="29"/>
  <c r="AD55" i="29"/>
  <c r="AC55" i="29"/>
  <c r="AD51" i="29"/>
  <c r="AC51" i="29"/>
  <c r="AD47" i="29"/>
  <c r="AC47" i="29"/>
  <c r="AD49" i="29"/>
  <c r="AC49" i="29"/>
  <c r="AD48" i="29"/>
  <c r="AC48" i="29"/>
  <c r="AD50" i="29"/>
  <c r="AC50" i="29"/>
  <c r="AD53" i="29"/>
  <c r="AC53" i="29"/>
  <c r="AD52" i="29"/>
  <c r="AC52" i="29"/>
  <c r="AD54" i="29"/>
  <c r="AC54" i="29"/>
  <c r="AD35" i="29"/>
  <c r="AC34" i="29"/>
  <c r="Y68" i="29"/>
  <c r="Y26" i="29"/>
  <c r="Y39" i="29" s="1"/>
  <c r="X68" i="29"/>
  <c r="X26" i="29"/>
  <c r="X39" i="29" s="1"/>
  <c r="Q19" i="29"/>
  <c r="Q26" i="29"/>
  <c r="Q39" i="29" s="1"/>
  <c r="O68" i="29"/>
  <c r="O26" i="29"/>
  <c r="O39" i="29" s="1"/>
  <c r="AD10" i="29"/>
  <c r="AB68" i="29"/>
  <c r="AB26" i="29"/>
  <c r="AB39" i="29" s="1"/>
  <c r="V68" i="29"/>
  <c r="V26" i="29"/>
  <c r="V39" i="29" s="1"/>
  <c r="T68" i="29"/>
  <c r="T26" i="29"/>
  <c r="T39" i="29" s="1"/>
  <c r="M68" i="29"/>
  <c r="M26" i="29"/>
  <c r="M39" i="29" s="1"/>
  <c r="S68" i="29"/>
  <c r="S26" i="29"/>
  <c r="S39" i="29" s="1"/>
  <c r="U68" i="29"/>
  <c r="U26" i="29"/>
  <c r="U39" i="29" s="1"/>
  <c r="Z68" i="29"/>
  <c r="Z26" i="29"/>
  <c r="Z39" i="29" s="1"/>
  <c r="R68" i="29"/>
  <c r="R26" i="29"/>
  <c r="R39" i="29" s="1"/>
  <c r="W68" i="29"/>
  <c r="W26" i="29"/>
  <c r="W39" i="29" s="1"/>
  <c r="P68" i="29"/>
  <c r="P26" i="29"/>
  <c r="P39" i="29" s="1"/>
  <c r="L68" i="29"/>
  <c r="L26" i="29"/>
  <c r="L39" i="29" s="1"/>
  <c r="K18" i="29"/>
  <c r="K26" i="29"/>
  <c r="K39" i="29" s="1"/>
  <c r="AA10" i="29"/>
  <c r="AC10" i="29"/>
  <c r="R11" i="29"/>
  <c r="AF76" i="31"/>
  <c r="AG76" i="31"/>
  <c r="AF86" i="31"/>
  <c r="AG86" i="31"/>
  <c r="AG67" i="31"/>
  <c r="AF67" i="31"/>
  <c r="AG83" i="31"/>
  <c r="AF83" i="31"/>
  <c r="AF82" i="31"/>
  <c r="AG82" i="31"/>
  <c r="AG71" i="31"/>
  <c r="AF71" i="31"/>
  <c r="AG85" i="31"/>
  <c r="AF85" i="31"/>
  <c r="AF80" i="31"/>
  <c r="AG80" i="31"/>
  <c r="AF74" i="31"/>
  <c r="AG74" i="31"/>
  <c r="AF78" i="31"/>
  <c r="AG78" i="31"/>
  <c r="AG69" i="31"/>
  <c r="AF69" i="31"/>
  <c r="AA182" i="34"/>
  <c r="AA227" i="34"/>
  <c r="Z127" i="34"/>
  <c r="Z134" i="34"/>
  <c r="Z128" i="34"/>
  <c r="Z110" i="34"/>
  <c r="Z107" i="34"/>
  <c r="Z114" i="34"/>
  <c r="Z121" i="34"/>
  <c r="Z100" i="34"/>
  <c r="Z105" i="34"/>
  <c r="Y181" i="34"/>
  <c r="Y219" i="34" s="1"/>
  <c r="Y104" i="34"/>
  <c r="Y94" i="34"/>
  <c r="Z125" i="34"/>
  <c r="Z116" i="34"/>
  <c r="Z119" i="34"/>
  <c r="Z126" i="34"/>
  <c r="Z99" i="34"/>
  <c r="Z130" i="34"/>
  <c r="Z101" i="34"/>
  <c r="Z133" i="34"/>
  <c r="Z122" i="34"/>
  <c r="Z129" i="34"/>
  <c r="Z102" i="34"/>
  <c r="Z112" i="34"/>
  <c r="Z117" i="34"/>
  <c r="Z104" i="34"/>
  <c r="Z103" i="34"/>
  <c r="Z118" i="34"/>
  <c r="Z97" i="34"/>
  <c r="Z132" i="34"/>
  <c r="Z108" i="34"/>
  <c r="Z98" i="34"/>
  <c r="Z115" i="34"/>
  <c r="Z123" i="34"/>
  <c r="Z111" i="34"/>
  <c r="Z120" i="34"/>
  <c r="Z124" i="34"/>
  <c r="Z109" i="34"/>
  <c r="Z113" i="34"/>
  <c r="Z131" i="34"/>
  <c r="Z181" i="34"/>
  <c r="Z94" i="34"/>
  <c r="X127" i="34"/>
  <c r="X103" i="34"/>
  <c r="X105" i="34"/>
  <c r="X96" i="34"/>
  <c r="X116" i="34"/>
  <c r="S12" i="29"/>
  <c r="S32" i="29" s="1"/>
  <c r="X125" i="34"/>
  <c r="X110" i="34"/>
  <c r="X98" i="34"/>
  <c r="R21" i="29"/>
  <c r="R12" i="29"/>
  <c r="R32" i="29" s="1"/>
  <c r="V14" i="29"/>
  <c r="Z96" i="34"/>
  <c r="V22" i="29"/>
  <c r="H353" i="18"/>
  <c r="C302" i="18"/>
  <c r="H340" i="18"/>
  <c r="C289" i="18"/>
  <c r="H359" i="18"/>
  <c r="C308" i="18"/>
  <c r="H351" i="18"/>
  <c r="C300" i="18"/>
  <c r="H355" i="18"/>
  <c r="C304" i="18"/>
  <c r="H346" i="18"/>
  <c r="C295" i="18"/>
  <c r="H357" i="18"/>
  <c r="C306" i="18"/>
  <c r="H342" i="18"/>
  <c r="C291" i="18"/>
  <c r="H352" i="18"/>
  <c r="C301" i="18"/>
  <c r="H343" i="18"/>
  <c r="C292" i="18"/>
  <c r="H350" i="18"/>
  <c r="C299" i="18"/>
  <c r="H361" i="18"/>
  <c r="C310" i="18"/>
  <c r="H337" i="18"/>
  <c r="C286" i="18"/>
  <c r="H339" i="18"/>
  <c r="C288" i="18"/>
  <c r="H348" i="18"/>
  <c r="C297" i="18"/>
  <c r="E252" i="18"/>
  <c r="D252" i="18"/>
  <c r="F252" i="18"/>
  <c r="F239" i="18"/>
  <c r="E239" i="18"/>
  <c r="D239" i="18"/>
  <c r="F258" i="18"/>
  <c r="D258" i="18"/>
  <c r="E258" i="18"/>
  <c r="F250" i="18"/>
  <c r="D250" i="18"/>
  <c r="E250" i="18"/>
  <c r="F254" i="18"/>
  <c r="D254" i="18"/>
  <c r="E254" i="18"/>
  <c r="D245" i="18"/>
  <c r="F245" i="18"/>
  <c r="E245" i="18"/>
  <c r="E256" i="18"/>
  <c r="F256" i="18"/>
  <c r="D256" i="18"/>
  <c r="D241" i="18"/>
  <c r="E241" i="18"/>
  <c r="F241" i="18"/>
  <c r="F251" i="18"/>
  <c r="E251" i="18"/>
  <c r="D251" i="18"/>
  <c r="F242" i="18"/>
  <c r="D242" i="18"/>
  <c r="E242" i="18"/>
  <c r="D249" i="18"/>
  <c r="E249" i="18"/>
  <c r="F249" i="18"/>
  <c r="E260" i="18"/>
  <c r="F260" i="18"/>
  <c r="D260" i="18"/>
  <c r="E236" i="18"/>
  <c r="F236" i="18"/>
  <c r="D236" i="18"/>
  <c r="F238" i="18"/>
  <c r="D238" i="18"/>
  <c r="E238" i="18"/>
  <c r="F247" i="18"/>
  <c r="E247" i="18"/>
  <c r="D247" i="18"/>
  <c r="H334" i="18"/>
  <c r="C283" i="18"/>
  <c r="H358" i="18"/>
  <c r="C307" i="18"/>
  <c r="H354" i="18"/>
  <c r="C303" i="18"/>
  <c r="H341" i="18"/>
  <c r="C290" i="18"/>
  <c r="H335" i="18"/>
  <c r="C284" i="18"/>
  <c r="H345" i="18"/>
  <c r="C294" i="18"/>
  <c r="H336" i="18"/>
  <c r="C285" i="18"/>
  <c r="H347" i="18"/>
  <c r="C296" i="18"/>
  <c r="H338" i="18"/>
  <c r="C287" i="18"/>
  <c r="H356" i="18"/>
  <c r="C305" i="18"/>
  <c r="H360" i="18"/>
  <c r="C309" i="18"/>
  <c r="H349" i="18"/>
  <c r="C298" i="18"/>
  <c r="H344" i="18"/>
  <c r="C293" i="18"/>
  <c r="D233" i="18"/>
  <c r="F233" i="18"/>
  <c r="E233" i="18"/>
  <c r="D257" i="18"/>
  <c r="F257" i="18"/>
  <c r="E257" i="18"/>
  <c r="D253" i="18"/>
  <c r="E253" i="18"/>
  <c r="F253" i="18"/>
  <c r="E240" i="18"/>
  <c r="D240" i="18"/>
  <c r="F240" i="18"/>
  <c r="F234" i="18"/>
  <c r="D234" i="18"/>
  <c r="E234" i="18"/>
  <c r="E244" i="18"/>
  <c r="F244" i="18"/>
  <c r="D244" i="18"/>
  <c r="F235" i="18"/>
  <c r="E235" i="18"/>
  <c r="D235" i="18"/>
  <c r="F246" i="18"/>
  <c r="D246" i="18"/>
  <c r="E246" i="18"/>
  <c r="D237" i="18"/>
  <c r="E237" i="18"/>
  <c r="F237" i="18"/>
  <c r="F255" i="18"/>
  <c r="E255" i="18"/>
  <c r="D255" i="18"/>
  <c r="F259" i="18"/>
  <c r="E259" i="18"/>
  <c r="D259" i="18"/>
  <c r="E248" i="18"/>
  <c r="F248" i="18"/>
  <c r="D248" i="18"/>
  <c r="F243" i="18"/>
  <c r="E243" i="18"/>
  <c r="D243" i="18"/>
  <c r="G129" i="31"/>
  <c r="R129" i="31" s="1"/>
  <c r="G100" i="31"/>
  <c r="C134" i="31"/>
  <c r="D134" i="31" s="1"/>
  <c r="C105" i="31"/>
  <c r="D105" i="31" s="1"/>
  <c r="C126" i="31"/>
  <c r="D126" i="31" s="1"/>
  <c r="C97" i="31"/>
  <c r="D97" i="31" s="1"/>
  <c r="C132" i="31"/>
  <c r="D132" i="31" s="1"/>
  <c r="C103" i="31"/>
  <c r="D103" i="31" s="1"/>
  <c r="G141" i="31"/>
  <c r="R141" i="31" s="1"/>
  <c r="G112" i="31"/>
  <c r="G124" i="31"/>
  <c r="G95" i="31"/>
  <c r="E109" i="31"/>
  <c r="E93" i="31"/>
  <c r="E96" i="31"/>
  <c r="E100" i="31"/>
  <c r="E112" i="31"/>
  <c r="E94" i="31"/>
  <c r="E98" i="31"/>
  <c r="G135" i="31"/>
  <c r="R135" i="31" s="1"/>
  <c r="G106" i="31"/>
  <c r="G133" i="31"/>
  <c r="R133" i="31" s="1"/>
  <c r="G104" i="31"/>
  <c r="G140" i="31"/>
  <c r="R140" i="31" s="1"/>
  <c r="G111" i="31"/>
  <c r="C131" i="31"/>
  <c r="D131" i="31" s="1"/>
  <c r="C102" i="31"/>
  <c r="D102" i="31" s="1"/>
  <c r="G131" i="31"/>
  <c r="R131" i="31" s="1"/>
  <c r="G102" i="31"/>
  <c r="G137" i="31"/>
  <c r="R137" i="31" s="1"/>
  <c r="G108" i="31"/>
  <c r="G126" i="31"/>
  <c r="R126" i="31" s="1"/>
  <c r="G97" i="31"/>
  <c r="G138" i="31"/>
  <c r="R138" i="31" s="1"/>
  <c r="G109" i="31"/>
  <c r="C130" i="31"/>
  <c r="D130" i="31" s="1"/>
  <c r="C101" i="31"/>
  <c r="D101" i="31" s="1"/>
  <c r="C136" i="31"/>
  <c r="D136" i="31" s="1"/>
  <c r="C107" i="31"/>
  <c r="D107" i="31" s="1"/>
  <c r="G122" i="31"/>
  <c r="R122" i="31" s="1"/>
  <c r="G93" i="31"/>
  <c r="AD144" i="31"/>
  <c r="E111" i="31"/>
  <c r="E104" i="31"/>
  <c r="E110" i="31"/>
  <c r="E95" i="31"/>
  <c r="E99" i="31"/>
  <c r="E106" i="31"/>
  <c r="E108" i="31"/>
  <c r="AB181" i="34"/>
  <c r="AB227" i="34" s="1"/>
  <c r="X123" i="34"/>
  <c r="X97" i="34"/>
  <c r="X134" i="34"/>
  <c r="X101" i="34"/>
  <c r="X107" i="34"/>
  <c r="X111" i="34"/>
  <c r="X108" i="34"/>
  <c r="X100" i="34"/>
  <c r="X102" i="34"/>
  <c r="X120" i="34"/>
  <c r="X93" i="34"/>
  <c r="X130" i="34"/>
  <c r="X106" i="34"/>
  <c r="X131" i="34"/>
  <c r="X132" i="34"/>
  <c r="X114" i="34"/>
  <c r="X118" i="34"/>
  <c r="X115" i="34"/>
  <c r="X119" i="34"/>
  <c r="X99" i="34"/>
  <c r="X128" i="34"/>
  <c r="X133" i="34"/>
  <c r="X124" i="34"/>
  <c r="X109" i="34"/>
  <c r="X113" i="34"/>
  <c r="X117" i="34"/>
  <c r="X121" i="34"/>
  <c r="X122" i="34"/>
  <c r="X126" i="34"/>
  <c r="X112" i="34"/>
  <c r="X181" i="34"/>
  <c r="D76" i="31"/>
  <c r="D75" i="31"/>
  <c r="D81" i="31"/>
  <c r="AD65" i="31"/>
  <c r="D79" i="31"/>
  <c r="D71" i="31"/>
  <c r="D77" i="31"/>
  <c r="AD117" i="18"/>
  <c r="AE117" i="18"/>
  <c r="AC117" i="18"/>
  <c r="T117" i="18"/>
  <c r="AG117" i="18"/>
  <c r="V13" i="29"/>
  <c r="S15" i="29"/>
  <c r="S33" i="29" s="1"/>
  <c r="T67" i="29"/>
  <c r="V21" i="29"/>
  <c r="R19" i="29"/>
  <c r="S22" i="29"/>
  <c r="R81" i="29"/>
  <c r="R78" i="29"/>
  <c r="R75" i="29"/>
  <c r="R71" i="29"/>
  <c r="R82" i="29"/>
  <c r="R79" i="29"/>
  <c r="R76" i="29"/>
  <c r="R72" i="29"/>
  <c r="R83" i="29"/>
  <c r="R77" i="29"/>
  <c r="R73" i="29"/>
  <c r="R70" i="29"/>
  <c r="R80" i="29"/>
  <c r="R74" i="29"/>
  <c r="S67" i="29"/>
  <c r="V30" i="29"/>
  <c r="V44" i="29" s="1"/>
  <c r="V23" i="29"/>
  <c r="V36" i="29" s="1"/>
  <c r="R22" i="29"/>
  <c r="R16" i="29"/>
  <c r="S16" i="29"/>
  <c r="S21" i="29"/>
  <c r="P23" i="29"/>
  <c r="P36" i="29" s="1"/>
  <c r="P13" i="29"/>
  <c r="W82" i="29"/>
  <c r="W76" i="29"/>
  <c r="W72" i="29"/>
  <c r="W83" i="29"/>
  <c r="W79" i="29"/>
  <c r="W77" i="29"/>
  <c r="W73" i="29"/>
  <c r="W80" i="29"/>
  <c r="W74" i="29"/>
  <c r="W70" i="29"/>
  <c r="W81" i="29"/>
  <c r="W78" i="29"/>
  <c r="W71" i="29"/>
  <c r="W75" i="29"/>
  <c r="V17" i="29"/>
  <c r="R23" i="29"/>
  <c r="R36" i="29" s="1"/>
  <c r="R15" i="29"/>
  <c r="R33" i="29" s="1"/>
  <c r="S18" i="29"/>
  <c r="S13" i="29"/>
  <c r="P21" i="29"/>
  <c r="N19" i="29"/>
  <c r="N68" i="29"/>
  <c r="K14" i="29"/>
  <c r="K68" i="29"/>
  <c r="Q15" i="29"/>
  <c r="Q33" i="29" s="1"/>
  <c r="Q68" i="29"/>
  <c r="AA82" i="29"/>
  <c r="AA76" i="29"/>
  <c r="AA72" i="29"/>
  <c r="AA83" i="29"/>
  <c r="AA79" i="29"/>
  <c r="AA77" i="29"/>
  <c r="AA73" i="29"/>
  <c r="AA80" i="29"/>
  <c r="AA74" i="29"/>
  <c r="AA70" i="29"/>
  <c r="AA78" i="29"/>
  <c r="AA71" i="29"/>
  <c r="AA75" i="29"/>
  <c r="AA81" i="29"/>
  <c r="P59" i="29"/>
  <c r="P55" i="29"/>
  <c r="P51" i="29"/>
  <c r="P47" i="29"/>
  <c r="P60" i="29"/>
  <c r="P56" i="29"/>
  <c r="P52" i="29"/>
  <c r="P48" i="29"/>
  <c r="P61" i="29"/>
  <c r="P57" i="29"/>
  <c r="P53" i="29"/>
  <c r="P49" i="29"/>
  <c r="P50" i="29"/>
  <c r="P54" i="29"/>
  <c r="P58" i="29"/>
  <c r="AA58" i="29"/>
  <c r="AA54" i="29"/>
  <c r="AA50" i="29"/>
  <c r="AA59" i="29"/>
  <c r="AA55" i="29"/>
  <c r="AA51" i="29"/>
  <c r="AA47" i="29"/>
  <c r="AA60" i="29"/>
  <c r="AA56" i="29"/>
  <c r="AA52" i="29"/>
  <c r="AA48" i="29"/>
  <c r="AA53" i="29"/>
  <c r="AA49" i="29"/>
  <c r="AA57" i="29"/>
  <c r="AA61" i="29"/>
  <c r="L30" i="29"/>
  <c r="L44" i="29" s="1"/>
  <c r="L62" i="29" s="1"/>
  <c r="O15" i="29"/>
  <c r="O33" i="29" s="1"/>
  <c r="O24" i="29"/>
  <c r="O37" i="29" s="1"/>
  <c r="N11" i="29"/>
  <c r="K11" i="29"/>
  <c r="Q11" i="29"/>
  <c r="K67" i="29"/>
  <c r="O16" i="29"/>
  <c r="K20" i="29"/>
  <c r="N17" i="29"/>
  <c r="Q12" i="29"/>
  <c r="Q32" i="29" s="1"/>
  <c r="T17" i="29"/>
  <c r="M20" i="29"/>
  <c r="W14" i="29"/>
  <c r="P17" i="29"/>
  <c r="O21" i="29"/>
  <c r="K23" i="29"/>
  <c r="K36" i="29" s="1"/>
  <c r="N18" i="29"/>
  <c r="Q23" i="29"/>
  <c r="Q36" i="29" s="1"/>
  <c r="T18" i="29"/>
  <c r="O67" i="29"/>
  <c r="N30" i="29"/>
  <c r="N44" i="29" s="1"/>
  <c r="N62" i="29" s="1"/>
  <c r="O22" i="29"/>
  <c r="O14" i="29"/>
  <c r="O19" i="29"/>
  <c r="O11" i="29"/>
  <c r="K21" i="29"/>
  <c r="K24" i="29"/>
  <c r="K37" i="29" s="1"/>
  <c r="K19" i="29"/>
  <c r="K30" i="29"/>
  <c r="K44" i="29" s="1"/>
  <c r="K62" i="29" s="1"/>
  <c r="N16" i="29"/>
  <c r="N13" i="29"/>
  <c r="N14" i="29"/>
  <c r="Q22" i="29"/>
  <c r="Q18" i="29"/>
  <c r="Q14" i="29"/>
  <c r="Q30" i="29"/>
  <c r="Q44" i="29" s="1"/>
  <c r="Q62" i="29" s="1"/>
  <c r="L16" i="29"/>
  <c r="O20" i="29"/>
  <c r="N24" i="29"/>
  <c r="N37" i="29" s="1"/>
  <c r="N15" i="29"/>
  <c r="N33" i="29" s="1"/>
  <c r="N22" i="29"/>
  <c r="N12" i="29"/>
  <c r="N32" i="29" s="1"/>
  <c r="Q21" i="29"/>
  <c r="Q17" i="29"/>
  <c r="Q13" i="29"/>
  <c r="L67" i="29"/>
  <c r="N67" i="29"/>
  <c r="O12" i="29"/>
  <c r="O32" i="29" s="1"/>
  <c r="O17" i="29"/>
  <c r="O30" i="29"/>
  <c r="O44" i="29" s="1"/>
  <c r="K17" i="29"/>
  <c r="K16" i="29"/>
  <c r="K15" i="29"/>
  <c r="K33" i="29" s="1"/>
  <c r="Q67" i="29"/>
  <c r="O18" i="29"/>
  <c r="O23" i="29"/>
  <c r="O36" i="29" s="1"/>
  <c r="K22" i="29"/>
  <c r="K13" i="29"/>
  <c r="K12" i="29"/>
  <c r="K32" i="29" s="1"/>
  <c r="N21" i="29"/>
  <c r="N23" i="29"/>
  <c r="N36" i="29" s="1"/>
  <c r="N20" i="29"/>
  <c r="Q24" i="29"/>
  <c r="Q37" i="29" s="1"/>
  <c r="Q20" i="29"/>
  <c r="Q16" i="29"/>
  <c r="P24" i="29"/>
  <c r="P37" i="29" s="1"/>
  <c r="N25" i="29"/>
  <c r="N38" i="29" s="1"/>
  <c r="L25" i="29"/>
  <c r="L38" i="29" s="1"/>
  <c r="K25" i="29"/>
  <c r="K38" i="29" s="1"/>
  <c r="Q25" i="29"/>
  <c r="Q38" i="29" s="1"/>
  <c r="O25" i="29"/>
  <c r="O38" i="29" s="1"/>
  <c r="Z25" i="29"/>
  <c r="Z38" i="29" s="1"/>
  <c r="V25" i="29"/>
  <c r="V38" i="29" s="1"/>
  <c r="T25" i="29"/>
  <c r="T38" i="29" s="1"/>
  <c r="M14" i="29"/>
  <c r="S25" i="29"/>
  <c r="S38" i="29" s="1"/>
  <c r="R25" i="29"/>
  <c r="R38" i="29" s="1"/>
  <c r="W25" i="29"/>
  <c r="W38" i="29" s="1"/>
  <c r="P25" i="29"/>
  <c r="P38" i="29" s="1"/>
  <c r="Y25" i="29"/>
  <c r="Y38" i="29" s="1"/>
  <c r="X25" i="29"/>
  <c r="X38" i="29" s="1"/>
  <c r="M67" i="29"/>
  <c r="V67" i="29"/>
  <c r="V24" i="29"/>
  <c r="V37" i="29" s="1"/>
  <c r="V19" i="29"/>
  <c r="V16" i="29"/>
  <c r="V11" i="29"/>
  <c r="R20" i="29"/>
  <c r="R24" i="29"/>
  <c r="R37" i="29" s="1"/>
  <c r="R14" i="29"/>
  <c r="R30" i="29"/>
  <c r="R44" i="29" s="1"/>
  <c r="R62" i="29" s="1"/>
  <c r="S23" i="29"/>
  <c r="S36" i="29" s="1"/>
  <c r="S24" i="29"/>
  <c r="S37" i="29" s="1"/>
  <c r="S19" i="29"/>
  <c r="S11" i="29"/>
  <c r="P12" i="29"/>
  <c r="P32" i="29" s="1"/>
  <c r="P20" i="29"/>
  <c r="P16" i="29"/>
  <c r="P11" i="29"/>
  <c r="L23" i="29"/>
  <c r="L36" i="29" s="1"/>
  <c r="W30" i="29"/>
  <c r="W44" i="29" s="1"/>
  <c r="W62" i="29" s="1"/>
  <c r="V20" i="29"/>
  <c r="V18" i="29"/>
  <c r="V15" i="29"/>
  <c r="V33" i="29" s="1"/>
  <c r="V12" i="29"/>
  <c r="V32" i="29" s="1"/>
  <c r="R18" i="29"/>
  <c r="R17" i="29"/>
  <c r="R13" i="29"/>
  <c r="S20" i="29"/>
  <c r="S14" i="29"/>
  <c r="S17" i="29"/>
  <c r="S30" i="29"/>
  <c r="S44" i="29" s="1"/>
  <c r="S62" i="29" s="1"/>
  <c r="M24" i="29"/>
  <c r="M37" i="29" s="1"/>
  <c r="P22" i="29"/>
  <c r="P19" i="29"/>
  <c r="P15" i="29"/>
  <c r="P33" i="29" s="1"/>
  <c r="P67" i="29"/>
  <c r="E86" i="31"/>
  <c r="AD86" i="31"/>
  <c r="AD69" i="31"/>
  <c r="E69" i="31"/>
  <c r="AD85" i="31"/>
  <c r="E85" i="31"/>
  <c r="E76" i="31"/>
  <c r="AD76" i="31"/>
  <c r="E82" i="31"/>
  <c r="AD82" i="31"/>
  <c r="E71" i="31"/>
  <c r="AD71" i="31"/>
  <c r="E67" i="31"/>
  <c r="AD67" i="31"/>
  <c r="E83" i="31"/>
  <c r="AD83" i="31"/>
  <c r="E80" i="31"/>
  <c r="AD80" i="31"/>
  <c r="AD74" i="31"/>
  <c r="E74" i="31"/>
  <c r="AD78" i="31"/>
  <c r="E78" i="31"/>
  <c r="D39" i="31"/>
  <c r="M18" i="29"/>
  <c r="T12" i="29"/>
  <c r="T32" i="29" s="1"/>
  <c r="L22" i="29"/>
  <c r="W13" i="29"/>
  <c r="M30" i="29"/>
  <c r="M44" i="29" s="1"/>
  <c r="M62" i="29" s="1"/>
  <c r="T23" i="29"/>
  <c r="T36" i="29" s="1"/>
  <c r="T30" i="29"/>
  <c r="T44" i="29" s="1"/>
  <c r="T62" i="29" s="1"/>
  <c r="L15" i="29"/>
  <c r="L33" i="29" s="1"/>
  <c r="W24" i="29"/>
  <c r="W37" i="29" s="1"/>
  <c r="T22" i="29"/>
  <c r="T14" i="29"/>
  <c r="L18" i="29"/>
  <c r="W22" i="29"/>
  <c r="W18" i="29"/>
  <c r="T20" i="29"/>
  <c r="T13" i="29"/>
  <c r="L20" i="29"/>
  <c r="L12" i="29"/>
  <c r="L32" i="29" s="1"/>
  <c r="W23" i="29"/>
  <c r="W36" i="29" s="1"/>
  <c r="W16" i="29"/>
  <c r="T24" i="29"/>
  <c r="T37" i="29" s="1"/>
  <c r="T21" i="29"/>
  <c r="T16" i="29"/>
  <c r="L24" i="29"/>
  <c r="L37" i="29" s="1"/>
  <c r="L19" i="29"/>
  <c r="L14" i="29"/>
  <c r="W19" i="29"/>
  <c r="W15" i="29"/>
  <c r="W33" i="29" s="1"/>
  <c r="W12" i="29"/>
  <c r="W32" i="29" s="1"/>
  <c r="U67" i="29"/>
  <c r="U25" i="29"/>
  <c r="U38" i="29" s="1"/>
  <c r="AB67" i="29"/>
  <c r="AB25" i="29"/>
  <c r="AB38" i="29" s="1"/>
  <c r="AB23" i="29"/>
  <c r="AB36" i="29" s="1"/>
  <c r="AB21" i="29"/>
  <c r="AB19" i="29"/>
  <c r="AB17" i="29"/>
  <c r="AB15" i="29"/>
  <c r="AB33" i="29" s="1"/>
  <c r="AB13" i="29"/>
  <c r="AB11" i="29"/>
  <c r="AB24" i="29"/>
  <c r="AB37" i="29" s="1"/>
  <c r="AB22" i="29"/>
  <c r="AB20" i="29"/>
  <c r="AB18" i="29"/>
  <c r="AB16" i="29"/>
  <c r="AB14" i="29"/>
  <c r="AB12" i="29"/>
  <c r="AB32" i="29" s="1"/>
  <c r="M15" i="29"/>
  <c r="M33" i="29" s="1"/>
  <c r="M25" i="29"/>
  <c r="M38" i="29" s="1"/>
  <c r="AA34" i="29"/>
  <c r="M19" i="29"/>
  <c r="M12" i="29"/>
  <c r="M32" i="29" s="1"/>
  <c r="T11" i="29"/>
  <c r="T19" i="29"/>
  <c r="T15" i="29"/>
  <c r="T33" i="29" s="1"/>
  <c r="L11" i="29"/>
  <c r="L21" i="29"/>
  <c r="L17" i="29"/>
  <c r="L13" i="29"/>
  <c r="W21" i="29"/>
  <c r="W17" i="29"/>
  <c r="W20" i="29"/>
  <c r="W11" i="29"/>
  <c r="AA35" i="29"/>
  <c r="V93" i="34"/>
  <c r="V94" i="34"/>
  <c r="V106" i="34"/>
  <c r="V96" i="34"/>
  <c r="T93" i="34"/>
  <c r="T96" i="34"/>
  <c r="T94" i="34"/>
  <c r="M93" i="34"/>
  <c r="M96" i="34"/>
  <c r="M94" i="34"/>
  <c r="S93" i="34"/>
  <c r="S94" i="34"/>
  <c r="S96" i="34"/>
  <c r="R93" i="34"/>
  <c r="R94" i="34"/>
  <c r="R96" i="34"/>
  <c r="W93" i="34"/>
  <c r="W96" i="34"/>
  <c r="W94" i="34"/>
  <c r="P93" i="34"/>
  <c r="P96" i="34"/>
  <c r="P94" i="34"/>
  <c r="N93" i="34"/>
  <c r="N94" i="34"/>
  <c r="N96" i="34"/>
  <c r="U93" i="34"/>
  <c r="U96" i="34"/>
  <c r="U94" i="34"/>
  <c r="L93" i="34"/>
  <c r="L96" i="34"/>
  <c r="L94" i="34"/>
  <c r="K93" i="34"/>
  <c r="K96" i="34"/>
  <c r="K94" i="34"/>
  <c r="Q93" i="34"/>
  <c r="Q96" i="34"/>
  <c r="Q94" i="34"/>
  <c r="O93" i="34"/>
  <c r="O94" i="34"/>
  <c r="O96" i="34"/>
  <c r="V16" i="31"/>
  <c r="T21" i="31"/>
  <c r="AC25" i="31"/>
  <c r="W28" i="31"/>
  <c r="W32" i="31"/>
  <c r="T27" i="31"/>
  <c r="N21" i="31"/>
  <c r="X25" i="31"/>
  <c r="R31" i="31"/>
  <c r="N29" i="31"/>
  <c r="S15" i="31"/>
  <c r="AC20" i="31"/>
  <c r="Z21" i="31"/>
  <c r="AE29" i="31"/>
  <c r="X28" i="31"/>
  <c r="W22" i="31"/>
  <c r="R32" i="31"/>
  <c r="W33" i="31"/>
  <c r="S27" i="31"/>
  <c r="U31" i="31"/>
  <c r="Z16" i="31"/>
  <c r="Z29" i="31"/>
  <c r="V15" i="31"/>
  <c r="R22" i="31"/>
  <c r="Y17" i="31"/>
  <c r="R33" i="31"/>
  <c r="V31" i="31"/>
  <c r="AA16" i="31"/>
  <c r="AC18" i="31"/>
  <c r="Z19" i="31"/>
  <c r="U27" i="31"/>
  <c r="T16" i="31"/>
  <c r="W15" i="31"/>
  <c r="AB19" i="31"/>
  <c r="AB21" i="31"/>
  <c r="N27" i="31"/>
  <c r="W31" i="31"/>
  <c r="U16" i="31"/>
  <c r="AB28" i="31"/>
  <c r="Y15" i="31"/>
  <c r="Z23" i="31"/>
  <c r="U21" i="31"/>
  <c r="Q31" i="31"/>
  <c r="S29" i="31"/>
  <c r="AC28" i="31"/>
  <c r="R15" i="31"/>
  <c r="W19" i="31"/>
  <c r="Q27" i="31"/>
  <c r="X22" i="31"/>
  <c r="S22" i="31"/>
  <c r="S19" i="31"/>
  <c r="AC19" i="31"/>
  <c r="X19" i="31"/>
  <c r="X32" i="31"/>
  <c r="S32" i="31"/>
  <c r="P17" i="31"/>
  <c r="AE17" i="31"/>
  <c r="V23" i="31"/>
  <c r="Q23" i="31"/>
  <c r="S23" i="31"/>
  <c r="AB30" i="31"/>
  <c r="W30" i="31"/>
  <c r="R30" i="31"/>
  <c r="R20" i="31"/>
  <c r="X33" i="31"/>
  <c r="S33" i="31"/>
  <c r="N33" i="31"/>
  <c r="N14" i="31"/>
  <c r="S14" i="31"/>
  <c r="X24" i="31"/>
  <c r="AC24" i="31"/>
  <c r="X26" i="31"/>
  <c r="U26" i="31"/>
  <c r="Z13" i="31"/>
  <c r="Z38" i="31" s="1"/>
  <c r="Z34" i="31"/>
  <c r="W21" i="31"/>
  <c r="R21" i="31"/>
  <c r="AC27" i="31"/>
  <c r="X27" i="31"/>
  <c r="Y25" i="31"/>
  <c r="T25" i="31"/>
  <c r="AE31" i="31"/>
  <c r="Z31" i="31"/>
  <c r="N16" i="31"/>
  <c r="Q16" i="31"/>
  <c r="AA29" i="31"/>
  <c r="V29" i="31"/>
  <c r="Q29" i="31"/>
  <c r="Y18" i="31"/>
  <c r="T18" i="31"/>
  <c r="P18" i="31"/>
  <c r="S28" i="31"/>
  <c r="N28" i="31"/>
  <c r="AE15" i="31"/>
  <c r="Z15" i="31"/>
  <c r="T15" i="31"/>
  <c r="N22" i="31"/>
  <c r="AA22" i="31"/>
  <c r="AA19" i="31"/>
  <c r="N19" i="31"/>
  <c r="N32" i="31"/>
  <c r="AA32" i="31"/>
  <c r="X17" i="31"/>
  <c r="Y23" i="31"/>
  <c r="AA23" i="31"/>
  <c r="AE30" i="31"/>
  <c r="Z30" i="31"/>
  <c r="T20" i="31"/>
  <c r="Z20" i="31"/>
  <c r="AA33" i="31"/>
  <c r="V33" i="31"/>
  <c r="V14" i="31"/>
  <c r="Q14" i="31"/>
  <c r="AA14" i="31"/>
  <c r="N24" i="31"/>
  <c r="S24" i="31"/>
  <c r="AC26" i="31"/>
  <c r="P13" i="31"/>
  <c r="P38" i="31" s="1"/>
  <c r="P34" i="31"/>
  <c r="O21" i="31"/>
  <c r="AB25" i="31"/>
  <c r="AB18" i="31"/>
  <c r="AA28" i="31"/>
  <c r="Q28" i="31"/>
  <c r="P15" i="31"/>
  <c r="AC15" i="31"/>
  <c r="AB15" i="31"/>
  <c r="V22" i="31"/>
  <c r="Q22" i="31"/>
  <c r="Q19" i="31"/>
  <c r="V19" i="31"/>
  <c r="V32" i="31"/>
  <c r="Q32" i="31"/>
  <c r="O17" i="31"/>
  <c r="S17" i="31"/>
  <c r="U17" i="31"/>
  <c r="O23" i="31"/>
  <c r="AC23" i="31"/>
  <c r="U23" i="31"/>
  <c r="U30" i="31"/>
  <c r="P30" i="31"/>
  <c r="AB20" i="31"/>
  <c r="O20" i="31"/>
  <c r="Q20" i="31"/>
  <c r="Y14" i="31"/>
  <c r="AA24" i="31"/>
  <c r="S26" i="31"/>
  <c r="P16" i="31"/>
  <c r="AE13" i="31"/>
  <c r="AE38" i="31" s="1"/>
  <c r="AE34" i="31"/>
  <c r="Q13" i="31"/>
  <c r="Q38" i="31" s="1"/>
  <c r="Q34" i="31"/>
  <c r="Q25" i="31"/>
  <c r="Q18" i="31"/>
  <c r="O16" i="31"/>
  <c r="Y16" i="31"/>
  <c r="AC21" i="31"/>
  <c r="P21" i="31"/>
  <c r="Y27" i="31"/>
  <c r="AA27" i="31"/>
  <c r="V27" i="31"/>
  <c r="AE25" i="31"/>
  <c r="R25" i="31"/>
  <c r="AC31" i="31"/>
  <c r="X31" i="31"/>
  <c r="S31" i="31"/>
  <c r="W16" i="31"/>
  <c r="AB16" i="31"/>
  <c r="T29" i="31"/>
  <c r="O29" i="31"/>
  <c r="W18" i="31"/>
  <c r="Y28" i="31"/>
  <c r="X15" i="31"/>
  <c r="Y22" i="31"/>
  <c r="Y32" i="31"/>
  <c r="T32" i="31"/>
  <c r="AA17" i="31"/>
  <c r="AC17" i="31"/>
  <c r="W23" i="31"/>
  <c r="AC30" i="31"/>
  <c r="Y20" i="31"/>
  <c r="Y33" i="31"/>
  <c r="T33" i="31"/>
  <c r="O24" i="31"/>
  <c r="Q24" i="31"/>
  <c r="Q26" i="31"/>
  <c r="P27" i="31"/>
  <c r="AA13" i="31"/>
  <c r="AA38" i="31" s="1"/>
  <c r="AA34" i="31"/>
  <c r="V13" i="31"/>
  <c r="V38" i="31" s="1"/>
  <c r="V34" i="31"/>
  <c r="AB13" i="31"/>
  <c r="AB38" i="31" s="1"/>
  <c r="AB34" i="31"/>
  <c r="O25" i="31"/>
  <c r="P31" i="31"/>
  <c r="Y29" i="31"/>
  <c r="O18" i="31"/>
  <c r="V28" i="31"/>
  <c r="W13" i="31"/>
  <c r="W38" i="31" s="1"/>
  <c r="W34" i="31"/>
  <c r="R13" i="31"/>
  <c r="R38" i="31" s="1"/>
  <c r="R34" i="31"/>
  <c r="T13" i="31"/>
  <c r="T38" i="31" s="1"/>
  <c r="T34" i="31"/>
  <c r="S13" i="31"/>
  <c r="S38" i="31" s="1"/>
  <c r="S34" i="31"/>
  <c r="N13" i="31"/>
  <c r="N38" i="31" s="1"/>
  <c r="N34" i="31"/>
  <c r="X13" i="31"/>
  <c r="X38" i="31" s="1"/>
  <c r="X34" i="31"/>
  <c r="S21" i="31"/>
  <c r="AA21" i="31"/>
  <c r="X21" i="31"/>
  <c r="P25" i="31"/>
  <c r="Z25" i="31"/>
  <c r="U25" i="31"/>
  <c r="N31" i="31"/>
  <c r="AA31" i="31"/>
  <c r="AE16" i="31"/>
  <c r="R16" i="31"/>
  <c r="AB29" i="31"/>
  <c r="W29" i="31"/>
  <c r="R29" i="31"/>
  <c r="Z18" i="31"/>
  <c r="U18" i="31"/>
  <c r="AE18" i="31"/>
  <c r="T28" i="31"/>
  <c r="O28" i="31"/>
  <c r="N15" i="31"/>
  <c r="Q15" i="31"/>
  <c r="T22" i="31"/>
  <c r="O22" i="31"/>
  <c r="R19" i="31"/>
  <c r="T19" i="31"/>
  <c r="O19" i="31"/>
  <c r="O32" i="31"/>
  <c r="AB32" i="31"/>
  <c r="Q17" i="31"/>
  <c r="W17" i="31"/>
  <c r="N17" i="31"/>
  <c r="AE23" i="31"/>
  <c r="R23" i="31"/>
  <c r="T23" i="31"/>
  <c r="N30" i="31"/>
  <c r="AA30" i="31"/>
  <c r="U20" i="31"/>
  <c r="AE20" i="31"/>
  <c r="O33" i="31"/>
  <c r="AB33" i="31"/>
  <c r="O14" i="31"/>
  <c r="R14" i="31"/>
  <c r="W24" i="31"/>
  <c r="Y24" i="31"/>
  <c r="T24" i="31"/>
  <c r="Y26" i="31"/>
  <c r="O27" i="31"/>
  <c r="P23" i="31"/>
  <c r="AB23" i="31"/>
  <c r="U14" i="31"/>
  <c r="W14" i="31"/>
  <c r="Z14" i="31"/>
  <c r="AE24" i="31"/>
  <c r="AB24" i="31"/>
  <c r="T26" i="31"/>
  <c r="Q30" i="31"/>
  <c r="V21" i="31"/>
  <c r="Q21" i="31"/>
  <c r="R27" i="31"/>
  <c r="AB27" i="31"/>
  <c r="W27" i="31"/>
  <c r="W25" i="31"/>
  <c r="S25" i="31"/>
  <c r="N25" i="31"/>
  <c r="Y31" i="31"/>
  <c r="T31" i="31"/>
  <c r="X16" i="31"/>
  <c r="AC16" i="31"/>
  <c r="U29" i="31"/>
  <c r="P29" i="31"/>
  <c r="X18" i="31"/>
  <c r="S18" i="31"/>
  <c r="N18" i="31"/>
  <c r="R28" i="31"/>
  <c r="AE28" i="31"/>
  <c r="AA15" i="31"/>
  <c r="U22" i="31"/>
  <c r="AE22" i="31"/>
  <c r="Z22" i="31"/>
  <c r="Y19" i="31"/>
  <c r="AE19" i="31"/>
  <c r="AE32" i="31"/>
  <c r="Z32" i="31"/>
  <c r="U32" i="31"/>
  <c r="T17" i="31"/>
  <c r="X23" i="31"/>
  <c r="S20" i="31"/>
  <c r="N20" i="31"/>
  <c r="P20" i="31"/>
  <c r="AE33" i="31"/>
  <c r="Z33" i="31"/>
  <c r="AE14" i="31"/>
  <c r="X14" i="31"/>
  <c r="V24" i="31"/>
  <c r="R24" i="31"/>
  <c r="R26" i="31"/>
  <c r="AB26" i="31"/>
  <c r="W26" i="31"/>
  <c r="O13" i="31"/>
  <c r="O38" i="31" s="1"/>
  <c r="O34" i="31"/>
  <c r="V17" i="31"/>
  <c r="V30" i="31"/>
  <c r="AC13" i="31"/>
  <c r="AC38" i="31" s="1"/>
  <c r="AC34" i="31"/>
  <c r="Y13" i="31"/>
  <c r="Y38" i="31" s="1"/>
  <c r="Y34" i="31"/>
  <c r="U13" i="31"/>
  <c r="U38" i="31" s="1"/>
  <c r="U34" i="31"/>
  <c r="Y21" i="31"/>
  <c r="Z27" i="31"/>
  <c r="AE27" i="31"/>
  <c r="AA25" i="31"/>
  <c r="V25" i="31"/>
  <c r="O31" i="31"/>
  <c r="AB31" i="31"/>
  <c r="S16" i="31"/>
  <c r="AC29" i="31"/>
  <c r="X29" i="31"/>
  <c r="AA18" i="31"/>
  <c r="V18" i="31"/>
  <c r="Z28" i="31"/>
  <c r="U28" i="31"/>
  <c r="P28" i="31"/>
  <c r="O15" i="31"/>
  <c r="U15" i="31"/>
  <c r="AC22" i="31"/>
  <c r="P22" i="31"/>
  <c r="U19" i="31"/>
  <c r="P19" i="31"/>
  <c r="P32" i="31"/>
  <c r="AC32" i="31"/>
  <c r="R17" i="31"/>
  <c r="AB17" i="31"/>
  <c r="N23" i="31"/>
  <c r="T30" i="31"/>
  <c r="O30" i="31"/>
  <c r="AA20" i="31"/>
  <c r="V20" i="31"/>
  <c r="X20" i="31"/>
  <c r="P33" i="31"/>
  <c r="AC33" i="31"/>
  <c r="AB14" i="31"/>
  <c r="P14" i="31"/>
  <c r="P24" i="31"/>
  <c r="Z24" i="31"/>
  <c r="U24" i="31"/>
  <c r="Z26" i="31"/>
  <c r="AE26" i="31"/>
  <c r="Y29" i="30"/>
  <c r="Q29" i="30"/>
  <c r="X29" i="30"/>
  <c r="P29" i="30"/>
  <c r="W29" i="30"/>
  <c r="O29" i="30"/>
  <c r="AD29" i="30"/>
  <c r="V29" i="30"/>
  <c r="N29" i="30"/>
  <c r="AC29" i="30"/>
  <c r="U29" i="30"/>
  <c r="M29" i="30"/>
  <c r="S29" i="30"/>
  <c r="AB29" i="30"/>
  <c r="T29" i="30"/>
  <c r="AA29" i="30"/>
  <c r="Z29" i="30"/>
  <c r="R29" i="30"/>
  <c r="Z23" i="30"/>
  <c r="R23" i="30"/>
  <c r="Y23" i="30"/>
  <c r="Q23" i="30"/>
  <c r="W23" i="30"/>
  <c r="X23" i="30"/>
  <c r="P23" i="30"/>
  <c r="O23" i="30"/>
  <c r="T23" i="30"/>
  <c r="AD23" i="30"/>
  <c r="V23" i="30"/>
  <c r="N23" i="30"/>
  <c r="AB23" i="30"/>
  <c r="AC23" i="30"/>
  <c r="U23" i="30"/>
  <c r="M23" i="30"/>
  <c r="AA23" i="30"/>
  <c r="S23" i="30"/>
  <c r="V67" i="30"/>
  <c r="V68" i="30" s="1"/>
  <c r="V10" i="30"/>
  <c r="T67" i="30"/>
  <c r="T68" i="30" s="1"/>
  <c r="T10" i="30"/>
  <c r="X28" i="30"/>
  <c r="P28" i="30"/>
  <c r="W28" i="30"/>
  <c r="O28" i="30"/>
  <c r="AD28" i="30"/>
  <c r="V28" i="30"/>
  <c r="N28" i="30"/>
  <c r="AC28" i="30"/>
  <c r="U28" i="30"/>
  <c r="M28" i="30"/>
  <c r="AB28" i="30"/>
  <c r="T28" i="30"/>
  <c r="Z28" i="30"/>
  <c r="AA28" i="30"/>
  <c r="S28" i="30"/>
  <c r="R28" i="30"/>
  <c r="Y28" i="30"/>
  <c r="Q28" i="30"/>
  <c r="F87" i="30"/>
  <c r="AA16" i="30"/>
  <c r="S16" i="30"/>
  <c r="Z16" i="30"/>
  <c r="R16" i="30"/>
  <c r="P16" i="30"/>
  <c r="M16" i="30"/>
  <c r="Y16" i="30"/>
  <c r="Q16" i="30"/>
  <c r="X16" i="30"/>
  <c r="W16" i="30"/>
  <c r="O16" i="30"/>
  <c r="AD16" i="30"/>
  <c r="V16" i="30"/>
  <c r="N16" i="30"/>
  <c r="U16" i="30"/>
  <c r="AB16" i="30"/>
  <c r="T16" i="30"/>
  <c r="AC16" i="30"/>
  <c r="Z15" i="30"/>
  <c r="R15" i="30"/>
  <c r="Y15" i="30"/>
  <c r="Q15" i="30"/>
  <c r="X15" i="30"/>
  <c r="P15" i="30"/>
  <c r="W15" i="30"/>
  <c r="AB15" i="30"/>
  <c r="O15" i="30"/>
  <c r="AD15" i="30"/>
  <c r="V15" i="30"/>
  <c r="N15" i="30"/>
  <c r="T15" i="30"/>
  <c r="AC15" i="30"/>
  <c r="U15" i="30"/>
  <c r="M15" i="30"/>
  <c r="AA15" i="30"/>
  <c r="S15" i="30"/>
  <c r="AD19" i="30"/>
  <c r="V19" i="30"/>
  <c r="N19" i="30"/>
  <c r="AC19" i="30"/>
  <c r="U19" i="30"/>
  <c r="M19" i="30"/>
  <c r="AB19" i="30"/>
  <c r="T19" i="30"/>
  <c r="S19" i="30"/>
  <c r="P19" i="30"/>
  <c r="Z19" i="30"/>
  <c r="R19" i="30"/>
  <c r="X19" i="30"/>
  <c r="Y19" i="30"/>
  <c r="Q19" i="30"/>
  <c r="W19" i="30"/>
  <c r="O19" i="30"/>
  <c r="AA19" i="30"/>
  <c r="W67" i="30"/>
  <c r="W68" i="30" s="1"/>
  <c r="W10" i="30"/>
  <c r="AB17" i="30"/>
  <c r="T17" i="30"/>
  <c r="AA17" i="30"/>
  <c r="S17" i="30"/>
  <c r="Y17" i="30"/>
  <c r="Z17" i="30"/>
  <c r="R17" i="30"/>
  <c r="AD17" i="30"/>
  <c r="N17" i="30"/>
  <c r="X17" i="30"/>
  <c r="P17" i="30"/>
  <c r="V17" i="30"/>
  <c r="W17" i="30"/>
  <c r="O17" i="30"/>
  <c r="AC17" i="30"/>
  <c r="U17" i="30"/>
  <c r="M17" i="30"/>
  <c r="Q17" i="30"/>
  <c r="AD12" i="30"/>
  <c r="V12" i="30"/>
  <c r="N12" i="30"/>
  <c r="M12" i="30"/>
  <c r="Y12" i="30"/>
  <c r="AC12" i="30"/>
  <c r="U12" i="30"/>
  <c r="AB12" i="30"/>
  <c r="T12" i="30"/>
  <c r="AA12" i="30"/>
  <c r="S12" i="30"/>
  <c r="Z12" i="30"/>
  <c r="R12" i="30"/>
  <c r="X12" i="30"/>
  <c r="P12" i="30"/>
  <c r="W12" i="30"/>
  <c r="O12" i="30"/>
  <c r="Q12" i="30"/>
  <c r="X13" i="30"/>
  <c r="P13" i="30"/>
  <c r="W13" i="30"/>
  <c r="O13" i="30"/>
  <c r="U13" i="30"/>
  <c r="AD13" i="30"/>
  <c r="V13" i="30"/>
  <c r="N13" i="30"/>
  <c r="Z13" i="30"/>
  <c r="AC13" i="30"/>
  <c r="AB13" i="30"/>
  <c r="T13" i="30"/>
  <c r="R13" i="30"/>
  <c r="AA13" i="30"/>
  <c r="S13" i="30"/>
  <c r="Y13" i="30"/>
  <c r="Q13" i="30"/>
  <c r="M13" i="30"/>
  <c r="Y22" i="30"/>
  <c r="Q22" i="30"/>
  <c r="X22" i="30"/>
  <c r="P22" i="30"/>
  <c r="V22" i="30"/>
  <c r="W22" i="30"/>
  <c r="O22" i="30"/>
  <c r="AD22" i="30"/>
  <c r="S22" i="30"/>
  <c r="N22" i="30"/>
  <c r="AC22" i="30"/>
  <c r="U22" i="30"/>
  <c r="M22" i="30"/>
  <c r="AB22" i="30"/>
  <c r="T22" i="30"/>
  <c r="AA22" i="30"/>
  <c r="Z22" i="30"/>
  <c r="R22" i="30"/>
  <c r="W27" i="30"/>
  <c r="O27" i="30"/>
  <c r="AD27" i="30"/>
  <c r="V27" i="30"/>
  <c r="N27" i="30"/>
  <c r="AC27" i="30"/>
  <c r="U27" i="30"/>
  <c r="M27" i="30"/>
  <c r="AB27" i="30"/>
  <c r="T27" i="30"/>
  <c r="AA27" i="30"/>
  <c r="S27" i="30"/>
  <c r="Q27" i="30"/>
  <c r="Z27" i="30"/>
  <c r="R27" i="30"/>
  <c r="Y27" i="30"/>
  <c r="X27" i="30"/>
  <c r="P27" i="30"/>
  <c r="AA67" i="30"/>
  <c r="AA68" i="30" s="1"/>
  <c r="AA10" i="30"/>
  <c r="F82" i="30"/>
  <c r="AB24" i="30"/>
  <c r="T24" i="30"/>
  <c r="AA24" i="30"/>
  <c r="S24" i="30"/>
  <c r="N24" i="30"/>
  <c r="Z24" i="30"/>
  <c r="R24" i="30"/>
  <c r="V24" i="30"/>
  <c r="M24" i="30"/>
  <c r="Y24" i="30"/>
  <c r="Q24" i="30"/>
  <c r="X24" i="30"/>
  <c r="P24" i="30"/>
  <c r="W24" i="30"/>
  <c r="O24" i="30"/>
  <c r="AD24" i="30"/>
  <c r="AC24" i="30"/>
  <c r="U24" i="30"/>
  <c r="AC25" i="30"/>
  <c r="U25" i="30"/>
  <c r="M25" i="30"/>
  <c r="AB25" i="30"/>
  <c r="T25" i="30"/>
  <c r="AA25" i="30"/>
  <c r="S25" i="30"/>
  <c r="Z25" i="30"/>
  <c r="R25" i="30"/>
  <c r="Y25" i="30"/>
  <c r="Q25" i="30"/>
  <c r="W25" i="30"/>
  <c r="X25" i="30"/>
  <c r="P25" i="30"/>
  <c r="AD25" i="30"/>
  <c r="V25" i="30"/>
  <c r="N25" i="30"/>
  <c r="O25" i="30"/>
  <c r="Z30" i="30"/>
  <c r="R30" i="30"/>
  <c r="Y30" i="30"/>
  <c r="Q30" i="30"/>
  <c r="X30" i="30"/>
  <c r="P30" i="30"/>
  <c r="W30" i="30"/>
  <c r="O30" i="30"/>
  <c r="AD30" i="30"/>
  <c r="V30" i="30"/>
  <c r="N30" i="30"/>
  <c r="AB30" i="30"/>
  <c r="AC30" i="30"/>
  <c r="U30" i="30"/>
  <c r="M30" i="30"/>
  <c r="T30" i="30"/>
  <c r="AA30" i="30"/>
  <c r="S30" i="30"/>
  <c r="AC18" i="30"/>
  <c r="U18" i="30"/>
  <c r="M18" i="30"/>
  <c r="AB18" i="30"/>
  <c r="T18" i="30"/>
  <c r="O18" i="30"/>
  <c r="AA18" i="30"/>
  <c r="S18" i="30"/>
  <c r="R18" i="30"/>
  <c r="Y18" i="30"/>
  <c r="Q18" i="30"/>
  <c r="X18" i="30"/>
  <c r="P18" i="30"/>
  <c r="W18" i="30"/>
  <c r="AD18" i="30"/>
  <c r="V18" i="30"/>
  <c r="N18" i="30"/>
  <c r="Z18" i="30"/>
  <c r="N67" i="30"/>
  <c r="N68" i="30" s="1"/>
  <c r="N10" i="30"/>
  <c r="AD26" i="30"/>
  <c r="V26" i="30"/>
  <c r="N26" i="30"/>
  <c r="AC26" i="30"/>
  <c r="U26" i="30"/>
  <c r="M26" i="30"/>
  <c r="AB26" i="30"/>
  <c r="T26" i="30"/>
  <c r="AA26" i="30"/>
  <c r="S26" i="30"/>
  <c r="Z26" i="30"/>
  <c r="R26" i="30"/>
  <c r="X26" i="30"/>
  <c r="Y26" i="30"/>
  <c r="Q26" i="30"/>
  <c r="P26" i="30"/>
  <c r="W26" i="30"/>
  <c r="O26" i="30"/>
  <c r="X21" i="30"/>
  <c r="P21" i="30"/>
  <c r="W21" i="30"/>
  <c r="O21" i="30"/>
  <c r="M21" i="30"/>
  <c r="AD21" i="30"/>
  <c r="V21" i="30"/>
  <c r="N21" i="30"/>
  <c r="U21" i="30"/>
  <c r="AB21" i="30"/>
  <c r="T21" i="30"/>
  <c r="Z21" i="30"/>
  <c r="AA21" i="30"/>
  <c r="S21" i="30"/>
  <c r="Y21" i="30"/>
  <c r="Q21" i="30"/>
  <c r="AC21" i="30"/>
  <c r="R21" i="30"/>
  <c r="W20" i="30"/>
  <c r="O20" i="30"/>
  <c r="AD20" i="30"/>
  <c r="V20" i="30"/>
  <c r="N20" i="30"/>
  <c r="T20" i="30"/>
  <c r="AC20" i="30"/>
  <c r="U20" i="30"/>
  <c r="M20" i="30"/>
  <c r="Q20" i="30"/>
  <c r="AB20" i="30"/>
  <c r="AA20" i="30"/>
  <c r="S20" i="30"/>
  <c r="Z20" i="30"/>
  <c r="R20" i="30"/>
  <c r="Y20" i="30"/>
  <c r="X20" i="30"/>
  <c r="P20" i="30"/>
  <c r="Y14" i="30"/>
  <c r="Q14" i="30"/>
  <c r="X14" i="30"/>
  <c r="P14" i="30"/>
  <c r="AD14" i="30"/>
  <c r="S14" i="30"/>
  <c r="W14" i="30"/>
  <c r="O14" i="30"/>
  <c r="N14" i="30"/>
  <c r="AC14" i="30"/>
  <c r="U14" i="30"/>
  <c r="M14" i="30"/>
  <c r="AB14" i="30"/>
  <c r="T14" i="30"/>
  <c r="Z14" i="30"/>
  <c r="R14" i="30"/>
  <c r="V14" i="30"/>
  <c r="AA14" i="30"/>
  <c r="Z67" i="30"/>
  <c r="Z68" i="30" s="1"/>
  <c r="Z10" i="30"/>
  <c r="AD67" i="30"/>
  <c r="AD68" i="30" s="1"/>
  <c r="AD10" i="30"/>
  <c r="AB67" i="30"/>
  <c r="AB68" i="30" s="1"/>
  <c r="AB10" i="30"/>
  <c r="S67" i="30"/>
  <c r="S68" i="30" s="1"/>
  <c r="S10" i="30"/>
  <c r="U67" i="30"/>
  <c r="U68" i="30" s="1"/>
  <c r="U10" i="30"/>
  <c r="P67" i="30"/>
  <c r="P68" i="30" s="1"/>
  <c r="P10" i="30"/>
  <c r="V181" i="34"/>
  <c r="V132" i="34"/>
  <c r="V112" i="34"/>
  <c r="V115" i="34"/>
  <c r="V129" i="34"/>
  <c r="V118" i="34"/>
  <c r="V101" i="34"/>
  <c r="V133" i="34"/>
  <c r="V111" i="34"/>
  <c r="V125" i="34"/>
  <c r="V128" i="34"/>
  <c r="V109" i="34"/>
  <c r="V105" i="34"/>
  <c r="V134" i="34"/>
  <c r="V124" i="34"/>
  <c r="V103" i="34"/>
  <c r="V108" i="34"/>
  <c r="V120" i="34"/>
  <c r="V104" i="34"/>
  <c r="V110" i="34"/>
  <c r="V99" i="34"/>
  <c r="V131" i="34"/>
  <c r="V116" i="34"/>
  <c r="V100" i="34"/>
  <c r="V114" i="34"/>
  <c r="V107" i="34"/>
  <c r="V113" i="34"/>
  <c r="V121" i="34"/>
  <c r="V117" i="34"/>
  <c r="V102" i="34"/>
  <c r="V122" i="34"/>
  <c r="V97" i="34"/>
  <c r="V127" i="34"/>
  <c r="V98" i="34"/>
  <c r="V123" i="34"/>
  <c r="V126" i="34"/>
  <c r="V119" i="34"/>
  <c r="V130" i="34"/>
  <c r="K109" i="34"/>
  <c r="K106" i="34"/>
  <c r="K181" i="34"/>
  <c r="K102" i="34"/>
  <c r="K127" i="34"/>
  <c r="K124" i="34"/>
  <c r="K117" i="34"/>
  <c r="K110" i="34"/>
  <c r="K98" i="34"/>
  <c r="K120" i="34"/>
  <c r="K113" i="34"/>
  <c r="K123" i="34"/>
  <c r="K131" i="34"/>
  <c r="K116" i="34"/>
  <c r="K133" i="34"/>
  <c r="K97" i="34"/>
  <c r="K130" i="34"/>
  <c r="K111" i="34"/>
  <c r="K132" i="34"/>
  <c r="K126" i="34"/>
  <c r="K107" i="34"/>
  <c r="K128" i="34"/>
  <c r="K122" i="34"/>
  <c r="K112" i="34"/>
  <c r="K118" i="34"/>
  <c r="K108" i="34"/>
  <c r="K114" i="34"/>
  <c r="K101" i="34"/>
  <c r="K105" i="34"/>
  <c r="K129" i="34"/>
  <c r="K104" i="34"/>
  <c r="K134" i="34"/>
  <c r="K125" i="34"/>
  <c r="K103" i="34"/>
  <c r="K119" i="34"/>
  <c r="K121" i="34"/>
  <c r="K100" i="34"/>
  <c r="K115" i="34"/>
  <c r="K99" i="34"/>
  <c r="M21" i="29"/>
  <c r="M13" i="29"/>
  <c r="M129" i="34"/>
  <c r="M181" i="34"/>
  <c r="M104" i="34"/>
  <c r="M107" i="34"/>
  <c r="M113" i="34"/>
  <c r="M110" i="34"/>
  <c r="M128" i="34"/>
  <c r="M102" i="34"/>
  <c r="M117" i="34"/>
  <c r="M103" i="34"/>
  <c r="M133" i="34"/>
  <c r="M131" i="34"/>
  <c r="M124" i="34"/>
  <c r="M98" i="34"/>
  <c r="M100" i="34"/>
  <c r="M99" i="34"/>
  <c r="M134" i="34"/>
  <c r="M127" i="34"/>
  <c r="M120" i="34"/>
  <c r="M118" i="34"/>
  <c r="M119" i="34"/>
  <c r="M115" i="34"/>
  <c r="M121" i="34"/>
  <c r="M132" i="34"/>
  <c r="M105" i="34"/>
  <c r="M130" i="34"/>
  <c r="M116" i="34"/>
  <c r="M125" i="34"/>
  <c r="M101" i="34"/>
  <c r="M109" i="34"/>
  <c r="M126" i="34"/>
  <c r="M112" i="34"/>
  <c r="M111" i="34"/>
  <c r="M97" i="34"/>
  <c r="M122" i="34"/>
  <c r="M108" i="34"/>
  <c r="M114" i="34"/>
  <c r="M106" i="34"/>
  <c r="M123" i="34"/>
  <c r="Y196" i="34"/>
  <c r="Y186" i="34"/>
  <c r="Y208" i="34"/>
  <c r="N181" i="34"/>
  <c r="N101" i="34"/>
  <c r="N134" i="34"/>
  <c r="N111" i="34"/>
  <c r="N121" i="34"/>
  <c r="N112" i="34"/>
  <c r="N132" i="34"/>
  <c r="N117" i="34"/>
  <c r="N105" i="34"/>
  <c r="N97" i="34"/>
  <c r="N126" i="34"/>
  <c r="N115" i="34"/>
  <c r="N109" i="34"/>
  <c r="N104" i="34"/>
  <c r="N128" i="34"/>
  <c r="N100" i="34"/>
  <c r="N110" i="34"/>
  <c r="N133" i="34"/>
  <c r="N124" i="34"/>
  <c r="N120" i="34"/>
  <c r="N119" i="34"/>
  <c r="N113" i="34"/>
  <c r="N131" i="34"/>
  <c r="N107" i="34"/>
  <c r="N106" i="34"/>
  <c r="N127" i="34"/>
  <c r="N102" i="34"/>
  <c r="N123" i="34"/>
  <c r="N98" i="34"/>
  <c r="N116" i="34"/>
  <c r="N103" i="34"/>
  <c r="N108" i="34"/>
  <c r="N129" i="34"/>
  <c r="N122" i="34"/>
  <c r="N125" i="34"/>
  <c r="N99" i="34"/>
  <c r="N118" i="34"/>
  <c r="N130" i="34"/>
  <c r="N114" i="34"/>
  <c r="Z222" i="34"/>
  <c r="Z184" i="34"/>
  <c r="Z219" i="34"/>
  <c r="Z208" i="34"/>
  <c r="Z206" i="34"/>
  <c r="Z187" i="34"/>
  <c r="Z190" i="34"/>
  <c r="Z215" i="34"/>
  <c r="Z204" i="34"/>
  <c r="Z202" i="34"/>
  <c r="Z196" i="34"/>
  <c r="Z203" i="34"/>
  <c r="Z220" i="34"/>
  <c r="Z214" i="34"/>
  <c r="Z189" i="34"/>
  <c r="Z211" i="34"/>
  <c r="Z200" i="34"/>
  <c r="Z191" i="34"/>
  <c r="Z194" i="34"/>
  <c r="Z216" i="34"/>
  <c r="Z209" i="34"/>
  <c r="Z207" i="34"/>
  <c r="Z198" i="34"/>
  <c r="Z212" i="34"/>
  <c r="Z205" i="34"/>
  <c r="Z188" i="34"/>
  <c r="Z193" i="34"/>
  <c r="Z195" i="34"/>
  <c r="Z221" i="34"/>
  <c r="Z201" i="34"/>
  <c r="Z186" i="34"/>
  <c r="Z185" i="34"/>
  <c r="Z199" i="34"/>
  <c r="Z217" i="34"/>
  <c r="Z197" i="34"/>
  <c r="Z213" i="34"/>
  <c r="Z192" i="34"/>
  <c r="Z218" i="34"/>
  <c r="Z210" i="34"/>
  <c r="W181" i="34"/>
  <c r="W123" i="34"/>
  <c r="W102" i="34"/>
  <c r="W98" i="34"/>
  <c r="W97" i="34"/>
  <c r="W105" i="34"/>
  <c r="W101" i="34"/>
  <c r="W132" i="34"/>
  <c r="W125" i="34"/>
  <c r="W114" i="34"/>
  <c r="W127" i="34"/>
  <c r="W128" i="34"/>
  <c r="W121" i="34"/>
  <c r="W110" i="34"/>
  <c r="W124" i="34"/>
  <c r="W117" i="34"/>
  <c r="W106" i="34"/>
  <c r="W134" i="34"/>
  <c r="W113" i="34"/>
  <c r="W104" i="34"/>
  <c r="W119" i="34"/>
  <c r="W131" i="34"/>
  <c r="W130" i="34"/>
  <c r="W103" i="34"/>
  <c r="W115" i="34"/>
  <c r="W126" i="34"/>
  <c r="W100" i="34"/>
  <c r="W133" i="34"/>
  <c r="W99" i="34"/>
  <c r="W120" i="34"/>
  <c r="W122" i="34"/>
  <c r="W116" i="34"/>
  <c r="W118" i="34"/>
  <c r="W109" i="34"/>
  <c r="W112" i="34"/>
  <c r="W111" i="34"/>
  <c r="W108" i="34"/>
  <c r="W107" i="34"/>
  <c r="W129" i="34"/>
  <c r="L181" i="34"/>
  <c r="L98" i="34"/>
  <c r="L110" i="34"/>
  <c r="L124" i="34"/>
  <c r="L99" i="34"/>
  <c r="L120" i="34"/>
  <c r="L105" i="34"/>
  <c r="L116" i="34"/>
  <c r="L106" i="34"/>
  <c r="L108" i="34"/>
  <c r="L101" i="34"/>
  <c r="L121" i="34"/>
  <c r="L114" i="34"/>
  <c r="L132" i="34"/>
  <c r="L117" i="34"/>
  <c r="L131" i="34"/>
  <c r="L113" i="34"/>
  <c r="L127" i="34"/>
  <c r="L103" i="34"/>
  <c r="L109" i="34"/>
  <c r="L123" i="34"/>
  <c r="L112" i="34"/>
  <c r="L128" i="34"/>
  <c r="L97" i="34"/>
  <c r="L133" i="34"/>
  <c r="L130" i="34"/>
  <c r="L119" i="34"/>
  <c r="L104" i="34"/>
  <c r="L134" i="34"/>
  <c r="L126" i="34"/>
  <c r="L115" i="34"/>
  <c r="L100" i="34"/>
  <c r="L102" i="34"/>
  <c r="L129" i="34"/>
  <c r="L122" i="34"/>
  <c r="L111" i="34"/>
  <c r="L125" i="34"/>
  <c r="L118" i="34"/>
  <c r="L107" i="34"/>
  <c r="R181" i="34"/>
  <c r="R127" i="34"/>
  <c r="R120" i="34"/>
  <c r="R109" i="34"/>
  <c r="R123" i="34"/>
  <c r="R116" i="34"/>
  <c r="R101" i="34"/>
  <c r="R114" i="34"/>
  <c r="R97" i="34"/>
  <c r="R105" i="34"/>
  <c r="R107" i="34"/>
  <c r="R113" i="34"/>
  <c r="R108" i="34"/>
  <c r="R133" i="34"/>
  <c r="R128" i="34"/>
  <c r="R104" i="34"/>
  <c r="R99" i="34"/>
  <c r="R122" i="34"/>
  <c r="R130" i="34"/>
  <c r="R134" i="34"/>
  <c r="R124" i="34"/>
  <c r="R100" i="34"/>
  <c r="R126" i="34"/>
  <c r="R132" i="34"/>
  <c r="R111" i="34"/>
  <c r="R117" i="34"/>
  <c r="R115" i="34"/>
  <c r="R129" i="34"/>
  <c r="R112" i="34"/>
  <c r="R106" i="34"/>
  <c r="R125" i="34"/>
  <c r="R102" i="34"/>
  <c r="R121" i="34"/>
  <c r="R98" i="34"/>
  <c r="R103" i="34"/>
  <c r="R118" i="34"/>
  <c r="R131" i="34"/>
  <c r="R110" i="34"/>
  <c r="R119" i="34"/>
  <c r="T181" i="34"/>
  <c r="T124" i="34"/>
  <c r="T110" i="34"/>
  <c r="T98" i="34"/>
  <c r="T116" i="34"/>
  <c r="T128" i="34"/>
  <c r="T102" i="34"/>
  <c r="T106" i="34"/>
  <c r="T133" i="34"/>
  <c r="T130" i="34"/>
  <c r="T123" i="34"/>
  <c r="T120" i="34"/>
  <c r="T129" i="34"/>
  <c r="T126" i="34"/>
  <c r="T119" i="34"/>
  <c r="T108" i="34"/>
  <c r="T105" i="34"/>
  <c r="T125" i="34"/>
  <c r="T122" i="34"/>
  <c r="T115" i="34"/>
  <c r="T121" i="34"/>
  <c r="T118" i="34"/>
  <c r="T111" i="34"/>
  <c r="T101" i="34"/>
  <c r="T117" i="34"/>
  <c r="T114" i="34"/>
  <c r="T107" i="34"/>
  <c r="T112" i="34"/>
  <c r="T103" i="34"/>
  <c r="T99" i="34"/>
  <c r="T113" i="34"/>
  <c r="T134" i="34"/>
  <c r="T97" i="34"/>
  <c r="T109" i="34"/>
  <c r="T131" i="34"/>
  <c r="T104" i="34"/>
  <c r="T132" i="34"/>
  <c r="T127" i="34"/>
  <c r="T100" i="34"/>
  <c r="O131" i="34"/>
  <c r="O102" i="34"/>
  <c r="O116" i="34"/>
  <c r="O113" i="34"/>
  <c r="O106" i="34"/>
  <c r="O134" i="34"/>
  <c r="O112" i="34"/>
  <c r="O130" i="34"/>
  <c r="O108" i="34"/>
  <c r="O126" i="34"/>
  <c r="O109" i="34"/>
  <c r="O98" i="34"/>
  <c r="O97" i="34"/>
  <c r="O101" i="34"/>
  <c r="O115" i="34"/>
  <c r="O124" i="34"/>
  <c r="O118" i="34"/>
  <c r="O100" i="34"/>
  <c r="O119" i="34"/>
  <c r="O99" i="34"/>
  <c r="O120" i="34"/>
  <c r="O114" i="34"/>
  <c r="O181" i="34"/>
  <c r="O133" i="34"/>
  <c r="O110" i="34"/>
  <c r="O129" i="34"/>
  <c r="O125" i="34"/>
  <c r="O123" i="34"/>
  <c r="O111" i="34"/>
  <c r="O121" i="34"/>
  <c r="O107" i="34"/>
  <c r="O105" i="34"/>
  <c r="O132" i="34"/>
  <c r="O117" i="34"/>
  <c r="O104" i="34"/>
  <c r="O127" i="34"/>
  <c r="O128" i="34"/>
  <c r="O122" i="34"/>
  <c r="O103" i="34"/>
  <c r="M22" i="29"/>
  <c r="M17" i="29"/>
  <c r="AA213" i="34"/>
  <c r="AA210" i="34"/>
  <c r="AA198" i="34"/>
  <c r="AA199" i="34"/>
  <c r="AA192" i="34"/>
  <c r="AA222" i="34"/>
  <c r="AA206" i="34"/>
  <c r="AA194" i="34"/>
  <c r="AA195" i="34"/>
  <c r="AA188" i="34"/>
  <c r="AA228" i="34"/>
  <c r="AA218" i="34"/>
  <c r="AA202" i="34"/>
  <c r="AA190" i="34"/>
  <c r="AA191" i="34"/>
  <c r="AA186" i="34"/>
  <c r="AA214" i="34"/>
  <c r="AA212" i="34"/>
  <c r="AA187" i="34"/>
  <c r="AA185" i="34"/>
  <c r="AA220" i="34"/>
  <c r="AA219" i="34"/>
  <c r="AA211" i="34"/>
  <c r="AA184" i="34"/>
  <c r="AA215" i="34"/>
  <c r="AA216" i="34"/>
  <c r="AA209" i="34"/>
  <c r="AA207" i="34"/>
  <c r="AA197" i="34"/>
  <c r="AA193" i="34"/>
  <c r="AA217" i="34"/>
  <c r="AA201" i="34"/>
  <c r="AA204" i="34"/>
  <c r="AA208" i="34"/>
  <c r="AA196" i="34"/>
  <c r="AA205" i="34"/>
  <c r="AA203" i="34"/>
  <c r="AA189" i="34"/>
  <c r="AA200" i="34"/>
  <c r="AA221" i="34"/>
  <c r="AB193" i="34"/>
  <c r="AB221" i="34"/>
  <c r="AB210" i="34"/>
  <c r="AB220" i="34"/>
  <c r="AB196" i="34"/>
  <c r="AB201" i="34"/>
  <c r="AB217" i="34"/>
  <c r="AB206" i="34"/>
  <c r="AB208" i="34"/>
  <c r="AB195" i="34"/>
  <c r="AB205" i="34"/>
  <c r="AB209" i="34"/>
  <c r="AB197" i="34"/>
  <c r="AB213" i="34"/>
  <c r="AB202" i="34"/>
  <c r="AB204" i="34"/>
  <c r="AB194" i="34"/>
  <c r="AB222" i="34"/>
  <c r="AB216" i="34"/>
  <c r="AB200" i="34"/>
  <c r="AB185" i="34"/>
  <c r="AB199" i="34"/>
  <c r="AB190" i="34"/>
  <c r="AB218" i="34"/>
  <c r="AB212" i="34"/>
  <c r="AB188" i="34"/>
  <c r="AB187" i="34"/>
  <c r="AB198" i="34"/>
  <c r="AB214" i="34"/>
  <c r="AB211" i="34"/>
  <c r="AB186" i="34"/>
  <c r="AB189" i="34"/>
  <c r="AB184" i="34"/>
  <c r="AB203" i="34"/>
  <c r="AB191" i="34"/>
  <c r="AB215" i="34"/>
  <c r="AB207" i="34"/>
  <c r="AB192" i="34"/>
  <c r="AB219" i="34"/>
  <c r="X194" i="34"/>
  <c r="X218" i="34"/>
  <c r="X207" i="34"/>
  <c r="X195" i="34"/>
  <c r="X209" i="34"/>
  <c r="X190" i="34"/>
  <c r="X197" i="34"/>
  <c r="X214" i="34"/>
  <c r="X203" i="34"/>
  <c r="X219" i="34"/>
  <c r="X216" i="34"/>
  <c r="X185" i="34"/>
  <c r="X199" i="34"/>
  <c r="X215" i="34"/>
  <c r="X208" i="34"/>
  <c r="X188" i="34"/>
  <c r="X212" i="34"/>
  <c r="X187" i="34"/>
  <c r="X184" i="34"/>
  <c r="X221" i="34"/>
  <c r="X210" i="34"/>
  <c r="X204" i="34"/>
  <c r="X186" i="34"/>
  <c r="X220" i="34"/>
  <c r="X201" i="34"/>
  <c r="X189" i="34"/>
  <c r="X217" i="34"/>
  <c r="X206" i="34"/>
  <c r="X200" i="34"/>
  <c r="X192" i="34"/>
  <c r="X205" i="34"/>
  <c r="X202" i="34"/>
  <c r="X198" i="34"/>
  <c r="X211" i="34"/>
  <c r="X196" i="34"/>
  <c r="X222" i="34"/>
  <c r="X191" i="34"/>
  <c r="X193" i="34"/>
  <c r="X213" i="34"/>
  <c r="M11" i="29"/>
  <c r="M16" i="29"/>
  <c r="AA95" i="34"/>
  <c r="S98" i="34"/>
  <c r="S119" i="34"/>
  <c r="S109" i="34"/>
  <c r="S101" i="34"/>
  <c r="S107" i="34"/>
  <c r="S112" i="34"/>
  <c r="S126" i="34"/>
  <c r="S115" i="34"/>
  <c r="S108" i="34"/>
  <c r="S122" i="34"/>
  <c r="S102" i="34"/>
  <c r="S132" i="34"/>
  <c r="S129" i="34"/>
  <c r="S118" i="34"/>
  <c r="S131" i="34"/>
  <c r="S181" i="34"/>
  <c r="S105" i="34"/>
  <c r="S116" i="34"/>
  <c r="S103" i="34"/>
  <c r="S97" i="34"/>
  <c r="S125" i="34"/>
  <c r="S100" i="34"/>
  <c r="S99" i="34"/>
  <c r="S111" i="34"/>
  <c r="S121" i="34"/>
  <c r="S127" i="34"/>
  <c r="S106" i="34"/>
  <c r="S134" i="34"/>
  <c r="S117" i="34"/>
  <c r="S133" i="34"/>
  <c r="S113" i="34"/>
  <c r="S128" i="34"/>
  <c r="S130" i="34"/>
  <c r="S123" i="34"/>
  <c r="S124" i="34"/>
  <c r="S114" i="34"/>
  <c r="S120" i="34"/>
  <c r="S110" i="34"/>
  <c r="S104" i="34"/>
  <c r="P181" i="34"/>
  <c r="P120" i="34"/>
  <c r="P98" i="34"/>
  <c r="P128" i="34"/>
  <c r="P99" i="34"/>
  <c r="P103" i="34"/>
  <c r="P105" i="34"/>
  <c r="P112" i="34"/>
  <c r="P124" i="34"/>
  <c r="P113" i="34"/>
  <c r="P127" i="34"/>
  <c r="P108" i="34"/>
  <c r="P109" i="34"/>
  <c r="P123" i="34"/>
  <c r="P133" i="34"/>
  <c r="P130" i="34"/>
  <c r="P119" i="34"/>
  <c r="P116" i="34"/>
  <c r="P134" i="34"/>
  <c r="P101" i="34"/>
  <c r="P132" i="34"/>
  <c r="P126" i="34"/>
  <c r="P115" i="34"/>
  <c r="P129" i="34"/>
  <c r="P122" i="34"/>
  <c r="P111" i="34"/>
  <c r="P97" i="34"/>
  <c r="P125" i="34"/>
  <c r="P118" i="34"/>
  <c r="P107" i="34"/>
  <c r="P104" i="34"/>
  <c r="P110" i="34"/>
  <c r="P121" i="34"/>
  <c r="P114" i="34"/>
  <c r="P100" i="34"/>
  <c r="P102" i="34"/>
  <c r="P106" i="34"/>
  <c r="P117" i="34"/>
  <c r="P131" i="34"/>
  <c r="M23" i="29"/>
  <c r="M36" i="29" s="1"/>
  <c r="U132" i="34"/>
  <c r="U127" i="34"/>
  <c r="U112" i="34"/>
  <c r="U130" i="34"/>
  <c r="U123" i="34"/>
  <c r="U108" i="34"/>
  <c r="U181" i="34"/>
  <c r="U114" i="34"/>
  <c r="U116" i="34"/>
  <c r="U104" i="34"/>
  <c r="U110" i="34"/>
  <c r="U133" i="34"/>
  <c r="U131" i="34"/>
  <c r="U106" i="34"/>
  <c r="U134" i="34"/>
  <c r="U119" i="34"/>
  <c r="U125" i="34"/>
  <c r="U102" i="34"/>
  <c r="U117" i="34"/>
  <c r="U118" i="34"/>
  <c r="U120" i="34"/>
  <c r="U109" i="34"/>
  <c r="U122" i="34"/>
  <c r="U115" i="34"/>
  <c r="U99" i="34"/>
  <c r="U103" i="34"/>
  <c r="U98" i="34"/>
  <c r="U107" i="34"/>
  <c r="U128" i="34"/>
  <c r="U124" i="34"/>
  <c r="U121" i="34"/>
  <c r="U105" i="34"/>
  <c r="U111" i="34"/>
  <c r="U101" i="34"/>
  <c r="U129" i="34"/>
  <c r="U97" i="34"/>
  <c r="U113" i="34"/>
  <c r="U126" i="34"/>
  <c r="U100" i="34"/>
  <c r="Q181" i="34"/>
  <c r="Q134" i="34"/>
  <c r="Q131" i="34"/>
  <c r="Q116" i="34"/>
  <c r="Q106" i="34"/>
  <c r="Q111" i="34"/>
  <c r="Q130" i="34"/>
  <c r="Q127" i="34"/>
  <c r="Q112" i="34"/>
  <c r="Q102" i="34"/>
  <c r="Q103" i="34"/>
  <c r="Q126" i="34"/>
  <c r="Q123" i="34"/>
  <c r="Q108" i="34"/>
  <c r="Q100" i="34"/>
  <c r="Q98" i="34"/>
  <c r="Q104" i="34"/>
  <c r="Q117" i="34"/>
  <c r="Q110" i="34"/>
  <c r="Q124" i="34"/>
  <c r="Q121" i="34"/>
  <c r="Q99" i="34"/>
  <c r="Q118" i="34"/>
  <c r="Q114" i="34"/>
  <c r="Q132" i="34"/>
  <c r="Q107" i="34"/>
  <c r="Q119" i="34"/>
  <c r="Q113" i="34"/>
  <c r="Q105" i="34"/>
  <c r="Q109" i="34"/>
  <c r="Q115" i="34"/>
  <c r="Q101" i="34"/>
  <c r="Q128" i="34"/>
  <c r="Q97" i="34"/>
  <c r="Q133" i="34"/>
  <c r="Q120" i="34"/>
  <c r="Q122" i="34"/>
  <c r="Q129" i="34"/>
  <c r="Q125" i="34"/>
  <c r="V37" i="31"/>
  <c r="AB37" i="31"/>
  <c r="AC37" i="31"/>
  <c r="O37" i="31"/>
  <c r="Z37" i="31"/>
  <c r="W37" i="31"/>
  <c r="R37" i="31"/>
  <c r="Y37" i="31"/>
  <c r="T37" i="31"/>
  <c r="U37" i="31"/>
  <c r="S37" i="31"/>
  <c r="AE37" i="31"/>
  <c r="N64" i="31"/>
  <c r="N37" i="31"/>
  <c r="Q37" i="31"/>
  <c r="X37" i="31"/>
  <c r="P37" i="31"/>
  <c r="F56" i="30"/>
  <c r="D46" i="30"/>
  <c r="F77" i="30"/>
  <c r="D51" i="30"/>
  <c r="D58" i="30"/>
  <c r="D53" i="30"/>
  <c r="F44" i="30"/>
  <c r="F49" i="30"/>
  <c r="Z30" i="29"/>
  <c r="Z44" i="29" s="1"/>
  <c r="Z62" i="29" s="1"/>
  <c r="Z11" i="29"/>
  <c r="Z13" i="29"/>
  <c r="Z14" i="29"/>
  <c r="Z15" i="29"/>
  <c r="Z33" i="29" s="1"/>
  <c r="Z16" i="29"/>
  <c r="Z17" i="29"/>
  <c r="Z22" i="29"/>
  <c r="Z12" i="29"/>
  <c r="Z32" i="29" s="1"/>
  <c r="Z18" i="29"/>
  <c r="Z20" i="29"/>
  <c r="Z19" i="29"/>
  <c r="Z21" i="29"/>
  <c r="Z24" i="29"/>
  <c r="Z37" i="29" s="1"/>
  <c r="Z23" i="29"/>
  <c r="Z36" i="29" s="1"/>
  <c r="Y30" i="29"/>
  <c r="Y44" i="29" s="1"/>
  <c r="Y62" i="29" s="1"/>
  <c r="Y13" i="29"/>
  <c r="Y14" i="29"/>
  <c r="Y15" i="29"/>
  <c r="Y33" i="29" s="1"/>
  <c r="Y16" i="29"/>
  <c r="Y17" i="29"/>
  <c r="Y18" i="29"/>
  <c r="Y19" i="29"/>
  <c r="Y20" i="29"/>
  <c r="Y21" i="29"/>
  <c r="Y22" i="29"/>
  <c r="Y23" i="29"/>
  <c r="Y36" i="29" s="1"/>
  <c r="Y24" i="29"/>
  <c r="Y37" i="29" s="1"/>
  <c r="Y12" i="29"/>
  <c r="Y32" i="29" s="1"/>
  <c r="Y11" i="29"/>
  <c r="Y67" i="29"/>
  <c r="X13" i="29"/>
  <c r="X14" i="29"/>
  <c r="X15" i="29"/>
  <c r="X33" i="29" s="1"/>
  <c r="X16" i="29"/>
  <c r="X17" i="29"/>
  <c r="X18" i="29"/>
  <c r="X19" i="29"/>
  <c r="X20" i="29"/>
  <c r="X21" i="29"/>
  <c r="X12" i="29"/>
  <c r="X32" i="29" s="1"/>
  <c r="X11" i="29"/>
  <c r="X24" i="29"/>
  <c r="X37" i="29" s="1"/>
  <c r="X22" i="29"/>
  <c r="X23" i="29"/>
  <c r="X36" i="29" s="1"/>
  <c r="Z67" i="29"/>
  <c r="U30" i="29"/>
  <c r="U44" i="29" s="1"/>
  <c r="U62" i="29" s="1"/>
  <c r="U11" i="29"/>
  <c r="U13" i="29"/>
  <c r="U14" i="29"/>
  <c r="U15" i="29"/>
  <c r="U33" i="29" s="1"/>
  <c r="U16" i="29"/>
  <c r="U17" i="29"/>
  <c r="U18" i="29"/>
  <c r="U19" i="29"/>
  <c r="U20" i="29"/>
  <c r="U21" i="29"/>
  <c r="U22" i="29"/>
  <c r="U23" i="29"/>
  <c r="U36" i="29" s="1"/>
  <c r="U24" i="29"/>
  <c r="U37" i="29" s="1"/>
  <c r="U12" i="29"/>
  <c r="U32" i="29" s="1"/>
  <c r="AB30" i="29"/>
  <c r="AB44" i="29" s="1"/>
  <c r="AB62" i="29" s="1"/>
  <c r="V64" i="31"/>
  <c r="F42" i="30"/>
  <c r="F83" i="30"/>
  <c r="F73" i="30"/>
  <c r="F59" i="30"/>
  <c r="D59" i="30"/>
  <c r="F55" i="30"/>
  <c r="D55" i="30"/>
  <c r="D47" i="30"/>
  <c r="F47" i="30"/>
  <c r="F41" i="30"/>
  <c r="F43" i="30"/>
  <c r="D43" i="30"/>
  <c r="F50" i="30"/>
  <c r="D50" i="30"/>
  <c r="F52" i="30"/>
  <c r="D52" i="30"/>
  <c r="D54" i="30"/>
  <c r="F54" i="30"/>
  <c r="F57" i="30"/>
  <c r="D57" i="30"/>
  <c r="D48" i="30"/>
  <c r="F48" i="30"/>
  <c r="F45" i="30"/>
  <c r="D45" i="30"/>
  <c r="F75" i="30"/>
  <c r="F85" i="30"/>
  <c r="M67" i="30"/>
  <c r="M68" i="30" s="1"/>
  <c r="AE64" i="31"/>
  <c r="Q64" i="31"/>
  <c r="X64" i="31"/>
  <c r="U64" i="31"/>
  <c r="Y64" i="31"/>
  <c r="T64" i="31"/>
  <c r="AC64" i="31"/>
  <c r="Z64" i="31"/>
  <c r="P64" i="31"/>
  <c r="S64" i="31"/>
  <c r="W64" i="31"/>
  <c r="AB64" i="31"/>
  <c r="F80" i="30"/>
  <c r="X67" i="29"/>
  <c r="X30" i="29"/>
  <c r="X44" i="29" s="1"/>
  <c r="X62" i="29" s="1"/>
  <c r="R64" i="31"/>
  <c r="Q67" i="30"/>
  <c r="Q68" i="30" s="1"/>
  <c r="R67" i="30"/>
  <c r="R68" i="30" s="1"/>
  <c r="O64" i="31"/>
  <c r="AA64" i="31"/>
  <c r="G79" i="31"/>
  <c r="G84" i="31"/>
  <c r="G72" i="31"/>
  <c r="G75" i="31"/>
  <c r="G70" i="31"/>
  <c r="G68" i="31"/>
  <c r="G77" i="31"/>
  <c r="G73" i="31"/>
  <c r="G81" i="31"/>
  <c r="O67" i="30"/>
  <c r="O68" i="30" s="1"/>
  <c r="F71" i="30"/>
  <c r="F88" i="30"/>
  <c r="F79" i="30"/>
  <c r="F74" i="30"/>
  <c r="F72" i="30"/>
  <c r="F76" i="30"/>
  <c r="F84" i="30"/>
  <c r="F86" i="30"/>
  <c r="F81" i="30"/>
  <c r="F70" i="30"/>
  <c r="F78" i="30"/>
  <c r="AC212" i="18" l="1"/>
  <c r="AC206" i="18"/>
  <c r="AC200" i="18"/>
  <c r="AC194" i="18"/>
  <c r="AC211" i="18"/>
  <c r="AC205" i="18"/>
  <c r="AC199" i="18"/>
  <c r="AC193" i="18"/>
  <c r="AC210" i="18"/>
  <c r="AC204" i="18"/>
  <c r="AC198" i="18"/>
  <c r="AC209" i="18"/>
  <c r="AC203" i="18"/>
  <c r="AC197" i="18"/>
  <c r="AC213" i="18"/>
  <c r="AC207" i="18"/>
  <c r="AC201" i="18"/>
  <c r="AC195" i="18"/>
  <c r="AC192" i="18"/>
  <c r="AC186" i="18"/>
  <c r="AC191" i="18"/>
  <c r="AC185" i="18"/>
  <c r="AC190" i="18"/>
  <c r="AC184" i="18"/>
  <c r="AC208" i="18"/>
  <c r="AC189" i="18"/>
  <c r="AC183" i="18"/>
  <c r="AC196" i="18"/>
  <c r="AC187" i="18"/>
  <c r="AC181" i="18"/>
  <c r="AC202" i="18"/>
  <c r="AC188" i="18"/>
  <c r="AC182" i="18"/>
  <c r="AD211" i="18"/>
  <c r="AD205" i="18"/>
  <c r="AD199" i="18"/>
  <c r="AD210" i="18"/>
  <c r="AD204" i="18"/>
  <c r="AD198" i="18"/>
  <c r="AD209" i="18"/>
  <c r="AD203" i="18"/>
  <c r="AD197" i="18"/>
  <c r="AD208" i="18"/>
  <c r="AD202" i="18"/>
  <c r="AD196" i="18"/>
  <c r="AD212" i="18"/>
  <c r="AD206" i="18"/>
  <c r="AD200" i="18"/>
  <c r="AD194" i="18"/>
  <c r="AD213" i="18"/>
  <c r="AD191" i="18"/>
  <c r="AD185" i="18"/>
  <c r="AD207" i="18"/>
  <c r="AD193" i="18"/>
  <c r="AD190" i="18"/>
  <c r="AD184" i="18"/>
  <c r="AD201" i="18"/>
  <c r="AD189" i="18"/>
  <c r="AD183" i="18"/>
  <c r="AD195" i="18"/>
  <c r="AD188" i="18"/>
  <c r="AD182" i="18"/>
  <c r="AD192" i="18"/>
  <c r="AD186" i="18"/>
  <c r="AD187" i="18"/>
  <c r="AD181" i="18"/>
  <c r="AC265" i="18"/>
  <c r="AC168" i="18"/>
  <c r="AD265" i="18"/>
  <c r="AD168" i="18"/>
  <c r="Y192" i="34"/>
  <c r="Y205" i="34"/>
  <c r="Y199" i="34"/>
  <c r="Y193" i="34"/>
  <c r="Y217" i="34"/>
  <c r="Y212" i="34"/>
  <c r="Y221" i="34"/>
  <c r="Y194" i="34"/>
  <c r="Y185" i="34"/>
  <c r="Y189" i="34"/>
  <c r="Y213" i="34"/>
  <c r="Y210" i="34"/>
  <c r="Y203" i="34"/>
  <c r="Y197" i="34"/>
  <c r="Y216" i="34"/>
  <c r="Y187" i="34"/>
  <c r="AD263" i="18"/>
  <c r="AD259" i="18"/>
  <c r="AD255" i="18"/>
  <c r="AD262" i="18"/>
  <c r="AD258" i="18"/>
  <c r="AD254" i="18"/>
  <c r="AD261" i="18"/>
  <c r="AD257" i="18"/>
  <c r="AD253" i="18"/>
  <c r="AD264" i="18"/>
  <c r="AD260" i="18"/>
  <c r="AD256" i="18"/>
  <c r="AD250" i="18"/>
  <c r="AD246" i="18"/>
  <c r="AD242" i="18"/>
  <c r="AD252" i="18"/>
  <c r="AD251" i="18"/>
  <c r="AD249" i="18"/>
  <c r="AD245" i="18"/>
  <c r="AD241" i="18"/>
  <c r="AD248" i="18"/>
  <c r="AD244" i="18"/>
  <c r="AD240" i="18"/>
  <c r="AD236" i="18"/>
  <c r="AD239" i="18"/>
  <c r="AD235" i="18"/>
  <c r="AD247" i="18"/>
  <c r="AD238" i="18"/>
  <c r="AD234" i="18"/>
  <c r="AD243" i="18"/>
  <c r="AD237" i="18"/>
  <c r="AD233" i="18"/>
  <c r="AC264" i="18"/>
  <c r="AC260" i="18"/>
  <c r="AC256" i="18"/>
  <c r="AC252" i="18"/>
  <c r="AC263" i="18"/>
  <c r="AC259" i="18"/>
  <c r="AC255" i="18"/>
  <c r="AC251" i="18"/>
  <c r="AC262" i="18"/>
  <c r="AC258" i="18"/>
  <c r="AC254" i="18"/>
  <c r="AC261" i="18"/>
  <c r="AC247" i="18"/>
  <c r="AC243" i="18"/>
  <c r="AC250" i="18"/>
  <c r="AC246" i="18"/>
  <c r="AC242" i="18"/>
  <c r="AC257" i="18"/>
  <c r="AC249" i="18"/>
  <c r="AC245" i="18"/>
  <c r="AC241" i="18"/>
  <c r="AC248" i="18"/>
  <c r="AC237" i="18"/>
  <c r="AC233" i="18"/>
  <c r="AC253" i="18"/>
  <c r="AC244" i="18"/>
  <c r="AC236" i="18"/>
  <c r="AC240" i="18"/>
  <c r="AC239" i="18"/>
  <c r="AC235" i="18"/>
  <c r="AC234" i="18"/>
  <c r="AC238" i="18"/>
  <c r="AD145" i="31"/>
  <c r="AD157" i="31"/>
  <c r="AD158" i="31"/>
  <c r="AD156" i="31"/>
  <c r="I124" i="31"/>
  <c r="R124" i="31"/>
  <c r="S108" i="31"/>
  <c r="R108" i="31"/>
  <c r="R104" i="31"/>
  <c r="S104" i="31"/>
  <c r="S102" i="31"/>
  <c r="R102" i="31"/>
  <c r="R106" i="31"/>
  <c r="S106" i="31"/>
  <c r="R95" i="31"/>
  <c r="S95" i="31"/>
  <c r="R109" i="31"/>
  <c r="S109" i="31"/>
  <c r="R112" i="31"/>
  <c r="S112" i="31"/>
  <c r="R100" i="31"/>
  <c r="S100" i="31"/>
  <c r="S93" i="31"/>
  <c r="R93" i="31"/>
  <c r="R97" i="31"/>
  <c r="S97" i="31"/>
  <c r="R111" i="31"/>
  <c r="S111" i="31"/>
  <c r="Y95" i="34"/>
  <c r="Y195" i="34"/>
  <c r="Y211" i="34"/>
  <c r="Y188" i="34"/>
  <c r="Y215" i="34"/>
  <c r="Y201" i="34"/>
  <c r="Y220" i="34"/>
  <c r="Y198" i="34"/>
  <c r="Y204" i="34"/>
  <c r="Y184" i="34"/>
  <c r="Y207" i="34"/>
  <c r="Y206" i="34"/>
  <c r="Y214" i="34"/>
  <c r="Y200" i="34"/>
  <c r="Y222" i="34"/>
  <c r="Y202" i="34"/>
  <c r="Y209" i="34"/>
  <c r="Y190" i="34"/>
  <c r="Y218" i="34"/>
  <c r="Y191" i="34"/>
  <c r="D70" i="30"/>
  <c r="D97" i="30" s="1"/>
  <c r="X95" i="34"/>
  <c r="AC31" i="29"/>
  <c r="AC45" i="29" s="1"/>
  <c r="P84" i="29"/>
  <c r="P85" i="29"/>
  <c r="X84" i="29"/>
  <c r="X85" i="29"/>
  <c r="AB84" i="29"/>
  <c r="AB85" i="29"/>
  <c r="O84" i="29"/>
  <c r="O85" i="29"/>
  <c r="V84" i="29"/>
  <c r="V85" i="29"/>
  <c r="AD220" i="18"/>
  <c r="Z84" i="29"/>
  <c r="Z85" i="29"/>
  <c r="U84" i="29"/>
  <c r="U85" i="29"/>
  <c r="M84" i="29"/>
  <c r="M85" i="29"/>
  <c r="O47" i="29"/>
  <c r="O62" i="29"/>
  <c r="V49" i="29"/>
  <c r="V62" i="29"/>
  <c r="AD31" i="29"/>
  <c r="AD45" i="29" s="1"/>
  <c r="AE11" i="30"/>
  <c r="AC220" i="18"/>
  <c r="V52" i="29"/>
  <c r="S84" i="29"/>
  <c r="S85" i="29"/>
  <c r="AF11" i="30"/>
  <c r="Y84" i="29"/>
  <c r="Y85" i="29"/>
  <c r="N84" i="29"/>
  <c r="N85" i="29"/>
  <c r="AC69" i="29"/>
  <c r="Q84" i="29"/>
  <c r="Q85" i="29"/>
  <c r="L84" i="29"/>
  <c r="L85" i="29"/>
  <c r="K84" i="29"/>
  <c r="K85" i="29"/>
  <c r="T84" i="29"/>
  <c r="T85" i="29"/>
  <c r="AD69" i="29"/>
  <c r="Z95" i="34"/>
  <c r="H399" i="18"/>
  <c r="S399" i="18" s="1"/>
  <c r="H406" i="18"/>
  <c r="Q406" i="18" s="1"/>
  <c r="H397" i="18"/>
  <c r="S397" i="18" s="1"/>
  <c r="H386" i="18"/>
  <c r="O386" i="18" s="1"/>
  <c r="H385" i="18"/>
  <c r="R385" i="18" s="1"/>
  <c r="H404" i="18"/>
  <c r="Q404" i="18" s="1"/>
  <c r="H384" i="18"/>
  <c r="K384" i="18" s="1"/>
  <c r="H398" i="18"/>
  <c r="R398" i="18" s="1"/>
  <c r="H387" i="18"/>
  <c r="Q387" i="18" s="1"/>
  <c r="H400" i="18"/>
  <c r="R400" i="18" s="1"/>
  <c r="H402" i="18"/>
  <c r="O402" i="18" s="1"/>
  <c r="H407" i="18"/>
  <c r="S407" i="18" s="1"/>
  <c r="H405" i="18"/>
  <c r="R405" i="18" s="1"/>
  <c r="H409" i="18"/>
  <c r="S409" i="18" s="1"/>
  <c r="H403" i="18"/>
  <c r="K403" i="18" s="1"/>
  <c r="H394" i="18"/>
  <c r="Q394" i="18" s="1"/>
  <c r="H410" i="18"/>
  <c r="S410" i="18" s="1"/>
  <c r="H388" i="18"/>
  <c r="Q388" i="18" s="1"/>
  <c r="H395" i="18"/>
  <c r="N395" i="18" s="1"/>
  <c r="H391" i="18"/>
  <c r="R391" i="18" s="1"/>
  <c r="H408" i="18"/>
  <c r="S408" i="18" s="1"/>
  <c r="H389" i="18"/>
  <c r="J389" i="18" s="1"/>
  <c r="H411" i="18"/>
  <c r="C411" i="18" s="1"/>
  <c r="H393" i="18"/>
  <c r="R393" i="18" s="1"/>
  <c r="H392" i="18"/>
  <c r="Q392" i="18" s="1"/>
  <c r="H396" i="18"/>
  <c r="S396" i="18" s="1"/>
  <c r="H401" i="18"/>
  <c r="J401" i="18" s="1"/>
  <c r="H390" i="18"/>
  <c r="M390" i="18" s="1"/>
  <c r="AA69" i="29"/>
  <c r="W69" i="29"/>
  <c r="R69" i="29"/>
  <c r="Q11" i="30"/>
  <c r="X11" i="30"/>
  <c r="AA11" i="30"/>
  <c r="AC11" i="30"/>
  <c r="V11" i="30"/>
  <c r="O11" i="30"/>
  <c r="R11" i="30"/>
  <c r="T11" i="30"/>
  <c r="Y11" i="30"/>
  <c r="AD11" i="30"/>
  <c r="W11" i="30"/>
  <c r="Z11" i="30"/>
  <c r="AB11" i="30"/>
  <c r="M11" i="30"/>
  <c r="P11" i="30"/>
  <c r="S11" i="30"/>
  <c r="U11" i="30"/>
  <c r="N11" i="30"/>
  <c r="P46" i="29"/>
  <c r="AA46" i="29"/>
  <c r="AC46" i="29"/>
  <c r="AD46" i="29"/>
  <c r="V53" i="29"/>
  <c r="L10" i="29"/>
  <c r="AB10" i="29"/>
  <c r="K10" i="29"/>
  <c r="R10" i="29"/>
  <c r="X10" i="29"/>
  <c r="Y10" i="29"/>
  <c r="Z10" i="29"/>
  <c r="W10" i="29"/>
  <c r="P10" i="29"/>
  <c r="S10" i="29"/>
  <c r="V10" i="29"/>
  <c r="N10" i="29"/>
  <c r="U10" i="29"/>
  <c r="M10" i="29"/>
  <c r="T10" i="29"/>
  <c r="O10" i="29"/>
  <c r="Q10" i="29"/>
  <c r="AG81" i="31"/>
  <c r="AF81" i="31"/>
  <c r="AF70" i="31"/>
  <c r="AG70" i="31"/>
  <c r="AG79" i="31"/>
  <c r="AF79" i="31"/>
  <c r="AG73" i="31"/>
  <c r="AF73" i="31"/>
  <c r="AG75" i="31"/>
  <c r="AF75" i="31"/>
  <c r="AG77" i="31"/>
  <c r="AF77" i="31"/>
  <c r="AF72" i="31"/>
  <c r="AG72" i="31"/>
  <c r="AF39" i="31"/>
  <c r="AF68" i="31"/>
  <c r="AG68" i="31"/>
  <c r="AF84" i="31"/>
  <c r="AG84" i="31"/>
  <c r="AG39" i="31"/>
  <c r="Q93" i="31"/>
  <c r="T93" i="31"/>
  <c r="Q97" i="31"/>
  <c r="T97" i="31"/>
  <c r="T102" i="31"/>
  <c r="Q102" i="31"/>
  <c r="Q111" i="31"/>
  <c r="T111" i="31"/>
  <c r="T106" i="31"/>
  <c r="Q106" i="31"/>
  <c r="S141" i="31"/>
  <c r="Q141" i="31"/>
  <c r="S129" i="31"/>
  <c r="Q129" i="31"/>
  <c r="E122" i="31"/>
  <c r="Q122" i="31"/>
  <c r="S122" i="31"/>
  <c r="Q126" i="31"/>
  <c r="S126" i="31"/>
  <c r="S131" i="31"/>
  <c r="Q131" i="31"/>
  <c r="Q140" i="31"/>
  <c r="S140" i="31"/>
  <c r="S135" i="31"/>
  <c r="Q135" i="31"/>
  <c r="Q95" i="31"/>
  <c r="T95" i="31"/>
  <c r="Q109" i="31"/>
  <c r="T109" i="31"/>
  <c r="Q108" i="31"/>
  <c r="T108" i="31"/>
  <c r="Q104" i="31"/>
  <c r="T104" i="31"/>
  <c r="Q124" i="31"/>
  <c r="S124" i="31"/>
  <c r="AD155" i="31"/>
  <c r="Q138" i="31"/>
  <c r="S138" i="31"/>
  <c r="S137" i="31"/>
  <c r="Q137" i="31"/>
  <c r="Q133" i="31"/>
  <c r="S133" i="31"/>
  <c r="Q112" i="31"/>
  <c r="T112" i="31"/>
  <c r="Q100" i="31"/>
  <c r="T100" i="31"/>
  <c r="U182" i="34"/>
  <c r="U227" i="34"/>
  <c r="S182" i="34"/>
  <c r="S227" i="34"/>
  <c r="T182" i="34"/>
  <c r="T227" i="34"/>
  <c r="R182" i="34"/>
  <c r="R227" i="34"/>
  <c r="L182" i="34"/>
  <c r="L227" i="34"/>
  <c r="W182" i="34"/>
  <c r="W227" i="34"/>
  <c r="M182" i="34"/>
  <c r="M227" i="34"/>
  <c r="X182" i="34"/>
  <c r="X227" i="34"/>
  <c r="Y182" i="34"/>
  <c r="Y227" i="34"/>
  <c r="O182" i="34"/>
  <c r="O227" i="34"/>
  <c r="N182" i="34"/>
  <c r="N227" i="34"/>
  <c r="Q182" i="34"/>
  <c r="Q227" i="34"/>
  <c r="K182" i="34"/>
  <c r="K227" i="34"/>
  <c r="AA236" i="34"/>
  <c r="AA238" i="34"/>
  <c r="AA237" i="34"/>
  <c r="AA239" i="34"/>
  <c r="P182" i="34"/>
  <c r="P227" i="34"/>
  <c r="V182" i="34"/>
  <c r="V227" i="34"/>
  <c r="AB228" i="34"/>
  <c r="AB232" i="34"/>
  <c r="AB236" i="34"/>
  <c r="AB231" i="34"/>
  <c r="AB235" i="34"/>
  <c r="AB239" i="34"/>
  <c r="AB230" i="34"/>
  <c r="AB234" i="34"/>
  <c r="AB238" i="34"/>
  <c r="AB233" i="34"/>
  <c r="AB245" i="34"/>
  <c r="AB237" i="34"/>
  <c r="Z182" i="34"/>
  <c r="Z227" i="34"/>
  <c r="AB182" i="34"/>
  <c r="O35" i="29"/>
  <c r="T76" i="29"/>
  <c r="T79" i="29"/>
  <c r="V50" i="29"/>
  <c r="T72" i="29"/>
  <c r="V47" i="29"/>
  <c r="AA31" i="29"/>
  <c r="V35" i="29"/>
  <c r="O400" i="18"/>
  <c r="N402" i="18"/>
  <c r="M405" i="18"/>
  <c r="L403" i="18"/>
  <c r="O403" i="18"/>
  <c r="O394" i="18"/>
  <c r="K410" i="18"/>
  <c r="J410" i="18"/>
  <c r="K408" i="18"/>
  <c r="M408" i="18"/>
  <c r="H439" i="18"/>
  <c r="H489" i="18" s="1"/>
  <c r="C389" i="18"/>
  <c r="C406" i="18"/>
  <c r="H456" i="18"/>
  <c r="H506" i="18" s="1"/>
  <c r="H447" i="18"/>
  <c r="H497" i="18" s="1"/>
  <c r="C397" i="18"/>
  <c r="H454" i="18"/>
  <c r="H504" i="18" s="1"/>
  <c r="C384" i="18"/>
  <c r="C387" i="18"/>
  <c r="H437" i="18"/>
  <c r="H487" i="18" s="1"/>
  <c r="C400" i="18"/>
  <c r="H450" i="18"/>
  <c r="H500" i="18" s="1"/>
  <c r="C402" i="18"/>
  <c r="C405" i="18"/>
  <c r="H455" i="18"/>
  <c r="H505" i="18" s="1"/>
  <c r="H459" i="18"/>
  <c r="H509" i="18" s="1"/>
  <c r="H445" i="18"/>
  <c r="H495" i="18" s="1"/>
  <c r="H458" i="18"/>
  <c r="H508" i="18" s="1"/>
  <c r="K35" i="29"/>
  <c r="T70" i="29"/>
  <c r="T80" i="29"/>
  <c r="T73" i="29"/>
  <c r="T78" i="29"/>
  <c r="T81" i="29"/>
  <c r="R35" i="29"/>
  <c r="T82" i="29"/>
  <c r="T74" i="29"/>
  <c r="T71" i="29"/>
  <c r="T77" i="29"/>
  <c r="T75" i="29"/>
  <c r="T83" i="29"/>
  <c r="C349" i="18"/>
  <c r="C356" i="18"/>
  <c r="C347" i="18"/>
  <c r="F294" i="18"/>
  <c r="E294" i="18"/>
  <c r="D294" i="18"/>
  <c r="E290" i="18"/>
  <c r="F290" i="18"/>
  <c r="D290" i="18"/>
  <c r="D307" i="18"/>
  <c r="F307" i="18"/>
  <c r="E307" i="18"/>
  <c r="D297" i="18"/>
  <c r="E297" i="18"/>
  <c r="F297" i="18"/>
  <c r="E286" i="18"/>
  <c r="D286" i="18"/>
  <c r="F286" i="18"/>
  <c r="D299" i="18"/>
  <c r="E299" i="18"/>
  <c r="F299" i="18"/>
  <c r="E301" i="18"/>
  <c r="F301" i="18"/>
  <c r="D301" i="18"/>
  <c r="E295" i="18"/>
  <c r="D295" i="18"/>
  <c r="F295" i="18"/>
  <c r="D300" i="18"/>
  <c r="F300" i="18"/>
  <c r="E300" i="18"/>
  <c r="E289" i="18"/>
  <c r="F289" i="18"/>
  <c r="D289" i="18"/>
  <c r="D293" i="18"/>
  <c r="F293" i="18"/>
  <c r="E293" i="18"/>
  <c r="D309" i="18"/>
  <c r="F309" i="18"/>
  <c r="E309" i="18"/>
  <c r="D287" i="18"/>
  <c r="E287" i="18"/>
  <c r="F287" i="18"/>
  <c r="C345" i="18"/>
  <c r="C341" i="18"/>
  <c r="C358" i="18"/>
  <c r="C348" i="18"/>
  <c r="C337" i="18"/>
  <c r="C350" i="18"/>
  <c r="C352" i="18"/>
  <c r="C346" i="18"/>
  <c r="C351" i="18"/>
  <c r="C340" i="18"/>
  <c r="C344" i="18"/>
  <c r="C360" i="18"/>
  <c r="C338" i="18"/>
  <c r="E285" i="18"/>
  <c r="F285" i="18"/>
  <c r="D285" i="18"/>
  <c r="F284" i="18"/>
  <c r="D284" i="18"/>
  <c r="E284" i="18"/>
  <c r="E303" i="18"/>
  <c r="D303" i="18"/>
  <c r="F303" i="18"/>
  <c r="F283" i="18"/>
  <c r="D283" i="18"/>
  <c r="E283" i="18"/>
  <c r="D288" i="18"/>
  <c r="E288" i="18"/>
  <c r="F288" i="18"/>
  <c r="E310" i="18"/>
  <c r="D310" i="18"/>
  <c r="F310" i="18"/>
  <c r="E292" i="18"/>
  <c r="F292" i="18"/>
  <c r="D292" i="18"/>
  <c r="E291" i="18"/>
  <c r="F291" i="18"/>
  <c r="D291" i="18"/>
  <c r="D306" i="18"/>
  <c r="F306" i="18"/>
  <c r="E306" i="18"/>
  <c r="D304" i="18"/>
  <c r="E304" i="18"/>
  <c r="F304" i="18"/>
  <c r="E308" i="18"/>
  <c r="D308" i="18"/>
  <c r="F308" i="18"/>
  <c r="E302" i="18"/>
  <c r="F302" i="18"/>
  <c r="D302" i="18"/>
  <c r="F298" i="18"/>
  <c r="E298" i="18"/>
  <c r="D298" i="18"/>
  <c r="F305" i="18"/>
  <c r="E305" i="18"/>
  <c r="D305" i="18"/>
  <c r="F296" i="18"/>
  <c r="D296" i="18"/>
  <c r="E296" i="18"/>
  <c r="C336" i="18"/>
  <c r="C335" i="18"/>
  <c r="C354" i="18"/>
  <c r="C334" i="18"/>
  <c r="C339" i="18"/>
  <c r="C361" i="18"/>
  <c r="C343" i="18"/>
  <c r="C342" i="18"/>
  <c r="C357" i="18"/>
  <c r="C355" i="18"/>
  <c r="C359" i="18"/>
  <c r="C353" i="18"/>
  <c r="AD165" i="31"/>
  <c r="AD166" i="31"/>
  <c r="D92" i="31"/>
  <c r="P124" i="31"/>
  <c r="L124" i="31"/>
  <c r="O124" i="31"/>
  <c r="K124" i="31"/>
  <c r="E124" i="31"/>
  <c r="N124" i="31"/>
  <c r="J124" i="31"/>
  <c r="M124" i="31"/>
  <c r="P138" i="31"/>
  <c r="L138" i="31"/>
  <c r="M138" i="31"/>
  <c r="O138" i="31"/>
  <c r="K138" i="31"/>
  <c r="E138" i="31"/>
  <c r="N138" i="31"/>
  <c r="J138" i="31"/>
  <c r="I138" i="31"/>
  <c r="E137" i="31"/>
  <c r="P137" i="31"/>
  <c r="L137" i="31"/>
  <c r="I137" i="31"/>
  <c r="O137" i="31"/>
  <c r="K137" i="31"/>
  <c r="M137" i="31"/>
  <c r="N137" i="31"/>
  <c r="J137" i="31"/>
  <c r="E133" i="31"/>
  <c r="P133" i="31"/>
  <c r="L133" i="31"/>
  <c r="O133" i="31"/>
  <c r="K133" i="31"/>
  <c r="N133" i="31"/>
  <c r="J133" i="31"/>
  <c r="M133" i="31"/>
  <c r="I133" i="31"/>
  <c r="E141" i="31"/>
  <c r="P141" i="31"/>
  <c r="L141" i="31"/>
  <c r="M141" i="31"/>
  <c r="O141" i="31"/>
  <c r="K141" i="31"/>
  <c r="N141" i="31"/>
  <c r="J141" i="31"/>
  <c r="I141" i="31"/>
  <c r="E129" i="31"/>
  <c r="P129" i="31"/>
  <c r="L129" i="31"/>
  <c r="O129" i="31"/>
  <c r="K129" i="31"/>
  <c r="N129" i="31"/>
  <c r="J129" i="31"/>
  <c r="M129" i="31"/>
  <c r="I129" i="31"/>
  <c r="P122" i="31"/>
  <c r="L122" i="31"/>
  <c r="O122" i="31"/>
  <c r="K122" i="31"/>
  <c r="N122" i="31"/>
  <c r="J122" i="31"/>
  <c r="M122" i="31"/>
  <c r="P126" i="31"/>
  <c r="L126" i="31"/>
  <c r="O126" i="31"/>
  <c r="K126" i="31"/>
  <c r="E126" i="31"/>
  <c r="N126" i="31"/>
  <c r="J126" i="31"/>
  <c r="M126" i="31"/>
  <c r="I126" i="31"/>
  <c r="E131" i="31"/>
  <c r="P131" i="31"/>
  <c r="L131" i="31"/>
  <c r="O131" i="31"/>
  <c r="K131" i="31"/>
  <c r="N131" i="31"/>
  <c r="J131" i="31"/>
  <c r="M131" i="31"/>
  <c r="I131" i="31"/>
  <c r="P140" i="31"/>
  <c r="L140" i="31"/>
  <c r="I140" i="31"/>
  <c r="O140" i="31"/>
  <c r="K140" i="31"/>
  <c r="M140" i="31"/>
  <c r="E140" i="31"/>
  <c r="N140" i="31"/>
  <c r="J140" i="31"/>
  <c r="E135" i="31"/>
  <c r="P135" i="31"/>
  <c r="L135" i="31"/>
  <c r="O135" i="31"/>
  <c r="K135" i="31"/>
  <c r="N135" i="31"/>
  <c r="J135" i="31"/>
  <c r="M135" i="31"/>
  <c r="I135" i="31"/>
  <c r="P108" i="31"/>
  <c r="L108" i="31"/>
  <c r="O108" i="31"/>
  <c r="K108" i="31"/>
  <c r="M108" i="31"/>
  <c r="I108" i="31"/>
  <c r="N108" i="31"/>
  <c r="J108" i="31"/>
  <c r="P111" i="31"/>
  <c r="L111" i="31"/>
  <c r="O111" i="31"/>
  <c r="K111" i="31"/>
  <c r="M111" i="31"/>
  <c r="I111" i="31"/>
  <c r="N111" i="31"/>
  <c r="J111" i="31"/>
  <c r="P93" i="31"/>
  <c r="L93" i="31"/>
  <c r="O93" i="31"/>
  <c r="K93" i="31"/>
  <c r="N93" i="31"/>
  <c r="J93" i="31"/>
  <c r="M93" i="31"/>
  <c r="P112" i="31"/>
  <c r="L112" i="31"/>
  <c r="O112" i="31"/>
  <c r="K112" i="31"/>
  <c r="M112" i="31"/>
  <c r="I112" i="31"/>
  <c r="N112" i="31"/>
  <c r="J112" i="31"/>
  <c r="P97" i="31"/>
  <c r="L97" i="31"/>
  <c r="O97" i="31"/>
  <c r="K97" i="31"/>
  <c r="I97" i="31"/>
  <c r="N97" i="31"/>
  <c r="J97" i="31"/>
  <c r="M97" i="31"/>
  <c r="P106" i="31"/>
  <c r="L106" i="31"/>
  <c r="O106" i="31"/>
  <c r="K106" i="31"/>
  <c r="M106" i="31"/>
  <c r="I106" i="31"/>
  <c r="N106" i="31"/>
  <c r="J106" i="31"/>
  <c r="P100" i="31"/>
  <c r="L100" i="31"/>
  <c r="O100" i="31"/>
  <c r="K100" i="31"/>
  <c r="I100" i="31"/>
  <c r="N100" i="31"/>
  <c r="J100" i="31"/>
  <c r="M100" i="31"/>
  <c r="P109" i="31"/>
  <c r="L109" i="31"/>
  <c r="O109" i="31"/>
  <c r="K109" i="31"/>
  <c r="M109" i="31"/>
  <c r="I109" i="31"/>
  <c r="N109" i="31"/>
  <c r="J109" i="31"/>
  <c r="P102" i="31"/>
  <c r="L102" i="31"/>
  <c r="O102" i="31"/>
  <c r="K102" i="31"/>
  <c r="M102" i="31"/>
  <c r="I102" i="31"/>
  <c r="N102" i="31"/>
  <c r="J102" i="31"/>
  <c r="P104" i="31"/>
  <c r="L104" i="31"/>
  <c r="O104" i="31"/>
  <c r="K104" i="31"/>
  <c r="M104" i="31"/>
  <c r="I104" i="31"/>
  <c r="N104" i="31"/>
  <c r="J104" i="31"/>
  <c r="P95" i="31"/>
  <c r="L95" i="31"/>
  <c r="O95" i="31"/>
  <c r="K95" i="31"/>
  <c r="I95" i="31"/>
  <c r="N95" i="31"/>
  <c r="J95" i="31"/>
  <c r="M95" i="31"/>
  <c r="D121" i="31"/>
  <c r="D66" i="31"/>
  <c r="N144" i="31"/>
  <c r="E101" i="31"/>
  <c r="E103" i="31"/>
  <c r="E105" i="31"/>
  <c r="G132" i="31"/>
  <c r="R132" i="31" s="1"/>
  <c r="G103" i="31"/>
  <c r="G127" i="31"/>
  <c r="R127" i="31" s="1"/>
  <c r="G98" i="31"/>
  <c r="O144" i="31"/>
  <c r="W144" i="31"/>
  <c r="AC144" i="31"/>
  <c r="X144" i="31"/>
  <c r="V144" i="31"/>
  <c r="E102" i="31"/>
  <c r="G128" i="31"/>
  <c r="R128" i="31" s="1"/>
  <c r="G99" i="31"/>
  <c r="G130" i="31"/>
  <c r="R130" i="31" s="1"/>
  <c r="G101" i="31"/>
  <c r="AA144" i="31"/>
  <c r="R144" i="31"/>
  <c r="AB144" i="31"/>
  <c r="Z144" i="31"/>
  <c r="U144" i="31"/>
  <c r="AD153" i="31"/>
  <c r="AD152" i="31"/>
  <c r="AD149" i="31"/>
  <c r="AD151" i="31"/>
  <c r="AD148" i="31"/>
  <c r="AD147" i="31"/>
  <c r="AD154" i="31"/>
  <c r="AD150" i="31"/>
  <c r="E107" i="31"/>
  <c r="E97" i="31"/>
  <c r="G123" i="31"/>
  <c r="R123" i="31" s="1"/>
  <c r="G94" i="31"/>
  <c r="G139" i="31"/>
  <c r="R139" i="31" s="1"/>
  <c r="G110" i="31"/>
  <c r="S144" i="31"/>
  <c r="T144" i="31"/>
  <c r="Q144" i="31"/>
  <c r="G136" i="31"/>
  <c r="R136" i="31" s="1"/>
  <c r="G107" i="31"/>
  <c r="G125" i="31"/>
  <c r="R125" i="31" s="1"/>
  <c r="G96" i="31"/>
  <c r="G134" i="31"/>
  <c r="R134" i="31" s="1"/>
  <c r="G105" i="31"/>
  <c r="P144" i="31"/>
  <c r="Y144" i="31"/>
  <c r="AE144" i="31"/>
  <c r="AA65" i="31"/>
  <c r="R65" i="31"/>
  <c r="AB65" i="31"/>
  <c r="Z65" i="31"/>
  <c r="U65" i="31"/>
  <c r="W65" i="31"/>
  <c r="O65" i="31"/>
  <c r="AC65" i="31"/>
  <c r="X65" i="31"/>
  <c r="V65" i="31"/>
  <c r="S65" i="31"/>
  <c r="T65" i="31"/>
  <c r="Q65" i="31"/>
  <c r="P65" i="31"/>
  <c r="Y65" i="31"/>
  <c r="AE65" i="31"/>
  <c r="N65" i="31"/>
  <c r="F108" i="30"/>
  <c r="AC81" i="30"/>
  <c r="U81" i="30"/>
  <c r="Q81" i="30"/>
  <c r="M81" i="30"/>
  <c r="AB81" i="30"/>
  <c r="T81" i="30"/>
  <c r="P81" i="30"/>
  <c r="AA81" i="30"/>
  <c r="W81" i="30"/>
  <c r="S81" i="30"/>
  <c r="O81" i="30"/>
  <c r="AD81" i="30"/>
  <c r="Z81" i="30"/>
  <c r="V81" i="30"/>
  <c r="R81" i="30"/>
  <c r="N81" i="30"/>
  <c r="D81" i="30"/>
  <c r="D108" i="30" s="1"/>
  <c r="N72" i="30"/>
  <c r="AA72" i="30"/>
  <c r="W72" i="30"/>
  <c r="S72" i="30"/>
  <c r="O72" i="30"/>
  <c r="F99" i="30"/>
  <c r="AD72" i="30"/>
  <c r="Z72" i="30"/>
  <c r="V72" i="30"/>
  <c r="R72" i="30"/>
  <c r="M72" i="30"/>
  <c r="AC72" i="30"/>
  <c r="U72" i="30"/>
  <c r="Q72" i="30"/>
  <c r="AB72" i="30"/>
  <c r="T72" i="30"/>
  <c r="P72" i="30"/>
  <c r="D72" i="30"/>
  <c r="D99" i="30" s="1"/>
  <c r="AB88" i="30"/>
  <c r="T88" i="30"/>
  <c r="P88" i="30"/>
  <c r="D88" i="30"/>
  <c r="D115" i="30" s="1"/>
  <c r="F115" i="30"/>
  <c r="AA88" i="30"/>
  <c r="W88" i="30"/>
  <c r="S88" i="30"/>
  <c r="O88" i="30"/>
  <c r="AD88" i="30"/>
  <c r="Z88" i="30"/>
  <c r="V88" i="30"/>
  <c r="R88" i="30"/>
  <c r="N88" i="30"/>
  <c r="AC88" i="30"/>
  <c r="U88" i="30"/>
  <c r="Q88" i="30"/>
  <c r="M88" i="30"/>
  <c r="AD86" i="30"/>
  <c r="Z86" i="30"/>
  <c r="V86" i="30"/>
  <c r="R86" i="30"/>
  <c r="N86" i="30"/>
  <c r="AC86" i="30"/>
  <c r="U86" i="30"/>
  <c r="Q86" i="30"/>
  <c r="M86" i="30"/>
  <c r="AB86" i="30"/>
  <c r="T86" i="30"/>
  <c r="P86" i="30"/>
  <c r="D86" i="30"/>
  <c r="D113" i="30" s="1"/>
  <c r="F113" i="30"/>
  <c r="AA86" i="30"/>
  <c r="W86" i="30"/>
  <c r="S86" i="30"/>
  <c r="O86" i="30"/>
  <c r="AC71" i="30"/>
  <c r="U71" i="30"/>
  <c r="Q71" i="30"/>
  <c r="M71" i="30"/>
  <c r="D71" i="30"/>
  <c r="D98" i="30" s="1"/>
  <c r="AB71" i="30"/>
  <c r="T71" i="30"/>
  <c r="P71" i="30"/>
  <c r="F98" i="30"/>
  <c r="AA71" i="30"/>
  <c r="W71" i="30"/>
  <c r="S71" i="30"/>
  <c r="O71" i="30"/>
  <c r="AD71" i="30"/>
  <c r="Z71" i="30"/>
  <c r="V71" i="30"/>
  <c r="R71" i="30"/>
  <c r="N71" i="30"/>
  <c r="AB70" i="30"/>
  <c r="T70" i="30"/>
  <c r="P70" i="30"/>
  <c r="AA70" i="30"/>
  <c r="W70" i="30"/>
  <c r="S70" i="30"/>
  <c r="O70" i="30"/>
  <c r="AD70" i="30"/>
  <c r="Z70" i="30"/>
  <c r="V70" i="30"/>
  <c r="R70" i="30"/>
  <c r="N70" i="30"/>
  <c r="F97" i="30"/>
  <c r="AC70" i="30"/>
  <c r="U70" i="30"/>
  <c r="Q70" i="30"/>
  <c r="M70" i="30"/>
  <c r="AA76" i="30"/>
  <c r="W76" i="30"/>
  <c r="S76" i="30"/>
  <c r="O76" i="30"/>
  <c r="D76" i="30"/>
  <c r="D103" i="30" s="1"/>
  <c r="F103" i="30"/>
  <c r="AD76" i="30"/>
  <c r="Z76" i="30"/>
  <c r="V76" i="30"/>
  <c r="R76" i="30"/>
  <c r="N76" i="30"/>
  <c r="AC76" i="30"/>
  <c r="U76" i="30"/>
  <c r="Q76" i="30"/>
  <c r="M76" i="30"/>
  <c r="AB76" i="30"/>
  <c r="T76" i="30"/>
  <c r="P76" i="30"/>
  <c r="AA79" i="30"/>
  <c r="W79" i="30"/>
  <c r="S79" i="30"/>
  <c r="O79" i="30"/>
  <c r="AD79" i="30"/>
  <c r="Z79" i="30"/>
  <c r="V79" i="30"/>
  <c r="R79" i="30"/>
  <c r="N79" i="30"/>
  <c r="D79" i="30"/>
  <c r="D106" i="30" s="1"/>
  <c r="F106" i="30"/>
  <c r="AC79" i="30"/>
  <c r="U79" i="30"/>
  <c r="Q79" i="30"/>
  <c r="M79" i="30"/>
  <c r="AB79" i="30"/>
  <c r="T79" i="30"/>
  <c r="P79" i="30"/>
  <c r="AB80" i="30"/>
  <c r="T80" i="30"/>
  <c r="P80" i="30"/>
  <c r="F107" i="30"/>
  <c r="AA80" i="30"/>
  <c r="W80" i="30"/>
  <c r="S80" i="30"/>
  <c r="O80" i="30"/>
  <c r="AD80" i="30"/>
  <c r="Z80" i="30"/>
  <c r="V80" i="30"/>
  <c r="R80" i="30"/>
  <c r="N80" i="30"/>
  <c r="AC80" i="30"/>
  <c r="U80" i="30"/>
  <c r="Q80" i="30"/>
  <c r="M80" i="30"/>
  <c r="D80" i="30"/>
  <c r="D107" i="30" s="1"/>
  <c r="F112" i="30"/>
  <c r="AC85" i="30"/>
  <c r="U85" i="30"/>
  <c r="Q85" i="30"/>
  <c r="M85" i="30"/>
  <c r="AB85" i="30"/>
  <c r="T85" i="30"/>
  <c r="P85" i="30"/>
  <c r="AA85" i="30"/>
  <c r="W85" i="30"/>
  <c r="S85" i="30"/>
  <c r="O85" i="30"/>
  <c r="AD85" i="30"/>
  <c r="Z85" i="30"/>
  <c r="V85" i="30"/>
  <c r="R85" i="30"/>
  <c r="N85" i="30"/>
  <c r="D85" i="30"/>
  <c r="D112" i="30" s="1"/>
  <c r="X92" i="30"/>
  <c r="X108" i="30" s="1"/>
  <c r="F60" i="30"/>
  <c r="AA83" i="30"/>
  <c r="W83" i="30"/>
  <c r="S83" i="30"/>
  <c r="O83" i="30"/>
  <c r="AD83" i="30"/>
  <c r="Z83" i="30"/>
  <c r="V83" i="30"/>
  <c r="R83" i="30"/>
  <c r="N83" i="30"/>
  <c r="D83" i="30"/>
  <c r="D110" i="30" s="1"/>
  <c r="F110" i="30"/>
  <c r="AC83" i="30"/>
  <c r="U83" i="30"/>
  <c r="Q83" i="30"/>
  <c r="M83" i="30"/>
  <c r="AB83" i="30"/>
  <c r="T83" i="30"/>
  <c r="P83" i="30"/>
  <c r="AA87" i="30"/>
  <c r="W87" i="30"/>
  <c r="S87" i="30"/>
  <c r="O87" i="30"/>
  <c r="AD87" i="30"/>
  <c r="Z87" i="30"/>
  <c r="V87" i="30"/>
  <c r="R87" i="30"/>
  <c r="N87" i="30"/>
  <c r="D87" i="30"/>
  <c r="D114" i="30" s="1"/>
  <c r="F114" i="30"/>
  <c r="AC87" i="30"/>
  <c r="U87" i="30"/>
  <c r="Q87" i="30"/>
  <c r="M87" i="30"/>
  <c r="AB87" i="30"/>
  <c r="T87" i="30"/>
  <c r="P87" i="30"/>
  <c r="AD75" i="30"/>
  <c r="Z75" i="30"/>
  <c r="V75" i="30"/>
  <c r="R75" i="30"/>
  <c r="N75" i="30"/>
  <c r="AC75" i="30"/>
  <c r="U75" i="30"/>
  <c r="Q75" i="30"/>
  <c r="M75" i="30"/>
  <c r="F102" i="30"/>
  <c r="AB75" i="30"/>
  <c r="T75" i="30"/>
  <c r="P75" i="30"/>
  <c r="AA75" i="30"/>
  <c r="W75" i="30"/>
  <c r="S75" i="30"/>
  <c r="O75" i="30"/>
  <c r="D75" i="30"/>
  <c r="D102" i="30" s="1"/>
  <c r="AD78" i="30"/>
  <c r="Z78" i="30"/>
  <c r="V78" i="30"/>
  <c r="R78" i="30"/>
  <c r="N78" i="30"/>
  <c r="AC78" i="30"/>
  <c r="U78" i="30"/>
  <c r="Q78" i="30"/>
  <c r="M78" i="30"/>
  <c r="AB78" i="30"/>
  <c r="T78" i="30"/>
  <c r="P78" i="30"/>
  <c r="D78" i="30"/>
  <c r="D105" i="30" s="1"/>
  <c r="F105" i="30"/>
  <c r="AA78" i="30"/>
  <c r="W78" i="30"/>
  <c r="S78" i="30"/>
  <c r="O78" i="30"/>
  <c r="AB84" i="30"/>
  <c r="T84" i="30"/>
  <c r="P84" i="30"/>
  <c r="D84" i="30"/>
  <c r="D111" i="30" s="1"/>
  <c r="F111" i="30"/>
  <c r="AA84" i="30"/>
  <c r="W84" i="30"/>
  <c r="S84" i="30"/>
  <c r="O84" i="30"/>
  <c r="AD84" i="30"/>
  <c r="Z84" i="30"/>
  <c r="V84" i="30"/>
  <c r="R84" i="30"/>
  <c r="N84" i="30"/>
  <c r="AC84" i="30"/>
  <c r="U84" i="30"/>
  <c r="Q84" i="30"/>
  <c r="M84" i="30"/>
  <c r="AC74" i="30"/>
  <c r="U74" i="30"/>
  <c r="Q74" i="30"/>
  <c r="M74" i="30"/>
  <c r="AB74" i="30"/>
  <c r="T74" i="30"/>
  <c r="P74" i="30"/>
  <c r="AA74" i="30"/>
  <c r="W74" i="30"/>
  <c r="S74" i="30"/>
  <c r="O74" i="30"/>
  <c r="D74" i="30"/>
  <c r="D101" i="30" s="1"/>
  <c r="F101" i="30"/>
  <c r="AD74" i="30"/>
  <c r="Z74" i="30"/>
  <c r="V74" i="30"/>
  <c r="R74" i="30"/>
  <c r="N74" i="30"/>
  <c r="F100" i="30"/>
  <c r="AB73" i="30"/>
  <c r="T73" i="30"/>
  <c r="P73" i="30"/>
  <c r="AA73" i="30"/>
  <c r="W73" i="30"/>
  <c r="S73" i="30"/>
  <c r="O73" i="30"/>
  <c r="AD73" i="30"/>
  <c r="Z73" i="30"/>
  <c r="V73" i="30"/>
  <c r="R73" i="30"/>
  <c r="N73" i="30"/>
  <c r="AC73" i="30"/>
  <c r="U73" i="30"/>
  <c r="Q73" i="30"/>
  <c r="M73" i="30"/>
  <c r="D73" i="30"/>
  <c r="D100" i="30" s="1"/>
  <c r="F104" i="30"/>
  <c r="AC77" i="30"/>
  <c r="U77" i="30"/>
  <c r="Q77" i="30"/>
  <c r="P77" i="30"/>
  <c r="AB77" i="30"/>
  <c r="T77" i="30"/>
  <c r="O77" i="30"/>
  <c r="AA77" i="30"/>
  <c r="W77" i="30"/>
  <c r="S77" i="30"/>
  <c r="N77" i="30"/>
  <c r="AD77" i="30"/>
  <c r="Z77" i="30"/>
  <c r="V77" i="30"/>
  <c r="R77" i="30"/>
  <c r="M77" i="30"/>
  <c r="D77" i="30"/>
  <c r="D104" i="30" s="1"/>
  <c r="AD82" i="30"/>
  <c r="Z82" i="30"/>
  <c r="V82" i="30"/>
  <c r="R82" i="30"/>
  <c r="N82" i="30"/>
  <c r="AC82" i="30"/>
  <c r="U82" i="30"/>
  <c r="Q82" i="30"/>
  <c r="M82" i="30"/>
  <c r="AB82" i="30"/>
  <c r="T82" i="30"/>
  <c r="P82" i="30"/>
  <c r="D82" i="30"/>
  <c r="D109" i="30" s="1"/>
  <c r="F109" i="30"/>
  <c r="AA82" i="30"/>
  <c r="W82" i="30"/>
  <c r="S82" i="30"/>
  <c r="O82" i="30"/>
  <c r="Q35" i="29"/>
  <c r="O34" i="29"/>
  <c r="N35" i="29"/>
  <c r="N34" i="29"/>
  <c r="K34" i="29"/>
  <c r="W34" i="29"/>
  <c r="V48" i="29"/>
  <c r="V51" i="29"/>
  <c r="V54" i="29"/>
  <c r="V57" i="29"/>
  <c r="Q34" i="29"/>
  <c r="V60" i="29"/>
  <c r="V55" i="29"/>
  <c r="V58" i="29"/>
  <c r="V61" i="29"/>
  <c r="V56" i="29"/>
  <c r="V59" i="29"/>
  <c r="U80" i="29"/>
  <c r="U74" i="29"/>
  <c r="U70" i="29"/>
  <c r="U81" i="29"/>
  <c r="U78" i="29"/>
  <c r="U75" i="29"/>
  <c r="U71" i="29"/>
  <c r="U82" i="29"/>
  <c r="U79" i="29"/>
  <c r="U76" i="29"/>
  <c r="U72" i="29"/>
  <c r="U83" i="29"/>
  <c r="U77" i="29"/>
  <c r="U73" i="29"/>
  <c r="O82" i="29"/>
  <c r="O79" i="29"/>
  <c r="O76" i="29"/>
  <c r="O72" i="29"/>
  <c r="O83" i="29"/>
  <c r="O77" i="29"/>
  <c r="O73" i="29"/>
  <c r="O80" i="29"/>
  <c r="O78" i="29"/>
  <c r="O74" i="29"/>
  <c r="O70" i="29"/>
  <c r="O75" i="29"/>
  <c r="O81" i="29"/>
  <c r="O71" i="29"/>
  <c r="V81" i="29"/>
  <c r="V78" i="29"/>
  <c r="V75" i="29"/>
  <c r="V71" i="29"/>
  <c r="V82" i="29"/>
  <c r="V76" i="29"/>
  <c r="V72" i="29"/>
  <c r="V83" i="29"/>
  <c r="V77" i="29"/>
  <c r="V73" i="29"/>
  <c r="V74" i="29"/>
  <c r="V70" i="29"/>
  <c r="V80" i="29"/>
  <c r="V79" i="29"/>
  <c r="N81" i="29"/>
  <c r="N75" i="29"/>
  <c r="N71" i="29"/>
  <c r="N82" i="29"/>
  <c r="N79" i="29"/>
  <c r="N76" i="29"/>
  <c r="N72" i="29"/>
  <c r="N83" i="29"/>
  <c r="N77" i="29"/>
  <c r="N73" i="29"/>
  <c r="N80" i="29"/>
  <c r="N78" i="29"/>
  <c r="N70" i="29"/>
  <c r="N74" i="29"/>
  <c r="S82" i="29"/>
  <c r="S79" i="29"/>
  <c r="S76" i="29"/>
  <c r="S72" i="29"/>
  <c r="S83" i="29"/>
  <c r="S77" i="29"/>
  <c r="S73" i="29"/>
  <c r="S80" i="29"/>
  <c r="S74" i="29"/>
  <c r="S70" i="29"/>
  <c r="S81" i="29"/>
  <c r="S75" i="29"/>
  <c r="S78" i="29"/>
  <c r="S71" i="29"/>
  <c r="X83" i="29"/>
  <c r="X79" i="29"/>
  <c r="X77" i="29"/>
  <c r="X73" i="29"/>
  <c r="X80" i="29"/>
  <c r="X74" i="29"/>
  <c r="X70" i="29"/>
  <c r="X81" i="29"/>
  <c r="X78" i="29"/>
  <c r="X75" i="29"/>
  <c r="X71" i="29"/>
  <c r="X76" i="29"/>
  <c r="X82" i="29"/>
  <c r="X72" i="29"/>
  <c r="Z81" i="29"/>
  <c r="Z78" i="29"/>
  <c r="Z75" i="29"/>
  <c r="Z71" i="29"/>
  <c r="Z82" i="29"/>
  <c r="Z76" i="29"/>
  <c r="Z72" i="29"/>
  <c r="Z83" i="29"/>
  <c r="Z79" i="29"/>
  <c r="Z77" i="29"/>
  <c r="Z73" i="29"/>
  <c r="Z80" i="29"/>
  <c r="Z70" i="29"/>
  <c r="Z74" i="29"/>
  <c r="Y80" i="29"/>
  <c r="Y74" i="29"/>
  <c r="Y70" i="29"/>
  <c r="Y81" i="29"/>
  <c r="Y78" i="29"/>
  <c r="Y75" i="29"/>
  <c r="Y71" i="29"/>
  <c r="Y82" i="29"/>
  <c r="Y76" i="29"/>
  <c r="Y72" i="29"/>
  <c r="Y83" i="29"/>
  <c r="Y73" i="29"/>
  <c r="Y79" i="29"/>
  <c r="Y77" i="29"/>
  <c r="AB83" i="29"/>
  <c r="AB79" i="29"/>
  <c r="AB77" i="29"/>
  <c r="AB73" i="29"/>
  <c r="AB80" i="29"/>
  <c r="AB74" i="29"/>
  <c r="AB70" i="29"/>
  <c r="AB81" i="29"/>
  <c r="AB78" i="29"/>
  <c r="AB75" i="29"/>
  <c r="AB71" i="29"/>
  <c r="AB82" i="29"/>
  <c r="AB72" i="29"/>
  <c r="AB76" i="29"/>
  <c r="M80" i="29"/>
  <c r="M78" i="29"/>
  <c r="M74" i="29"/>
  <c r="M70" i="29"/>
  <c r="M81" i="29"/>
  <c r="M75" i="29"/>
  <c r="M71" i="29"/>
  <c r="M82" i="29"/>
  <c r="M79" i="29"/>
  <c r="M76" i="29"/>
  <c r="M72" i="29"/>
  <c r="M73" i="29"/>
  <c r="M77" i="29"/>
  <c r="M83" i="29"/>
  <c r="Q80" i="29"/>
  <c r="Q74" i="29"/>
  <c r="Q70" i="29"/>
  <c r="Q81" i="29"/>
  <c r="Q78" i="29"/>
  <c r="Q75" i="29"/>
  <c r="Q71" i="29"/>
  <c r="Q82" i="29"/>
  <c r="Q79" i="29"/>
  <c r="Q76" i="29"/>
  <c r="Q72" i="29"/>
  <c r="Q77" i="29"/>
  <c r="Q73" i="29"/>
  <c r="Q83" i="29"/>
  <c r="L83" i="29"/>
  <c r="L77" i="29"/>
  <c r="L73" i="29"/>
  <c r="L80" i="29"/>
  <c r="L78" i="29"/>
  <c r="L74" i="29"/>
  <c r="L70" i="29"/>
  <c r="L81" i="29"/>
  <c r="L75" i="29"/>
  <c r="L71" i="29"/>
  <c r="L76" i="29"/>
  <c r="L82" i="29"/>
  <c r="L79" i="29"/>
  <c r="L72" i="29"/>
  <c r="K82" i="29"/>
  <c r="K79" i="29"/>
  <c r="K76" i="29"/>
  <c r="K72" i="29"/>
  <c r="K83" i="29"/>
  <c r="K77" i="29"/>
  <c r="K73" i="29"/>
  <c r="K80" i="29"/>
  <c r="K78" i="29"/>
  <c r="K74" i="29"/>
  <c r="K70" i="29"/>
  <c r="K71" i="29"/>
  <c r="K75" i="29"/>
  <c r="K81" i="29"/>
  <c r="P83" i="29"/>
  <c r="P77" i="29"/>
  <c r="P73" i="29"/>
  <c r="P80" i="29"/>
  <c r="P74" i="29"/>
  <c r="P70" i="29"/>
  <c r="P78" i="29"/>
  <c r="P81" i="29"/>
  <c r="P75" i="29"/>
  <c r="P71" i="29"/>
  <c r="P82" i="29"/>
  <c r="P79" i="29"/>
  <c r="P72" i="29"/>
  <c r="P76" i="29"/>
  <c r="W35" i="29"/>
  <c r="P34" i="29"/>
  <c r="T59" i="29"/>
  <c r="T55" i="29"/>
  <c r="T51" i="29"/>
  <c r="T47" i="29"/>
  <c r="T60" i="29"/>
  <c r="T56" i="29"/>
  <c r="T52" i="29"/>
  <c r="T48" i="29"/>
  <c r="T61" i="29"/>
  <c r="T57" i="29"/>
  <c r="T53" i="29"/>
  <c r="T49" i="29"/>
  <c r="T54" i="29"/>
  <c r="T58" i="29"/>
  <c r="T50" i="29"/>
  <c r="W58" i="29"/>
  <c r="W54" i="29"/>
  <c r="W50" i="29"/>
  <c r="W59" i="29"/>
  <c r="W55" i="29"/>
  <c r="W51" i="29"/>
  <c r="W47" i="29"/>
  <c r="W60" i="29"/>
  <c r="W56" i="29"/>
  <c r="W52" i="29"/>
  <c r="W48" i="29"/>
  <c r="W49" i="29"/>
  <c r="W53" i="29"/>
  <c r="W57" i="29"/>
  <c r="W61" i="29"/>
  <c r="K58" i="29"/>
  <c r="K54" i="29"/>
  <c r="K50" i="29"/>
  <c r="K59" i="29"/>
  <c r="K55" i="29"/>
  <c r="K51" i="29"/>
  <c r="K47" i="29"/>
  <c r="K60" i="29"/>
  <c r="K56" i="29"/>
  <c r="K52" i="29"/>
  <c r="K48" i="29"/>
  <c r="K53" i="29"/>
  <c r="K57" i="29"/>
  <c r="K49" i="29"/>
  <c r="K61" i="29"/>
  <c r="N61" i="29"/>
  <c r="N57" i="29"/>
  <c r="N53" i="29"/>
  <c r="N49" i="29"/>
  <c r="N58" i="29"/>
  <c r="N54" i="29"/>
  <c r="N50" i="29"/>
  <c r="N59" i="29"/>
  <c r="N55" i="29"/>
  <c r="N51" i="29"/>
  <c r="N47" i="29"/>
  <c r="N48" i="29"/>
  <c r="N52" i="29"/>
  <c r="N56" i="29"/>
  <c r="N60" i="29"/>
  <c r="S58" i="29"/>
  <c r="S54" i="29"/>
  <c r="S50" i="29"/>
  <c r="S59" i="29"/>
  <c r="S55" i="29"/>
  <c r="S51" i="29"/>
  <c r="S47" i="29"/>
  <c r="S60" i="29"/>
  <c r="S56" i="29"/>
  <c r="S52" i="29"/>
  <c r="S48" i="29"/>
  <c r="S61" i="29"/>
  <c r="S49" i="29"/>
  <c r="S57" i="29"/>
  <c r="S53" i="29"/>
  <c r="Q60" i="29"/>
  <c r="Q56" i="29"/>
  <c r="Q52" i="29"/>
  <c r="Q48" i="29"/>
  <c r="Q61" i="29"/>
  <c r="Q57" i="29"/>
  <c r="Q53" i="29"/>
  <c r="Q49" i="29"/>
  <c r="Q58" i="29"/>
  <c r="Q54" i="29"/>
  <c r="Q50" i="29"/>
  <c r="Q59" i="29"/>
  <c r="Q47" i="29"/>
  <c r="Q55" i="29"/>
  <c r="Q51" i="29"/>
  <c r="R61" i="29"/>
  <c r="R57" i="29"/>
  <c r="R53" i="29"/>
  <c r="R49" i="29"/>
  <c r="R58" i="29"/>
  <c r="R54" i="29"/>
  <c r="R50" i="29"/>
  <c r="R59" i="29"/>
  <c r="R55" i="29"/>
  <c r="R51" i="29"/>
  <c r="R47" i="29"/>
  <c r="R52" i="29"/>
  <c r="R56" i="29"/>
  <c r="R60" i="29"/>
  <c r="R48" i="29"/>
  <c r="L59" i="29"/>
  <c r="L55" i="29"/>
  <c r="L51" i="29"/>
  <c r="L47" i="29"/>
  <c r="L60" i="29"/>
  <c r="L56" i="29"/>
  <c r="L52" i="29"/>
  <c r="L48" i="29"/>
  <c r="L61" i="29"/>
  <c r="L57" i="29"/>
  <c r="L53" i="29"/>
  <c r="L49" i="29"/>
  <c r="L58" i="29"/>
  <c r="L50" i="29"/>
  <c r="L54" i="29"/>
  <c r="X59" i="29"/>
  <c r="X55" i="29"/>
  <c r="X51" i="29"/>
  <c r="X47" i="29"/>
  <c r="X60" i="29"/>
  <c r="X56" i="29"/>
  <c r="X52" i="29"/>
  <c r="X48" i="29"/>
  <c r="X61" i="29"/>
  <c r="X57" i="29"/>
  <c r="X53" i="29"/>
  <c r="X49" i="29"/>
  <c r="X58" i="29"/>
  <c r="X50" i="29"/>
  <c r="X54" i="29"/>
  <c r="U60" i="29"/>
  <c r="U56" i="29"/>
  <c r="U52" i="29"/>
  <c r="U48" i="29"/>
  <c r="U61" i="29"/>
  <c r="U57" i="29"/>
  <c r="U53" i="29"/>
  <c r="U49" i="29"/>
  <c r="U58" i="29"/>
  <c r="U54" i="29"/>
  <c r="U50" i="29"/>
  <c r="U47" i="29"/>
  <c r="U51" i="29"/>
  <c r="U59" i="29"/>
  <c r="U55" i="29"/>
  <c r="Y60" i="29"/>
  <c r="Y56" i="29"/>
  <c r="Y52" i="29"/>
  <c r="Y48" i="29"/>
  <c r="Y61" i="29"/>
  <c r="Y57" i="29"/>
  <c r="Y53" i="29"/>
  <c r="Y49" i="29"/>
  <c r="Y58" i="29"/>
  <c r="Y54" i="29"/>
  <c r="Y50" i="29"/>
  <c r="Y51" i="29"/>
  <c r="Y47" i="29"/>
  <c r="Y55" i="29"/>
  <c r="Y59" i="29"/>
  <c r="M60" i="29"/>
  <c r="M56" i="29"/>
  <c r="M52" i="29"/>
  <c r="M48" i="29"/>
  <c r="M61" i="29"/>
  <c r="M57" i="29"/>
  <c r="M53" i="29"/>
  <c r="M49" i="29"/>
  <c r="M58" i="29"/>
  <c r="M54" i="29"/>
  <c r="M50" i="29"/>
  <c r="M55" i="29"/>
  <c r="M59" i="29"/>
  <c r="M51" i="29"/>
  <c r="M47" i="29"/>
  <c r="AB59" i="29"/>
  <c r="AB55" i="29"/>
  <c r="AB51" i="29"/>
  <c r="AB47" i="29"/>
  <c r="AB60" i="29"/>
  <c r="AB56" i="29"/>
  <c r="AB52" i="29"/>
  <c r="AB48" i="29"/>
  <c r="AB61" i="29"/>
  <c r="AB57" i="29"/>
  <c r="AB53" i="29"/>
  <c r="AB49" i="29"/>
  <c r="AB50" i="29"/>
  <c r="AB54" i="29"/>
  <c r="AB58" i="29"/>
  <c r="Z61" i="29"/>
  <c r="Z57" i="29"/>
  <c r="Z53" i="29"/>
  <c r="Z49" i="29"/>
  <c r="Z58" i="29"/>
  <c r="Z54" i="29"/>
  <c r="Z50" i="29"/>
  <c r="Z59" i="29"/>
  <c r="Z55" i="29"/>
  <c r="Z51" i="29"/>
  <c r="Z47" i="29"/>
  <c r="Z60" i="29"/>
  <c r="Z48" i="29"/>
  <c r="Z52" i="29"/>
  <c r="Z56" i="29"/>
  <c r="S34" i="29"/>
  <c r="O58" i="29"/>
  <c r="O54" i="29"/>
  <c r="O50" i="29"/>
  <c r="O59" i="29"/>
  <c r="O55" i="29"/>
  <c r="O51" i="29"/>
  <c r="O60" i="29"/>
  <c r="O56" i="29"/>
  <c r="O52" i="29"/>
  <c r="O48" i="29"/>
  <c r="O57" i="29"/>
  <c r="O61" i="29"/>
  <c r="O53" i="29"/>
  <c r="O49" i="29"/>
  <c r="R34" i="29"/>
  <c r="M35" i="29"/>
  <c r="L35" i="29"/>
  <c r="T35" i="29"/>
  <c r="V34" i="29"/>
  <c r="S35" i="29"/>
  <c r="P35" i="29"/>
  <c r="T78" i="31"/>
  <c r="P78" i="31"/>
  <c r="U78" i="31"/>
  <c r="Z78" i="31"/>
  <c r="S78" i="31"/>
  <c r="R74" i="31"/>
  <c r="U74" i="31"/>
  <c r="V74" i="31"/>
  <c r="S74" i="31"/>
  <c r="W80" i="31"/>
  <c r="AE80" i="31"/>
  <c r="T80" i="31"/>
  <c r="AC80" i="31"/>
  <c r="V80" i="31"/>
  <c r="V83" i="31"/>
  <c r="N83" i="31"/>
  <c r="S83" i="31"/>
  <c r="AB83" i="31"/>
  <c r="Q83" i="31"/>
  <c r="U67" i="31"/>
  <c r="Q67" i="31"/>
  <c r="V67" i="31"/>
  <c r="O67" i="31"/>
  <c r="AE67" i="31"/>
  <c r="T67" i="31"/>
  <c r="R71" i="31"/>
  <c r="Q71" i="31"/>
  <c r="S71" i="31"/>
  <c r="T71" i="31"/>
  <c r="Y82" i="31"/>
  <c r="R82" i="31"/>
  <c r="W82" i="31"/>
  <c r="P82" i="31"/>
  <c r="R76" i="31"/>
  <c r="N76" i="31"/>
  <c r="S76" i="31"/>
  <c r="AB76" i="31"/>
  <c r="U76" i="31"/>
  <c r="X85" i="31"/>
  <c r="AB85" i="31"/>
  <c r="Q85" i="31"/>
  <c r="Z85" i="31"/>
  <c r="S85" i="31"/>
  <c r="AB69" i="31"/>
  <c r="AC69" i="31"/>
  <c r="R69" i="31"/>
  <c r="AC86" i="31"/>
  <c r="R86" i="31"/>
  <c r="W86" i="31"/>
  <c r="P86" i="31"/>
  <c r="X78" i="31"/>
  <c r="Y78" i="31"/>
  <c r="N78" i="31"/>
  <c r="W78" i="31"/>
  <c r="N74" i="31"/>
  <c r="P74" i="31"/>
  <c r="Y74" i="31"/>
  <c r="Z74" i="31"/>
  <c r="W74" i="31"/>
  <c r="S80" i="31"/>
  <c r="X80" i="31"/>
  <c r="Q80" i="31"/>
  <c r="Z80" i="31"/>
  <c r="R83" i="31"/>
  <c r="W83" i="31"/>
  <c r="P83" i="31"/>
  <c r="U83" i="31"/>
  <c r="Y67" i="31"/>
  <c r="Z67" i="31"/>
  <c r="S67" i="31"/>
  <c r="X67" i="31"/>
  <c r="Y71" i="31"/>
  <c r="V71" i="31"/>
  <c r="AC71" i="31"/>
  <c r="W71" i="31"/>
  <c r="U71" i="31"/>
  <c r="X71" i="31"/>
  <c r="U82" i="31"/>
  <c r="V82" i="31"/>
  <c r="AA82" i="31"/>
  <c r="T82" i="31"/>
  <c r="V76" i="31"/>
  <c r="W76" i="31"/>
  <c r="P76" i="31"/>
  <c r="Y76" i="31"/>
  <c r="P85" i="31"/>
  <c r="U85" i="31"/>
  <c r="N85" i="31"/>
  <c r="W85" i="31"/>
  <c r="O69" i="31"/>
  <c r="P69" i="31"/>
  <c r="Q69" i="31"/>
  <c r="AA69" i="31"/>
  <c r="V69" i="31"/>
  <c r="Q86" i="31"/>
  <c r="Y86" i="31"/>
  <c r="V86" i="31"/>
  <c r="AA86" i="31"/>
  <c r="T86" i="31"/>
  <c r="E68" i="31"/>
  <c r="AC68" i="31"/>
  <c r="Y68" i="31"/>
  <c r="U68" i="31"/>
  <c r="Q68" i="31"/>
  <c r="AB68" i="31"/>
  <c r="X68" i="31"/>
  <c r="T68" i="31"/>
  <c r="P68" i="31"/>
  <c r="AE68" i="31"/>
  <c r="AA68" i="31"/>
  <c r="W68" i="31"/>
  <c r="S68" i="31"/>
  <c r="O68" i="31"/>
  <c r="Z68" i="31"/>
  <c r="V68" i="31"/>
  <c r="N68" i="31"/>
  <c r="R68" i="31"/>
  <c r="AD68" i="31"/>
  <c r="E84" i="31"/>
  <c r="AD84" i="31"/>
  <c r="Z84" i="31"/>
  <c r="V84" i="31"/>
  <c r="R84" i="31"/>
  <c r="N84" i="31"/>
  <c r="AC84" i="31"/>
  <c r="Y84" i="31"/>
  <c r="U84" i="31"/>
  <c r="Q84" i="31"/>
  <c r="AB84" i="31"/>
  <c r="X84" i="31"/>
  <c r="T84" i="31"/>
  <c r="P84" i="31"/>
  <c r="W84" i="31"/>
  <c r="S84" i="31"/>
  <c r="AE84" i="31"/>
  <c r="O84" i="31"/>
  <c r="AA84" i="31"/>
  <c r="AE81" i="31"/>
  <c r="AA81" i="31"/>
  <c r="W81" i="31"/>
  <c r="S81" i="31"/>
  <c r="O81" i="31"/>
  <c r="AD81" i="31"/>
  <c r="Z81" i="31"/>
  <c r="V81" i="31"/>
  <c r="R81" i="31"/>
  <c r="N81" i="31"/>
  <c r="AC81" i="31"/>
  <c r="Y81" i="31"/>
  <c r="U81" i="31"/>
  <c r="Q81" i="31"/>
  <c r="AB81" i="31"/>
  <c r="E81" i="31"/>
  <c r="X81" i="31"/>
  <c r="P81" i="31"/>
  <c r="T81" i="31"/>
  <c r="E70" i="31"/>
  <c r="AE70" i="31"/>
  <c r="AA70" i="31"/>
  <c r="W70" i="31"/>
  <c r="S70" i="31"/>
  <c r="O70" i="31"/>
  <c r="P70" i="31"/>
  <c r="AD70" i="31"/>
  <c r="Z70" i="31"/>
  <c r="V70" i="31"/>
  <c r="R70" i="31"/>
  <c r="N70" i="31"/>
  <c r="AB70" i="31"/>
  <c r="T70" i="31"/>
  <c r="AC70" i="31"/>
  <c r="Y70" i="31"/>
  <c r="U70" i="31"/>
  <c r="Q70" i="31"/>
  <c r="X70" i="31"/>
  <c r="AC79" i="31"/>
  <c r="Y79" i="31"/>
  <c r="U79" i="31"/>
  <c r="Q79" i="31"/>
  <c r="N79" i="31"/>
  <c r="E79" i="31"/>
  <c r="AB79" i="31"/>
  <c r="X79" i="31"/>
  <c r="T79" i="31"/>
  <c r="P79" i="31"/>
  <c r="AE79" i="31"/>
  <c r="AA79" i="31"/>
  <c r="W79" i="31"/>
  <c r="S79" i="31"/>
  <c r="O79" i="31"/>
  <c r="Z79" i="31"/>
  <c r="AD79" i="31"/>
  <c r="V79" i="31"/>
  <c r="R79" i="31"/>
  <c r="AD73" i="31"/>
  <c r="Z73" i="31"/>
  <c r="V73" i="31"/>
  <c r="R73" i="31"/>
  <c r="N73" i="31"/>
  <c r="W73" i="31"/>
  <c r="E73" i="31"/>
  <c r="AC73" i="31"/>
  <c r="Y73" i="31"/>
  <c r="U73" i="31"/>
  <c r="Q73" i="31"/>
  <c r="AE73" i="31"/>
  <c r="S73" i="31"/>
  <c r="AB73" i="31"/>
  <c r="X73" i="31"/>
  <c r="T73" i="31"/>
  <c r="P73" i="31"/>
  <c r="AA73" i="31"/>
  <c r="O73" i="31"/>
  <c r="AB75" i="31"/>
  <c r="X75" i="31"/>
  <c r="T75" i="31"/>
  <c r="P75" i="31"/>
  <c r="E75" i="31"/>
  <c r="AE75" i="31"/>
  <c r="AA75" i="31"/>
  <c r="W75" i="31"/>
  <c r="S75" i="31"/>
  <c r="O75" i="31"/>
  <c r="AD75" i="31"/>
  <c r="Z75" i="31"/>
  <c r="V75" i="31"/>
  <c r="R75" i="31"/>
  <c r="N75" i="31"/>
  <c r="U75" i="31"/>
  <c r="Y75" i="31"/>
  <c r="Q75" i="31"/>
  <c r="AC75" i="31"/>
  <c r="AC78" i="31"/>
  <c r="R78" i="31"/>
  <c r="AA78" i="31"/>
  <c r="X74" i="31"/>
  <c r="AB74" i="31"/>
  <c r="AC74" i="31"/>
  <c r="AA74" i="31"/>
  <c r="AA80" i="31"/>
  <c r="AB80" i="31"/>
  <c r="U80" i="31"/>
  <c r="N80" i="31"/>
  <c r="AA83" i="31"/>
  <c r="T83" i="31"/>
  <c r="Y83" i="31"/>
  <c r="N67" i="31"/>
  <c r="W67" i="31"/>
  <c r="AB67" i="31"/>
  <c r="Z71" i="31"/>
  <c r="AA71" i="31"/>
  <c r="AB71" i="31"/>
  <c r="AC82" i="31"/>
  <c r="Z82" i="31"/>
  <c r="O82" i="31"/>
  <c r="AE82" i="31"/>
  <c r="X82" i="31"/>
  <c r="AA76" i="31"/>
  <c r="T76" i="31"/>
  <c r="AC76" i="31"/>
  <c r="T85" i="31"/>
  <c r="Y85" i="31"/>
  <c r="R85" i="31"/>
  <c r="AA85" i="31"/>
  <c r="S69" i="31"/>
  <c r="T69" i="31"/>
  <c r="AE69" i="31"/>
  <c r="U69" i="31"/>
  <c r="Z69" i="31"/>
  <c r="U86" i="31"/>
  <c r="Z86" i="31"/>
  <c r="O86" i="31"/>
  <c r="AE86" i="31"/>
  <c r="X86" i="31"/>
  <c r="AD77" i="31"/>
  <c r="Z77" i="31"/>
  <c r="V77" i="31"/>
  <c r="R77" i="31"/>
  <c r="N77" i="31"/>
  <c r="AC77" i="31"/>
  <c r="Y77" i="31"/>
  <c r="U77" i="31"/>
  <c r="Q77" i="31"/>
  <c r="AB77" i="31"/>
  <c r="X77" i="31"/>
  <c r="T77" i="31"/>
  <c r="P77" i="31"/>
  <c r="E77" i="31"/>
  <c r="W77" i="31"/>
  <c r="AA77" i="31"/>
  <c r="S77" i="31"/>
  <c r="AE77" i="31"/>
  <c r="O77" i="31"/>
  <c r="E72" i="31"/>
  <c r="AC72" i="31"/>
  <c r="Y72" i="31"/>
  <c r="U72" i="31"/>
  <c r="Q72" i="31"/>
  <c r="V72" i="31"/>
  <c r="AB72" i="31"/>
  <c r="X72" i="31"/>
  <c r="T72" i="31"/>
  <c r="P72" i="31"/>
  <c r="AD72" i="31"/>
  <c r="R72" i="31"/>
  <c r="AE72" i="31"/>
  <c r="AA72" i="31"/>
  <c r="W72" i="31"/>
  <c r="S72" i="31"/>
  <c r="O72" i="31"/>
  <c r="Z72" i="31"/>
  <c r="N72" i="31"/>
  <c r="AB78" i="31"/>
  <c r="Q78" i="31"/>
  <c r="V78" i="31"/>
  <c r="O78" i="31"/>
  <c r="AE78" i="31"/>
  <c r="T74" i="31"/>
  <c r="Q74" i="31"/>
  <c r="O74" i="31"/>
  <c r="AE74" i="31"/>
  <c r="O80" i="31"/>
  <c r="P80" i="31"/>
  <c r="Y80" i="31"/>
  <c r="R80" i="31"/>
  <c r="Z83" i="31"/>
  <c r="O83" i="31"/>
  <c r="AE83" i="31"/>
  <c r="X83" i="31"/>
  <c r="AC83" i="31"/>
  <c r="AC67" i="31"/>
  <c r="R67" i="31"/>
  <c r="AA67" i="31"/>
  <c r="P67" i="31"/>
  <c r="N71" i="31"/>
  <c r="O71" i="31"/>
  <c r="AE71" i="31"/>
  <c r="P71" i="31"/>
  <c r="Q82" i="31"/>
  <c r="N82" i="31"/>
  <c r="S82" i="31"/>
  <c r="AB82" i="31"/>
  <c r="Z76" i="31"/>
  <c r="O76" i="31"/>
  <c r="AE76" i="31"/>
  <c r="X76" i="31"/>
  <c r="Q76" i="31"/>
  <c r="AC85" i="31"/>
  <c r="V85" i="31"/>
  <c r="O85" i="31"/>
  <c r="AE85" i="31"/>
  <c r="W69" i="31"/>
  <c r="X69" i="31"/>
  <c r="Y69" i="31"/>
  <c r="N69" i="31"/>
  <c r="N86" i="31"/>
  <c r="S86" i="31"/>
  <c r="AB86" i="31"/>
  <c r="L34" i="29"/>
  <c r="T34" i="29"/>
  <c r="AA45" i="29"/>
  <c r="M34" i="29"/>
  <c r="V95" i="34"/>
  <c r="U95" i="34"/>
  <c r="O221" i="34"/>
  <c r="O205" i="34"/>
  <c r="O208" i="34"/>
  <c r="O189" i="34"/>
  <c r="O219" i="34"/>
  <c r="O217" i="34"/>
  <c r="O210" i="34"/>
  <c r="O198" i="34"/>
  <c r="O201" i="34"/>
  <c r="O200" i="34"/>
  <c r="O213" i="34"/>
  <c r="O206" i="34"/>
  <c r="O194" i="34"/>
  <c r="O199" i="34"/>
  <c r="O196" i="34"/>
  <c r="O222" i="34"/>
  <c r="O202" i="34"/>
  <c r="O190" i="34"/>
  <c r="O195" i="34"/>
  <c r="O192" i="34"/>
  <c r="O228" i="34"/>
  <c r="O218" i="34"/>
  <c r="O215" i="34"/>
  <c r="O187" i="34"/>
  <c r="O191" i="34"/>
  <c r="O186" i="34"/>
  <c r="O214" i="34"/>
  <c r="O211" i="34"/>
  <c r="O184" i="34"/>
  <c r="O188" i="34"/>
  <c r="O216" i="34"/>
  <c r="O209" i="34"/>
  <c r="O203" i="34"/>
  <c r="O197" i="34"/>
  <c r="O193" i="34"/>
  <c r="O220" i="34"/>
  <c r="O212" i="34"/>
  <c r="O207" i="34"/>
  <c r="O204" i="34"/>
  <c r="O185" i="34"/>
  <c r="T95" i="34"/>
  <c r="T216" i="34"/>
  <c r="T197" i="34"/>
  <c r="T217" i="34"/>
  <c r="T210" i="34"/>
  <c r="T204" i="34"/>
  <c r="T187" i="34"/>
  <c r="T213" i="34"/>
  <c r="T206" i="34"/>
  <c r="T200" i="34"/>
  <c r="T185" i="34"/>
  <c r="T199" i="34"/>
  <c r="T198" i="34"/>
  <c r="T184" i="34"/>
  <c r="T222" i="34"/>
  <c r="T202" i="34"/>
  <c r="T188" i="34"/>
  <c r="T201" i="34"/>
  <c r="T218" i="34"/>
  <c r="T212" i="34"/>
  <c r="T186" i="34"/>
  <c r="T209" i="34"/>
  <c r="T194" i="34"/>
  <c r="T189" i="34"/>
  <c r="T214" i="34"/>
  <c r="T211" i="34"/>
  <c r="T192" i="34"/>
  <c r="T228" i="34"/>
  <c r="T219" i="34"/>
  <c r="T207" i="34"/>
  <c r="T191" i="34"/>
  <c r="T196" i="34"/>
  <c r="T221" i="34"/>
  <c r="T195" i="34"/>
  <c r="T190" i="34"/>
  <c r="T215" i="34"/>
  <c r="T220" i="34"/>
  <c r="T193" i="34"/>
  <c r="T203" i="34"/>
  <c r="T205" i="34"/>
  <c r="T208" i="34"/>
  <c r="Z183" i="34"/>
  <c r="N95" i="34"/>
  <c r="Q95" i="34"/>
  <c r="P95" i="34"/>
  <c r="Z235" i="34"/>
  <c r="Z234" i="34"/>
  <c r="Z245" i="34"/>
  <c r="Z231" i="34"/>
  <c r="Z230" i="34"/>
  <c r="Z232" i="34"/>
  <c r="Z233" i="34"/>
  <c r="K95" i="34"/>
  <c r="V211" i="34"/>
  <c r="V187" i="34"/>
  <c r="V190" i="34"/>
  <c r="V212" i="34"/>
  <c r="V205" i="34"/>
  <c r="V196" i="34"/>
  <c r="V186" i="34"/>
  <c r="V218" i="34"/>
  <c r="V221" i="34"/>
  <c r="V201" i="34"/>
  <c r="V189" i="34"/>
  <c r="V191" i="34"/>
  <c r="V194" i="34"/>
  <c r="V228" i="34"/>
  <c r="V217" i="34"/>
  <c r="V214" i="34"/>
  <c r="V203" i="34"/>
  <c r="V198" i="34"/>
  <c r="V213" i="34"/>
  <c r="V210" i="34"/>
  <c r="V188" i="34"/>
  <c r="V193" i="34"/>
  <c r="V195" i="34"/>
  <c r="V219" i="34"/>
  <c r="V222" i="34"/>
  <c r="V206" i="34"/>
  <c r="V185" i="34"/>
  <c r="V192" i="34"/>
  <c r="V215" i="34"/>
  <c r="V208" i="34"/>
  <c r="V202" i="34"/>
  <c r="V197" i="34"/>
  <c r="V199" i="34"/>
  <c r="V184" i="34"/>
  <c r="V200" i="34"/>
  <c r="V209" i="34"/>
  <c r="V220" i="34"/>
  <c r="V216" i="34"/>
  <c r="V204" i="34"/>
  <c r="V207" i="34"/>
  <c r="S95" i="34"/>
  <c r="X232" i="34"/>
  <c r="X245" i="34"/>
  <c r="X233" i="34"/>
  <c r="X234" i="34"/>
  <c r="X230" i="34"/>
  <c r="X231" i="34"/>
  <c r="X235" i="34"/>
  <c r="O95" i="34"/>
  <c r="N203" i="34"/>
  <c r="N191" i="34"/>
  <c r="N186" i="34"/>
  <c r="N211" i="34"/>
  <c r="N194" i="34"/>
  <c r="N221" i="34"/>
  <c r="N205" i="34"/>
  <c r="N200" i="34"/>
  <c r="N188" i="34"/>
  <c r="N198" i="34"/>
  <c r="N228" i="34"/>
  <c r="N217" i="34"/>
  <c r="N201" i="34"/>
  <c r="N193" i="34"/>
  <c r="N195" i="34"/>
  <c r="N213" i="34"/>
  <c r="N222" i="34"/>
  <c r="N185" i="34"/>
  <c r="N207" i="34"/>
  <c r="N192" i="34"/>
  <c r="N219" i="34"/>
  <c r="N214" i="34"/>
  <c r="N210" i="34"/>
  <c r="N197" i="34"/>
  <c r="N199" i="34"/>
  <c r="N215" i="34"/>
  <c r="N208" i="34"/>
  <c r="N206" i="34"/>
  <c r="N184" i="34"/>
  <c r="N220" i="34"/>
  <c r="N204" i="34"/>
  <c r="N202" i="34"/>
  <c r="N187" i="34"/>
  <c r="N216" i="34"/>
  <c r="N212" i="34"/>
  <c r="N218" i="34"/>
  <c r="N196" i="34"/>
  <c r="N209" i="34"/>
  <c r="N190" i="34"/>
  <c r="N189" i="34"/>
  <c r="Y232" i="34"/>
  <c r="Y234" i="34"/>
  <c r="Y230" i="34"/>
  <c r="Y233" i="34"/>
  <c r="Y245" i="34"/>
  <c r="Y235" i="34"/>
  <c r="Y231" i="34"/>
  <c r="M95" i="34"/>
  <c r="AB183" i="34"/>
  <c r="W95" i="34"/>
  <c r="Q214" i="34"/>
  <c r="Q207" i="34"/>
  <c r="Q205" i="34"/>
  <c r="Q206" i="34"/>
  <c r="Q194" i="34"/>
  <c r="Q219" i="34"/>
  <c r="Q203" i="34"/>
  <c r="Q201" i="34"/>
  <c r="Q197" i="34"/>
  <c r="Q190" i="34"/>
  <c r="Q215" i="34"/>
  <c r="Q228" i="34"/>
  <c r="Q210" i="34"/>
  <c r="Q193" i="34"/>
  <c r="Q187" i="34"/>
  <c r="Q220" i="34"/>
  <c r="Q213" i="34"/>
  <c r="Q200" i="34"/>
  <c r="Q189" i="34"/>
  <c r="Q184" i="34"/>
  <c r="Q216" i="34"/>
  <c r="Q208" i="34"/>
  <c r="Q196" i="34"/>
  <c r="Q221" i="34"/>
  <c r="Q199" i="34"/>
  <c r="Q212" i="34"/>
  <c r="Q204" i="34"/>
  <c r="Q192" i="34"/>
  <c r="Q191" i="34"/>
  <c r="Q195" i="34"/>
  <c r="Q218" i="34"/>
  <c r="Q211" i="34"/>
  <c r="Q209" i="34"/>
  <c r="Q186" i="34"/>
  <c r="Q198" i="34"/>
  <c r="Q217" i="34"/>
  <c r="Q188" i="34"/>
  <c r="Q202" i="34"/>
  <c r="Q185" i="34"/>
  <c r="Q222" i="34"/>
  <c r="AA234" i="34"/>
  <c r="AA230" i="34"/>
  <c r="AA245" i="34"/>
  <c r="AA231" i="34"/>
  <c r="AA232" i="34"/>
  <c r="AA235" i="34"/>
  <c r="AA233" i="34"/>
  <c r="M222" i="34"/>
  <c r="M211" i="34"/>
  <c r="M205" i="34"/>
  <c r="M195" i="34"/>
  <c r="M185" i="34"/>
  <c r="M218" i="34"/>
  <c r="M207" i="34"/>
  <c r="M201" i="34"/>
  <c r="M188" i="34"/>
  <c r="M198" i="34"/>
  <c r="M214" i="34"/>
  <c r="M203" i="34"/>
  <c r="M206" i="34"/>
  <c r="M217" i="34"/>
  <c r="M194" i="34"/>
  <c r="M219" i="34"/>
  <c r="M212" i="34"/>
  <c r="M200" i="34"/>
  <c r="M210" i="34"/>
  <c r="M190" i="34"/>
  <c r="M215" i="34"/>
  <c r="M208" i="34"/>
  <c r="M196" i="34"/>
  <c r="M197" i="34"/>
  <c r="M184" i="34"/>
  <c r="M187" i="34"/>
  <c r="M220" i="34"/>
  <c r="M204" i="34"/>
  <c r="M192" i="34"/>
  <c r="M193" i="34"/>
  <c r="M199" i="34"/>
  <c r="M221" i="34"/>
  <c r="M209" i="34"/>
  <c r="M202" i="34"/>
  <c r="M191" i="34"/>
  <c r="M186" i="34"/>
  <c r="M189" i="34"/>
  <c r="M228" i="34"/>
  <c r="M216" i="34"/>
  <c r="M213" i="34"/>
  <c r="P228" i="34"/>
  <c r="P214" i="34"/>
  <c r="P211" i="34"/>
  <c r="P185" i="34"/>
  <c r="P199" i="34"/>
  <c r="P194" i="34"/>
  <c r="P219" i="34"/>
  <c r="P207" i="34"/>
  <c r="P205" i="34"/>
  <c r="P188" i="34"/>
  <c r="P215" i="34"/>
  <c r="P203" i="34"/>
  <c r="P186" i="34"/>
  <c r="P189" i="34"/>
  <c r="P221" i="34"/>
  <c r="P216" i="34"/>
  <c r="P208" i="34"/>
  <c r="P192" i="34"/>
  <c r="P209" i="34"/>
  <c r="P217" i="34"/>
  <c r="P210" i="34"/>
  <c r="P204" i="34"/>
  <c r="P212" i="34"/>
  <c r="P191" i="34"/>
  <c r="P201" i="34"/>
  <c r="P190" i="34"/>
  <c r="P193" i="34"/>
  <c r="P213" i="34"/>
  <c r="P206" i="34"/>
  <c r="P196" i="34"/>
  <c r="P198" i="34"/>
  <c r="P187" i="34"/>
  <c r="P195" i="34"/>
  <c r="P184" i="34"/>
  <c r="P200" i="34"/>
  <c r="P197" i="34"/>
  <c r="P220" i="34"/>
  <c r="P222" i="34"/>
  <c r="P218" i="34"/>
  <c r="P202" i="34"/>
  <c r="S228" i="34"/>
  <c r="S218" i="34"/>
  <c r="S202" i="34"/>
  <c r="S214" i="34"/>
  <c r="S220" i="34"/>
  <c r="S201" i="34"/>
  <c r="S203" i="34"/>
  <c r="S189" i="34"/>
  <c r="S196" i="34"/>
  <c r="S216" i="34"/>
  <c r="S215" i="34"/>
  <c r="S198" i="34"/>
  <c r="S199" i="34"/>
  <c r="S192" i="34"/>
  <c r="S205" i="34"/>
  <c r="S221" i="34"/>
  <c r="S210" i="34"/>
  <c r="S194" i="34"/>
  <c r="S195" i="34"/>
  <c r="S188" i="34"/>
  <c r="S200" i="34"/>
  <c r="S217" i="34"/>
  <c r="S206" i="34"/>
  <c r="S190" i="34"/>
  <c r="S191" i="34"/>
  <c r="S186" i="34"/>
  <c r="S219" i="34"/>
  <c r="S185" i="34"/>
  <c r="S197" i="34"/>
  <c r="S213" i="34"/>
  <c r="S187" i="34"/>
  <c r="S222" i="34"/>
  <c r="S212" i="34"/>
  <c r="S184" i="34"/>
  <c r="S193" i="34"/>
  <c r="S207" i="34"/>
  <c r="S209" i="34"/>
  <c r="S211" i="34"/>
  <c r="S208" i="34"/>
  <c r="S204" i="34"/>
  <c r="AA183" i="34"/>
  <c r="R95" i="34"/>
  <c r="R214" i="34"/>
  <c r="R219" i="34"/>
  <c r="R218" i="34"/>
  <c r="R206" i="34"/>
  <c r="R189" i="34"/>
  <c r="R191" i="34"/>
  <c r="R194" i="34"/>
  <c r="R215" i="34"/>
  <c r="R208" i="34"/>
  <c r="R202" i="34"/>
  <c r="R200" i="34"/>
  <c r="R198" i="34"/>
  <c r="R207" i="34"/>
  <c r="R220" i="34"/>
  <c r="R204" i="34"/>
  <c r="R188" i="34"/>
  <c r="R193" i="34"/>
  <c r="R195" i="34"/>
  <c r="R216" i="34"/>
  <c r="R222" i="34"/>
  <c r="R185" i="34"/>
  <c r="R211" i="34"/>
  <c r="R192" i="34"/>
  <c r="R212" i="34"/>
  <c r="R209" i="34"/>
  <c r="R197" i="34"/>
  <c r="R199" i="34"/>
  <c r="R221" i="34"/>
  <c r="R205" i="34"/>
  <c r="R203" i="34"/>
  <c r="R184" i="34"/>
  <c r="R217" i="34"/>
  <c r="R186" i="34"/>
  <c r="R213" i="34"/>
  <c r="R201" i="34"/>
  <c r="R187" i="34"/>
  <c r="R210" i="34"/>
  <c r="R196" i="34"/>
  <c r="R228" i="34"/>
  <c r="R190" i="34"/>
  <c r="L95" i="34"/>
  <c r="K213" i="34"/>
  <c r="K210" i="34"/>
  <c r="K198" i="34"/>
  <c r="K195" i="34"/>
  <c r="K196" i="34"/>
  <c r="K206" i="34"/>
  <c r="K194" i="34"/>
  <c r="K191" i="34"/>
  <c r="K192" i="34"/>
  <c r="K222" i="34"/>
  <c r="K202" i="34"/>
  <c r="K190" i="34"/>
  <c r="K188" i="34"/>
  <c r="K186" i="34"/>
  <c r="K220" i="34"/>
  <c r="K214" i="34"/>
  <c r="K207" i="34"/>
  <c r="K197" i="34"/>
  <c r="K193" i="34"/>
  <c r="K216" i="34"/>
  <c r="K219" i="34"/>
  <c r="K203" i="34"/>
  <c r="K189" i="34"/>
  <c r="K187" i="34"/>
  <c r="K217" i="34"/>
  <c r="K205" i="34"/>
  <c r="K204" i="34"/>
  <c r="K199" i="34"/>
  <c r="K200" i="34"/>
  <c r="K211" i="34"/>
  <c r="K215" i="34"/>
  <c r="K184" i="34"/>
  <c r="K208" i="34"/>
  <c r="K228" i="34"/>
  <c r="K185" i="34"/>
  <c r="K221" i="34"/>
  <c r="K212" i="34"/>
  <c r="K209" i="34"/>
  <c r="K218" i="34"/>
  <c r="K201" i="34"/>
  <c r="U215" i="34"/>
  <c r="U207" i="34"/>
  <c r="U205" i="34"/>
  <c r="U197" i="34"/>
  <c r="U194" i="34"/>
  <c r="U228" i="34"/>
  <c r="U203" i="34"/>
  <c r="U201" i="34"/>
  <c r="U193" i="34"/>
  <c r="U190" i="34"/>
  <c r="U217" i="34"/>
  <c r="U196" i="34"/>
  <c r="U189" i="34"/>
  <c r="U187" i="34"/>
  <c r="U218" i="34"/>
  <c r="U212" i="34"/>
  <c r="U214" i="34"/>
  <c r="U200" i="34"/>
  <c r="U210" i="34"/>
  <c r="U219" i="34"/>
  <c r="U221" i="34"/>
  <c r="U191" i="34"/>
  <c r="U220" i="34"/>
  <c r="U209" i="34"/>
  <c r="U185" i="34"/>
  <c r="U202" i="34"/>
  <c r="U216" i="34"/>
  <c r="U192" i="34"/>
  <c r="U206" i="34"/>
  <c r="U188" i="34"/>
  <c r="U204" i="34"/>
  <c r="U213" i="34"/>
  <c r="U198" i="34"/>
  <c r="U211" i="34"/>
  <c r="U186" i="34"/>
  <c r="U184" i="34"/>
  <c r="U222" i="34"/>
  <c r="U208" i="34"/>
  <c r="U195" i="34"/>
  <c r="U199" i="34"/>
  <c r="X183" i="34"/>
  <c r="L205" i="34"/>
  <c r="L201" i="34"/>
  <c r="L222" i="34"/>
  <c r="L216" i="34"/>
  <c r="L209" i="34"/>
  <c r="L218" i="34"/>
  <c r="L211" i="34"/>
  <c r="L186" i="34"/>
  <c r="L194" i="34"/>
  <c r="L189" i="34"/>
  <c r="L214" i="34"/>
  <c r="L207" i="34"/>
  <c r="L192" i="34"/>
  <c r="L190" i="34"/>
  <c r="L198" i="34"/>
  <c r="L184" i="34"/>
  <c r="L228" i="34"/>
  <c r="L219" i="34"/>
  <c r="L203" i="34"/>
  <c r="L191" i="34"/>
  <c r="L193" i="34"/>
  <c r="L221" i="34"/>
  <c r="L215" i="34"/>
  <c r="L220" i="34"/>
  <c r="L196" i="34"/>
  <c r="L217" i="34"/>
  <c r="L210" i="34"/>
  <c r="L212" i="34"/>
  <c r="L200" i="34"/>
  <c r="L188" i="34"/>
  <c r="L195" i="34"/>
  <c r="L206" i="34"/>
  <c r="L187" i="34"/>
  <c r="L202" i="34"/>
  <c r="L208" i="34"/>
  <c r="L204" i="34"/>
  <c r="L185" i="34"/>
  <c r="L199" i="34"/>
  <c r="L213" i="34"/>
  <c r="L197" i="34"/>
  <c r="W213" i="34"/>
  <c r="W201" i="34"/>
  <c r="W200" i="34"/>
  <c r="W204" i="34"/>
  <c r="W192" i="34"/>
  <c r="W222" i="34"/>
  <c r="W219" i="34"/>
  <c r="W198" i="34"/>
  <c r="W199" i="34"/>
  <c r="W188" i="34"/>
  <c r="W228" i="34"/>
  <c r="W218" i="34"/>
  <c r="W210" i="34"/>
  <c r="W194" i="34"/>
  <c r="W195" i="34"/>
  <c r="W186" i="34"/>
  <c r="W220" i="34"/>
  <c r="W215" i="34"/>
  <c r="W202" i="34"/>
  <c r="W187" i="34"/>
  <c r="W185" i="34"/>
  <c r="W216" i="34"/>
  <c r="W212" i="34"/>
  <c r="W211" i="34"/>
  <c r="W184" i="34"/>
  <c r="W193" i="34"/>
  <c r="W217" i="34"/>
  <c r="W205" i="34"/>
  <c r="W203" i="34"/>
  <c r="W189" i="34"/>
  <c r="W196" i="34"/>
  <c r="W191" i="34"/>
  <c r="W221" i="34"/>
  <c r="W208" i="34"/>
  <c r="W214" i="34"/>
  <c r="W209" i="34"/>
  <c r="W206" i="34"/>
  <c r="W207" i="34"/>
  <c r="W190" i="34"/>
  <c r="W197" i="34"/>
  <c r="AD39" i="31"/>
  <c r="N39" i="31"/>
  <c r="AE39" i="31"/>
  <c r="AB39" i="31"/>
  <c r="Y39" i="31"/>
  <c r="U39" i="31"/>
  <c r="Q39" i="31"/>
  <c r="AA39" i="31"/>
  <c r="S39" i="31"/>
  <c r="X39" i="31"/>
  <c r="T39" i="31"/>
  <c r="Z39" i="31"/>
  <c r="R39" i="31"/>
  <c r="W39" i="31"/>
  <c r="O39" i="31"/>
  <c r="AC39" i="31"/>
  <c r="V39" i="31"/>
  <c r="P39" i="31"/>
  <c r="Z35" i="29"/>
  <c r="AB35" i="29"/>
  <c r="U35" i="29"/>
  <c r="Y34" i="29"/>
  <c r="Z34" i="29"/>
  <c r="X35" i="29"/>
  <c r="U34" i="29"/>
  <c r="X34" i="29"/>
  <c r="Y35" i="29"/>
  <c r="AB34" i="29"/>
  <c r="X36" i="30"/>
  <c r="X52" i="30" s="1"/>
  <c r="D40" i="30"/>
  <c r="C385" i="18" l="1"/>
  <c r="M385" i="18"/>
  <c r="H438" i="18"/>
  <c r="H488" i="18" s="1"/>
  <c r="H435" i="18"/>
  <c r="H485" i="18" s="1"/>
  <c r="C410" i="18"/>
  <c r="C403" i="18"/>
  <c r="L408" i="18"/>
  <c r="J397" i="18"/>
  <c r="C408" i="18"/>
  <c r="J408" i="18"/>
  <c r="N408" i="18"/>
  <c r="M403" i="18"/>
  <c r="N387" i="18"/>
  <c r="P408" i="18"/>
  <c r="J388" i="18"/>
  <c r="J403" i="18"/>
  <c r="J387" i="18"/>
  <c r="C401" i="18"/>
  <c r="O408" i="18"/>
  <c r="O397" i="18"/>
  <c r="C395" i="18"/>
  <c r="H449" i="18"/>
  <c r="H499" i="18" s="1"/>
  <c r="C388" i="18"/>
  <c r="C396" i="18"/>
  <c r="K395" i="18"/>
  <c r="L395" i="18"/>
  <c r="C392" i="18"/>
  <c r="P405" i="18"/>
  <c r="M388" i="18"/>
  <c r="J405" i="18"/>
  <c r="N384" i="18"/>
  <c r="O399" i="18"/>
  <c r="J395" i="18"/>
  <c r="P388" i="18"/>
  <c r="J384" i="18"/>
  <c r="H442" i="18"/>
  <c r="H492" i="18" s="1"/>
  <c r="P384" i="18"/>
  <c r="L388" i="18"/>
  <c r="K405" i="18"/>
  <c r="O384" i="18"/>
  <c r="L385" i="18"/>
  <c r="J411" i="18"/>
  <c r="J402" i="18"/>
  <c r="N385" i="18"/>
  <c r="H461" i="18"/>
  <c r="H511" i="18" s="1"/>
  <c r="O410" i="18"/>
  <c r="P402" i="18"/>
  <c r="J385" i="18"/>
  <c r="M395" i="18"/>
  <c r="N405" i="18"/>
  <c r="N399" i="18"/>
  <c r="M406" i="18"/>
  <c r="O411" i="18"/>
  <c r="O401" i="18"/>
  <c r="N401" i="18"/>
  <c r="S401" i="18"/>
  <c r="H446" i="18"/>
  <c r="H496" i="18" s="1"/>
  <c r="P409" i="18"/>
  <c r="O398" i="18"/>
  <c r="S395" i="18"/>
  <c r="X246" i="34"/>
  <c r="X256" i="34"/>
  <c r="X257" i="34"/>
  <c r="Z246" i="34"/>
  <c r="Z256" i="34"/>
  <c r="Z257" i="34"/>
  <c r="AB256" i="34"/>
  <c r="AB257" i="34"/>
  <c r="AA246" i="34"/>
  <c r="AA256" i="34"/>
  <c r="AA257" i="34"/>
  <c r="Y246" i="34"/>
  <c r="Y256" i="34"/>
  <c r="Y257" i="34"/>
  <c r="C409" i="18"/>
  <c r="C404" i="18"/>
  <c r="M409" i="18"/>
  <c r="L404" i="18"/>
  <c r="H453" i="18"/>
  <c r="H503" i="18" s="1"/>
  <c r="H451" i="18"/>
  <c r="H501" i="18" s="1"/>
  <c r="AE501" i="18" s="1"/>
  <c r="K391" i="18"/>
  <c r="M402" i="18"/>
  <c r="K387" i="18"/>
  <c r="M384" i="18"/>
  <c r="K397" i="18"/>
  <c r="M401" i="18"/>
  <c r="P411" i="18"/>
  <c r="P397" i="18"/>
  <c r="K401" i="18"/>
  <c r="P395" i="18"/>
  <c r="N403" i="18"/>
  <c r="L402" i="18"/>
  <c r="M397" i="18"/>
  <c r="L401" i="18"/>
  <c r="M411" i="18"/>
  <c r="H434" i="18"/>
  <c r="H484" i="18" s="1"/>
  <c r="AD484" i="18" s="1"/>
  <c r="O395" i="18"/>
  <c r="P403" i="18"/>
  <c r="K402" i="18"/>
  <c r="L384" i="18"/>
  <c r="N397" i="18"/>
  <c r="P401" i="18"/>
  <c r="R395" i="18"/>
  <c r="H460" i="18"/>
  <c r="H510" i="18" s="1"/>
  <c r="AD510" i="18" s="1"/>
  <c r="H452" i="18"/>
  <c r="H502" i="18" s="1"/>
  <c r="C399" i="18"/>
  <c r="L410" i="18"/>
  <c r="P410" i="18"/>
  <c r="L405" i="18"/>
  <c r="O387" i="18"/>
  <c r="P387" i="18"/>
  <c r="O385" i="18"/>
  <c r="J399" i="18"/>
  <c r="O388" i="18"/>
  <c r="K409" i="18"/>
  <c r="K404" i="18"/>
  <c r="L394" i="18"/>
  <c r="N398" i="18"/>
  <c r="M386" i="18"/>
  <c r="P391" i="18"/>
  <c r="P407" i="18"/>
  <c r="N410" i="18"/>
  <c r="M410" i="18"/>
  <c r="L409" i="18"/>
  <c r="N409" i="18"/>
  <c r="O405" i="18"/>
  <c r="J407" i="18"/>
  <c r="M387" i="18"/>
  <c r="L387" i="18"/>
  <c r="K385" i="18"/>
  <c r="P385" i="18"/>
  <c r="K386" i="18"/>
  <c r="P399" i="18"/>
  <c r="L399" i="18"/>
  <c r="L400" i="18"/>
  <c r="J400" i="18"/>
  <c r="M404" i="18"/>
  <c r="O404" i="18"/>
  <c r="J406" i="18"/>
  <c r="K400" i="18"/>
  <c r="P400" i="18"/>
  <c r="J404" i="18"/>
  <c r="P404" i="18"/>
  <c r="L406" i="18"/>
  <c r="O406" i="18"/>
  <c r="N388" i="18"/>
  <c r="K388" i="18"/>
  <c r="O409" i="18"/>
  <c r="J409" i="18"/>
  <c r="N400" i="18"/>
  <c r="M400" i="18"/>
  <c r="N404" i="18"/>
  <c r="N406" i="18"/>
  <c r="C391" i="18"/>
  <c r="H444" i="18"/>
  <c r="H494" i="18" s="1"/>
  <c r="C407" i="18"/>
  <c r="H448" i="18"/>
  <c r="H498" i="18" s="1"/>
  <c r="AD498" i="18" s="1"/>
  <c r="C386" i="18"/>
  <c r="H440" i="18"/>
  <c r="H490" i="18" s="1"/>
  <c r="C393" i="18"/>
  <c r="N391" i="18"/>
  <c r="P394" i="18"/>
  <c r="M407" i="18"/>
  <c r="L398" i="18"/>
  <c r="J386" i="18"/>
  <c r="H441" i="18"/>
  <c r="H491" i="18" s="1"/>
  <c r="C394" i="18"/>
  <c r="H457" i="18"/>
  <c r="H507" i="18" s="1"/>
  <c r="AE507" i="18" s="1"/>
  <c r="C398" i="18"/>
  <c r="H436" i="18"/>
  <c r="H486" i="18" s="1"/>
  <c r="C390" i="18"/>
  <c r="H443" i="18"/>
  <c r="H493" i="18" s="1"/>
  <c r="AE493" i="18" s="1"/>
  <c r="O391" i="18"/>
  <c r="M391" i="18"/>
  <c r="N394" i="18"/>
  <c r="M394" i="18"/>
  <c r="K407" i="18"/>
  <c r="N407" i="18"/>
  <c r="J398" i="18"/>
  <c r="P398" i="18"/>
  <c r="P386" i="18"/>
  <c r="N386" i="18"/>
  <c r="J391" i="18"/>
  <c r="L391" i="18"/>
  <c r="J394" i="18"/>
  <c r="K394" i="18"/>
  <c r="O407" i="18"/>
  <c r="L407" i="18"/>
  <c r="M398" i="18"/>
  <c r="K398" i="18"/>
  <c r="L386" i="18"/>
  <c r="K389" i="18"/>
  <c r="R396" i="18"/>
  <c r="P406" i="18"/>
  <c r="K406" i="18"/>
  <c r="S387" i="18"/>
  <c r="R399" i="18"/>
  <c r="Q385" i="18"/>
  <c r="M399" i="18"/>
  <c r="K399" i="18"/>
  <c r="L390" i="18"/>
  <c r="O393" i="18"/>
  <c r="N390" i="18"/>
  <c r="N396" i="18"/>
  <c r="L392" i="18"/>
  <c r="K390" i="18"/>
  <c r="K396" i="18"/>
  <c r="N393" i="18"/>
  <c r="R410" i="18"/>
  <c r="J390" i="18"/>
  <c r="L393" i="18"/>
  <c r="R408" i="18"/>
  <c r="S394" i="18"/>
  <c r="M396" i="18"/>
  <c r="J393" i="18"/>
  <c r="Q409" i="18"/>
  <c r="P390" i="18"/>
  <c r="O390" i="18"/>
  <c r="O396" i="18"/>
  <c r="J392" i="18"/>
  <c r="P393" i="18"/>
  <c r="Q408" i="18"/>
  <c r="R388" i="18"/>
  <c r="Q405" i="18"/>
  <c r="M392" i="18"/>
  <c r="M389" i="18"/>
  <c r="Q410" i="18"/>
  <c r="S405" i="18"/>
  <c r="L396" i="18"/>
  <c r="P392" i="18"/>
  <c r="K392" i="18"/>
  <c r="M393" i="18"/>
  <c r="O389" i="18"/>
  <c r="Q391" i="18"/>
  <c r="S388" i="18"/>
  <c r="R409" i="18"/>
  <c r="Q400" i="18"/>
  <c r="P396" i="18"/>
  <c r="J396" i="18"/>
  <c r="O392" i="18"/>
  <c r="N392" i="18"/>
  <c r="K393" i="18"/>
  <c r="P389" i="18"/>
  <c r="N389" i="18"/>
  <c r="S391" i="18"/>
  <c r="R394" i="18"/>
  <c r="S400" i="18"/>
  <c r="R387" i="18"/>
  <c r="S406" i="18"/>
  <c r="Q389" i="18"/>
  <c r="R406" i="18"/>
  <c r="S389" i="18"/>
  <c r="L389" i="18"/>
  <c r="Q407" i="18"/>
  <c r="Q396" i="18"/>
  <c r="R407" i="18"/>
  <c r="Q398" i="18"/>
  <c r="S398" i="18"/>
  <c r="Q399" i="18"/>
  <c r="R392" i="18"/>
  <c r="S392" i="18"/>
  <c r="AD495" i="18"/>
  <c r="AE495" i="18"/>
  <c r="AD503" i="18"/>
  <c r="AE503" i="18"/>
  <c r="AD485" i="18"/>
  <c r="AE485" i="18"/>
  <c r="AE497" i="18"/>
  <c r="AD497" i="18"/>
  <c r="AE499" i="18"/>
  <c r="AD499" i="18"/>
  <c r="AD511" i="18"/>
  <c r="AE511" i="18"/>
  <c r="Q393" i="18"/>
  <c r="AE494" i="18"/>
  <c r="AD494" i="18"/>
  <c r="AE500" i="18"/>
  <c r="AD500" i="18"/>
  <c r="AE504" i="18"/>
  <c r="AD504" i="18"/>
  <c r="AD506" i="18"/>
  <c r="AE506" i="18"/>
  <c r="AD490" i="18"/>
  <c r="AE490" i="18"/>
  <c r="AE496" i="18"/>
  <c r="AD496" i="18"/>
  <c r="AE491" i="18"/>
  <c r="AD491" i="18"/>
  <c r="AE488" i="18"/>
  <c r="AD488" i="18"/>
  <c r="AD509" i="18"/>
  <c r="AE509" i="18"/>
  <c r="AE486" i="18"/>
  <c r="AD486" i="18"/>
  <c r="AD493" i="18"/>
  <c r="AE489" i="18"/>
  <c r="AD489" i="18"/>
  <c r="AE508" i="18"/>
  <c r="AD508" i="18"/>
  <c r="AE505" i="18"/>
  <c r="AD505" i="18"/>
  <c r="AE502" i="18"/>
  <c r="AD502" i="18"/>
  <c r="AD487" i="18"/>
  <c r="AE487" i="18"/>
  <c r="AE492" i="18"/>
  <c r="AD492" i="18"/>
  <c r="C495" i="18"/>
  <c r="W495" i="18"/>
  <c r="AA495" i="18"/>
  <c r="M495" i="18"/>
  <c r="Y495" i="18"/>
  <c r="Z495" i="18"/>
  <c r="S495" i="18"/>
  <c r="AC495" i="18"/>
  <c r="X495" i="18"/>
  <c r="AB495" i="18"/>
  <c r="P495" i="18"/>
  <c r="Q495" i="18"/>
  <c r="O495" i="18"/>
  <c r="U495" i="18"/>
  <c r="T495" i="18"/>
  <c r="R495" i="18"/>
  <c r="J495" i="18"/>
  <c r="V495" i="18"/>
  <c r="N495" i="18"/>
  <c r="L495" i="18"/>
  <c r="K495" i="18"/>
  <c r="C503" i="18"/>
  <c r="X503" i="18"/>
  <c r="P503" i="18"/>
  <c r="W503" i="18"/>
  <c r="AA503" i="18"/>
  <c r="AC503" i="18"/>
  <c r="U503" i="18"/>
  <c r="AB503" i="18"/>
  <c r="Z503" i="18"/>
  <c r="Y503" i="18"/>
  <c r="S503" i="18"/>
  <c r="M503" i="18"/>
  <c r="Q503" i="18"/>
  <c r="O503" i="18"/>
  <c r="L503" i="18"/>
  <c r="R503" i="18"/>
  <c r="J503" i="18"/>
  <c r="T503" i="18"/>
  <c r="V503" i="18"/>
  <c r="N503" i="18"/>
  <c r="K503" i="18"/>
  <c r="Q484" i="18"/>
  <c r="W484" i="18"/>
  <c r="R484" i="18"/>
  <c r="C485" i="18"/>
  <c r="P485" i="18"/>
  <c r="S485" i="18"/>
  <c r="AC485" i="18"/>
  <c r="X485" i="18"/>
  <c r="AB485" i="18"/>
  <c r="O485" i="18"/>
  <c r="M485" i="18"/>
  <c r="W485" i="18"/>
  <c r="AA485" i="18"/>
  <c r="Y485" i="18"/>
  <c r="Z485" i="18"/>
  <c r="Q485" i="18"/>
  <c r="U485" i="18"/>
  <c r="L485" i="18"/>
  <c r="K485" i="18"/>
  <c r="R485" i="18"/>
  <c r="V485" i="18"/>
  <c r="N485" i="18"/>
  <c r="J485" i="18"/>
  <c r="T485" i="18"/>
  <c r="C497" i="18"/>
  <c r="S497" i="18"/>
  <c r="AC497" i="18"/>
  <c r="X497" i="18"/>
  <c r="AB497" i="18"/>
  <c r="P497" i="18"/>
  <c r="Q497" i="18"/>
  <c r="O497" i="18"/>
  <c r="U497" i="18"/>
  <c r="W497" i="18"/>
  <c r="AA497" i="18"/>
  <c r="Z497" i="18"/>
  <c r="M497" i="18"/>
  <c r="Y497" i="18"/>
  <c r="J497" i="18"/>
  <c r="L497" i="18"/>
  <c r="K497" i="18"/>
  <c r="V497" i="18"/>
  <c r="T497" i="18"/>
  <c r="N497" i="18"/>
  <c r="R497" i="18"/>
  <c r="W499" i="18"/>
  <c r="AA499" i="18"/>
  <c r="Z499" i="18"/>
  <c r="M499" i="18"/>
  <c r="Y499" i="18"/>
  <c r="S499" i="18"/>
  <c r="AC499" i="18"/>
  <c r="X499" i="18"/>
  <c r="AB499" i="18"/>
  <c r="P499" i="18"/>
  <c r="Q499" i="18"/>
  <c r="O499" i="18"/>
  <c r="J499" i="18"/>
  <c r="T499" i="18"/>
  <c r="R499" i="18"/>
  <c r="N499" i="18"/>
  <c r="C499" i="18"/>
  <c r="U499" i="18"/>
  <c r="V499" i="18"/>
  <c r="L499" i="18"/>
  <c r="K499" i="18"/>
  <c r="S501" i="18"/>
  <c r="Q501" i="18"/>
  <c r="AB501" i="18"/>
  <c r="AA501" i="18"/>
  <c r="M501" i="18"/>
  <c r="C501" i="18"/>
  <c r="U501" i="18"/>
  <c r="R501" i="18"/>
  <c r="V501" i="18"/>
  <c r="C511" i="18"/>
  <c r="X511" i="18"/>
  <c r="P511" i="18"/>
  <c r="W511" i="18"/>
  <c r="AA511" i="18"/>
  <c r="AC511" i="18"/>
  <c r="U511" i="18"/>
  <c r="AB511" i="18"/>
  <c r="Z511" i="18"/>
  <c r="Y511" i="18"/>
  <c r="S511" i="18"/>
  <c r="M511" i="18"/>
  <c r="Q511" i="18"/>
  <c r="O511" i="18"/>
  <c r="L511" i="18"/>
  <c r="R511" i="18"/>
  <c r="J511" i="18"/>
  <c r="T511" i="18"/>
  <c r="V511" i="18"/>
  <c r="N511" i="18"/>
  <c r="K511" i="18"/>
  <c r="C494" i="18"/>
  <c r="X494" i="18"/>
  <c r="AB494" i="18"/>
  <c r="P494" i="18"/>
  <c r="Q494" i="18"/>
  <c r="O494" i="18"/>
  <c r="U494" i="18"/>
  <c r="W494" i="18"/>
  <c r="AA494" i="18"/>
  <c r="M494" i="18"/>
  <c r="Y494" i="18"/>
  <c r="Z494" i="18"/>
  <c r="L494" i="18"/>
  <c r="K494" i="18"/>
  <c r="V494" i="18"/>
  <c r="T494" i="18"/>
  <c r="N494" i="18"/>
  <c r="S494" i="18"/>
  <c r="J494" i="18"/>
  <c r="R494" i="18"/>
  <c r="AC494" i="18"/>
  <c r="C500" i="18"/>
  <c r="Z500" i="18"/>
  <c r="M500" i="18"/>
  <c r="Y500" i="18"/>
  <c r="S500" i="18"/>
  <c r="AC500" i="18"/>
  <c r="X500" i="18"/>
  <c r="AB500" i="18"/>
  <c r="P500" i="18"/>
  <c r="Q500" i="18"/>
  <c r="O500" i="18"/>
  <c r="U500" i="18"/>
  <c r="W500" i="18"/>
  <c r="AA500" i="18"/>
  <c r="J500" i="18"/>
  <c r="N500" i="18"/>
  <c r="V500" i="18"/>
  <c r="R500" i="18"/>
  <c r="L500" i="18"/>
  <c r="K500" i="18"/>
  <c r="T500" i="18"/>
  <c r="C498" i="18"/>
  <c r="X498" i="18"/>
  <c r="AB498" i="18"/>
  <c r="P498" i="18"/>
  <c r="Q498" i="18"/>
  <c r="O498" i="18"/>
  <c r="U498" i="18"/>
  <c r="W498" i="18"/>
  <c r="AA498" i="18"/>
  <c r="Z498" i="18"/>
  <c r="M498" i="18"/>
  <c r="Y498" i="18"/>
  <c r="L498" i="18"/>
  <c r="K498" i="18"/>
  <c r="N498" i="18"/>
  <c r="V498" i="18"/>
  <c r="S498" i="18"/>
  <c r="J498" i="18"/>
  <c r="T498" i="18"/>
  <c r="R498" i="18"/>
  <c r="AC498" i="18"/>
  <c r="C504" i="18"/>
  <c r="X504" i="18"/>
  <c r="AB504" i="18"/>
  <c r="Z504" i="18"/>
  <c r="M504" i="18"/>
  <c r="AC504" i="18"/>
  <c r="S504" i="18"/>
  <c r="Y504" i="18"/>
  <c r="O504" i="18"/>
  <c r="P504" i="18"/>
  <c r="Q504" i="18"/>
  <c r="W504" i="18"/>
  <c r="AA504" i="18"/>
  <c r="J504" i="18"/>
  <c r="V504" i="18"/>
  <c r="N504" i="18"/>
  <c r="T504" i="18"/>
  <c r="K504" i="18"/>
  <c r="R504" i="18"/>
  <c r="U504" i="18"/>
  <c r="L504" i="18"/>
  <c r="C506" i="18"/>
  <c r="O506" i="18"/>
  <c r="Y506" i="18"/>
  <c r="W506" i="18"/>
  <c r="AA506" i="18"/>
  <c r="P506" i="18"/>
  <c r="Z506" i="18"/>
  <c r="Q506" i="18"/>
  <c r="X506" i="18"/>
  <c r="AB506" i="18"/>
  <c r="AC506" i="18"/>
  <c r="T506" i="18"/>
  <c r="K506" i="18"/>
  <c r="M506" i="18"/>
  <c r="R506" i="18"/>
  <c r="U506" i="18"/>
  <c r="J506" i="18"/>
  <c r="L506" i="18"/>
  <c r="V506" i="18"/>
  <c r="N506" i="18"/>
  <c r="S506" i="18"/>
  <c r="C490" i="18"/>
  <c r="X490" i="18"/>
  <c r="AB490" i="18"/>
  <c r="O490" i="18"/>
  <c r="M490" i="18"/>
  <c r="W490" i="18"/>
  <c r="AA490" i="18"/>
  <c r="Y490" i="18"/>
  <c r="Z490" i="18"/>
  <c r="Q490" i="18"/>
  <c r="P490" i="18"/>
  <c r="K490" i="18"/>
  <c r="R490" i="18"/>
  <c r="AC490" i="18"/>
  <c r="J490" i="18"/>
  <c r="T490" i="18"/>
  <c r="V490" i="18"/>
  <c r="N490" i="18"/>
  <c r="S490" i="18"/>
  <c r="U490" i="18"/>
  <c r="L490" i="18"/>
  <c r="C496" i="18"/>
  <c r="M496" i="18"/>
  <c r="Y496" i="18"/>
  <c r="Z496" i="18"/>
  <c r="S496" i="18"/>
  <c r="AC496" i="18"/>
  <c r="X496" i="18"/>
  <c r="AB496" i="18"/>
  <c r="P496" i="18"/>
  <c r="Q496" i="18"/>
  <c r="O496" i="18"/>
  <c r="W496" i="18"/>
  <c r="AA496" i="18"/>
  <c r="R496" i="18"/>
  <c r="J496" i="18"/>
  <c r="L496" i="18"/>
  <c r="K496" i="18"/>
  <c r="N496" i="18"/>
  <c r="V496" i="18"/>
  <c r="U496" i="18"/>
  <c r="T496" i="18"/>
  <c r="C491" i="18"/>
  <c r="W491" i="18"/>
  <c r="AA491" i="18"/>
  <c r="Y491" i="18"/>
  <c r="Z491" i="18"/>
  <c r="Q491" i="18"/>
  <c r="P491" i="18"/>
  <c r="S491" i="18"/>
  <c r="AC491" i="18"/>
  <c r="X491" i="18"/>
  <c r="AB491" i="18"/>
  <c r="O491" i="18"/>
  <c r="J491" i="18"/>
  <c r="T491" i="18"/>
  <c r="R491" i="18"/>
  <c r="V491" i="18"/>
  <c r="N491" i="18"/>
  <c r="M491" i="18"/>
  <c r="U491" i="18"/>
  <c r="L491" i="18"/>
  <c r="K491" i="18"/>
  <c r="Z488" i="18"/>
  <c r="Q488" i="18"/>
  <c r="P488" i="18"/>
  <c r="S488" i="18"/>
  <c r="AC488" i="18"/>
  <c r="X488" i="18"/>
  <c r="AB488" i="18"/>
  <c r="O488" i="18"/>
  <c r="M488" i="18"/>
  <c r="W488" i="18"/>
  <c r="AA488" i="18"/>
  <c r="V488" i="18"/>
  <c r="N488" i="18"/>
  <c r="C488" i="18"/>
  <c r="U488" i="18"/>
  <c r="L488" i="18"/>
  <c r="K488" i="18"/>
  <c r="R488" i="18"/>
  <c r="Y488" i="18"/>
  <c r="J488" i="18"/>
  <c r="T488" i="18"/>
  <c r="Q509" i="18"/>
  <c r="S509" i="18"/>
  <c r="X509" i="18"/>
  <c r="P509" i="18"/>
  <c r="O509" i="18"/>
  <c r="AC509" i="18"/>
  <c r="AB509" i="18"/>
  <c r="W509" i="18"/>
  <c r="AA509" i="18"/>
  <c r="Y509" i="18"/>
  <c r="Z509" i="18"/>
  <c r="N509" i="18"/>
  <c r="C509" i="18"/>
  <c r="L509" i="18"/>
  <c r="K509" i="18"/>
  <c r="T509" i="18"/>
  <c r="R509" i="18"/>
  <c r="M509" i="18"/>
  <c r="U509" i="18"/>
  <c r="J509" i="18"/>
  <c r="V509" i="18"/>
  <c r="W507" i="18"/>
  <c r="AA507" i="18"/>
  <c r="M507" i="18"/>
  <c r="Z507" i="18"/>
  <c r="Q507" i="18"/>
  <c r="X507" i="18"/>
  <c r="P507" i="18"/>
  <c r="S507" i="18"/>
  <c r="AC507" i="18"/>
  <c r="AB507" i="18"/>
  <c r="O507" i="18"/>
  <c r="U507" i="18"/>
  <c r="R507" i="18"/>
  <c r="C507" i="18"/>
  <c r="Y507" i="18"/>
  <c r="J507" i="18"/>
  <c r="V507" i="18"/>
  <c r="N507" i="18"/>
  <c r="L507" i="18"/>
  <c r="T507" i="18"/>
  <c r="K507" i="18"/>
  <c r="C486" i="18"/>
  <c r="X486" i="18"/>
  <c r="AB486" i="18"/>
  <c r="O486" i="18"/>
  <c r="M486" i="18"/>
  <c r="W486" i="18"/>
  <c r="AA486" i="18"/>
  <c r="Y486" i="18"/>
  <c r="Z486" i="18"/>
  <c r="Q486" i="18"/>
  <c r="P486" i="18"/>
  <c r="S486" i="18"/>
  <c r="K486" i="18"/>
  <c r="R486" i="18"/>
  <c r="J486" i="18"/>
  <c r="T486" i="18"/>
  <c r="AC486" i="18"/>
  <c r="V486" i="18"/>
  <c r="N486" i="18"/>
  <c r="U486" i="18"/>
  <c r="L486" i="18"/>
  <c r="Z493" i="18"/>
  <c r="S493" i="18"/>
  <c r="AC493" i="18"/>
  <c r="X493" i="18"/>
  <c r="AB493" i="18"/>
  <c r="P493" i="18"/>
  <c r="Q493" i="18"/>
  <c r="O493" i="18"/>
  <c r="U493" i="18"/>
  <c r="W493" i="18"/>
  <c r="AA493" i="18"/>
  <c r="R493" i="18"/>
  <c r="N493" i="18"/>
  <c r="L493" i="18"/>
  <c r="K493" i="18"/>
  <c r="C493" i="18"/>
  <c r="M493" i="18"/>
  <c r="Y493" i="18"/>
  <c r="T493" i="18"/>
  <c r="V493" i="18"/>
  <c r="J493" i="18"/>
  <c r="C489" i="18"/>
  <c r="P489" i="18"/>
  <c r="S489" i="18"/>
  <c r="AC489" i="18"/>
  <c r="X489" i="18"/>
  <c r="AB489" i="18"/>
  <c r="O489" i="18"/>
  <c r="M489" i="18"/>
  <c r="W489" i="18"/>
  <c r="AA489" i="18"/>
  <c r="Y489" i="18"/>
  <c r="Z489" i="18"/>
  <c r="Q489" i="18"/>
  <c r="U489" i="18"/>
  <c r="L489" i="18"/>
  <c r="K489" i="18"/>
  <c r="R489" i="18"/>
  <c r="J489" i="18"/>
  <c r="T489" i="18"/>
  <c r="V489" i="18"/>
  <c r="N489" i="18"/>
  <c r="C508" i="18"/>
  <c r="Z508" i="18"/>
  <c r="P508" i="18"/>
  <c r="Q508" i="18"/>
  <c r="S508" i="18"/>
  <c r="X508" i="18"/>
  <c r="AB508" i="18"/>
  <c r="O508" i="18"/>
  <c r="M508" i="18"/>
  <c r="AC508" i="18"/>
  <c r="W508" i="18"/>
  <c r="AA508" i="18"/>
  <c r="J508" i="18"/>
  <c r="V508" i="18"/>
  <c r="N508" i="18"/>
  <c r="R508" i="18"/>
  <c r="U508" i="18"/>
  <c r="L508" i="18"/>
  <c r="K508" i="18"/>
  <c r="Y508" i="18"/>
  <c r="T508" i="18"/>
  <c r="C510" i="18"/>
  <c r="P510" i="18"/>
  <c r="Q510" i="18"/>
  <c r="O510" i="18"/>
  <c r="U510" i="18"/>
  <c r="X510" i="18"/>
  <c r="AB510" i="18"/>
  <c r="W510" i="18"/>
  <c r="AA510" i="18"/>
  <c r="M510" i="18"/>
  <c r="AC510" i="18"/>
  <c r="Z510" i="18"/>
  <c r="Y510" i="18"/>
  <c r="L510" i="18"/>
  <c r="K510" i="18"/>
  <c r="R510" i="18"/>
  <c r="S510" i="18"/>
  <c r="J510" i="18"/>
  <c r="T510" i="18"/>
  <c r="V510" i="18"/>
  <c r="N510" i="18"/>
  <c r="AB505" i="18"/>
  <c r="S505" i="18"/>
  <c r="Y505" i="18"/>
  <c r="O505" i="18"/>
  <c r="M505" i="18"/>
  <c r="Q505" i="18"/>
  <c r="W505" i="18"/>
  <c r="AA505" i="18"/>
  <c r="X505" i="18"/>
  <c r="P505" i="18"/>
  <c r="Z505" i="18"/>
  <c r="T505" i="18"/>
  <c r="AC505" i="18"/>
  <c r="U505" i="18"/>
  <c r="K505" i="18"/>
  <c r="C505" i="18"/>
  <c r="V505" i="18"/>
  <c r="R505" i="18"/>
  <c r="N505" i="18"/>
  <c r="J505" i="18"/>
  <c r="L505" i="18"/>
  <c r="C502" i="18"/>
  <c r="P502" i="18"/>
  <c r="Q502" i="18"/>
  <c r="O502" i="18"/>
  <c r="X502" i="18"/>
  <c r="AB502" i="18"/>
  <c r="W502" i="18"/>
  <c r="AA502" i="18"/>
  <c r="M502" i="18"/>
  <c r="AC502" i="18"/>
  <c r="Z502" i="18"/>
  <c r="Y502" i="18"/>
  <c r="S502" i="18"/>
  <c r="U502" i="18"/>
  <c r="L502" i="18"/>
  <c r="K502" i="18"/>
  <c r="R502" i="18"/>
  <c r="J502" i="18"/>
  <c r="T502" i="18"/>
  <c r="V502" i="18"/>
  <c r="N502" i="18"/>
  <c r="C487" i="18"/>
  <c r="W487" i="18"/>
  <c r="AA487" i="18"/>
  <c r="Y487" i="18"/>
  <c r="Z487" i="18"/>
  <c r="Q487" i="18"/>
  <c r="P487" i="18"/>
  <c r="S487" i="18"/>
  <c r="AC487" i="18"/>
  <c r="X487" i="18"/>
  <c r="AB487" i="18"/>
  <c r="O487" i="18"/>
  <c r="J487" i="18"/>
  <c r="T487" i="18"/>
  <c r="V487" i="18"/>
  <c r="N487" i="18"/>
  <c r="U487" i="18"/>
  <c r="L487" i="18"/>
  <c r="R487" i="18"/>
  <c r="M487" i="18"/>
  <c r="K487" i="18"/>
  <c r="C492" i="18"/>
  <c r="Z492" i="18"/>
  <c r="Q492" i="18"/>
  <c r="P492" i="18"/>
  <c r="S492" i="18"/>
  <c r="AC492" i="18"/>
  <c r="X492" i="18"/>
  <c r="AB492" i="18"/>
  <c r="O492" i="18"/>
  <c r="M492" i="18"/>
  <c r="W492" i="18"/>
  <c r="AA492" i="18"/>
  <c r="V492" i="18"/>
  <c r="N492" i="18"/>
  <c r="U492" i="18"/>
  <c r="L492" i="18"/>
  <c r="Y492" i="18"/>
  <c r="K492" i="18"/>
  <c r="R492" i="18"/>
  <c r="J492" i="18"/>
  <c r="T492" i="18"/>
  <c r="U445" i="18"/>
  <c r="T445" i="18"/>
  <c r="U453" i="18"/>
  <c r="T453" i="18"/>
  <c r="U434" i="18"/>
  <c r="T434" i="18"/>
  <c r="T435" i="18"/>
  <c r="U435" i="18"/>
  <c r="U447" i="18"/>
  <c r="T447" i="18"/>
  <c r="U449" i="18"/>
  <c r="T449" i="18"/>
  <c r="T451" i="18"/>
  <c r="U451" i="18"/>
  <c r="C461" i="18"/>
  <c r="D461" i="18" s="1"/>
  <c r="U461" i="18"/>
  <c r="T461" i="18"/>
  <c r="U444" i="18"/>
  <c r="T444" i="18"/>
  <c r="U450" i="18"/>
  <c r="T450" i="18"/>
  <c r="T448" i="18"/>
  <c r="U448" i="18"/>
  <c r="U454" i="18"/>
  <c r="T454" i="18"/>
  <c r="U456" i="18"/>
  <c r="T456" i="18"/>
  <c r="U440" i="18"/>
  <c r="T440" i="18"/>
  <c r="T446" i="18"/>
  <c r="U446" i="18"/>
  <c r="U441" i="18"/>
  <c r="T441" i="18"/>
  <c r="T438" i="18"/>
  <c r="U438" i="18"/>
  <c r="T459" i="18"/>
  <c r="U459" i="18"/>
  <c r="U457" i="18"/>
  <c r="T457" i="18"/>
  <c r="U436" i="18"/>
  <c r="T436" i="18"/>
  <c r="T443" i="18"/>
  <c r="U443" i="18"/>
  <c r="U439" i="18"/>
  <c r="T439" i="18"/>
  <c r="AD176" i="31"/>
  <c r="AD178" i="31"/>
  <c r="AD177" i="31"/>
  <c r="AD175" i="31"/>
  <c r="U458" i="18"/>
  <c r="T458" i="18"/>
  <c r="U460" i="18"/>
  <c r="T460" i="18"/>
  <c r="U455" i="18"/>
  <c r="T455" i="18"/>
  <c r="U452" i="18"/>
  <c r="T452" i="18"/>
  <c r="U437" i="18"/>
  <c r="T437" i="18"/>
  <c r="U442" i="18"/>
  <c r="T442" i="18"/>
  <c r="R389" i="18"/>
  <c r="T389" i="18"/>
  <c r="U389" i="18"/>
  <c r="U409" i="18"/>
  <c r="T409" i="18"/>
  <c r="R404" i="18"/>
  <c r="U404" i="18"/>
  <c r="T404" i="18"/>
  <c r="U408" i="18"/>
  <c r="T408" i="18"/>
  <c r="U405" i="18"/>
  <c r="T405" i="18"/>
  <c r="U385" i="18"/>
  <c r="T385" i="18"/>
  <c r="R390" i="18"/>
  <c r="U390" i="18"/>
  <c r="T390" i="18"/>
  <c r="U391" i="18"/>
  <c r="T391" i="18"/>
  <c r="U407" i="18"/>
  <c r="T407" i="18"/>
  <c r="S386" i="18"/>
  <c r="U386" i="18"/>
  <c r="T386" i="18"/>
  <c r="T401" i="18"/>
  <c r="U401" i="18"/>
  <c r="Q395" i="18"/>
  <c r="U395" i="18"/>
  <c r="T395" i="18"/>
  <c r="S402" i="18"/>
  <c r="T402" i="18"/>
  <c r="U402" i="18"/>
  <c r="T397" i="18"/>
  <c r="U397" i="18"/>
  <c r="S385" i="18"/>
  <c r="T396" i="18"/>
  <c r="U396" i="18"/>
  <c r="U388" i="18"/>
  <c r="T388" i="18"/>
  <c r="U400" i="18"/>
  <c r="T400" i="18"/>
  <c r="T406" i="18"/>
  <c r="U406" i="18"/>
  <c r="R386" i="18"/>
  <c r="U392" i="18"/>
  <c r="T392" i="18"/>
  <c r="U410" i="18"/>
  <c r="T410" i="18"/>
  <c r="U387" i="18"/>
  <c r="T387" i="18"/>
  <c r="U399" i="18"/>
  <c r="T399" i="18"/>
  <c r="Q386" i="18"/>
  <c r="Q390" i="18"/>
  <c r="S393" i="18"/>
  <c r="T393" i="18"/>
  <c r="U393" i="18"/>
  <c r="U394" i="18"/>
  <c r="T394" i="18"/>
  <c r="T398" i="18"/>
  <c r="U398" i="18"/>
  <c r="S390" i="18"/>
  <c r="R411" i="18"/>
  <c r="U411" i="18"/>
  <c r="T411" i="18"/>
  <c r="U403" i="18"/>
  <c r="T403" i="18"/>
  <c r="T384" i="18"/>
  <c r="U384" i="18"/>
  <c r="Y183" i="34"/>
  <c r="S145" i="31"/>
  <c r="S157" i="31"/>
  <c r="S158" i="31"/>
  <c r="S156" i="31"/>
  <c r="Z145" i="31"/>
  <c r="Z157" i="31"/>
  <c r="Z158" i="31"/>
  <c r="Z156" i="31"/>
  <c r="AB145" i="31"/>
  <c r="AB156" i="31"/>
  <c r="AB157" i="31"/>
  <c r="AB158" i="31"/>
  <c r="V145" i="31"/>
  <c r="V158" i="31"/>
  <c r="V157" i="31"/>
  <c r="V156" i="31"/>
  <c r="R145" i="31"/>
  <c r="R157" i="31"/>
  <c r="R158" i="31"/>
  <c r="R156" i="31"/>
  <c r="X145" i="31"/>
  <c r="X158" i="31"/>
  <c r="X156" i="31"/>
  <c r="X157" i="31"/>
  <c r="AA145" i="31"/>
  <c r="AA157" i="31"/>
  <c r="AA158" i="31"/>
  <c r="AA156" i="31"/>
  <c r="AC145" i="31"/>
  <c r="AC157" i="31"/>
  <c r="AC156" i="31"/>
  <c r="AC158" i="31"/>
  <c r="R121" i="31"/>
  <c r="W145" i="31"/>
  <c r="W158" i="31"/>
  <c r="W157" i="31"/>
  <c r="W156" i="31"/>
  <c r="AE145" i="31"/>
  <c r="AE156" i="31"/>
  <c r="AE157" i="31"/>
  <c r="AE158" i="31"/>
  <c r="O145" i="31"/>
  <c r="O156" i="31"/>
  <c r="O158" i="31"/>
  <c r="O157" i="31"/>
  <c r="N145" i="31"/>
  <c r="N158" i="31"/>
  <c r="N156" i="31"/>
  <c r="N157" i="31"/>
  <c r="Y145" i="31"/>
  <c r="Y157" i="31"/>
  <c r="Y156" i="31"/>
  <c r="Y158" i="31"/>
  <c r="Q145" i="31"/>
  <c r="Q157" i="31"/>
  <c r="Q156" i="31"/>
  <c r="Q158" i="31"/>
  <c r="P145" i="31"/>
  <c r="P156" i="31"/>
  <c r="P158" i="31"/>
  <c r="P157" i="31"/>
  <c r="T145" i="31"/>
  <c r="T156" i="31"/>
  <c r="T158" i="31"/>
  <c r="T157" i="31"/>
  <c r="U145" i="31"/>
  <c r="U157" i="31"/>
  <c r="U158" i="31"/>
  <c r="U156" i="31"/>
  <c r="R94" i="31"/>
  <c r="S94" i="31"/>
  <c r="R107" i="31"/>
  <c r="S107" i="31"/>
  <c r="S101" i="31"/>
  <c r="R101" i="31"/>
  <c r="R99" i="31"/>
  <c r="S99" i="31"/>
  <c r="R98" i="31"/>
  <c r="S98" i="31"/>
  <c r="S105" i="31"/>
  <c r="R105" i="31"/>
  <c r="R103" i="31"/>
  <c r="S103" i="31"/>
  <c r="R110" i="31"/>
  <c r="S110" i="31"/>
  <c r="R96" i="31"/>
  <c r="S96" i="31"/>
  <c r="S411" i="18"/>
  <c r="L397" i="18"/>
  <c r="Q397" i="18"/>
  <c r="Q401" i="18"/>
  <c r="R402" i="18"/>
  <c r="Q402" i="18"/>
  <c r="R397" i="18"/>
  <c r="R401" i="18"/>
  <c r="S404" i="18"/>
  <c r="N411" i="18"/>
  <c r="L411" i="18"/>
  <c r="Q403" i="18"/>
  <c r="Q384" i="18"/>
  <c r="S403" i="18"/>
  <c r="S384" i="18"/>
  <c r="Q411" i="18"/>
  <c r="K411" i="18"/>
  <c r="R403" i="18"/>
  <c r="R384" i="18"/>
  <c r="AF66" i="31"/>
  <c r="AG66" i="31"/>
  <c r="H122" i="31"/>
  <c r="AB229" i="34"/>
  <c r="K69" i="29"/>
  <c r="Q69" i="29"/>
  <c r="AB69" i="29"/>
  <c r="N69" i="29"/>
  <c r="U69" i="29"/>
  <c r="M69" i="29"/>
  <c r="S69" i="29"/>
  <c r="T69" i="29"/>
  <c r="L69" i="29"/>
  <c r="Y69" i="29"/>
  <c r="Z69" i="29"/>
  <c r="X69" i="29"/>
  <c r="O69" i="29"/>
  <c r="H112" i="31"/>
  <c r="P69" i="29"/>
  <c r="V69" i="29"/>
  <c r="AD146" i="31"/>
  <c r="O46" i="29"/>
  <c r="W46" i="29"/>
  <c r="Z46" i="29"/>
  <c r="L46" i="29"/>
  <c r="R46" i="29"/>
  <c r="K46" i="29"/>
  <c r="V46" i="29"/>
  <c r="AB46" i="29"/>
  <c r="M46" i="29"/>
  <c r="X46" i="29"/>
  <c r="Q46" i="29"/>
  <c r="N46" i="29"/>
  <c r="T46" i="29"/>
  <c r="Y46" i="29"/>
  <c r="U46" i="29"/>
  <c r="S46" i="29"/>
  <c r="AD66" i="31"/>
  <c r="AD179" i="31"/>
  <c r="AA66" i="31"/>
  <c r="R66" i="31"/>
  <c r="AB66" i="31"/>
  <c r="Z66" i="31"/>
  <c r="T66" i="31"/>
  <c r="Q66" i="31"/>
  <c r="W66" i="31"/>
  <c r="Y66" i="31"/>
  <c r="AE66" i="31"/>
  <c r="U66" i="31"/>
  <c r="H141" i="31"/>
  <c r="H124" i="31"/>
  <c r="AC66" i="31"/>
  <c r="N66" i="31"/>
  <c r="X66" i="31"/>
  <c r="O66" i="31"/>
  <c r="P66" i="31"/>
  <c r="S66" i="31"/>
  <c r="V66" i="31"/>
  <c r="Z155" i="31"/>
  <c r="Q101" i="31"/>
  <c r="T101" i="31"/>
  <c r="Y155" i="31"/>
  <c r="Q96" i="31"/>
  <c r="T96" i="31"/>
  <c r="Q155" i="31"/>
  <c r="Q139" i="31"/>
  <c r="S139" i="31"/>
  <c r="AB155" i="31"/>
  <c r="Q130" i="31"/>
  <c r="S130" i="31"/>
  <c r="V155" i="31"/>
  <c r="O155" i="31"/>
  <c r="Q132" i="31"/>
  <c r="S132" i="31"/>
  <c r="N155" i="31"/>
  <c r="H111" i="31"/>
  <c r="H108" i="31"/>
  <c r="H131" i="31"/>
  <c r="H133" i="31"/>
  <c r="Q134" i="31"/>
  <c r="S134" i="31"/>
  <c r="W155" i="31"/>
  <c r="Q103" i="31"/>
  <c r="T103" i="31"/>
  <c r="P155" i="31"/>
  <c r="S125" i="31"/>
  <c r="Q125" i="31"/>
  <c r="T155" i="31"/>
  <c r="Q94" i="31"/>
  <c r="T94" i="31"/>
  <c r="R155" i="31"/>
  <c r="Q99" i="31"/>
  <c r="T99" i="31"/>
  <c r="X155" i="31"/>
  <c r="Q98" i="31"/>
  <c r="T98" i="31"/>
  <c r="H104" i="31"/>
  <c r="H102" i="31"/>
  <c r="H109" i="31"/>
  <c r="H106" i="31"/>
  <c r="H140" i="31"/>
  <c r="H126" i="31"/>
  <c r="AE155" i="31"/>
  <c r="Q136" i="31"/>
  <c r="S136" i="31"/>
  <c r="T110" i="31"/>
  <c r="Q110" i="31"/>
  <c r="Q105" i="31"/>
  <c r="T105" i="31"/>
  <c r="Q107" i="31"/>
  <c r="T107" i="31"/>
  <c r="S155" i="31"/>
  <c r="S123" i="31"/>
  <c r="Q123" i="31"/>
  <c r="U155" i="31"/>
  <c r="AA155" i="31"/>
  <c r="Q128" i="31"/>
  <c r="S128" i="31"/>
  <c r="AC155" i="31"/>
  <c r="Q127" i="31"/>
  <c r="S127" i="31"/>
  <c r="H95" i="31"/>
  <c r="H100" i="31"/>
  <c r="H97" i="31"/>
  <c r="H135" i="31"/>
  <c r="H129" i="31"/>
  <c r="H137" i="31"/>
  <c r="H138" i="31"/>
  <c r="H93" i="31"/>
  <c r="Z239" i="34"/>
  <c r="Z238" i="34"/>
  <c r="Z236" i="34"/>
  <c r="Z237" i="34"/>
  <c r="Z228" i="34"/>
  <c r="P239" i="34"/>
  <c r="P237" i="34"/>
  <c r="P238" i="34"/>
  <c r="P236" i="34"/>
  <c r="Q239" i="34"/>
  <c r="Q237" i="34"/>
  <c r="Q236" i="34"/>
  <c r="Q238" i="34"/>
  <c r="O236" i="34"/>
  <c r="O238" i="34"/>
  <c r="O237" i="34"/>
  <c r="O239" i="34"/>
  <c r="X237" i="34"/>
  <c r="X238" i="34"/>
  <c r="X239" i="34"/>
  <c r="X236" i="34"/>
  <c r="X228" i="34"/>
  <c r="W236" i="34"/>
  <c r="W238" i="34"/>
  <c r="W237" i="34"/>
  <c r="W239" i="34"/>
  <c r="R238" i="34"/>
  <c r="R239" i="34"/>
  <c r="R236" i="34"/>
  <c r="R237" i="34"/>
  <c r="S236" i="34"/>
  <c r="S238" i="34"/>
  <c r="S237" i="34"/>
  <c r="S239" i="34"/>
  <c r="V239" i="34"/>
  <c r="V237" i="34"/>
  <c r="V236" i="34"/>
  <c r="V238" i="34"/>
  <c r="K236" i="34"/>
  <c r="K238" i="34"/>
  <c r="K237" i="34"/>
  <c r="K239" i="34"/>
  <c r="N236" i="34"/>
  <c r="N237" i="34"/>
  <c r="N238" i="34"/>
  <c r="N239" i="34"/>
  <c r="Y236" i="34"/>
  <c r="Y237" i="34"/>
  <c r="Y239" i="34"/>
  <c r="Y238" i="34"/>
  <c r="Y228" i="34"/>
  <c r="M236" i="34"/>
  <c r="M237" i="34"/>
  <c r="M238" i="34"/>
  <c r="M239" i="34"/>
  <c r="L237" i="34"/>
  <c r="L238" i="34"/>
  <c r="L239" i="34"/>
  <c r="L236" i="34"/>
  <c r="T236" i="34"/>
  <c r="T237" i="34"/>
  <c r="T239" i="34"/>
  <c r="T238" i="34"/>
  <c r="U239" i="34"/>
  <c r="U236" i="34"/>
  <c r="U237" i="34"/>
  <c r="U238" i="34"/>
  <c r="AB249" i="34"/>
  <c r="AB253" i="34"/>
  <c r="AB248" i="34"/>
  <c r="AB252" i="34"/>
  <c r="AB246" i="34"/>
  <c r="AB251" i="34"/>
  <c r="AB255" i="34"/>
  <c r="AB250" i="34"/>
  <c r="AB254" i="34"/>
  <c r="O31" i="29"/>
  <c r="O45" i="29" s="1"/>
  <c r="AB31" i="29"/>
  <c r="AB45" i="29" s="1"/>
  <c r="M31" i="29"/>
  <c r="M45" i="29" s="1"/>
  <c r="U31" i="29"/>
  <c r="U45" i="29" s="1"/>
  <c r="Z31" i="29"/>
  <c r="Z45" i="29" s="1"/>
  <c r="P435" i="18"/>
  <c r="O435" i="18"/>
  <c r="R435" i="18"/>
  <c r="S435" i="18"/>
  <c r="Q435" i="18"/>
  <c r="K435" i="18"/>
  <c r="M435" i="18"/>
  <c r="N435" i="18"/>
  <c r="L435" i="18"/>
  <c r="J435" i="18"/>
  <c r="C449" i="18"/>
  <c r="R449" i="18"/>
  <c r="S449" i="18"/>
  <c r="O449" i="18"/>
  <c r="P449" i="18"/>
  <c r="Q449" i="18"/>
  <c r="M449" i="18"/>
  <c r="J449" i="18"/>
  <c r="K449" i="18"/>
  <c r="L449" i="18"/>
  <c r="N449" i="18"/>
  <c r="C444" i="18"/>
  <c r="R444" i="18"/>
  <c r="O444" i="18"/>
  <c r="P444" i="18"/>
  <c r="S444" i="18"/>
  <c r="Q444" i="18"/>
  <c r="K444" i="18"/>
  <c r="M444" i="18"/>
  <c r="N444" i="18"/>
  <c r="L444" i="18"/>
  <c r="J444" i="18"/>
  <c r="C448" i="18"/>
  <c r="P448" i="18"/>
  <c r="R448" i="18"/>
  <c r="S448" i="18"/>
  <c r="O448" i="18"/>
  <c r="Q448" i="18"/>
  <c r="M448" i="18"/>
  <c r="K448" i="18"/>
  <c r="N448" i="18"/>
  <c r="L448" i="18"/>
  <c r="J448" i="18"/>
  <c r="C440" i="18"/>
  <c r="R440" i="18"/>
  <c r="O440" i="18"/>
  <c r="P440" i="18"/>
  <c r="S440" i="18"/>
  <c r="Q440" i="18"/>
  <c r="J440" i="18"/>
  <c r="K440" i="18"/>
  <c r="N440" i="18"/>
  <c r="L440" i="18"/>
  <c r="M440" i="18"/>
  <c r="C441" i="18"/>
  <c r="S441" i="18"/>
  <c r="R441" i="18"/>
  <c r="O441" i="18"/>
  <c r="P441" i="18"/>
  <c r="Q441" i="18"/>
  <c r="K441" i="18"/>
  <c r="M441" i="18"/>
  <c r="N441" i="18"/>
  <c r="J441" i="18"/>
  <c r="L441" i="18"/>
  <c r="C457" i="18"/>
  <c r="R457" i="18"/>
  <c r="O457" i="18"/>
  <c r="S457" i="18"/>
  <c r="P457" i="18"/>
  <c r="Q457" i="18"/>
  <c r="M457" i="18"/>
  <c r="J457" i="18"/>
  <c r="L457" i="18"/>
  <c r="N457" i="18"/>
  <c r="K457" i="18"/>
  <c r="C436" i="18"/>
  <c r="O436" i="18"/>
  <c r="S436" i="18"/>
  <c r="R436" i="18"/>
  <c r="P436" i="18"/>
  <c r="Q436" i="18"/>
  <c r="K436" i="18"/>
  <c r="M436" i="18"/>
  <c r="N436" i="18"/>
  <c r="L436" i="18"/>
  <c r="J436" i="18"/>
  <c r="C443" i="18"/>
  <c r="R443" i="18"/>
  <c r="O443" i="18"/>
  <c r="S443" i="18"/>
  <c r="P443" i="18"/>
  <c r="Q443" i="18"/>
  <c r="K443" i="18"/>
  <c r="M443" i="18"/>
  <c r="N443" i="18"/>
  <c r="L443" i="18"/>
  <c r="J443" i="18"/>
  <c r="C452" i="18"/>
  <c r="O452" i="18"/>
  <c r="S452" i="18"/>
  <c r="P452" i="18"/>
  <c r="R452" i="18"/>
  <c r="Q452" i="18"/>
  <c r="M452" i="18"/>
  <c r="N452" i="18"/>
  <c r="L452" i="18"/>
  <c r="J452" i="18"/>
  <c r="K452" i="18"/>
  <c r="C445" i="18"/>
  <c r="P445" i="18"/>
  <c r="O445" i="18"/>
  <c r="S445" i="18"/>
  <c r="R445" i="18"/>
  <c r="Q445" i="18"/>
  <c r="N445" i="18"/>
  <c r="L445" i="18"/>
  <c r="M445" i="18"/>
  <c r="J445" i="18"/>
  <c r="K445" i="18"/>
  <c r="C453" i="18"/>
  <c r="R453" i="18"/>
  <c r="S453" i="18"/>
  <c r="O453" i="18"/>
  <c r="P453" i="18"/>
  <c r="Q453" i="18"/>
  <c r="M453" i="18"/>
  <c r="J453" i="18"/>
  <c r="K453" i="18"/>
  <c r="N453" i="18"/>
  <c r="L453" i="18"/>
  <c r="O434" i="18"/>
  <c r="R434" i="18"/>
  <c r="P434" i="18"/>
  <c r="S434" i="18"/>
  <c r="Q434" i="18"/>
  <c r="N434" i="18"/>
  <c r="J434" i="18"/>
  <c r="M434" i="18"/>
  <c r="L434" i="18"/>
  <c r="K434" i="18"/>
  <c r="C447" i="18"/>
  <c r="O447" i="18"/>
  <c r="R447" i="18"/>
  <c r="S447" i="18"/>
  <c r="P447" i="18"/>
  <c r="Q447" i="18"/>
  <c r="J447" i="18"/>
  <c r="N447" i="18"/>
  <c r="L447" i="18"/>
  <c r="K447" i="18"/>
  <c r="M447" i="18"/>
  <c r="C451" i="18"/>
  <c r="S451" i="18"/>
  <c r="P451" i="18"/>
  <c r="O451" i="18"/>
  <c r="R451" i="18"/>
  <c r="Q451" i="18"/>
  <c r="K451" i="18"/>
  <c r="M451" i="18"/>
  <c r="N451" i="18"/>
  <c r="L451" i="18"/>
  <c r="J451" i="18"/>
  <c r="O461" i="18"/>
  <c r="R461" i="18"/>
  <c r="S461" i="18"/>
  <c r="P461" i="18"/>
  <c r="Q461" i="18"/>
  <c r="M461" i="18"/>
  <c r="K461" i="18"/>
  <c r="J461" i="18"/>
  <c r="N461" i="18"/>
  <c r="L461" i="18"/>
  <c r="C450" i="18"/>
  <c r="S450" i="18"/>
  <c r="R450" i="18"/>
  <c r="O450" i="18"/>
  <c r="P450" i="18"/>
  <c r="Q450" i="18"/>
  <c r="J450" i="18"/>
  <c r="L450" i="18"/>
  <c r="K450" i="18"/>
  <c r="M450" i="18"/>
  <c r="N450" i="18"/>
  <c r="C454" i="18"/>
  <c r="S454" i="18"/>
  <c r="O454" i="18"/>
  <c r="R454" i="18"/>
  <c r="P454" i="18"/>
  <c r="Q454" i="18"/>
  <c r="J454" i="18"/>
  <c r="N454" i="18"/>
  <c r="M454" i="18"/>
  <c r="K454" i="18"/>
  <c r="L454" i="18"/>
  <c r="C456" i="18"/>
  <c r="P456" i="18"/>
  <c r="S456" i="18"/>
  <c r="R456" i="18"/>
  <c r="O456" i="18"/>
  <c r="Q456" i="18"/>
  <c r="N456" i="18"/>
  <c r="L456" i="18"/>
  <c r="M456" i="18"/>
  <c r="J456" i="18"/>
  <c r="K456" i="18"/>
  <c r="C446" i="18"/>
  <c r="O446" i="18"/>
  <c r="S446" i="18"/>
  <c r="P446" i="18"/>
  <c r="R446" i="18"/>
  <c r="Q446" i="18"/>
  <c r="M446" i="18"/>
  <c r="J446" i="18"/>
  <c r="N446" i="18"/>
  <c r="K446" i="18"/>
  <c r="L446" i="18"/>
  <c r="C438" i="18"/>
  <c r="S438" i="18"/>
  <c r="R438" i="18"/>
  <c r="O438" i="18"/>
  <c r="P438" i="18"/>
  <c r="Q438" i="18"/>
  <c r="L438" i="18"/>
  <c r="M438" i="18"/>
  <c r="K438" i="18"/>
  <c r="J438" i="18"/>
  <c r="N438" i="18"/>
  <c r="C459" i="18"/>
  <c r="P459" i="18"/>
  <c r="O459" i="18"/>
  <c r="S459" i="18"/>
  <c r="R459" i="18"/>
  <c r="Q459" i="18"/>
  <c r="K459" i="18"/>
  <c r="M459" i="18"/>
  <c r="N459" i="18"/>
  <c r="L459" i="18"/>
  <c r="J459" i="18"/>
  <c r="C439" i="18"/>
  <c r="S439" i="18"/>
  <c r="O439" i="18"/>
  <c r="P439" i="18"/>
  <c r="R439" i="18"/>
  <c r="Q439" i="18"/>
  <c r="J439" i="18"/>
  <c r="N439" i="18"/>
  <c r="L439" i="18"/>
  <c r="M439" i="18"/>
  <c r="K439" i="18"/>
  <c r="C458" i="18"/>
  <c r="S458" i="18"/>
  <c r="O458" i="18"/>
  <c r="P458" i="18"/>
  <c r="R458" i="18"/>
  <c r="Q458" i="18"/>
  <c r="J458" i="18"/>
  <c r="L458" i="18"/>
  <c r="K458" i="18"/>
  <c r="M458" i="18"/>
  <c r="N458" i="18"/>
  <c r="C460" i="18"/>
  <c r="R460" i="18"/>
  <c r="P460" i="18"/>
  <c r="S460" i="18"/>
  <c r="O460" i="18"/>
  <c r="Q460" i="18"/>
  <c r="M460" i="18"/>
  <c r="N460" i="18"/>
  <c r="L460" i="18"/>
  <c r="J460" i="18"/>
  <c r="K460" i="18"/>
  <c r="C455" i="18"/>
  <c r="O455" i="18"/>
  <c r="P455" i="18"/>
  <c r="R455" i="18"/>
  <c r="S455" i="18"/>
  <c r="Q455" i="18"/>
  <c r="J455" i="18"/>
  <c r="N455" i="18"/>
  <c r="L455" i="18"/>
  <c r="K455" i="18"/>
  <c r="M455" i="18"/>
  <c r="C437" i="18"/>
  <c r="P437" i="18"/>
  <c r="S437" i="18"/>
  <c r="R437" i="18"/>
  <c r="O437" i="18"/>
  <c r="Q437" i="18"/>
  <c r="N437" i="18"/>
  <c r="L437" i="18"/>
  <c r="J437" i="18"/>
  <c r="K437" i="18"/>
  <c r="M437" i="18"/>
  <c r="C442" i="18"/>
  <c r="R442" i="18"/>
  <c r="O442" i="18"/>
  <c r="S442" i="18"/>
  <c r="P442" i="18"/>
  <c r="Q442" i="18"/>
  <c r="J442" i="18"/>
  <c r="L442" i="18"/>
  <c r="K442" i="18"/>
  <c r="M442" i="18"/>
  <c r="N442" i="18"/>
  <c r="T31" i="29"/>
  <c r="T45" i="29" s="1"/>
  <c r="L31" i="29"/>
  <c r="L45" i="29" s="1"/>
  <c r="K31" i="29"/>
  <c r="K45" i="29" s="1"/>
  <c r="X31" i="29"/>
  <c r="X45" i="29" s="1"/>
  <c r="Y31" i="29"/>
  <c r="Y45" i="29" s="1"/>
  <c r="N31" i="29"/>
  <c r="N45" i="29" s="1"/>
  <c r="S31" i="29"/>
  <c r="S45" i="29" s="1"/>
  <c r="P31" i="29"/>
  <c r="P45" i="29" s="1"/>
  <c r="W31" i="29"/>
  <c r="W45" i="29" s="1"/>
  <c r="Q31" i="29"/>
  <c r="Q45" i="29" s="1"/>
  <c r="F395" i="18"/>
  <c r="E395" i="18"/>
  <c r="D395" i="18"/>
  <c r="E388" i="18"/>
  <c r="F388" i="18"/>
  <c r="D388" i="18"/>
  <c r="E410" i="18"/>
  <c r="D410" i="18"/>
  <c r="F410" i="18"/>
  <c r="F394" i="18"/>
  <c r="E394" i="18"/>
  <c r="D394" i="18"/>
  <c r="F403" i="18"/>
  <c r="D403" i="18"/>
  <c r="E403" i="18"/>
  <c r="E402" i="18"/>
  <c r="D402" i="18"/>
  <c r="F402" i="18"/>
  <c r="F398" i="18"/>
  <c r="E398" i="18"/>
  <c r="D398" i="18"/>
  <c r="C435" i="18"/>
  <c r="F386" i="18"/>
  <c r="E386" i="18"/>
  <c r="D386" i="18"/>
  <c r="F392" i="18"/>
  <c r="D392" i="18"/>
  <c r="E392" i="18"/>
  <c r="F384" i="18"/>
  <c r="E384" i="18"/>
  <c r="D384" i="18"/>
  <c r="E385" i="18"/>
  <c r="F385" i="18"/>
  <c r="D385" i="18"/>
  <c r="F397" i="18"/>
  <c r="E397" i="18"/>
  <c r="D397" i="18"/>
  <c r="F411" i="18"/>
  <c r="E411" i="18"/>
  <c r="D411" i="18"/>
  <c r="F409" i="18"/>
  <c r="E409" i="18"/>
  <c r="D409" i="18"/>
  <c r="F405" i="18"/>
  <c r="D405" i="18"/>
  <c r="E405" i="18"/>
  <c r="C434" i="18"/>
  <c r="F393" i="18"/>
  <c r="E393" i="18"/>
  <c r="D393" i="18"/>
  <c r="E408" i="18"/>
  <c r="D408" i="18"/>
  <c r="F408" i="18"/>
  <c r="F391" i="18"/>
  <c r="D391" i="18"/>
  <c r="E391" i="18"/>
  <c r="F407" i="18"/>
  <c r="E407" i="18"/>
  <c r="D407" i="18"/>
  <c r="D400" i="18"/>
  <c r="F400" i="18"/>
  <c r="E400" i="18"/>
  <c r="E387" i="18"/>
  <c r="F387" i="18"/>
  <c r="D387" i="18"/>
  <c r="D404" i="18"/>
  <c r="E404" i="18"/>
  <c r="F404" i="18"/>
  <c r="D406" i="18"/>
  <c r="E406" i="18"/>
  <c r="F406" i="18"/>
  <c r="F399" i="18"/>
  <c r="D399" i="18"/>
  <c r="E399" i="18"/>
  <c r="E390" i="18"/>
  <c r="D390" i="18"/>
  <c r="F390" i="18"/>
  <c r="F401" i="18"/>
  <c r="E401" i="18"/>
  <c r="D401" i="18"/>
  <c r="F396" i="18"/>
  <c r="D396" i="18"/>
  <c r="E396" i="18"/>
  <c r="F389" i="18"/>
  <c r="E389" i="18"/>
  <c r="D389" i="18"/>
  <c r="R31" i="29"/>
  <c r="R45" i="29" s="1"/>
  <c r="V31" i="29"/>
  <c r="V45" i="29" s="1"/>
  <c r="F359" i="18"/>
  <c r="E359" i="18"/>
  <c r="D359" i="18"/>
  <c r="E357" i="18"/>
  <c r="D357" i="18"/>
  <c r="F357" i="18"/>
  <c r="E361" i="18"/>
  <c r="D361" i="18"/>
  <c r="F361" i="18"/>
  <c r="F339" i="18"/>
  <c r="D339" i="18"/>
  <c r="E339" i="18"/>
  <c r="F340" i="18"/>
  <c r="E340" i="18"/>
  <c r="D340" i="18"/>
  <c r="F352" i="18"/>
  <c r="E352" i="18"/>
  <c r="D352" i="18"/>
  <c r="E350" i="18"/>
  <c r="D350" i="18"/>
  <c r="F350" i="18"/>
  <c r="F356" i="18"/>
  <c r="E356" i="18"/>
  <c r="D356" i="18"/>
  <c r="F343" i="18"/>
  <c r="E343" i="18"/>
  <c r="D343" i="18"/>
  <c r="E354" i="18"/>
  <c r="D354" i="18"/>
  <c r="F354" i="18"/>
  <c r="F335" i="18"/>
  <c r="D335" i="18"/>
  <c r="E335" i="18"/>
  <c r="F344" i="18"/>
  <c r="E344" i="18"/>
  <c r="D344" i="18"/>
  <c r="F347" i="18"/>
  <c r="E347" i="18"/>
  <c r="D347" i="18"/>
  <c r="E349" i="18"/>
  <c r="D349" i="18"/>
  <c r="F349" i="18"/>
  <c r="E353" i="18"/>
  <c r="D353" i="18"/>
  <c r="F353" i="18"/>
  <c r="F355" i="18"/>
  <c r="D355" i="18"/>
  <c r="E355" i="18"/>
  <c r="E342" i="18"/>
  <c r="D342" i="18"/>
  <c r="F342" i="18"/>
  <c r="E334" i="18"/>
  <c r="D334" i="18"/>
  <c r="F334" i="18"/>
  <c r="E337" i="18"/>
  <c r="D337" i="18"/>
  <c r="F337" i="18"/>
  <c r="F348" i="18"/>
  <c r="E348" i="18"/>
  <c r="D348" i="18"/>
  <c r="E358" i="18"/>
  <c r="D358" i="18"/>
  <c r="F358" i="18"/>
  <c r="E341" i="18"/>
  <c r="D341" i="18"/>
  <c r="F341" i="18"/>
  <c r="F336" i="18"/>
  <c r="E336" i="18"/>
  <c r="D336" i="18"/>
  <c r="E338" i="18"/>
  <c r="D338" i="18"/>
  <c r="F338" i="18"/>
  <c r="F360" i="18"/>
  <c r="E360" i="18"/>
  <c r="D360" i="18"/>
  <c r="F351" i="18"/>
  <c r="D351" i="18"/>
  <c r="E351" i="18"/>
  <c r="E346" i="18"/>
  <c r="D346" i="18"/>
  <c r="F346" i="18"/>
  <c r="E345" i="18"/>
  <c r="D345" i="18"/>
  <c r="F345" i="18"/>
  <c r="AE166" i="31"/>
  <c r="AE165" i="31"/>
  <c r="Z165" i="31"/>
  <c r="Z166" i="31"/>
  <c r="W166" i="31"/>
  <c r="W165" i="31"/>
  <c r="Y165" i="31"/>
  <c r="Y166" i="31"/>
  <c r="Q165" i="31"/>
  <c r="Q166" i="31"/>
  <c r="AB166" i="31"/>
  <c r="AB165" i="31"/>
  <c r="V165" i="31"/>
  <c r="V166" i="31"/>
  <c r="O166" i="31"/>
  <c r="O165" i="31"/>
  <c r="N165" i="31"/>
  <c r="N166" i="31"/>
  <c r="P166" i="31"/>
  <c r="P165" i="31"/>
  <c r="T166" i="31"/>
  <c r="T165" i="31"/>
  <c r="R165" i="31"/>
  <c r="R166" i="31"/>
  <c r="X166" i="31"/>
  <c r="X165" i="31"/>
  <c r="S166" i="31"/>
  <c r="S165" i="31"/>
  <c r="U165" i="31"/>
  <c r="U166" i="31"/>
  <c r="AA166" i="31"/>
  <c r="AA165" i="31"/>
  <c r="AC165" i="31"/>
  <c r="AC166" i="31"/>
  <c r="AD168" i="31"/>
  <c r="AD172" i="31"/>
  <c r="AD174" i="31"/>
  <c r="AD171" i="31"/>
  <c r="AD170" i="31"/>
  <c r="AD169" i="31"/>
  <c r="AD173" i="31"/>
  <c r="E123" i="31"/>
  <c r="P123" i="31"/>
  <c r="L123" i="31"/>
  <c r="O123" i="31"/>
  <c r="K123" i="31"/>
  <c r="N123" i="31"/>
  <c r="J123" i="31"/>
  <c r="M123" i="31"/>
  <c r="I123" i="31"/>
  <c r="P128" i="31"/>
  <c r="L128" i="31"/>
  <c r="O128" i="31"/>
  <c r="K128" i="31"/>
  <c r="E128" i="31"/>
  <c r="N128" i="31"/>
  <c r="J128" i="31"/>
  <c r="M128" i="31"/>
  <c r="I128" i="31"/>
  <c r="E127" i="31"/>
  <c r="P127" i="31"/>
  <c r="L127" i="31"/>
  <c r="O127" i="31"/>
  <c r="K127" i="31"/>
  <c r="N127" i="31"/>
  <c r="J127" i="31"/>
  <c r="M127" i="31"/>
  <c r="I127" i="31"/>
  <c r="P134" i="31"/>
  <c r="L134" i="31"/>
  <c r="O134" i="31"/>
  <c r="K134" i="31"/>
  <c r="E134" i="31"/>
  <c r="N134" i="31"/>
  <c r="J134" i="31"/>
  <c r="M134" i="31"/>
  <c r="I134" i="31"/>
  <c r="P136" i="31"/>
  <c r="L136" i="31"/>
  <c r="O136" i="31"/>
  <c r="K136" i="31"/>
  <c r="I136" i="31"/>
  <c r="E136" i="31"/>
  <c r="N136" i="31"/>
  <c r="J136" i="31"/>
  <c r="M136" i="31"/>
  <c r="E139" i="31"/>
  <c r="P139" i="31"/>
  <c r="L139" i="31"/>
  <c r="O139" i="31"/>
  <c r="K139" i="31"/>
  <c r="I139" i="31"/>
  <c r="N139" i="31"/>
  <c r="J139" i="31"/>
  <c r="M139" i="31"/>
  <c r="P130" i="31"/>
  <c r="L130" i="31"/>
  <c r="O130" i="31"/>
  <c r="K130" i="31"/>
  <c r="E130" i="31"/>
  <c r="N130" i="31"/>
  <c r="J130" i="31"/>
  <c r="M130" i="31"/>
  <c r="I130" i="31"/>
  <c r="P132" i="31"/>
  <c r="L132" i="31"/>
  <c r="O132" i="31"/>
  <c r="K132" i="31"/>
  <c r="E132" i="31"/>
  <c r="N132" i="31"/>
  <c r="J132" i="31"/>
  <c r="M132" i="31"/>
  <c r="I132" i="31"/>
  <c r="E125" i="31"/>
  <c r="P125" i="31"/>
  <c r="L125" i="31"/>
  <c r="O125" i="31"/>
  <c r="K125" i="31"/>
  <c r="N125" i="31"/>
  <c r="J125" i="31"/>
  <c r="M125" i="31"/>
  <c r="I125" i="31"/>
  <c r="P96" i="31"/>
  <c r="L96" i="31"/>
  <c r="O96" i="31"/>
  <c r="K96" i="31"/>
  <c r="I96" i="31"/>
  <c r="N96" i="31"/>
  <c r="J96" i="31"/>
  <c r="M96" i="31"/>
  <c r="P94" i="31"/>
  <c r="L94" i="31"/>
  <c r="O94" i="31"/>
  <c r="K94" i="31"/>
  <c r="I94" i="31"/>
  <c r="N94" i="31"/>
  <c r="J94" i="31"/>
  <c r="M94" i="31"/>
  <c r="P98" i="31"/>
  <c r="L98" i="31"/>
  <c r="O98" i="31"/>
  <c r="K98" i="31"/>
  <c r="I98" i="31"/>
  <c r="N98" i="31"/>
  <c r="J98" i="31"/>
  <c r="M98" i="31"/>
  <c r="P105" i="31"/>
  <c r="L105" i="31"/>
  <c r="O105" i="31"/>
  <c r="K105" i="31"/>
  <c r="M105" i="31"/>
  <c r="I105" i="31"/>
  <c r="N105" i="31"/>
  <c r="J105" i="31"/>
  <c r="P110" i="31"/>
  <c r="L110" i="31"/>
  <c r="O110" i="31"/>
  <c r="K110" i="31"/>
  <c r="M110" i="31"/>
  <c r="I110" i="31"/>
  <c r="N110" i="31"/>
  <c r="J110" i="31"/>
  <c r="P99" i="31"/>
  <c r="L99" i="31"/>
  <c r="O99" i="31"/>
  <c r="K99" i="31"/>
  <c r="I99" i="31"/>
  <c r="N99" i="31"/>
  <c r="J99" i="31"/>
  <c r="M99" i="31"/>
  <c r="P107" i="31"/>
  <c r="L107" i="31"/>
  <c r="O107" i="31"/>
  <c r="K107" i="31"/>
  <c r="M107" i="31"/>
  <c r="I107" i="31"/>
  <c r="N107" i="31"/>
  <c r="J107" i="31"/>
  <c r="P101" i="31"/>
  <c r="L101" i="31"/>
  <c r="O101" i="31"/>
  <c r="K101" i="31"/>
  <c r="M101" i="31"/>
  <c r="I101" i="31"/>
  <c r="N101" i="31"/>
  <c r="J101" i="31"/>
  <c r="P103" i="31"/>
  <c r="L103" i="31"/>
  <c r="O103" i="31"/>
  <c r="K103" i="31"/>
  <c r="M103" i="31"/>
  <c r="I103" i="31"/>
  <c r="N103" i="31"/>
  <c r="J103" i="31"/>
  <c r="Q153" i="31"/>
  <c r="Q152" i="31"/>
  <c r="Q147" i="31"/>
  <c r="Q151" i="31"/>
  <c r="Q149" i="31"/>
  <c r="Q148" i="31"/>
  <c r="Q154" i="31"/>
  <c r="Q150" i="31"/>
  <c r="U148" i="31"/>
  <c r="U149" i="31"/>
  <c r="U147" i="31"/>
  <c r="U151" i="31"/>
  <c r="U152" i="31"/>
  <c r="U153" i="31"/>
  <c r="U154" i="31"/>
  <c r="U150" i="31"/>
  <c r="AB153" i="31"/>
  <c r="AB147" i="31"/>
  <c r="AB149" i="31"/>
  <c r="AB148" i="31"/>
  <c r="AB152" i="31"/>
  <c r="AB151" i="31"/>
  <c r="AB150" i="31"/>
  <c r="AB154" i="31"/>
  <c r="AA149" i="31"/>
  <c r="AA153" i="31"/>
  <c r="AA148" i="31"/>
  <c r="AA147" i="31"/>
  <c r="AA151" i="31"/>
  <c r="AA152" i="31"/>
  <c r="AA154" i="31"/>
  <c r="AA150" i="31"/>
  <c r="X152" i="31"/>
  <c r="X147" i="31"/>
  <c r="X151" i="31"/>
  <c r="X153" i="31"/>
  <c r="X148" i="31"/>
  <c r="X149" i="31"/>
  <c r="X154" i="31"/>
  <c r="X150" i="31"/>
  <c r="O151" i="31"/>
  <c r="O148" i="31"/>
  <c r="O147" i="31"/>
  <c r="O152" i="31"/>
  <c r="O153" i="31"/>
  <c r="O149" i="31"/>
  <c r="O154" i="31"/>
  <c r="O150" i="31"/>
  <c r="P149" i="31"/>
  <c r="P153" i="31"/>
  <c r="P152" i="31"/>
  <c r="P147" i="31"/>
  <c r="P148" i="31"/>
  <c r="P151" i="31"/>
  <c r="P150" i="31"/>
  <c r="P154" i="31"/>
  <c r="V149" i="31"/>
  <c r="V148" i="31"/>
  <c r="V153" i="31"/>
  <c r="V147" i="31"/>
  <c r="V151" i="31"/>
  <c r="V152" i="31"/>
  <c r="V154" i="31"/>
  <c r="V150" i="31"/>
  <c r="N152" i="31"/>
  <c r="N149" i="31"/>
  <c r="N148" i="31"/>
  <c r="N153" i="31"/>
  <c r="N147" i="31"/>
  <c r="N151" i="31"/>
  <c r="N154" i="31"/>
  <c r="N150" i="31"/>
  <c r="Y149" i="31"/>
  <c r="Y148" i="31"/>
  <c r="Y153" i="31"/>
  <c r="Y152" i="31"/>
  <c r="Y147" i="31"/>
  <c r="Y151" i="31"/>
  <c r="Y150" i="31"/>
  <c r="Y154" i="31"/>
  <c r="S152" i="31"/>
  <c r="S151" i="31"/>
  <c r="S149" i="31"/>
  <c r="S153" i="31"/>
  <c r="S148" i="31"/>
  <c r="S147" i="31"/>
  <c r="S154" i="31"/>
  <c r="S150" i="31"/>
  <c r="Z153" i="31"/>
  <c r="Z148" i="31"/>
  <c r="Z147" i="31"/>
  <c r="Z151" i="31"/>
  <c r="Z149" i="31"/>
  <c r="Z152" i="31"/>
  <c r="Z154" i="31"/>
  <c r="Z150" i="31"/>
  <c r="R147" i="31"/>
  <c r="R151" i="31"/>
  <c r="R149" i="31"/>
  <c r="R152" i="31"/>
  <c r="R153" i="31"/>
  <c r="R148" i="31"/>
  <c r="R150" i="31"/>
  <c r="R154" i="31"/>
  <c r="W149" i="31"/>
  <c r="W153" i="31"/>
  <c r="W152" i="31"/>
  <c r="W151" i="31"/>
  <c r="W148" i="31"/>
  <c r="W147" i="31"/>
  <c r="W154" i="31"/>
  <c r="W150" i="31"/>
  <c r="AE151" i="31"/>
  <c r="AE152" i="31"/>
  <c r="AE148" i="31"/>
  <c r="AE147" i="31"/>
  <c r="AE149" i="31"/>
  <c r="AE153" i="31"/>
  <c r="AE154" i="31"/>
  <c r="AE150" i="31"/>
  <c r="T149" i="31"/>
  <c r="T148" i="31"/>
  <c r="T151" i="31"/>
  <c r="T153" i="31"/>
  <c r="T152" i="31"/>
  <c r="T147" i="31"/>
  <c r="T154" i="31"/>
  <c r="T150" i="31"/>
  <c r="AC149" i="31"/>
  <c r="AC147" i="31"/>
  <c r="AC153" i="31"/>
  <c r="AC148" i="31"/>
  <c r="AC151" i="31"/>
  <c r="AC152" i="31"/>
  <c r="AC154" i="31"/>
  <c r="AC150" i="31"/>
  <c r="C114" i="30"/>
  <c r="C107" i="30"/>
  <c r="N69" i="30"/>
  <c r="AD69" i="30"/>
  <c r="W69" i="30"/>
  <c r="P69" i="30"/>
  <c r="D96" i="30"/>
  <c r="C99" i="30"/>
  <c r="C110" i="30"/>
  <c r="C112" i="30"/>
  <c r="M69" i="30"/>
  <c r="AC69" i="30"/>
  <c r="R69" i="30"/>
  <c r="AA69" i="30"/>
  <c r="T69" i="30"/>
  <c r="C113" i="30"/>
  <c r="C109" i="30"/>
  <c r="C104" i="30"/>
  <c r="C101" i="30"/>
  <c r="C111" i="30"/>
  <c r="C103" i="30"/>
  <c r="Q69" i="30"/>
  <c r="C97" i="30"/>
  <c r="F116" i="30"/>
  <c r="V69" i="30"/>
  <c r="O69" i="30"/>
  <c r="C98" i="30"/>
  <c r="C115" i="30"/>
  <c r="C100" i="30"/>
  <c r="C105" i="30"/>
  <c r="C102" i="30"/>
  <c r="C106" i="30"/>
  <c r="U69" i="30"/>
  <c r="Z69" i="30"/>
  <c r="S69" i="30"/>
  <c r="AB69" i="30"/>
  <c r="C108" i="30"/>
  <c r="V183" i="34"/>
  <c r="S232" i="34"/>
  <c r="S231" i="34"/>
  <c r="S230" i="34"/>
  <c r="S245" i="34"/>
  <c r="S233" i="34"/>
  <c r="S234" i="34"/>
  <c r="S235" i="34"/>
  <c r="M231" i="34"/>
  <c r="M235" i="34"/>
  <c r="M232" i="34"/>
  <c r="M245" i="34"/>
  <c r="M234" i="34"/>
  <c r="M233" i="34"/>
  <c r="M230" i="34"/>
  <c r="AA250" i="34"/>
  <c r="AA251" i="34"/>
  <c r="AA252" i="34"/>
  <c r="AA253" i="34"/>
  <c r="AA254" i="34"/>
  <c r="AA255" i="34"/>
  <c r="AA248" i="34"/>
  <c r="AA249" i="34"/>
  <c r="W183" i="34"/>
  <c r="K232" i="34"/>
  <c r="K235" i="34"/>
  <c r="K245" i="34"/>
  <c r="K233" i="34"/>
  <c r="K230" i="34"/>
  <c r="K234" i="34"/>
  <c r="K231" i="34"/>
  <c r="P233" i="34"/>
  <c r="P232" i="34"/>
  <c r="P234" i="34"/>
  <c r="P245" i="34"/>
  <c r="P235" i="34"/>
  <c r="P231" i="34"/>
  <c r="P230" i="34"/>
  <c r="AA229" i="34"/>
  <c r="Q183" i="34"/>
  <c r="Q234" i="34"/>
  <c r="Q233" i="34"/>
  <c r="Q230" i="34"/>
  <c r="Q245" i="34"/>
  <c r="Q235" i="34"/>
  <c r="Q231" i="34"/>
  <c r="Q232" i="34"/>
  <c r="N231" i="34"/>
  <c r="N230" i="34"/>
  <c r="N234" i="34"/>
  <c r="N232" i="34"/>
  <c r="N245" i="34"/>
  <c r="N235" i="34"/>
  <c r="N233" i="34"/>
  <c r="L234" i="34"/>
  <c r="L230" i="34"/>
  <c r="L245" i="34"/>
  <c r="L233" i="34"/>
  <c r="L235" i="34"/>
  <c r="L231" i="34"/>
  <c r="L232" i="34"/>
  <c r="Y248" i="34"/>
  <c r="Y249" i="34"/>
  <c r="Y250" i="34"/>
  <c r="Y251" i="34"/>
  <c r="Y252" i="34"/>
  <c r="Y253" i="34"/>
  <c r="Y254" i="34"/>
  <c r="Y255" i="34"/>
  <c r="L183" i="34"/>
  <c r="K183" i="34"/>
  <c r="T183" i="34"/>
  <c r="V232" i="34"/>
  <c r="V245" i="34"/>
  <c r="V233" i="34"/>
  <c r="V235" i="34"/>
  <c r="V230" i="34"/>
  <c r="V231" i="34"/>
  <c r="V234" i="34"/>
  <c r="O183" i="34"/>
  <c r="U183" i="34"/>
  <c r="R235" i="34"/>
  <c r="R230" i="34"/>
  <c r="R231" i="34"/>
  <c r="R234" i="34"/>
  <c r="R232" i="34"/>
  <c r="R245" i="34"/>
  <c r="R233" i="34"/>
  <c r="S183" i="34"/>
  <c r="M183" i="34"/>
  <c r="N183" i="34"/>
  <c r="Z249" i="34"/>
  <c r="Z250" i="34"/>
  <c r="Z251" i="34"/>
  <c r="Z252" i="34"/>
  <c r="Z253" i="34"/>
  <c r="Z254" i="34"/>
  <c r="Z255" i="34"/>
  <c r="Z248" i="34"/>
  <c r="T233" i="34"/>
  <c r="T245" i="34"/>
  <c r="T234" i="34"/>
  <c r="T230" i="34"/>
  <c r="T235" i="34"/>
  <c r="T232" i="34"/>
  <c r="T231" i="34"/>
  <c r="O234" i="34"/>
  <c r="O230" i="34"/>
  <c r="O231" i="34"/>
  <c r="O232" i="34"/>
  <c r="O235" i="34"/>
  <c r="O245" i="34"/>
  <c r="O233" i="34"/>
  <c r="W245" i="34"/>
  <c r="W234" i="34"/>
  <c r="W230" i="34"/>
  <c r="W232" i="34"/>
  <c r="W231" i="34"/>
  <c r="W235" i="34"/>
  <c r="W233" i="34"/>
  <c r="U235" i="34"/>
  <c r="U232" i="34"/>
  <c r="U234" i="34"/>
  <c r="U245" i="34"/>
  <c r="U230" i="34"/>
  <c r="U233" i="34"/>
  <c r="U231" i="34"/>
  <c r="R183" i="34"/>
  <c r="P183" i="34"/>
  <c r="X255" i="34"/>
  <c r="X248" i="34"/>
  <c r="X249" i="34"/>
  <c r="X250" i="34"/>
  <c r="X251" i="34"/>
  <c r="X252" i="34"/>
  <c r="X253" i="34"/>
  <c r="X254" i="34"/>
  <c r="Y247" i="34" l="1"/>
  <c r="X247" i="34"/>
  <c r="AA247" i="34"/>
  <c r="AB247" i="34"/>
  <c r="Z247" i="34"/>
  <c r="W246" i="34"/>
  <c r="W256" i="34"/>
  <c r="W257" i="34"/>
  <c r="T246" i="34"/>
  <c r="T256" i="34"/>
  <c r="T257" i="34"/>
  <c r="P246" i="34"/>
  <c r="P256" i="34"/>
  <c r="P257" i="34"/>
  <c r="S246" i="34"/>
  <c r="S256" i="34"/>
  <c r="S257" i="34"/>
  <c r="N246" i="34"/>
  <c r="N256" i="34"/>
  <c r="N257" i="34"/>
  <c r="R246" i="34"/>
  <c r="R256" i="34"/>
  <c r="R257" i="34"/>
  <c r="L246" i="34"/>
  <c r="L256" i="34"/>
  <c r="L257" i="34"/>
  <c r="K246" i="34"/>
  <c r="K257" i="34"/>
  <c r="K256" i="34"/>
  <c r="U246" i="34"/>
  <c r="U256" i="34"/>
  <c r="U257" i="34"/>
  <c r="O246" i="34"/>
  <c r="O256" i="34"/>
  <c r="O257" i="34"/>
  <c r="V246" i="34"/>
  <c r="V256" i="34"/>
  <c r="V257" i="34"/>
  <c r="Q246" i="34"/>
  <c r="Q256" i="34"/>
  <c r="Q257" i="34"/>
  <c r="M246" i="34"/>
  <c r="M256" i="34"/>
  <c r="M257" i="34"/>
  <c r="T484" i="18"/>
  <c r="Y484" i="18"/>
  <c r="S484" i="18"/>
  <c r="AE510" i="18"/>
  <c r="AD507" i="18"/>
  <c r="AD501" i="18"/>
  <c r="AE484" i="18"/>
  <c r="N501" i="18"/>
  <c r="W501" i="18"/>
  <c r="J484" i="18"/>
  <c r="AA484" i="18"/>
  <c r="P484" i="18"/>
  <c r="K501" i="18"/>
  <c r="AC501" i="18"/>
  <c r="K484" i="18"/>
  <c r="M484" i="18"/>
  <c r="Z484" i="18"/>
  <c r="J501" i="18"/>
  <c r="L501" i="18"/>
  <c r="O501" i="18"/>
  <c r="L484" i="18"/>
  <c r="O484" i="18"/>
  <c r="C484" i="18"/>
  <c r="U484" i="18"/>
  <c r="AB484" i="18"/>
  <c r="Z501" i="18"/>
  <c r="P501" i="18"/>
  <c r="N484" i="18"/>
  <c r="X484" i="18"/>
  <c r="T501" i="18"/>
  <c r="Y501" i="18"/>
  <c r="X501" i="18"/>
  <c r="V484" i="18"/>
  <c r="AC484" i="18"/>
  <c r="AE498" i="18"/>
  <c r="F461" i="18"/>
  <c r="E461" i="18"/>
  <c r="I502" i="18"/>
  <c r="I489" i="18"/>
  <c r="I494" i="18"/>
  <c r="I485" i="18"/>
  <c r="I492" i="18"/>
  <c r="D492" i="18"/>
  <c r="F492" i="18"/>
  <c r="E492" i="18"/>
  <c r="I505" i="18"/>
  <c r="F505" i="18"/>
  <c r="D505" i="18"/>
  <c r="E505" i="18"/>
  <c r="F510" i="18"/>
  <c r="E510" i="18"/>
  <c r="D510" i="18"/>
  <c r="D493" i="18"/>
  <c r="E493" i="18"/>
  <c r="F493" i="18"/>
  <c r="E486" i="18"/>
  <c r="F486" i="18"/>
  <c r="D486" i="18"/>
  <c r="E507" i="18"/>
  <c r="F507" i="18"/>
  <c r="D507" i="18"/>
  <c r="I488" i="18"/>
  <c r="I491" i="18"/>
  <c r="E491" i="18"/>
  <c r="D491" i="18"/>
  <c r="F491" i="18"/>
  <c r="I490" i="18"/>
  <c r="D504" i="18"/>
  <c r="F504" i="18"/>
  <c r="E504" i="18"/>
  <c r="I498" i="18"/>
  <c r="I500" i="18"/>
  <c r="I511" i="18"/>
  <c r="F511" i="18"/>
  <c r="E511" i="18"/>
  <c r="D511" i="18"/>
  <c r="F485" i="18"/>
  <c r="E485" i="18"/>
  <c r="D485" i="18"/>
  <c r="I487" i="18"/>
  <c r="D487" i="18"/>
  <c r="F487" i="18"/>
  <c r="E487" i="18"/>
  <c r="I508" i="18"/>
  <c r="D508" i="18"/>
  <c r="F508" i="18"/>
  <c r="E508" i="18"/>
  <c r="F496" i="18"/>
  <c r="E496" i="18"/>
  <c r="D496" i="18"/>
  <c r="F498" i="18"/>
  <c r="E498" i="18"/>
  <c r="D498" i="18"/>
  <c r="I497" i="18"/>
  <c r="E484" i="18"/>
  <c r="D484" i="18"/>
  <c r="F484" i="18"/>
  <c r="F502" i="18"/>
  <c r="E502" i="18"/>
  <c r="D502" i="18"/>
  <c r="F489" i="18"/>
  <c r="E489" i="18"/>
  <c r="D489" i="18"/>
  <c r="I486" i="18"/>
  <c r="I507" i="18"/>
  <c r="E509" i="18"/>
  <c r="F509" i="18"/>
  <c r="D509" i="18"/>
  <c r="D488" i="18"/>
  <c r="E488" i="18"/>
  <c r="F488" i="18"/>
  <c r="E490" i="18"/>
  <c r="F490" i="18"/>
  <c r="D490" i="18"/>
  <c r="E500" i="18"/>
  <c r="D500" i="18"/>
  <c r="F500" i="18"/>
  <c r="D499" i="18"/>
  <c r="F499" i="18"/>
  <c r="E499" i="18"/>
  <c r="I499" i="18"/>
  <c r="I503" i="18"/>
  <c r="E503" i="18"/>
  <c r="D503" i="18"/>
  <c r="F503" i="18"/>
  <c r="I510" i="18"/>
  <c r="I493" i="18"/>
  <c r="I509" i="18"/>
  <c r="I496" i="18"/>
  <c r="I506" i="18"/>
  <c r="F506" i="18"/>
  <c r="E506" i="18"/>
  <c r="D506" i="18"/>
  <c r="I504" i="18"/>
  <c r="F494" i="18"/>
  <c r="E494" i="18"/>
  <c r="D494" i="18"/>
  <c r="D501" i="18"/>
  <c r="E501" i="18"/>
  <c r="F501" i="18"/>
  <c r="F497" i="18"/>
  <c r="E497" i="18"/>
  <c r="D497" i="18"/>
  <c r="I495" i="18"/>
  <c r="D495" i="18"/>
  <c r="E495" i="18"/>
  <c r="F495" i="18"/>
  <c r="R176" i="31"/>
  <c r="R177" i="31"/>
  <c r="R178" i="31"/>
  <c r="R175" i="31"/>
  <c r="Y176" i="31"/>
  <c r="Y177" i="31"/>
  <c r="Y178" i="31"/>
  <c r="Y175" i="31"/>
  <c r="Z176" i="31"/>
  <c r="Z178" i="31"/>
  <c r="Z177" i="31"/>
  <c r="Z175" i="31"/>
  <c r="X176" i="31"/>
  <c r="X178" i="31"/>
  <c r="X177" i="31"/>
  <c r="X175" i="31"/>
  <c r="T176" i="31"/>
  <c r="T177" i="31"/>
  <c r="T178" i="31"/>
  <c r="T175" i="31"/>
  <c r="W176" i="31"/>
  <c r="W178" i="31"/>
  <c r="W177" i="31"/>
  <c r="W179" i="31"/>
  <c r="W175" i="31"/>
  <c r="AE176" i="31"/>
  <c r="AE178" i="31"/>
  <c r="AE177" i="31"/>
  <c r="AE175" i="31"/>
  <c r="AC176" i="31"/>
  <c r="AC177" i="31"/>
  <c r="AC178" i="31"/>
  <c r="AC175" i="31"/>
  <c r="U176" i="31"/>
  <c r="U178" i="31"/>
  <c r="U177" i="31"/>
  <c r="U175" i="31"/>
  <c r="N176" i="31"/>
  <c r="N178" i="31"/>
  <c r="N177" i="31"/>
  <c r="N175" i="31"/>
  <c r="V176" i="31"/>
  <c r="V178" i="31"/>
  <c r="V177" i="31"/>
  <c r="V175" i="31"/>
  <c r="Q176" i="31"/>
  <c r="Q178" i="31"/>
  <c r="Q177" i="31"/>
  <c r="Q175" i="31"/>
  <c r="AA176" i="31"/>
  <c r="AA177" i="31"/>
  <c r="AA178" i="31"/>
  <c r="AA175" i="31"/>
  <c r="S176" i="31"/>
  <c r="S178" i="31"/>
  <c r="S177" i="31"/>
  <c r="S175" i="31"/>
  <c r="P176" i="31"/>
  <c r="P178" i="31"/>
  <c r="P177" i="31"/>
  <c r="P175" i="31"/>
  <c r="O176" i="31"/>
  <c r="O178" i="31"/>
  <c r="O177" i="31"/>
  <c r="O175" i="31"/>
  <c r="AB176" i="31"/>
  <c r="AB178" i="31"/>
  <c r="AB177" i="31"/>
  <c r="AB175" i="31"/>
  <c r="S92" i="31"/>
  <c r="Y229" i="34"/>
  <c r="Z229" i="34"/>
  <c r="I121" i="31"/>
  <c r="X229" i="34"/>
  <c r="K92" i="31"/>
  <c r="AA179" i="31"/>
  <c r="S179" i="31"/>
  <c r="P179" i="31"/>
  <c r="O179" i="31"/>
  <c r="AB179" i="31"/>
  <c r="AD167" i="31"/>
  <c r="R179" i="31"/>
  <c r="Y179" i="31"/>
  <c r="Z179" i="31"/>
  <c r="X179" i="31"/>
  <c r="T179" i="31"/>
  <c r="AE179" i="31"/>
  <c r="AC179" i="31"/>
  <c r="U179" i="31"/>
  <c r="N179" i="31"/>
  <c r="V179" i="31"/>
  <c r="Q179" i="31"/>
  <c r="H132" i="31"/>
  <c r="T146" i="31"/>
  <c r="AE146" i="31"/>
  <c r="V146" i="31"/>
  <c r="P146" i="31"/>
  <c r="AA146" i="31"/>
  <c r="Q121" i="31"/>
  <c r="Z146" i="31"/>
  <c r="O146" i="31"/>
  <c r="U146" i="31"/>
  <c r="Q146" i="31"/>
  <c r="H123" i="31"/>
  <c r="E121" i="31"/>
  <c r="S121" i="31"/>
  <c r="AC146" i="31"/>
  <c r="W146" i="31"/>
  <c r="S146" i="31"/>
  <c r="X146" i="31"/>
  <c r="AB146" i="31"/>
  <c r="Q92" i="31"/>
  <c r="R146" i="31"/>
  <c r="Y146" i="31"/>
  <c r="N146" i="31"/>
  <c r="H136" i="31"/>
  <c r="H99" i="31"/>
  <c r="H98" i="31"/>
  <c r="H94" i="31"/>
  <c r="H96" i="31"/>
  <c r="H127" i="31"/>
  <c r="H125" i="31"/>
  <c r="H128" i="31"/>
  <c r="T92" i="31"/>
  <c r="H103" i="31"/>
  <c r="H101" i="31"/>
  <c r="H107" i="31"/>
  <c r="H110" i="31"/>
  <c r="H105" i="31"/>
  <c r="H130" i="31"/>
  <c r="H139" i="31"/>
  <c r="H134" i="31"/>
  <c r="E435" i="18"/>
  <c r="D435" i="18"/>
  <c r="F435" i="18"/>
  <c r="F437" i="18"/>
  <c r="E437" i="18"/>
  <c r="D437" i="18"/>
  <c r="E460" i="18"/>
  <c r="D460" i="18"/>
  <c r="F460" i="18"/>
  <c r="E439" i="18"/>
  <c r="F439" i="18"/>
  <c r="D439" i="18"/>
  <c r="D438" i="18"/>
  <c r="F438" i="18"/>
  <c r="E438" i="18"/>
  <c r="D446" i="18"/>
  <c r="F446" i="18"/>
  <c r="E446" i="18"/>
  <c r="D454" i="18"/>
  <c r="E454" i="18"/>
  <c r="F454" i="18"/>
  <c r="F448" i="18"/>
  <c r="E448" i="18"/>
  <c r="D448" i="18"/>
  <c r="F445" i="18"/>
  <c r="D445" i="18"/>
  <c r="E445" i="18"/>
  <c r="E436" i="18"/>
  <c r="D436" i="18"/>
  <c r="F436" i="18"/>
  <c r="F441" i="18"/>
  <c r="D441" i="18"/>
  <c r="E441" i="18"/>
  <c r="E451" i="18"/>
  <c r="D451" i="18"/>
  <c r="F451" i="18"/>
  <c r="E442" i="18"/>
  <c r="F442" i="18"/>
  <c r="D442" i="18"/>
  <c r="E455" i="18"/>
  <c r="F455" i="18"/>
  <c r="D455" i="18"/>
  <c r="E458" i="18"/>
  <c r="F458" i="18"/>
  <c r="D458" i="18"/>
  <c r="E459" i="18"/>
  <c r="D459" i="18"/>
  <c r="F459" i="18"/>
  <c r="F456" i="18"/>
  <c r="E456" i="18"/>
  <c r="D456" i="18"/>
  <c r="F450" i="18"/>
  <c r="E450" i="18"/>
  <c r="D450" i="18"/>
  <c r="F440" i="18"/>
  <c r="E440" i="18"/>
  <c r="D440" i="18"/>
  <c r="F444" i="18"/>
  <c r="E444" i="18"/>
  <c r="D444" i="18"/>
  <c r="F449" i="18"/>
  <c r="E449" i="18"/>
  <c r="D449" i="18"/>
  <c r="F434" i="18"/>
  <c r="E434" i="18"/>
  <c r="D434" i="18"/>
  <c r="F453" i="18"/>
  <c r="D453" i="18"/>
  <c r="E453" i="18"/>
  <c r="D452" i="18"/>
  <c r="F452" i="18"/>
  <c r="E452" i="18"/>
  <c r="E443" i="18"/>
  <c r="D443" i="18"/>
  <c r="F443" i="18"/>
  <c r="F457" i="18"/>
  <c r="E457" i="18"/>
  <c r="D457" i="18"/>
  <c r="F447" i="18"/>
  <c r="D447" i="18"/>
  <c r="E447" i="18"/>
  <c r="O92" i="31"/>
  <c r="N121" i="31"/>
  <c r="AA172" i="31"/>
  <c r="AA168" i="31"/>
  <c r="AA170" i="31"/>
  <c r="AA169" i="31"/>
  <c r="AA171" i="31"/>
  <c r="AA174" i="31"/>
  <c r="AA173" i="31"/>
  <c r="S168" i="31"/>
  <c r="S172" i="31"/>
  <c r="S174" i="31"/>
  <c r="S173" i="31"/>
  <c r="S169" i="31"/>
  <c r="S171" i="31"/>
  <c r="S170" i="31"/>
  <c r="P172" i="31"/>
  <c r="P168" i="31"/>
  <c r="P170" i="31"/>
  <c r="P171" i="31"/>
  <c r="P173" i="31"/>
  <c r="P169" i="31"/>
  <c r="P174" i="31"/>
  <c r="O168" i="31"/>
  <c r="O172" i="31"/>
  <c r="O169" i="31"/>
  <c r="O174" i="31"/>
  <c r="O171" i="31"/>
  <c r="O173" i="31"/>
  <c r="O170" i="31"/>
  <c r="AB168" i="31"/>
  <c r="AB172" i="31"/>
  <c r="AB174" i="31"/>
  <c r="AB171" i="31"/>
  <c r="AB173" i="31"/>
  <c r="AB169" i="31"/>
  <c r="AB170" i="31"/>
  <c r="R172" i="31"/>
  <c r="R168" i="31"/>
  <c r="R173" i="31"/>
  <c r="R169" i="31"/>
  <c r="R171" i="31"/>
  <c r="R174" i="31"/>
  <c r="R170" i="31"/>
  <c r="Y172" i="31"/>
  <c r="Y168" i="31"/>
  <c r="Y170" i="31"/>
  <c r="Y171" i="31"/>
  <c r="Y173" i="31"/>
  <c r="Y169" i="31"/>
  <c r="Y174" i="31"/>
  <c r="Z168" i="31"/>
  <c r="Z172" i="31"/>
  <c r="Z171" i="31"/>
  <c r="Z173" i="31"/>
  <c r="Z170" i="31"/>
  <c r="Z174" i="31"/>
  <c r="Z169" i="31"/>
  <c r="X168" i="31"/>
  <c r="X172" i="31"/>
  <c r="X171" i="31"/>
  <c r="X173" i="31"/>
  <c r="X169" i="31"/>
  <c r="X174" i="31"/>
  <c r="X170" i="31"/>
  <c r="T168" i="31"/>
  <c r="T172" i="31"/>
  <c r="T170" i="31"/>
  <c r="T171" i="31"/>
  <c r="T173" i="31"/>
  <c r="T169" i="31"/>
  <c r="T174" i="31"/>
  <c r="W168" i="31"/>
  <c r="W172" i="31"/>
  <c r="W171" i="31"/>
  <c r="W170" i="31"/>
  <c r="W173" i="31"/>
  <c r="W169" i="31"/>
  <c r="W174" i="31"/>
  <c r="AE168" i="31"/>
  <c r="AE172" i="31"/>
  <c r="AE169" i="31"/>
  <c r="AE174" i="31"/>
  <c r="AE173" i="31"/>
  <c r="AE171" i="31"/>
  <c r="AE170" i="31"/>
  <c r="AC172" i="31"/>
  <c r="AC168" i="31"/>
  <c r="AC170" i="31"/>
  <c r="AC169" i="31"/>
  <c r="AC173" i="31"/>
  <c r="AC174" i="31"/>
  <c r="AC171" i="31"/>
  <c r="U168" i="31"/>
  <c r="U172" i="31"/>
  <c r="U174" i="31"/>
  <c r="U169" i="31"/>
  <c r="U171" i="31"/>
  <c r="U170" i="31"/>
  <c r="U173" i="31"/>
  <c r="N168" i="31"/>
  <c r="N172" i="31"/>
  <c r="N174" i="31"/>
  <c r="N173" i="31"/>
  <c r="N170" i="31"/>
  <c r="N169" i="31"/>
  <c r="N171" i="31"/>
  <c r="V168" i="31"/>
  <c r="V172" i="31"/>
  <c r="V169" i="31"/>
  <c r="V171" i="31"/>
  <c r="V170" i="31"/>
  <c r="V174" i="31"/>
  <c r="V173" i="31"/>
  <c r="Q172" i="31"/>
  <c r="Q168" i="31"/>
  <c r="Q171" i="31"/>
  <c r="Q173" i="31"/>
  <c r="Q169" i="31"/>
  <c r="Q174" i="31"/>
  <c r="Q170" i="31"/>
  <c r="P121" i="31"/>
  <c r="N92" i="31"/>
  <c r="P92" i="31"/>
  <c r="O121" i="31"/>
  <c r="L229" i="34"/>
  <c r="K229" i="34"/>
  <c r="U229" i="34"/>
  <c r="Q229" i="34"/>
  <c r="O254" i="34"/>
  <c r="O255" i="34"/>
  <c r="O248" i="34"/>
  <c r="O249" i="34"/>
  <c r="O250" i="34"/>
  <c r="O251" i="34"/>
  <c r="O252" i="34"/>
  <c r="O253" i="34"/>
  <c r="W229" i="34"/>
  <c r="L251" i="34"/>
  <c r="L252" i="34"/>
  <c r="L253" i="34"/>
  <c r="L254" i="34"/>
  <c r="L255" i="34"/>
  <c r="L248" i="34"/>
  <c r="L249" i="34"/>
  <c r="L250" i="34"/>
  <c r="R249" i="34"/>
  <c r="R250" i="34"/>
  <c r="R251" i="34"/>
  <c r="R252" i="34"/>
  <c r="R253" i="34"/>
  <c r="R254" i="34"/>
  <c r="R255" i="34"/>
  <c r="R248" i="34"/>
  <c r="R247" i="34" s="1"/>
  <c r="R229" i="34"/>
  <c r="M229" i="34"/>
  <c r="U252" i="34"/>
  <c r="U253" i="34"/>
  <c r="U254" i="34"/>
  <c r="U255" i="34"/>
  <c r="U248" i="34"/>
  <c r="U249" i="34"/>
  <c r="U250" i="34"/>
  <c r="U251" i="34"/>
  <c r="O229" i="34"/>
  <c r="T229" i="34"/>
  <c r="V229" i="34"/>
  <c r="N229" i="34"/>
  <c r="W254" i="34"/>
  <c r="W255" i="34"/>
  <c r="W248" i="34"/>
  <c r="W249" i="34"/>
  <c r="W250" i="34"/>
  <c r="W251" i="34"/>
  <c r="W252" i="34"/>
  <c r="W253" i="34"/>
  <c r="N253" i="34"/>
  <c r="N254" i="34"/>
  <c r="N255" i="34"/>
  <c r="N248" i="34"/>
  <c r="N249" i="34"/>
  <c r="N250" i="34"/>
  <c r="N251" i="34"/>
  <c r="N252" i="34"/>
  <c r="Q248" i="34"/>
  <c r="Q249" i="34"/>
  <c r="Q250" i="34"/>
  <c r="Q251" i="34"/>
  <c r="Q252" i="34"/>
  <c r="Q253" i="34"/>
  <c r="Q254" i="34"/>
  <c r="Q255" i="34"/>
  <c r="P255" i="34"/>
  <c r="P248" i="34"/>
  <c r="P249" i="34"/>
  <c r="P250" i="34"/>
  <c r="P251" i="34"/>
  <c r="P252" i="34"/>
  <c r="P253" i="34"/>
  <c r="P254" i="34"/>
  <c r="P229" i="34"/>
  <c r="S250" i="34"/>
  <c r="S251" i="34"/>
  <c r="S252" i="34"/>
  <c r="S253" i="34"/>
  <c r="S254" i="34"/>
  <c r="S255" i="34"/>
  <c r="S248" i="34"/>
  <c r="S247" i="34" s="1"/>
  <c r="S249" i="34"/>
  <c r="S229" i="34"/>
  <c r="T251" i="34"/>
  <c r="T252" i="34"/>
  <c r="T253" i="34"/>
  <c r="T254" i="34"/>
  <c r="T255" i="34"/>
  <c r="T248" i="34"/>
  <c r="T249" i="34"/>
  <c r="T250" i="34"/>
  <c r="V253" i="34"/>
  <c r="V254" i="34"/>
  <c r="V255" i="34"/>
  <c r="V248" i="34"/>
  <c r="V249" i="34"/>
  <c r="V250" i="34"/>
  <c r="V251" i="34"/>
  <c r="V252" i="34"/>
  <c r="K250" i="34"/>
  <c r="K251" i="34"/>
  <c r="K252" i="34"/>
  <c r="K253" i="34"/>
  <c r="K254" i="34"/>
  <c r="K255" i="34"/>
  <c r="K248" i="34"/>
  <c r="K249" i="34"/>
  <c r="M252" i="34"/>
  <c r="M253" i="34"/>
  <c r="M254" i="34"/>
  <c r="M255" i="34"/>
  <c r="M248" i="34"/>
  <c r="M249" i="34"/>
  <c r="M250" i="34"/>
  <c r="M251" i="34"/>
  <c r="V108" i="16"/>
  <c r="U108" i="16"/>
  <c r="T108" i="16"/>
  <c r="S108" i="16"/>
  <c r="R108" i="16"/>
  <c r="Q108" i="16"/>
  <c r="P108" i="16"/>
  <c r="O108" i="16"/>
  <c r="N108" i="16"/>
  <c r="M108" i="16"/>
  <c r="L108" i="16"/>
  <c r="K108" i="16"/>
  <c r="J108" i="16"/>
  <c r="AM621" i="3"/>
  <c r="AM603" i="3"/>
  <c r="AM604" i="3"/>
  <c r="AM605" i="3"/>
  <c r="AM607" i="3"/>
  <c r="AM608" i="3"/>
  <c r="AM609" i="3"/>
  <c r="AM610" i="3"/>
  <c r="AM611" i="3"/>
  <c r="AM612" i="3"/>
  <c r="AM613" i="3"/>
  <c r="AM614" i="3"/>
  <c r="AM615" i="3"/>
  <c r="AM617" i="3"/>
  <c r="AM618" i="3"/>
  <c r="AM619" i="3"/>
  <c r="AM620" i="3"/>
  <c r="W247" i="34" l="1"/>
  <c r="P247" i="34"/>
  <c r="V247" i="34"/>
  <c r="T247" i="34"/>
  <c r="N247" i="34"/>
  <c r="L247" i="34"/>
  <c r="O247" i="34"/>
  <c r="M247" i="34"/>
  <c r="K247" i="34"/>
  <c r="Q247" i="34"/>
  <c r="U247" i="34"/>
  <c r="I501" i="18"/>
  <c r="I484" i="18"/>
  <c r="Q269" i="18"/>
  <c r="R269" i="18"/>
  <c r="S269" i="18"/>
  <c r="T269" i="18"/>
  <c r="T313" i="18" s="1"/>
  <c r="U269" i="18"/>
  <c r="V269" i="18"/>
  <c r="W269" i="18"/>
  <c r="X269" i="18"/>
  <c r="Y269" i="18"/>
  <c r="Z269" i="18"/>
  <c r="Z300" i="18" s="1"/>
  <c r="AA269" i="18"/>
  <c r="AB269" i="18"/>
  <c r="AC269" i="18"/>
  <c r="AA309" i="18"/>
  <c r="AA290" i="18"/>
  <c r="AA293" i="18"/>
  <c r="AA301" i="18"/>
  <c r="AA300" i="18"/>
  <c r="AA304" i="18"/>
  <c r="AB270" i="18"/>
  <c r="AB320" i="18"/>
  <c r="AB321" i="18"/>
  <c r="AB313" i="18"/>
  <c r="AB312" i="18"/>
  <c r="AB311" i="18"/>
  <c r="AB285" i="18"/>
  <c r="AB287" i="18"/>
  <c r="AB300" i="18"/>
  <c r="AB291" i="18"/>
  <c r="AB301" i="18"/>
  <c r="AB307" i="18"/>
  <c r="AB294" i="18"/>
  <c r="AB289" i="18"/>
  <c r="AB283" i="18"/>
  <c r="AB284" i="18"/>
  <c r="AB288" i="18"/>
  <c r="AB308" i="18"/>
  <c r="AB295" i="18"/>
  <c r="AB306" i="18"/>
  <c r="AB309" i="18"/>
  <c r="AB299" i="18"/>
  <c r="AB290" i="18"/>
  <c r="AB296" i="18"/>
  <c r="AB292" i="18"/>
  <c r="AB303" i="18"/>
  <c r="AB286" i="18"/>
  <c r="AB297" i="18"/>
  <c r="AB293" i="18"/>
  <c r="AB305" i="18"/>
  <c r="AB310" i="18"/>
  <c r="AB304" i="18"/>
  <c r="AB298" i="18"/>
  <c r="AB302" i="18"/>
  <c r="AC321" i="18"/>
  <c r="AC270" i="18"/>
  <c r="AC320" i="18"/>
  <c r="AC313" i="18"/>
  <c r="AC312" i="18"/>
  <c r="AC311" i="18"/>
  <c r="AC284" i="18"/>
  <c r="AC305" i="18"/>
  <c r="AC297" i="18"/>
  <c r="AC308" i="18"/>
  <c r="AC306" i="18"/>
  <c r="AC299" i="18"/>
  <c r="AC290" i="18"/>
  <c r="AC296" i="18"/>
  <c r="AC295" i="18"/>
  <c r="AC309" i="18"/>
  <c r="AC286" i="18"/>
  <c r="AC292" i="18"/>
  <c r="AC289" i="18"/>
  <c r="AC304" i="18"/>
  <c r="AC293" i="18"/>
  <c r="AC303" i="18"/>
  <c r="AC310" i="18"/>
  <c r="AC302" i="18"/>
  <c r="AC298" i="18"/>
  <c r="AC307" i="18"/>
  <c r="AC291" i="18"/>
  <c r="AC294" i="18"/>
  <c r="AC285" i="18"/>
  <c r="AC300" i="18"/>
  <c r="AC301" i="18"/>
  <c r="AC283" i="18"/>
  <c r="AC287" i="18"/>
  <c r="AC288" i="18"/>
  <c r="Y270" i="18"/>
  <c r="Y320" i="18"/>
  <c r="Y321" i="18"/>
  <c r="Y313" i="18"/>
  <c r="Y312" i="18"/>
  <c r="Y311" i="18"/>
  <c r="Y283" i="18"/>
  <c r="Y288" i="18"/>
  <c r="Y286" i="18"/>
  <c r="Y292" i="18"/>
  <c r="Y290" i="18"/>
  <c r="Y296" i="18"/>
  <c r="Y287" i="18"/>
  <c r="Y305" i="18"/>
  <c r="Y297" i="18"/>
  <c r="Y299" i="18"/>
  <c r="Y310" i="18"/>
  <c r="Y302" i="18"/>
  <c r="Y298" i="18"/>
  <c r="Y304" i="18"/>
  <c r="Y294" i="18"/>
  <c r="Y300" i="18"/>
  <c r="Y295" i="18"/>
  <c r="Y289" i="18"/>
  <c r="Y293" i="18"/>
  <c r="Y307" i="18"/>
  <c r="Y303" i="18"/>
  <c r="Y284" i="18"/>
  <c r="Y285" i="18"/>
  <c r="Y308" i="18"/>
  <c r="Y306" i="18"/>
  <c r="Y291" i="18"/>
  <c r="Y301" i="18"/>
  <c r="Y309" i="18"/>
  <c r="X321" i="18"/>
  <c r="X320" i="18"/>
  <c r="X270" i="18"/>
  <c r="X313" i="18"/>
  <c r="X312" i="18"/>
  <c r="X311" i="18"/>
  <c r="X303" i="18"/>
  <c r="X310" i="18"/>
  <c r="X298" i="18"/>
  <c r="X305" i="18"/>
  <c r="X288" i="18"/>
  <c r="X297" i="18"/>
  <c r="X307" i="18"/>
  <c r="X300" i="18"/>
  <c r="X291" i="18"/>
  <c r="X293" i="18"/>
  <c r="X296" i="18"/>
  <c r="X287" i="18"/>
  <c r="X286" i="18"/>
  <c r="X283" i="18"/>
  <c r="X284" i="18"/>
  <c r="X285" i="18"/>
  <c r="X289" i="18"/>
  <c r="X308" i="18"/>
  <c r="X306" i="18"/>
  <c r="X301" i="18"/>
  <c r="X299" i="18"/>
  <c r="X302" i="18"/>
  <c r="X304" i="18"/>
  <c r="X290" i="18"/>
  <c r="X295" i="18"/>
  <c r="X292" i="18"/>
  <c r="X309" i="18"/>
  <c r="X294" i="18"/>
  <c r="R321" i="18"/>
  <c r="R320" i="18"/>
  <c r="S321" i="18"/>
  <c r="S320" i="18"/>
  <c r="W321" i="18"/>
  <c r="W320" i="18"/>
  <c r="Q320" i="18"/>
  <c r="Q321" i="18"/>
  <c r="U320" i="18"/>
  <c r="U321" i="18"/>
  <c r="T320" i="18"/>
  <c r="R313" i="18"/>
  <c r="V313" i="18"/>
  <c r="S313" i="18"/>
  <c r="W313" i="18"/>
  <c r="Q313" i="18"/>
  <c r="U313" i="18"/>
  <c r="AC167" i="31"/>
  <c r="Y167" i="31"/>
  <c r="R167" i="31"/>
  <c r="P167" i="31"/>
  <c r="AA167" i="31"/>
  <c r="N167" i="31"/>
  <c r="AE167" i="31"/>
  <c r="W167" i="31"/>
  <c r="T167" i="31"/>
  <c r="X167" i="31"/>
  <c r="Z167" i="31"/>
  <c r="AB167" i="31"/>
  <c r="O167" i="31"/>
  <c r="S167" i="31"/>
  <c r="Q167" i="31"/>
  <c r="U167" i="31"/>
  <c r="V167" i="31"/>
  <c r="W270" i="18"/>
  <c r="W312" i="18"/>
  <c r="W311" i="18"/>
  <c r="W283" i="18"/>
  <c r="W305" i="18"/>
  <c r="W296" i="18"/>
  <c r="W309" i="18"/>
  <c r="W294" i="18"/>
  <c r="W295" i="18"/>
  <c r="W304" i="18"/>
  <c r="W293" i="18"/>
  <c r="W286" i="18"/>
  <c r="W307" i="18"/>
  <c r="W302" i="18"/>
  <c r="W291" i="18"/>
  <c r="W288" i="18"/>
  <c r="W308" i="18"/>
  <c r="W303" i="18"/>
  <c r="W297" i="18"/>
  <c r="W285" i="18"/>
  <c r="W290" i="18"/>
  <c r="W299" i="18"/>
  <c r="W284" i="18"/>
  <c r="W287" i="18"/>
  <c r="W300" i="18"/>
  <c r="W310" i="18"/>
  <c r="W301" i="18"/>
  <c r="W306" i="18"/>
  <c r="W292" i="18"/>
  <c r="W289" i="18"/>
  <c r="W298" i="18"/>
  <c r="Q270" i="18"/>
  <c r="Q312" i="18"/>
  <c r="Q311" i="18"/>
  <c r="Q304" i="18"/>
  <c r="Q286" i="18"/>
  <c r="Q291" i="18"/>
  <c r="Q288" i="18"/>
  <c r="Q296" i="18"/>
  <c r="Q294" i="18"/>
  <c r="Q283" i="18"/>
  <c r="Q295" i="18"/>
  <c r="Q308" i="18"/>
  <c r="Q293" i="18"/>
  <c r="Q301" i="18"/>
  <c r="Q309" i="18"/>
  <c r="Q305" i="18"/>
  <c r="Q306" i="18"/>
  <c r="Q289" i="18"/>
  <c r="Q287" i="18"/>
  <c r="Q300" i="18"/>
  <c r="Q297" i="18"/>
  <c r="Q298" i="18"/>
  <c r="Q303" i="18"/>
  <c r="Q307" i="18"/>
  <c r="Q302" i="18"/>
  <c r="Q285" i="18"/>
  <c r="Q310" i="18"/>
  <c r="Q292" i="18"/>
  <c r="Q299" i="18"/>
  <c r="Q284" i="18"/>
  <c r="Q290" i="18"/>
  <c r="U270" i="18"/>
  <c r="U312" i="18"/>
  <c r="U311" i="18"/>
  <c r="U288" i="18"/>
  <c r="U309" i="18"/>
  <c r="U283" i="18"/>
  <c r="U293" i="18"/>
  <c r="U301" i="18"/>
  <c r="U286" i="18"/>
  <c r="U296" i="18"/>
  <c r="U305" i="18"/>
  <c r="U295" i="18"/>
  <c r="U304" i="18"/>
  <c r="U306" i="18"/>
  <c r="U289" i="18"/>
  <c r="U291" i="18"/>
  <c r="U308" i="18"/>
  <c r="U294" i="18"/>
  <c r="U299" i="18"/>
  <c r="U284" i="18"/>
  <c r="U297" i="18"/>
  <c r="U300" i="18"/>
  <c r="U298" i="18"/>
  <c r="U310" i="18"/>
  <c r="U302" i="18"/>
  <c r="U292" i="18"/>
  <c r="U303" i="18"/>
  <c r="U307" i="18"/>
  <c r="U287" i="18"/>
  <c r="U285" i="18"/>
  <c r="U290" i="18"/>
  <c r="R270" i="18"/>
  <c r="R312" i="18"/>
  <c r="R311" i="18"/>
  <c r="R296" i="18"/>
  <c r="R309" i="18"/>
  <c r="R304" i="18"/>
  <c r="R295" i="18"/>
  <c r="R288" i="18"/>
  <c r="R283" i="18"/>
  <c r="R291" i="18"/>
  <c r="R308" i="18"/>
  <c r="R301" i="18"/>
  <c r="R303" i="18"/>
  <c r="R286" i="18"/>
  <c r="R306" i="18"/>
  <c r="R294" i="18"/>
  <c r="R305" i="18"/>
  <c r="R293" i="18"/>
  <c r="R307" i="18"/>
  <c r="R297" i="18"/>
  <c r="R300" i="18"/>
  <c r="R289" i="18"/>
  <c r="R292" i="18"/>
  <c r="R299" i="18"/>
  <c r="R284" i="18"/>
  <c r="R287" i="18"/>
  <c r="R298" i="18"/>
  <c r="R285" i="18"/>
  <c r="R310" i="18"/>
  <c r="R290" i="18"/>
  <c r="R302" i="18"/>
  <c r="V295" i="18"/>
  <c r="V288" i="18"/>
  <c r="V308" i="18"/>
  <c r="V309" i="18"/>
  <c r="V305" i="18"/>
  <c r="V304" i="18"/>
  <c r="V296" i="18"/>
  <c r="V294" i="18"/>
  <c r="V289" i="18"/>
  <c r="V283" i="18"/>
  <c r="V284" i="18"/>
  <c r="V310" i="18"/>
  <c r="V293" i="18"/>
  <c r="V302" i="18"/>
  <c r="V292" i="18"/>
  <c r="V297" i="18"/>
  <c r="V306" i="18"/>
  <c r="V300" i="18"/>
  <c r="V285" i="18"/>
  <c r="V290" i="18"/>
  <c r="S270" i="18"/>
  <c r="S312" i="18"/>
  <c r="S311" i="18"/>
  <c r="S291" i="18"/>
  <c r="S296" i="18"/>
  <c r="S294" i="18"/>
  <c r="S293" i="18"/>
  <c r="S308" i="18"/>
  <c r="S305" i="18"/>
  <c r="S295" i="18"/>
  <c r="S288" i="18"/>
  <c r="S309" i="18"/>
  <c r="S283" i="18"/>
  <c r="S304" i="18"/>
  <c r="S303" i="18"/>
  <c r="S306" i="18"/>
  <c r="S301" i="18"/>
  <c r="S286" i="18"/>
  <c r="S287" i="18"/>
  <c r="S289" i="18"/>
  <c r="S307" i="18"/>
  <c r="S292" i="18"/>
  <c r="S297" i="18"/>
  <c r="S298" i="18"/>
  <c r="S299" i="18"/>
  <c r="S300" i="18"/>
  <c r="S310" i="18"/>
  <c r="S302" i="18"/>
  <c r="S284" i="18"/>
  <c r="S285" i="18"/>
  <c r="S290" i="18"/>
  <c r="AM602" i="3"/>
  <c r="AO603" i="3"/>
  <c r="AO604" i="3"/>
  <c r="AO605" i="3"/>
  <c r="AO607" i="3"/>
  <c r="AO608" i="3"/>
  <c r="AO609" i="3"/>
  <c r="AO610" i="3"/>
  <c r="AO611" i="3"/>
  <c r="AO612" i="3"/>
  <c r="AO613" i="3"/>
  <c r="AO614" i="3"/>
  <c r="AO615" i="3"/>
  <c r="AO617" i="3"/>
  <c r="AO618" i="3"/>
  <c r="AO619" i="3"/>
  <c r="AO602" i="3"/>
  <c r="O111" i="16"/>
  <c r="AC12" i="47" s="1"/>
  <c r="N111" i="16"/>
  <c r="AB12" i="47" s="1"/>
  <c r="M111" i="16"/>
  <c r="AA12" i="47" s="1"/>
  <c r="T321" i="18" l="1"/>
  <c r="Z285" i="18"/>
  <c r="S364" i="18"/>
  <c r="S365" i="18"/>
  <c r="S366" i="18"/>
  <c r="X364" i="18"/>
  <c r="X366" i="18"/>
  <c r="X365" i="18"/>
  <c r="U366" i="18"/>
  <c r="U364" i="18"/>
  <c r="U365" i="18"/>
  <c r="AC364" i="18"/>
  <c r="AC365" i="18"/>
  <c r="AC366" i="18"/>
  <c r="R364" i="18"/>
  <c r="R365" i="18"/>
  <c r="R366" i="18"/>
  <c r="AB366" i="18"/>
  <c r="AB364" i="18"/>
  <c r="AB365" i="18"/>
  <c r="Q364" i="18"/>
  <c r="Q366" i="18"/>
  <c r="Q365" i="18"/>
  <c r="W364" i="18"/>
  <c r="W366" i="18"/>
  <c r="W365" i="18"/>
  <c r="Y364" i="18"/>
  <c r="Y365" i="18"/>
  <c r="Y366" i="18"/>
  <c r="T364" i="18"/>
  <c r="T365" i="18"/>
  <c r="T366" i="18"/>
  <c r="BC12" i="47"/>
  <c r="AB58" i="47" a="1"/>
  <c r="AB58" i="47" s="1"/>
  <c r="AB57" i="47" a="1"/>
  <c r="AB57" i="47" s="1"/>
  <c r="AB56" i="47" a="1"/>
  <c r="AB56" i="47" s="1"/>
  <c r="BD12" i="47"/>
  <c r="AC57" i="47" a="1"/>
  <c r="AC57" i="47" s="1"/>
  <c r="AC58" i="47" a="1"/>
  <c r="AC58" i="47" s="1"/>
  <c r="AC56" i="47" a="1"/>
  <c r="AC56" i="47" s="1"/>
  <c r="BB12" i="47"/>
  <c r="AA58" i="47" a="1"/>
  <c r="AA58" i="47" s="1"/>
  <c r="AA57" i="47" a="1"/>
  <c r="AA57" i="47" s="1"/>
  <c r="AA56" i="47" a="1"/>
  <c r="AA56" i="47" s="1"/>
  <c r="BB13" i="47"/>
  <c r="BB15" i="47"/>
  <c r="BB42" i="47"/>
  <c r="BB44" i="47"/>
  <c r="BB49" i="47"/>
  <c r="BB40" i="47"/>
  <c r="BB54" i="47"/>
  <c r="BB52" i="47"/>
  <c r="BB41" i="47"/>
  <c r="BB43" i="47"/>
  <c r="BB34" i="47"/>
  <c r="BB39" i="47"/>
  <c r="BB53" i="47"/>
  <c r="BB55" i="47"/>
  <c r="BB46" i="47"/>
  <c r="BB51" i="47"/>
  <c r="BB33" i="47"/>
  <c r="BB47" i="47"/>
  <c r="BB45" i="47"/>
  <c r="BB37" i="47"/>
  <c r="BB50" i="47"/>
  <c r="BB19" i="47"/>
  <c r="BB36" i="47"/>
  <c r="BB18" i="47"/>
  <c r="BB20" i="47"/>
  <c r="BB31" i="47"/>
  <c r="BB30" i="47"/>
  <c r="BB17" i="47"/>
  <c r="BB35" i="47"/>
  <c r="BB27" i="47"/>
  <c r="BB29" i="47"/>
  <c r="BB48" i="47"/>
  <c r="BB38" i="47"/>
  <c r="BB32" i="47"/>
  <c r="BB21" i="47"/>
  <c r="BB22" i="47"/>
  <c r="BB14" i="47"/>
  <c r="BB28" i="47"/>
  <c r="BB24" i="47"/>
  <c r="BB23" i="47"/>
  <c r="BB26" i="47"/>
  <c r="BB25" i="47"/>
  <c r="BD13" i="47"/>
  <c r="BD55" i="47"/>
  <c r="BD32" i="47"/>
  <c r="BD37" i="47"/>
  <c r="BD51" i="47"/>
  <c r="BD42" i="47"/>
  <c r="BD44" i="47"/>
  <c r="BD49" i="47"/>
  <c r="BD40" i="47"/>
  <c r="BD54" i="47"/>
  <c r="BD21" i="47"/>
  <c r="BD23" i="47"/>
  <c r="BD15" i="47"/>
  <c r="BD52" i="47"/>
  <c r="BD19" i="47"/>
  <c r="BD33" i="47"/>
  <c r="BD35" i="47"/>
  <c r="BD34" i="47"/>
  <c r="BD31" i="47"/>
  <c r="BD45" i="47"/>
  <c r="BD47" i="47"/>
  <c r="BD46" i="47"/>
  <c r="BD27" i="47"/>
  <c r="BD43" i="47"/>
  <c r="BD41" i="47"/>
  <c r="BD24" i="47"/>
  <c r="BD48" i="47"/>
  <c r="BD39" i="47"/>
  <c r="BD53" i="47"/>
  <c r="BD20" i="47"/>
  <c r="BD22" i="47"/>
  <c r="BD25" i="47"/>
  <c r="BD38" i="47"/>
  <c r="BD36" i="47"/>
  <c r="BD17" i="47"/>
  <c r="BD26" i="47"/>
  <c r="BD50" i="47"/>
  <c r="BD29" i="47"/>
  <c r="BD28" i="47"/>
  <c r="BD14" i="47"/>
  <c r="BD18" i="47"/>
  <c r="BD30" i="47"/>
  <c r="BC13" i="47"/>
  <c r="BC33" i="47"/>
  <c r="BC44" i="47"/>
  <c r="BC47" i="47"/>
  <c r="BC31" i="47"/>
  <c r="BC49" i="47"/>
  <c r="BC40" i="47"/>
  <c r="BC15" i="47"/>
  <c r="BC45" i="47"/>
  <c r="BC38" i="47"/>
  <c r="BC39" i="47"/>
  <c r="BC50" i="47"/>
  <c r="BC51" i="47"/>
  <c r="BC34" i="47"/>
  <c r="BC36" i="47"/>
  <c r="BC46" i="47"/>
  <c r="BC43" i="47"/>
  <c r="BC29" i="47"/>
  <c r="BC30" i="47"/>
  <c r="BC35" i="47"/>
  <c r="BC52" i="47"/>
  <c r="BC54" i="47"/>
  <c r="BC32" i="47"/>
  <c r="BC23" i="47"/>
  <c r="BC24" i="47"/>
  <c r="BC48" i="47"/>
  <c r="BC53" i="47"/>
  <c r="BC55" i="47"/>
  <c r="BC37" i="47"/>
  <c r="BC21" i="47"/>
  <c r="BC22" i="47"/>
  <c r="BC41" i="47"/>
  <c r="BC42" i="47"/>
  <c r="BC17" i="47"/>
  <c r="BC18" i="47"/>
  <c r="BC19" i="47"/>
  <c r="BC20" i="47"/>
  <c r="BC14" i="47"/>
  <c r="BC26" i="47"/>
  <c r="BC27" i="47"/>
  <c r="BC28" i="47"/>
  <c r="BC25" i="47"/>
  <c r="AA312" i="18"/>
  <c r="AA314" i="18"/>
  <c r="AA315" i="18"/>
  <c r="U314" i="18"/>
  <c r="U315" i="18"/>
  <c r="Z270" i="18"/>
  <c r="Z314" i="18"/>
  <c r="Z315" i="18"/>
  <c r="T314" i="18"/>
  <c r="T315" i="18"/>
  <c r="Y314" i="18"/>
  <c r="Y315" i="18"/>
  <c r="S314" i="18"/>
  <c r="S315" i="18"/>
  <c r="X314" i="18"/>
  <c r="X315" i="18"/>
  <c r="R314" i="18"/>
  <c r="R315" i="18"/>
  <c r="AC314" i="18"/>
  <c r="AC315" i="18"/>
  <c r="W314" i="18"/>
  <c r="W315" i="18"/>
  <c r="Q314" i="18"/>
  <c r="Q315" i="18"/>
  <c r="AB314" i="18"/>
  <c r="AB315" i="18"/>
  <c r="V320" i="18"/>
  <c r="V314" i="18"/>
  <c r="V315" i="18"/>
  <c r="Z309" i="18"/>
  <c r="Z320" i="18"/>
  <c r="Z298" i="18"/>
  <c r="V287" i="18"/>
  <c r="V307" i="18"/>
  <c r="V303" i="18"/>
  <c r="V312" i="18"/>
  <c r="V321" i="18"/>
  <c r="V286" i="18"/>
  <c r="V301" i="18"/>
  <c r="V270" i="18"/>
  <c r="V298" i="18"/>
  <c r="V299" i="18"/>
  <c r="V291" i="18"/>
  <c r="V311" i="18"/>
  <c r="AA299" i="18"/>
  <c r="AA298" i="18"/>
  <c r="AA285" i="18"/>
  <c r="AA288" i="18"/>
  <c r="AA283" i="18"/>
  <c r="AA313" i="18"/>
  <c r="AA289" i="18"/>
  <c r="AA286" i="18"/>
  <c r="AA303" i="18"/>
  <c r="AA294" i="18"/>
  <c r="AA270" i="18"/>
  <c r="AA291" i="18"/>
  <c r="AA310" i="18"/>
  <c r="AA287" i="18"/>
  <c r="AA306" i="18"/>
  <c r="AA307" i="18"/>
  <c r="AA320" i="18"/>
  <c r="AA302" i="18"/>
  <c r="AA305" i="18"/>
  <c r="AA292" i="18"/>
  <c r="AA308" i="18"/>
  <c r="AA311" i="18"/>
  <c r="AA321" i="18"/>
  <c r="AA297" i="18"/>
  <c r="AA296" i="18"/>
  <c r="AA295" i="18"/>
  <c r="AA284" i="18"/>
  <c r="AA18" i="47" a="1"/>
  <c r="AA18" i="47" s="1"/>
  <c r="AA24" i="47" a="1"/>
  <c r="AA24" i="47" s="1"/>
  <c r="AA48" i="47" a="1"/>
  <c r="AA48" i="47" s="1"/>
  <c r="AA31" i="47" a="1"/>
  <c r="AA31" i="47" s="1"/>
  <c r="AA50" i="47" a="1"/>
  <c r="AA50" i="47" s="1"/>
  <c r="AA17" i="47" a="1"/>
  <c r="AA17" i="47" s="1"/>
  <c r="AA32" i="47" a="1"/>
  <c r="AA32" i="47" s="1"/>
  <c r="AA39" i="47" a="1"/>
  <c r="AA39" i="47" s="1"/>
  <c r="AA47" i="47" a="1"/>
  <c r="AA47" i="47" s="1"/>
  <c r="AA25" i="47" a="1"/>
  <c r="AA25" i="47" s="1"/>
  <c r="AA40" i="47" a="1"/>
  <c r="AA40" i="47" s="1"/>
  <c r="AA23" i="47" a="1"/>
  <c r="AA23" i="47" s="1"/>
  <c r="AA34" i="47" a="1"/>
  <c r="AA34" i="47" s="1"/>
  <c r="AA41" i="47" a="1"/>
  <c r="AA41" i="47" s="1"/>
  <c r="AA16" i="47" a="1"/>
  <c r="AA16" i="47" s="1"/>
  <c r="AA15" i="47" a="1"/>
  <c r="AA15" i="47" s="1"/>
  <c r="AA55" i="47" a="1"/>
  <c r="AA55" i="47" s="1"/>
  <c r="AA26" i="47" a="1"/>
  <c r="AA26" i="47" s="1"/>
  <c r="AA42" i="47" a="1"/>
  <c r="AA42" i="47" s="1"/>
  <c r="AA51" i="47" a="1"/>
  <c r="AA51" i="47" s="1"/>
  <c r="AA36" i="47" a="1"/>
  <c r="AA36" i="47" s="1"/>
  <c r="AA37" i="47" a="1"/>
  <c r="AA37" i="47" s="1"/>
  <c r="AA45" i="47" a="1"/>
  <c r="AA45" i="47" s="1"/>
  <c r="AA53" i="47" a="1"/>
  <c r="AA53" i="47" s="1"/>
  <c r="AA49" i="47" a="1"/>
  <c r="AA49" i="47" s="1"/>
  <c r="AA28" i="47" a="1"/>
  <c r="AA28" i="47" s="1"/>
  <c r="AA38" i="47" a="1"/>
  <c r="AA38" i="47" s="1"/>
  <c r="AA35" i="47" a="1"/>
  <c r="AA35" i="47" s="1"/>
  <c r="AA21" i="47" a="1"/>
  <c r="AA21" i="47" s="1"/>
  <c r="AA29" i="47" a="1"/>
  <c r="AA29" i="47" s="1"/>
  <c r="AA54" i="47" a="1"/>
  <c r="AA54" i="47" s="1"/>
  <c r="AA33" i="47" a="1"/>
  <c r="AA33" i="47" s="1"/>
  <c r="AA19" i="47" a="1"/>
  <c r="AA19" i="47" s="1"/>
  <c r="AA52" i="47" a="1"/>
  <c r="AA52" i="47" s="1"/>
  <c r="AA22" i="47" a="1"/>
  <c r="AA22" i="47" s="1"/>
  <c r="AA30" i="47" a="1"/>
  <c r="AA30" i="47" s="1"/>
  <c r="AA46" i="47" a="1"/>
  <c r="AA46" i="47" s="1"/>
  <c r="AA43" i="47" a="1"/>
  <c r="AA43" i="47" s="1"/>
  <c r="AA27" i="47" a="1"/>
  <c r="AA27" i="47" s="1"/>
  <c r="AA20" i="47" a="1"/>
  <c r="AA20" i="47" s="1"/>
  <c r="AA44" i="47" a="1"/>
  <c r="AA44" i="47" s="1"/>
  <c r="AB24" i="47" a="1"/>
  <c r="AB24" i="47" s="1"/>
  <c r="AB50" i="47" a="1"/>
  <c r="AB50" i="47" s="1"/>
  <c r="AB32" i="47" a="1"/>
  <c r="AB32" i="47" s="1"/>
  <c r="AB48" i="47" a="1"/>
  <c r="AB48" i="47" s="1"/>
  <c r="AB39" i="47" a="1"/>
  <c r="AB39" i="47" s="1"/>
  <c r="AB47" i="47" a="1"/>
  <c r="AB47" i="47" s="1"/>
  <c r="AB25" i="47" a="1"/>
  <c r="AB25" i="47" s="1"/>
  <c r="AB41" i="47" a="1"/>
  <c r="AB41" i="47" s="1"/>
  <c r="AB31" i="47" a="1"/>
  <c r="AB31" i="47" s="1"/>
  <c r="AB34" i="47" a="1"/>
  <c r="AB34" i="47" s="1"/>
  <c r="AB49" i="47" a="1"/>
  <c r="AB49" i="47" s="1"/>
  <c r="AB40" i="47" a="1"/>
  <c r="AB40" i="47" s="1"/>
  <c r="AB23" i="47" a="1"/>
  <c r="AB23" i="47" s="1"/>
  <c r="AB18" i="47" a="1"/>
  <c r="AB18" i="47" s="1"/>
  <c r="AB15" i="47" a="1"/>
  <c r="AB15" i="47" s="1"/>
  <c r="AB42" i="47" a="1"/>
  <c r="AB42" i="47" s="1"/>
  <c r="AB17" i="47" a="1"/>
  <c r="AB17" i="47" s="1"/>
  <c r="AB33" i="47" a="1"/>
  <c r="AB33" i="47" s="1"/>
  <c r="AB27" i="47" a="1"/>
  <c r="AB27" i="47" s="1"/>
  <c r="AB55" i="47" a="1"/>
  <c r="AB55" i="47" s="1"/>
  <c r="AB54" i="47" a="1"/>
  <c r="AB54" i="47" s="1"/>
  <c r="AB21" i="47" a="1"/>
  <c r="AB21" i="47" s="1"/>
  <c r="AB51" i="47" a="1"/>
  <c r="AB51" i="47" s="1"/>
  <c r="AB19" i="47" a="1"/>
  <c r="AB19" i="47" s="1"/>
  <c r="AB44" i="47" a="1"/>
  <c r="AB44" i="47" s="1"/>
  <c r="AB29" i="47" a="1"/>
  <c r="AB29" i="47" s="1"/>
  <c r="AB22" i="47" a="1"/>
  <c r="AB22" i="47" s="1"/>
  <c r="AB30" i="47" a="1"/>
  <c r="AB30" i="47" s="1"/>
  <c r="AB46" i="47" a="1"/>
  <c r="AB46" i="47" s="1"/>
  <c r="AB35" i="47" a="1"/>
  <c r="AB35" i="47" s="1"/>
  <c r="AB43" i="47" a="1"/>
  <c r="AB43" i="47" s="1"/>
  <c r="AB36" i="47" a="1"/>
  <c r="AB36" i="47" s="1"/>
  <c r="AB52" i="47" a="1"/>
  <c r="AB52" i="47" s="1"/>
  <c r="AB38" i="47" a="1"/>
  <c r="AB38" i="47" s="1"/>
  <c r="AB16" i="47" a="1"/>
  <c r="AB16" i="47" s="1"/>
  <c r="AB26" i="47" a="1"/>
  <c r="AB26" i="47" s="1"/>
  <c r="AB20" i="47" a="1"/>
  <c r="AB20" i="47" s="1"/>
  <c r="AB37" i="47" a="1"/>
  <c r="AB37" i="47" s="1"/>
  <c r="AB45" i="47" a="1"/>
  <c r="AB45" i="47" s="1"/>
  <c r="AB53" i="47" a="1"/>
  <c r="AB53" i="47" s="1"/>
  <c r="AB28" i="47" a="1"/>
  <c r="AB28" i="47" s="1"/>
  <c r="AC18" i="47" a="1"/>
  <c r="AC18" i="47" s="1"/>
  <c r="AC42" i="47" a="1"/>
  <c r="AC42" i="47" s="1"/>
  <c r="AC41" i="47" a="1"/>
  <c r="AC41" i="47" s="1"/>
  <c r="AC34" i="47" a="1"/>
  <c r="AC34" i="47" s="1"/>
  <c r="AC40" i="47" a="1"/>
  <c r="AC40" i="47" s="1"/>
  <c r="AC23" i="47" a="1"/>
  <c r="AC23" i="47" s="1"/>
  <c r="AC31" i="47" a="1"/>
  <c r="AC31" i="47" s="1"/>
  <c r="AC49" i="47" a="1"/>
  <c r="AC49" i="47" s="1"/>
  <c r="AC16" i="47" a="1"/>
  <c r="AC16" i="47" s="1"/>
  <c r="AC15" i="47" a="1"/>
  <c r="AC15" i="47" s="1"/>
  <c r="AC55" i="47" a="1"/>
  <c r="AC55" i="47" s="1"/>
  <c r="AC33" i="47" a="1"/>
  <c r="AC33" i="47" s="1"/>
  <c r="AC24" i="47" a="1"/>
  <c r="AC24" i="47" s="1"/>
  <c r="AC32" i="47" a="1"/>
  <c r="AC32" i="47" s="1"/>
  <c r="AC48" i="47" a="1"/>
  <c r="AC48" i="47" s="1"/>
  <c r="AC39" i="47" a="1"/>
  <c r="AC39" i="47" s="1"/>
  <c r="AC47" i="47" a="1"/>
  <c r="AC47" i="47" s="1"/>
  <c r="AC27" i="47" a="1"/>
  <c r="AC27" i="47" s="1"/>
  <c r="AC43" i="47" a="1"/>
  <c r="AC43" i="47" s="1"/>
  <c r="AC25" i="47" a="1"/>
  <c r="AC25" i="47" s="1"/>
  <c r="AC38" i="47" a="1"/>
  <c r="AC38" i="47" s="1"/>
  <c r="AC51" i="47" a="1"/>
  <c r="AC51" i="47" s="1"/>
  <c r="AC28" i="47" a="1"/>
  <c r="AC28" i="47" s="1"/>
  <c r="AC44" i="47" a="1"/>
  <c r="AC44" i="47" s="1"/>
  <c r="AC30" i="47" a="1"/>
  <c r="AC30" i="47" s="1"/>
  <c r="AC46" i="47" a="1"/>
  <c r="AC46" i="47" s="1"/>
  <c r="AC52" i="47" a="1"/>
  <c r="AC52" i="47" s="1"/>
  <c r="AC22" i="47" a="1"/>
  <c r="AC22" i="47" s="1"/>
  <c r="AC35" i="47" a="1"/>
  <c r="AC35" i="47" s="1"/>
  <c r="AC37" i="47" a="1"/>
  <c r="AC37" i="47" s="1"/>
  <c r="AC45" i="47" a="1"/>
  <c r="AC45" i="47" s="1"/>
  <c r="AC26" i="47" a="1"/>
  <c r="AC26" i="47" s="1"/>
  <c r="AC53" i="47" a="1"/>
  <c r="AC53" i="47" s="1"/>
  <c r="AC50" i="47" a="1"/>
  <c r="AC50" i="47" s="1"/>
  <c r="AC17" i="47" a="1"/>
  <c r="AC17" i="47" s="1"/>
  <c r="AC21" i="47" a="1"/>
  <c r="AC21" i="47" s="1"/>
  <c r="AC19" i="47" a="1"/>
  <c r="AC19" i="47" s="1"/>
  <c r="AC20" i="47" a="1"/>
  <c r="AC20" i="47" s="1"/>
  <c r="AC36" i="47" a="1"/>
  <c r="AC36" i="47" s="1"/>
  <c r="AC29" i="47" a="1"/>
  <c r="AC29" i="47" s="1"/>
  <c r="AC54" i="47" a="1"/>
  <c r="AC54" i="47" s="1"/>
  <c r="Z305" i="18"/>
  <c r="Z295" i="18"/>
  <c r="Z289" i="18"/>
  <c r="Z302" i="18"/>
  <c r="Z286" i="18"/>
  <c r="Z288" i="18"/>
  <c r="Z294" i="18"/>
  <c r="Z311" i="18"/>
  <c r="Z296" i="18"/>
  <c r="Z301" i="18"/>
  <c r="Z293" i="18"/>
  <c r="Z312" i="18"/>
  <c r="Z303" i="18"/>
  <c r="Z306" i="18"/>
  <c r="Z299" i="18"/>
  <c r="Z313" i="18"/>
  <c r="Z307" i="18"/>
  <c r="Z308" i="18"/>
  <c r="Z291" i="18"/>
  <c r="Z297" i="18"/>
  <c r="Z292" i="18"/>
  <c r="Z284" i="18"/>
  <c r="Z287" i="18"/>
  <c r="Z321" i="18"/>
  <c r="Z310" i="18"/>
  <c r="Z290" i="18"/>
  <c r="Z283" i="18"/>
  <c r="Z304" i="18"/>
  <c r="T14" i="18"/>
  <c r="U14" i="18"/>
  <c r="V14" i="18"/>
  <c r="S360" i="18"/>
  <c r="S352" i="18"/>
  <c r="S344" i="18"/>
  <c r="S336" i="18"/>
  <c r="S357" i="18"/>
  <c r="S349" i="18"/>
  <c r="S341" i="18"/>
  <c r="S362" i="18"/>
  <c r="S354" i="18"/>
  <c r="S359" i="18"/>
  <c r="S351" i="18"/>
  <c r="S343" i="18"/>
  <c r="S335" i="18"/>
  <c r="S356" i="18"/>
  <c r="S348" i="18"/>
  <c r="S361" i="18"/>
  <c r="S353" i="18"/>
  <c r="S358" i="18"/>
  <c r="S350" i="18"/>
  <c r="S342" i="18"/>
  <c r="S334" i="18"/>
  <c r="S345" i="18"/>
  <c r="S337" i="18"/>
  <c r="S355" i="18"/>
  <c r="S340" i="18"/>
  <c r="S346" i="18"/>
  <c r="S339" i="18"/>
  <c r="S363" i="18"/>
  <c r="S347" i="18"/>
  <c r="S338" i="18"/>
  <c r="T357" i="18"/>
  <c r="T349" i="18"/>
  <c r="T341" i="18"/>
  <c r="T362" i="18"/>
  <c r="T354" i="18"/>
  <c r="T346" i="18"/>
  <c r="T338" i="18"/>
  <c r="T359" i="18"/>
  <c r="T356" i="18"/>
  <c r="T348" i="18"/>
  <c r="T340" i="18"/>
  <c r="T361" i="18"/>
  <c r="T353" i="18"/>
  <c r="T345" i="18"/>
  <c r="T358" i="18"/>
  <c r="T350" i="18"/>
  <c r="T363" i="18"/>
  <c r="T355" i="18"/>
  <c r="T347" i="18"/>
  <c r="T339" i="18"/>
  <c r="T337" i="18"/>
  <c r="T334" i="18"/>
  <c r="T352" i="18"/>
  <c r="T342" i="18"/>
  <c r="T336" i="18"/>
  <c r="T343" i="18"/>
  <c r="T335" i="18"/>
  <c r="T351" i="18"/>
  <c r="T344" i="18"/>
  <c r="T360" i="18"/>
  <c r="V359" i="18"/>
  <c r="V351" i="18"/>
  <c r="V343" i="18"/>
  <c r="V335" i="18"/>
  <c r="V356" i="18"/>
  <c r="V348" i="18"/>
  <c r="V340" i="18"/>
  <c r="V361" i="18"/>
  <c r="V353" i="18"/>
  <c r="V358" i="18"/>
  <c r="V350" i="18"/>
  <c r="V342" i="18"/>
  <c r="V334" i="18"/>
  <c r="V363" i="18"/>
  <c r="V355" i="18"/>
  <c r="V347" i="18"/>
  <c r="V360" i="18"/>
  <c r="V352" i="18"/>
  <c r="V357" i="18"/>
  <c r="V349" i="18"/>
  <c r="V341" i="18"/>
  <c r="V346" i="18"/>
  <c r="V362" i="18"/>
  <c r="V336" i="18"/>
  <c r="V344" i="18"/>
  <c r="V354" i="18"/>
  <c r="V345" i="18"/>
  <c r="V339" i="18"/>
  <c r="V338" i="18"/>
  <c r="V337" i="18"/>
  <c r="Y361" i="18"/>
  <c r="Y353" i="18"/>
  <c r="Y345" i="18"/>
  <c r="Y337" i="18"/>
  <c r="Y358" i="18"/>
  <c r="Y350" i="18"/>
  <c r="Y342" i="18"/>
  <c r="Y334" i="18"/>
  <c r="Y363" i="18"/>
  <c r="Y355" i="18"/>
  <c r="Y360" i="18"/>
  <c r="Y352" i="18"/>
  <c r="Y344" i="18"/>
  <c r="Y336" i="18"/>
  <c r="Y357" i="18"/>
  <c r="Y349" i="18"/>
  <c r="Y362" i="18"/>
  <c r="Y354" i="18"/>
  <c r="Y359" i="18"/>
  <c r="Y351" i="18"/>
  <c r="Y343" i="18"/>
  <c r="Y335" i="18"/>
  <c r="Y341" i="18"/>
  <c r="Y348" i="18"/>
  <c r="Y338" i="18"/>
  <c r="Y340" i="18"/>
  <c r="Y339" i="18"/>
  <c r="Y346" i="18"/>
  <c r="Y347" i="18"/>
  <c r="Y356" i="18"/>
  <c r="U362" i="18"/>
  <c r="U354" i="18"/>
  <c r="U346" i="18"/>
  <c r="U338" i="18"/>
  <c r="U359" i="18"/>
  <c r="U351" i="18"/>
  <c r="U343" i="18"/>
  <c r="U335" i="18"/>
  <c r="U356" i="18"/>
  <c r="U361" i="18"/>
  <c r="U353" i="18"/>
  <c r="U345" i="18"/>
  <c r="U337" i="18"/>
  <c r="U358" i="18"/>
  <c r="U350" i="18"/>
  <c r="U342" i="18"/>
  <c r="U363" i="18"/>
  <c r="U355" i="18"/>
  <c r="U347" i="18"/>
  <c r="U360" i="18"/>
  <c r="U352" i="18"/>
  <c r="U344" i="18"/>
  <c r="U336" i="18"/>
  <c r="U357" i="18"/>
  <c r="U339" i="18"/>
  <c r="U348" i="18"/>
  <c r="U341" i="18"/>
  <c r="U349" i="18"/>
  <c r="U340" i="18"/>
  <c r="U334" i="18"/>
  <c r="AB360" i="18"/>
  <c r="AB352" i="18"/>
  <c r="AB344" i="18"/>
  <c r="AB336" i="18"/>
  <c r="AB357" i="18"/>
  <c r="AB349" i="18"/>
  <c r="AB341" i="18"/>
  <c r="AB362" i="18"/>
  <c r="AB354" i="18"/>
  <c r="AB359" i="18"/>
  <c r="AB351" i="18"/>
  <c r="AB343" i="18"/>
  <c r="AB335" i="18"/>
  <c r="AB356" i="18"/>
  <c r="AB348" i="18"/>
  <c r="AB361" i="18"/>
  <c r="AB353" i="18"/>
  <c r="AB358" i="18"/>
  <c r="AB350" i="18"/>
  <c r="AB342" i="18"/>
  <c r="AB334" i="18"/>
  <c r="AB340" i="18"/>
  <c r="AB337" i="18"/>
  <c r="AB355" i="18"/>
  <c r="AB347" i="18"/>
  <c r="AB345" i="18"/>
  <c r="AB339" i="18"/>
  <c r="AB346" i="18"/>
  <c r="AB338" i="18"/>
  <c r="AB363" i="18"/>
  <c r="R363" i="18"/>
  <c r="R355" i="18"/>
  <c r="R347" i="18"/>
  <c r="R339" i="18"/>
  <c r="R360" i="18"/>
  <c r="R352" i="18"/>
  <c r="R344" i="18"/>
  <c r="R336" i="18"/>
  <c r="R357" i="18"/>
  <c r="R362" i="18"/>
  <c r="R354" i="18"/>
  <c r="R346" i="18"/>
  <c r="R338" i="18"/>
  <c r="R359" i="18"/>
  <c r="R351" i="18"/>
  <c r="R343" i="18"/>
  <c r="R356" i="18"/>
  <c r="R348" i="18"/>
  <c r="R361" i="18"/>
  <c r="R353" i="18"/>
  <c r="R345" i="18"/>
  <c r="R337" i="18"/>
  <c r="R350" i="18"/>
  <c r="R358" i="18"/>
  <c r="R342" i="18"/>
  <c r="R341" i="18"/>
  <c r="R335" i="18"/>
  <c r="R340" i="18"/>
  <c r="R349" i="18"/>
  <c r="R334" i="18"/>
  <c r="AC357" i="18"/>
  <c r="AC349" i="18"/>
  <c r="AC341" i="18"/>
  <c r="AC362" i="18"/>
  <c r="AC354" i="18"/>
  <c r="AC346" i="18"/>
  <c r="AC338" i="18"/>
  <c r="AC359" i="18"/>
  <c r="AC351" i="18"/>
  <c r="AC356" i="18"/>
  <c r="AC348" i="18"/>
  <c r="AC340" i="18"/>
  <c r="AC361" i="18"/>
  <c r="AC353" i="18"/>
  <c r="AC345" i="18"/>
  <c r="AC358" i="18"/>
  <c r="AC350" i="18"/>
  <c r="AC363" i="18"/>
  <c r="AC355" i="18"/>
  <c r="AC347" i="18"/>
  <c r="AC339" i="18"/>
  <c r="AC352" i="18"/>
  <c r="AC343" i="18"/>
  <c r="AC344" i="18"/>
  <c r="AC334" i="18"/>
  <c r="AC337" i="18"/>
  <c r="AC360" i="18"/>
  <c r="AC336" i="18"/>
  <c r="AC342" i="18"/>
  <c r="AC335" i="18"/>
  <c r="Q358" i="18"/>
  <c r="Q350" i="18"/>
  <c r="Q342" i="18"/>
  <c r="Q334" i="18"/>
  <c r="Q363" i="18"/>
  <c r="Q355" i="18"/>
  <c r="Q347" i="18"/>
  <c r="Q339" i="18"/>
  <c r="Q360" i="18"/>
  <c r="Q352" i="18"/>
  <c r="Q357" i="18"/>
  <c r="Q349" i="18"/>
  <c r="Q341" i="18"/>
  <c r="Q362" i="18"/>
  <c r="Q354" i="18"/>
  <c r="Q346" i="18"/>
  <c r="Q359" i="18"/>
  <c r="Q351" i="18"/>
  <c r="Q356" i="18"/>
  <c r="Q348" i="18"/>
  <c r="Q340" i="18"/>
  <c r="Q338" i="18"/>
  <c r="Q344" i="18"/>
  <c r="Q335" i="18"/>
  <c r="Q337" i="18"/>
  <c r="Q336" i="18"/>
  <c r="Q361" i="18"/>
  <c r="Q343" i="18"/>
  <c r="Q345" i="18"/>
  <c r="Q353" i="18"/>
  <c r="AA363" i="18"/>
  <c r="AA355" i="18"/>
  <c r="AA347" i="18"/>
  <c r="AA339" i="18"/>
  <c r="AA360" i="18"/>
  <c r="AA352" i="18"/>
  <c r="AA344" i="18"/>
  <c r="AA336" i="18"/>
  <c r="AA357" i="18"/>
  <c r="AA362" i="18"/>
  <c r="AA354" i="18"/>
  <c r="AA346" i="18"/>
  <c r="AA338" i="18"/>
  <c r="AA359" i="18"/>
  <c r="AA351" i="18"/>
  <c r="AA343" i="18"/>
  <c r="AA356" i="18"/>
  <c r="AA348" i="18"/>
  <c r="AA361" i="18"/>
  <c r="AA353" i="18"/>
  <c r="AA345" i="18"/>
  <c r="AA337" i="18"/>
  <c r="AA342" i="18"/>
  <c r="AA335" i="18"/>
  <c r="AA340" i="18"/>
  <c r="AA334" i="18"/>
  <c r="AA358" i="18"/>
  <c r="AA349" i="18"/>
  <c r="AA350" i="18"/>
  <c r="AA341" i="18"/>
  <c r="X356" i="18"/>
  <c r="X348" i="18"/>
  <c r="X340" i="18"/>
  <c r="X361" i="18"/>
  <c r="X353" i="18"/>
  <c r="X345" i="18"/>
  <c r="X337" i="18"/>
  <c r="X358" i="18"/>
  <c r="X363" i="18"/>
  <c r="X355" i="18"/>
  <c r="X347" i="18"/>
  <c r="X339" i="18"/>
  <c r="X360" i="18"/>
  <c r="X352" i="18"/>
  <c r="X344" i="18"/>
  <c r="X357" i="18"/>
  <c r="X349" i="18"/>
  <c r="X362" i="18"/>
  <c r="X354" i="18"/>
  <c r="X346" i="18"/>
  <c r="X338" i="18"/>
  <c r="X359" i="18"/>
  <c r="X350" i="18"/>
  <c r="X336" i="18"/>
  <c r="X342" i="18"/>
  <c r="X341" i="18"/>
  <c r="X343" i="18"/>
  <c r="X335" i="18"/>
  <c r="X351" i="18"/>
  <c r="X334" i="18"/>
  <c r="Z358" i="18"/>
  <c r="Z350" i="18"/>
  <c r="Z342" i="18"/>
  <c r="Z334" i="18"/>
  <c r="Z363" i="18"/>
  <c r="Z355" i="18"/>
  <c r="Z347" i="18"/>
  <c r="Z339" i="18"/>
  <c r="Z360" i="18"/>
  <c r="Z352" i="18"/>
  <c r="Z357" i="18"/>
  <c r="Z349" i="18"/>
  <c r="Z341" i="18"/>
  <c r="Z362" i="18"/>
  <c r="Z354" i="18"/>
  <c r="Z346" i="18"/>
  <c r="Z359" i="18"/>
  <c r="Z351" i="18"/>
  <c r="Z356" i="18"/>
  <c r="Z348" i="18"/>
  <c r="Z340" i="18"/>
  <c r="Z343" i="18"/>
  <c r="Z335" i="18"/>
  <c r="Z344" i="18"/>
  <c r="Z361" i="18"/>
  <c r="Z345" i="18"/>
  <c r="Z338" i="18"/>
  <c r="Z353" i="18"/>
  <c r="Z337" i="18"/>
  <c r="Z336" i="18"/>
  <c r="W362" i="18"/>
  <c r="W361" i="18"/>
  <c r="W357" i="18"/>
  <c r="W353" i="18"/>
  <c r="W348" i="18"/>
  <c r="W343" i="18"/>
  <c r="W339" i="18"/>
  <c r="W335" i="18"/>
  <c r="W360" i="18"/>
  <c r="W356" i="18"/>
  <c r="W352" i="18"/>
  <c r="W349" i="18"/>
  <c r="W345" i="18"/>
  <c r="W341" i="18"/>
  <c r="W337" i="18"/>
  <c r="W358" i="18"/>
  <c r="W354" i="18"/>
  <c r="W350" i="18"/>
  <c r="W346" i="18"/>
  <c r="W344" i="18"/>
  <c r="W340" i="18"/>
  <c r="W336" i="18"/>
  <c r="W363" i="18"/>
  <c r="W359" i="18"/>
  <c r="W355" i="18"/>
  <c r="W351" i="18"/>
  <c r="W347" i="18"/>
  <c r="W342" i="18"/>
  <c r="W338" i="18"/>
  <c r="W334" i="18"/>
  <c r="T94" i="30"/>
  <c r="R94" i="30"/>
  <c r="S94" i="30"/>
  <c r="T270" i="18"/>
  <c r="T312" i="18"/>
  <c r="T311" i="18"/>
  <c r="T296" i="18"/>
  <c r="T309" i="18"/>
  <c r="T283" i="18"/>
  <c r="T301" i="18"/>
  <c r="T291" i="18"/>
  <c r="T288" i="18"/>
  <c r="T305" i="18"/>
  <c r="T295" i="18"/>
  <c r="T304" i="18"/>
  <c r="T293" i="18"/>
  <c r="T307" i="18"/>
  <c r="T308" i="18"/>
  <c r="T294" i="18"/>
  <c r="T286" i="18"/>
  <c r="T303" i="18"/>
  <c r="T302" i="18"/>
  <c r="T297" i="18"/>
  <c r="T287" i="18"/>
  <c r="T298" i="18"/>
  <c r="T285" i="18"/>
  <c r="T289" i="18"/>
  <c r="T284" i="18"/>
  <c r="T300" i="18"/>
  <c r="T299" i="18"/>
  <c r="T310" i="18"/>
  <c r="T306" i="18"/>
  <c r="T292" i="18"/>
  <c r="T290" i="18"/>
  <c r="V15" i="18"/>
  <c r="V56" i="18"/>
  <c r="V57" i="18"/>
  <c r="V33" i="18"/>
  <c r="V32" i="18"/>
  <c r="V34" i="18"/>
  <c r="V48" i="18"/>
  <c r="V46" i="18"/>
  <c r="V28" i="18"/>
  <c r="V41" i="18"/>
  <c r="V45" i="18"/>
  <c r="V31" i="18"/>
  <c r="V50" i="18"/>
  <c r="V53" i="18"/>
  <c r="V47" i="18"/>
  <c r="V40" i="18"/>
  <c r="V43" i="18"/>
  <c r="V29" i="18"/>
  <c r="V49" i="18"/>
  <c r="V54" i="18"/>
  <c r="V37" i="18"/>
  <c r="V52" i="18"/>
  <c r="V51" i="18"/>
  <c r="V38" i="18"/>
  <c r="V55" i="18"/>
  <c r="V44" i="18"/>
  <c r="V39" i="18"/>
  <c r="V30" i="18"/>
  <c r="V42" i="18"/>
  <c r="V35" i="18"/>
  <c r="V36" i="18"/>
  <c r="U94" i="30"/>
  <c r="R38" i="30"/>
  <c r="S38" i="30"/>
  <c r="T38" i="30"/>
  <c r="U38" i="30"/>
  <c r="U95" i="30" s="1"/>
  <c r="Y67" i="30"/>
  <c r="X67" i="30"/>
  <c r="AK106" i="16"/>
  <c r="AJ106" i="16"/>
  <c r="AI106" i="16"/>
  <c r="AH106" i="16"/>
  <c r="AG106" i="16"/>
  <c r="AF106" i="16"/>
  <c r="AE106" i="16"/>
  <c r="AD106" i="16"/>
  <c r="AC106" i="16"/>
  <c r="AB106" i="16"/>
  <c r="Z106" i="16"/>
  <c r="Y106" i="16"/>
  <c r="X106" i="16"/>
  <c r="W106" i="16"/>
  <c r="V106" i="16"/>
  <c r="U106" i="16"/>
  <c r="T106" i="16"/>
  <c r="S106" i="16"/>
  <c r="R106" i="16"/>
  <c r="Q106" i="16"/>
  <c r="P106" i="16"/>
  <c r="O106" i="16"/>
  <c r="L106" i="16"/>
  <c r="L111" i="16"/>
  <c r="Z12" i="47" s="1"/>
  <c r="L112" i="16"/>
  <c r="L113" i="16"/>
  <c r="K106" i="16"/>
  <c r="K111" i="16"/>
  <c r="Y12" i="47" s="1"/>
  <c r="K112" i="16"/>
  <c r="G110" i="16"/>
  <c r="F110" i="16"/>
  <c r="E110" i="16"/>
  <c r="K116" i="18"/>
  <c r="J116" i="18"/>
  <c r="J167" i="18" l="1"/>
  <c r="K162" i="18"/>
  <c r="K167" i="18"/>
  <c r="V366" i="18"/>
  <c r="V364" i="18"/>
  <c r="V365" i="18"/>
  <c r="AA364" i="18"/>
  <c r="AA366" i="18"/>
  <c r="AA365" i="18"/>
  <c r="Z364" i="18"/>
  <c r="Z365" i="18"/>
  <c r="Z366" i="18"/>
  <c r="BD58" i="47"/>
  <c r="BD60" i="47"/>
  <c r="BD59" i="47"/>
  <c r="BD57" i="47"/>
  <c r="BD56" i="47"/>
  <c r="BB58" i="47"/>
  <c r="BB60" i="47"/>
  <c r="BB59" i="47"/>
  <c r="BB57" i="47"/>
  <c r="BB56" i="47"/>
  <c r="BA12" i="47"/>
  <c r="Z56" i="47" a="1"/>
  <c r="Z56" i="47" s="1"/>
  <c r="Z58" i="47" a="1"/>
  <c r="Z58" i="47" s="1"/>
  <c r="Z57" i="47" a="1"/>
  <c r="Z57" i="47" s="1"/>
  <c r="AZ12" i="47"/>
  <c r="AZ15" i="47" s="1"/>
  <c r="Y58" i="47" a="1"/>
  <c r="Y58" i="47" s="1"/>
  <c r="Y56" i="47" a="1"/>
  <c r="Y56" i="47" s="1"/>
  <c r="Y57" i="47" a="1"/>
  <c r="Y57" i="47" s="1"/>
  <c r="BC58" i="47"/>
  <c r="BC60" i="47"/>
  <c r="BC59" i="47"/>
  <c r="BC57" i="47"/>
  <c r="BC56" i="47"/>
  <c r="AZ44" i="47"/>
  <c r="AZ36" i="47"/>
  <c r="AZ47" i="47"/>
  <c r="AZ41" i="47"/>
  <c r="AZ37" i="47"/>
  <c r="AZ40" i="47"/>
  <c r="AZ51" i="47"/>
  <c r="AZ42" i="47"/>
  <c r="AZ38" i="47"/>
  <c r="AZ49" i="47"/>
  <c r="AZ52" i="47"/>
  <c r="AZ54" i="47"/>
  <c r="AZ34" i="47"/>
  <c r="AZ45" i="47"/>
  <c r="AZ50" i="47"/>
  <c r="AZ18" i="47"/>
  <c r="AZ33" i="47"/>
  <c r="AZ26" i="47"/>
  <c r="AZ27" i="47"/>
  <c r="AZ30" i="47"/>
  <c r="AZ35" i="47"/>
  <c r="AZ22" i="47"/>
  <c r="AZ23" i="47"/>
  <c r="AZ24" i="47"/>
  <c r="AZ25" i="47"/>
  <c r="AZ43" i="47"/>
  <c r="AZ46" i="47"/>
  <c r="AZ48" i="47"/>
  <c r="AZ32" i="47"/>
  <c r="AZ28" i="47"/>
  <c r="AZ29" i="47"/>
  <c r="AZ14" i="47"/>
  <c r="AZ21" i="47"/>
  <c r="AZ17" i="47"/>
  <c r="AZ19" i="47"/>
  <c r="AZ20" i="47"/>
  <c r="AZ31" i="47"/>
  <c r="BD16" i="47"/>
  <c r="BC16" i="47"/>
  <c r="BA13" i="47"/>
  <c r="BA45" i="47"/>
  <c r="BA26" i="47"/>
  <c r="BA28" i="47"/>
  <c r="BA41" i="47"/>
  <c r="BA24" i="47"/>
  <c r="BA38" i="47"/>
  <c r="BA40" i="47"/>
  <c r="BA39" i="47"/>
  <c r="BA36" i="47"/>
  <c r="BA50" i="47"/>
  <c r="BA52" i="47"/>
  <c r="BA51" i="47"/>
  <c r="BA18" i="47"/>
  <c r="BA48" i="47"/>
  <c r="BA30" i="47"/>
  <c r="BA15" i="47"/>
  <c r="BA35" i="47"/>
  <c r="BA37" i="47"/>
  <c r="BA42" i="47"/>
  <c r="BA33" i="47"/>
  <c r="BA49" i="47"/>
  <c r="BA25" i="47"/>
  <c r="BA27" i="47"/>
  <c r="BA54" i="47"/>
  <c r="BA44" i="47"/>
  <c r="BA20" i="47"/>
  <c r="BA43" i="47"/>
  <c r="BA19" i="47"/>
  <c r="BA22" i="47"/>
  <c r="BA55" i="47"/>
  <c r="BA34" i="47"/>
  <c r="BA17" i="47"/>
  <c r="BA47" i="47"/>
  <c r="BA32" i="47"/>
  <c r="BA29" i="47"/>
  <c r="BA53" i="47"/>
  <c r="BA46" i="47"/>
  <c r="BA31" i="47"/>
  <c r="BA14" i="47"/>
  <c r="BA23" i="47"/>
  <c r="BA21" i="47"/>
  <c r="BB16" i="47"/>
  <c r="J219" i="18"/>
  <c r="J262" i="18" s="1"/>
  <c r="J162" i="18"/>
  <c r="V60" i="18"/>
  <c r="U60" i="18"/>
  <c r="T60" i="18"/>
  <c r="AB14" i="47"/>
  <c r="AA14" i="47"/>
  <c r="AC14" i="47"/>
  <c r="Y26" i="47" a="1"/>
  <c r="Y26" i="47" s="1"/>
  <c r="Y41" i="47" a="1"/>
  <c r="Y41" i="47" s="1"/>
  <c r="Y40" i="47" a="1"/>
  <c r="Y40" i="47" s="1"/>
  <c r="Y42" i="47" a="1"/>
  <c r="Y42" i="47" s="1"/>
  <c r="Y23" i="47" a="1"/>
  <c r="Y23" i="47" s="1"/>
  <c r="Y17" i="47" a="1"/>
  <c r="Y17" i="47" s="1"/>
  <c r="Y32" i="47" a="1"/>
  <c r="Y32" i="47" s="1"/>
  <c r="Y15" i="47" a="1"/>
  <c r="Y15" i="47" s="1"/>
  <c r="Y55" i="47" a="1"/>
  <c r="Y55" i="47" s="1"/>
  <c r="Y34" i="47" a="1"/>
  <c r="Y34" i="47" s="1"/>
  <c r="Y16" i="47" a="1"/>
  <c r="Y16" i="47" s="1"/>
  <c r="Y24" i="47" a="1"/>
  <c r="Y24" i="47" s="1"/>
  <c r="Y48" i="47" a="1"/>
  <c r="Y48" i="47" s="1"/>
  <c r="Y50" i="47" a="1"/>
  <c r="Y50" i="47" s="1"/>
  <c r="Y19" i="47" a="1"/>
  <c r="Y19" i="47" s="1"/>
  <c r="Y27" i="47" a="1"/>
  <c r="Y27" i="47" s="1"/>
  <c r="Y35" i="47" a="1"/>
  <c r="Y35" i="47" s="1"/>
  <c r="Y31" i="47" a="1"/>
  <c r="Y31" i="47" s="1"/>
  <c r="Y39" i="47" a="1"/>
  <c r="Y39" i="47" s="1"/>
  <c r="Y47" i="47" a="1"/>
  <c r="Y47" i="47" s="1"/>
  <c r="Y18" i="47" a="1"/>
  <c r="Y18" i="47" s="1"/>
  <c r="Y33" i="47" a="1"/>
  <c r="Y33" i="47" s="1"/>
  <c r="Y22" i="47" a="1"/>
  <c r="Y22" i="47" s="1"/>
  <c r="Y46" i="47" a="1"/>
  <c r="Y46" i="47" s="1"/>
  <c r="Y49" i="47" a="1"/>
  <c r="Y49" i="47" s="1"/>
  <c r="Y44" i="47" a="1"/>
  <c r="Y44" i="47" s="1"/>
  <c r="Y52" i="47" a="1"/>
  <c r="Y52" i="47" s="1"/>
  <c r="Y30" i="47" a="1"/>
  <c r="Y30" i="47" s="1"/>
  <c r="Y36" i="47" a="1"/>
  <c r="Y36" i="47" s="1"/>
  <c r="Y51" i="47" a="1"/>
  <c r="Y51" i="47" s="1"/>
  <c r="Y20" i="47" a="1"/>
  <c r="Y20" i="47" s="1"/>
  <c r="Y28" i="47" a="1"/>
  <c r="Y28" i="47" s="1"/>
  <c r="Y37" i="47" a="1"/>
  <c r="Y37" i="47" s="1"/>
  <c r="Y43" i="47" a="1"/>
  <c r="Y43" i="47" s="1"/>
  <c r="Y21" i="47" a="1"/>
  <c r="Y21" i="47" s="1"/>
  <c r="Y45" i="47" a="1"/>
  <c r="Y45" i="47" s="1"/>
  <c r="Y53" i="47" a="1"/>
  <c r="Y53" i="47" s="1"/>
  <c r="Y38" i="47" a="1"/>
  <c r="Y38" i="47" s="1"/>
  <c r="Y54" i="47" a="1"/>
  <c r="Y54" i="47" s="1"/>
  <c r="Y25" i="47" a="1"/>
  <c r="Y25" i="47" s="1"/>
  <c r="Y29" i="47" a="1"/>
  <c r="Y29" i="47" s="1"/>
  <c r="Z40" i="47" a="1"/>
  <c r="Z40" i="47" s="1"/>
  <c r="Z16" i="47" a="1"/>
  <c r="Z16" i="47" s="1"/>
  <c r="Z15" i="47" a="1"/>
  <c r="Z15" i="47" s="1"/>
  <c r="Z23" i="47" a="1"/>
  <c r="Z23" i="47" s="1"/>
  <c r="Z55" i="47" a="1"/>
  <c r="Z55" i="47" s="1"/>
  <c r="Z24" i="47" a="1"/>
  <c r="Z24" i="47" s="1"/>
  <c r="Z42" i="47" a="1"/>
  <c r="Z42" i="47" s="1"/>
  <c r="Z31" i="47" a="1"/>
  <c r="Z31" i="47" s="1"/>
  <c r="Z18" i="47" a="1"/>
  <c r="Z18" i="47" s="1"/>
  <c r="Z48" i="47" a="1"/>
  <c r="Z48" i="47" s="1"/>
  <c r="Z47" i="47" a="1"/>
  <c r="Z47" i="47" s="1"/>
  <c r="Z17" i="47" a="1"/>
  <c r="Z17" i="47" s="1"/>
  <c r="Z26" i="47" a="1"/>
  <c r="Z26" i="47" s="1"/>
  <c r="Z34" i="47" a="1"/>
  <c r="Z34" i="47" s="1"/>
  <c r="Z41" i="47" a="1"/>
  <c r="Z41" i="47" s="1"/>
  <c r="Z49" i="47" a="1"/>
  <c r="Z49" i="47" s="1"/>
  <c r="Z44" i="47" a="1"/>
  <c r="Z44" i="47" s="1"/>
  <c r="Z46" i="47" a="1"/>
  <c r="Z46" i="47" s="1"/>
  <c r="Z32" i="47" a="1"/>
  <c r="Z32" i="47" s="1"/>
  <c r="Z25" i="47" a="1"/>
  <c r="Z25" i="47" s="1"/>
  <c r="Z20" i="47" a="1"/>
  <c r="Z20" i="47" s="1"/>
  <c r="Z36" i="47" a="1"/>
  <c r="Z36" i="47" s="1"/>
  <c r="Z52" i="47" a="1"/>
  <c r="Z52" i="47" s="1"/>
  <c r="Z45" i="47" a="1"/>
  <c r="Z45" i="47" s="1"/>
  <c r="Z53" i="47" a="1"/>
  <c r="Z53" i="47" s="1"/>
  <c r="Z50" i="47" a="1"/>
  <c r="Z50" i="47" s="1"/>
  <c r="Z51" i="47" a="1"/>
  <c r="Z51" i="47" s="1"/>
  <c r="Z28" i="47" a="1"/>
  <c r="Z28" i="47" s="1"/>
  <c r="Z37" i="47" a="1"/>
  <c r="Z37" i="47" s="1"/>
  <c r="Z38" i="47" a="1"/>
  <c r="Z38" i="47" s="1"/>
  <c r="Z27" i="47" a="1"/>
  <c r="Z27" i="47" s="1"/>
  <c r="Z21" i="47" a="1"/>
  <c r="Z21" i="47" s="1"/>
  <c r="Z39" i="47" a="1"/>
  <c r="Z39" i="47" s="1"/>
  <c r="Z33" i="47" a="1"/>
  <c r="Z33" i="47" s="1"/>
  <c r="Z19" i="47" a="1"/>
  <c r="Z19" i="47" s="1"/>
  <c r="Z35" i="47" a="1"/>
  <c r="Z35" i="47" s="1"/>
  <c r="Z29" i="47" a="1"/>
  <c r="Z29" i="47" s="1"/>
  <c r="Z54" i="47" a="1"/>
  <c r="Z54" i="47" s="1"/>
  <c r="Z43" i="47" a="1"/>
  <c r="Z43" i="47" s="1"/>
  <c r="Z22" i="47" a="1"/>
  <c r="Z22" i="47" s="1"/>
  <c r="Z30" i="47" a="1"/>
  <c r="Z30" i="47" s="1"/>
  <c r="L116" i="18"/>
  <c r="L161" i="18" s="1"/>
  <c r="M116" i="18"/>
  <c r="M161" i="18" s="1"/>
  <c r="N116" i="18"/>
  <c r="N158" i="18" s="1"/>
  <c r="R14" i="18"/>
  <c r="S14" i="18"/>
  <c r="J254" i="18"/>
  <c r="J264" i="18"/>
  <c r="J250" i="18"/>
  <c r="J246" i="18"/>
  <c r="J242" i="18"/>
  <c r="J245" i="18"/>
  <c r="J241" i="18"/>
  <c r="J248" i="18"/>
  <c r="J244" i="18"/>
  <c r="J243" i="18"/>
  <c r="J240" i="18"/>
  <c r="J239" i="18"/>
  <c r="J235" i="18"/>
  <c r="J251" i="18"/>
  <c r="J238" i="18"/>
  <c r="J247" i="18"/>
  <c r="J237" i="18"/>
  <c r="J233" i="18"/>
  <c r="M219" i="18"/>
  <c r="M160" i="18"/>
  <c r="M159" i="18"/>
  <c r="M158" i="18"/>
  <c r="M149" i="18"/>
  <c r="M133" i="18"/>
  <c r="M144" i="18"/>
  <c r="M145" i="18"/>
  <c r="M152" i="18"/>
  <c r="M140" i="18"/>
  <c r="M153" i="18"/>
  <c r="M143" i="18"/>
  <c r="M135" i="18"/>
  <c r="M156" i="18"/>
  <c r="M150" i="18"/>
  <c r="M157" i="18"/>
  <c r="M151" i="18"/>
  <c r="M155" i="18"/>
  <c r="M141" i="18"/>
  <c r="M148" i="18"/>
  <c r="M136" i="18"/>
  <c r="M137" i="18"/>
  <c r="M134" i="18"/>
  <c r="M139" i="18"/>
  <c r="M146" i="18"/>
  <c r="M154" i="18"/>
  <c r="M147" i="18"/>
  <c r="N219" i="18"/>
  <c r="N117" i="18"/>
  <c r="N160" i="18"/>
  <c r="N161" i="18"/>
  <c r="N159" i="18"/>
  <c r="N137" i="18"/>
  <c r="N143" i="18"/>
  <c r="N148" i="18"/>
  <c r="N146" i="18"/>
  <c r="N132" i="18"/>
  <c r="N130" i="18"/>
  <c r="N131" i="18"/>
  <c r="N142" i="18"/>
  <c r="N155" i="18"/>
  <c r="N141" i="18"/>
  <c r="N151" i="18"/>
  <c r="N154" i="18"/>
  <c r="N140" i="18"/>
  <c r="N153" i="18"/>
  <c r="N147" i="18"/>
  <c r="N149" i="18"/>
  <c r="N133" i="18"/>
  <c r="N134" i="18"/>
  <c r="N152" i="18"/>
  <c r="N144" i="18"/>
  <c r="N136" i="18"/>
  <c r="N145" i="18"/>
  <c r="N156" i="18"/>
  <c r="N135" i="18"/>
  <c r="L219" i="18"/>
  <c r="L160" i="18"/>
  <c r="L159" i="18"/>
  <c r="L158" i="18"/>
  <c r="L157" i="18"/>
  <c r="L156" i="18"/>
  <c r="L135" i="18"/>
  <c r="L148" i="18"/>
  <c r="L136" i="18"/>
  <c r="L142" i="18"/>
  <c r="L139" i="18"/>
  <c r="L149" i="18"/>
  <c r="L140" i="18"/>
  <c r="L146" i="18"/>
  <c r="L144" i="18"/>
  <c r="L143" i="18"/>
  <c r="L134" i="18"/>
  <c r="L132" i="18"/>
  <c r="L150" i="18"/>
  <c r="L147" i="18"/>
  <c r="L133" i="18"/>
  <c r="L145" i="18"/>
  <c r="L154" i="18"/>
  <c r="L138" i="18"/>
  <c r="L137" i="18"/>
  <c r="L130" i="18"/>
  <c r="L155" i="18"/>
  <c r="L152" i="18"/>
  <c r="L153" i="18"/>
  <c r="J220" i="18"/>
  <c r="K159" i="18"/>
  <c r="K155" i="18"/>
  <c r="K151" i="18"/>
  <c r="K158" i="18"/>
  <c r="K154" i="18"/>
  <c r="K150" i="18"/>
  <c r="K161" i="18"/>
  <c r="K157" i="18"/>
  <c r="K153" i="18"/>
  <c r="K149" i="18"/>
  <c r="K160" i="18"/>
  <c r="K148" i="18"/>
  <c r="K144" i="18"/>
  <c r="K140" i="18"/>
  <c r="K156" i="18"/>
  <c r="K147" i="18"/>
  <c r="K143" i="18"/>
  <c r="K139" i="18"/>
  <c r="K152" i="18"/>
  <c r="K146" i="18"/>
  <c r="K142" i="18"/>
  <c r="K137" i="18"/>
  <c r="K133" i="18"/>
  <c r="K136" i="18"/>
  <c r="K132" i="18"/>
  <c r="K145" i="18"/>
  <c r="K135" i="18"/>
  <c r="K131" i="18"/>
  <c r="K141" i="18"/>
  <c r="K130" i="18"/>
  <c r="K134" i="18"/>
  <c r="K138" i="18"/>
  <c r="J160" i="18"/>
  <c r="J156" i="18"/>
  <c r="J152" i="18"/>
  <c r="J159" i="18"/>
  <c r="J155" i="18"/>
  <c r="J151" i="18"/>
  <c r="J117" i="18"/>
  <c r="J158" i="18"/>
  <c r="J154" i="18"/>
  <c r="J150" i="18"/>
  <c r="J153" i="18"/>
  <c r="J145" i="18"/>
  <c r="J141" i="18"/>
  <c r="J149" i="18"/>
  <c r="J148" i="18"/>
  <c r="J144" i="18"/>
  <c r="J140" i="18"/>
  <c r="J161" i="18"/>
  <c r="J147" i="18"/>
  <c r="J143" i="18"/>
  <c r="J139" i="18"/>
  <c r="J146" i="18"/>
  <c r="J138" i="18"/>
  <c r="J134" i="18"/>
  <c r="J130" i="18"/>
  <c r="J142" i="18"/>
  <c r="J137" i="18"/>
  <c r="J133" i="18"/>
  <c r="J136" i="18"/>
  <c r="J132" i="18"/>
  <c r="J157" i="18"/>
  <c r="J135" i="18"/>
  <c r="J131" i="18"/>
  <c r="U59" i="18"/>
  <c r="U58" i="18"/>
  <c r="V59" i="18"/>
  <c r="V58" i="18"/>
  <c r="U111" i="30"/>
  <c r="U114" i="30"/>
  <c r="U110" i="30"/>
  <c r="U99" i="30"/>
  <c r="U115" i="30"/>
  <c r="U108" i="30"/>
  <c r="U101" i="30"/>
  <c r="U105" i="30"/>
  <c r="U103" i="30"/>
  <c r="U102" i="30"/>
  <c r="U100" i="30"/>
  <c r="U98" i="30"/>
  <c r="U107" i="30"/>
  <c r="U106" i="30"/>
  <c r="U97" i="30"/>
  <c r="U104" i="30"/>
  <c r="U113" i="30"/>
  <c r="U112" i="30"/>
  <c r="U109" i="30"/>
  <c r="S113" i="30"/>
  <c r="S114" i="30"/>
  <c r="S101" i="30"/>
  <c r="S105" i="30"/>
  <c r="S115" i="30"/>
  <c r="S110" i="30"/>
  <c r="S107" i="30"/>
  <c r="S112" i="30"/>
  <c r="S99" i="30"/>
  <c r="S102" i="30"/>
  <c r="S103" i="30"/>
  <c r="S106" i="30"/>
  <c r="S98" i="30"/>
  <c r="S104" i="30"/>
  <c r="S111" i="30"/>
  <c r="S100" i="30"/>
  <c r="S108" i="30"/>
  <c r="S97" i="30"/>
  <c r="S109" i="30"/>
  <c r="T98" i="30"/>
  <c r="T99" i="30"/>
  <c r="T109" i="30"/>
  <c r="T103" i="30"/>
  <c r="T106" i="30"/>
  <c r="T108" i="30"/>
  <c r="T110" i="30"/>
  <c r="T107" i="30"/>
  <c r="T101" i="30"/>
  <c r="T100" i="30"/>
  <c r="T111" i="30"/>
  <c r="T105" i="30"/>
  <c r="T104" i="30"/>
  <c r="T114" i="30"/>
  <c r="T97" i="30"/>
  <c r="T102" i="30"/>
  <c r="T112" i="30"/>
  <c r="T115" i="30"/>
  <c r="T113" i="30"/>
  <c r="R100" i="30"/>
  <c r="R105" i="30"/>
  <c r="R108" i="30"/>
  <c r="R109" i="30"/>
  <c r="R101" i="30"/>
  <c r="R106" i="30"/>
  <c r="R104" i="30"/>
  <c r="R102" i="30"/>
  <c r="R98" i="30"/>
  <c r="R115" i="30"/>
  <c r="R97" i="30"/>
  <c r="R107" i="30"/>
  <c r="R111" i="30"/>
  <c r="R112" i="30"/>
  <c r="R103" i="30"/>
  <c r="R110" i="30"/>
  <c r="R113" i="30"/>
  <c r="R99" i="30"/>
  <c r="R114" i="30"/>
  <c r="K219" i="18"/>
  <c r="U67" i="18"/>
  <c r="U66" i="18"/>
  <c r="U112" i="18" s="1"/>
  <c r="V67" i="18"/>
  <c r="V66" i="18"/>
  <c r="V112" i="18" s="1"/>
  <c r="M117" i="18"/>
  <c r="Q94" i="30"/>
  <c r="K117" i="18"/>
  <c r="U15" i="18"/>
  <c r="U56" i="18"/>
  <c r="U57" i="18"/>
  <c r="U33" i="18"/>
  <c r="U30" i="18"/>
  <c r="U45" i="18"/>
  <c r="U44" i="18"/>
  <c r="U51" i="18"/>
  <c r="U29" i="18"/>
  <c r="U43" i="18"/>
  <c r="U32" i="18"/>
  <c r="U42" i="18"/>
  <c r="U48" i="18"/>
  <c r="U46" i="18"/>
  <c r="U39" i="18"/>
  <c r="U53" i="18"/>
  <c r="U55" i="18"/>
  <c r="U36" i="18"/>
  <c r="U31" i="18"/>
  <c r="U49" i="18"/>
  <c r="U50" i="18"/>
  <c r="U37" i="18"/>
  <c r="U52" i="18"/>
  <c r="U34" i="18"/>
  <c r="U54" i="18"/>
  <c r="U35" i="18"/>
  <c r="U47" i="18"/>
  <c r="U38" i="18"/>
  <c r="U28" i="18"/>
  <c r="U41" i="18"/>
  <c r="U40" i="18"/>
  <c r="L117" i="18"/>
  <c r="P94" i="30"/>
  <c r="T39" i="30"/>
  <c r="T95" i="30"/>
  <c r="R39" i="30"/>
  <c r="R95" i="30"/>
  <c r="X68" i="30"/>
  <c r="X81" i="30"/>
  <c r="X86" i="30"/>
  <c r="X71" i="30"/>
  <c r="X79" i="30"/>
  <c r="X72" i="30"/>
  <c r="X70" i="30"/>
  <c r="X80" i="30"/>
  <c r="X85" i="30"/>
  <c r="X83" i="30"/>
  <c r="X75" i="30"/>
  <c r="X78" i="30"/>
  <c r="X74" i="30"/>
  <c r="X73" i="30"/>
  <c r="X77" i="30"/>
  <c r="X88" i="30"/>
  <c r="X76" i="30"/>
  <c r="X87" i="30"/>
  <c r="X84" i="30"/>
  <c r="X82" i="30"/>
  <c r="S39" i="30"/>
  <c r="S95" i="30"/>
  <c r="Y68" i="30"/>
  <c r="Y80" i="30"/>
  <c r="Y85" i="30"/>
  <c r="Y83" i="30"/>
  <c r="Y78" i="30"/>
  <c r="Y74" i="30"/>
  <c r="Y71" i="30"/>
  <c r="Y76" i="30"/>
  <c r="Y87" i="30"/>
  <c r="Y82" i="30"/>
  <c r="Y81" i="30"/>
  <c r="Y88" i="30"/>
  <c r="Y86" i="30"/>
  <c r="Y79" i="30"/>
  <c r="Y84" i="30"/>
  <c r="Y72" i="30"/>
  <c r="Y70" i="30"/>
  <c r="Y75" i="30"/>
  <c r="Y73" i="30"/>
  <c r="Y77" i="30"/>
  <c r="U39" i="30"/>
  <c r="R51" i="30"/>
  <c r="R58" i="30"/>
  <c r="R46" i="30"/>
  <c r="R53" i="30"/>
  <c r="R42" i="30"/>
  <c r="R44" i="30"/>
  <c r="R59" i="30"/>
  <c r="R41" i="30"/>
  <c r="R47" i="30"/>
  <c r="R49" i="30"/>
  <c r="R45" i="30"/>
  <c r="R52" i="30"/>
  <c r="R57" i="30"/>
  <c r="R48" i="30"/>
  <c r="R43" i="30"/>
  <c r="R54" i="30"/>
  <c r="R56" i="30"/>
  <c r="R50" i="30"/>
  <c r="R55" i="30"/>
  <c r="J12" i="31"/>
  <c r="G92" i="34"/>
  <c r="I12" i="31"/>
  <c r="I13" i="31" s="1"/>
  <c r="F92" i="34"/>
  <c r="U58" i="30"/>
  <c r="U53" i="30"/>
  <c r="U51" i="30"/>
  <c r="U46" i="30"/>
  <c r="U48" i="30"/>
  <c r="U43" i="30"/>
  <c r="U47" i="30"/>
  <c r="U49" i="30"/>
  <c r="U54" i="30"/>
  <c r="U56" i="30"/>
  <c r="U44" i="30"/>
  <c r="U50" i="30"/>
  <c r="U42" i="30"/>
  <c r="U55" i="30"/>
  <c r="U52" i="30"/>
  <c r="U59" i="30"/>
  <c r="U41" i="30"/>
  <c r="U45" i="30"/>
  <c r="U57" i="30"/>
  <c r="T53" i="30"/>
  <c r="T51" i="30"/>
  <c r="T46" i="30"/>
  <c r="T58" i="30"/>
  <c r="T48" i="30"/>
  <c r="T57" i="30"/>
  <c r="T54" i="30"/>
  <c r="T56" i="30"/>
  <c r="T41" i="30"/>
  <c r="T59" i="30"/>
  <c r="T50" i="30"/>
  <c r="T47" i="30"/>
  <c r="T49" i="30"/>
  <c r="T45" i="30"/>
  <c r="T42" i="30"/>
  <c r="T43" i="30"/>
  <c r="T52" i="30"/>
  <c r="T44" i="30"/>
  <c r="T55" i="30"/>
  <c r="S53" i="30"/>
  <c r="S46" i="30"/>
  <c r="S51" i="30"/>
  <c r="S58" i="30"/>
  <c r="S48" i="30"/>
  <c r="S59" i="30"/>
  <c r="S41" i="30"/>
  <c r="S47" i="30"/>
  <c r="S49" i="30"/>
  <c r="S45" i="30"/>
  <c r="S57" i="30"/>
  <c r="S43" i="30"/>
  <c r="S50" i="30"/>
  <c r="S54" i="30"/>
  <c r="S56" i="30"/>
  <c r="S52" i="30"/>
  <c r="S42" i="30"/>
  <c r="S44" i="30"/>
  <c r="S55" i="30"/>
  <c r="K12" i="31"/>
  <c r="H92" i="34"/>
  <c r="L12" i="31"/>
  <c r="I92" i="34"/>
  <c r="M12" i="31"/>
  <c r="J92" i="34"/>
  <c r="Q38" i="30"/>
  <c r="P38" i="30"/>
  <c r="H9" i="29"/>
  <c r="J9" i="30"/>
  <c r="I9" i="29"/>
  <c r="K9" i="30"/>
  <c r="F9" i="29"/>
  <c r="H9" i="30"/>
  <c r="J9" i="29"/>
  <c r="L9" i="30"/>
  <c r="G9" i="29"/>
  <c r="I9" i="30"/>
  <c r="J252" i="18" l="1"/>
  <c r="J258" i="18"/>
  <c r="J263" i="18"/>
  <c r="L131" i="18"/>
  <c r="L141" i="18"/>
  <c r="L151" i="18"/>
  <c r="N157" i="18"/>
  <c r="N139" i="18"/>
  <c r="N150" i="18"/>
  <c r="N138" i="18"/>
  <c r="M132" i="18"/>
  <c r="M131" i="18"/>
  <c r="M142" i="18"/>
  <c r="M130" i="18"/>
  <c r="M138" i="18"/>
  <c r="J234" i="18"/>
  <c r="J236" i="18"/>
  <c r="J249" i="18"/>
  <c r="J260" i="18"/>
  <c r="J255" i="18"/>
  <c r="J256" i="18"/>
  <c r="J257" i="18"/>
  <c r="J253" i="18"/>
  <c r="J259" i="18"/>
  <c r="J261" i="18"/>
  <c r="N209" i="18"/>
  <c r="N203" i="18"/>
  <c r="N197" i="18"/>
  <c r="N208" i="18"/>
  <c r="N202" i="18"/>
  <c r="N196" i="18"/>
  <c r="N213" i="18"/>
  <c r="N207" i="18"/>
  <c r="N201" i="18"/>
  <c r="N195" i="18"/>
  <c r="N212" i="18"/>
  <c r="N206" i="18"/>
  <c r="N200" i="18"/>
  <c r="N194" i="18"/>
  <c r="N210" i="18"/>
  <c r="N204" i="18"/>
  <c r="N198" i="18"/>
  <c r="N205" i="18"/>
  <c r="N189" i="18"/>
  <c r="N183" i="18"/>
  <c r="N199" i="18"/>
  <c r="N188" i="18"/>
  <c r="N182" i="18"/>
  <c r="N193" i="18"/>
  <c r="N187" i="18"/>
  <c r="N181" i="18"/>
  <c r="N192" i="18"/>
  <c r="N186" i="18"/>
  <c r="N211" i="18"/>
  <c r="N190" i="18"/>
  <c r="N184" i="18"/>
  <c r="N191" i="18"/>
  <c r="N185" i="18"/>
  <c r="L211" i="18"/>
  <c r="L205" i="18"/>
  <c r="L199" i="18"/>
  <c r="L210" i="18"/>
  <c r="L204" i="18"/>
  <c r="L198" i="18"/>
  <c r="L209" i="18"/>
  <c r="L203" i="18"/>
  <c r="L197" i="18"/>
  <c r="L208" i="18"/>
  <c r="L202" i="18"/>
  <c r="L196" i="18"/>
  <c r="L212" i="18"/>
  <c r="L206" i="18"/>
  <c r="L200" i="18"/>
  <c r="L194" i="18"/>
  <c r="L195" i="18"/>
  <c r="L191" i="18"/>
  <c r="L185" i="18"/>
  <c r="L190" i="18"/>
  <c r="L184" i="18"/>
  <c r="L189" i="18"/>
  <c r="L183" i="18"/>
  <c r="L213" i="18"/>
  <c r="L188" i="18"/>
  <c r="L182" i="18"/>
  <c r="L201" i="18"/>
  <c r="L192" i="18"/>
  <c r="L186" i="18"/>
  <c r="L181" i="18"/>
  <c r="L207" i="18"/>
  <c r="L193" i="18"/>
  <c r="L187" i="18"/>
  <c r="N162" i="18"/>
  <c r="N167" i="18"/>
  <c r="J213" i="18"/>
  <c r="J207" i="18"/>
  <c r="J201" i="18"/>
  <c r="J195" i="18"/>
  <c r="J212" i="18"/>
  <c r="J206" i="18"/>
  <c r="J200" i="18"/>
  <c r="J194" i="18"/>
  <c r="J211" i="18"/>
  <c r="J205" i="18"/>
  <c r="J199" i="18"/>
  <c r="J210" i="18"/>
  <c r="J204" i="18"/>
  <c r="J198" i="18"/>
  <c r="J208" i="18"/>
  <c r="J202" i="18"/>
  <c r="J196" i="18"/>
  <c r="J193" i="18"/>
  <c r="J187" i="18"/>
  <c r="J181" i="18"/>
  <c r="J192" i="18"/>
  <c r="J186" i="18"/>
  <c r="J209" i="18"/>
  <c r="J191" i="18"/>
  <c r="J185" i="18"/>
  <c r="J203" i="18"/>
  <c r="J190" i="18"/>
  <c r="J184" i="18"/>
  <c r="J188" i="18"/>
  <c r="J182" i="18"/>
  <c r="J168" i="18"/>
  <c r="J189" i="18"/>
  <c r="J183" i="18"/>
  <c r="J197" i="18"/>
  <c r="K212" i="18"/>
  <c r="K206" i="18"/>
  <c r="K200" i="18"/>
  <c r="K211" i="18"/>
  <c r="K205" i="18"/>
  <c r="K199" i="18"/>
  <c r="K210" i="18"/>
  <c r="K204" i="18"/>
  <c r="K198" i="18"/>
  <c r="K209" i="18"/>
  <c r="K203" i="18"/>
  <c r="K197" i="18"/>
  <c r="K213" i="18"/>
  <c r="K207" i="18"/>
  <c r="K201" i="18"/>
  <c r="K195" i="18"/>
  <c r="K208" i="18"/>
  <c r="K192" i="18"/>
  <c r="K186" i="18"/>
  <c r="K202" i="18"/>
  <c r="K191" i="18"/>
  <c r="K185" i="18"/>
  <c r="K196" i="18"/>
  <c r="K190" i="18"/>
  <c r="K184" i="18"/>
  <c r="K189" i="18"/>
  <c r="K183" i="18"/>
  <c r="K194" i="18"/>
  <c r="K193" i="18"/>
  <c r="K187" i="18"/>
  <c r="K181" i="18"/>
  <c r="K188" i="18"/>
  <c r="K182" i="18"/>
  <c r="M210" i="18"/>
  <c r="M204" i="18"/>
  <c r="I204" i="18" s="1"/>
  <c r="M198" i="18"/>
  <c r="M209" i="18"/>
  <c r="M203" i="18"/>
  <c r="M197" i="18"/>
  <c r="M208" i="18"/>
  <c r="M202" i="18"/>
  <c r="M196" i="18"/>
  <c r="I196" i="18" s="1"/>
  <c r="M213" i="18"/>
  <c r="I213" i="18" s="1"/>
  <c r="M207" i="18"/>
  <c r="M201" i="18"/>
  <c r="M195" i="18"/>
  <c r="M211" i="18"/>
  <c r="I211" i="18" s="1"/>
  <c r="M205" i="18"/>
  <c r="M199" i="18"/>
  <c r="M190" i="18"/>
  <c r="M184" i="18"/>
  <c r="M212" i="18"/>
  <c r="I212" i="18" s="1"/>
  <c r="M189" i="18"/>
  <c r="M183" i="18"/>
  <c r="I183" i="18" s="1"/>
  <c r="M206" i="18"/>
  <c r="M188" i="18"/>
  <c r="M182" i="18"/>
  <c r="I182" i="18" s="1"/>
  <c r="M200" i="18"/>
  <c r="M193" i="18"/>
  <c r="M187" i="18"/>
  <c r="I187" i="18" s="1"/>
  <c r="M181" i="18"/>
  <c r="M191" i="18"/>
  <c r="M185" i="18"/>
  <c r="I185" i="18" s="1"/>
  <c r="M194" i="18"/>
  <c r="I194" i="18" s="1"/>
  <c r="M192" i="18"/>
  <c r="I192" i="18" s="1"/>
  <c r="M186" i="18"/>
  <c r="I186" i="18" s="1"/>
  <c r="M162" i="18"/>
  <c r="M167" i="18"/>
  <c r="L162" i="18"/>
  <c r="L167" i="18"/>
  <c r="K265" i="18"/>
  <c r="K168" i="18"/>
  <c r="M265" i="18"/>
  <c r="M168" i="18"/>
  <c r="N265" i="18"/>
  <c r="N168" i="18"/>
  <c r="L265" i="18"/>
  <c r="L168" i="18"/>
  <c r="I207" i="18"/>
  <c r="I201" i="18"/>
  <c r="I206" i="18"/>
  <c r="I200" i="18"/>
  <c r="I205" i="18"/>
  <c r="I199" i="18"/>
  <c r="I210" i="18"/>
  <c r="I198" i="18"/>
  <c r="I209" i="18"/>
  <c r="I208" i="18"/>
  <c r="I202" i="18"/>
  <c r="I190" i="18"/>
  <c r="I184" i="18"/>
  <c r="I195" i="18"/>
  <c r="I189" i="18"/>
  <c r="I188" i="18"/>
  <c r="I203" i="18"/>
  <c r="I197" i="18"/>
  <c r="I191" i="18"/>
  <c r="I181" i="18"/>
  <c r="J265" i="18"/>
  <c r="AZ55" i="47"/>
  <c r="AZ53" i="47"/>
  <c r="AZ39" i="47"/>
  <c r="AZ13" i="47"/>
  <c r="BA60" i="47"/>
  <c r="BA58" i="47"/>
  <c r="BA59" i="47"/>
  <c r="BA56" i="47"/>
  <c r="BA57" i="47"/>
  <c r="AZ60" i="47"/>
  <c r="AZ58" i="47"/>
  <c r="AZ59" i="47"/>
  <c r="AZ56" i="47"/>
  <c r="AZ57" i="47"/>
  <c r="S60" i="18"/>
  <c r="R60" i="18"/>
  <c r="Z14" i="47"/>
  <c r="Y14" i="47"/>
  <c r="AS12" i="47"/>
  <c r="AR12" i="47"/>
  <c r="K262" i="18"/>
  <c r="K258" i="18"/>
  <c r="K254" i="18"/>
  <c r="K261" i="18"/>
  <c r="K257" i="18"/>
  <c r="K253" i="18"/>
  <c r="K264" i="18"/>
  <c r="K260" i="18"/>
  <c r="K256" i="18"/>
  <c r="K263" i="18"/>
  <c r="K252" i="18"/>
  <c r="K249" i="18"/>
  <c r="K245" i="18"/>
  <c r="K241" i="18"/>
  <c r="K248" i="18"/>
  <c r="K244" i="18"/>
  <c r="K240" i="18"/>
  <c r="K259" i="18"/>
  <c r="K251" i="18"/>
  <c r="K247" i="18"/>
  <c r="K243" i="18"/>
  <c r="K250" i="18"/>
  <c r="K239" i="18"/>
  <c r="K235" i="18"/>
  <c r="K246" i="18"/>
  <c r="K238" i="18"/>
  <c r="K234" i="18"/>
  <c r="K242" i="18"/>
  <c r="K237" i="18"/>
  <c r="K233" i="18"/>
  <c r="K255" i="18"/>
  <c r="K236" i="18"/>
  <c r="N263" i="18"/>
  <c r="N259" i="18"/>
  <c r="N255" i="18"/>
  <c r="N262" i="18"/>
  <c r="N258" i="18"/>
  <c r="N254" i="18"/>
  <c r="N261" i="18"/>
  <c r="N257" i="18"/>
  <c r="N253" i="18"/>
  <c r="N264" i="18"/>
  <c r="N260" i="18"/>
  <c r="N256" i="18"/>
  <c r="N250" i="18"/>
  <c r="N246" i="18"/>
  <c r="N242" i="18"/>
  <c r="N249" i="18"/>
  <c r="N245" i="18"/>
  <c r="N241" i="18"/>
  <c r="N248" i="18"/>
  <c r="N244" i="18"/>
  <c r="N252" i="18"/>
  <c r="N236" i="18"/>
  <c r="N251" i="18"/>
  <c r="N239" i="18"/>
  <c r="N235" i="18"/>
  <c r="N247" i="18"/>
  <c r="N240" i="18"/>
  <c r="N238" i="18"/>
  <c r="N234" i="18"/>
  <c r="N243" i="18"/>
  <c r="N237" i="18"/>
  <c r="N233" i="18"/>
  <c r="M264" i="18"/>
  <c r="M260" i="18"/>
  <c r="M256" i="18"/>
  <c r="M252" i="18"/>
  <c r="M263" i="18"/>
  <c r="M259" i="18"/>
  <c r="M255" i="18"/>
  <c r="M262" i="18"/>
  <c r="M258" i="18"/>
  <c r="M254" i="18"/>
  <c r="M261" i="18"/>
  <c r="M251" i="18"/>
  <c r="M247" i="18"/>
  <c r="M243" i="18"/>
  <c r="M250" i="18"/>
  <c r="M246" i="18"/>
  <c r="M242" i="18"/>
  <c r="M257" i="18"/>
  <c r="M249" i="18"/>
  <c r="M245" i="18"/>
  <c r="M241" i="18"/>
  <c r="M248" i="18"/>
  <c r="M237" i="18"/>
  <c r="M233" i="18"/>
  <c r="M244" i="18"/>
  <c r="M236" i="18"/>
  <c r="M253" i="18"/>
  <c r="M239" i="18"/>
  <c r="M235" i="18"/>
  <c r="M240" i="18"/>
  <c r="M234" i="18"/>
  <c r="M238" i="18"/>
  <c r="L261" i="18"/>
  <c r="L257" i="18"/>
  <c r="L253" i="18"/>
  <c r="L264" i="18"/>
  <c r="L260" i="18"/>
  <c r="L256" i="18"/>
  <c r="L252" i="18"/>
  <c r="L263" i="18"/>
  <c r="L259" i="18"/>
  <c r="L255" i="18"/>
  <c r="L262" i="18"/>
  <c r="L258" i="18"/>
  <c r="L248" i="18"/>
  <c r="L244" i="18"/>
  <c r="L254" i="18"/>
  <c r="L251" i="18"/>
  <c r="L247" i="18"/>
  <c r="L243" i="18"/>
  <c r="L250" i="18"/>
  <c r="L246" i="18"/>
  <c r="L242" i="18"/>
  <c r="L241" i="18"/>
  <c r="L240" i="18"/>
  <c r="L238" i="18"/>
  <c r="L234" i="18"/>
  <c r="L237" i="18"/>
  <c r="L233" i="18"/>
  <c r="L249" i="18"/>
  <c r="L236" i="18"/>
  <c r="L245" i="18"/>
  <c r="L239" i="18"/>
  <c r="L235" i="18"/>
  <c r="I137" i="34"/>
  <c r="I141" i="34"/>
  <c r="I145" i="34"/>
  <c r="I149" i="34"/>
  <c r="I153" i="34"/>
  <c r="I138" i="34"/>
  <c r="I142" i="34"/>
  <c r="I146" i="34"/>
  <c r="I150" i="34"/>
  <c r="I154" i="34"/>
  <c r="I135" i="34"/>
  <c r="I139" i="34"/>
  <c r="I143" i="34"/>
  <c r="I147" i="34"/>
  <c r="I151" i="34"/>
  <c r="I155" i="34"/>
  <c r="I136" i="34"/>
  <c r="I140" i="34"/>
  <c r="I144" i="34"/>
  <c r="I148" i="34"/>
  <c r="I152" i="34"/>
  <c r="I159" i="34"/>
  <c r="I163" i="34"/>
  <c r="I167" i="34"/>
  <c r="I171" i="34"/>
  <c r="I175" i="34"/>
  <c r="I160" i="34"/>
  <c r="I164" i="34"/>
  <c r="I168" i="34"/>
  <c r="I172" i="34"/>
  <c r="I157" i="34"/>
  <c r="I161" i="34"/>
  <c r="I165" i="34"/>
  <c r="I169" i="34"/>
  <c r="I173" i="34"/>
  <c r="I156" i="34"/>
  <c r="I158" i="34"/>
  <c r="I162" i="34"/>
  <c r="I166" i="34"/>
  <c r="I170" i="34"/>
  <c r="I174" i="34"/>
  <c r="F94" i="34"/>
  <c r="F136" i="34"/>
  <c r="F140" i="34"/>
  <c r="F144" i="34"/>
  <c r="F148" i="34"/>
  <c r="F152" i="34"/>
  <c r="F156" i="34"/>
  <c r="F137" i="34"/>
  <c r="F141" i="34"/>
  <c r="F145" i="34"/>
  <c r="F149" i="34"/>
  <c r="F153" i="34"/>
  <c r="F138" i="34"/>
  <c r="F142" i="34"/>
  <c r="F146" i="34"/>
  <c r="F150" i="34"/>
  <c r="F154" i="34"/>
  <c r="F135" i="34"/>
  <c r="F139" i="34"/>
  <c r="F143" i="34"/>
  <c r="F147" i="34"/>
  <c r="F151" i="34"/>
  <c r="F155" i="34"/>
  <c r="F158" i="34"/>
  <c r="F162" i="34"/>
  <c r="F166" i="34"/>
  <c r="F170" i="34"/>
  <c r="F174" i="34"/>
  <c r="F159" i="34"/>
  <c r="F163" i="34"/>
  <c r="F167" i="34"/>
  <c r="F171" i="34"/>
  <c r="F175" i="34"/>
  <c r="F160" i="34"/>
  <c r="F164" i="34"/>
  <c r="F168" i="34"/>
  <c r="F172" i="34"/>
  <c r="F157" i="34"/>
  <c r="F161" i="34"/>
  <c r="F165" i="34"/>
  <c r="F169" i="34"/>
  <c r="F173" i="34"/>
  <c r="J136" i="34"/>
  <c r="J140" i="34"/>
  <c r="J144" i="34"/>
  <c r="J148" i="34"/>
  <c r="J152" i="34"/>
  <c r="J156" i="34"/>
  <c r="J137" i="34"/>
  <c r="J141" i="34"/>
  <c r="J145" i="34"/>
  <c r="J149" i="34"/>
  <c r="J153" i="34"/>
  <c r="J138" i="34"/>
  <c r="J142" i="34"/>
  <c r="J146" i="34"/>
  <c r="J150" i="34"/>
  <c r="J154" i="34"/>
  <c r="J135" i="34"/>
  <c r="J139" i="34"/>
  <c r="J143" i="34"/>
  <c r="J147" i="34"/>
  <c r="J151" i="34"/>
  <c r="J155" i="34"/>
  <c r="J158" i="34"/>
  <c r="J162" i="34"/>
  <c r="J166" i="34"/>
  <c r="J170" i="34"/>
  <c r="J174" i="34"/>
  <c r="J159" i="34"/>
  <c r="J163" i="34"/>
  <c r="J167" i="34"/>
  <c r="J171" i="34"/>
  <c r="J175" i="34"/>
  <c r="J160" i="34"/>
  <c r="J164" i="34"/>
  <c r="J168" i="34"/>
  <c r="J172" i="34"/>
  <c r="J157" i="34"/>
  <c r="J161" i="34"/>
  <c r="J165" i="34"/>
  <c r="J169" i="34"/>
  <c r="J173" i="34"/>
  <c r="H138" i="34"/>
  <c r="H142" i="34"/>
  <c r="H146" i="34"/>
  <c r="H150" i="34"/>
  <c r="H154" i="34"/>
  <c r="H135" i="34"/>
  <c r="H139" i="34"/>
  <c r="H143" i="34"/>
  <c r="H147" i="34"/>
  <c r="H151" i="34"/>
  <c r="H155" i="34"/>
  <c r="H136" i="34"/>
  <c r="H140" i="34"/>
  <c r="H144" i="34"/>
  <c r="H148" i="34"/>
  <c r="H152" i="34"/>
  <c r="H156" i="34"/>
  <c r="H137" i="34"/>
  <c r="H141" i="34"/>
  <c r="H145" i="34"/>
  <c r="H149" i="34"/>
  <c r="H153" i="34"/>
  <c r="H160" i="34"/>
  <c r="H164" i="34"/>
  <c r="H168" i="34"/>
  <c r="H172" i="34"/>
  <c r="H157" i="34"/>
  <c r="H161" i="34"/>
  <c r="H165" i="34"/>
  <c r="H169" i="34"/>
  <c r="H173" i="34"/>
  <c r="H158" i="34"/>
  <c r="H162" i="34"/>
  <c r="H166" i="34"/>
  <c r="H170" i="34"/>
  <c r="H174" i="34"/>
  <c r="H159" i="34"/>
  <c r="H163" i="34"/>
  <c r="H167" i="34"/>
  <c r="H171" i="34"/>
  <c r="H175" i="34"/>
  <c r="G135" i="34"/>
  <c r="G139" i="34"/>
  <c r="G143" i="34"/>
  <c r="G147" i="34"/>
  <c r="G151" i="34"/>
  <c r="G155" i="34"/>
  <c r="G136" i="34"/>
  <c r="G140" i="34"/>
  <c r="G144" i="34"/>
  <c r="G148" i="34"/>
  <c r="G152" i="34"/>
  <c r="G156" i="34"/>
  <c r="G137" i="34"/>
  <c r="G141" i="34"/>
  <c r="G145" i="34"/>
  <c r="G149" i="34"/>
  <c r="G153" i="34"/>
  <c r="G138" i="34"/>
  <c r="G142" i="34"/>
  <c r="G146" i="34"/>
  <c r="G150" i="34"/>
  <c r="G154" i="34"/>
  <c r="G157" i="34"/>
  <c r="G161" i="34"/>
  <c r="G165" i="34"/>
  <c r="G169" i="34"/>
  <c r="G173" i="34"/>
  <c r="G158" i="34"/>
  <c r="G162" i="34"/>
  <c r="G166" i="34"/>
  <c r="G170" i="34"/>
  <c r="G174" i="34"/>
  <c r="G159" i="34"/>
  <c r="G163" i="34"/>
  <c r="G167" i="34"/>
  <c r="G171" i="34"/>
  <c r="G175" i="34"/>
  <c r="G160" i="34"/>
  <c r="G164" i="34"/>
  <c r="G168" i="34"/>
  <c r="G172" i="34"/>
  <c r="I38" i="31"/>
  <c r="I145" i="18"/>
  <c r="I141" i="18"/>
  <c r="M64" i="31"/>
  <c r="I64" i="31"/>
  <c r="I80" i="31" s="1"/>
  <c r="I152" i="18"/>
  <c r="I156" i="18"/>
  <c r="I155" i="18"/>
  <c r="I146" i="18"/>
  <c r="I147" i="18"/>
  <c r="I135" i="18"/>
  <c r="I148" i="18"/>
  <c r="I133" i="18"/>
  <c r="I144" i="18"/>
  <c r="I142" i="18"/>
  <c r="I153" i="18"/>
  <c r="I159" i="18"/>
  <c r="I150" i="18"/>
  <c r="I158" i="18"/>
  <c r="I143" i="18"/>
  <c r="I134" i="18"/>
  <c r="I139" i="18"/>
  <c r="I138" i="18"/>
  <c r="I157" i="18"/>
  <c r="I131" i="18"/>
  <c r="I151" i="18"/>
  <c r="I149" i="18"/>
  <c r="I132" i="18"/>
  <c r="I154" i="18"/>
  <c r="I136" i="18"/>
  <c r="I137" i="18"/>
  <c r="I140" i="18"/>
  <c r="K32" i="30"/>
  <c r="K31" i="30"/>
  <c r="K33" i="30"/>
  <c r="H32" i="30"/>
  <c r="H33" i="30"/>
  <c r="H31" i="30"/>
  <c r="I12" i="30"/>
  <c r="I32" i="30"/>
  <c r="I33" i="30"/>
  <c r="I31" i="30"/>
  <c r="J32" i="30"/>
  <c r="J31" i="30"/>
  <c r="J33" i="30"/>
  <c r="L32" i="30"/>
  <c r="L31" i="30"/>
  <c r="L33" i="30"/>
  <c r="J64" i="31"/>
  <c r="J144" i="31" s="1"/>
  <c r="L220" i="18"/>
  <c r="N220" i="18"/>
  <c r="M220" i="18"/>
  <c r="K220" i="18"/>
  <c r="I117" i="18"/>
  <c r="I160" i="18"/>
  <c r="I161" i="18"/>
  <c r="U110" i="18"/>
  <c r="U111" i="18"/>
  <c r="V110" i="18"/>
  <c r="V111" i="18"/>
  <c r="J68" i="29"/>
  <c r="J26" i="29"/>
  <c r="J39" i="29" s="1"/>
  <c r="G68" i="29"/>
  <c r="G26" i="29"/>
  <c r="G39" i="29" s="1"/>
  <c r="H68" i="29"/>
  <c r="H26" i="29"/>
  <c r="H39" i="29" s="1"/>
  <c r="F26" i="29"/>
  <c r="F39" i="29" s="1"/>
  <c r="I68" i="29"/>
  <c r="I26" i="29"/>
  <c r="I39" i="29" s="1"/>
  <c r="J13" i="31"/>
  <c r="Q115" i="30"/>
  <c r="Q107" i="30"/>
  <c r="Q100" i="30"/>
  <c r="Q111" i="30"/>
  <c r="Q114" i="30"/>
  <c r="Q112" i="30"/>
  <c r="Q105" i="30"/>
  <c r="Q110" i="30"/>
  <c r="Q104" i="30"/>
  <c r="Q109" i="30"/>
  <c r="Q99" i="30"/>
  <c r="Q106" i="30"/>
  <c r="Q108" i="30"/>
  <c r="Q102" i="30"/>
  <c r="Q103" i="30"/>
  <c r="Q98" i="30"/>
  <c r="Q97" i="30"/>
  <c r="Q101" i="30"/>
  <c r="Q113" i="30"/>
  <c r="P103" i="30"/>
  <c r="P106" i="30"/>
  <c r="P102" i="30"/>
  <c r="P110" i="30"/>
  <c r="P115" i="30"/>
  <c r="P112" i="30"/>
  <c r="P105" i="30"/>
  <c r="P97" i="30"/>
  <c r="P107" i="30"/>
  <c r="P111" i="30"/>
  <c r="P104" i="30"/>
  <c r="P114" i="30"/>
  <c r="P100" i="30"/>
  <c r="P98" i="30"/>
  <c r="P101" i="30"/>
  <c r="P109" i="30"/>
  <c r="P113" i="30"/>
  <c r="P108" i="30"/>
  <c r="P99" i="30"/>
  <c r="F68" i="29"/>
  <c r="V109" i="18"/>
  <c r="V108" i="18"/>
  <c r="V93" i="18"/>
  <c r="V89" i="18"/>
  <c r="V105" i="18"/>
  <c r="V97" i="18"/>
  <c r="V88" i="18"/>
  <c r="V99" i="18"/>
  <c r="V80" i="18"/>
  <c r="V98" i="18"/>
  <c r="V86" i="18"/>
  <c r="V84" i="18"/>
  <c r="V104" i="18"/>
  <c r="V102" i="18"/>
  <c r="V100" i="18"/>
  <c r="V96" i="18"/>
  <c r="V101" i="18"/>
  <c r="V81" i="18"/>
  <c r="V85" i="18"/>
  <c r="V107" i="18"/>
  <c r="V87" i="18"/>
  <c r="V106" i="18"/>
  <c r="V83" i="18"/>
  <c r="V95" i="18"/>
  <c r="V92" i="18"/>
  <c r="V91" i="18"/>
  <c r="V90" i="18"/>
  <c r="V103" i="18"/>
  <c r="V94" i="18"/>
  <c r="V82" i="18"/>
  <c r="U109" i="18"/>
  <c r="U108" i="18"/>
  <c r="U88" i="18"/>
  <c r="U99" i="18"/>
  <c r="U93" i="18"/>
  <c r="U80" i="18"/>
  <c r="U98" i="18"/>
  <c r="U86" i="18"/>
  <c r="U84" i="18"/>
  <c r="U104" i="18"/>
  <c r="U89" i="18"/>
  <c r="U105" i="18"/>
  <c r="U102" i="18"/>
  <c r="U100" i="18"/>
  <c r="U96" i="18"/>
  <c r="U97" i="18"/>
  <c r="U107" i="18"/>
  <c r="U87" i="18"/>
  <c r="U106" i="18"/>
  <c r="U101" i="18"/>
  <c r="U83" i="18"/>
  <c r="U81" i="18"/>
  <c r="U95" i="18"/>
  <c r="U92" i="18"/>
  <c r="U85" i="18"/>
  <c r="U91" i="18"/>
  <c r="U90" i="18"/>
  <c r="U103" i="18"/>
  <c r="U94" i="18"/>
  <c r="U82" i="18"/>
  <c r="K37" i="31"/>
  <c r="K64" i="31"/>
  <c r="K144" i="31" s="1"/>
  <c r="M37" i="31"/>
  <c r="M144" i="31"/>
  <c r="L37" i="31"/>
  <c r="T116" i="30"/>
  <c r="AC110" i="30" s="1"/>
  <c r="T96" i="30"/>
  <c r="AC98" i="30" s="1"/>
  <c r="S116" i="30"/>
  <c r="Y116" i="30" s="1"/>
  <c r="S96" i="30"/>
  <c r="Y104" i="30" s="1"/>
  <c r="R116" i="30"/>
  <c r="Y113" i="30" s="1"/>
  <c r="R96" i="30"/>
  <c r="Y101" i="30" s="1"/>
  <c r="P39" i="30"/>
  <c r="P95" i="30"/>
  <c r="Q39" i="30"/>
  <c r="Q95" i="30"/>
  <c r="Y69" i="30"/>
  <c r="X69" i="30"/>
  <c r="F25" i="29"/>
  <c r="J25" i="29"/>
  <c r="J38" i="29" s="1"/>
  <c r="I69" i="31"/>
  <c r="I83" i="31"/>
  <c r="I86" i="31"/>
  <c r="I81" i="31"/>
  <c r="I73" i="31"/>
  <c r="I72" i="31"/>
  <c r="J65" i="31"/>
  <c r="J86" i="31"/>
  <c r="J69" i="31"/>
  <c r="J76" i="31"/>
  <c r="J82" i="31"/>
  <c r="J71" i="31"/>
  <c r="J83" i="31"/>
  <c r="J67" i="31"/>
  <c r="J80" i="31"/>
  <c r="J85" i="31"/>
  <c r="J74" i="31"/>
  <c r="J78" i="31"/>
  <c r="J70" i="31"/>
  <c r="J79" i="31"/>
  <c r="J73" i="31"/>
  <c r="J75" i="31"/>
  <c r="J84" i="31"/>
  <c r="J72" i="31"/>
  <c r="J68" i="31"/>
  <c r="J81" i="31"/>
  <c r="J77" i="31"/>
  <c r="M65" i="31"/>
  <c r="M86" i="31"/>
  <c r="M85" i="31"/>
  <c r="M83" i="31"/>
  <c r="M76" i="31"/>
  <c r="M67" i="31"/>
  <c r="M74" i="31"/>
  <c r="M78" i="31"/>
  <c r="M82" i="31"/>
  <c r="M69" i="31"/>
  <c r="M80" i="31"/>
  <c r="M68" i="31"/>
  <c r="M73" i="31"/>
  <c r="M79" i="31"/>
  <c r="M84" i="31"/>
  <c r="M75" i="31"/>
  <c r="M72" i="31"/>
  <c r="M81" i="31"/>
  <c r="M70" i="31"/>
  <c r="M77" i="31"/>
  <c r="I67" i="29"/>
  <c r="I25" i="29"/>
  <c r="I38" i="29" s="1"/>
  <c r="G67" i="29"/>
  <c r="G25" i="29"/>
  <c r="G38" i="29" s="1"/>
  <c r="I30" i="29"/>
  <c r="I44" i="29" s="1"/>
  <c r="I62" i="29" s="1"/>
  <c r="H30" i="29"/>
  <c r="H44" i="29" s="1"/>
  <c r="H25" i="29"/>
  <c r="H38" i="29" s="1"/>
  <c r="U116" i="30"/>
  <c r="AC114" i="30" s="1"/>
  <c r="U96" i="30"/>
  <c r="AC102" i="30" s="1"/>
  <c r="J93" i="34"/>
  <c r="J94" i="34"/>
  <c r="J96" i="34"/>
  <c r="H93" i="34"/>
  <c r="H96" i="34"/>
  <c r="H94" i="34"/>
  <c r="I93" i="34"/>
  <c r="I96" i="34"/>
  <c r="I94" i="34"/>
  <c r="G93" i="34"/>
  <c r="G94" i="34"/>
  <c r="G96" i="34"/>
  <c r="F96" i="34"/>
  <c r="F97" i="34"/>
  <c r="L64" i="31"/>
  <c r="J37" i="31"/>
  <c r="F93" i="34"/>
  <c r="L13" i="31"/>
  <c r="L38" i="31" s="1"/>
  <c r="L34" i="31"/>
  <c r="L30" i="31"/>
  <c r="L21" i="31"/>
  <c r="L17" i="31"/>
  <c r="L26" i="31"/>
  <c r="L27" i="31"/>
  <c r="L25" i="31"/>
  <c r="L24" i="31"/>
  <c r="L14" i="31"/>
  <c r="L23" i="31"/>
  <c r="L19" i="31"/>
  <c r="L28" i="31"/>
  <c r="L29" i="31"/>
  <c r="L18" i="31"/>
  <c r="L33" i="31"/>
  <c r="L32" i="31"/>
  <c r="L16" i="31"/>
  <c r="L20" i="31"/>
  <c r="L22" i="31"/>
  <c r="L15" i="31"/>
  <c r="L31" i="31"/>
  <c r="K13" i="31"/>
  <c r="K38" i="31" s="1"/>
  <c r="K34" i="31"/>
  <c r="K14" i="31"/>
  <c r="K33" i="31"/>
  <c r="K23" i="31"/>
  <c r="K32" i="31"/>
  <c r="K19" i="31"/>
  <c r="K22" i="31"/>
  <c r="K29" i="31"/>
  <c r="K20" i="31"/>
  <c r="K18" i="31"/>
  <c r="K16" i="31"/>
  <c r="K15" i="31"/>
  <c r="K25" i="31"/>
  <c r="K28" i="31"/>
  <c r="K21" i="31"/>
  <c r="K30" i="31"/>
  <c r="K31" i="31"/>
  <c r="K26" i="31"/>
  <c r="K17" i="31"/>
  <c r="K27" i="31"/>
  <c r="K24" i="31"/>
  <c r="I34" i="31"/>
  <c r="I23" i="31"/>
  <c r="I18" i="31"/>
  <c r="I25" i="31"/>
  <c r="I21" i="31"/>
  <c r="I30" i="31"/>
  <c r="I31" i="31"/>
  <c r="I27" i="31"/>
  <c r="I29" i="31"/>
  <c r="I17" i="31"/>
  <c r="I15" i="31"/>
  <c r="I16" i="31"/>
  <c r="I26" i="31"/>
  <c r="I24" i="31"/>
  <c r="I19" i="31"/>
  <c r="I33" i="31"/>
  <c r="I20" i="31"/>
  <c r="I32" i="31"/>
  <c r="I22" i="31"/>
  <c r="I28" i="31"/>
  <c r="I37" i="31"/>
  <c r="J34" i="31"/>
  <c r="J30" i="31"/>
  <c r="J15" i="31"/>
  <c r="J31" i="31"/>
  <c r="J20" i="31"/>
  <c r="J17" i="31"/>
  <c r="J26" i="31"/>
  <c r="J24" i="31"/>
  <c r="J28" i="31"/>
  <c r="J33" i="31"/>
  <c r="J32" i="31"/>
  <c r="J22" i="31"/>
  <c r="J25" i="31"/>
  <c r="J21" i="31"/>
  <c r="J27" i="31"/>
  <c r="J14" i="31"/>
  <c r="J23" i="31"/>
  <c r="J19" i="31"/>
  <c r="J29" i="31"/>
  <c r="J16" i="31"/>
  <c r="J18" i="31"/>
  <c r="M13" i="31"/>
  <c r="M38" i="31" s="1"/>
  <c r="M34" i="31"/>
  <c r="M26" i="31"/>
  <c r="M27" i="31"/>
  <c r="M24" i="31"/>
  <c r="M23" i="31"/>
  <c r="M19" i="31"/>
  <c r="M15" i="31"/>
  <c r="M28" i="31"/>
  <c r="M32" i="31"/>
  <c r="M22" i="31"/>
  <c r="M33" i="31"/>
  <c r="M14" i="31"/>
  <c r="M16" i="31"/>
  <c r="M20" i="31"/>
  <c r="M18" i="31"/>
  <c r="M25" i="31"/>
  <c r="M29" i="31"/>
  <c r="M30" i="31"/>
  <c r="M17" i="31"/>
  <c r="M31" i="31"/>
  <c r="M21" i="31"/>
  <c r="K10" i="30"/>
  <c r="K26" i="30"/>
  <c r="K13" i="30"/>
  <c r="K27" i="30"/>
  <c r="K20" i="30"/>
  <c r="K29" i="30"/>
  <c r="K30" i="30"/>
  <c r="K14" i="30"/>
  <c r="K23" i="30"/>
  <c r="K28" i="30"/>
  <c r="K16" i="30"/>
  <c r="K22" i="30"/>
  <c r="K18" i="30"/>
  <c r="K21" i="30"/>
  <c r="K19" i="30"/>
  <c r="K17" i="30"/>
  <c r="K12" i="30"/>
  <c r="K25" i="30"/>
  <c r="K15" i="30"/>
  <c r="K24" i="30"/>
  <c r="I10" i="30"/>
  <c r="I28" i="30"/>
  <c r="I22" i="30"/>
  <c r="I27" i="30"/>
  <c r="I24" i="30"/>
  <c r="I26" i="30"/>
  <c r="I21" i="30"/>
  <c r="I20" i="30"/>
  <c r="I29" i="30"/>
  <c r="I19" i="30"/>
  <c r="I30" i="30"/>
  <c r="I18" i="30"/>
  <c r="I17" i="30"/>
  <c r="I23" i="30"/>
  <c r="I16" i="30"/>
  <c r="I13" i="30"/>
  <c r="I25" i="30"/>
  <c r="I14" i="30"/>
  <c r="I15" i="30"/>
  <c r="L10" i="30"/>
  <c r="L22" i="30"/>
  <c r="L29" i="30"/>
  <c r="L19" i="30"/>
  <c r="L18" i="30"/>
  <c r="L14" i="30"/>
  <c r="L17" i="30"/>
  <c r="L25" i="30"/>
  <c r="L30" i="30"/>
  <c r="L23" i="30"/>
  <c r="L15" i="30"/>
  <c r="L12" i="30"/>
  <c r="L13" i="30"/>
  <c r="L24" i="30"/>
  <c r="L26" i="30"/>
  <c r="L20" i="30"/>
  <c r="L16" i="30"/>
  <c r="L28" i="30"/>
  <c r="L27" i="30"/>
  <c r="L21" i="30"/>
  <c r="J10" i="30"/>
  <c r="J25" i="30"/>
  <c r="J23" i="30"/>
  <c r="J28" i="30"/>
  <c r="J17" i="30"/>
  <c r="J13" i="30"/>
  <c r="J15" i="30"/>
  <c r="J22" i="30"/>
  <c r="J24" i="30"/>
  <c r="J26" i="30"/>
  <c r="J20" i="30"/>
  <c r="J29" i="30"/>
  <c r="J19" i="30"/>
  <c r="J27" i="30"/>
  <c r="J21" i="30"/>
  <c r="J14" i="30"/>
  <c r="J16" i="30"/>
  <c r="J30" i="30"/>
  <c r="J18" i="30"/>
  <c r="J12" i="30"/>
  <c r="H10" i="30"/>
  <c r="H23" i="30"/>
  <c r="H17" i="30"/>
  <c r="H25" i="30"/>
  <c r="H13" i="30"/>
  <c r="H26" i="30"/>
  <c r="H20" i="30"/>
  <c r="H15" i="30"/>
  <c r="H22" i="30"/>
  <c r="H27" i="30"/>
  <c r="H28" i="30"/>
  <c r="H29" i="30"/>
  <c r="H24" i="30"/>
  <c r="H30" i="30"/>
  <c r="H18" i="30"/>
  <c r="H19" i="30"/>
  <c r="H21" i="30"/>
  <c r="H16" i="30"/>
  <c r="H14" i="30"/>
  <c r="Q51" i="30"/>
  <c r="Q58" i="30"/>
  <c r="Q53" i="30"/>
  <c r="Q46" i="30"/>
  <c r="Q57" i="30"/>
  <c r="Q41" i="30"/>
  <c r="Q43" i="30"/>
  <c r="Q47" i="30"/>
  <c r="Q49" i="30"/>
  <c r="Q45" i="30"/>
  <c r="Q48" i="30"/>
  <c r="Q54" i="30"/>
  <c r="Q56" i="30"/>
  <c r="Q50" i="30"/>
  <c r="Q42" i="30"/>
  <c r="Q55" i="30"/>
  <c r="Q52" i="30"/>
  <c r="Q59" i="30"/>
  <c r="Q44" i="30"/>
  <c r="H128" i="34"/>
  <c r="H181" i="34"/>
  <c r="H120" i="34"/>
  <c r="H98" i="34"/>
  <c r="H105" i="34"/>
  <c r="H106" i="34"/>
  <c r="H101" i="34"/>
  <c r="H102" i="34"/>
  <c r="H97" i="34"/>
  <c r="H132" i="34"/>
  <c r="H125" i="34"/>
  <c r="H122" i="34"/>
  <c r="H111" i="34"/>
  <c r="H116" i="34"/>
  <c r="H121" i="34"/>
  <c r="H118" i="34"/>
  <c r="H107" i="34"/>
  <c r="H117" i="34"/>
  <c r="H114" i="34"/>
  <c r="H113" i="34"/>
  <c r="H131" i="34"/>
  <c r="H104" i="34"/>
  <c r="H103" i="34"/>
  <c r="H99" i="34"/>
  <c r="H109" i="34"/>
  <c r="H127" i="34"/>
  <c r="H100" i="34"/>
  <c r="H110" i="34"/>
  <c r="H134" i="34"/>
  <c r="H123" i="34"/>
  <c r="H124" i="34"/>
  <c r="H133" i="34"/>
  <c r="H130" i="34"/>
  <c r="H119" i="34"/>
  <c r="H112" i="34"/>
  <c r="H129" i="34"/>
  <c r="H126" i="34"/>
  <c r="H115" i="34"/>
  <c r="H108" i="34"/>
  <c r="F101" i="34"/>
  <c r="F131" i="34"/>
  <c r="F124" i="34"/>
  <c r="F113" i="34"/>
  <c r="F127" i="34"/>
  <c r="F120" i="34"/>
  <c r="F109" i="34"/>
  <c r="F118" i="34"/>
  <c r="F105" i="34"/>
  <c r="F111" i="34"/>
  <c r="F117" i="34"/>
  <c r="F110" i="34"/>
  <c r="F181" i="34"/>
  <c r="F182" i="34" s="1"/>
  <c r="F132" i="34"/>
  <c r="F133" i="34"/>
  <c r="F128" i="34"/>
  <c r="F114" i="34"/>
  <c r="F134" i="34"/>
  <c r="F116" i="34"/>
  <c r="F107" i="34"/>
  <c r="F115" i="34"/>
  <c r="F121" i="34"/>
  <c r="F100" i="34"/>
  <c r="F129" i="34"/>
  <c r="F98" i="34"/>
  <c r="F125" i="34"/>
  <c r="F103" i="34"/>
  <c r="F108" i="34"/>
  <c r="F122" i="34"/>
  <c r="F104" i="34"/>
  <c r="F99" i="34"/>
  <c r="F126" i="34"/>
  <c r="F123" i="34"/>
  <c r="F112" i="34"/>
  <c r="F119" i="34"/>
  <c r="F130" i="34"/>
  <c r="F106" i="34"/>
  <c r="F102" i="34"/>
  <c r="G102" i="34"/>
  <c r="G181" i="34"/>
  <c r="G182" i="34" s="1"/>
  <c r="G127" i="34"/>
  <c r="G129" i="34"/>
  <c r="G118" i="34"/>
  <c r="G132" i="34"/>
  <c r="G125" i="34"/>
  <c r="G114" i="34"/>
  <c r="G109" i="34"/>
  <c r="G106" i="34"/>
  <c r="G111" i="34"/>
  <c r="G128" i="34"/>
  <c r="G121" i="34"/>
  <c r="G110" i="34"/>
  <c r="G104" i="34"/>
  <c r="G133" i="34"/>
  <c r="G107" i="34"/>
  <c r="G97" i="34"/>
  <c r="G108" i="34"/>
  <c r="G115" i="34"/>
  <c r="G117" i="34"/>
  <c r="G134" i="34"/>
  <c r="G113" i="34"/>
  <c r="G130" i="34"/>
  <c r="G101" i="34"/>
  <c r="G105" i="34"/>
  <c r="G124" i="34"/>
  <c r="G126" i="34"/>
  <c r="G98" i="34"/>
  <c r="G123" i="34"/>
  <c r="G120" i="34"/>
  <c r="G122" i="34"/>
  <c r="G103" i="34"/>
  <c r="G116" i="34"/>
  <c r="G100" i="34"/>
  <c r="G99" i="34"/>
  <c r="G112" i="34"/>
  <c r="G119" i="34"/>
  <c r="G131" i="34"/>
  <c r="P51" i="30"/>
  <c r="P58" i="30"/>
  <c r="P46" i="30"/>
  <c r="P53" i="30"/>
  <c r="P52" i="30"/>
  <c r="P42" i="30"/>
  <c r="P44" i="30"/>
  <c r="P55" i="30"/>
  <c r="P48" i="30"/>
  <c r="P54" i="30"/>
  <c r="P56" i="30"/>
  <c r="P59" i="30"/>
  <c r="P50" i="30"/>
  <c r="P41" i="30"/>
  <c r="P47" i="30"/>
  <c r="P49" i="30"/>
  <c r="P45" i="30"/>
  <c r="P57" i="30"/>
  <c r="P43" i="30"/>
  <c r="J181" i="34"/>
  <c r="J108" i="34"/>
  <c r="J119" i="34"/>
  <c r="J116" i="34"/>
  <c r="J115" i="34"/>
  <c r="J129" i="34"/>
  <c r="J97" i="34"/>
  <c r="J101" i="34"/>
  <c r="J122" i="34"/>
  <c r="J113" i="34"/>
  <c r="J100" i="34"/>
  <c r="J118" i="34"/>
  <c r="J133" i="34"/>
  <c r="J132" i="34"/>
  <c r="J109" i="34"/>
  <c r="J134" i="34"/>
  <c r="J128" i="34"/>
  <c r="J124" i="34"/>
  <c r="J112" i="34"/>
  <c r="J111" i="34"/>
  <c r="J117" i="34"/>
  <c r="J104" i="34"/>
  <c r="J130" i="34"/>
  <c r="J102" i="34"/>
  <c r="J126" i="34"/>
  <c r="J105" i="34"/>
  <c r="J98" i="34"/>
  <c r="J131" i="34"/>
  <c r="J103" i="34"/>
  <c r="J127" i="34"/>
  <c r="J123" i="34"/>
  <c r="J99" i="34"/>
  <c r="J114" i="34"/>
  <c r="J107" i="34"/>
  <c r="J120" i="34"/>
  <c r="J110" i="34"/>
  <c r="J125" i="34"/>
  <c r="J121" i="34"/>
  <c r="J106" i="34"/>
  <c r="I181" i="34"/>
  <c r="I104" i="34"/>
  <c r="I125" i="34"/>
  <c r="I103" i="34"/>
  <c r="I98" i="34"/>
  <c r="I99" i="34"/>
  <c r="I134" i="34"/>
  <c r="I127" i="34"/>
  <c r="I116" i="34"/>
  <c r="I130" i="34"/>
  <c r="I123" i="34"/>
  <c r="I112" i="34"/>
  <c r="I111" i="34"/>
  <c r="I122" i="34"/>
  <c r="I128" i="34"/>
  <c r="I121" i="34"/>
  <c r="I118" i="34"/>
  <c r="I124" i="34"/>
  <c r="I129" i="34"/>
  <c r="I105" i="34"/>
  <c r="I114" i="34"/>
  <c r="I120" i="34"/>
  <c r="I101" i="34"/>
  <c r="I109" i="34"/>
  <c r="I110" i="34"/>
  <c r="I108" i="34"/>
  <c r="I97" i="34"/>
  <c r="I117" i="34"/>
  <c r="I131" i="34"/>
  <c r="I106" i="34"/>
  <c r="I119" i="34"/>
  <c r="I133" i="34"/>
  <c r="I115" i="34"/>
  <c r="I100" i="34"/>
  <c r="I113" i="34"/>
  <c r="I102" i="34"/>
  <c r="I107" i="34"/>
  <c r="I126" i="34"/>
  <c r="I132" i="34"/>
  <c r="R60" i="30"/>
  <c r="Y57" i="30" s="1"/>
  <c r="R40" i="30"/>
  <c r="Y45" i="30" s="1"/>
  <c r="U60" i="30"/>
  <c r="AC58" i="30" s="1"/>
  <c r="U40" i="30"/>
  <c r="AC46" i="30" s="1"/>
  <c r="S60" i="30"/>
  <c r="Y60" i="30" s="1"/>
  <c r="S40" i="30"/>
  <c r="Y48" i="30" s="1"/>
  <c r="T60" i="30"/>
  <c r="AC54" i="30" s="1"/>
  <c r="T40" i="30"/>
  <c r="AC42" i="30" s="1"/>
  <c r="J30" i="29"/>
  <c r="J44" i="29" s="1"/>
  <c r="J62" i="29" s="1"/>
  <c r="J12" i="29"/>
  <c r="J32" i="29" s="1"/>
  <c r="J13" i="29"/>
  <c r="J14" i="29"/>
  <c r="J15" i="29"/>
  <c r="J33" i="29" s="1"/>
  <c r="J16" i="29"/>
  <c r="J17" i="29"/>
  <c r="J18" i="29"/>
  <c r="J19" i="29"/>
  <c r="J20" i="29"/>
  <c r="J21" i="29"/>
  <c r="J22" i="29"/>
  <c r="J11" i="29"/>
  <c r="J24" i="29"/>
  <c r="J37" i="29" s="1"/>
  <c r="J23" i="29"/>
  <c r="J36" i="29" s="1"/>
  <c r="H11" i="29"/>
  <c r="H13" i="29"/>
  <c r="H14" i="29"/>
  <c r="H15" i="29"/>
  <c r="H33" i="29" s="1"/>
  <c r="H16" i="29"/>
  <c r="H17" i="29"/>
  <c r="H18" i="29"/>
  <c r="H20" i="29"/>
  <c r="H22" i="29"/>
  <c r="H19" i="29"/>
  <c r="H12" i="29"/>
  <c r="H32" i="29" s="1"/>
  <c r="H24" i="29"/>
  <c r="H37" i="29" s="1"/>
  <c r="H21" i="29"/>
  <c r="H23" i="29"/>
  <c r="H36" i="29" s="1"/>
  <c r="G30" i="29"/>
  <c r="G44" i="29" s="1"/>
  <c r="G13" i="29"/>
  <c r="G14" i="29"/>
  <c r="G15" i="29"/>
  <c r="G33" i="29" s="1"/>
  <c r="G16" i="29"/>
  <c r="G17" i="29"/>
  <c r="G18" i="29"/>
  <c r="G19" i="29"/>
  <c r="G20" i="29"/>
  <c r="G21" i="29"/>
  <c r="G22" i="29"/>
  <c r="G23" i="29"/>
  <c r="G36" i="29" s="1"/>
  <c r="G24" i="29"/>
  <c r="G37" i="29" s="1"/>
  <c r="G12" i="29"/>
  <c r="G32" i="29" s="1"/>
  <c r="G11" i="29"/>
  <c r="F13" i="29"/>
  <c r="F14" i="29"/>
  <c r="F15" i="29"/>
  <c r="F16" i="29"/>
  <c r="F17" i="29"/>
  <c r="F18" i="29"/>
  <c r="F19" i="29"/>
  <c r="F20" i="29"/>
  <c r="F21" i="29"/>
  <c r="F22" i="29"/>
  <c r="F12" i="29"/>
  <c r="F24" i="29"/>
  <c r="F23" i="29"/>
  <c r="I11" i="29"/>
  <c r="I12" i="29"/>
  <c r="I32" i="29" s="1"/>
  <c r="I15" i="29"/>
  <c r="I33" i="29" s="1"/>
  <c r="I19" i="29"/>
  <c r="I21" i="29"/>
  <c r="I23" i="29"/>
  <c r="I36" i="29" s="1"/>
  <c r="I24" i="29"/>
  <c r="I37" i="29" s="1"/>
  <c r="I16" i="29"/>
  <c r="I18" i="29"/>
  <c r="I13" i="29"/>
  <c r="I17" i="29"/>
  <c r="I20" i="29"/>
  <c r="I22" i="29"/>
  <c r="I14" i="29"/>
  <c r="J67" i="29"/>
  <c r="F67" i="29"/>
  <c r="F30" i="29"/>
  <c r="F44" i="29" s="1"/>
  <c r="H67" i="29"/>
  <c r="H67" i="30"/>
  <c r="I67" i="30"/>
  <c r="I70" i="30" s="1"/>
  <c r="L67" i="30"/>
  <c r="J67" i="30"/>
  <c r="K67" i="30"/>
  <c r="N106" i="16"/>
  <c r="M106" i="16"/>
  <c r="J106" i="16"/>
  <c r="I106" i="16"/>
  <c r="H106" i="16"/>
  <c r="G106" i="16"/>
  <c r="F106" i="16"/>
  <c r="E106" i="16"/>
  <c r="C13" i="20"/>
  <c r="I162" i="18" l="1"/>
  <c r="I193" i="18"/>
  <c r="I265" i="18"/>
  <c r="I168" i="18"/>
  <c r="BA16" i="47"/>
  <c r="AZ16" i="47"/>
  <c r="AS60" i="47"/>
  <c r="AS58" i="47"/>
  <c r="AS59" i="47"/>
  <c r="AS57" i="47"/>
  <c r="AS56" i="47"/>
  <c r="AR58" i="47"/>
  <c r="AR60" i="47"/>
  <c r="AR59" i="47"/>
  <c r="AR56" i="47"/>
  <c r="AR57" i="47"/>
  <c r="AR27" i="47"/>
  <c r="AR41" i="47"/>
  <c r="AR43" i="47"/>
  <c r="AR42" i="47"/>
  <c r="AR23" i="47"/>
  <c r="AR34" i="47"/>
  <c r="AR39" i="47"/>
  <c r="AR53" i="47"/>
  <c r="AR55" i="47"/>
  <c r="AR54" i="47"/>
  <c r="AR21" i="47"/>
  <c r="AR51" i="47"/>
  <c r="AR33" i="47"/>
  <c r="AR38" i="47"/>
  <c r="AR40" i="47"/>
  <c r="AR45" i="47"/>
  <c r="AR36" i="47"/>
  <c r="AR50" i="47"/>
  <c r="AR17" i="47"/>
  <c r="AR52" i="47"/>
  <c r="AR19" i="47"/>
  <c r="AR15" i="47"/>
  <c r="AR48" i="47"/>
  <c r="AR47" i="47"/>
  <c r="AR46" i="47"/>
  <c r="AR22" i="47"/>
  <c r="AR31" i="47"/>
  <c r="AR25" i="47"/>
  <c r="AR44" i="47"/>
  <c r="AR37" i="47"/>
  <c r="AR20" i="47"/>
  <c r="AR35" i="47"/>
  <c r="AR32" i="47"/>
  <c r="AR49" i="47"/>
  <c r="AR18" i="47"/>
  <c r="AR29" i="47"/>
  <c r="AR28" i="47"/>
  <c r="AR30" i="47"/>
  <c r="AR26" i="47"/>
  <c r="AR24" i="47"/>
  <c r="AR14" i="47"/>
  <c r="AS43" i="47"/>
  <c r="AS34" i="47"/>
  <c r="AS39" i="47"/>
  <c r="AS15" i="47"/>
  <c r="AS55" i="47"/>
  <c r="AS44" i="47"/>
  <c r="AS46" i="47"/>
  <c r="AS37" i="47"/>
  <c r="AS42" i="47"/>
  <c r="AS49" i="47"/>
  <c r="AS54" i="47"/>
  <c r="AS36" i="47"/>
  <c r="AS33" i="47"/>
  <c r="AS35" i="47"/>
  <c r="AS48" i="47"/>
  <c r="AS21" i="47"/>
  <c r="AS23" i="47"/>
  <c r="AS52" i="47"/>
  <c r="AS18" i="47"/>
  <c r="AS20" i="47"/>
  <c r="AS45" i="47"/>
  <c r="AS38" i="47"/>
  <c r="AS30" i="47"/>
  <c r="AS32" i="47"/>
  <c r="AS51" i="47"/>
  <c r="AS41" i="47"/>
  <c r="AS47" i="47"/>
  <c r="AS25" i="47"/>
  <c r="AS50" i="47"/>
  <c r="AS40" i="47"/>
  <c r="AS53" i="47"/>
  <c r="AS22" i="47"/>
  <c r="AS27" i="47"/>
  <c r="AS26" i="47"/>
  <c r="AS17" i="47"/>
  <c r="AS19" i="47"/>
  <c r="AS31" i="47"/>
  <c r="AS29" i="47"/>
  <c r="AS24" i="47"/>
  <c r="AS28" i="47"/>
  <c r="K65" i="31"/>
  <c r="I68" i="31"/>
  <c r="I78" i="31"/>
  <c r="I65" i="31"/>
  <c r="I77" i="31"/>
  <c r="I74" i="31"/>
  <c r="I75" i="31"/>
  <c r="I70" i="31"/>
  <c r="I76" i="31"/>
  <c r="I144" i="31"/>
  <c r="I155" i="31" s="1"/>
  <c r="I84" i="31"/>
  <c r="I71" i="31"/>
  <c r="I85" i="31"/>
  <c r="I79" i="31"/>
  <c r="I82" i="31"/>
  <c r="K82" i="31"/>
  <c r="AR13" i="47"/>
  <c r="AS14" i="47"/>
  <c r="AS13" i="47"/>
  <c r="D161" i="34"/>
  <c r="E161" i="34" s="1"/>
  <c r="D164" i="34"/>
  <c r="E164" i="34" s="1"/>
  <c r="D167" i="34"/>
  <c r="E167" i="34" s="1"/>
  <c r="D170" i="34"/>
  <c r="E170" i="34" s="1"/>
  <c r="D155" i="34"/>
  <c r="E155" i="34" s="1"/>
  <c r="D139" i="34"/>
  <c r="E139" i="34" s="1"/>
  <c r="D146" i="34"/>
  <c r="E146" i="34" s="1"/>
  <c r="D149" i="34"/>
  <c r="E149" i="34" s="1"/>
  <c r="D156" i="34"/>
  <c r="E156" i="34" s="1"/>
  <c r="D140" i="34"/>
  <c r="E140" i="34" s="1"/>
  <c r="D173" i="34"/>
  <c r="E173" i="34" s="1"/>
  <c r="D157" i="34"/>
  <c r="E157" i="34" s="1"/>
  <c r="D160" i="34"/>
  <c r="E160" i="34" s="1"/>
  <c r="D163" i="34"/>
  <c r="E163" i="34" s="1"/>
  <c r="D166" i="34"/>
  <c r="E166" i="34" s="1"/>
  <c r="D151" i="34"/>
  <c r="E151" i="34" s="1"/>
  <c r="D135" i="34"/>
  <c r="E135" i="34" s="1"/>
  <c r="D142" i="34"/>
  <c r="E142" i="34" s="1"/>
  <c r="D145" i="34"/>
  <c r="E145" i="34" s="1"/>
  <c r="D152" i="34"/>
  <c r="E152" i="34" s="1"/>
  <c r="D136" i="34"/>
  <c r="E136" i="34" s="1"/>
  <c r="D169" i="34"/>
  <c r="E169" i="34" s="1"/>
  <c r="D172" i="34"/>
  <c r="E172" i="34" s="1"/>
  <c r="D175" i="34"/>
  <c r="E175" i="34" s="1"/>
  <c r="D159" i="34"/>
  <c r="E159" i="34" s="1"/>
  <c r="D162" i="34"/>
  <c r="E162" i="34" s="1"/>
  <c r="D147" i="34"/>
  <c r="E147" i="34" s="1"/>
  <c r="D154" i="34"/>
  <c r="E154" i="34" s="1"/>
  <c r="D138" i="34"/>
  <c r="E138" i="34" s="1"/>
  <c r="D141" i="34"/>
  <c r="E141" i="34" s="1"/>
  <c r="D148" i="34"/>
  <c r="E148" i="34" s="1"/>
  <c r="D165" i="34"/>
  <c r="E165" i="34" s="1"/>
  <c r="D168" i="34"/>
  <c r="E168" i="34" s="1"/>
  <c r="D171" i="34"/>
  <c r="E171" i="34" s="1"/>
  <c r="D174" i="34"/>
  <c r="E174" i="34" s="1"/>
  <c r="D158" i="34"/>
  <c r="E158" i="34" s="1"/>
  <c r="D143" i="34"/>
  <c r="E143" i="34" s="1"/>
  <c r="D150" i="34"/>
  <c r="E150" i="34" s="1"/>
  <c r="D153" i="34"/>
  <c r="E153" i="34" s="1"/>
  <c r="D137" i="34"/>
  <c r="E137" i="34" s="1"/>
  <c r="D144" i="34"/>
  <c r="E144" i="34" s="1"/>
  <c r="G95" i="34"/>
  <c r="F95" i="34"/>
  <c r="N14" i="20"/>
  <c r="P14" i="20"/>
  <c r="O14" i="20"/>
  <c r="N15" i="20"/>
  <c r="O15" i="20"/>
  <c r="P15" i="20"/>
  <c r="N13" i="20"/>
  <c r="O13" i="20"/>
  <c r="P13" i="20"/>
  <c r="J145" i="31"/>
  <c r="J156" i="31"/>
  <c r="J158" i="31"/>
  <c r="J157" i="31"/>
  <c r="M145" i="31"/>
  <c r="M157" i="31"/>
  <c r="M156" i="31"/>
  <c r="M158" i="31"/>
  <c r="I158" i="31"/>
  <c r="K145" i="31"/>
  <c r="K157" i="31"/>
  <c r="K158" i="31"/>
  <c r="K156" i="31"/>
  <c r="H13" i="31"/>
  <c r="H30" i="31"/>
  <c r="I236" i="18"/>
  <c r="K79" i="31"/>
  <c r="I260" i="18"/>
  <c r="H59" i="31"/>
  <c r="I256" i="18"/>
  <c r="I240" i="18"/>
  <c r="I247" i="18"/>
  <c r="I253" i="18"/>
  <c r="I235" i="18"/>
  <c r="I261" i="18"/>
  <c r="I259" i="18"/>
  <c r="I264" i="18"/>
  <c r="I263" i="18"/>
  <c r="I241" i="18"/>
  <c r="I258" i="18"/>
  <c r="I238" i="18"/>
  <c r="I243" i="18"/>
  <c r="I255" i="18"/>
  <c r="G33" i="30"/>
  <c r="H52" i="31"/>
  <c r="G84" i="29"/>
  <c r="G85" i="29"/>
  <c r="K84" i="31"/>
  <c r="K86" i="31"/>
  <c r="I251" i="18"/>
  <c r="G32" i="30"/>
  <c r="K70" i="31"/>
  <c r="K78" i="31"/>
  <c r="I248" i="18"/>
  <c r="I252" i="18"/>
  <c r="I220" i="18"/>
  <c r="I84" i="29"/>
  <c r="I85" i="29"/>
  <c r="K81" i="31"/>
  <c r="K83" i="31"/>
  <c r="G47" i="29"/>
  <c r="G62" i="29"/>
  <c r="K72" i="31"/>
  <c r="K68" i="31"/>
  <c r="K71" i="31"/>
  <c r="I244" i="18"/>
  <c r="I245" i="18"/>
  <c r="I257" i="18"/>
  <c r="H84" i="29"/>
  <c r="H85" i="29"/>
  <c r="F59" i="29"/>
  <c r="F47" i="29"/>
  <c r="F62" i="29"/>
  <c r="F84" i="29"/>
  <c r="F85" i="29"/>
  <c r="G10" i="30"/>
  <c r="K77" i="31"/>
  <c r="K74" i="31"/>
  <c r="K76" i="31"/>
  <c r="I249" i="18"/>
  <c r="J84" i="29"/>
  <c r="J85" i="29"/>
  <c r="H47" i="29"/>
  <c r="H62" i="29"/>
  <c r="K75" i="31"/>
  <c r="K69" i="31"/>
  <c r="K85" i="31"/>
  <c r="I239" i="18"/>
  <c r="I246" i="18"/>
  <c r="D68" i="29"/>
  <c r="K73" i="31"/>
  <c r="K80" i="31"/>
  <c r="K67" i="31"/>
  <c r="G31" i="30"/>
  <c r="I234" i="18"/>
  <c r="I250" i="18"/>
  <c r="I237" i="18"/>
  <c r="I254" i="18"/>
  <c r="G30" i="30"/>
  <c r="G29" i="30"/>
  <c r="I242" i="18"/>
  <c r="I262" i="18"/>
  <c r="G14" i="30"/>
  <c r="G18" i="30"/>
  <c r="G20" i="30"/>
  <c r="G17" i="30"/>
  <c r="H57" i="31"/>
  <c r="H41" i="31"/>
  <c r="D93" i="34"/>
  <c r="E93" i="34" s="1"/>
  <c r="G19" i="30"/>
  <c r="G16" i="30"/>
  <c r="G27" i="30"/>
  <c r="G26" i="30"/>
  <c r="G23" i="30"/>
  <c r="G21" i="30"/>
  <c r="I11" i="30"/>
  <c r="F13" i="20"/>
  <c r="M13" i="20"/>
  <c r="K13" i="20"/>
  <c r="L13" i="20"/>
  <c r="K14" i="20"/>
  <c r="L14" i="20"/>
  <c r="M14" i="20"/>
  <c r="K15" i="20"/>
  <c r="M15" i="20"/>
  <c r="L15" i="20"/>
  <c r="J10" i="29"/>
  <c r="G24" i="30"/>
  <c r="G22" i="30"/>
  <c r="G13" i="30"/>
  <c r="G15" i="30"/>
  <c r="G25" i="30"/>
  <c r="J11" i="30"/>
  <c r="L11" i="30"/>
  <c r="D96" i="34"/>
  <c r="G28" i="30"/>
  <c r="G12" i="30"/>
  <c r="K11" i="30"/>
  <c r="H43" i="31"/>
  <c r="H11" i="30"/>
  <c r="D39" i="29"/>
  <c r="G10" i="29"/>
  <c r="H10" i="29"/>
  <c r="D26" i="29"/>
  <c r="F10" i="29"/>
  <c r="I10" i="29"/>
  <c r="D23" i="29"/>
  <c r="AO13" i="29" s="1"/>
  <c r="AN30" i="29" s="1"/>
  <c r="D21" i="29"/>
  <c r="AK15" i="29" s="1"/>
  <c r="D17" i="29"/>
  <c r="D13" i="29"/>
  <c r="F37" i="29"/>
  <c r="D37" i="29" s="1"/>
  <c r="D24" i="29"/>
  <c r="AO17" i="29" s="1"/>
  <c r="AN34" i="29" s="1"/>
  <c r="D20" i="29"/>
  <c r="AK13" i="29" s="1"/>
  <c r="D16" i="29"/>
  <c r="AK19" i="29" s="1"/>
  <c r="F38" i="29"/>
  <c r="D38" i="29" s="1"/>
  <c r="D25" i="29"/>
  <c r="AO19" i="29" s="1"/>
  <c r="AO36" i="29" s="1"/>
  <c r="F32" i="29"/>
  <c r="D12" i="29"/>
  <c r="AJ12" i="29" s="1"/>
  <c r="AJ30" i="29" s="1"/>
  <c r="D19" i="29"/>
  <c r="AI17" i="29" s="1"/>
  <c r="F33" i="29"/>
  <c r="D33" i="29" s="1"/>
  <c r="D15" i="29"/>
  <c r="AJ19" i="29" s="1"/>
  <c r="AJ36" i="29" s="1"/>
  <c r="D22" i="29"/>
  <c r="AK17" i="29" s="1"/>
  <c r="D18" i="29"/>
  <c r="AI15" i="29" s="1"/>
  <c r="D14" i="29"/>
  <c r="AI19" i="29" s="1"/>
  <c r="D11" i="29"/>
  <c r="AI12" i="29" s="1"/>
  <c r="H54" i="31"/>
  <c r="H51" i="31"/>
  <c r="H44" i="31"/>
  <c r="H58" i="31"/>
  <c r="H46" i="31"/>
  <c r="H45" i="31"/>
  <c r="H53" i="31"/>
  <c r="H50" i="31"/>
  <c r="H49" i="31"/>
  <c r="H48" i="31"/>
  <c r="H56" i="31"/>
  <c r="H42" i="31"/>
  <c r="H55" i="31"/>
  <c r="J66" i="31"/>
  <c r="I39" i="31"/>
  <c r="H40" i="31"/>
  <c r="M66" i="31"/>
  <c r="H47" i="31"/>
  <c r="H20" i="31"/>
  <c r="J39" i="31"/>
  <c r="J38" i="31"/>
  <c r="H38" i="31" s="1"/>
  <c r="H21" i="31"/>
  <c r="H28" i="31"/>
  <c r="H33" i="31"/>
  <c r="H16" i="31"/>
  <c r="H27" i="31"/>
  <c r="H25" i="31"/>
  <c r="K155" i="31"/>
  <c r="H29" i="31"/>
  <c r="H22" i="31"/>
  <c r="H19" i="31"/>
  <c r="H15" i="31"/>
  <c r="H31" i="31"/>
  <c r="H18" i="31"/>
  <c r="H14" i="31"/>
  <c r="H26" i="31"/>
  <c r="H34" i="31"/>
  <c r="H32" i="31"/>
  <c r="H24" i="31"/>
  <c r="H17" i="31"/>
  <c r="H23" i="31"/>
  <c r="J155" i="31"/>
  <c r="M155" i="31"/>
  <c r="D94" i="34"/>
  <c r="D106" i="34"/>
  <c r="E106" i="34" s="1"/>
  <c r="D123" i="34"/>
  <c r="E123" i="34" s="1"/>
  <c r="D104" i="34"/>
  <c r="E104" i="34" s="1"/>
  <c r="D125" i="34"/>
  <c r="E125" i="34" s="1"/>
  <c r="D121" i="34"/>
  <c r="E121" i="34" s="1"/>
  <c r="D134" i="34"/>
  <c r="E134" i="34" s="1"/>
  <c r="D132" i="34"/>
  <c r="E132" i="34" s="1"/>
  <c r="D111" i="34"/>
  <c r="E111" i="34" s="1"/>
  <c r="D120" i="34"/>
  <c r="E120" i="34" s="1"/>
  <c r="D131" i="34"/>
  <c r="E131" i="34" s="1"/>
  <c r="H182" i="34"/>
  <c r="H227" i="34"/>
  <c r="D97" i="34"/>
  <c r="E97" i="34" s="1"/>
  <c r="D130" i="34"/>
  <c r="E130" i="34" s="1"/>
  <c r="D126" i="34"/>
  <c r="E126" i="34" s="1"/>
  <c r="D122" i="34"/>
  <c r="E122" i="34" s="1"/>
  <c r="D98" i="34"/>
  <c r="E98" i="34" s="1"/>
  <c r="D115" i="34"/>
  <c r="E115" i="34" s="1"/>
  <c r="D114" i="34"/>
  <c r="E114" i="34" s="1"/>
  <c r="D105" i="34"/>
  <c r="E105" i="34" s="1"/>
  <c r="D127" i="34"/>
  <c r="E127" i="34" s="1"/>
  <c r="D101" i="34"/>
  <c r="D119" i="34"/>
  <c r="E119" i="34" s="1"/>
  <c r="D108" i="34"/>
  <c r="E108" i="34" s="1"/>
  <c r="D129" i="34"/>
  <c r="E129" i="34" s="1"/>
  <c r="D107" i="34"/>
  <c r="E107" i="34" s="1"/>
  <c r="D128" i="34"/>
  <c r="E128" i="34" s="1"/>
  <c r="D110" i="34"/>
  <c r="D118" i="34"/>
  <c r="E118" i="34" s="1"/>
  <c r="D113" i="34"/>
  <c r="E113" i="34" s="1"/>
  <c r="I182" i="34"/>
  <c r="I227" i="34"/>
  <c r="J182" i="34"/>
  <c r="J227" i="34"/>
  <c r="D102" i="34"/>
  <c r="E102" i="34" s="1"/>
  <c r="D112" i="34"/>
  <c r="E112" i="34" s="1"/>
  <c r="D99" i="34"/>
  <c r="D103" i="34"/>
  <c r="E103" i="34" s="1"/>
  <c r="D100" i="34"/>
  <c r="E100" i="34" s="1"/>
  <c r="D116" i="34"/>
  <c r="E116" i="34" s="1"/>
  <c r="D133" i="34"/>
  <c r="E133" i="34" s="1"/>
  <c r="D117" i="34"/>
  <c r="E117" i="34" s="1"/>
  <c r="D109" i="34"/>
  <c r="E109" i="34" s="1"/>
  <c r="D124" i="34"/>
  <c r="M39" i="31"/>
  <c r="K39" i="31"/>
  <c r="E13" i="20"/>
  <c r="D13" i="20"/>
  <c r="J165" i="31"/>
  <c r="J166" i="31"/>
  <c r="K166" i="31"/>
  <c r="K165" i="31"/>
  <c r="M165" i="31"/>
  <c r="M166" i="31"/>
  <c r="C43" i="20"/>
  <c r="C44" i="20"/>
  <c r="C45" i="20"/>
  <c r="L144" i="31"/>
  <c r="M149" i="31"/>
  <c r="M147" i="31"/>
  <c r="M151" i="31"/>
  <c r="M152" i="31"/>
  <c r="M153" i="31"/>
  <c r="M148" i="31"/>
  <c r="M154" i="31"/>
  <c r="M150" i="31"/>
  <c r="L92" i="31"/>
  <c r="J121" i="31"/>
  <c r="K149" i="31"/>
  <c r="K148" i="31"/>
  <c r="K147" i="31"/>
  <c r="K153" i="31"/>
  <c r="K151" i="31"/>
  <c r="K152" i="31"/>
  <c r="K150" i="31"/>
  <c r="K154" i="31"/>
  <c r="I152" i="31"/>
  <c r="J92" i="31"/>
  <c r="J152" i="31"/>
  <c r="J148" i="31"/>
  <c r="J147" i="31"/>
  <c r="J151" i="31"/>
  <c r="J149" i="31"/>
  <c r="J153" i="31"/>
  <c r="J154" i="31"/>
  <c r="J150" i="31"/>
  <c r="K121" i="31"/>
  <c r="M92" i="31"/>
  <c r="M121" i="31"/>
  <c r="Q116" i="30"/>
  <c r="Y111" i="30" s="1"/>
  <c r="Q96" i="30"/>
  <c r="Y99" i="30" s="1"/>
  <c r="P116" i="30"/>
  <c r="W116" i="30" s="1"/>
  <c r="P96" i="30"/>
  <c r="W104" i="30" s="1"/>
  <c r="K68" i="30"/>
  <c r="K72" i="30"/>
  <c r="K79" i="30"/>
  <c r="K80" i="30"/>
  <c r="K81" i="30"/>
  <c r="K78" i="30"/>
  <c r="K77" i="30"/>
  <c r="K88" i="30"/>
  <c r="K71" i="30"/>
  <c r="K70" i="30"/>
  <c r="K83" i="30"/>
  <c r="K84" i="30"/>
  <c r="K82" i="30"/>
  <c r="K86" i="30"/>
  <c r="K76" i="30"/>
  <c r="K85" i="30"/>
  <c r="K87" i="30"/>
  <c r="K75" i="30"/>
  <c r="K74" i="30"/>
  <c r="K73" i="30"/>
  <c r="I68" i="30"/>
  <c r="I80" i="30"/>
  <c r="I85" i="30"/>
  <c r="I83" i="30"/>
  <c r="I78" i="30"/>
  <c r="I74" i="30"/>
  <c r="I77" i="30"/>
  <c r="I72" i="30"/>
  <c r="I71" i="30"/>
  <c r="I76" i="30"/>
  <c r="I87" i="30"/>
  <c r="I82" i="30"/>
  <c r="I81" i="30"/>
  <c r="I88" i="30"/>
  <c r="I86" i="30"/>
  <c r="I79" i="30"/>
  <c r="I84" i="30"/>
  <c r="I75" i="30"/>
  <c r="I73" i="30"/>
  <c r="J68" i="30"/>
  <c r="J88" i="30"/>
  <c r="J86" i="30"/>
  <c r="J71" i="30"/>
  <c r="J70" i="30"/>
  <c r="J83" i="30"/>
  <c r="J84" i="30"/>
  <c r="J85" i="30"/>
  <c r="J87" i="30"/>
  <c r="J75" i="30"/>
  <c r="J73" i="30"/>
  <c r="J72" i="30"/>
  <c r="J79" i="30"/>
  <c r="J80" i="30"/>
  <c r="J78" i="30"/>
  <c r="J77" i="30"/>
  <c r="J81" i="30"/>
  <c r="J76" i="30"/>
  <c r="J74" i="30"/>
  <c r="J82" i="30"/>
  <c r="L68" i="30"/>
  <c r="L70" i="30"/>
  <c r="L80" i="30"/>
  <c r="L85" i="30"/>
  <c r="L83" i="30"/>
  <c r="L75" i="30"/>
  <c r="L78" i="30"/>
  <c r="L74" i="30"/>
  <c r="L73" i="30"/>
  <c r="L72" i="30"/>
  <c r="L88" i="30"/>
  <c r="L76" i="30"/>
  <c r="L87" i="30"/>
  <c r="L84" i="30"/>
  <c r="L77" i="30"/>
  <c r="L82" i="30"/>
  <c r="L81" i="30"/>
  <c r="L86" i="30"/>
  <c r="L71" i="30"/>
  <c r="L79" i="30"/>
  <c r="H68" i="30"/>
  <c r="H81" i="30"/>
  <c r="H86" i="30"/>
  <c r="H71" i="30"/>
  <c r="H79" i="30"/>
  <c r="H70" i="30"/>
  <c r="H80" i="30"/>
  <c r="H85" i="30"/>
  <c r="H83" i="30"/>
  <c r="H75" i="30"/>
  <c r="H78" i="30"/>
  <c r="H74" i="30"/>
  <c r="H73" i="30"/>
  <c r="H72" i="30"/>
  <c r="H88" i="30"/>
  <c r="H76" i="30"/>
  <c r="H87" i="30"/>
  <c r="H84" i="30"/>
  <c r="H77" i="30"/>
  <c r="H82" i="30"/>
  <c r="G13" i="20"/>
  <c r="J13" i="20"/>
  <c r="I13" i="20"/>
  <c r="H14" i="20"/>
  <c r="I14" i="20"/>
  <c r="D14" i="20"/>
  <c r="G14" i="20"/>
  <c r="J14" i="20"/>
  <c r="F14" i="20"/>
  <c r="E14" i="20"/>
  <c r="I15" i="20"/>
  <c r="E15" i="20"/>
  <c r="J15" i="20"/>
  <c r="H15" i="20"/>
  <c r="G15" i="20"/>
  <c r="D15" i="20"/>
  <c r="F15" i="20"/>
  <c r="G82" i="29"/>
  <c r="G79" i="29"/>
  <c r="G76" i="29"/>
  <c r="G72" i="29"/>
  <c r="G83" i="29"/>
  <c r="G77" i="29"/>
  <c r="G73" i="29"/>
  <c r="G80" i="29"/>
  <c r="G78" i="29"/>
  <c r="G74" i="29"/>
  <c r="G70" i="29"/>
  <c r="G81" i="29"/>
  <c r="G71" i="29"/>
  <c r="G75" i="29"/>
  <c r="F81" i="29"/>
  <c r="F75" i="29"/>
  <c r="F71" i="29"/>
  <c r="F82" i="29"/>
  <c r="F79" i="29"/>
  <c r="F76" i="29"/>
  <c r="F72" i="29"/>
  <c r="F83" i="29"/>
  <c r="F77" i="29"/>
  <c r="F73" i="29"/>
  <c r="F74" i="29"/>
  <c r="F70" i="29"/>
  <c r="F78" i="29"/>
  <c r="F80" i="29"/>
  <c r="J81" i="29"/>
  <c r="J75" i="29"/>
  <c r="J71" i="29"/>
  <c r="J82" i="29"/>
  <c r="J79" i="29"/>
  <c r="J76" i="29"/>
  <c r="J72" i="29"/>
  <c r="J83" i="29"/>
  <c r="J77" i="29"/>
  <c r="J73" i="29"/>
  <c r="J78" i="29"/>
  <c r="J74" i="29"/>
  <c r="J80" i="29"/>
  <c r="J70" i="29"/>
  <c r="H83" i="29"/>
  <c r="H77" i="29"/>
  <c r="H73" i="29"/>
  <c r="H80" i="29"/>
  <c r="H78" i="29"/>
  <c r="H74" i="29"/>
  <c r="H70" i="29"/>
  <c r="H81" i="29"/>
  <c r="H75" i="29"/>
  <c r="H71" i="29"/>
  <c r="H76" i="29"/>
  <c r="H72" i="29"/>
  <c r="H82" i="29"/>
  <c r="H79" i="29"/>
  <c r="I80" i="29"/>
  <c r="I78" i="29"/>
  <c r="I74" i="29"/>
  <c r="I70" i="29"/>
  <c r="I81" i="29"/>
  <c r="I75" i="29"/>
  <c r="I71" i="29"/>
  <c r="I82" i="29"/>
  <c r="I79" i="29"/>
  <c r="I76" i="29"/>
  <c r="I72" i="29"/>
  <c r="I83" i="29"/>
  <c r="I73" i="29"/>
  <c r="I77" i="29"/>
  <c r="J61" i="29"/>
  <c r="J57" i="29"/>
  <c r="J53" i="29"/>
  <c r="J49" i="29"/>
  <c r="J58" i="29"/>
  <c r="J54" i="29"/>
  <c r="J50" i="29"/>
  <c r="J59" i="29"/>
  <c r="J55" i="29"/>
  <c r="J51" i="29"/>
  <c r="J60" i="29"/>
  <c r="J56" i="29"/>
  <c r="J48" i="29"/>
  <c r="J47" i="29"/>
  <c r="J52" i="29"/>
  <c r="H59" i="29"/>
  <c r="H55" i="29"/>
  <c r="H51" i="29"/>
  <c r="H60" i="29"/>
  <c r="H56" i="29"/>
  <c r="H52" i="29"/>
  <c r="H48" i="29"/>
  <c r="H61" i="29"/>
  <c r="H57" i="29"/>
  <c r="H53" i="29"/>
  <c r="H49" i="29"/>
  <c r="H58" i="29"/>
  <c r="H54" i="29"/>
  <c r="H50" i="29"/>
  <c r="F61" i="29"/>
  <c r="F57" i="29"/>
  <c r="F53" i="29"/>
  <c r="F49" i="29"/>
  <c r="F58" i="29"/>
  <c r="F54" i="29"/>
  <c r="F50" i="29"/>
  <c r="F55" i="29"/>
  <c r="F51" i="29"/>
  <c r="F56" i="29"/>
  <c r="F52" i="29"/>
  <c r="F60" i="29"/>
  <c r="F48" i="29"/>
  <c r="I60" i="29"/>
  <c r="I56" i="29"/>
  <c r="I52" i="29"/>
  <c r="I48" i="29"/>
  <c r="I61" i="29"/>
  <c r="I57" i="29"/>
  <c r="I53" i="29"/>
  <c r="I49" i="29"/>
  <c r="I58" i="29"/>
  <c r="I54" i="29"/>
  <c r="I50" i="29"/>
  <c r="I51" i="29"/>
  <c r="I47" i="29"/>
  <c r="I55" i="29"/>
  <c r="I59" i="29"/>
  <c r="G58" i="29"/>
  <c r="G54" i="29"/>
  <c r="G50" i="29"/>
  <c r="G59" i="29"/>
  <c r="G55" i="29"/>
  <c r="G51" i="29"/>
  <c r="G60" i="29"/>
  <c r="G56" i="29"/>
  <c r="G52" i="29"/>
  <c r="G48" i="29"/>
  <c r="G49" i="29"/>
  <c r="G53" i="29"/>
  <c r="G57" i="29"/>
  <c r="G61" i="29"/>
  <c r="F34" i="29"/>
  <c r="F35" i="29"/>
  <c r="L65" i="31"/>
  <c r="L86" i="31"/>
  <c r="L85" i="31"/>
  <c r="L82" i="31"/>
  <c r="L74" i="31"/>
  <c r="L71" i="31"/>
  <c r="L67" i="31"/>
  <c r="L80" i="31"/>
  <c r="L78" i="31"/>
  <c r="L69" i="31"/>
  <c r="L76" i="31"/>
  <c r="L83" i="31"/>
  <c r="L84" i="31"/>
  <c r="L73" i="31"/>
  <c r="L77" i="31"/>
  <c r="L68" i="31"/>
  <c r="L81" i="31"/>
  <c r="L70" i="31"/>
  <c r="L72" i="31"/>
  <c r="L79" i="31"/>
  <c r="H79" i="31" s="1"/>
  <c r="L75" i="31"/>
  <c r="L39" i="31"/>
  <c r="I95" i="34"/>
  <c r="E124" i="34"/>
  <c r="I214" i="34"/>
  <c r="I207" i="34"/>
  <c r="I201" i="34"/>
  <c r="I197" i="34"/>
  <c r="I194" i="34"/>
  <c r="I228" i="34"/>
  <c r="I203" i="34"/>
  <c r="I202" i="34"/>
  <c r="I193" i="34"/>
  <c r="I190" i="34"/>
  <c r="I219" i="34"/>
  <c r="I221" i="34"/>
  <c r="I200" i="34"/>
  <c r="I189" i="34"/>
  <c r="I184" i="34"/>
  <c r="I220" i="34"/>
  <c r="I208" i="34"/>
  <c r="I192" i="34"/>
  <c r="I213" i="34"/>
  <c r="I195" i="34"/>
  <c r="I216" i="34"/>
  <c r="I204" i="34"/>
  <c r="I186" i="34"/>
  <c r="I191" i="34"/>
  <c r="I185" i="34"/>
  <c r="I218" i="34"/>
  <c r="I211" i="34"/>
  <c r="I205" i="34"/>
  <c r="I206" i="34"/>
  <c r="I198" i="34"/>
  <c r="I196" i="34"/>
  <c r="I188" i="34"/>
  <c r="I187" i="34"/>
  <c r="I222" i="34"/>
  <c r="I210" i="34"/>
  <c r="I215" i="34"/>
  <c r="I199" i="34"/>
  <c r="I217" i="34"/>
  <c r="I209" i="34"/>
  <c r="I212" i="34"/>
  <c r="J198" i="34"/>
  <c r="J200" i="34"/>
  <c r="J188" i="34"/>
  <c r="J220" i="34"/>
  <c r="J202" i="34"/>
  <c r="J193" i="34"/>
  <c r="J195" i="34"/>
  <c r="J203" i="34"/>
  <c r="J216" i="34"/>
  <c r="J214" i="34"/>
  <c r="J211" i="34"/>
  <c r="J185" i="34"/>
  <c r="J192" i="34"/>
  <c r="J221" i="34"/>
  <c r="J209" i="34"/>
  <c r="J197" i="34"/>
  <c r="J199" i="34"/>
  <c r="J217" i="34"/>
  <c r="J205" i="34"/>
  <c r="J184" i="34"/>
  <c r="J213" i="34"/>
  <c r="J201" i="34"/>
  <c r="J187" i="34"/>
  <c r="J186" i="34"/>
  <c r="J222" i="34"/>
  <c r="J190" i="34"/>
  <c r="J212" i="34"/>
  <c r="J218" i="34"/>
  <c r="J196" i="34"/>
  <c r="J210" i="34"/>
  <c r="J206" i="34"/>
  <c r="J191" i="34"/>
  <c r="J194" i="34"/>
  <c r="J204" i="34"/>
  <c r="J189" i="34"/>
  <c r="J219" i="34"/>
  <c r="J215" i="34"/>
  <c r="J207" i="34"/>
  <c r="J208" i="34"/>
  <c r="E101" i="34"/>
  <c r="H218" i="34"/>
  <c r="H211" i="34"/>
  <c r="H201" i="34"/>
  <c r="H190" i="34"/>
  <c r="H197" i="34"/>
  <c r="H214" i="34"/>
  <c r="H207" i="34"/>
  <c r="H199" i="34"/>
  <c r="H184" i="34"/>
  <c r="H193" i="34"/>
  <c r="H219" i="34"/>
  <c r="H203" i="34"/>
  <c r="H195" i="34"/>
  <c r="H220" i="34"/>
  <c r="H189" i="34"/>
  <c r="H228" i="34"/>
  <c r="H215" i="34"/>
  <c r="H216" i="34"/>
  <c r="H191" i="34"/>
  <c r="H200" i="34"/>
  <c r="H187" i="34"/>
  <c r="H221" i="34"/>
  <c r="H213" i="34"/>
  <c r="H212" i="34"/>
  <c r="H188" i="34"/>
  <c r="H196" i="34"/>
  <c r="H217" i="34"/>
  <c r="H210" i="34"/>
  <c r="H208" i="34"/>
  <c r="H185" i="34"/>
  <c r="H192" i="34"/>
  <c r="H222" i="34"/>
  <c r="H202" i="34"/>
  <c r="H209" i="34"/>
  <c r="H198" i="34"/>
  <c r="H194" i="34"/>
  <c r="H206" i="34"/>
  <c r="H204" i="34"/>
  <c r="H205" i="34"/>
  <c r="H186" i="34"/>
  <c r="E99" i="34"/>
  <c r="H95" i="34"/>
  <c r="J95" i="34"/>
  <c r="G213" i="34"/>
  <c r="G219" i="34"/>
  <c r="G194" i="34"/>
  <c r="G195" i="34"/>
  <c r="G192" i="34"/>
  <c r="G210" i="34"/>
  <c r="G190" i="34"/>
  <c r="G191" i="34"/>
  <c r="G186" i="34"/>
  <c r="G222" i="34"/>
  <c r="G206" i="34"/>
  <c r="G184" i="34"/>
  <c r="G188" i="34"/>
  <c r="G212" i="34"/>
  <c r="G220" i="34"/>
  <c r="G214" i="34"/>
  <c r="G211" i="34"/>
  <c r="G216" i="34"/>
  <c r="G215" i="34"/>
  <c r="G207" i="34"/>
  <c r="G204" i="34"/>
  <c r="G208" i="34"/>
  <c r="G217" i="34"/>
  <c r="G205" i="34"/>
  <c r="G198" i="34"/>
  <c r="G199" i="34"/>
  <c r="G196" i="34"/>
  <c r="G197" i="34"/>
  <c r="G189" i="34"/>
  <c r="G227" i="34"/>
  <c r="G201" i="34"/>
  <c r="G221" i="34"/>
  <c r="G185" i="34"/>
  <c r="G218" i="34"/>
  <c r="G193" i="34"/>
  <c r="G209" i="34"/>
  <c r="G200" i="34"/>
  <c r="G202" i="34"/>
  <c r="G187" i="34"/>
  <c r="G203" i="34"/>
  <c r="F220" i="34"/>
  <c r="F204" i="34"/>
  <c r="F218" i="34"/>
  <c r="F198" i="34"/>
  <c r="F188" i="34"/>
  <c r="F216" i="34"/>
  <c r="F209" i="34"/>
  <c r="F207" i="34"/>
  <c r="F194" i="34"/>
  <c r="F185" i="34"/>
  <c r="F221" i="34"/>
  <c r="F205" i="34"/>
  <c r="F197" i="34"/>
  <c r="F190" i="34"/>
  <c r="F203" i="34"/>
  <c r="F227" i="34"/>
  <c r="F213" i="34"/>
  <c r="F214" i="34"/>
  <c r="F189" i="34"/>
  <c r="F186" i="34"/>
  <c r="F184" i="34"/>
  <c r="F222" i="34"/>
  <c r="F210" i="34"/>
  <c r="F187" i="34"/>
  <c r="F199" i="34"/>
  <c r="F215" i="34"/>
  <c r="F208" i="34"/>
  <c r="F202" i="34"/>
  <c r="F211" i="34"/>
  <c r="F191" i="34"/>
  <c r="F217" i="34"/>
  <c r="F200" i="34"/>
  <c r="F212" i="34"/>
  <c r="F201" i="34"/>
  <c r="F206" i="34"/>
  <c r="F193" i="34"/>
  <c r="F196" i="34"/>
  <c r="F192" i="34"/>
  <c r="F195" i="34"/>
  <c r="F219" i="34"/>
  <c r="E110" i="34"/>
  <c r="F36" i="29"/>
  <c r="D36" i="29" s="1"/>
  <c r="G34" i="29"/>
  <c r="P60" i="30"/>
  <c r="W60" i="30" s="1"/>
  <c r="P40" i="30"/>
  <c r="W48" i="30" s="1"/>
  <c r="Q60" i="30"/>
  <c r="Y55" i="30" s="1"/>
  <c r="Q40" i="30"/>
  <c r="Y43" i="30" s="1"/>
  <c r="AI13" i="29"/>
  <c r="I35" i="29"/>
  <c r="J34" i="29"/>
  <c r="H34" i="29"/>
  <c r="J35" i="29"/>
  <c r="I34" i="29"/>
  <c r="G35" i="29"/>
  <c r="H35" i="29"/>
  <c r="D32" i="29"/>
  <c r="C18" i="18"/>
  <c r="D18" i="18" s="1"/>
  <c r="C17" i="18"/>
  <c r="E17" i="18" s="1"/>
  <c r="T112" i="16"/>
  <c r="S112" i="16"/>
  <c r="N113" i="16"/>
  <c r="M113" i="16"/>
  <c r="K113" i="16"/>
  <c r="J113" i="16"/>
  <c r="I113" i="16"/>
  <c r="H113" i="16"/>
  <c r="G113" i="16"/>
  <c r="F113" i="16"/>
  <c r="E113" i="16"/>
  <c r="V112" i="16"/>
  <c r="U112" i="16"/>
  <c r="R112" i="16"/>
  <c r="Q112" i="16"/>
  <c r="P112" i="16"/>
  <c r="O112" i="16"/>
  <c r="N112" i="16"/>
  <c r="M112" i="16"/>
  <c r="J112" i="16"/>
  <c r="I112" i="16"/>
  <c r="H112" i="16"/>
  <c r="G112" i="16"/>
  <c r="F112" i="16"/>
  <c r="E112" i="16"/>
  <c r="J111" i="16"/>
  <c r="X12" i="47" s="1"/>
  <c r="I111" i="16"/>
  <c r="W12" i="47" s="1"/>
  <c r="H111" i="16"/>
  <c r="V12" i="47" s="1"/>
  <c r="G111" i="16"/>
  <c r="U12" i="47" s="1"/>
  <c r="F111" i="16"/>
  <c r="T12" i="47" s="1"/>
  <c r="E111" i="16"/>
  <c r="S12" i="47" s="1"/>
  <c r="I108" i="16"/>
  <c r="H108" i="16"/>
  <c r="G108" i="16"/>
  <c r="F108" i="16"/>
  <c r="E108" i="16"/>
  <c r="K269" i="18"/>
  <c r="J269" i="18"/>
  <c r="J105" i="16"/>
  <c r="I105" i="16"/>
  <c r="H105" i="16"/>
  <c r="G105" i="16"/>
  <c r="F105" i="16"/>
  <c r="E105" i="16"/>
  <c r="H65" i="31" l="1"/>
  <c r="I150" i="31"/>
  <c r="I149" i="31"/>
  <c r="I165" i="31"/>
  <c r="I156" i="31"/>
  <c r="I151" i="31"/>
  <c r="I157" i="31"/>
  <c r="I145" i="31"/>
  <c r="I153" i="31"/>
  <c r="I154" i="31"/>
  <c r="I148" i="31"/>
  <c r="AU12" i="47"/>
  <c r="T57" i="47" a="1"/>
  <c r="T57" i="47" s="1"/>
  <c r="T56" i="47" a="1"/>
  <c r="T56" i="47" s="1"/>
  <c r="T58" i="47" a="1"/>
  <c r="T58" i="47" s="1"/>
  <c r="AV12" i="47"/>
  <c r="U57" i="47" a="1"/>
  <c r="U57" i="47" s="1"/>
  <c r="U58" i="47" a="1"/>
  <c r="U58" i="47" s="1"/>
  <c r="U56" i="47" a="1"/>
  <c r="U56" i="47" s="1"/>
  <c r="V58" i="47" a="1"/>
  <c r="V58" i="47" s="1"/>
  <c r="V57" i="47" a="1"/>
  <c r="V57" i="47" s="1"/>
  <c r="V56" i="47" a="1"/>
  <c r="V56" i="47" s="1"/>
  <c r="W57" i="47" a="1"/>
  <c r="W57" i="47" s="1"/>
  <c r="W58" i="47" a="1"/>
  <c r="W58" i="47" s="1"/>
  <c r="W56" i="47" a="1"/>
  <c r="W56" i="47" s="1"/>
  <c r="X57" i="47" a="1"/>
  <c r="X57" i="47" s="1"/>
  <c r="X58" i="47" a="1"/>
  <c r="X58" i="47" s="1"/>
  <c r="X56" i="47" a="1"/>
  <c r="X56" i="47" s="1"/>
  <c r="AT12" i="47"/>
  <c r="AT53" i="47" s="1"/>
  <c r="S58" i="47" a="1"/>
  <c r="S58" i="47" s="1"/>
  <c r="S56" i="47" a="1"/>
  <c r="S56" i="47" s="1"/>
  <c r="S57" i="47" a="1"/>
  <c r="S57" i="47" s="1"/>
  <c r="AT38" i="47"/>
  <c r="AT26" i="47"/>
  <c r="AT46" i="47"/>
  <c r="AT18" i="47"/>
  <c r="AU45" i="47"/>
  <c r="AU47" i="47"/>
  <c r="AU52" i="47"/>
  <c r="AU44" i="47"/>
  <c r="AU43" i="47"/>
  <c r="AU24" i="47"/>
  <c r="AU26" i="47"/>
  <c r="AU55" i="47"/>
  <c r="AU22" i="47"/>
  <c r="AU36" i="47"/>
  <c r="AU38" i="47"/>
  <c r="AU37" i="47"/>
  <c r="AU34" i="47"/>
  <c r="AU48" i="47"/>
  <c r="AU50" i="47"/>
  <c r="AU49" i="47"/>
  <c r="AU46" i="47"/>
  <c r="AU28" i="47"/>
  <c r="AU42" i="47"/>
  <c r="AU15" i="47"/>
  <c r="AU51" i="47"/>
  <c r="AU35" i="47"/>
  <c r="AU23" i="47"/>
  <c r="AU25" i="47"/>
  <c r="AU40" i="47"/>
  <c r="AU18" i="47"/>
  <c r="AU41" i="47"/>
  <c r="AU39" i="47"/>
  <c r="AU20" i="47"/>
  <c r="AU54" i="47"/>
  <c r="AU53" i="47"/>
  <c r="AU32" i="47"/>
  <c r="AU33" i="47"/>
  <c r="AU30" i="47"/>
  <c r="AU27" i="47"/>
  <c r="AU29" i="47"/>
  <c r="AU17" i="47"/>
  <c r="AU21" i="47"/>
  <c r="AU19" i="47"/>
  <c r="AU31" i="47"/>
  <c r="AV15" i="47"/>
  <c r="AV43" i="47"/>
  <c r="AV35" i="47"/>
  <c r="AV40" i="47"/>
  <c r="AV42" i="47"/>
  <c r="AV55" i="47"/>
  <c r="AV38" i="47"/>
  <c r="AV52" i="47"/>
  <c r="AV54" i="47"/>
  <c r="AV50" i="47"/>
  <c r="AV39" i="47"/>
  <c r="AV41" i="47"/>
  <c r="AV37" i="47"/>
  <c r="AV51" i="47"/>
  <c r="AV53" i="47"/>
  <c r="AV44" i="47"/>
  <c r="AV33" i="47"/>
  <c r="AV49" i="47"/>
  <c r="AV45" i="47"/>
  <c r="AV20" i="47"/>
  <c r="AV31" i="47"/>
  <c r="AV48" i="47"/>
  <c r="AV17" i="47"/>
  <c r="AV32" i="47"/>
  <c r="AV21" i="47"/>
  <c r="AV34" i="47"/>
  <c r="AV47" i="47"/>
  <c r="AV18" i="47"/>
  <c r="AV29" i="47"/>
  <c r="AV28" i="47"/>
  <c r="AV30" i="47"/>
  <c r="AV25" i="47"/>
  <c r="AV27" i="47"/>
  <c r="AV46" i="47"/>
  <c r="AV36" i="47"/>
  <c r="AV19" i="47"/>
  <c r="AV26" i="47"/>
  <c r="AV22" i="47"/>
  <c r="AV24" i="47"/>
  <c r="AV23" i="47"/>
  <c r="J314" i="18"/>
  <c r="J315" i="18"/>
  <c r="K314" i="18"/>
  <c r="K315" i="18"/>
  <c r="E96" i="34"/>
  <c r="I66" i="31"/>
  <c r="H82" i="31"/>
  <c r="H71" i="31"/>
  <c r="AV14" i="47"/>
  <c r="AV13" i="47"/>
  <c r="AU13" i="47"/>
  <c r="AU14" i="47"/>
  <c r="S23" i="47" a="1"/>
  <c r="S23" i="47" s="1"/>
  <c r="S17" i="47" a="1"/>
  <c r="S17" i="47" s="1"/>
  <c r="S33" i="47" a="1"/>
  <c r="S33" i="47" s="1"/>
  <c r="S49" i="47" a="1"/>
  <c r="S49" i="47" s="1"/>
  <c r="S24" i="47" a="1"/>
  <c r="S24" i="47" s="1"/>
  <c r="S55" i="47" a="1"/>
  <c r="S55" i="47" s="1"/>
  <c r="S39" i="47" a="1"/>
  <c r="S39" i="47" s="1"/>
  <c r="S26" i="47" a="1"/>
  <c r="S26" i="47" s="1"/>
  <c r="S42" i="47" a="1"/>
  <c r="S42" i="47" s="1"/>
  <c r="S32" i="47" a="1"/>
  <c r="S32" i="47" s="1"/>
  <c r="S15" i="47" a="1"/>
  <c r="S15" i="47" s="1"/>
  <c r="S25" i="47" a="1"/>
  <c r="S25" i="47" s="1"/>
  <c r="S27" i="47" a="1"/>
  <c r="S27" i="47" s="1"/>
  <c r="S40" i="47" a="1"/>
  <c r="S40" i="47" s="1"/>
  <c r="S31" i="47" a="1"/>
  <c r="S31" i="47" s="1"/>
  <c r="S19" i="47" a="1"/>
  <c r="S19" i="47" s="1"/>
  <c r="S35" i="47" a="1"/>
  <c r="S35" i="47" s="1"/>
  <c r="S43" i="47" a="1"/>
  <c r="S43" i="47" s="1"/>
  <c r="S30" i="47" a="1"/>
  <c r="S30" i="47" s="1"/>
  <c r="S54" i="47" a="1"/>
  <c r="S54" i="47" s="1"/>
  <c r="S21" i="47" a="1"/>
  <c r="S21" i="47" s="1"/>
  <c r="S45" i="47" a="1"/>
  <c r="S45" i="47" s="1"/>
  <c r="S18" i="47" a="1"/>
  <c r="S18" i="47" s="1"/>
  <c r="S50" i="47" a="1"/>
  <c r="S50" i="47" s="1"/>
  <c r="S51" i="47" a="1"/>
  <c r="S51" i="47" s="1"/>
  <c r="S52" i="47" a="1"/>
  <c r="S52" i="47" s="1"/>
  <c r="S36" i="47" a="1"/>
  <c r="S36" i="47" s="1"/>
  <c r="S53" i="47" a="1"/>
  <c r="S53" i="47" s="1"/>
  <c r="S48" i="47" a="1"/>
  <c r="S48" i="47" s="1"/>
  <c r="S28" i="47" a="1"/>
  <c r="S28" i="47" s="1"/>
  <c r="S44" i="47" a="1"/>
  <c r="S44" i="47" s="1"/>
  <c r="S29" i="47" a="1"/>
  <c r="S29" i="47" s="1"/>
  <c r="S37" i="47" a="1"/>
  <c r="S37" i="47" s="1"/>
  <c r="S16" i="47" a="1"/>
  <c r="S16" i="47" s="1"/>
  <c r="S20" i="47" a="1"/>
  <c r="S20" i="47" s="1"/>
  <c r="S22" i="47" a="1"/>
  <c r="S22" i="47" s="1"/>
  <c r="S38" i="47" a="1"/>
  <c r="S38" i="47" s="1"/>
  <c r="S46" i="47" a="1"/>
  <c r="S46" i="47" s="1"/>
  <c r="S47" i="47" a="1"/>
  <c r="S47" i="47" s="1"/>
  <c r="S34" i="47" a="1"/>
  <c r="S34" i="47" s="1"/>
  <c r="S41" i="47" a="1"/>
  <c r="S41" i="47" s="1"/>
  <c r="T55" i="47" a="1"/>
  <c r="T55" i="47" s="1"/>
  <c r="T24" i="47" a="1"/>
  <c r="T24" i="47" s="1"/>
  <c r="T39" i="47" a="1"/>
  <c r="T39" i="47" s="1"/>
  <c r="T47" i="47" a="1"/>
  <c r="T47" i="47" s="1"/>
  <c r="T18" i="47" a="1"/>
  <c r="T18" i="47" s="1"/>
  <c r="T26" i="47" a="1"/>
  <c r="T26" i="47" s="1"/>
  <c r="T16" i="47" a="1"/>
  <c r="T16" i="47" s="1"/>
  <c r="T48" i="47" a="1"/>
  <c r="T48" i="47" s="1"/>
  <c r="T42" i="47" a="1"/>
  <c r="T42" i="47" s="1"/>
  <c r="T50" i="47" a="1"/>
  <c r="T50" i="47" s="1"/>
  <c r="T41" i="47" a="1"/>
  <c r="T41" i="47" s="1"/>
  <c r="T32" i="47" a="1"/>
  <c r="T32" i="47" s="1"/>
  <c r="T15" i="47" a="1"/>
  <c r="T15" i="47" s="1"/>
  <c r="T34" i="47" a="1"/>
  <c r="T34" i="47" s="1"/>
  <c r="T31" i="47" a="1"/>
  <c r="T31" i="47" s="1"/>
  <c r="T33" i="47" a="1"/>
  <c r="T33" i="47" s="1"/>
  <c r="T49" i="47" a="1"/>
  <c r="T49" i="47" s="1"/>
  <c r="T23" i="47" a="1"/>
  <c r="T23" i="47" s="1"/>
  <c r="T17" i="47" a="1"/>
  <c r="T17" i="47" s="1"/>
  <c r="T30" i="47" a="1"/>
  <c r="T30" i="47" s="1"/>
  <c r="T27" i="47" a="1"/>
  <c r="T27" i="47" s="1"/>
  <c r="T51" i="47" a="1"/>
  <c r="T51" i="47" s="1"/>
  <c r="T37" i="47" a="1"/>
  <c r="T37" i="47" s="1"/>
  <c r="T20" i="47" a="1"/>
  <c r="T20" i="47" s="1"/>
  <c r="T53" i="47" a="1"/>
  <c r="T53" i="47" s="1"/>
  <c r="T40" i="47" a="1"/>
  <c r="T40" i="47" s="1"/>
  <c r="T25" i="47" a="1"/>
  <c r="T25" i="47" s="1"/>
  <c r="T29" i="47" a="1"/>
  <c r="T29" i="47" s="1"/>
  <c r="T44" i="47" a="1"/>
  <c r="T44" i="47" s="1"/>
  <c r="T46" i="47" a="1"/>
  <c r="T46" i="47" s="1"/>
  <c r="T43" i="47" a="1"/>
  <c r="T43" i="47" s="1"/>
  <c r="T19" i="47" a="1"/>
  <c r="T19" i="47" s="1"/>
  <c r="T35" i="47" a="1"/>
  <c r="T35" i="47" s="1"/>
  <c r="T28" i="47" a="1"/>
  <c r="T28" i="47" s="1"/>
  <c r="T36" i="47" a="1"/>
  <c r="T36" i="47" s="1"/>
  <c r="T21" i="47" a="1"/>
  <c r="T21" i="47" s="1"/>
  <c r="T22" i="47" a="1"/>
  <c r="T22" i="47" s="1"/>
  <c r="T52" i="47" a="1"/>
  <c r="T52" i="47" s="1"/>
  <c r="T45" i="47" a="1"/>
  <c r="T45" i="47" s="1"/>
  <c r="T38" i="47" a="1"/>
  <c r="T38" i="47" s="1"/>
  <c r="T54" i="47" a="1"/>
  <c r="T54" i="47" s="1"/>
  <c r="U24" i="47" a="1"/>
  <c r="U24" i="47" s="1"/>
  <c r="U48" i="47" a="1"/>
  <c r="U48" i="47" s="1"/>
  <c r="U39" i="47" a="1"/>
  <c r="U39" i="47" s="1"/>
  <c r="U47" i="47" a="1"/>
  <c r="U47" i="47" s="1"/>
  <c r="U26" i="47" a="1"/>
  <c r="U26" i="47" s="1"/>
  <c r="U34" i="47" a="1"/>
  <c r="U34" i="47" s="1"/>
  <c r="U18" i="47" a="1"/>
  <c r="U18" i="47" s="1"/>
  <c r="U42" i="47" a="1"/>
  <c r="U42" i="47" s="1"/>
  <c r="U50" i="47" a="1"/>
  <c r="U50" i="47" s="1"/>
  <c r="U16" i="47" a="1"/>
  <c r="U16" i="47" s="1"/>
  <c r="U15" i="47" a="1"/>
  <c r="U15" i="47" s="1"/>
  <c r="U33" i="47" a="1"/>
  <c r="U33" i="47" s="1"/>
  <c r="U40" i="47" a="1"/>
  <c r="U40" i="47" s="1"/>
  <c r="U55" i="47" a="1"/>
  <c r="U55" i="47" s="1"/>
  <c r="U25" i="47" a="1"/>
  <c r="U25" i="47" s="1"/>
  <c r="U19" i="47" a="1"/>
  <c r="U19" i="47" s="1"/>
  <c r="U49" i="47" a="1"/>
  <c r="U49" i="47" s="1"/>
  <c r="U27" i="47" a="1"/>
  <c r="U27" i="47" s="1"/>
  <c r="U23" i="47" a="1"/>
  <c r="U23" i="47" s="1"/>
  <c r="U29" i="47" a="1"/>
  <c r="U29" i="47" s="1"/>
  <c r="U32" i="47" a="1"/>
  <c r="U32" i="47" s="1"/>
  <c r="U44" i="47" a="1"/>
  <c r="U44" i="47" s="1"/>
  <c r="U46" i="47" a="1"/>
  <c r="U46" i="47" s="1"/>
  <c r="U31" i="47" a="1"/>
  <c r="U31" i="47" s="1"/>
  <c r="U43" i="47" a="1"/>
  <c r="U43" i="47" s="1"/>
  <c r="U21" i="47" a="1"/>
  <c r="U21" i="47" s="1"/>
  <c r="U54" i="47" a="1"/>
  <c r="U54" i="47" s="1"/>
  <c r="U41" i="47" a="1"/>
  <c r="U41" i="47" s="1"/>
  <c r="U35" i="47" a="1"/>
  <c r="U35" i="47" s="1"/>
  <c r="U51" i="47" a="1"/>
  <c r="U51" i="47" s="1"/>
  <c r="U28" i="47" a="1"/>
  <c r="U28" i="47" s="1"/>
  <c r="U22" i="47" a="1"/>
  <c r="U22" i="47" s="1"/>
  <c r="U36" i="47" a="1"/>
  <c r="U36" i="47" s="1"/>
  <c r="U45" i="47" a="1"/>
  <c r="U45" i="47" s="1"/>
  <c r="U17" i="47" a="1"/>
  <c r="U17" i="47" s="1"/>
  <c r="U20" i="47" a="1"/>
  <c r="U20" i="47" s="1"/>
  <c r="U52" i="47" a="1"/>
  <c r="U52" i="47" s="1"/>
  <c r="U30" i="47" a="1"/>
  <c r="U30" i="47" s="1"/>
  <c r="U38" i="47" a="1"/>
  <c r="U38" i="47" s="1"/>
  <c r="U37" i="47" a="1"/>
  <c r="U37" i="47" s="1"/>
  <c r="U53" i="47" a="1"/>
  <c r="U53" i="47" s="1"/>
  <c r="V16" i="47" a="1"/>
  <c r="V16" i="47" s="1"/>
  <c r="V15" i="47" a="1"/>
  <c r="V15" i="47" s="1"/>
  <c r="V49" i="47" a="1"/>
  <c r="V49" i="47" s="1"/>
  <c r="V40" i="47" a="1"/>
  <c r="V40" i="47" s="1"/>
  <c r="V32" i="47" a="1"/>
  <c r="V32" i="47" s="1"/>
  <c r="V34" i="47" a="1"/>
  <c r="V34" i="47" s="1"/>
  <c r="V23" i="47" a="1"/>
  <c r="V23" i="47" s="1"/>
  <c r="V17" i="47" a="1"/>
  <c r="V17" i="47" s="1"/>
  <c r="V31" i="47" a="1"/>
  <c r="V31" i="47" s="1"/>
  <c r="V55" i="47" a="1"/>
  <c r="V55" i="47" s="1"/>
  <c r="V24" i="47" a="1"/>
  <c r="V24" i="47" s="1"/>
  <c r="V48" i="47" a="1"/>
  <c r="V48" i="47" s="1"/>
  <c r="V39" i="47" a="1"/>
  <c r="V39" i="47" s="1"/>
  <c r="V47" i="47" a="1"/>
  <c r="V47" i="47" s="1"/>
  <c r="V18" i="47" a="1"/>
  <c r="V18" i="47" s="1"/>
  <c r="V26" i="47" a="1"/>
  <c r="V26" i="47" s="1"/>
  <c r="V50" i="47" a="1"/>
  <c r="V50" i="47" s="1"/>
  <c r="V25" i="47" a="1"/>
  <c r="V25" i="47" s="1"/>
  <c r="V43" i="47" a="1"/>
  <c r="V43" i="47" s="1"/>
  <c r="V42" i="47" a="1"/>
  <c r="V42" i="47" s="1"/>
  <c r="V41" i="47" a="1"/>
  <c r="V41" i="47" s="1"/>
  <c r="V44" i="47" a="1"/>
  <c r="V44" i="47" s="1"/>
  <c r="V21" i="47" a="1"/>
  <c r="V21" i="47" s="1"/>
  <c r="V46" i="47" a="1"/>
  <c r="V46" i="47" s="1"/>
  <c r="V33" i="47" a="1"/>
  <c r="V33" i="47" s="1"/>
  <c r="V29" i="47" a="1"/>
  <c r="V29" i="47" s="1"/>
  <c r="V22" i="47" a="1"/>
  <c r="V22" i="47" s="1"/>
  <c r="V54" i="47" a="1"/>
  <c r="V54" i="47" s="1"/>
  <c r="V20" i="47" a="1"/>
  <c r="V20" i="47" s="1"/>
  <c r="V36" i="47" a="1"/>
  <c r="V36" i="47" s="1"/>
  <c r="V38" i="47" a="1"/>
  <c r="V38" i="47" s="1"/>
  <c r="V35" i="47" a="1"/>
  <c r="V35" i="47" s="1"/>
  <c r="V51" i="47" a="1"/>
  <c r="V51" i="47" s="1"/>
  <c r="V28" i="47" a="1"/>
  <c r="V28" i="47" s="1"/>
  <c r="V52" i="47" a="1"/>
  <c r="V52" i="47" s="1"/>
  <c r="V19" i="47" a="1"/>
  <c r="V19" i="47" s="1"/>
  <c r="V45" i="47" a="1"/>
  <c r="V45" i="47" s="1"/>
  <c r="V53" i="47" a="1"/>
  <c r="V53" i="47" s="1"/>
  <c r="V27" i="47" a="1"/>
  <c r="V27" i="47" s="1"/>
  <c r="V37" i="47" a="1"/>
  <c r="V37" i="47" s="1"/>
  <c r="V30" i="47" a="1"/>
  <c r="V30" i="47" s="1"/>
  <c r="AW12" i="47"/>
  <c r="W32" i="47" a="1"/>
  <c r="W32" i="47" s="1"/>
  <c r="W23" i="47" a="1"/>
  <c r="W23" i="47" s="1"/>
  <c r="W17" i="47" a="1"/>
  <c r="W17" i="47" s="1"/>
  <c r="W33" i="47" a="1"/>
  <c r="W33" i="47" s="1"/>
  <c r="W39" i="47" a="1"/>
  <c r="W39" i="47" s="1"/>
  <c r="W50" i="47" a="1"/>
  <c r="W50" i="47" s="1"/>
  <c r="W25" i="47" a="1"/>
  <c r="W25" i="47" s="1"/>
  <c r="W48" i="47" a="1"/>
  <c r="W48" i="47" s="1"/>
  <c r="W26" i="47" a="1"/>
  <c r="W26" i="47" s="1"/>
  <c r="W24" i="47" a="1"/>
  <c r="W24" i="47" s="1"/>
  <c r="W15" i="47" a="1"/>
  <c r="W15" i="47" s="1"/>
  <c r="W31" i="47" a="1"/>
  <c r="W31" i="47" s="1"/>
  <c r="W47" i="47" a="1"/>
  <c r="W47" i="47" s="1"/>
  <c r="W16" i="47" a="1"/>
  <c r="W16" i="47" s="1"/>
  <c r="W40" i="47" a="1"/>
  <c r="W40" i="47" s="1"/>
  <c r="W55" i="47" a="1"/>
  <c r="W55" i="47" s="1"/>
  <c r="W34" i="47" a="1"/>
  <c r="W34" i="47" s="1"/>
  <c r="W49" i="47" a="1"/>
  <c r="W49" i="47" s="1"/>
  <c r="W42" i="47" a="1"/>
  <c r="W42" i="47" s="1"/>
  <c r="W51" i="47" a="1"/>
  <c r="W51" i="47" s="1"/>
  <c r="W20" i="47" a="1"/>
  <c r="W20" i="47" s="1"/>
  <c r="W36" i="47" a="1"/>
  <c r="W36" i="47" s="1"/>
  <c r="W29" i="47" a="1"/>
  <c r="W29" i="47" s="1"/>
  <c r="W22" i="47" a="1"/>
  <c r="W22" i="47" s="1"/>
  <c r="W19" i="47" a="1"/>
  <c r="W19" i="47" s="1"/>
  <c r="W43" i="47" a="1"/>
  <c r="W43" i="47" s="1"/>
  <c r="W52" i="47" a="1"/>
  <c r="W52" i="47" s="1"/>
  <c r="W18" i="47" a="1"/>
  <c r="W18" i="47" s="1"/>
  <c r="W28" i="47" a="1"/>
  <c r="W28" i="47" s="1"/>
  <c r="W45" i="47" a="1"/>
  <c r="W45" i="47" s="1"/>
  <c r="W41" i="47" a="1"/>
  <c r="W41" i="47" s="1"/>
  <c r="W53" i="47" a="1"/>
  <c r="W53" i="47" s="1"/>
  <c r="W21" i="47" a="1"/>
  <c r="W21" i="47" s="1"/>
  <c r="W54" i="47" a="1"/>
  <c r="W54" i="47" s="1"/>
  <c r="W27" i="47" a="1"/>
  <c r="W27" i="47" s="1"/>
  <c r="W44" i="47" a="1"/>
  <c r="W44" i="47" s="1"/>
  <c r="W37" i="47" a="1"/>
  <c r="W37" i="47" s="1"/>
  <c r="W30" i="47" a="1"/>
  <c r="W30" i="47" s="1"/>
  <c r="W35" i="47" a="1"/>
  <c r="W35" i="47" s="1"/>
  <c r="W38" i="47" a="1"/>
  <c r="W38" i="47" s="1"/>
  <c r="W46" i="47" a="1"/>
  <c r="W46" i="47" s="1"/>
  <c r="AX12" i="47"/>
  <c r="X31" i="47" a="1"/>
  <c r="X31" i="47" s="1"/>
  <c r="X39" i="47" a="1"/>
  <c r="X39" i="47" s="1"/>
  <c r="X47" i="47" a="1"/>
  <c r="X47" i="47" s="1"/>
  <c r="X50" i="47" a="1"/>
  <c r="X50" i="47" s="1"/>
  <c r="X18" i="47" a="1"/>
  <c r="X18" i="47" s="1"/>
  <c r="X26" i="47" a="1"/>
  <c r="X26" i="47" s="1"/>
  <c r="X16" i="47" a="1"/>
  <c r="X16" i="47" s="1"/>
  <c r="X40" i="47" a="1"/>
  <c r="X40" i="47" s="1"/>
  <c r="X48" i="47" a="1"/>
  <c r="X48" i="47" s="1"/>
  <c r="X41" i="47" a="1"/>
  <c r="X41" i="47" s="1"/>
  <c r="X49" i="47" a="1"/>
  <c r="X49" i="47" s="1"/>
  <c r="X32" i="47" a="1"/>
  <c r="X32" i="47" s="1"/>
  <c r="X42" i="47" a="1"/>
  <c r="X42" i="47" s="1"/>
  <c r="X24" i="47" a="1"/>
  <c r="X24" i="47" s="1"/>
  <c r="X34" i="47" a="1"/>
  <c r="X34" i="47" s="1"/>
  <c r="X17" i="47" a="1"/>
  <c r="X17" i="47" s="1"/>
  <c r="X15" i="47" a="1"/>
  <c r="X15" i="47" s="1"/>
  <c r="X35" i="47" a="1"/>
  <c r="X35" i="47" s="1"/>
  <c r="X19" i="47" a="1"/>
  <c r="X19" i="47" s="1"/>
  <c r="X29" i="47" a="1"/>
  <c r="X29" i="47" s="1"/>
  <c r="X53" i="47" a="1"/>
  <c r="X53" i="47" s="1"/>
  <c r="X55" i="47" a="1"/>
  <c r="X55" i="47" s="1"/>
  <c r="X21" i="47" a="1"/>
  <c r="X21" i="47" s="1"/>
  <c r="X23" i="47" a="1"/>
  <c r="X23" i="47" s="1"/>
  <c r="X25" i="47" a="1"/>
  <c r="X25" i="47" s="1"/>
  <c r="X54" i="47" a="1"/>
  <c r="X54" i="47" s="1"/>
  <c r="X22" i="47" a="1"/>
  <c r="X22" i="47" s="1"/>
  <c r="X44" i="47" a="1"/>
  <c r="X44" i="47" s="1"/>
  <c r="X37" i="47" a="1"/>
  <c r="X37" i="47" s="1"/>
  <c r="X46" i="47" a="1"/>
  <c r="X46" i="47" s="1"/>
  <c r="X27" i="47" a="1"/>
  <c r="X27" i="47" s="1"/>
  <c r="X51" i="47" a="1"/>
  <c r="X51" i="47" s="1"/>
  <c r="X20" i="47" a="1"/>
  <c r="X20" i="47" s="1"/>
  <c r="X30" i="47" a="1"/>
  <c r="X30" i="47" s="1"/>
  <c r="X38" i="47" a="1"/>
  <c r="X38" i="47" s="1"/>
  <c r="X36" i="47" a="1"/>
  <c r="X36" i="47" s="1"/>
  <c r="X52" i="47" a="1"/>
  <c r="X52" i="47" s="1"/>
  <c r="X33" i="47" a="1"/>
  <c r="X33" i="47" s="1"/>
  <c r="X43" i="47" a="1"/>
  <c r="X43" i="47" s="1"/>
  <c r="X28" i="47" a="1"/>
  <c r="X28" i="47" s="1"/>
  <c r="X45" i="47" a="1"/>
  <c r="X45" i="47" s="1"/>
  <c r="AY12" i="47"/>
  <c r="L269" i="18"/>
  <c r="M269" i="18"/>
  <c r="M320" i="18" s="1"/>
  <c r="N269" i="18"/>
  <c r="O269" i="18"/>
  <c r="O288" i="18" s="1"/>
  <c r="P269" i="18"/>
  <c r="P311" i="18" s="1"/>
  <c r="L14" i="18"/>
  <c r="M14" i="18"/>
  <c r="N14" i="18"/>
  <c r="O14" i="18"/>
  <c r="P14" i="18"/>
  <c r="Q14" i="18"/>
  <c r="I173" i="31"/>
  <c r="I176" i="31"/>
  <c r="I177" i="31"/>
  <c r="I178" i="31"/>
  <c r="I175" i="31"/>
  <c r="M176" i="31"/>
  <c r="M177" i="31"/>
  <c r="M178" i="31"/>
  <c r="M175" i="31"/>
  <c r="J176" i="31"/>
  <c r="J178" i="31"/>
  <c r="J177" i="31"/>
  <c r="J175" i="31"/>
  <c r="K176" i="31"/>
  <c r="K177" i="31"/>
  <c r="K178" i="31"/>
  <c r="K175" i="31"/>
  <c r="F183" i="34"/>
  <c r="N45" i="20"/>
  <c r="P45" i="20"/>
  <c r="O45" i="20"/>
  <c r="N44" i="20"/>
  <c r="P44" i="20"/>
  <c r="O44" i="20"/>
  <c r="N12" i="20"/>
  <c r="N41" i="20" s="1"/>
  <c r="E43" i="20"/>
  <c r="P43" i="20"/>
  <c r="N43" i="20"/>
  <c r="O43" i="20"/>
  <c r="O12" i="20"/>
  <c r="O41" i="20" s="1"/>
  <c r="L145" i="31"/>
  <c r="H145" i="31" s="1"/>
  <c r="L156" i="31"/>
  <c r="H156" i="31" s="1"/>
  <c r="L158" i="31"/>
  <c r="H158" i="31" s="1"/>
  <c r="L157" i="31"/>
  <c r="H157" i="31" s="1"/>
  <c r="H74" i="31"/>
  <c r="H84" i="31"/>
  <c r="H72" i="31"/>
  <c r="H76" i="31"/>
  <c r="H86" i="31"/>
  <c r="H68" i="31"/>
  <c r="H83" i="31"/>
  <c r="I174" i="31"/>
  <c r="I168" i="31"/>
  <c r="I170" i="31"/>
  <c r="I169" i="31"/>
  <c r="I171" i="31"/>
  <c r="I172" i="31"/>
  <c r="H85" i="31"/>
  <c r="H73" i="31"/>
  <c r="H81" i="31"/>
  <c r="H70" i="31"/>
  <c r="D219" i="34"/>
  <c r="E219" i="34" s="1"/>
  <c r="H69" i="31"/>
  <c r="D62" i="29"/>
  <c r="H77" i="31"/>
  <c r="H75" i="31"/>
  <c r="H78" i="31"/>
  <c r="H80" i="31"/>
  <c r="H67" i="31"/>
  <c r="D214" i="34"/>
  <c r="E214" i="34" s="1"/>
  <c r="D213" i="34"/>
  <c r="E213" i="34" s="1"/>
  <c r="D206" i="34"/>
  <c r="E206" i="34" s="1"/>
  <c r="D189" i="34"/>
  <c r="E189" i="34" s="1"/>
  <c r="K66" i="31"/>
  <c r="D201" i="34"/>
  <c r="E201" i="34" s="1"/>
  <c r="D217" i="34"/>
  <c r="E217" i="34" s="1"/>
  <c r="D190" i="34"/>
  <c r="E190" i="34" s="1"/>
  <c r="D195" i="34"/>
  <c r="E195" i="34" s="1"/>
  <c r="D192" i="34"/>
  <c r="E192" i="34" s="1"/>
  <c r="D84" i="29"/>
  <c r="AN76" i="29" s="1"/>
  <c r="D202" i="34"/>
  <c r="E202" i="34" s="1"/>
  <c r="D215" i="34"/>
  <c r="E215" i="34" s="1"/>
  <c r="D212" i="34"/>
  <c r="E212" i="34" s="1"/>
  <c r="D199" i="34"/>
  <c r="E199" i="34" s="1"/>
  <c r="D194" i="34"/>
  <c r="E194" i="34" s="1"/>
  <c r="D220" i="34"/>
  <c r="E220" i="34" s="1"/>
  <c r="D203" i="34"/>
  <c r="E203" i="34" s="1"/>
  <c r="D210" i="34"/>
  <c r="E210" i="34" s="1"/>
  <c r="D191" i="34"/>
  <c r="E191" i="34" s="1"/>
  <c r="D222" i="34"/>
  <c r="E222" i="34" s="1"/>
  <c r="D216" i="34"/>
  <c r="E216" i="34" s="1"/>
  <c r="D196" i="34"/>
  <c r="E196" i="34" s="1"/>
  <c r="D211" i="34"/>
  <c r="E211" i="34" s="1"/>
  <c r="D184" i="34"/>
  <c r="E184" i="34" s="1"/>
  <c r="D208" i="34"/>
  <c r="E208" i="34" s="1"/>
  <c r="D221" i="34"/>
  <c r="E221" i="34" s="1"/>
  <c r="D218" i="34"/>
  <c r="E218" i="34" s="1"/>
  <c r="D85" i="29"/>
  <c r="D193" i="34"/>
  <c r="E193" i="34" s="1"/>
  <c r="J69" i="29"/>
  <c r="D197" i="34"/>
  <c r="E197" i="34" s="1"/>
  <c r="D209" i="34"/>
  <c r="E209" i="34" s="1"/>
  <c r="D205" i="34"/>
  <c r="E205" i="34" s="1"/>
  <c r="D207" i="34"/>
  <c r="E207" i="34" s="1"/>
  <c r="P321" i="18"/>
  <c r="M313" i="18"/>
  <c r="K313" i="18"/>
  <c r="J313" i="18"/>
  <c r="I69" i="29"/>
  <c r="D80" i="29"/>
  <c r="D73" i="29"/>
  <c r="D76" i="29"/>
  <c r="D75" i="29"/>
  <c r="D187" i="34"/>
  <c r="E187" i="34" s="1"/>
  <c r="D78" i="29"/>
  <c r="D77" i="29"/>
  <c r="D79" i="29"/>
  <c r="D81" i="29"/>
  <c r="G69" i="29"/>
  <c r="D70" i="29"/>
  <c r="F69" i="29"/>
  <c r="D83" i="29"/>
  <c r="D82" i="29"/>
  <c r="G11" i="30"/>
  <c r="H69" i="29"/>
  <c r="D74" i="29"/>
  <c r="D72" i="29"/>
  <c r="D71" i="29"/>
  <c r="K12" i="20"/>
  <c r="K41" i="20" s="1"/>
  <c r="F12" i="20"/>
  <c r="F41" i="20" s="1"/>
  <c r="M45" i="20"/>
  <c r="K45" i="20"/>
  <c r="L45" i="20"/>
  <c r="M12" i="20"/>
  <c r="M41" i="20" s="1"/>
  <c r="K44" i="20"/>
  <c r="M44" i="20"/>
  <c r="L44" i="20"/>
  <c r="P12" i="20"/>
  <c r="P41" i="20" s="1"/>
  <c r="K43" i="20"/>
  <c r="L43" i="20"/>
  <c r="M43" i="20"/>
  <c r="L12" i="20"/>
  <c r="L41" i="20" s="1"/>
  <c r="J12" i="20"/>
  <c r="J41" i="20" s="1"/>
  <c r="D12" i="20"/>
  <c r="H12" i="20"/>
  <c r="H41" i="20" s="1"/>
  <c r="E12" i="20"/>
  <c r="E41" i="20" s="1"/>
  <c r="G12" i="20"/>
  <c r="G41" i="20" s="1"/>
  <c r="I12" i="20"/>
  <c r="I41" i="20" s="1"/>
  <c r="F46" i="29"/>
  <c r="J46" i="29"/>
  <c r="G46" i="29"/>
  <c r="H46" i="29"/>
  <c r="D48" i="29"/>
  <c r="AJ48" i="29" s="1"/>
  <c r="D51" i="29"/>
  <c r="AJ55" i="29" s="1"/>
  <c r="D54" i="29"/>
  <c r="D57" i="29"/>
  <c r="AK51" i="29" s="1"/>
  <c r="D60" i="29"/>
  <c r="AO53" i="29" s="1"/>
  <c r="D55" i="29"/>
  <c r="AI53" i="29" s="1"/>
  <c r="D58" i="29"/>
  <c r="AK53" i="29" s="1"/>
  <c r="D61" i="29"/>
  <c r="AO55" i="29" s="1"/>
  <c r="I46" i="29"/>
  <c r="D52" i="29"/>
  <c r="AK55" i="29" s="1"/>
  <c r="D59" i="29"/>
  <c r="AO49" i="29" s="1"/>
  <c r="D49" i="29"/>
  <c r="AK48" i="29" s="1"/>
  <c r="D56" i="29"/>
  <c r="AK49" i="29" s="1"/>
  <c r="D50" i="29"/>
  <c r="AI55" i="29" s="1"/>
  <c r="D53" i="29"/>
  <c r="AI49" i="29" s="1"/>
  <c r="D10" i="29"/>
  <c r="E26" i="29" s="1"/>
  <c r="I166" i="31"/>
  <c r="I179" i="31"/>
  <c r="M179" i="31"/>
  <c r="J179" i="31"/>
  <c r="K179" i="31"/>
  <c r="J146" i="31"/>
  <c r="M146" i="31"/>
  <c r="H39" i="31"/>
  <c r="L66" i="31"/>
  <c r="K146" i="31"/>
  <c r="L155" i="31"/>
  <c r="H155" i="31" s="1"/>
  <c r="D182" i="34"/>
  <c r="D185" i="34"/>
  <c r="E185" i="34" s="1"/>
  <c r="D204" i="34"/>
  <c r="E204" i="34" s="1"/>
  <c r="D188" i="34"/>
  <c r="E188" i="34" s="1"/>
  <c r="D200" i="34"/>
  <c r="E200" i="34" s="1"/>
  <c r="D186" i="34"/>
  <c r="E186" i="34" s="1"/>
  <c r="D198" i="34"/>
  <c r="E198" i="34" s="1"/>
  <c r="F228" i="34"/>
  <c r="F238" i="34"/>
  <c r="F239" i="34"/>
  <c r="F236" i="34"/>
  <c r="F237" i="34"/>
  <c r="G238" i="34"/>
  <c r="G228" i="34"/>
  <c r="G237" i="34"/>
  <c r="G236" i="34"/>
  <c r="G239" i="34"/>
  <c r="H237" i="34"/>
  <c r="H238" i="34"/>
  <c r="H239" i="34"/>
  <c r="H236" i="34"/>
  <c r="J239" i="34"/>
  <c r="J238" i="34"/>
  <c r="J236" i="34"/>
  <c r="J237" i="34"/>
  <c r="D95" i="34"/>
  <c r="E95" i="34" s="1"/>
  <c r="I236" i="34"/>
  <c r="I237" i="34"/>
  <c r="I239" i="34"/>
  <c r="I238" i="34"/>
  <c r="J31" i="29"/>
  <c r="J45" i="29" s="1"/>
  <c r="G88" i="30"/>
  <c r="G82" i="30"/>
  <c r="G84" i="30"/>
  <c r="G75" i="30"/>
  <c r="G87" i="30"/>
  <c r="G76" i="30"/>
  <c r="G85" i="30"/>
  <c r="G77" i="30"/>
  <c r="G78" i="30"/>
  <c r="I31" i="29"/>
  <c r="I45" i="29" s="1"/>
  <c r="G80" i="30"/>
  <c r="G31" i="29"/>
  <c r="G45" i="29" s="1"/>
  <c r="F31" i="29"/>
  <c r="F45" i="29" s="1"/>
  <c r="H31" i="29"/>
  <c r="H45" i="29" s="1"/>
  <c r="G68" i="30"/>
  <c r="G74" i="30"/>
  <c r="G83" i="30"/>
  <c r="G86" i="30"/>
  <c r="G72" i="30"/>
  <c r="G73" i="30"/>
  <c r="J321" i="18"/>
  <c r="J320" i="18"/>
  <c r="K321" i="18"/>
  <c r="K320" i="18"/>
  <c r="C133" i="20"/>
  <c r="C131" i="20"/>
  <c r="C132" i="20"/>
  <c r="G81" i="30"/>
  <c r="AK12" i="29"/>
  <c r="AK33" i="29" s="1"/>
  <c r="G71" i="30"/>
  <c r="M168" i="31"/>
  <c r="M172" i="31"/>
  <c r="M170" i="31"/>
  <c r="M171" i="31"/>
  <c r="M173" i="31"/>
  <c r="M169" i="31"/>
  <c r="M174" i="31"/>
  <c r="J168" i="31"/>
  <c r="J172" i="31"/>
  <c r="J171" i="31"/>
  <c r="J174" i="31"/>
  <c r="J173" i="31"/>
  <c r="J169" i="31"/>
  <c r="J170" i="31"/>
  <c r="L166" i="31"/>
  <c r="L165" i="31"/>
  <c r="K168" i="31"/>
  <c r="K172" i="31"/>
  <c r="K171" i="31"/>
  <c r="K170" i="31"/>
  <c r="K169" i="31"/>
  <c r="K174" i="31"/>
  <c r="K173" i="31"/>
  <c r="J44" i="20"/>
  <c r="F44" i="20"/>
  <c r="I44" i="20"/>
  <c r="E44" i="20"/>
  <c r="H44" i="20"/>
  <c r="G44" i="20"/>
  <c r="J45" i="20"/>
  <c r="F45" i="20"/>
  <c r="I45" i="20"/>
  <c r="E45" i="20"/>
  <c r="H45" i="20"/>
  <c r="G45" i="20"/>
  <c r="J43" i="20"/>
  <c r="F43" i="20"/>
  <c r="I43" i="20"/>
  <c r="H43" i="20"/>
  <c r="G43" i="20"/>
  <c r="L121" i="31"/>
  <c r="H121" i="31" s="1"/>
  <c r="L147" i="31"/>
  <c r="H147" i="31" s="1"/>
  <c r="L149" i="31"/>
  <c r="H149" i="31" s="1"/>
  <c r="L148" i="31"/>
  <c r="L151" i="31"/>
  <c r="L153" i="31"/>
  <c r="H153" i="31" s="1"/>
  <c r="L152" i="31"/>
  <c r="H152" i="31" s="1"/>
  <c r="L154" i="31"/>
  <c r="H154" i="31" s="1"/>
  <c r="L150" i="31"/>
  <c r="H150" i="31" s="1"/>
  <c r="K270" i="18"/>
  <c r="K312" i="18"/>
  <c r="K311" i="18"/>
  <c r="K295" i="18"/>
  <c r="K301" i="18"/>
  <c r="K288" i="18"/>
  <c r="K296" i="18"/>
  <c r="K294" i="18"/>
  <c r="K304" i="18"/>
  <c r="K293" i="18"/>
  <c r="K309" i="18"/>
  <c r="K286" i="18"/>
  <c r="K291" i="18"/>
  <c r="K308" i="18"/>
  <c r="K283" i="18"/>
  <c r="K305" i="18"/>
  <c r="K303" i="18"/>
  <c r="K289" i="18"/>
  <c r="K307" i="18"/>
  <c r="K285" i="18"/>
  <c r="K306" i="18"/>
  <c r="K299" i="18"/>
  <c r="K284" i="18"/>
  <c r="K300" i="18"/>
  <c r="K298" i="18"/>
  <c r="K290" i="18"/>
  <c r="K292" i="18"/>
  <c r="K287" i="18"/>
  <c r="K302" i="18"/>
  <c r="K297" i="18"/>
  <c r="K310" i="18"/>
  <c r="O293" i="18"/>
  <c r="O308" i="18"/>
  <c r="O290" i="18"/>
  <c r="O292" i="18"/>
  <c r="H38" i="30"/>
  <c r="H59" i="30" s="1"/>
  <c r="H94" i="30"/>
  <c r="H97" i="30" s="1"/>
  <c r="L94" i="30"/>
  <c r="L304" i="18"/>
  <c r="L301" i="18"/>
  <c r="L310" i="18"/>
  <c r="L286" i="18"/>
  <c r="P270" i="18"/>
  <c r="P303" i="18"/>
  <c r="P286" i="18"/>
  <c r="P284" i="18"/>
  <c r="P307" i="18"/>
  <c r="P285" i="18"/>
  <c r="I94" i="30"/>
  <c r="M94" i="30"/>
  <c r="J270" i="18"/>
  <c r="J312" i="18"/>
  <c r="J311" i="18"/>
  <c r="J291" i="18"/>
  <c r="J304" i="18"/>
  <c r="J288" i="18"/>
  <c r="J308" i="18"/>
  <c r="J294" i="18"/>
  <c r="J283" i="18"/>
  <c r="J305" i="18"/>
  <c r="J296" i="18"/>
  <c r="J309" i="18"/>
  <c r="J303" i="18"/>
  <c r="J295" i="18"/>
  <c r="J289" i="18"/>
  <c r="J307" i="18"/>
  <c r="J306" i="18"/>
  <c r="J302" i="18"/>
  <c r="J299" i="18"/>
  <c r="J298" i="18"/>
  <c r="J285" i="18"/>
  <c r="J286" i="18"/>
  <c r="J297" i="18"/>
  <c r="J287" i="18"/>
  <c r="J290" i="18"/>
  <c r="J293" i="18"/>
  <c r="J301" i="18"/>
  <c r="J284" i="18"/>
  <c r="J300" i="18"/>
  <c r="J292" i="18"/>
  <c r="J310" i="18"/>
  <c r="N270" i="18"/>
  <c r="N312" i="18"/>
  <c r="N311" i="18"/>
  <c r="N295" i="18"/>
  <c r="N308" i="18"/>
  <c r="N291" i="18"/>
  <c r="N288" i="18"/>
  <c r="N294" i="18"/>
  <c r="N283" i="18"/>
  <c r="N305" i="18"/>
  <c r="N304" i="18"/>
  <c r="N293" i="18"/>
  <c r="N296" i="18"/>
  <c r="N309" i="18"/>
  <c r="N301" i="18"/>
  <c r="N303" i="18"/>
  <c r="N292" i="18"/>
  <c r="N287" i="18"/>
  <c r="N310" i="18"/>
  <c r="N306" i="18"/>
  <c r="N302" i="18"/>
  <c r="N299" i="18"/>
  <c r="N300" i="18"/>
  <c r="N298" i="18"/>
  <c r="N289" i="18"/>
  <c r="N307" i="18"/>
  <c r="N297" i="18"/>
  <c r="N285" i="18"/>
  <c r="N290" i="18"/>
  <c r="N286" i="18"/>
  <c r="N284" i="18"/>
  <c r="K94" i="30"/>
  <c r="O94" i="30"/>
  <c r="M270" i="18"/>
  <c r="M312" i="18"/>
  <c r="M311" i="18"/>
  <c r="M291" i="18"/>
  <c r="M288" i="18"/>
  <c r="M303" i="18"/>
  <c r="M308" i="18"/>
  <c r="M283" i="18"/>
  <c r="M295" i="18"/>
  <c r="M296" i="18"/>
  <c r="M309" i="18"/>
  <c r="M294" i="18"/>
  <c r="M305" i="18"/>
  <c r="M293" i="18"/>
  <c r="M306" i="18"/>
  <c r="M304" i="18"/>
  <c r="M286" i="18"/>
  <c r="M301" i="18"/>
  <c r="M287" i="18"/>
  <c r="M298" i="18"/>
  <c r="M307" i="18"/>
  <c r="M302" i="18"/>
  <c r="M285" i="18"/>
  <c r="M310" i="18"/>
  <c r="M289" i="18"/>
  <c r="M299" i="18"/>
  <c r="M284" i="18"/>
  <c r="M297" i="18"/>
  <c r="M290" i="18"/>
  <c r="M292" i="18"/>
  <c r="M300" i="18"/>
  <c r="J94" i="30"/>
  <c r="N94" i="30"/>
  <c r="I69" i="30"/>
  <c r="H69" i="30"/>
  <c r="G70" i="30"/>
  <c r="L69" i="30"/>
  <c r="K69" i="30"/>
  <c r="G79" i="30"/>
  <c r="J69" i="30"/>
  <c r="AI33" i="29"/>
  <c r="D17" i="18"/>
  <c r="D16" i="18" s="1"/>
  <c r="H17" i="18"/>
  <c r="E18" i="18"/>
  <c r="E16" i="18" s="1"/>
  <c r="F18" i="18"/>
  <c r="F17" i="18"/>
  <c r="E94" i="34"/>
  <c r="J228" i="34"/>
  <c r="J235" i="34"/>
  <c r="F230" i="34"/>
  <c r="J233" i="34"/>
  <c r="J234" i="34"/>
  <c r="J231" i="34"/>
  <c r="J230" i="34"/>
  <c r="J245" i="34"/>
  <c r="J232" i="34"/>
  <c r="I230" i="34"/>
  <c r="I233" i="34"/>
  <c r="I245" i="34"/>
  <c r="I235" i="34"/>
  <c r="I231" i="34"/>
  <c r="I232" i="34"/>
  <c r="I234" i="34"/>
  <c r="G233" i="34"/>
  <c r="G232" i="34"/>
  <c r="G234" i="34"/>
  <c r="G230" i="34"/>
  <c r="G231" i="34"/>
  <c r="G245" i="34"/>
  <c r="G235" i="34"/>
  <c r="H183" i="34"/>
  <c r="H47" i="30"/>
  <c r="H233" i="34"/>
  <c r="H245" i="34"/>
  <c r="H234" i="34"/>
  <c r="H231" i="34"/>
  <c r="H232" i="34"/>
  <c r="H230" i="34"/>
  <c r="H235" i="34"/>
  <c r="G183" i="34"/>
  <c r="F231" i="34"/>
  <c r="F232" i="34"/>
  <c r="F234" i="34"/>
  <c r="F233" i="34"/>
  <c r="F235" i="34"/>
  <c r="F245" i="34"/>
  <c r="J183" i="34"/>
  <c r="I183" i="34"/>
  <c r="E66" i="31"/>
  <c r="D34" i="29"/>
  <c r="J38" i="30"/>
  <c r="M38" i="30"/>
  <c r="N38" i="30"/>
  <c r="K38" i="30"/>
  <c r="L38" i="30"/>
  <c r="L53" i="30" s="1"/>
  <c r="O38" i="30"/>
  <c r="I38" i="30"/>
  <c r="D35" i="29"/>
  <c r="K14" i="18"/>
  <c r="J59" i="18"/>
  <c r="N15" i="18"/>
  <c r="H18" i="18"/>
  <c r="H19" i="18"/>
  <c r="H172" i="18" s="1"/>
  <c r="H20" i="18"/>
  <c r="H173" i="18" s="1"/>
  <c r="H21" i="18"/>
  <c r="H174" i="18" s="1"/>
  <c r="H22" i="18"/>
  <c r="H175" i="18" s="1"/>
  <c r="H23" i="18"/>
  <c r="H176" i="18" s="1"/>
  <c r="H24" i="18"/>
  <c r="H177" i="18" s="1"/>
  <c r="H25" i="18"/>
  <c r="H178" i="18" s="1"/>
  <c r="H26" i="18"/>
  <c r="H179" i="18" s="1"/>
  <c r="H27" i="18"/>
  <c r="H180" i="18" s="1"/>
  <c r="AF180" i="18" l="1"/>
  <c r="AG180" i="18"/>
  <c r="AH180" i="18"/>
  <c r="Z180" i="18"/>
  <c r="S180" i="18"/>
  <c r="Q180" i="18"/>
  <c r="AE180" i="18"/>
  <c r="R180" i="18"/>
  <c r="T180" i="18"/>
  <c r="X180" i="18"/>
  <c r="AA180" i="18"/>
  <c r="W180" i="18"/>
  <c r="AB180" i="18"/>
  <c r="Y180" i="18"/>
  <c r="O180" i="18"/>
  <c r="V180" i="18"/>
  <c r="P180" i="18"/>
  <c r="U180" i="18"/>
  <c r="AD180" i="18"/>
  <c r="AC180" i="18"/>
  <c r="L180" i="18"/>
  <c r="J180" i="18"/>
  <c r="K180" i="18"/>
  <c r="N180" i="18"/>
  <c r="M180" i="18"/>
  <c r="AF174" i="18"/>
  <c r="AH174" i="18"/>
  <c r="AG174" i="18"/>
  <c r="O174" i="18"/>
  <c r="W174" i="18"/>
  <c r="R174" i="18"/>
  <c r="P174" i="18"/>
  <c r="AB174" i="18"/>
  <c r="X174" i="18"/>
  <c r="S174" i="18"/>
  <c r="T174" i="18"/>
  <c r="AA174" i="18"/>
  <c r="Y174" i="18"/>
  <c r="Z174" i="18"/>
  <c r="Q174" i="18"/>
  <c r="U174" i="18"/>
  <c r="AE174" i="18"/>
  <c r="V174" i="18"/>
  <c r="AD174" i="18"/>
  <c r="AC174" i="18"/>
  <c r="N174" i="18"/>
  <c r="K174" i="18"/>
  <c r="M174" i="18"/>
  <c r="L174" i="18"/>
  <c r="J174" i="18"/>
  <c r="AF175" i="18"/>
  <c r="AH175" i="18"/>
  <c r="AG175" i="18"/>
  <c r="T175" i="18"/>
  <c r="Y175" i="18"/>
  <c r="W175" i="18"/>
  <c r="Z175" i="18"/>
  <c r="S175" i="18"/>
  <c r="R175" i="18"/>
  <c r="U175" i="18"/>
  <c r="V175" i="18"/>
  <c r="AB175" i="18"/>
  <c r="AE175" i="18"/>
  <c r="P175" i="18"/>
  <c r="X175" i="18"/>
  <c r="Q175" i="18"/>
  <c r="AA175" i="18"/>
  <c r="O175" i="18"/>
  <c r="AC175" i="18"/>
  <c r="AD175" i="18"/>
  <c r="L175" i="18"/>
  <c r="J175" i="18"/>
  <c r="K175" i="18"/>
  <c r="M175" i="18"/>
  <c r="N175" i="18"/>
  <c r="AH179" i="18"/>
  <c r="AF179" i="18"/>
  <c r="AG179" i="18"/>
  <c r="R179" i="18"/>
  <c r="X179" i="18"/>
  <c r="AA179" i="18"/>
  <c r="AB179" i="18"/>
  <c r="O179" i="18"/>
  <c r="V179" i="18"/>
  <c r="P179" i="18"/>
  <c r="AE179" i="18"/>
  <c r="U179" i="18"/>
  <c r="T179" i="18"/>
  <c r="Q179" i="18"/>
  <c r="Z179" i="18"/>
  <c r="S179" i="18"/>
  <c r="Y179" i="18"/>
  <c r="W179" i="18"/>
  <c r="AD179" i="18"/>
  <c r="AC179" i="18"/>
  <c r="M179" i="18"/>
  <c r="J179" i="18"/>
  <c r="K179" i="18"/>
  <c r="L179" i="18"/>
  <c r="N179" i="18"/>
  <c r="AF173" i="18"/>
  <c r="AH173" i="18"/>
  <c r="AG173" i="18"/>
  <c r="Z173" i="18"/>
  <c r="Q173" i="18"/>
  <c r="AE173" i="18"/>
  <c r="U173" i="18"/>
  <c r="Y173" i="18"/>
  <c r="O173" i="18"/>
  <c r="W173" i="18"/>
  <c r="V173" i="18"/>
  <c r="R173" i="18"/>
  <c r="P173" i="18"/>
  <c r="AB173" i="18"/>
  <c r="S173" i="18"/>
  <c r="X173" i="18"/>
  <c r="T173" i="18"/>
  <c r="AA173" i="18"/>
  <c r="AC173" i="18"/>
  <c r="AD173" i="18"/>
  <c r="N173" i="18"/>
  <c r="L173" i="18"/>
  <c r="J173" i="18"/>
  <c r="M173" i="18"/>
  <c r="K173" i="18"/>
  <c r="AG178" i="18"/>
  <c r="AH178" i="18"/>
  <c r="AF178" i="18"/>
  <c r="T178" i="18"/>
  <c r="P178" i="18"/>
  <c r="Q178" i="18"/>
  <c r="AA178" i="18"/>
  <c r="AE178" i="18"/>
  <c r="O178" i="18"/>
  <c r="W178" i="18"/>
  <c r="R178" i="18"/>
  <c r="S178" i="18"/>
  <c r="Z178" i="18"/>
  <c r="AB178" i="18"/>
  <c r="X178" i="18"/>
  <c r="U178" i="18"/>
  <c r="Y178" i="18"/>
  <c r="V178" i="18"/>
  <c r="AC178" i="18"/>
  <c r="AD178" i="18"/>
  <c r="L178" i="18"/>
  <c r="J178" i="18"/>
  <c r="K178" i="18"/>
  <c r="N178" i="18"/>
  <c r="M178" i="18"/>
  <c r="AG172" i="18"/>
  <c r="AF172" i="18"/>
  <c r="AH172" i="18"/>
  <c r="X172" i="18"/>
  <c r="S172" i="18"/>
  <c r="AE172" i="18"/>
  <c r="AA172" i="18"/>
  <c r="Y172" i="18"/>
  <c r="Q172" i="18"/>
  <c r="Z172" i="18"/>
  <c r="U172" i="18"/>
  <c r="W172" i="18"/>
  <c r="R172" i="18"/>
  <c r="T172" i="18"/>
  <c r="AB172" i="18"/>
  <c r="V172" i="18"/>
  <c r="P172" i="18"/>
  <c r="O172" i="18"/>
  <c r="AC172" i="18"/>
  <c r="AD172" i="18"/>
  <c r="K172" i="18"/>
  <c r="N172" i="18"/>
  <c r="L172" i="18"/>
  <c r="J172" i="18"/>
  <c r="M172" i="18"/>
  <c r="AH177" i="18"/>
  <c r="AG177" i="18"/>
  <c r="AF177" i="18"/>
  <c r="T177" i="18"/>
  <c r="P177" i="18"/>
  <c r="AE177" i="18"/>
  <c r="U177" i="18"/>
  <c r="O177" i="18"/>
  <c r="R177" i="18"/>
  <c r="S177" i="18"/>
  <c r="AB177" i="18"/>
  <c r="X177" i="18"/>
  <c r="Y177" i="18"/>
  <c r="Z177" i="18"/>
  <c r="AA177" i="18"/>
  <c r="V177" i="18"/>
  <c r="Q177" i="18"/>
  <c r="W177" i="18"/>
  <c r="AC177" i="18"/>
  <c r="AD177" i="18"/>
  <c r="N177" i="18"/>
  <c r="L177" i="18"/>
  <c r="K177" i="18"/>
  <c r="M177" i="18"/>
  <c r="J177" i="18"/>
  <c r="AF176" i="18"/>
  <c r="AG176" i="18"/>
  <c r="AH176" i="18"/>
  <c r="T176" i="18"/>
  <c r="X176" i="18"/>
  <c r="Y176" i="18"/>
  <c r="S176" i="18"/>
  <c r="AB176" i="18"/>
  <c r="U176" i="18"/>
  <c r="AA176" i="18"/>
  <c r="V176" i="18"/>
  <c r="Z176" i="18"/>
  <c r="AE176" i="18"/>
  <c r="O176" i="18"/>
  <c r="P176" i="18"/>
  <c r="Q176" i="18"/>
  <c r="R176" i="18"/>
  <c r="W176" i="18"/>
  <c r="AC176" i="18"/>
  <c r="AD176" i="18"/>
  <c r="L176" i="18"/>
  <c r="J176" i="18"/>
  <c r="M176" i="18"/>
  <c r="N176" i="18"/>
  <c r="K176" i="18"/>
  <c r="C178" i="18"/>
  <c r="C172" i="18"/>
  <c r="H170" i="18"/>
  <c r="J170" i="18" s="1"/>
  <c r="J17" i="18"/>
  <c r="P292" i="18"/>
  <c r="P300" i="18"/>
  <c r="P296" i="18"/>
  <c r="P295" i="18"/>
  <c r="P312" i="18"/>
  <c r="C177" i="18"/>
  <c r="H171" i="18"/>
  <c r="C176" i="18"/>
  <c r="P287" i="18"/>
  <c r="P306" i="18"/>
  <c r="P289" i="18"/>
  <c r="P294" i="18"/>
  <c r="P305" i="18"/>
  <c r="P320" i="18"/>
  <c r="P365" i="18" s="1"/>
  <c r="P297" i="18"/>
  <c r="P310" i="18"/>
  <c r="P301" i="18"/>
  <c r="P308" i="18"/>
  <c r="P288" i="18"/>
  <c r="C175" i="18"/>
  <c r="C180" i="18"/>
  <c r="I180" i="18"/>
  <c r="C174" i="18"/>
  <c r="P302" i="18"/>
  <c r="P299" i="18"/>
  <c r="P283" i="18"/>
  <c r="P293" i="18"/>
  <c r="P291" i="18"/>
  <c r="C179" i="18"/>
  <c r="C173" i="18"/>
  <c r="I173" i="18"/>
  <c r="P290" i="18"/>
  <c r="P298" i="18"/>
  <c r="P309" i="18"/>
  <c r="P304" i="18"/>
  <c r="AT44" i="47"/>
  <c r="AT43" i="47"/>
  <c r="H56" i="30"/>
  <c r="I146" i="31"/>
  <c r="O287" i="18"/>
  <c r="O303" i="18"/>
  <c r="O309" i="18"/>
  <c r="O301" i="18"/>
  <c r="AT19" i="47"/>
  <c r="AT29" i="47"/>
  <c r="AT45" i="47"/>
  <c r="AT27" i="47"/>
  <c r="AT49" i="47"/>
  <c r="AT55" i="47"/>
  <c r="O289" i="18"/>
  <c r="O300" i="18"/>
  <c r="O291" i="18"/>
  <c r="O283" i="18"/>
  <c r="AT17" i="47"/>
  <c r="AT23" i="47"/>
  <c r="AT34" i="47"/>
  <c r="AT32" i="47"/>
  <c r="AT37" i="47"/>
  <c r="AT41" i="47"/>
  <c r="K364" i="18"/>
  <c r="K365" i="18"/>
  <c r="K366" i="18"/>
  <c r="O285" i="18"/>
  <c r="O310" i="18"/>
  <c r="O307" i="18"/>
  <c r="O296" i="18"/>
  <c r="J366" i="18"/>
  <c r="J364" i="18"/>
  <c r="J365" i="18"/>
  <c r="M364" i="18"/>
  <c r="M365" i="18"/>
  <c r="M366" i="18"/>
  <c r="AT28" i="47"/>
  <c r="AT22" i="47"/>
  <c r="AT25" i="47"/>
  <c r="AT50" i="47"/>
  <c r="AT15" i="47"/>
  <c r="AT48" i="47"/>
  <c r="O299" i="18"/>
  <c r="O286" i="18"/>
  <c r="O294" i="18"/>
  <c r="O270" i="18"/>
  <c r="H151" i="31"/>
  <c r="AT13" i="47"/>
  <c r="AT31" i="47"/>
  <c r="AT21" i="47"/>
  <c r="AT24" i="47"/>
  <c r="AT51" i="47"/>
  <c r="AT54" i="47"/>
  <c r="O306" i="18"/>
  <c r="O305" i="18"/>
  <c r="H148" i="31"/>
  <c r="AT14" i="47"/>
  <c r="AT30" i="47"/>
  <c r="AT20" i="47"/>
  <c r="AT52" i="47"/>
  <c r="AT40" i="47"/>
  <c r="AX58" i="47"/>
  <c r="AX60" i="47"/>
  <c r="AX59" i="47"/>
  <c r="AX57" i="47"/>
  <c r="AX56" i="47"/>
  <c r="AW58" i="47"/>
  <c r="AW60" i="47"/>
  <c r="AW59" i="47"/>
  <c r="AW57" i="47"/>
  <c r="AW56" i="47"/>
  <c r="AT60" i="47"/>
  <c r="AT58" i="47"/>
  <c r="AT59" i="47"/>
  <c r="AT57" i="47"/>
  <c r="AT56" i="47"/>
  <c r="AT47" i="47"/>
  <c r="AT35" i="47"/>
  <c r="AT42" i="47"/>
  <c r="AV60" i="47"/>
  <c r="AV58" i="47"/>
  <c r="AV59" i="47"/>
  <c r="AV57" i="47"/>
  <c r="AV56" i="47"/>
  <c r="AU60" i="47"/>
  <c r="AU58" i="47"/>
  <c r="AU59" i="47"/>
  <c r="AU56" i="47"/>
  <c r="AU57" i="47"/>
  <c r="AY60" i="47"/>
  <c r="AY58" i="47"/>
  <c r="AY59" i="47"/>
  <c r="AY56" i="47"/>
  <c r="AY57" i="47"/>
  <c r="AT36" i="47"/>
  <c r="AT39" i="47"/>
  <c r="AT33" i="47"/>
  <c r="AY15" i="47"/>
  <c r="AY32" i="47"/>
  <c r="AY46" i="47"/>
  <c r="AY48" i="47"/>
  <c r="AY39" i="47"/>
  <c r="AY53" i="47"/>
  <c r="AY44" i="47"/>
  <c r="AY51" i="47"/>
  <c r="AY38" i="47"/>
  <c r="AY35" i="47"/>
  <c r="AY37" i="47"/>
  <c r="AY50" i="47"/>
  <c r="AY33" i="47"/>
  <c r="AY47" i="47"/>
  <c r="AY49" i="47"/>
  <c r="AY45" i="47"/>
  <c r="AY41" i="47"/>
  <c r="AY54" i="47"/>
  <c r="AY20" i="47"/>
  <c r="AY22" i="47"/>
  <c r="AY17" i="47"/>
  <c r="AY40" i="47"/>
  <c r="AY29" i="47"/>
  <c r="AY43" i="47"/>
  <c r="AY34" i="47"/>
  <c r="AY27" i="47"/>
  <c r="AY52" i="47"/>
  <c r="AY42" i="47"/>
  <c r="AY55" i="47"/>
  <c r="AY24" i="47"/>
  <c r="AY36" i="47"/>
  <c r="AY23" i="47"/>
  <c r="AY25" i="47"/>
  <c r="AY28" i="47"/>
  <c r="AY19" i="47"/>
  <c r="AY21" i="47"/>
  <c r="AY31" i="47"/>
  <c r="AY18" i="47"/>
  <c r="AY26" i="47"/>
  <c r="AY30" i="47"/>
  <c r="AW33" i="47"/>
  <c r="AW44" i="47"/>
  <c r="AW35" i="47"/>
  <c r="AW46" i="47"/>
  <c r="AW42" i="47"/>
  <c r="AW45" i="47"/>
  <c r="AW47" i="47"/>
  <c r="AW15" i="47"/>
  <c r="AW43" i="47"/>
  <c r="AW54" i="47"/>
  <c r="AW36" i="47"/>
  <c r="AW55" i="47"/>
  <c r="AW37" i="47"/>
  <c r="AW48" i="47"/>
  <c r="AW49" i="47"/>
  <c r="AW39" i="47"/>
  <c r="AW40" i="47"/>
  <c r="AW17" i="47"/>
  <c r="AW18" i="47"/>
  <c r="AW41" i="47"/>
  <c r="AW27" i="47"/>
  <c r="AW28" i="47"/>
  <c r="AW29" i="47"/>
  <c r="AW30" i="47"/>
  <c r="AW50" i="47"/>
  <c r="AW52" i="47"/>
  <c r="AW21" i="47"/>
  <c r="AW34" i="47"/>
  <c r="AW51" i="47"/>
  <c r="AW53" i="47"/>
  <c r="AW19" i="47"/>
  <c r="AW20" i="47"/>
  <c r="AW38" i="47"/>
  <c r="AW31" i="47"/>
  <c r="AW32" i="47"/>
  <c r="AW23" i="47"/>
  <c r="AW26" i="47"/>
  <c r="AW22" i="47"/>
  <c r="AW24" i="47"/>
  <c r="AW25" i="47"/>
  <c r="AX41" i="47"/>
  <c r="AX55" i="47"/>
  <c r="AX23" i="47"/>
  <c r="AX37" i="47"/>
  <c r="AX48" i="47"/>
  <c r="AX53" i="47"/>
  <c r="AX35" i="47"/>
  <c r="AX40" i="47"/>
  <c r="AX42" i="47"/>
  <c r="AX47" i="47"/>
  <c r="AX38" i="47"/>
  <c r="AX52" i="47"/>
  <c r="AX19" i="47"/>
  <c r="AX54" i="47"/>
  <c r="AX21" i="47"/>
  <c r="AX15" i="47"/>
  <c r="AX50" i="47"/>
  <c r="AX17" i="47"/>
  <c r="AX31" i="47"/>
  <c r="AX33" i="47"/>
  <c r="AX32" i="47"/>
  <c r="AX46" i="47"/>
  <c r="AX29" i="47"/>
  <c r="AX45" i="47"/>
  <c r="AX25" i="47"/>
  <c r="AX27" i="47"/>
  <c r="AX39" i="47"/>
  <c r="AX22" i="47"/>
  <c r="AX26" i="47"/>
  <c r="AX44" i="47"/>
  <c r="AX51" i="47"/>
  <c r="AX18" i="47"/>
  <c r="AX20" i="47"/>
  <c r="AX43" i="47"/>
  <c r="AX36" i="47"/>
  <c r="AX30" i="47"/>
  <c r="AX34" i="47"/>
  <c r="AX49" i="47"/>
  <c r="AX24" i="47"/>
  <c r="AX28" i="47"/>
  <c r="M321" i="18"/>
  <c r="L293" i="18"/>
  <c r="L314" i="18"/>
  <c r="L315" i="18"/>
  <c r="P314" i="18"/>
  <c r="P315" i="18"/>
  <c r="O314" i="18"/>
  <c r="O315" i="18"/>
  <c r="N313" i="18"/>
  <c r="N314" i="18"/>
  <c r="N315" i="18"/>
  <c r="P313" i="18"/>
  <c r="M314" i="18"/>
  <c r="M315" i="18"/>
  <c r="N321" i="18"/>
  <c r="O320" i="18"/>
  <c r="F16" i="18"/>
  <c r="P60" i="18"/>
  <c r="O60" i="18"/>
  <c r="N60" i="18"/>
  <c r="M60" i="18"/>
  <c r="L60" i="18"/>
  <c r="K60" i="18"/>
  <c r="Q60" i="18"/>
  <c r="H78" i="18"/>
  <c r="H72" i="18"/>
  <c r="H77" i="18"/>
  <c r="H71" i="18"/>
  <c r="H76" i="18"/>
  <c r="H75" i="18"/>
  <c r="H74" i="18"/>
  <c r="H79" i="18"/>
  <c r="H73" i="18"/>
  <c r="J246" i="34"/>
  <c r="J256" i="34"/>
  <c r="J257" i="34"/>
  <c r="I246" i="34"/>
  <c r="I257" i="34"/>
  <c r="I256" i="34"/>
  <c r="F246" i="34"/>
  <c r="F256" i="34"/>
  <c r="F257" i="34"/>
  <c r="H246" i="34"/>
  <c r="H256" i="34"/>
  <c r="H257" i="34"/>
  <c r="G246" i="34"/>
  <c r="G256" i="34"/>
  <c r="G257" i="34"/>
  <c r="L285" i="18"/>
  <c r="L311" i="18"/>
  <c r="L321" i="18"/>
  <c r="L299" i="18"/>
  <c r="L283" i="18"/>
  <c r="H51" i="30"/>
  <c r="L298" i="18"/>
  <c r="L303" i="18"/>
  <c r="L309" i="18"/>
  <c r="L312" i="18"/>
  <c r="N320" i="18"/>
  <c r="N356" i="18" s="1"/>
  <c r="L320" i="18"/>
  <c r="L287" i="18"/>
  <c r="L305" i="18"/>
  <c r="L296" i="18"/>
  <c r="L270" i="18"/>
  <c r="L313" i="18"/>
  <c r="L297" i="18"/>
  <c r="L294" i="18"/>
  <c r="L291" i="18"/>
  <c r="H39" i="30"/>
  <c r="L290" i="18"/>
  <c r="L302" i="18"/>
  <c r="L288" i="18"/>
  <c r="L308" i="18"/>
  <c r="L300" i="18"/>
  <c r="I300" i="18" s="1"/>
  <c r="L292" i="18"/>
  <c r="L289" i="18"/>
  <c r="L295" i="18"/>
  <c r="H52" i="30"/>
  <c r="L284" i="18"/>
  <c r="L307" i="18"/>
  <c r="L306" i="18"/>
  <c r="H48" i="30"/>
  <c r="H43" i="30"/>
  <c r="O298" i="18"/>
  <c r="O297" i="18"/>
  <c r="O304" i="18"/>
  <c r="O311" i="18"/>
  <c r="O313" i="18"/>
  <c r="H50" i="30"/>
  <c r="H58" i="30"/>
  <c r="H55" i="30"/>
  <c r="H57" i="30"/>
  <c r="H44" i="30"/>
  <c r="H45" i="30"/>
  <c r="H42" i="30"/>
  <c r="H49" i="30"/>
  <c r="H46" i="30"/>
  <c r="O284" i="18"/>
  <c r="O302" i="18"/>
  <c r="O295" i="18"/>
  <c r="O312" i="18"/>
  <c r="S14" i="47"/>
  <c r="U14" i="47"/>
  <c r="T14" i="47"/>
  <c r="H54" i="30"/>
  <c r="H53" i="30"/>
  <c r="O321" i="18"/>
  <c r="X14" i="47"/>
  <c r="W14" i="47"/>
  <c r="V14" i="47"/>
  <c r="AY14" i="47"/>
  <c r="AY13" i="47"/>
  <c r="AX13" i="47"/>
  <c r="AX14" i="47"/>
  <c r="AW13" i="47"/>
  <c r="AW14" i="47"/>
  <c r="AP12" i="47"/>
  <c r="AO12" i="47"/>
  <c r="N92" i="47"/>
  <c r="N119" i="47" s="1"/>
  <c r="N155" i="47" s="1"/>
  <c r="AN12" i="47"/>
  <c r="M92" i="47"/>
  <c r="M119" i="47" s="1"/>
  <c r="M155" i="47" s="1"/>
  <c r="AM12" i="47"/>
  <c r="L92" i="47"/>
  <c r="L119" i="47" s="1"/>
  <c r="L155" i="47" s="1"/>
  <c r="AL12" i="47"/>
  <c r="K92" i="47"/>
  <c r="K119" i="47" s="1"/>
  <c r="K155" i="47" s="1"/>
  <c r="L176" i="31"/>
  <c r="H176" i="31" s="1"/>
  <c r="L178" i="31"/>
  <c r="H178" i="31" s="1"/>
  <c r="L177" i="31"/>
  <c r="H177" i="31" s="1"/>
  <c r="L175" i="31"/>
  <c r="H175" i="31" s="1"/>
  <c r="O42" i="20"/>
  <c r="N42" i="20"/>
  <c r="P42" i="20"/>
  <c r="D183" i="34"/>
  <c r="H132" i="20"/>
  <c r="O132" i="20"/>
  <c r="P132" i="20"/>
  <c r="N132" i="20"/>
  <c r="K131" i="20"/>
  <c r="P131" i="20"/>
  <c r="N131" i="20"/>
  <c r="O131" i="20"/>
  <c r="J133" i="20"/>
  <c r="N133" i="20"/>
  <c r="O133" i="20"/>
  <c r="P133" i="20"/>
  <c r="J131" i="20"/>
  <c r="E131" i="20"/>
  <c r="F132" i="20"/>
  <c r="G133" i="20"/>
  <c r="H66" i="31"/>
  <c r="K42" i="20"/>
  <c r="J42" i="20"/>
  <c r="N359" i="18"/>
  <c r="N351" i="18"/>
  <c r="N340" i="18"/>
  <c r="N361" i="18"/>
  <c r="N334" i="18"/>
  <c r="N363" i="18"/>
  <c r="N357" i="18"/>
  <c r="N349" i="18"/>
  <c r="N362" i="18"/>
  <c r="N338" i="18"/>
  <c r="J363" i="18"/>
  <c r="J355" i="18"/>
  <c r="J347" i="18"/>
  <c r="J339" i="18"/>
  <c r="J360" i="18"/>
  <c r="J352" i="18"/>
  <c r="J344" i="18"/>
  <c r="J336" i="18"/>
  <c r="J357" i="18"/>
  <c r="J362" i="18"/>
  <c r="J354" i="18"/>
  <c r="J346" i="18"/>
  <c r="J338" i="18"/>
  <c r="J359" i="18"/>
  <c r="J351" i="18"/>
  <c r="J343" i="18"/>
  <c r="J356" i="18"/>
  <c r="J348" i="18"/>
  <c r="J361" i="18"/>
  <c r="J353" i="18"/>
  <c r="J345" i="18"/>
  <c r="J337" i="18"/>
  <c r="J349" i="18"/>
  <c r="J335" i="18"/>
  <c r="J340" i="18"/>
  <c r="J334" i="18"/>
  <c r="J350" i="18"/>
  <c r="J358" i="18"/>
  <c r="J342" i="18"/>
  <c r="J341" i="18"/>
  <c r="L357" i="18"/>
  <c r="L349" i="18"/>
  <c r="L341" i="18"/>
  <c r="L362" i="18"/>
  <c r="L354" i="18"/>
  <c r="L346" i="18"/>
  <c r="L338" i="18"/>
  <c r="L359" i="18"/>
  <c r="L356" i="18"/>
  <c r="L348" i="18"/>
  <c r="L340" i="18"/>
  <c r="L361" i="18"/>
  <c r="L353" i="18"/>
  <c r="L345" i="18"/>
  <c r="L358" i="18"/>
  <c r="L350" i="18"/>
  <c r="L363" i="18"/>
  <c r="L355" i="18"/>
  <c r="L347" i="18"/>
  <c r="L339" i="18"/>
  <c r="L334" i="18"/>
  <c r="L342" i="18"/>
  <c r="L352" i="18"/>
  <c r="L337" i="18"/>
  <c r="L351" i="18"/>
  <c r="L343" i="18"/>
  <c r="L336" i="18"/>
  <c r="L360" i="18"/>
  <c r="L344" i="18"/>
  <c r="L335" i="18"/>
  <c r="O356" i="18"/>
  <c r="O348" i="18"/>
  <c r="O340" i="18"/>
  <c r="O361" i="18"/>
  <c r="O353" i="18"/>
  <c r="O345" i="18"/>
  <c r="O337" i="18"/>
  <c r="O358" i="18"/>
  <c r="O363" i="18"/>
  <c r="O355" i="18"/>
  <c r="O347" i="18"/>
  <c r="O339" i="18"/>
  <c r="O360" i="18"/>
  <c r="O352" i="18"/>
  <c r="O344" i="18"/>
  <c r="O357" i="18"/>
  <c r="O349" i="18"/>
  <c r="O362" i="18"/>
  <c r="O354" i="18"/>
  <c r="O346" i="18"/>
  <c r="O338" i="18"/>
  <c r="O343" i="18"/>
  <c r="O359" i="18"/>
  <c r="O350" i="18"/>
  <c r="O341" i="18"/>
  <c r="O342" i="18"/>
  <c r="O336" i="18"/>
  <c r="O351" i="18"/>
  <c r="O335" i="18"/>
  <c r="O334" i="18"/>
  <c r="M362" i="18"/>
  <c r="M354" i="18"/>
  <c r="M346" i="18"/>
  <c r="M338" i="18"/>
  <c r="M359" i="18"/>
  <c r="M351" i="18"/>
  <c r="M343" i="18"/>
  <c r="M335" i="18"/>
  <c r="M356" i="18"/>
  <c r="M361" i="18"/>
  <c r="M353" i="18"/>
  <c r="M345" i="18"/>
  <c r="M337" i="18"/>
  <c r="M358" i="18"/>
  <c r="M350" i="18"/>
  <c r="M342" i="18"/>
  <c r="M363" i="18"/>
  <c r="M355" i="18"/>
  <c r="M360" i="18"/>
  <c r="M352" i="18"/>
  <c r="M344" i="18"/>
  <c r="M336" i="18"/>
  <c r="M334" i="18"/>
  <c r="M347" i="18"/>
  <c r="M339" i="18"/>
  <c r="M348" i="18"/>
  <c r="M357" i="18"/>
  <c r="M341" i="18"/>
  <c r="M349" i="18"/>
  <c r="M340" i="18"/>
  <c r="E133" i="20"/>
  <c r="K360" i="18"/>
  <c r="K352" i="18"/>
  <c r="K344" i="18"/>
  <c r="K336" i="18"/>
  <c r="K357" i="18"/>
  <c r="K349" i="18"/>
  <c r="K341" i="18"/>
  <c r="K362" i="18"/>
  <c r="K354" i="18"/>
  <c r="K359" i="18"/>
  <c r="K351" i="18"/>
  <c r="K343" i="18"/>
  <c r="K335" i="18"/>
  <c r="K356" i="18"/>
  <c r="K348" i="18"/>
  <c r="K361" i="18"/>
  <c r="K353" i="18"/>
  <c r="K358" i="18"/>
  <c r="K350" i="18"/>
  <c r="K342" i="18"/>
  <c r="K334" i="18"/>
  <c r="K363" i="18"/>
  <c r="K345" i="18"/>
  <c r="K340" i="18"/>
  <c r="K346" i="18"/>
  <c r="K337" i="18"/>
  <c r="K347" i="18"/>
  <c r="K339" i="18"/>
  <c r="K355" i="18"/>
  <c r="K338" i="18"/>
  <c r="L42" i="20"/>
  <c r="P361" i="18"/>
  <c r="P353" i="18"/>
  <c r="P345" i="18"/>
  <c r="P337" i="18"/>
  <c r="P358" i="18"/>
  <c r="P350" i="18"/>
  <c r="P342" i="18"/>
  <c r="P334" i="18"/>
  <c r="P363" i="18"/>
  <c r="P355" i="18"/>
  <c r="P360" i="18"/>
  <c r="P352" i="18"/>
  <c r="P344" i="18"/>
  <c r="P336" i="18"/>
  <c r="P357" i="18"/>
  <c r="P349" i="18"/>
  <c r="P362" i="18"/>
  <c r="P354" i="18"/>
  <c r="P359" i="18"/>
  <c r="P351" i="18"/>
  <c r="P343" i="18"/>
  <c r="P335" i="18"/>
  <c r="P356" i="18"/>
  <c r="P347" i="18"/>
  <c r="P338" i="18"/>
  <c r="P348" i="18"/>
  <c r="P341" i="18"/>
  <c r="P340" i="18"/>
  <c r="P346" i="18"/>
  <c r="P339" i="18"/>
  <c r="M42" i="20"/>
  <c r="I167" i="31"/>
  <c r="F42" i="20"/>
  <c r="X25" i="18"/>
  <c r="Y25" i="18"/>
  <c r="X27" i="18"/>
  <c r="Y27" i="18"/>
  <c r="X23" i="18"/>
  <c r="Y23" i="18"/>
  <c r="X19" i="18"/>
  <c r="Y19" i="18"/>
  <c r="X24" i="18"/>
  <c r="Y24" i="18"/>
  <c r="X20" i="18"/>
  <c r="Y20" i="18"/>
  <c r="X26" i="18"/>
  <c r="Y26" i="18"/>
  <c r="X22" i="18"/>
  <c r="Y22" i="18"/>
  <c r="X18" i="18"/>
  <c r="Y18" i="18"/>
  <c r="X17" i="18"/>
  <c r="Y17" i="18"/>
  <c r="X21" i="18"/>
  <c r="Y21" i="18"/>
  <c r="D234" i="34"/>
  <c r="M58" i="18"/>
  <c r="M59" i="18"/>
  <c r="T59" i="18"/>
  <c r="T58" i="18"/>
  <c r="N58" i="18"/>
  <c r="N59" i="18"/>
  <c r="Q58" i="18"/>
  <c r="Q59" i="18"/>
  <c r="L58" i="18"/>
  <c r="L59" i="18"/>
  <c r="R58" i="18"/>
  <c r="R59" i="18"/>
  <c r="O59" i="18"/>
  <c r="O58" i="18"/>
  <c r="P59" i="18"/>
  <c r="P58" i="18"/>
  <c r="J58" i="18"/>
  <c r="K58" i="18"/>
  <c r="K59" i="18"/>
  <c r="S59" i="18"/>
  <c r="S58" i="18"/>
  <c r="D233" i="34"/>
  <c r="D69" i="29"/>
  <c r="E85" i="29" s="1"/>
  <c r="D231" i="34"/>
  <c r="H42" i="20"/>
  <c r="E42" i="20"/>
  <c r="D235" i="34"/>
  <c r="F133" i="20"/>
  <c r="I133" i="20"/>
  <c r="G42" i="20"/>
  <c r="H133" i="20"/>
  <c r="I42" i="20"/>
  <c r="G131" i="20"/>
  <c r="M131" i="20"/>
  <c r="L131" i="20"/>
  <c r="M133" i="20"/>
  <c r="K133" i="20"/>
  <c r="L133" i="20"/>
  <c r="G132" i="20"/>
  <c r="K132" i="20"/>
  <c r="L132" i="20"/>
  <c r="M132" i="20"/>
  <c r="D45" i="29"/>
  <c r="D232" i="34"/>
  <c r="D230" i="34"/>
  <c r="E13" i="29"/>
  <c r="H146" i="31"/>
  <c r="K167" i="31"/>
  <c r="L179" i="31"/>
  <c r="H179" i="31" s="1"/>
  <c r="J167" i="31"/>
  <c r="M167" i="31"/>
  <c r="H166" i="31"/>
  <c r="L146" i="31"/>
  <c r="E183" i="34"/>
  <c r="D236" i="34"/>
  <c r="D239" i="34"/>
  <c r="D238" i="34"/>
  <c r="D237" i="34"/>
  <c r="D228" i="34"/>
  <c r="H131" i="20"/>
  <c r="H100" i="30"/>
  <c r="H108" i="30"/>
  <c r="H101" i="30"/>
  <c r="H103" i="30"/>
  <c r="H106" i="30"/>
  <c r="H98" i="30"/>
  <c r="H99" i="30"/>
  <c r="H112" i="30"/>
  <c r="H109" i="30"/>
  <c r="H113" i="30"/>
  <c r="H102" i="30"/>
  <c r="H105" i="30"/>
  <c r="H114" i="30"/>
  <c r="H115" i="30"/>
  <c r="H107" i="30"/>
  <c r="H111" i="30"/>
  <c r="H110" i="30"/>
  <c r="H104" i="30"/>
  <c r="J112" i="30"/>
  <c r="J104" i="30"/>
  <c r="J107" i="30"/>
  <c r="J111" i="30"/>
  <c r="J105" i="30"/>
  <c r="J103" i="30"/>
  <c r="J110" i="30"/>
  <c r="J99" i="30"/>
  <c r="J100" i="30"/>
  <c r="J109" i="30"/>
  <c r="J108" i="30"/>
  <c r="J101" i="30"/>
  <c r="J102" i="30"/>
  <c r="J114" i="30"/>
  <c r="J97" i="30"/>
  <c r="J113" i="30"/>
  <c r="J106" i="30"/>
  <c r="J98" i="30"/>
  <c r="J115" i="30"/>
  <c r="O98" i="30"/>
  <c r="O104" i="30"/>
  <c r="O107" i="30"/>
  <c r="O113" i="30"/>
  <c r="O111" i="30"/>
  <c r="O97" i="30"/>
  <c r="O102" i="30"/>
  <c r="O115" i="30"/>
  <c r="O110" i="30"/>
  <c r="O108" i="30"/>
  <c r="O99" i="30"/>
  <c r="O101" i="30"/>
  <c r="O114" i="30"/>
  <c r="O100" i="30"/>
  <c r="O109" i="30"/>
  <c r="O105" i="30"/>
  <c r="O103" i="30"/>
  <c r="O106" i="30"/>
  <c r="O112" i="30"/>
  <c r="L114" i="30"/>
  <c r="L97" i="30"/>
  <c r="L100" i="30"/>
  <c r="L112" i="30"/>
  <c r="L98" i="30"/>
  <c r="L110" i="30"/>
  <c r="L104" i="30"/>
  <c r="L113" i="30"/>
  <c r="L111" i="30"/>
  <c r="L115" i="30"/>
  <c r="L99" i="30"/>
  <c r="L103" i="30"/>
  <c r="L106" i="30"/>
  <c r="L109" i="30"/>
  <c r="L108" i="30"/>
  <c r="L101" i="30"/>
  <c r="L105" i="30"/>
  <c r="L102" i="30"/>
  <c r="L107" i="30"/>
  <c r="I131" i="20"/>
  <c r="K100" i="30"/>
  <c r="K111" i="30"/>
  <c r="K105" i="30"/>
  <c r="K106" i="30"/>
  <c r="K97" i="30"/>
  <c r="K109" i="30"/>
  <c r="K103" i="30"/>
  <c r="K102" i="30"/>
  <c r="K113" i="30"/>
  <c r="K114" i="30"/>
  <c r="K98" i="30"/>
  <c r="K108" i="30"/>
  <c r="K115" i="30"/>
  <c r="K99" i="30"/>
  <c r="K101" i="30"/>
  <c r="K110" i="30"/>
  <c r="K112" i="30"/>
  <c r="K104" i="30"/>
  <c r="K107" i="30"/>
  <c r="M103" i="30"/>
  <c r="M110" i="30"/>
  <c r="M114" i="30"/>
  <c r="M113" i="30"/>
  <c r="M106" i="30"/>
  <c r="M100" i="30"/>
  <c r="M115" i="30"/>
  <c r="M109" i="30"/>
  <c r="M107" i="30"/>
  <c r="M112" i="30"/>
  <c r="M108" i="30"/>
  <c r="M101" i="30"/>
  <c r="M98" i="30"/>
  <c r="M97" i="30"/>
  <c r="M99" i="30"/>
  <c r="M104" i="30"/>
  <c r="M102" i="30"/>
  <c r="M111" i="30"/>
  <c r="M105" i="30"/>
  <c r="I108" i="30"/>
  <c r="I101" i="30"/>
  <c r="I105" i="30"/>
  <c r="I106" i="30"/>
  <c r="I97" i="30"/>
  <c r="I113" i="30"/>
  <c r="I102" i="30"/>
  <c r="I100" i="30"/>
  <c r="I112" i="30"/>
  <c r="I98" i="30"/>
  <c r="I115" i="30"/>
  <c r="I107" i="30"/>
  <c r="I111" i="30"/>
  <c r="I103" i="30"/>
  <c r="I104" i="30"/>
  <c r="I109" i="30"/>
  <c r="I114" i="30"/>
  <c r="I110" i="30"/>
  <c r="I99" i="30"/>
  <c r="N104" i="30"/>
  <c r="N102" i="30"/>
  <c r="N107" i="30"/>
  <c r="N111" i="30"/>
  <c r="N112" i="30"/>
  <c r="N108" i="30"/>
  <c r="N100" i="30"/>
  <c r="N98" i="30"/>
  <c r="N97" i="30"/>
  <c r="N105" i="30"/>
  <c r="N110" i="30"/>
  <c r="N113" i="30"/>
  <c r="N114" i="30"/>
  <c r="N115" i="30"/>
  <c r="N99" i="30"/>
  <c r="N101" i="30"/>
  <c r="N109" i="30"/>
  <c r="N103" i="30"/>
  <c r="N106" i="30"/>
  <c r="D31" i="29"/>
  <c r="H95" i="30"/>
  <c r="H40" i="30"/>
  <c r="W41" i="30" s="1"/>
  <c r="E132" i="20"/>
  <c r="I132" i="20"/>
  <c r="J132" i="20"/>
  <c r="J130" i="20" s="1"/>
  <c r="F131" i="20"/>
  <c r="I321" i="18"/>
  <c r="AK70" i="29"/>
  <c r="AI73" i="29"/>
  <c r="AK71" i="29"/>
  <c r="AI77" i="29"/>
  <c r="AI71" i="29"/>
  <c r="AI51" i="29"/>
  <c r="AO75" i="29"/>
  <c r="AJ70" i="29"/>
  <c r="AK76" i="29"/>
  <c r="AI76" i="29"/>
  <c r="AJ77" i="29"/>
  <c r="AK77" i="29"/>
  <c r="AK73" i="29"/>
  <c r="H127" i="18"/>
  <c r="H123" i="18"/>
  <c r="P67" i="18"/>
  <c r="P66" i="18"/>
  <c r="P112" i="18" s="1"/>
  <c r="S67" i="18"/>
  <c r="S66" i="18"/>
  <c r="S112" i="18" s="1"/>
  <c r="H126" i="18"/>
  <c r="H122" i="18"/>
  <c r="N67" i="18"/>
  <c r="N66" i="18"/>
  <c r="N112" i="18" s="1"/>
  <c r="H119" i="18"/>
  <c r="J119" i="18" s="1"/>
  <c r="H69" i="18"/>
  <c r="H129" i="18"/>
  <c r="H125" i="18"/>
  <c r="H121" i="18"/>
  <c r="T67" i="18"/>
  <c r="T66" i="18"/>
  <c r="T112" i="18" s="1"/>
  <c r="L67" i="18"/>
  <c r="L66" i="18"/>
  <c r="L112" i="18" s="1"/>
  <c r="H128" i="18"/>
  <c r="H124" i="18"/>
  <c r="H120" i="18"/>
  <c r="H70" i="18"/>
  <c r="C70" i="18" s="1"/>
  <c r="R67" i="18"/>
  <c r="R66" i="18"/>
  <c r="R112" i="18" s="1"/>
  <c r="J67" i="18"/>
  <c r="J66" i="18"/>
  <c r="J112" i="18" s="1"/>
  <c r="M67" i="18"/>
  <c r="M66" i="18"/>
  <c r="M112" i="18" s="1"/>
  <c r="O67" i="18"/>
  <c r="O66" i="18"/>
  <c r="O112" i="18" s="1"/>
  <c r="Q67" i="18"/>
  <c r="Q66" i="18"/>
  <c r="Q112" i="18" s="1"/>
  <c r="K67" i="18"/>
  <c r="K66" i="18"/>
  <c r="K112" i="18" s="1"/>
  <c r="L168" i="31"/>
  <c r="L172" i="31"/>
  <c r="H172" i="31" s="1"/>
  <c r="L174" i="31"/>
  <c r="H174" i="31" s="1"/>
  <c r="L170" i="31"/>
  <c r="H170" i="31" s="1"/>
  <c r="L171" i="31"/>
  <c r="H171" i="31" s="1"/>
  <c r="L173" i="31"/>
  <c r="H173" i="31" s="1"/>
  <c r="L169" i="31"/>
  <c r="H169" i="31" s="1"/>
  <c r="D45" i="20"/>
  <c r="D44" i="20"/>
  <c r="D41" i="20"/>
  <c r="D43" i="20"/>
  <c r="S17" i="20"/>
  <c r="AI20" i="20" s="1"/>
  <c r="S24" i="20"/>
  <c r="AJ19" i="20" s="1"/>
  <c r="I290" i="18"/>
  <c r="I310" i="18"/>
  <c r="I301" i="18"/>
  <c r="I297" i="18"/>
  <c r="I299" i="18"/>
  <c r="I289" i="18"/>
  <c r="I296" i="18"/>
  <c r="I308" i="18"/>
  <c r="I292" i="18"/>
  <c r="I293" i="18"/>
  <c r="I286" i="18"/>
  <c r="I295" i="18"/>
  <c r="I288" i="18"/>
  <c r="I312" i="18"/>
  <c r="I285" i="18"/>
  <c r="I306" i="18"/>
  <c r="I283" i="18"/>
  <c r="I304" i="18"/>
  <c r="I270" i="18"/>
  <c r="I287" i="18"/>
  <c r="I298" i="18"/>
  <c r="I307" i="18"/>
  <c r="I309" i="18"/>
  <c r="I294" i="18"/>
  <c r="I291" i="18"/>
  <c r="O39" i="30"/>
  <c r="O95" i="30"/>
  <c r="K39" i="30"/>
  <c r="K95" i="30"/>
  <c r="M39" i="30"/>
  <c r="M95" i="30"/>
  <c r="M45" i="30"/>
  <c r="I39" i="30"/>
  <c r="I95" i="30"/>
  <c r="L39" i="30"/>
  <c r="L95" i="30"/>
  <c r="N39" i="30"/>
  <c r="N95" i="30"/>
  <c r="J39" i="30"/>
  <c r="J95" i="30"/>
  <c r="W25" i="18"/>
  <c r="S25" i="18"/>
  <c r="O25" i="18"/>
  <c r="K25" i="18"/>
  <c r="V25" i="18"/>
  <c r="R25" i="18"/>
  <c r="N25" i="18"/>
  <c r="J25" i="18"/>
  <c r="U25" i="18"/>
  <c r="Q25" i="18"/>
  <c r="M25" i="18"/>
  <c r="P25" i="18"/>
  <c r="L25" i="18"/>
  <c r="T25" i="18"/>
  <c r="W21" i="18"/>
  <c r="S21" i="18"/>
  <c r="O21" i="18"/>
  <c r="K21" i="18"/>
  <c r="V21" i="18"/>
  <c r="R21" i="18"/>
  <c r="N21" i="18"/>
  <c r="J21" i="18"/>
  <c r="U21" i="18"/>
  <c r="Q21" i="18"/>
  <c r="M21" i="18"/>
  <c r="L21" i="18"/>
  <c r="T21" i="18"/>
  <c r="P21" i="18"/>
  <c r="P15" i="18"/>
  <c r="P56" i="18"/>
  <c r="P57" i="18"/>
  <c r="P43" i="18"/>
  <c r="P46" i="18"/>
  <c r="P54" i="18"/>
  <c r="P35" i="18"/>
  <c r="P33" i="18"/>
  <c r="P30" i="18"/>
  <c r="P32" i="18"/>
  <c r="P51" i="18"/>
  <c r="P38" i="18"/>
  <c r="P28" i="18"/>
  <c r="P39" i="18"/>
  <c r="P41" i="18"/>
  <c r="P40" i="18"/>
  <c r="P55" i="18"/>
  <c r="P45" i="18"/>
  <c r="P42" i="18"/>
  <c r="P29" i="18"/>
  <c r="P44" i="18"/>
  <c r="P34" i="18"/>
  <c r="P48" i="18"/>
  <c r="P50" i="18"/>
  <c r="P53" i="18"/>
  <c r="P52" i="18"/>
  <c r="P47" i="18"/>
  <c r="P31" i="18"/>
  <c r="P36" i="18"/>
  <c r="P49" i="18"/>
  <c r="P37" i="18"/>
  <c r="S15" i="18"/>
  <c r="S57" i="18"/>
  <c r="S56" i="18"/>
  <c r="S30" i="18"/>
  <c r="S45" i="18"/>
  <c r="S32" i="18"/>
  <c r="S42" i="18"/>
  <c r="S51" i="18"/>
  <c r="S38" i="18"/>
  <c r="S39" i="18"/>
  <c r="S33" i="18"/>
  <c r="S44" i="18"/>
  <c r="S34" i="18"/>
  <c r="S48" i="18"/>
  <c r="S46" i="18"/>
  <c r="S31" i="18"/>
  <c r="S49" i="18"/>
  <c r="S50" i="18"/>
  <c r="S53" i="18"/>
  <c r="S41" i="18"/>
  <c r="S47" i="18"/>
  <c r="S52" i="18"/>
  <c r="S55" i="18"/>
  <c r="S28" i="18"/>
  <c r="S36" i="18"/>
  <c r="S35" i="18"/>
  <c r="S37" i="18"/>
  <c r="S43" i="18"/>
  <c r="S29" i="18"/>
  <c r="S40" i="18"/>
  <c r="S54" i="18"/>
  <c r="V24" i="18"/>
  <c r="R24" i="18"/>
  <c r="N24" i="18"/>
  <c r="J24" i="18"/>
  <c r="U24" i="18"/>
  <c r="Q24" i="18"/>
  <c r="M24" i="18"/>
  <c r="T24" i="18"/>
  <c r="P24" i="18"/>
  <c r="L24" i="18"/>
  <c r="O24" i="18"/>
  <c r="K24" i="18"/>
  <c r="W24" i="18"/>
  <c r="S24" i="18"/>
  <c r="V20" i="18"/>
  <c r="R20" i="18"/>
  <c r="N20" i="18"/>
  <c r="J20" i="18"/>
  <c r="U20" i="18"/>
  <c r="Q20" i="18"/>
  <c r="M20" i="18"/>
  <c r="T20" i="18"/>
  <c r="P20" i="18"/>
  <c r="L20" i="18"/>
  <c r="K20" i="18"/>
  <c r="W20" i="18"/>
  <c r="S20" i="18"/>
  <c r="O20" i="18"/>
  <c r="N56" i="18"/>
  <c r="N57" i="18"/>
  <c r="N43" i="18"/>
  <c r="N29" i="18"/>
  <c r="N49" i="18"/>
  <c r="N54" i="18"/>
  <c r="N37" i="18"/>
  <c r="N30" i="18"/>
  <c r="N42" i="18"/>
  <c r="N44" i="18"/>
  <c r="N51" i="18"/>
  <c r="N38" i="18"/>
  <c r="N39" i="18"/>
  <c r="N35" i="18"/>
  <c r="N55" i="18"/>
  <c r="N33" i="18"/>
  <c r="N32" i="18"/>
  <c r="N34" i="18"/>
  <c r="N48" i="18"/>
  <c r="N46" i="18"/>
  <c r="N28" i="18"/>
  <c r="N41" i="18"/>
  <c r="N31" i="18"/>
  <c r="N52" i="18"/>
  <c r="N36" i="18"/>
  <c r="N40" i="18"/>
  <c r="N53" i="18"/>
  <c r="N45" i="18"/>
  <c r="N50" i="18"/>
  <c r="N47" i="18"/>
  <c r="U27" i="18"/>
  <c r="Q27" i="18"/>
  <c r="M27" i="18"/>
  <c r="T27" i="18"/>
  <c r="P27" i="18"/>
  <c r="L27" i="18"/>
  <c r="W27" i="18"/>
  <c r="S27" i="18"/>
  <c r="O27" i="18"/>
  <c r="K27" i="18"/>
  <c r="R27" i="18"/>
  <c r="N27" i="18"/>
  <c r="J27" i="18"/>
  <c r="V27" i="18"/>
  <c r="U23" i="18"/>
  <c r="Q23" i="18"/>
  <c r="M23" i="18"/>
  <c r="T23" i="18"/>
  <c r="P23" i="18"/>
  <c r="L23" i="18"/>
  <c r="W23" i="18"/>
  <c r="S23" i="18"/>
  <c r="O23" i="18"/>
  <c r="K23" i="18"/>
  <c r="N23" i="18"/>
  <c r="J23" i="18"/>
  <c r="V23" i="18"/>
  <c r="R23" i="18"/>
  <c r="U19" i="18"/>
  <c r="Q19" i="18"/>
  <c r="M19" i="18"/>
  <c r="T19" i="18"/>
  <c r="P19" i="18"/>
  <c r="W19" i="18"/>
  <c r="S19" i="18"/>
  <c r="N19" i="18"/>
  <c r="V19" i="18"/>
  <c r="L19" i="18"/>
  <c r="R19" i="18"/>
  <c r="K19" i="18"/>
  <c r="O19" i="18"/>
  <c r="J19" i="18"/>
  <c r="T15" i="18"/>
  <c r="T56" i="18"/>
  <c r="T57" i="18"/>
  <c r="T33" i="18"/>
  <c r="T30" i="18"/>
  <c r="T32" i="18"/>
  <c r="T51" i="18"/>
  <c r="T38" i="18"/>
  <c r="T28" i="18"/>
  <c r="T39" i="18"/>
  <c r="T41" i="18"/>
  <c r="T45" i="18"/>
  <c r="T42" i="18"/>
  <c r="T29" i="18"/>
  <c r="T44" i="18"/>
  <c r="T34" i="18"/>
  <c r="T48" i="18"/>
  <c r="T50" i="18"/>
  <c r="T53" i="18"/>
  <c r="T31" i="18"/>
  <c r="T49" i="18"/>
  <c r="T37" i="18"/>
  <c r="T47" i="18"/>
  <c r="T52" i="18"/>
  <c r="T46" i="18"/>
  <c r="T54" i="18"/>
  <c r="T40" i="18"/>
  <c r="T36" i="18"/>
  <c r="T35" i="18"/>
  <c r="T43" i="18"/>
  <c r="T55" i="18"/>
  <c r="L15" i="18"/>
  <c r="L56" i="18"/>
  <c r="L57" i="18"/>
  <c r="L31" i="18"/>
  <c r="L49" i="18"/>
  <c r="L37" i="18"/>
  <c r="L47" i="18"/>
  <c r="L43" i="18"/>
  <c r="L46" i="18"/>
  <c r="L54" i="18"/>
  <c r="L35" i="18"/>
  <c r="L33" i="18"/>
  <c r="L30" i="18"/>
  <c r="L32" i="18"/>
  <c r="L51" i="18"/>
  <c r="L38" i="18"/>
  <c r="L28" i="18"/>
  <c r="L39" i="18"/>
  <c r="L41" i="18"/>
  <c r="L40" i="18"/>
  <c r="L55" i="18"/>
  <c r="L42" i="18"/>
  <c r="L44" i="18"/>
  <c r="L48" i="18"/>
  <c r="L36" i="18"/>
  <c r="L34" i="18"/>
  <c r="L53" i="18"/>
  <c r="L45" i="18"/>
  <c r="L29" i="18"/>
  <c r="L52" i="18"/>
  <c r="L50" i="18"/>
  <c r="T26" i="18"/>
  <c r="P26" i="18"/>
  <c r="L26" i="18"/>
  <c r="W26" i="18"/>
  <c r="S26" i="18"/>
  <c r="O26" i="18"/>
  <c r="K26" i="18"/>
  <c r="V26" i="18"/>
  <c r="R26" i="18"/>
  <c r="N26" i="18"/>
  <c r="J26" i="18"/>
  <c r="Q26" i="18"/>
  <c r="M26" i="18"/>
  <c r="U26" i="18"/>
  <c r="T22" i="18"/>
  <c r="P22" i="18"/>
  <c r="L22" i="18"/>
  <c r="W22" i="18"/>
  <c r="S22" i="18"/>
  <c r="O22" i="18"/>
  <c r="K22" i="18"/>
  <c r="V22" i="18"/>
  <c r="R22" i="18"/>
  <c r="N22" i="18"/>
  <c r="J22" i="18"/>
  <c r="M22" i="18"/>
  <c r="U22" i="18"/>
  <c r="Q22" i="18"/>
  <c r="T18" i="18"/>
  <c r="P18" i="18"/>
  <c r="L18" i="18"/>
  <c r="W18" i="18"/>
  <c r="S18" i="18"/>
  <c r="O18" i="18"/>
  <c r="K18" i="18"/>
  <c r="V18" i="18"/>
  <c r="R18" i="18"/>
  <c r="N18" i="18"/>
  <c r="J18" i="18"/>
  <c r="U18" i="18"/>
  <c r="Q18" i="18"/>
  <c r="M18" i="18"/>
  <c r="R15" i="18"/>
  <c r="R56" i="18"/>
  <c r="R57" i="18"/>
  <c r="R30" i="18"/>
  <c r="R42" i="18"/>
  <c r="R44" i="18"/>
  <c r="R51" i="18"/>
  <c r="R38" i="18"/>
  <c r="R39" i="18"/>
  <c r="R35" i="18"/>
  <c r="R33" i="18"/>
  <c r="R32" i="18"/>
  <c r="R34" i="18"/>
  <c r="R48" i="18"/>
  <c r="R46" i="18"/>
  <c r="R28" i="18"/>
  <c r="R41" i="18"/>
  <c r="R45" i="18"/>
  <c r="R31" i="18"/>
  <c r="R50" i="18"/>
  <c r="R53" i="18"/>
  <c r="R47" i="18"/>
  <c r="R40" i="18"/>
  <c r="R43" i="18"/>
  <c r="R29" i="18"/>
  <c r="R54" i="18"/>
  <c r="R36" i="18"/>
  <c r="R52" i="18"/>
  <c r="R37" i="18"/>
  <c r="R49" i="18"/>
  <c r="R55" i="18"/>
  <c r="J15" i="18"/>
  <c r="J57" i="18"/>
  <c r="J56" i="18"/>
  <c r="J45" i="18"/>
  <c r="J31" i="18"/>
  <c r="J50" i="18"/>
  <c r="J53" i="18"/>
  <c r="J43" i="18"/>
  <c r="J29" i="18"/>
  <c r="J49" i="18"/>
  <c r="J54" i="18"/>
  <c r="J37" i="18"/>
  <c r="J30" i="18"/>
  <c r="J42" i="18"/>
  <c r="J44" i="18"/>
  <c r="J51" i="18"/>
  <c r="J39" i="18"/>
  <c r="J35" i="18"/>
  <c r="J55" i="18"/>
  <c r="J34" i="18"/>
  <c r="J28" i="18"/>
  <c r="J41" i="18"/>
  <c r="J40" i="18"/>
  <c r="J33" i="18"/>
  <c r="J32" i="18"/>
  <c r="J36" i="18"/>
  <c r="J48" i="18"/>
  <c r="J47" i="18"/>
  <c r="J46" i="18"/>
  <c r="J52" i="18"/>
  <c r="M15" i="18"/>
  <c r="M57" i="18"/>
  <c r="M56" i="18"/>
  <c r="M29" i="18"/>
  <c r="M31" i="18"/>
  <c r="M49" i="18"/>
  <c r="M54" i="18"/>
  <c r="M37" i="18"/>
  <c r="M30" i="18"/>
  <c r="M42" i="18"/>
  <c r="M51" i="18"/>
  <c r="M38" i="18"/>
  <c r="M35" i="18"/>
  <c r="M33" i="18"/>
  <c r="M32" i="18"/>
  <c r="M34" i="18"/>
  <c r="M46" i="18"/>
  <c r="M28" i="18"/>
  <c r="M41" i="18"/>
  <c r="M40" i="18"/>
  <c r="M39" i="18"/>
  <c r="M53" i="18"/>
  <c r="M55" i="18"/>
  <c r="M52" i="18"/>
  <c r="M36" i="18"/>
  <c r="M43" i="18"/>
  <c r="M45" i="18"/>
  <c r="M50" i="18"/>
  <c r="M47" i="18"/>
  <c r="M44" i="18"/>
  <c r="M48" i="18"/>
  <c r="O15" i="18"/>
  <c r="O57" i="18"/>
  <c r="O56" i="18"/>
  <c r="O43" i="18"/>
  <c r="O29" i="18"/>
  <c r="O28" i="18"/>
  <c r="O54" i="18"/>
  <c r="O35" i="18"/>
  <c r="O37" i="18"/>
  <c r="O30" i="18"/>
  <c r="O45" i="18"/>
  <c r="O32" i="18"/>
  <c r="O42" i="18"/>
  <c r="O51" i="18"/>
  <c r="O38" i="18"/>
  <c r="O39" i="18"/>
  <c r="O40" i="18"/>
  <c r="O55" i="18"/>
  <c r="O33" i="18"/>
  <c r="O44" i="18"/>
  <c r="O34" i="18"/>
  <c r="O48" i="18"/>
  <c r="O46" i="18"/>
  <c r="O49" i="18"/>
  <c r="O52" i="18"/>
  <c r="O31" i="18"/>
  <c r="O47" i="18"/>
  <c r="O53" i="18"/>
  <c r="O50" i="18"/>
  <c r="O41" i="18"/>
  <c r="O36" i="18"/>
  <c r="Q15" i="18"/>
  <c r="Q56" i="18"/>
  <c r="Q57" i="18"/>
  <c r="Q30" i="18"/>
  <c r="Q42" i="18"/>
  <c r="Q51" i="18"/>
  <c r="Q38" i="18"/>
  <c r="Q35" i="18"/>
  <c r="Q33" i="18"/>
  <c r="Q32" i="18"/>
  <c r="Q34" i="18"/>
  <c r="Q46" i="18"/>
  <c r="Q28" i="18"/>
  <c r="Q39" i="18"/>
  <c r="Q41" i="18"/>
  <c r="Q40" i="18"/>
  <c r="Q55" i="18"/>
  <c r="Q43" i="18"/>
  <c r="Q45" i="18"/>
  <c r="Q44" i="18"/>
  <c r="Q48" i="18"/>
  <c r="Q50" i="18"/>
  <c r="Q53" i="18"/>
  <c r="Q47" i="18"/>
  <c r="Q49" i="18"/>
  <c r="Q37" i="18"/>
  <c r="Q31" i="18"/>
  <c r="Q29" i="18"/>
  <c r="Q54" i="18"/>
  <c r="Q52" i="18"/>
  <c r="Q36" i="18"/>
  <c r="K15" i="18"/>
  <c r="K57" i="18"/>
  <c r="K56" i="18"/>
  <c r="K31" i="18"/>
  <c r="K49" i="18"/>
  <c r="K50" i="18"/>
  <c r="K53" i="18"/>
  <c r="K41" i="18"/>
  <c r="K47" i="18"/>
  <c r="K43" i="18"/>
  <c r="K29" i="18"/>
  <c r="K28" i="18"/>
  <c r="K54" i="18"/>
  <c r="K35" i="18"/>
  <c r="K37" i="18"/>
  <c r="K30" i="18"/>
  <c r="K45" i="18"/>
  <c r="K32" i="18"/>
  <c r="K42" i="18"/>
  <c r="K51" i="18"/>
  <c r="K38" i="18"/>
  <c r="K39" i="18"/>
  <c r="K40" i="18"/>
  <c r="K55" i="18"/>
  <c r="K33" i="18"/>
  <c r="K34" i="18"/>
  <c r="K46" i="18"/>
  <c r="K52" i="18"/>
  <c r="K36" i="18"/>
  <c r="K44" i="18"/>
  <c r="K48" i="18"/>
  <c r="W17" i="18"/>
  <c r="S17" i="18"/>
  <c r="O17" i="18"/>
  <c r="K17" i="18"/>
  <c r="V17" i="18"/>
  <c r="R17" i="18"/>
  <c r="N17" i="18"/>
  <c r="U17" i="18"/>
  <c r="Q17" i="18"/>
  <c r="M17" i="18"/>
  <c r="T17" i="18"/>
  <c r="P17" i="18"/>
  <c r="L17" i="18"/>
  <c r="AO71" i="29"/>
  <c r="AI70" i="29"/>
  <c r="E72" i="29"/>
  <c r="E25" i="29"/>
  <c r="E10" i="29"/>
  <c r="G69" i="30"/>
  <c r="H229" i="34"/>
  <c r="K46" i="30"/>
  <c r="K51" i="30"/>
  <c r="K53" i="30"/>
  <c r="K58" i="30"/>
  <c r="K52" i="30"/>
  <c r="K48" i="30"/>
  <c r="K55" i="30"/>
  <c r="K59" i="30"/>
  <c r="K41" i="30"/>
  <c r="K47" i="30"/>
  <c r="K45" i="30"/>
  <c r="K57" i="30"/>
  <c r="K54" i="30"/>
  <c r="K56" i="30"/>
  <c r="K43" i="30"/>
  <c r="K50" i="30"/>
  <c r="K49" i="30"/>
  <c r="K42" i="30"/>
  <c r="K44" i="30"/>
  <c r="I248" i="34"/>
  <c r="I249" i="34"/>
  <c r="I250" i="34"/>
  <c r="I251" i="34"/>
  <c r="I252" i="34"/>
  <c r="I253" i="34"/>
  <c r="I254" i="34"/>
  <c r="I255" i="34"/>
  <c r="J249" i="34"/>
  <c r="J250" i="34"/>
  <c r="J251" i="34"/>
  <c r="J252" i="34"/>
  <c r="J253" i="34"/>
  <c r="J254" i="34"/>
  <c r="J255" i="34"/>
  <c r="J248" i="34"/>
  <c r="I46" i="30"/>
  <c r="I51" i="30"/>
  <c r="I53" i="30"/>
  <c r="I58" i="30"/>
  <c r="I50" i="30"/>
  <c r="I55" i="30"/>
  <c r="I56" i="30"/>
  <c r="I52" i="30"/>
  <c r="I42" i="30"/>
  <c r="I44" i="30"/>
  <c r="I59" i="30"/>
  <c r="I47" i="30"/>
  <c r="I49" i="30"/>
  <c r="I45" i="30"/>
  <c r="I57" i="30"/>
  <c r="I48" i="30"/>
  <c r="I43" i="30"/>
  <c r="I54" i="30"/>
  <c r="I41" i="30"/>
  <c r="N46" i="30"/>
  <c r="N58" i="30"/>
  <c r="N51" i="30"/>
  <c r="N53" i="30"/>
  <c r="N50" i="30"/>
  <c r="N42" i="30"/>
  <c r="N44" i="30"/>
  <c r="N55" i="30"/>
  <c r="N52" i="30"/>
  <c r="N59" i="30"/>
  <c r="N41" i="30"/>
  <c r="N47" i="30"/>
  <c r="N45" i="30"/>
  <c r="N57" i="30"/>
  <c r="N43" i="30"/>
  <c r="N49" i="30"/>
  <c r="N48" i="30"/>
  <c r="N54" i="30"/>
  <c r="N56" i="30"/>
  <c r="G229" i="34"/>
  <c r="J229" i="34"/>
  <c r="O46" i="30"/>
  <c r="O53" i="30"/>
  <c r="O58" i="30"/>
  <c r="O51" i="30"/>
  <c r="O52" i="30"/>
  <c r="O55" i="30"/>
  <c r="O48" i="30"/>
  <c r="O59" i="30"/>
  <c r="O41" i="30"/>
  <c r="O47" i="30"/>
  <c r="O49" i="30"/>
  <c r="O45" i="30"/>
  <c r="O50" i="30"/>
  <c r="O57" i="30"/>
  <c r="O43" i="30"/>
  <c r="O54" i="30"/>
  <c r="O56" i="30"/>
  <c r="O42" i="30"/>
  <c r="O44" i="30"/>
  <c r="M53" i="30"/>
  <c r="M46" i="30"/>
  <c r="M58" i="30"/>
  <c r="M51" i="30"/>
  <c r="M52" i="30"/>
  <c r="M42" i="30"/>
  <c r="M44" i="30"/>
  <c r="M57" i="30"/>
  <c r="M41" i="30"/>
  <c r="M59" i="30"/>
  <c r="M47" i="30"/>
  <c r="M49" i="30"/>
  <c r="M48" i="30"/>
  <c r="M43" i="30"/>
  <c r="M54" i="30"/>
  <c r="M56" i="30"/>
  <c r="M50" i="30"/>
  <c r="M55" i="30"/>
  <c r="F253" i="34"/>
  <c r="F254" i="34"/>
  <c r="F255" i="34"/>
  <c r="F248" i="34"/>
  <c r="F249" i="34"/>
  <c r="F250" i="34"/>
  <c r="F251" i="34"/>
  <c r="F252" i="34"/>
  <c r="F229" i="34"/>
  <c r="G254" i="34"/>
  <c r="G255" i="34"/>
  <c r="G248" i="34"/>
  <c r="G249" i="34"/>
  <c r="G250" i="34"/>
  <c r="G251" i="34"/>
  <c r="G252" i="34"/>
  <c r="G253" i="34"/>
  <c r="I229" i="34"/>
  <c r="L51" i="30"/>
  <c r="L46" i="30"/>
  <c r="L58" i="30"/>
  <c r="L43" i="30"/>
  <c r="L56" i="30"/>
  <c r="L52" i="30"/>
  <c r="L42" i="30"/>
  <c r="L44" i="30"/>
  <c r="L55" i="30"/>
  <c r="L48" i="30"/>
  <c r="L59" i="30"/>
  <c r="L54" i="30"/>
  <c r="L41" i="30"/>
  <c r="L47" i="30"/>
  <c r="L49" i="30"/>
  <c r="L45" i="30"/>
  <c r="L50" i="30"/>
  <c r="L57" i="30"/>
  <c r="J46" i="30"/>
  <c r="J53" i="30"/>
  <c r="J51" i="30"/>
  <c r="J58" i="30"/>
  <c r="J47" i="30"/>
  <c r="J49" i="30"/>
  <c r="J54" i="30"/>
  <c r="J56" i="30"/>
  <c r="J50" i="30"/>
  <c r="J42" i="30"/>
  <c r="J44" i="30"/>
  <c r="J55" i="30"/>
  <c r="J52" i="30"/>
  <c r="J59" i="30"/>
  <c r="J41" i="30"/>
  <c r="J45" i="30"/>
  <c r="J57" i="30"/>
  <c r="J48" i="30"/>
  <c r="J43" i="30"/>
  <c r="H255" i="34"/>
  <c r="H248" i="34"/>
  <c r="H249" i="34"/>
  <c r="H250" i="34"/>
  <c r="H251" i="34"/>
  <c r="H252" i="34"/>
  <c r="H253" i="34"/>
  <c r="H254" i="34"/>
  <c r="E19" i="29"/>
  <c r="E14" i="29"/>
  <c r="E21" i="29"/>
  <c r="E11" i="29"/>
  <c r="E20" i="29"/>
  <c r="E15" i="29"/>
  <c r="E12" i="29"/>
  <c r="E16" i="29"/>
  <c r="E17" i="29"/>
  <c r="E24" i="29"/>
  <c r="E22" i="29"/>
  <c r="E23" i="29"/>
  <c r="E18" i="29"/>
  <c r="D69" i="30"/>
  <c r="S22" i="20"/>
  <c r="AJ14" i="20" s="1"/>
  <c r="S23" i="20"/>
  <c r="AJ17" i="20" s="1"/>
  <c r="S14" i="20"/>
  <c r="AI13" i="20" s="1"/>
  <c r="S16" i="20"/>
  <c r="AH20" i="20" s="1"/>
  <c r="S15" i="20"/>
  <c r="AJ13" i="20" s="1"/>
  <c r="S13" i="20"/>
  <c r="AH13" i="20" s="1"/>
  <c r="E71" i="20"/>
  <c r="S20" i="20"/>
  <c r="AH17" i="20" s="1"/>
  <c r="S18" i="20"/>
  <c r="AJ20" i="20" s="1"/>
  <c r="S21" i="20"/>
  <c r="AH19" i="20" s="1"/>
  <c r="S19" i="20"/>
  <c r="AH14" i="20" s="1"/>
  <c r="S27" i="20"/>
  <c r="AI28" i="20" s="1"/>
  <c r="S25" i="20"/>
  <c r="AI22" i="20" s="1"/>
  <c r="S26" i="20"/>
  <c r="V41" i="20"/>
  <c r="G71" i="20" s="1"/>
  <c r="Y41" i="20"/>
  <c r="J71" i="20" s="1"/>
  <c r="D69" i="18" l="1"/>
  <c r="J69" i="18"/>
  <c r="N337" i="18"/>
  <c r="N346" i="18"/>
  <c r="N347" i="18"/>
  <c r="N358" i="18"/>
  <c r="N335" i="18"/>
  <c r="P364" i="18"/>
  <c r="N336" i="18"/>
  <c r="N341" i="18"/>
  <c r="N355" i="18"/>
  <c r="N353" i="18"/>
  <c r="N343" i="18"/>
  <c r="P366" i="18"/>
  <c r="N345" i="18"/>
  <c r="N354" i="18"/>
  <c r="N352" i="18"/>
  <c r="N342" i="18"/>
  <c r="N348" i="18"/>
  <c r="N344" i="18"/>
  <c r="N339" i="18"/>
  <c r="N360" i="18"/>
  <c r="N350" i="18"/>
  <c r="I303" i="18"/>
  <c r="E180" i="18"/>
  <c r="D180" i="18"/>
  <c r="F180" i="18"/>
  <c r="I302" i="18"/>
  <c r="I313" i="18"/>
  <c r="I305" i="18"/>
  <c r="F175" i="18"/>
  <c r="E175" i="18"/>
  <c r="D175" i="18"/>
  <c r="E176" i="18"/>
  <c r="D176" i="18"/>
  <c r="F176" i="18"/>
  <c r="E172" i="18"/>
  <c r="F172" i="18"/>
  <c r="D172" i="18"/>
  <c r="AF171" i="18"/>
  <c r="AH171" i="18"/>
  <c r="AG171" i="18"/>
  <c r="P171" i="18"/>
  <c r="Z171" i="18"/>
  <c r="AA171" i="18"/>
  <c r="V171" i="18"/>
  <c r="R171" i="18"/>
  <c r="T171" i="18"/>
  <c r="X171" i="18"/>
  <c r="AE171" i="18"/>
  <c r="S171" i="18"/>
  <c r="Q171" i="18"/>
  <c r="Y171" i="18"/>
  <c r="O171" i="18"/>
  <c r="AB171" i="18"/>
  <c r="U171" i="18"/>
  <c r="W171" i="18"/>
  <c r="AC171" i="18"/>
  <c r="AD171" i="18"/>
  <c r="K171" i="18"/>
  <c r="J171" i="18"/>
  <c r="L171" i="18"/>
  <c r="M171" i="18"/>
  <c r="N171" i="18"/>
  <c r="F178" i="18"/>
  <c r="E178" i="18"/>
  <c r="D178" i="18"/>
  <c r="F173" i="18"/>
  <c r="E173" i="18"/>
  <c r="D173" i="18"/>
  <c r="F179" i="18"/>
  <c r="D179" i="18"/>
  <c r="E179" i="18"/>
  <c r="D174" i="18"/>
  <c r="F174" i="18"/>
  <c r="E174" i="18"/>
  <c r="D177" i="18"/>
  <c r="F177" i="18"/>
  <c r="E177" i="18"/>
  <c r="AH170" i="18"/>
  <c r="AF170" i="18"/>
  <c r="AG170" i="18"/>
  <c r="P170" i="18"/>
  <c r="Z170" i="18"/>
  <c r="Q170" i="18"/>
  <c r="U170" i="18"/>
  <c r="W170" i="18"/>
  <c r="AE170" i="18"/>
  <c r="AA170" i="18"/>
  <c r="O170" i="18"/>
  <c r="R170" i="18"/>
  <c r="T170" i="18"/>
  <c r="AB170" i="18"/>
  <c r="X170" i="18"/>
  <c r="S170" i="18"/>
  <c r="Y170" i="18"/>
  <c r="V170" i="18"/>
  <c r="AD170" i="18"/>
  <c r="AC170" i="18"/>
  <c r="L170" i="18"/>
  <c r="M170" i="18"/>
  <c r="N170" i="18"/>
  <c r="K170" i="18"/>
  <c r="J75" i="18"/>
  <c r="I179" i="18"/>
  <c r="I176" i="18"/>
  <c r="C170" i="18"/>
  <c r="D170" i="18" s="1"/>
  <c r="I178" i="18"/>
  <c r="I174" i="18"/>
  <c r="I175" i="18"/>
  <c r="C171" i="18"/>
  <c r="I172" i="18"/>
  <c r="I177" i="18"/>
  <c r="O364" i="18"/>
  <c r="O366" i="18"/>
  <c r="O365" i="18"/>
  <c r="L364" i="18"/>
  <c r="L365" i="18"/>
  <c r="L366" i="18"/>
  <c r="N364" i="18"/>
  <c r="N366" i="18"/>
  <c r="N365" i="18"/>
  <c r="AQ15" i="47"/>
  <c r="I314" i="18"/>
  <c r="I315" i="18"/>
  <c r="AN58" i="47"/>
  <c r="AN60" i="47"/>
  <c r="AN59" i="47"/>
  <c r="AN56" i="47"/>
  <c r="AN57" i="47"/>
  <c r="AQ22" i="47"/>
  <c r="AQ20" i="47"/>
  <c r="AQ52" i="47"/>
  <c r="AQ58" i="47"/>
  <c r="AQ19" i="47"/>
  <c r="AQ18" i="47"/>
  <c r="AQ37" i="47"/>
  <c r="AQ60" i="47"/>
  <c r="AQ23" i="47"/>
  <c r="AQ53" i="47"/>
  <c r="AQ30" i="47"/>
  <c r="AQ55" i="47"/>
  <c r="AQ45" i="47"/>
  <c r="AQ29" i="47"/>
  <c r="AQ40" i="47"/>
  <c r="AQ36" i="47"/>
  <c r="AQ42" i="47"/>
  <c r="AQ56" i="47"/>
  <c r="AL58" i="47"/>
  <c r="AL60" i="47"/>
  <c r="AL59" i="47"/>
  <c r="AL57" i="47"/>
  <c r="AL56" i="47"/>
  <c r="AO60" i="47"/>
  <c r="AO58" i="47"/>
  <c r="AO59" i="47"/>
  <c r="AO56" i="47"/>
  <c r="AO57" i="47"/>
  <c r="AP60" i="47"/>
  <c r="AP58" i="47"/>
  <c r="AP59" i="47"/>
  <c r="AP56" i="47"/>
  <c r="AP57" i="47"/>
  <c r="AM60" i="47"/>
  <c r="AM58" i="47"/>
  <c r="AM59" i="47"/>
  <c r="AM56" i="47"/>
  <c r="AM57" i="47"/>
  <c r="AQ25" i="47"/>
  <c r="AQ31" i="47"/>
  <c r="AQ28" i="47"/>
  <c r="AQ54" i="47"/>
  <c r="AQ46" i="47"/>
  <c r="AQ57" i="47"/>
  <c r="AQ24" i="47"/>
  <c r="AQ38" i="47"/>
  <c r="AQ21" i="47"/>
  <c r="AQ43" i="47"/>
  <c r="AQ35" i="47"/>
  <c r="AQ59" i="47"/>
  <c r="AO92" i="47"/>
  <c r="AO13" i="47"/>
  <c r="AO49" i="47"/>
  <c r="AO15" i="47"/>
  <c r="AO37" i="47"/>
  <c r="AO43" i="47"/>
  <c r="AO17" i="47"/>
  <c r="AO55" i="47"/>
  <c r="AO31" i="47"/>
  <c r="AO27" i="47"/>
  <c r="AO54" i="47"/>
  <c r="AO48" i="47"/>
  <c r="AO32" i="47"/>
  <c r="AO24" i="47"/>
  <c r="AO35" i="47"/>
  <c r="AO46" i="47"/>
  <c r="AO29" i="47"/>
  <c r="AO40" i="47"/>
  <c r="AO51" i="47"/>
  <c r="AO23" i="47"/>
  <c r="AO34" i="47"/>
  <c r="AO45" i="47"/>
  <c r="AO21" i="47"/>
  <c r="AO26" i="47"/>
  <c r="AO20" i="47"/>
  <c r="AO25" i="47"/>
  <c r="AO30" i="47"/>
  <c r="AO41" i="47"/>
  <c r="AO52" i="47"/>
  <c r="AO19" i="47"/>
  <c r="AO38" i="47"/>
  <c r="AO14" i="47"/>
  <c r="AO18" i="47"/>
  <c r="AO42" i="47"/>
  <c r="AO28" i="47"/>
  <c r="AO39" i="47"/>
  <c r="AO50" i="47"/>
  <c r="AO44" i="47"/>
  <c r="AO36" i="47"/>
  <c r="AO47" i="47"/>
  <c r="AO53" i="47"/>
  <c r="AO22" i="47"/>
  <c r="AO33" i="47"/>
  <c r="AM92" i="47"/>
  <c r="AM13" i="47"/>
  <c r="AM45" i="47"/>
  <c r="AM39" i="47"/>
  <c r="AM15" i="47"/>
  <c r="AM33" i="47"/>
  <c r="AM51" i="47"/>
  <c r="AM32" i="47"/>
  <c r="AM31" i="47"/>
  <c r="AM42" i="47"/>
  <c r="AM53" i="47"/>
  <c r="AM17" i="47"/>
  <c r="AM50" i="47"/>
  <c r="AM44" i="47"/>
  <c r="AM55" i="47"/>
  <c r="AM20" i="47"/>
  <c r="AM38" i="47"/>
  <c r="AM22" i="47"/>
  <c r="AM25" i="47"/>
  <c r="AM36" i="47"/>
  <c r="AM47" i="47"/>
  <c r="AM30" i="47"/>
  <c r="AM41" i="47"/>
  <c r="AM52" i="47"/>
  <c r="AM46" i="47"/>
  <c r="AM27" i="47"/>
  <c r="AM19" i="47"/>
  <c r="AM40" i="47"/>
  <c r="AM34" i="47"/>
  <c r="AM26" i="47"/>
  <c r="AM37" i="47"/>
  <c r="AM48" i="47"/>
  <c r="AM43" i="47"/>
  <c r="AM23" i="47"/>
  <c r="AM28" i="47"/>
  <c r="AM18" i="47"/>
  <c r="AM49" i="47"/>
  <c r="AM24" i="47"/>
  <c r="AM35" i="47"/>
  <c r="AM54" i="47"/>
  <c r="AM29" i="47"/>
  <c r="AM21" i="47"/>
  <c r="AM14" i="47"/>
  <c r="AQ41" i="47"/>
  <c r="AQ48" i="47"/>
  <c r="AQ26" i="47"/>
  <c r="AQ50" i="47"/>
  <c r="AN92" i="47"/>
  <c r="AN13" i="47"/>
  <c r="AN15" i="47"/>
  <c r="AN50" i="47"/>
  <c r="AN44" i="47"/>
  <c r="AN32" i="47"/>
  <c r="AN38" i="47"/>
  <c r="AN18" i="47"/>
  <c r="AN25" i="47"/>
  <c r="AN36" i="47"/>
  <c r="AN47" i="47"/>
  <c r="AN22" i="47"/>
  <c r="AN55" i="47"/>
  <c r="AN49" i="47"/>
  <c r="AN43" i="47"/>
  <c r="AN54" i="47"/>
  <c r="AN27" i="47"/>
  <c r="AN30" i="47"/>
  <c r="AN41" i="47"/>
  <c r="AN52" i="47"/>
  <c r="AN19" i="47"/>
  <c r="AN24" i="47"/>
  <c r="AN35" i="47"/>
  <c r="AN46" i="47"/>
  <c r="AN51" i="47"/>
  <c r="AN21" i="47"/>
  <c r="AN26" i="47"/>
  <c r="AN20" i="47"/>
  <c r="AN37" i="47"/>
  <c r="AN48" i="47"/>
  <c r="AN28" i="47"/>
  <c r="AN14" i="47"/>
  <c r="AN17" i="47"/>
  <c r="AN33" i="47"/>
  <c r="AN29" i="47"/>
  <c r="AN40" i="47"/>
  <c r="AN23" i="47"/>
  <c r="AN34" i="47"/>
  <c r="AN45" i="47"/>
  <c r="AN39" i="47"/>
  <c r="AN31" i="47"/>
  <c r="AN42" i="47"/>
  <c r="AN53" i="47"/>
  <c r="AQ17" i="47"/>
  <c r="AQ32" i="47"/>
  <c r="AQ51" i="47"/>
  <c r="AQ34" i="47"/>
  <c r="AQ39" i="47"/>
  <c r="AQ47" i="47"/>
  <c r="AQ44" i="47"/>
  <c r="AL92" i="47"/>
  <c r="AL13" i="47"/>
  <c r="AL17" i="47"/>
  <c r="AL15" i="47"/>
  <c r="AL40" i="47"/>
  <c r="AL34" i="47"/>
  <c r="AL22" i="47"/>
  <c r="AL52" i="47"/>
  <c r="AL18" i="47"/>
  <c r="AL46" i="47"/>
  <c r="AL51" i="47"/>
  <c r="AL27" i="47"/>
  <c r="AL38" i="47"/>
  <c r="AL49" i="47"/>
  <c r="AL26" i="47"/>
  <c r="AL37" i="47"/>
  <c r="AL48" i="47"/>
  <c r="AL28" i="47"/>
  <c r="AL53" i="47"/>
  <c r="AL45" i="47"/>
  <c r="AL39" i="47"/>
  <c r="AL50" i="47"/>
  <c r="AL31" i="47"/>
  <c r="AL42" i="47"/>
  <c r="AL25" i="47"/>
  <c r="AL36" i="47"/>
  <c r="AL20" i="47"/>
  <c r="AL47" i="47"/>
  <c r="AL41" i="47"/>
  <c r="AL35" i="47"/>
  <c r="AL30" i="47"/>
  <c r="AL24" i="47"/>
  <c r="AL14" i="47"/>
  <c r="AL33" i="47"/>
  <c r="AL29" i="47"/>
  <c r="AL21" i="47"/>
  <c r="AL32" i="47"/>
  <c r="AL43" i="47"/>
  <c r="AL54" i="47"/>
  <c r="AL55" i="47"/>
  <c r="AL19" i="47"/>
  <c r="AL44" i="47"/>
  <c r="AL23" i="47"/>
  <c r="AP92" i="47"/>
  <c r="AP13" i="47"/>
  <c r="AP42" i="47"/>
  <c r="AP17" i="47"/>
  <c r="AP48" i="47"/>
  <c r="AP15" i="47"/>
  <c r="AP24" i="47"/>
  <c r="AP54" i="47"/>
  <c r="AP37" i="47"/>
  <c r="AP29" i="47"/>
  <c r="AP40" i="47"/>
  <c r="AP51" i="47"/>
  <c r="AP18" i="47"/>
  <c r="AP23" i="47"/>
  <c r="AP34" i="47"/>
  <c r="AP45" i="47"/>
  <c r="AP28" i="47"/>
  <c r="AP39" i="47"/>
  <c r="AP50" i="47"/>
  <c r="AP26" i="47"/>
  <c r="AP55" i="47"/>
  <c r="AP31" i="47"/>
  <c r="AP25" i="47"/>
  <c r="AP19" i="47"/>
  <c r="AP30" i="47"/>
  <c r="AP35" i="47"/>
  <c r="AP46" i="47"/>
  <c r="AP36" i="47"/>
  <c r="AP21" i="47"/>
  <c r="AP32" i="47"/>
  <c r="AP53" i="47"/>
  <c r="AP27" i="47"/>
  <c r="AP38" i="47"/>
  <c r="AP47" i="47"/>
  <c r="AP33" i="47"/>
  <c r="AP44" i="47"/>
  <c r="AP20" i="47"/>
  <c r="AP49" i="47"/>
  <c r="AP41" i="47"/>
  <c r="AP52" i="47"/>
  <c r="AP22" i="47"/>
  <c r="AP43" i="47"/>
  <c r="AP14" i="47"/>
  <c r="AQ27" i="47"/>
  <c r="AQ49" i="47"/>
  <c r="AQ33" i="47"/>
  <c r="T16" i="18"/>
  <c r="V16" i="18"/>
  <c r="L16" i="18"/>
  <c r="W16" i="18"/>
  <c r="N16" i="18"/>
  <c r="P16" i="18"/>
  <c r="R16" i="18"/>
  <c r="Y16" i="18"/>
  <c r="M16" i="18"/>
  <c r="J16" i="18"/>
  <c r="U16" i="18"/>
  <c r="S16" i="18"/>
  <c r="X16" i="18"/>
  <c r="Q16" i="18"/>
  <c r="I60" i="18"/>
  <c r="I112" i="18"/>
  <c r="K16" i="18"/>
  <c r="O16" i="18"/>
  <c r="G247" i="34"/>
  <c r="AQ13" i="47"/>
  <c r="I284" i="18"/>
  <c r="I311" i="18"/>
  <c r="J247" i="34"/>
  <c r="F247" i="34"/>
  <c r="I247" i="34"/>
  <c r="D246" i="34"/>
  <c r="H247" i="34"/>
  <c r="D257" i="34"/>
  <c r="E257" i="34" s="1"/>
  <c r="D256" i="34"/>
  <c r="AQ14" i="47"/>
  <c r="AM119" i="47"/>
  <c r="AL119" i="47"/>
  <c r="AO119" i="47"/>
  <c r="AP119" i="47"/>
  <c r="AN119" i="47"/>
  <c r="N214" i="47"/>
  <c r="N65" i="47"/>
  <c r="K214" i="47"/>
  <c r="K65" i="47"/>
  <c r="L214" i="47"/>
  <c r="L65" i="47"/>
  <c r="M214" i="47"/>
  <c r="M245" i="47" s="1"/>
  <c r="M65" i="47"/>
  <c r="K219" i="47"/>
  <c r="K224" i="47"/>
  <c r="K218" i="47"/>
  <c r="Y214" i="47" s="1"/>
  <c r="N161" i="47"/>
  <c r="X174" i="47" s="1"/>
  <c r="N166" i="47"/>
  <c r="Y168" i="47" s="1"/>
  <c r="N157" i="47"/>
  <c r="N172" i="47"/>
  <c r="N160" i="47"/>
  <c r="W174" i="47" s="1"/>
  <c r="N163" i="47"/>
  <c r="W168" i="47" s="1"/>
  <c r="N165" i="47"/>
  <c r="W172" i="47" s="1"/>
  <c r="N162" i="47"/>
  <c r="Y174" i="47" s="1"/>
  <c r="N168" i="47"/>
  <c r="Y172" i="47" s="1"/>
  <c r="N159" i="47"/>
  <c r="Y166" i="47" s="1"/>
  <c r="N167" i="47"/>
  <c r="Y170" i="47" s="1"/>
  <c r="N164" i="47"/>
  <c r="W170" i="47" s="1"/>
  <c r="N171" i="47"/>
  <c r="N158" i="47"/>
  <c r="X166" i="47" s="1"/>
  <c r="N170" i="47"/>
  <c r="X176" i="47" s="1"/>
  <c r="N169" i="47"/>
  <c r="X175" i="47" s="1"/>
  <c r="L166" i="47"/>
  <c r="S168" i="47" s="1"/>
  <c r="L161" i="47"/>
  <c r="R174" i="47" s="1"/>
  <c r="L168" i="47"/>
  <c r="S172" i="47" s="1"/>
  <c r="L163" i="47"/>
  <c r="Q168" i="47" s="1"/>
  <c r="L172" i="47"/>
  <c r="L159" i="47"/>
  <c r="S166" i="47" s="1"/>
  <c r="L162" i="47"/>
  <c r="S174" i="47" s="1"/>
  <c r="L164" i="47"/>
  <c r="Q170" i="47" s="1"/>
  <c r="L157" i="47"/>
  <c r="L167" i="47"/>
  <c r="S170" i="47" s="1"/>
  <c r="L160" i="47"/>
  <c r="Q174" i="47" s="1"/>
  <c r="L158" i="47"/>
  <c r="R166" i="47" s="1"/>
  <c r="L171" i="47"/>
  <c r="L165" i="47"/>
  <c r="Q172" i="47" s="1"/>
  <c r="L169" i="47"/>
  <c r="R175" i="47" s="1"/>
  <c r="L170" i="47"/>
  <c r="R176" i="47" s="1"/>
  <c r="M161" i="47"/>
  <c r="U174" i="47" s="1"/>
  <c r="M166" i="47"/>
  <c r="V168" i="47" s="1"/>
  <c r="M168" i="47"/>
  <c r="V172" i="47" s="1"/>
  <c r="M164" i="47"/>
  <c r="T170" i="47" s="1"/>
  <c r="M157" i="47"/>
  <c r="M167" i="47"/>
  <c r="V170" i="47" s="1"/>
  <c r="M158" i="47"/>
  <c r="U166" i="47" s="1"/>
  <c r="M160" i="47"/>
  <c r="T174" i="47" s="1"/>
  <c r="M172" i="47"/>
  <c r="M171" i="47"/>
  <c r="M165" i="47"/>
  <c r="T172" i="47" s="1"/>
  <c r="M163" i="47"/>
  <c r="T168" i="47" s="1"/>
  <c r="M162" i="47"/>
  <c r="V174" i="47" s="1"/>
  <c r="M159" i="47"/>
  <c r="V166" i="47" s="1"/>
  <c r="M169" i="47"/>
  <c r="U175" i="47" s="1"/>
  <c r="M170" i="47"/>
  <c r="U176" i="47" s="1"/>
  <c r="K168" i="47"/>
  <c r="K158" i="47"/>
  <c r="K159" i="47"/>
  <c r="K166" i="47"/>
  <c r="K160" i="47"/>
  <c r="K167" i="47"/>
  <c r="K165" i="47"/>
  <c r="K157" i="47"/>
  <c r="K171" i="47"/>
  <c r="K172" i="47"/>
  <c r="K164" i="47"/>
  <c r="K161" i="47"/>
  <c r="K163" i="47"/>
  <c r="K162" i="47"/>
  <c r="K169" i="47"/>
  <c r="X164" i="47" s="1"/>
  <c r="K170" i="47"/>
  <c r="X165" i="47" s="1"/>
  <c r="N125" i="47"/>
  <c r="X138" i="47" s="1"/>
  <c r="N131" i="47"/>
  <c r="Y134" i="47" s="1"/>
  <c r="N129" i="47"/>
  <c r="W136" i="47" s="1"/>
  <c r="N130" i="47"/>
  <c r="Y132" i="47" s="1"/>
  <c r="N132" i="47"/>
  <c r="Y136" i="47" s="1"/>
  <c r="N135" i="47"/>
  <c r="N126" i="47"/>
  <c r="Y138" i="47" s="1"/>
  <c r="N124" i="47"/>
  <c r="W138" i="47" s="1"/>
  <c r="N123" i="47"/>
  <c r="Y130" i="47" s="1"/>
  <c r="N136" i="47"/>
  <c r="N128" i="47"/>
  <c r="W134" i="47" s="1"/>
  <c r="N122" i="47"/>
  <c r="X130" i="47" s="1"/>
  <c r="N121" i="47"/>
  <c r="W130" i="47" s="1"/>
  <c r="N127" i="47"/>
  <c r="W132" i="47" s="1"/>
  <c r="N133" i="47"/>
  <c r="X139" i="47" s="1"/>
  <c r="N134" i="47"/>
  <c r="X140" i="47" s="1"/>
  <c r="L135" i="47"/>
  <c r="L128" i="47"/>
  <c r="Q134" i="47" s="1"/>
  <c r="L127" i="47"/>
  <c r="Q132" i="47" s="1"/>
  <c r="L130" i="47"/>
  <c r="S132" i="47" s="1"/>
  <c r="L122" i="47"/>
  <c r="R130" i="47" s="1"/>
  <c r="L136" i="47"/>
  <c r="L126" i="47"/>
  <c r="S138" i="47" s="1"/>
  <c r="L124" i="47"/>
  <c r="Q138" i="47" s="1"/>
  <c r="L132" i="47"/>
  <c r="S136" i="47" s="1"/>
  <c r="L129" i="47"/>
  <c r="Q136" i="47" s="1"/>
  <c r="L125" i="47"/>
  <c r="R138" i="47" s="1"/>
  <c r="L121" i="47"/>
  <c r="Q130" i="47" s="1"/>
  <c r="L131" i="47"/>
  <c r="S134" i="47" s="1"/>
  <c r="L123" i="47"/>
  <c r="S130" i="47" s="1"/>
  <c r="L134" i="47"/>
  <c r="R140" i="47" s="1"/>
  <c r="L133" i="47"/>
  <c r="R139" i="47" s="1"/>
  <c r="M131" i="47"/>
  <c r="V134" i="47" s="1"/>
  <c r="M130" i="47"/>
  <c r="V132" i="47" s="1"/>
  <c r="M123" i="47"/>
  <c r="V130" i="47" s="1"/>
  <c r="M124" i="47"/>
  <c r="T138" i="47" s="1"/>
  <c r="M132" i="47"/>
  <c r="V136" i="47" s="1"/>
  <c r="M126" i="47"/>
  <c r="V138" i="47" s="1"/>
  <c r="M135" i="47"/>
  <c r="M125" i="47"/>
  <c r="U138" i="47" s="1"/>
  <c r="M127" i="47"/>
  <c r="T132" i="47" s="1"/>
  <c r="M129" i="47"/>
  <c r="T136" i="47" s="1"/>
  <c r="M122" i="47"/>
  <c r="U130" i="47" s="1"/>
  <c r="M121" i="47"/>
  <c r="T130" i="47" s="1"/>
  <c r="M136" i="47"/>
  <c r="M128" i="47"/>
  <c r="T134" i="47" s="1"/>
  <c r="M134" i="47"/>
  <c r="U140" i="47" s="1"/>
  <c r="M133" i="47"/>
  <c r="U139" i="47" s="1"/>
  <c r="K128" i="47"/>
  <c r="W123" i="47" s="1"/>
  <c r="K126" i="47"/>
  <c r="Y127" i="47" s="1"/>
  <c r="K132" i="47"/>
  <c r="Y125" i="47" s="1"/>
  <c r="K130" i="47"/>
  <c r="Y121" i="47" s="1"/>
  <c r="K123" i="47"/>
  <c r="Y119" i="47" s="1"/>
  <c r="K135" i="47"/>
  <c r="K122" i="47"/>
  <c r="X119" i="47" s="1"/>
  <c r="K129" i="47"/>
  <c r="W125" i="47" s="1"/>
  <c r="K125" i="47"/>
  <c r="X127" i="47" s="1"/>
  <c r="K131" i="47"/>
  <c r="Y123" i="47" s="1"/>
  <c r="K136" i="47"/>
  <c r="K121" i="47"/>
  <c r="W119" i="47" s="1"/>
  <c r="K127" i="47"/>
  <c r="W121" i="47" s="1"/>
  <c r="K124" i="47"/>
  <c r="W127" i="47" s="1"/>
  <c r="K133" i="47"/>
  <c r="X128" i="47" s="1"/>
  <c r="K134" i="47"/>
  <c r="X129" i="47" s="1"/>
  <c r="M94" i="47" a="1"/>
  <c r="M94" i="47" s="1"/>
  <c r="T103" i="47" s="1"/>
  <c r="M99" i="47" a="1"/>
  <c r="M99" i="47" s="1"/>
  <c r="V111" i="47" s="1"/>
  <c r="M105" i="47" a="1"/>
  <c r="M105" i="47" s="1"/>
  <c r="V109" i="47" s="1"/>
  <c r="M104" i="47" a="1"/>
  <c r="M104" i="47" s="1"/>
  <c r="V107" i="47" s="1"/>
  <c r="M100" i="47" a="1"/>
  <c r="M100" i="47" s="1"/>
  <c r="T105" i="47" s="1"/>
  <c r="M95" i="47" a="1"/>
  <c r="M95" i="47" s="1"/>
  <c r="U103" i="47" s="1"/>
  <c r="M98" i="47" a="1"/>
  <c r="M98" i="47" s="1"/>
  <c r="U111" i="47" s="1"/>
  <c r="M97" i="47" a="1"/>
  <c r="M97" i="47" s="1"/>
  <c r="T111" i="47" s="1"/>
  <c r="M107" i="47" a="1"/>
  <c r="M107" i="47" s="1"/>
  <c r="U113" i="47" s="1"/>
  <c r="M102" i="47" a="1"/>
  <c r="M102" i="47" s="1"/>
  <c r="T109" i="47" s="1"/>
  <c r="M96" i="47" a="1"/>
  <c r="M96" i="47" s="1"/>
  <c r="V103" i="47" s="1"/>
  <c r="M106" i="47" a="1"/>
  <c r="M106" i="47" s="1"/>
  <c r="U112" i="47" s="1"/>
  <c r="M109" i="47" a="1"/>
  <c r="M109" i="47" s="1"/>
  <c r="M103" i="47" a="1"/>
  <c r="M103" i="47" s="1"/>
  <c r="V105" i="47" s="1"/>
  <c r="M101" i="47" a="1"/>
  <c r="M101" i="47" s="1"/>
  <c r="T107" i="47" s="1"/>
  <c r="M108" i="47" a="1"/>
  <c r="M108" i="47" s="1"/>
  <c r="N94" i="47" a="1"/>
  <c r="N94" i="47" s="1"/>
  <c r="W103" i="47" s="1"/>
  <c r="N95" i="47" a="1"/>
  <c r="N95" i="47" s="1"/>
  <c r="X103" i="47" s="1"/>
  <c r="N97" i="47" a="1"/>
  <c r="N97" i="47" s="1"/>
  <c r="W111" i="47" s="1"/>
  <c r="N109" i="47" a="1"/>
  <c r="N109" i="47" s="1"/>
  <c r="N106" i="47" a="1"/>
  <c r="N106" i="47" s="1"/>
  <c r="X112" i="47" s="1"/>
  <c r="N105" i="47" a="1"/>
  <c r="N105" i="47" s="1"/>
  <c r="Y109" i="47" s="1"/>
  <c r="N108" i="47" a="1"/>
  <c r="N108" i="47" s="1"/>
  <c r="N101" i="47" a="1"/>
  <c r="N101" i="47" s="1"/>
  <c r="W107" i="47" s="1"/>
  <c r="N100" i="47" a="1"/>
  <c r="N100" i="47" s="1"/>
  <c r="W105" i="47" s="1"/>
  <c r="N99" i="47" a="1"/>
  <c r="N99" i="47" s="1"/>
  <c r="Y111" i="47" s="1"/>
  <c r="N98" i="47" a="1"/>
  <c r="N98" i="47" s="1"/>
  <c r="X111" i="47" s="1"/>
  <c r="N103" i="47" a="1"/>
  <c r="N103" i="47" s="1"/>
  <c r="Y105" i="47" s="1"/>
  <c r="N107" i="47" a="1"/>
  <c r="N107" i="47" s="1"/>
  <c r="X113" i="47" s="1"/>
  <c r="N96" i="47" a="1"/>
  <c r="N96" i="47" s="1"/>
  <c r="Y103" i="47" s="1"/>
  <c r="N104" i="47" a="1"/>
  <c r="N104" i="47" s="1"/>
  <c r="Y107" i="47" s="1"/>
  <c r="N102" i="47" a="1"/>
  <c r="N102" i="47" s="1"/>
  <c r="W109" i="47" s="1"/>
  <c r="K94" i="47" a="1"/>
  <c r="K94" i="47" s="1"/>
  <c r="W92" i="47" s="1"/>
  <c r="K97" i="47" a="1"/>
  <c r="K97" i="47" s="1"/>
  <c r="W100" i="47" s="1"/>
  <c r="K96" i="47" a="1"/>
  <c r="K96" i="47" s="1"/>
  <c r="Y92" i="47" s="1"/>
  <c r="K95" i="47" a="1"/>
  <c r="K95" i="47" s="1"/>
  <c r="X92" i="47" s="1"/>
  <c r="K108" i="47" a="1"/>
  <c r="K108" i="47" s="1"/>
  <c r="K99" i="47" a="1"/>
  <c r="K99" i="47" s="1"/>
  <c r="Y100" i="47" s="1"/>
  <c r="K100" i="47" a="1"/>
  <c r="K100" i="47" s="1"/>
  <c r="K109" i="47" a="1"/>
  <c r="K109" i="47" s="1"/>
  <c r="K107" i="47" a="1"/>
  <c r="K107" i="47" s="1"/>
  <c r="X102" i="47" s="1"/>
  <c r="K104" i="47" a="1"/>
  <c r="K104" i="47" s="1"/>
  <c r="Y96" i="47" s="1"/>
  <c r="K101" i="47" a="1"/>
  <c r="K101" i="47" s="1"/>
  <c r="W96" i="47" s="1"/>
  <c r="K106" i="47" a="1"/>
  <c r="K106" i="47" s="1"/>
  <c r="X101" i="47" s="1"/>
  <c r="K98" i="47" a="1"/>
  <c r="K98" i="47" s="1"/>
  <c r="X100" i="47" s="1"/>
  <c r="K103" i="47" a="1"/>
  <c r="K103" i="47" s="1"/>
  <c r="Y94" i="47" s="1"/>
  <c r="K102" i="47" a="1"/>
  <c r="K102" i="47" s="1"/>
  <c r="W98" i="47" s="1"/>
  <c r="K105" i="47" a="1"/>
  <c r="K105" i="47" s="1"/>
  <c r="Y98" i="47" s="1"/>
  <c r="L98" i="47" a="1"/>
  <c r="L98" i="47" s="1"/>
  <c r="R111" i="47" s="1"/>
  <c r="L94" i="47" a="1"/>
  <c r="L94" i="47" s="1"/>
  <c r="Q103" i="47" s="1"/>
  <c r="L95" i="47" a="1"/>
  <c r="L95" i="47" s="1"/>
  <c r="R103" i="47" s="1"/>
  <c r="L102" i="47" a="1"/>
  <c r="L102" i="47" s="1"/>
  <c r="Q109" i="47" s="1"/>
  <c r="L105" i="47" a="1"/>
  <c r="L105" i="47" s="1"/>
  <c r="S109" i="47" s="1"/>
  <c r="L97" i="47" a="1"/>
  <c r="L97" i="47" s="1"/>
  <c r="Q111" i="47" s="1"/>
  <c r="L96" i="47" a="1"/>
  <c r="L96" i="47" s="1"/>
  <c r="S103" i="47" s="1"/>
  <c r="L109" i="47" a="1"/>
  <c r="L109" i="47" s="1"/>
  <c r="L101" i="47" a="1"/>
  <c r="L101" i="47" s="1"/>
  <c r="Q107" i="47" s="1"/>
  <c r="L99" i="47" a="1"/>
  <c r="L99" i="47" s="1"/>
  <c r="S111" i="47" s="1"/>
  <c r="L108" i="47" a="1"/>
  <c r="L108" i="47" s="1"/>
  <c r="L106" i="47" a="1"/>
  <c r="L106" i="47" s="1"/>
  <c r="R112" i="47" s="1"/>
  <c r="L100" i="47" a="1"/>
  <c r="L100" i="47" s="1"/>
  <c r="Q105" i="47" s="1"/>
  <c r="L107" i="47" a="1"/>
  <c r="L107" i="47" s="1"/>
  <c r="R113" i="47" s="1"/>
  <c r="L104" i="47" a="1"/>
  <c r="L104" i="47" s="1"/>
  <c r="S107" i="47" s="1"/>
  <c r="L103" i="47" a="1"/>
  <c r="L103" i="47" s="1"/>
  <c r="S105" i="47" s="1"/>
  <c r="M14" i="47"/>
  <c r="L14" i="47"/>
  <c r="K14" i="47"/>
  <c r="O14" i="47"/>
  <c r="N14" i="47"/>
  <c r="O130" i="20"/>
  <c r="N130" i="20"/>
  <c r="P130" i="20"/>
  <c r="E130" i="20"/>
  <c r="G130" i="20"/>
  <c r="I335" i="18"/>
  <c r="I336" i="18"/>
  <c r="I359" i="18"/>
  <c r="I351" i="18"/>
  <c r="I340" i="18"/>
  <c r="I345" i="18"/>
  <c r="I348" i="18"/>
  <c r="I341" i="18"/>
  <c r="I344" i="18"/>
  <c r="I337" i="18"/>
  <c r="I358" i="18"/>
  <c r="I352" i="18"/>
  <c r="I362" i="18"/>
  <c r="I338" i="18"/>
  <c r="I353" i="18"/>
  <c r="I349" i="18"/>
  <c r="I339" i="18"/>
  <c r="I334" i="18"/>
  <c r="F130" i="20"/>
  <c r="I355" i="18"/>
  <c r="I357" i="18"/>
  <c r="I343" i="18"/>
  <c r="I360" i="18"/>
  <c r="I361" i="18"/>
  <c r="I350" i="18"/>
  <c r="I346" i="18"/>
  <c r="I342" i="18"/>
  <c r="I347" i="18"/>
  <c r="I356" i="18"/>
  <c r="I363" i="18"/>
  <c r="I354" i="18"/>
  <c r="H130" i="20"/>
  <c r="I130" i="20"/>
  <c r="D133" i="20"/>
  <c r="C124" i="18"/>
  <c r="F124" i="18" s="1"/>
  <c r="Q124" i="18"/>
  <c r="AG124" i="18"/>
  <c r="Y124" i="18"/>
  <c r="L124" i="18"/>
  <c r="M124" i="18"/>
  <c r="AC124" i="18"/>
  <c r="U124" i="18"/>
  <c r="P124" i="18"/>
  <c r="AF124" i="18"/>
  <c r="R124" i="18"/>
  <c r="AH124" i="18"/>
  <c r="S124" i="18"/>
  <c r="T124" i="18"/>
  <c r="V124" i="18"/>
  <c r="W124" i="18"/>
  <c r="O124" i="18"/>
  <c r="X124" i="18"/>
  <c r="Z124" i="18"/>
  <c r="AA124" i="18"/>
  <c r="AB124" i="18"/>
  <c r="N124" i="18"/>
  <c r="AD124" i="18"/>
  <c r="AE124" i="18"/>
  <c r="J124" i="18"/>
  <c r="K124" i="18"/>
  <c r="C121" i="18"/>
  <c r="E121" i="18" s="1"/>
  <c r="W121" i="18"/>
  <c r="AE121" i="18"/>
  <c r="O121" i="18"/>
  <c r="AA121" i="18"/>
  <c r="S121" i="18"/>
  <c r="T121" i="18"/>
  <c r="L121" i="18"/>
  <c r="AB121" i="18"/>
  <c r="P121" i="18"/>
  <c r="AF121" i="18"/>
  <c r="X121" i="18"/>
  <c r="U121" i="18"/>
  <c r="Z121" i="18"/>
  <c r="Y121" i="18"/>
  <c r="N121" i="18"/>
  <c r="AD121" i="18"/>
  <c r="V121" i="18"/>
  <c r="M121" i="18"/>
  <c r="AC121" i="18"/>
  <c r="R121" i="18"/>
  <c r="AH121" i="18"/>
  <c r="Q121" i="18"/>
  <c r="AG121" i="18"/>
  <c r="J121" i="18"/>
  <c r="K121" i="18"/>
  <c r="C129" i="18"/>
  <c r="D129" i="18" s="1"/>
  <c r="L129" i="18"/>
  <c r="AE129" i="18"/>
  <c r="W129" i="18"/>
  <c r="S129" i="18"/>
  <c r="AB129" i="18"/>
  <c r="AA129" i="18"/>
  <c r="O129" i="18"/>
  <c r="Z129" i="18"/>
  <c r="V129" i="18"/>
  <c r="U129" i="18"/>
  <c r="X129" i="18"/>
  <c r="AH129" i="18"/>
  <c r="I130" i="18" s="1"/>
  <c r="P129" i="18"/>
  <c r="AC129" i="18"/>
  <c r="M129" i="18"/>
  <c r="T129" i="18"/>
  <c r="AD129" i="18"/>
  <c r="R129" i="18"/>
  <c r="AF129" i="18"/>
  <c r="N129" i="18"/>
  <c r="AG129" i="18"/>
  <c r="Y129" i="18"/>
  <c r="Q129" i="18"/>
  <c r="K129" i="18"/>
  <c r="J129" i="18"/>
  <c r="C126" i="18"/>
  <c r="F126" i="18" s="1"/>
  <c r="Z126" i="18"/>
  <c r="N126" i="18"/>
  <c r="AH126" i="18"/>
  <c r="V126" i="18"/>
  <c r="AD126" i="18"/>
  <c r="R126" i="18"/>
  <c r="S126" i="18"/>
  <c r="AA126" i="18"/>
  <c r="O126" i="18"/>
  <c r="AE126" i="18"/>
  <c r="X126" i="18"/>
  <c r="U126" i="18"/>
  <c r="L126" i="18"/>
  <c r="AB126" i="18"/>
  <c r="Y126" i="18"/>
  <c r="AG126" i="18"/>
  <c r="P126" i="18"/>
  <c r="AF126" i="18"/>
  <c r="M126" i="18"/>
  <c r="AC126" i="18"/>
  <c r="Q126" i="18"/>
  <c r="W126" i="18"/>
  <c r="T126" i="18"/>
  <c r="K126" i="18"/>
  <c r="J126" i="18"/>
  <c r="C127" i="18"/>
  <c r="D127" i="18" s="1"/>
  <c r="AC127" i="18"/>
  <c r="M127" i="18"/>
  <c r="AG127" i="18"/>
  <c r="U127" i="18"/>
  <c r="Y127" i="18"/>
  <c r="Q127" i="18"/>
  <c r="AH127" i="18"/>
  <c r="R127" i="18"/>
  <c r="AD127" i="18"/>
  <c r="N127" i="18"/>
  <c r="Z127" i="18"/>
  <c r="V127" i="18"/>
  <c r="S127" i="18"/>
  <c r="L127" i="18"/>
  <c r="AB127" i="18"/>
  <c r="W127" i="18"/>
  <c r="P127" i="18"/>
  <c r="AF127" i="18"/>
  <c r="AA127" i="18"/>
  <c r="T127" i="18"/>
  <c r="O127" i="18"/>
  <c r="AE127" i="18"/>
  <c r="X127" i="18"/>
  <c r="K127" i="18"/>
  <c r="J127" i="18"/>
  <c r="C120" i="18"/>
  <c r="F120" i="18" s="1"/>
  <c r="M120" i="18"/>
  <c r="AC120" i="18"/>
  <c r="L120" i="18"/>
  <c r="U120" i="18"/>
  <c r="Y120" i="18"/>
  <c r="N120" i="18"/>
  <c r="AD120" i="18"/>
  <c r="X120" i="18"/>
  <c r="O120" i="18"/>
  <c r="AE120" i="18"/>
  <c r="R120" i="18"/>
  <c r="AH120" i="18"/>
  <c r="AB120" i="18"/>
  <c r="S120" i="18"/>
  <c r="Q120" i="18"/>
  <c r="V120" i="18"/>
  <c r="P120" i="18"/>
  <c r="AF120" i="18"/>
  <c r="W120" i="18"/>
  <c r="AA120" i="18"/>
  <c r="AG120" i="18"/>
  <c r="Z120" i="18"/>
  <c r="T120" i="18"/>
  <c r="K120" i="18"/>
  <c r="J120" i="18"/>
  <c r="C128" i="18"/>
  <c r="D128" i="18" s="1"/>
  <c r="M128" i="18"/>
  <c r="AG128" i="18"/>
  <c r="U128" i="18"/>
  <c r="Y128" i="18"/>
  <c r="AA128" i="18"/>
  <c r="S128" i="18"/>
  <c r="AF128" i="18"/>
  <c r="AE128" i="18"/>
  <c r="O128" i="18"/>
  <c r="P128" i="18"/>
  <c r="W128" i="18"/>
  <c r="X128" i="18"/>
  <c r="V128" i="18"/>
  <c r="Q128" i="18"/>
  <c r="AC128" i="18"/>
  <c r="T128" i="18"/>
  <c r="AD128" i="18"/>
  <c r="Z128" i="18"/>
  <c r="AH128" i="18"/>
  <c r="R128" i="18"/>
  <c r="N128" i="18"/>
  <c r="L128" i="18"/>
  <c r="AB128" i="18"/>
  <c r="J128" i="18"/>
  <c r="K128" i="18"/>
  <c r="C125" i="18"/>
  <c r="D125" i="18" s="1"/>
  <c r="AA125" i="18"/>
  <c r="O125" i="18"/>
  <c r="W125" i="18"/>
  <c r="AE125" i="18"/>
  <c r="S125" i="18"/>
  <c r="X125" i="18"/>
  <c r="P125" i="18"/>
  <c r="AF125" i="18"/>
  <c r="AC125" i="18"/>
  <c r="M125" i="18"/>
  <c r="T125" i="18"/>
  <c r="AG125" i="18"/>
  <c r="N125" i="18"/>
  <c r="AD125" i="18"/>
  <c r="Z125" i="18"/>
  <c r="L125" i="18"/>
  <c r="Q125" i="18"/>
  <c r="R125" i="18"/>
  <c r="AH125" i="18"/>
  <c r="AB125" i="18"/>
  <c r="U125" i="18"/>
  <c r="V125" i="18"/>
  <c r="Y125" i="18"/>
  <c r="K125" i="18"/>
  <c r="J125" i="18"/>
  <c r="C119" i="18"/>
  <c r="E119" i="18" s="1"/>
  <c r="AC119" i="18"/>
  <c r="Q119" i="18"/>
  <c r="AG119" i="18"/>
  <c r="U119" i="18"/>
  <c r="Y119" i="18"/>
  <c r="M119" i="18"/>
  <c r="V119" i="18"/>
  <c r="N119" i="18"/>
  <c r="AD119" i="18"/>
  <c r="R119" i="18"/>
  <c r="AH119" i="18"/>
  <c r="S119" i="18"/>
  <c r="T119" i="18"/>
  <c r="AF119" i="18"/>
  <c r="Z119" i="18"/>
  <c r="W119" i="18"/>
  <c r="X119" i="18"/>
  <c r="AA119" i="18"/>
  <c r="L119" i="18"/>
  <c r="AB119" i="18"/>
  <c r="O119" i="18"/>
  <c r="AE119" i="18"/>
  <c r="P119" i="18"/>
  <c r="K119" i="18"/>
  <c r="C122" i="18"/>
  <c r="E122" i="18" s="1"/>
  <c r="AH122" i="18"/>
  <c r="V122" i="18"/>
  <c r="AD122" i="18"/>
  <c r="R122" i="18"/>
  <c r="Z122" i="18"/>
  <c r="N122" i="18"/>
  <c r="O122" i="18"/>
  <c r="AE122" i="18"/>
  <c r="W122" i="18"/>
  <c r="AA122" i="18"/>
  <c r="L122" i="18"/>
  <c r="AB122" i="18"/>
  <c r="Q122" i="18"/>
  <c r="AG122" i="18"/>
  <c r="AC122" i="18"/>
  <c r="S122" i="18"/>
  <c r="P122" i="18"/>
  <c r="AF122" i="18"/>
  <c r="U122" i="18"/>
  <c r="T122" i="18"/>
  <c r="Y122" i="18"/>
  <c r="X122" i="18"/>
  <c r="M122" i="18"/>
  <c r="J122" i="18"/>
  <c r="K122" i="18"/>
  <c r="C123" i="18"/>
  <c r="E123" i="18" s="1"/>
  <c r="AG123" i="18"/>
  <c r="U123" i="18"/>
  <c r="AC123" i="18"/>
  <c r="Q123" i="18"/>
  <c r="Y123" i="18"/>
  <c r="M123" i="18"/>
  <c r="Z123" i="18"/>
  <c r="R123" i="18"/>
  <c r="AH123" i="18"/>
  <c r="V123" i="18"/>
  <c r="W123" i="18"/>
  <c r="X123" i="18"/>
  <c r="AA123" i="18"/>
  <c r="L123" i="18"/>
  <c r="AB123" i="18"/>
  <c r="N123" i="18"/>
  <c r="O123" i="18"/>
  <c r="AE123" i="18"/>
  <c r="P123" i="18"/>
  <c r="AF123" i="18"/>
  <c r="T123" i="18"/>
  <c r="AD123" i="18"/>
  <c r="S123" i="18"/>
  <c r="K123" i="18"/>
  <c r="J123" i="18"/>
  <c r="E124" i="18"/>
  <c r="Q111" i="18"/>
  <c r="Q110" i="18"/>
  <c r="M111" i="18"/>
  <c r="M110" i="18"/>
  <c r="R111" i="18"/>
  <c r="R110" i="18"/>
  <c r="L110" i="18"/>
  <c r="L111" i="18"/>
  <c r="N111" i="18"/>
  <c r="N110" i="18"/>
  <c r="P110" i="18"/>
  <c r="P111" i="18"/>
  <c r="I59" i="18"/>
  <c r="K110" i="18"/>
  <c r="K111" i="18"/>
  <c r="O111" i="18"/>
  <c r="O110" i="18"/>
  <c r="J111" i="18"/>
  <c r="J110" i="18"/>
  <c r="T110" i="18"/>
  <c r="T111" i="18"/>
  <c r="S111" i="18"/>
  <c r="S110" i="18"/>
  <c r="Y74" i="18"/>
  <c r="X74" i="18"/>
  <c r="X71" i="18"/>
  <c r="Y71" i="18"/>
  <c r="X79" i="18"/>
  <c r="Y79" i="18"/>
  <c r="Y76" i="18"/>
  <c r="X76" i="18"/>
  <c r="X77" i="18"/>
  <c r="Y77" i="18"/>
  <c r="Y70" i="18"/>
  <c r="X70" i="18"/>
  <c r="Y78" i="18"/>
  <c r="X78" i="18"/>
  <c r="X75" i="18"/>
  <c r="Y75" i="18"/>
  <c r="X69" i="18"/>
  <c r="Y69" i="18"/>
  <c r="Y72" i="18"/>
  <c r="X72" i="18"/>
  <c r="X73" i="18"/>
  <c r="Y73" i="18"/>
  <c r="I58" i="18"/>
  <c r="I15" i="18"/>
  <c r="L130" i="20"/>
  <c r="M130" i="20"/>
  <c r="D131" i="20"/>
  <c r="K130" i="20"/>
  <c r="D42" i="20"/>
  <c r="S12" i="20"/>
  <c r="D252" i="34"/>
  <c r="D248" i="34"/>
  <c r="D251" i="34"/>
  <c r="D255" i="34"/>
  <c r="D250" i="34"/>
  <c r="D254" i="34"/>
  <c r="D249" i="34"/>
  <c r="D253" i="34"/>
  <c r="E38" i="29"/>
  <c r="E39" i="29"/>
  <c r="H168" i="31"/>
  <c r="H167" i="31" s="1"/>
  <c r="L167" i="31"/>
  <c r="D229" i="34"/>
  <c r="E229" i="34" s="1"/>
  <c r="E230" i="34"/>
  <c r="E238" i="34"/>
  <c r="E239" i="34"/>
  <c r="E236" i="34"/>
  <c r="E237" i="34"/>
  <c r="E35" i="29"/>
  <c r="I21" i="18"/>
  <c r="I19" i="18"/>
  <c r="E232" i="34"/>
  <c r="O116" i="30"/>
  <c r="W113" i="30" s="1"/>
  <c r="O96" i="30"/>
  <c r="W101" i="30" s="1"/>
  <c r="G39" i="30"/>
  <c r="H60" i="30"/>
  <c r="W53" i="30" s="1"/>
  <c r="D132" i="20"/>
  <c r="E81" i="29"/>
  <c r="E83" i="29"/>
  <c r="E76" i="29"/>
  <c r="E77" i="29"/>
  <c r="E80" i="29"/>
  <c r="E74" i="29"/>
  <c r="E70" i="29"/>
  <c r="E79" i="29"/>
  <c r="E36" i="29"/>
  <c r="E33" i="29"/>
  <c r="E32" i="29"/>
  <c r="E37" i="29"/>
  <c r="E78" i="29"/>
  <c r="E71" i="29"/>
  <c r="E73" i="29"/>
  <c r="E69" i="29"/>
  <c r="E84" i="29"/>
  <c r="E75" i="29"/>
  <c r="E82" i="29"/>
  <c r="E34" i="29"/>
  <c r="F121" i="18"/>
  <c r="K109" i="18"/>
  <c r="K108" i="18"/>
  <c r="K88" i="18"/>
  <c r="K99" i="18"/>
  <c r="K80" i="18"/>
  <c r="K84" i="18"/>
  <c r="K104" i="18"/>
  <c r="K100" i="18"/>
  <c r="K96" i="18"/>
  <c r="K106" i="18"/>
  <c r="K101" i="18"/>
  <c r="K81" i="18"/>
  <c r="K85" i="18"/>
  <c r="K90" i="18"/>
  <c r="K94" i="18"/>
  <c r="K82" i="18"/>
  <c r="K107" i="18"/>
  <c r="K87" i="18"/>
  <c r="K83" i="18"/>
  <c r="K95" i="18"/>
  <c r="K92" i="18"/>
  <c r="K91" i="18"/>
  <c r="K103" i="18"/>
  <c r="K93" i="18"/>
  <c r="K98" i="18"/>
  <c r="K86" i="18"/>
  <c r="K89" i="18"/>
  <c r="K105" i="18"/>
  <c r="K102" i="18"/>
  <c r="K97" i="18"/>
  <c r="O109" i="18"/>
  <c r="O108" i="18"/>
  <c r="O106" i="18"/>
  <c r="O101" i="18"/>
  <c r="O81" i="18"/>
  <c r="O85" i="18"/>
  <c r="O90" i="18"/>
  <c r="O94" i="18"/>
  <c r="O82" i="18"/>
  <c r="O107" i="18"/>
  <c r="O87" i="18"/>
  <c r="O83" i="18"/>
  <c r="O95" i="18"/>
  <c r="O92" i="18"/>
  <c r="O91" i="18"/>
  <c r="O103" i="18"/>
  <c r="O93" i="18"/>
  <c r="O98" i="18"/>
  <c r="O86" i="18"/>
  <c r="O89" i="18"/>
  <c r="O105" i="18"/>
  <c r="O102" i="18"/>
  <c r="O97" i="18"/>
  <c r="O88" i="18"/>
  <c r="O99" i="18"/>
  <c r="O80" i="18"/>
  <c r="O84" i="18"/>
  <c r="O104" i="18"/>
  <c r="O100" i="18"/>
  <c r="O96" i="18"/>
  <c r="J109" i="18"/>
  <c r="J108" i="18"/>
  <c r="J88" i="18"/>
  <c r="J99" i="18"/>
  <c r="J80" i="18"/>
  <c r="J98" i="18"/>
  <c r="J86" i="18"/>
  <c r="J84" i="18"/>
  <c r="J104" i="18"/>
  <c r="J102" i="18"/>
  <c r="J100" i="18"/>
  <c r="J96" i="18"/>
  <c r="J101" i="18"/>
  <c r="J81" i="18"/>
  <c r="J85" i="18"/>
  <c r="J107" i="18"/>
  <c r="J87" i="18"/>
  <c r="J106" i="18"/>
  <c r="J83" i="18"/>
  <c r="J95" i="18"/>
  <c r="J92" i="18"/>
  <c r="J91" i="18"/>
  <c r="J90" i="18"/>
  <c r="J103" i="18"/>
  <c r="J94" i="18"/>
  <c r="J82" i="18"/>
  <c r="J93" i="18"/>
  <c r="J89" i="18"/>
  <c r="J105" i="18"/>
  <c r="J97" i="18"/>
  <c r="H223" i="18"/>
  <c r="V70" i="18"/>
  <c r="R70" i="18"/>
  <c r="N70" i="18"/>
  <c r="J70" i="18"/>
  <c r="U70" i="18"/>
  <c r="Q70" i="18"/>
  <c r="M70" i="18"/>
  <c r="T70" i="18"/>
  <c r="P70" i="18"/>
  <c r="L70" i="18"/>
  <c r="W70" i="18"/>
  <c r="S70" i="18"/>
  <c r="O70" i="18"/>
  <c r="K70" i="18"/>
  <c r="D70" i="18"/>
  <c r="H231" i="18"/>
  <c r="V78" i="18"/>
  <c r="R78" i="18"/>
  <c r="N78" i="18"/>
  <c r="J78" i="18"/>
  <c r="U78" i="18"/>
  <c r="Q78" i="18"/>
  <c r="M78" i="18"/>
  <c r="T78" i="18"/>
  <c r="P78" i="18"/>
  <c r="L78" i="18"/>
  <c r="W78" i="18"/>
  <c r="S78" i="18"/>
  <c r="O78" i="18"/>
  <c r="K78" i="18"/>
  <c r="D78" i="18"/>
  <c r="C78" i="18"/>
  <c r="T109" i="18"/>
  <c r="T108" i="18"/>
  <c r="T92" i="18"/>
  <c r="T99" i="18"/>
  <c r="T93" i="18"/>
  <c r="T98" i="18"/>
  <c r="T86" i="18"/>
  <c r="T89" i="18"/>
  <c r="T105" i="18"/>
  <c r="T102" i="18"/>
  <c r="T97" i="18"/>
  <c r="T88" i="18"/>
  <c r="T80" i="18"/>
  <c r="T84" i="18"/>
  <c r="T104" i="18"/>
  <c r="T100" i="18"/>
  <c r="T96" i="18"/>
  <c r="T107" i="18"/>
  <c r="T87" i="18"/>
  <c r="T106" i="18"/>
  <c r="T101" i="18"/>
  <c r="T83" i="18"/>
  <c r="T81" i="18"/>
  <c r="T95" i="18"/>
  <c r="T85" i="18"/>
  <c r="T91" i="18"/>
  <c r="T90" i="18"/>
  <c r="T103" i="18"/>
  <c r="T94" i="18"/>
  <c r="T82" i="18"/>
  <c r="H228" i="18"/>
  <c r="W75" i="18"/>
  <c r="S75" i="18"/>
  <c r="O75" i="18"/>
  <c r="K75" i="18"/>
  <c r="V75" i="18"/>
  <c r="R75" i="18"/>
  <c r="N75" i="18"/>
  <c r="U75" i="18"/>
  <c r="Q75" i="18"/>
  <c r="M75" i="18"/>
  <c r="T75" i="18"/>
  <c r="P75" i="18"/>
  <c r="L75" i="18"/>
  <c r="D75" i="18"/>
  <c r="C75" i="18"/>
  <c r="H222" i="18"/>
  <c r="J222" i="18" s="1"/>
  <c r="U69" i="18"/>
  <c r="Q69" i="18"/>
  <c r="M69" i="18"/>
  <c r="T69" i="18"/>
  <c r="P69" i="18"/>
  <c r="L69" i="18"/>
  <c r="W69" i="18"/>
  <c r="S69" i="18"/>
  <c r="O69" i="18"/>
  <c r="K69" i="18"/>
  <c r="V69" i="18"/>
  <c r="R69" i="18"/>
  <c r="N69" i="18"/>
  <c r="C69" i="18"/>
  <c r="H225" i="18"/>
  <c r="T72" i="18"/>
  <c r="P72" i="18"/>
  <c r="L72" i="18"/>
  <c r="W72" i="18"/>
  <c r="S72" i="18"/>
  <c r="O72" i="18"/>
  <c r="K72" i="18"/>
  <c r="V72" i="18"/>
  <c r="R72" i="18"/>
  <c r="N72" i="18"/>
  <c r="J72" i="18"/>
  <c r="U72" i="18"/>
  <c r="Q72" i="18"/>
  <c r="M72" i="18"/>
  <c r="D72" i="18"/>
  <c r="C72" i="18"/>
  <c r="S109" i="18"/>
  <c r="S108" i="18"/>
  <c r="S107" i="18"/>
  <c r="S87" i="18"/>
  <c r="S83" i="18"/>
  <c r="S95" i="18"/>
  <c r="S92" i="18"/>
  <c r="S91" i="18"/>
  <c r="S103" i="18"/>
  <c r="S93" i="18"/>
  <c r="S98" i="18"/>
  <c r="S86" i="18"/>
  <c r="S89" i="18"/>
  <c r="S105" i="18"/>
  <c r="S102" i="18"/>
  <c r="S97" i="18"/>
  <c r="S88" i="18"/>
  <c r="S99" i="18"/>
  <c r="S80" i="18"/>
  <c r="S84" i="18"/>
  <c r="S104" i="18"/>
  <c r="S100" i="18"/>
  <c r="S96" i="18"/>
  <c r="S106" i="18"/>
  <c r="S101" i="18"/>
  <c r="S81" i="18"/>
  <c r="S85" i="18"/>
  <c r="S90" i="18"/>
  <c r="S94" i="18"/>
  <c r="S82" i="18"/>
  <c r="H226" i="18"/>
  <c r="U73" i="18"/>
  <c r="Q73" i="18"/>
  <c r="M73" i="18"/>
  <c r="T73" i="18"/>
  <c r="P73" i="18"/>
  <c r="L73" i="18"/>
  <c r="W73" i="18"/>
  <c r="S73" i="18"/>
  <c r="O73" i="18"/>
  <c r="K73" i="18"/>
  <c r="V73" i="18"/>
  <c r="R73" i="18"/>
  <c r="N73" i="18"/>
  <c r="J73" i="18"/>
  <c r="D73" i="18"/>
  <c r="C73" i="18"/>
  <c r="Q109" i="18"/>
  <c r="Q108" i="18"/>
  <c r="Q107" i="18"/>
  <c r="Q87" i="18"/>
  <c r="Q106" i="18"/>
  <c r="Q101" i="18"/>
  <c r="Q83" i="18"/>
  <c r="Q81" i="18"/>
  <c r="Q95" i="18"/>
  <c r="Q92" i="18"/>
  <c r="Q85" i="18"/>
  <c r="Q91" i="18"/>
  <c r="Q90" i="18"/>
  <c r="Q103" i="18"/>
  <c r="Q94" i="18"/>
  <c r="Q82" i="18"/>
  <c r="Q88" i="18"/>
  <c r="Q99" i="18"/>
  <c r="Q93" i="18"/>
  <c r="Q80" i="18"/>
  <c r="Q98" i="18"/>
  <c r="Q86" i="18"/>
  <c r="Q84" i="18"/>
  <c r="Q104" i="18"/>
  <c r="Q89" i="18"/>
  <c r="Q105" i="18"/>
  <c r="Q102" i="18"/>
  <c r="Q100" i="18"/>
  <c r="Q96" i="18"/>
  <c r="Q97" i="18"/>
  <c r="M109" i="18"/>
  <c r="M108" i="18"/>
  <c r="M107" i="18"/>
  <c r="M87" i="18"/>
  <c r="M106" i="18"/>
  <c r="M101" i="18"/>
  <c r="M83" i="18"/>
  <c r="M81" i="18"/>
  <c r="M95" i="18"/>
  <c r="M92" i="18"/>
  <c r="M85" i="18"/>
  <c r="M91" i="18"/>
  <c r="M90" i="18"/>
  <c r="M103" i="18"/>
  <c r="M94" i="18"/>
  <c r="M82" i="18"/>
  <c r="M88" i="18"/>
  <c r="M99" i="18"/>
  <c r="M93" i="18"/>
  <c r="M80" i="18"/>
  <c r="M98" i="18"/>
  <c r="M86" i="18"/>
  <c r="M84" i="18"/>
  <c r="M104" i="18"/>
  <c r="M89" i="18"/>
  <c r="M105" i="18"/>
  <c r="M102" i="18"/>
  <c r="M100" i="18"/>
  <c r="M96" i="18"/>
  <c r="M97" i="18"/>
  <c r="R109" i="18"/>
  <c r="R108" i="18"/>
  <c r="R107" i="18"/>
  <c r="R87" i="18"/>
  <c r="R106" i="18"/>
  <c r="R83" i="18"/>
  <c r="R95" i="18"/>
  <c r="R92" i="18"/>
  <c r="R91" i="18"/>
  <c r="R90" i="18"/>
  <c r="R103" i="18"/>
  <c r="R94" i="18"/>
  <c r="R82" i="18"/>
  <c r="R93" i="18"/>
  <c r="R89" i="18"/>
  <c r="R105" i="18"/>
  <c r="R97" i="18"/>
  <c r="R88" i="18"/>
  <c r="R99" i="18"/>
  <c r="R80" i="18"/>
  <c r="R98" i="18"/>
  <c r="R86" i="18"/>
  <c r="R84" i="18"/>
  <c r="R104" i="18"/>
  <c r="R102" i="18"/>
  <c r="R100" i="18"/>
  <c r="R96" i="18"/>
  <c r="R101" i="18"/>
  <c r="R81" i="18"/>
  <c r="R85" i="18"/>
  <c r="H227" i="18"/>
  <c r="V74" i="18"/>
  <c r="R74" i="18"/>
  <c r="N74" i="18"/>
  <c r="J74" i="18"/>
  <c r="U74" i="18"/>
  <c r="Q74" i="18"/>
  <c r="M74" i="18"/>
  <c r="T74" i="18"/>
  <c r="P74" i="18"/>
  <c r="L74" i="18"/>
  <c r="W74" i="18"/>
  <c r="S74" i="18"/>
  <c r="O74" i="18"/>
  <c r="K74" i="18"/>
  <c r="D74" i="18"/>
  <c r="C74" i="18"/>
  <c r="L109" i="18"/>
  <c r="L108" i="18"/>
  <c r="L88" i="18"/>
  <c r="L80" i="18"/>
  <c r="L84" i="18"/>
  <c r="L104" i="18"/>
  <c r="L100" i="18"/>
  <c r="L96" i="18"/>
  <c r="L107" i="18"/>
  <c r="L87" i="18"/>
  <c r="L106" i="18"/>
  <c r="L101" i="18"/>
  <c r="L83" i="18"/>
  <c r="L81" i="18"/>
  <c r="L95" i="18"/>
  <c r="L85" i="18"/>
  <c r="L91" i="18"/>
  <c r="L90" i="18"/>
  <c r="L103" i="18"/>
  <c r="L94" i="18"/>
  <c r="L82" i="18"/>
  <c r="L92" i="18"/>
  <c r="L99" i="18"/>
  <c r="L93" i="18"/>
  <c r="L98" i="18"/>
  <c r="L86" i="18"/>
  <c r="L89" i="18"/>
  <c r="L105" i="18"/>
  <c r="L102" i="18"/>
  <c r="L97" i="18"/>
  <c r="H224" i="18"/>
  <c r="W71" i="18"/>
  <c r="S71" i="18"/>
  <c r="O71" i="18"/>
  <c r="K71" i="18"/>
  <c r="V71" i="18"/>
  <c r="R71" i="18"/>
  <c r="N71" i="18"/>
  <c r="J71" i="18"/>
  <c r="U71" i="18"/>
  <c r="Q71" i="18"/>
  <c r="M71" i="18"/>
  <c r="T71" i="18"/>
  <c r="P71" i="18"/>
  <c r="L71" i="18"/>
  <c r="D71" i="18"/>
  <c r="C71" i="18"/>
  <c r="H232" i="18"/>
  <c r="W79" i="18"/>
  <c r="S79" i="18"/>
  <c r="O79" i="18"/>
  <c r="K79" i="18"/>
  <c r="V79" i="18"/>
  <c r="R79" i="18"/>
  <c r="N79" i="18"/>
  <c r="J79" i="18"/>
  <c r="U79" i="18"/>
  <c r="Q79" i="18"/>
  <c r="M79" i="18"/>
  <c r="T79" i="18"/>
  <c r="P79" i="18"/>
  <c r="L79" i="18"/>
  <c r="D79" i="18"/>
  <c r="C79" i="18"/>
  <c r="N109" i="18"/>
  <c r="N108" i="18"/>
  <c r="N101" i="18"/>
  <c r="N81" i="18"/>
  <c r="N85" i="18"/>
  <c r="N107" i="18"/>
  <c r="N87" i="18"/>
  <c r="N106" i="18"/>
  <c r="N83" i="18"/>
  <c r="N95" i="18"/>
  <c r="N92" i="18"/>
  <c r="N91" i="18"/>
  <c r="N90" i="18"/>
  <c r="N103" i="18"/>
  <c r="N94" i="18"/>
  <c r="N82" i="18"/>
  <c r="N93" i="18"/>
  <c r="N89" i="18"/>
  <c r="N105" i="18"/>
  <c r="N97" i="18"/>
  <c r="N88" i="18"/>
  <c r="N99" i="18"/>
  <c r="N80" i="18"/>
  <c r="N98" i="18"/>
  <c r="N86" i="18"/>
  <c r="N84" i="18"/>
  <c r="N104" i="18"/>
  <c r="N102" i="18"/>
  <c r="N100" i="18"/>
  <c r="N96" i="18"/>
  <c r="H229" i="18"/>
  <c r="T76" i="18"/>
  <c r="P76" i="18"/>
  <c r="L76" i="18"/>
  <c r="W76" i="18"/>
  <c r="S76" i="18"/>
  <c r="O76" i="18"/>
  <c r="K76" i="18"/>
  <c r="V76" i="18"/>
  <c r="R76" i="18"/>
  <c r="N76" i="18"/>
  <c r="J76" i="18"/>
  <c r="U76" i="18"/>
  <c r="Q76" i="18"/>
  <c r="M76" i="18"/>
  <c r="D76" i="18"/>
  <c r="C76" i="18"/>
  <c r="P109" i="18"/>
  <c r="P108" i="18"/>
  <c r="P107" i="18"/>
  <c r="P87" i="18"/>
  <c r="P106" i="18"/>
  <c r="P101" i="18"/>
  <c r="P83" i="18"/>
  <c r="P81" i="18"/>
  <c r="P95" i="18"/>
  <c r="P85" i="18"/>
  <c r="P91" i="18"/>
  <c r="P90" i="18"/>
  <c r="P103" i="18"/>
  <c r="P94" i="18"/>
  <c r="P82" i="18"/>
  <c r="P92" i="18"/>
  <c r="P99" i="18"/>
  <c r="P93" i="18"/>
  <c r="P98" i="18"/>
  <c r="P86" i="18"/>
  <c r="P89" i="18"/>
  <c r="P105" i="18"/>
  <c r="P102" i="18"/>
  <c r="P97" i="18"/>
  <c r="P88" i="18"/>
  <c r="P80" i="18"/>
  <c r="P84" i="18"/>
  <c r="P104" i="18"/>
  <c r="P100" i="18"/>
  <c r="P96" i="18"/>
  <c r="H230" i="18"/>
  <c r="U77" i="18"/>
  <c r="Q77" i="18"/>
  <c r="M77" i="18"/>
  <c r="T77" i="18"/>
  <c r="P77" i="18"/>
  <c r="L77" i="18"/>
  <c r="W77" i="18"/>
  <c r="S77" i="18"/>
  <c r="O77" i="18"/>
  <c r="K77" i="18"/>
  <c r="V77" i="18"/>
  <c r="R77" i="18"/>
  <c r="N77" i="18"/>
  <c r="J77" i="18"/>
  <c r="D77" i="18"/>
  <c r="C77" i="18"/>
  <c r="I38" i="18"/>
  <c r="I67" i="18"/>
  <c r="E233" i="34"/>
  <c r="N116" i="30"/>
  <c r="W111" i="30" s="1"/>
  <c r="N96" i="30"/>
  <c r="W99" i="30" s="1"/>
  <c r="G98" i="30"/>
  <c r="G99" i="30"/>
  <c r="G113" i="30"/>
  <c r="G101" i="30"/>
  <c r="K116" i="30"/>
  <c r="W118" i="30" s="1"/>
  <c r="K96" i="30"/>
  <c r="W106" i="30" s="1"/>
  <c r="G106" i="30"/>
  <c r="G103" i="30"/>
  <c r="G107" i="30"/>
  <c r="G112" i="30"/>
  <c r="G104" i="30"/>
  <c r="L116" i="30"/>
  <c r="X118" i="30" s="1"/>
  <c r="L96" i="30"/>
  <c r="X106" i="30" s="1"/>
  <c r="I116" i="30"/>
  <c r="X109" i="30" s="1"/>
  <c r="I96" i="30"/>
  <c r="X97" i="30" s="1"/>
  <c r="J116" i="30"/>
  <c r="Y109" i="30" s="1"/>
  <c r="J96" i="30"/>
  <c r="Y97" i="30" s="1"/>
  <c r="G102" i="30"/>
  <c r="G114" i="30"/>
  <c r="G105" i="30"/>
  <c r="G108" i="30"/>
  <c r="G109" i="30"/>
  <c r="M116" i="30"/>
  <c r="Y118" i="30" s="1"/>
  <c r="M96" i="30"/>
  <c r="Y106" i="30" s="1"/>
  <c r="G100" i="30"/>
  <c r="H116" i="30"/>
  <c r="W109" i="30" s="1"/>
  <c r="H96" i="30"/>
  <c r="W97" i="30" s="1"/>
  <c r="G97" i="30"/>
  <c r="G111" i="30"/>
  <c r="G115" i="30"/>
  <c r="G110" i="30"/>
  <c r="E231" i="34"/>
  <c r="G95" i="30"/>
  <c r="I55" i="18"/>
  <c r="E31" i="29"/>
  <c r="I41" i="18"/>
  <c r="I32" i="18"/>
  <c r="I24" i="18"/>
  <c r="I31" i="18"/>
  <c r="I54" i="18"/>
  <c r="I47" i="18"/>
  <c r="I48" i="18"/>
  <c r="I37" i="18"/>
  <c r="I44" i="18"/>
  <c r="I53" i="18"/>
  <c r="I57" i="18"/>
  <c r="I23" i="18"/>
  <c r="I22" i="18"/>
  <c r="I26" i="18"/>
  <c r="I46" i="18"/>
  <c r="I39" i="18"/>
  <c r="I18" i="18"/>
  <c r="I27" i="18"/>
  <c r="I17" i="18"/>
  <c r="I45" i="18"/>
  <c r="I42" i="18"/>
  <c r="I33" i="18"/>
  <c r="I51" i="18"/>
  <c r="I35" i="18"/>
  <c r="I43" i="18"/>
  <c r="I34" i="18"/>
  <c r="I56" i="18"/>
  <c r="I25" i="18"/>
  <c r="I20" i="18"/>
  <c r="I50" i="18"/>
  <c r="I40" i="18"/>
  <c r="I49" i="18"/>
  <c r="I28" i="18"/>
  <c r="I52" i="18"/>
  <c r="I30" i="18"/>
  <c r="I36" i="18"/>
  <c r="I29" i="18"/>
  <c r="E234" i="34"/>
  <c r="E235" i="34"/>
  <c r="G51" i="30"/>
  <c r="G49" i="30"/>
  <c r="G48" i="30"/>
  <c r="G50" i="30"/>
  <c r="G58" i="30"/>
  <c r="G54" i="30"/>
  <c r="G45" i="30"/>
  <c r="G56" i="30"/>
  <c r="G57" i="30"/>
  <c r="G46" i="30"/>
  <c r="G59" i="30"/>
  <c r="G43" i="30"/>
  <c r="G53" i="30"/>
  <c r="G44" i="30"/>
  <c r="G55" i="30"/>
  <c r="G47" i="30"/>
  <c r="G42" i="30"/>
  <c r="G52" i="30"/>
  <c r="G41" i="30"/>
  <c r="J60" i="30"/>
  <c r="Y53" i="30" s="1"/>
  <c r="J40" i="30"/>
  <c r="Y41" i="30" s="1"/>
  <c r="M60" i="30"/>
  <c r="Y62" i="30" s="1"/>
  <c r="M40" i="30"/>
  <c r="Y50" i="30" s="1"/>
  <c r="I60" i="30"/>
  <c r="X53" i="30" s="1"/>
  <c r="I40" i="30"/>
  <c r="X41" i="30" s="1"/>
  <c r="L60" i="30"/>
  <c r="X62" i="30" s="1"/>
  <c r="L40" i="30"/>
  <c r="X50" i="30" s="1"/>
  <c r="K60" i="30"/>
  <c r="W62" i="30" s="1"/>
  <c r="K40" i="30"/>
  <c r="W50" i="30" s="1"/>
  <c r="O60" i="30"/>
  <c r="W57" i="30" s="1"/>
  <c r="O40" i="30"/>
  <c r="W45" i="30" s="1"/>
  <c r="N60" i="30"/>
  <c r="W55" i="30" s="1"/>
  <c r="N40" i="30"/>
  <c r="W43" i="30" s="1"/>
  <c r="W41" i="20"/>
  <c r="H71" i="20" s="1"/>
  <c r="X41" i="20"/>
  <c r="I71" i="20" s="1"/>
  <c r="U41" i="20"/>
  <c r="F71" i="20" s="1"/>
  <c r="I366" i="18" l="1"/>
  <c r="I364" i="18"/>
  <c r="F170" i="18"/>
  <c r="E170" i="18"/>
  <c r="I170" i="18"/>
  <c r="D171" i="18"/>
  <c r="F171" i="18"/>
  <c r="E171" i="18"/>
  <c r="J169" i="18"/>
  <c r="O169" i="18"/>
  <c r="AB169" i="18"/>
  <c r="R169" i="18"/>
  <c r="M169" i="18"/>
  <c r="Y169" i="18"/>
  <c r="Z169" i="18"/>
  <c r="W169" i="18"/>
  <c r="K169" i="18"/>
  <c r="U169" i="18"/>
  <c r="X169" i="18"/>
  <c r="AH169" i="18"/>
  <c r="I171" i="18"/>
  <c r="AD169" i="18"/>
  <c r="AE169" i="18"/>
  <c r="T169" i="18"/>
  <c r="AF169" i="18"/>
  <c r="L169" i="18"/>
  <c r="AC169" i="18"/>
  <c r="S169" i="18"/>
  <c r="V169" i="18"/>
  <c r="AG169" i="18"/>
  <c r="N169" i="18"/>
  <c r="Q169" i="18"/>
  <c r="AA169" i="18"/>
  <c r="P169" i="18"/>
  <c r="M256" i="47"/>
  <c r="M249" i="47"/>
  <c r="M260" i="47"/>
  <c r="M247" i="47"/>
  <c r="M255" i="47"/>
  <c r="M262" i="47"/>
  <c r="M250" i="47"/>
  <c r="M257" i="47"/>
  <c r="M258" i="47"/>
  <c r="M251" i="47"/>
  <c r="M248" i="47"/>
  <c r="M254" i="47"/>
  <c r="M259" i="47"/>
  <c r="M253" i="47"/>
  <c r="M252" i="47"/>
  <c r="M261" i="47"/>
  <c r="N228" i="47"/>
  <c r="X234" i="47" s="1"/>
  <c r="N245" i="47"/>
  <c r="L245" i="47"/>
  <c r="L276" i="47"/>
  <c r="K220" i="47"/>
  <c r="L223" i="47"/>
  <c r="Q229" i="47" s="1"/>
  <c r="L218" i="47"/>
  <c r="M225" i="47"/>
  <c r="V227" i="47" s="1"/>
  <c r="M276" i="47"/>
  <c r="N225" i="47"/>
  <c r="Y227" i="47" s="1"/>
  <c r="N276" i="47"/>
  <c r="N230" i="47"/>
  <c r="I365" i="18"/>
  <c r="K230" i="47"/>
  <c r="K221" i="47"/>
  <c r="D120" i="18"/>
  <c r="E127" i="18"/>
  <c r="M223" i="47"/>
  <c r="T229" i="47" s="1"/>
  <c r="K227" i="47"/>
  <c r="Y220" i="47" s="1"/>
  <c r="D121" i="18"/>
  <c r="D124" i="18"/>
  <c r="M222" i="47"/>
  <c r="T227" i="47" s="1"/>
  <c r="K217" i="47"/>
  <c r="K222" i="47"/>
  <c r="L222" i="47"/>
  <c r="Q227" i="47" s="1"/>
  <c r="K225" i="47"/>
  <c r="F127" i="18"/>
  <c r="K228" i="47"/>
  <c r="X223" i="47" s="1"/>
  <c r="K231" i="47"/>
  <c r="M228" i="47"/>
  <c r="U234" i="47" s="1"/>
  <c r="M218" i="47"/>
  <c r="V225" i="47" s="1"/>
  <c r="N221" i="47"/>
  <c r="Y233" i="47" s="1"/>
  <c r="N224" i="47"/>
  <c r="W231" i="47" s="1"/>
  <c r="AI58" i="47"/>
  <c r="AP134" i="47"/>
  <c r="BC139" i="47" s="1"/>
  <c r="AP125" i="47"/>
  <c r="BC138" i="47" s="1"/>
  <c r="AP126" i="47"/>
  <c r="AP100" i="47"/>
  <c r="BB105" i="47" s="1"/>
  <c r="AP130" i="47"/>
  <c r="AP121" i="47"/>
  <c r="BB130" i="47" s="1"/>
  <c r="AP107" i="47"/>
  <c r="BC113" i="47" s="1"/>
  <c r="AP127" i="47"/>
  <c r="BB132" i="47" s="1"/>
  <c r="AP106" i="47"/>
  <c r="BC112" i="47" s="1"/>
  <c r="AP97" i="47"/>
  <c r="BB111" i="47" s="1"/>
  <c r="AP102" i="47"/>
  <c r="BB109" i="47" s="1"/>
  <c r="AP135" i="47"/>
  <c r="BC140" i="47" s="1"/>
  <c r="AP105" i="47"/>
  <c r="BD109" i="47" s="1"/>
  <c r="AP101" i="47"/>
  <c r="BB107" i="47" s="1"/>
  <c r="AP103" i="47"/>
  <c r="BD105" i="47" s="1"/>
  <c r="AP104" i="47"/>
  <c r="BD107" i="47" s="1"/>
  <c r="AP124" i="47"/>
  <c r="BB138" i="47" s="1"/>
  <c r="AP129" i="47"/>
  <c r="BB136" i="47" s="1"/>
  <c r="AP95" i="47"/>
  <c r="BC103" i="47" s="1"/>
  <c r="AP98" i="47"/>
  <c r="BC111" i="47" s="1"/>
  <c r="AP99" i="47"/>
  <c r="BD111" i="47" s="1"/>
  <c r="AP132" i="47"/>
  <c r="AP96" i="47"/>
  <c r="BD103" i="47" s="1"/>
  <c r="AP123" i="47"/>
  <c r="AP94" i="47"/>
  <c r="AP128" i="47"/>
  <c r="BB134" i="47" s="1"/>
  <c r="AP109" i="47"/>
  <c r="AP122" i="47"/>
  <c r="BC130" i="47" s="1"/>
  <c r="AP133" i="47"/>
  <c r="AP108" i="47"/>
  <c r="AP131" i="47"/>
  <c r="AP136" i="47"/>
  <c r="M229" i="47"/>
  <c r="U235" i="47" s="1"/>
  <c r="M224" i="47"/>
  <c r="T231" i="47" s="1"/>
  <c r="L226" i="47"/>
  <c r="S229" i="47" s="1"/>
  <c r="N220" i="47"/>
  <c r="X233" i="47" s="1"/>
  <c r="N219" i="47"/>
  <c r="W233" i="47" s="1"/>
  <c r="M216" i="47"/>
  <c r="M219" i="47"/>
  <c r="T233" i="47" s="1"/>
  <c r="L221" i="47"/>
  <c r="S233" i="47" s="1"/>
  <c r="N226" i="47"/>
  <c r="Y229" i="47" s="1"/>
  <c r="AL105" i="47"/>
  <c r="AL121" i="47"/>
  <c r="AL107" i="47"/>
  <c r="AZ102" i="47" s="1"/>
  <c r="AL127" i="47"/>
  <c r="AL106" i="47"/>
  <c r="AZ101" i="47" s="1"/>
  <c r="AL103" i="47"/>
  <c r="AL135" i="47"/>
  <c r="AZ129" i="47" s="1"/>
  <c r="AL129" i="47"/>
  <c r="AL99" i="47"/>
  <c r="AL101" i="47"/>
  <c r="AL104" i="47"/>
  <c r="AL124" i="47"/>
  <c r="AL132" i="47"/>
  <c r="BA125" i="47" s="1"/>
  <c r="AL96" i="47"/>
  <c r="AL122" i="47"/>
  <c r="AL130" i="47"/>
  <c r="AL131" i="47"/>
  <c r="BA123" i="47" s="1"/>
  <c r="AL98" i="47"/>
  <c r="AZ100" i="47" s="1"/>
  <c r="AL94" i="47"/>
  <c r="AY92" i="47" s="1"/>
  <c r="AL109" i="47"/>
  <c r="AL108" i="47"/>
  <c r="AL123" i="47"/>
  <c r="AL95" i="47"/>
  <c r="AL125" i="47"/>
  <c r="AZ127" i="47" s="1"/>
  <c r="AL126" i="47"/>
  <c r="AL133" i="47"/>
  <c r="AL102" i="47"/>
  <c r="AL134" i="47"/>
  <c r="AZ128" i="47" s="1"/>
  <c r="AL128" i="47"/>
  <c r="AL100" i="47"/>
  <c r="AY94" i="47" s="1"/>
  <c r="AL97" i="47"/>
  <c r="AY100" i="47" s="1"/>
  <c r="AL136" i="47"/>
  <c r="AI56" i="47"/>
  <c r="M230" i="47"/>
  <c r="M231" i="47"/>
  <c r="L225" i="47"/>
  <c r="S227" i="47" s="1"/>
  <c r="N216" i="47"/>
  <c r="W225" i="47" s="1"/>
  <c r="K229" i="47"/>
  <c r="X224" i="47" s="1"/>
  <c r="K216" i="47"/>
  <c r="W214" i="47" s="1"/>
  <c r="AM101" i="47"/>
  <c r="AS107" i="47" s="1"/>
  <c r="AM104" i="47"/>
  <c r="AU107" i="47" s="1"/>
  <c r="AM124" i="47"/>
  <c r="AS138" i="47" s="1"/>
  <c r="AM105" i="47"/>
  <c r="AU109" i="47" s="1"/>
  <c r="AM98" i="47"/>
  <c r="AT111" i="47" s="1"/>
  <c r="AM96" i="47"/>
  <c r="AU103" i="47" s="1"/>
  <c r="AM130" i="47"/>
  <c r="AU132" i="47" s="1"/>
  <c r="AM131" i="47"/>
  <c r="AU134" i="47" s="1"/>
  <c r="AM94" i="47"/>
  <c r="AS103" i="47" s="1"/>
  <c r="AM95" i="47"/>
  <c r="AT103" i="47" s="1"/>
  <c r="AM132" i="47"/>
  <c r="AU136" i="47" s="1"/>
  <c r="AM133" i="47"/>
  <c r="AM108" i="47"/>
  <c r="AM123" i="47"/>
  <c r="AU130" i="47" s="1"/>
  <c r="AM99" i="47"/>
  <c r="AU111" i="47" s="1"/>
  <c r="AM125" i="47"/>
  <c r="AT138" i="47" s="1"/>
  <c r="AM128" i="47"/>
  <c r="AS134" i="47" s="1"/>
  <c r="AM109" i="47"/>
  <c r="AM102" i="47"/>
  <c r="AS109" i="47" s="1"/>
  <c r="AM134" i="47"/>
  <c r="AT139" i="47" s="1"/>
  <c r="AM126" i="47"/>
  <c r="AU138" i="47" s="1"/>
  <c r="AM121" i="47"/>
  <c r="AS130" i="47" s="1"/>
  <c r="AM100" i="47"/>
  <c r="AS105" i="47" s="1"/>
  <c r="AM122" i="47"/>
  <c r="AT130" i="47" s="1"/>
  <c r="AM127" i="47"/>
  <c r="AS132" i="47" s="1"/>
  <c r="AM135" i="47"/>
  <c r="AT140" i="47" s="1"/>
  <c r="AM107" i="47"/>
  <c r="AT113" i="47" s="1"/>
  <c r="AM106" i="47"/>
  <c r="AT112" i="47" s="1"/>
  <c r="AM97" i="47"/>
  <c r="AS111" i="47" s="1"/>
  <c r="AM103" i="47"/>
  <c r="AU105" i="47" s="1"/>
  <c r="AM129" i="47"/>
  <c r="AS136" i="47" s="1"/>
  <c r="AM136" i="47"/>
  <c r="AI57" i="47"/>
  <c r="AN96" i="47"/>
  <c r="AX103" i="47" s="1"/>
  <c r="AN103" i="47"/>
  <c r="AX105" i="47" s="1"/>
  <c r="AN130" i="47"/>
  <c r="AX132" i="47" s="1"/>
  <c r="AN94" i="47"/>
  <c r="AN95" i="47"/>
  <c r="AW103" i="47" s="1"/>
  <c r="AN132" i="47"/>
  <c r="AX136" i="47" s="1"/>
  <c r="AN108" i="47"/>
  <c r="AN131" i="47"/>
  <c r="AX134" i="47" s="1"/>
  <c r="AN123" i="47"/>
  <c r="AX130" i="47" s="1"/>
  <c r="AN98" i="47"/>
  <c r="AW111" i="47" s="1"/>
  <c r="AN99" i="47"/>
  <c r="AX111" i="47" s="1"/>
  <c r="AN125" i="47"/>
  <c r="AW138" i="47" s="1"/>
  <c r="AN128" i="47"/>
  <c r="AV134" i="47" s="1"/>
  <c r="AN109" i="47"/>
  <c r="AN134" i="47"/>
  <c r="AW139" i="47" s="1"/>
  <c r="AN126" i="47"/>
  <c r="AX138" i="47" s="1"/>
  <c r="AN100" i="47"/>
  <c r="AV105" i="47" s="1"/>
  <c r="AN122" i="47"/>
  <c r="AW130" i="47" s="1"/>
  <c r="AN133" i="47"/>
  <c r="AN102" i="47"/>
  <c r="AV109" i="47" s="1"/>
  <c r="AN135" i="47"/>
  <c r="AW140" i="47" s="1"/>
  <c r="AN107" i="47"/>
  <c r="AW113" i="47" s="1"/>
  <c r="AN106" i="47"/>
  <c r="AW112" i="47" s="1"/>
  <c r="AN97" i="47"/>
  <c r="AV111" i="47" s="1"/>
  <c r="AN129" i="47"/>
  <c r="AV136" i="47" s="1"/>
  <c r="AN105" i="47"/>
  <c r="AX109" i="47" s="1"/>
  <c r="AN101" i="47"/>
  <c r="AV107" i="47" s="1"/>
  <c r="AN121" i="47"/>
  <c r="AN127" i="47"/>
  <c r="AV132" i="47" s="1"/>
  <c r="AN104" i="47"/>
  <c r="AX107" i="47" s="1"/>
  <c r="AN124" i="47"/>
  <c r="AV138" i="47" s="1"/>
  <c r="AN136" i="47"/>
  <c r="AO98" i="47"/>
  <c r="AZ111" i="47" s="1"/>
  <c r="AO99" i="47"/>
  <c r="BA111" i="47" s="1"/>
  <c r="AO94" i="47"/>
  <c r="AO132" i="47"/>
  <c r="BA136" i="47" s="1"/>
  <c r="AO123" i="47"/>
  <c r="BA130" i="47" s="1"/>
  <c r="AO95" i="47"/>
  <c r="AZ103" i="47" s="1"/>
  <c r="AO128" i="47"/>
  <c r="AY134" i="47" s="1"/>
  <c r="AO96" i="47"/>
  <c r="BA103" i="47" s="1"/>
  <c r="AO109" i="47"/>
  <c r="AO122" i="47"/>
  <c r="AZ130" i="47" s="1"/>
  <c r="AO133" i="47"/>
  <c r="AO134" i="47"/>
  <c r="AZ139" i="47" s="1"/>
  <c r="AO126" i="47"/>
  <c r="BA138" i="47" s="1"/>
  <c r="AO100" i="47"/>
  <c r="AY105" i="47" s="1"/>
  <c r="AO108" i="47"/>
  <c r="AO135" i="47"/>
  <c r="AZ140" i="47" s="1"/>
  <c r="AO125" i="47"/>
  <c r="AZ138" i="47" s="1"/>
  <c r="AO121" i="47"/>
  <c r="AY130" i="47" s="1"/>
  <c r="AO127" i="47"/>
  <c r="AY132" i="47" s="1"/>
  <c r="AO106" i="47"/>
  <c r="AZ112" i="47" s="1"/>
  <c r="AO97" i="47"/>
  <c r="AY111" i="47" s="1"/>
  <c r="AO129" i="47"/>
  <c r="AY136" i="47" s="1"/>
  <c r="AO105" i="47"/>
  <c r="BA109" i="47" s="1"/>
  <c r="AO107" i="47"/>
  <c r="AZ113" i="47" s="1"/>
  <c r="AO103" i="47"/>
  <c r="BA105" i="47" s="1"/>
  <c r="AO104" i="47"/>
  <c r="BA107" i="47" s="1"/>
  <c r="AO131" i="47"/>
  <c r="BA134" i="47" s="1"/>
  <c r="AO101" i="47"/>
  <c r="AY107" i="47" s="1"/>
  <c r="AO102" i="47"/>
  <c r="AY109" i="47" s="1"/>
  <c r="AO124" i="47"/>
  <c r="AY138" i="47" s="1"/>
  <c r="AO130" i="47"/>
  <c r="BA132" i="47" s="1"/>
  <c r="AO136" i="47"/>
  <c r="AI136" i="47" s="1"/>
  <c r="AI59" i="47"/>
  <c r="M221" i="47"/>
  <c r="V233" i="47" s="1"/>
  <c r="N227" i="47"/>
  <c r="Y231" i="47" s="1"/>
  <c r="N217" i="47"/>
  <c r="X225" i="47" s="1"/>
  <c r="AI60" i="47"/>
  <c r="AI54" i="47"/>
  <c r="AI23" i="47"/>
  <c r="AI19" i="47"/>
  <c r="AI21" i="47"/>
  <c r="AI30" i="47"/>
  <c r="AI25" i="47"/>
  <c r="AI45" i="47"/>
  <c r="AI49" i="47"/>
  <c r="AI52" i="47"/>
  <c r="AI17" i="47"/>
  <c r="AI55" i="47"/>
  <c r="AI29" i="47"/>
  <c r="AI35" i="47"/>
  <c r="AI42" i="47"/>
  <c r="AI53" i="47"/>
  <c r="AI38" i="47"/>
  <c r="AI22" i="47"/>
  <c r="AI13" i="47"/>
  <c r="L224" i="47"/>
  <c r="Q231" i="47" s="1"/>
  <c r="L230" i="47"/>
  <c r="L216" i="47"/>
  <c r="Q225" i="47" s="1"/>
  <c r="M226" i="47"/>
  <c r="V229" i="47" s="1"/>
  <c r="M227" i="47"/>
  <c r="V231" i="47" s="1"/>
  <c r="M220" i="47"/>
  <c r="U233" i="47" s="1"/>
  <c r="L231" i="47"/>
  <c r="L217" i="47"/>
  <c r="R225" i="47" s="1"/>
  <c r="N229" i="47"/>
  <c r="X235" i="47" s="1"/>
  <c r="N222" i="47"/>
  <c r="W227" i="47" s="1"/>
  <c r="N218" i="47"/>
  <c r="Y225" i="47" s="1"/>
  <c r="K226" i="47"/>
  <c r="K223" i="47"/>
  <c r="AI33" i="47"/>
  <c r="AI41" i="47"/>
  <c r="AI31" i="47"/>
  <c r="AI28" i="47"/>
  <c r="AI27" i="47"/>
  <c r="AI14" i="47"/>
  <c r="AI47" i="47"/>
  <c r="AI50" i="47"/>
  <c r="AI48" i="47"/>
  <c r="AI51" i="47"/>
  <c r="AI34" i="47"/>
  <c r="L228" i="47"/>
  <c r="R234" i="47" s="1"/>
  <c r="L219" i="47"/>
  <c r="Q233" i="47" s="1"/>
  <c r="L227" i="47"/>
  <c r="S231" i="47" s="1"/>
  <c r="AI43" i="47"/>
  <c r="AI20" i="47"/>
  <c r="AI39" i="47"/>
  <c r="AI37" i="47"/>
  <c r="AI46" i="47"/>
  <c r="AI40" i="47"/>
  <c r="M217" i="47"/>
  <c r="U225" i="47" s="1"/>
  <c r="L229" i="47"/>
  <c r="R235" i="47" s="1"/>
  <c r="L220" i="47"/>
  <c r="R233" i="47" s="1"/>
  <c r="N231" i="47"/>
  <c r="N223" i="47"/>
  <c r="W229" i="47" s="1"/>
  <c r="AI44" i="47"/>
  <c r="AI32" i="47"/>
  <c r="AI24" i="47"/>
  <c r="AI36" i="47"/>
  <c r="AI26" i="47"/>
  <c r="AI18" i="47"/>
  <c r="AI15" i="47"/>
  <c r="Z118" i="18"/>
  <c r="AD118" i="18"/>
  <c r="AG118" i="18"/>
  <c r="J118" i="18"/>
  <c r="L118" i="18"/>
  <c r="T118" i="18"/>
  <c r="V118" i="18"/>
  <c r="AC118" i="18"/>
  <c r="K118" i="18"/>
  <c r="AA118" i="18"/>
  <c r="S118" i="18"/>
  <c r="M118" i="18"/>
  <c r="P118" i="18"/>
  <c r="X118" i="18"/>
  <c r="AH118" i="18"/>
  <c r="Y118" i="18"/>
  <c r="AE118" i="18"/>
  <c r="W118" i="18"/>
  <c r="R118" i="18"/>
  <c r="U118" i="18"/>
  <c r="O118" i="18"/>
  <c r="AB118" i="18"/>
  <c r="AF118" i="18"/>
  <c r="N118" i="18"/>
  <c r="Q118" i="18"/>
  <c r="D68" i="18"/>
  <c r="I16" i="18"/>
  <c r="K68" i="18"/>
  <c r="T68" i="18"/>
  <c r="O68" i="18"/>
  <c r="M68" i="18"/>
  <c r="J68" i="18"/>
  <c r="S68" i="18"/>
  <c r="Q68" i="18"/>
  <c r="N68" i="18"/>
  <c r="W68" i="18"/>
  <c r="U68" i="18"/>
  <c r="Y68" i="18"/>
  <c r="R68" i="18"/>
  <c r="L68" i="18"/>
  <c r="X68" i="18"/>
  <c r="V68" i="18"/>
  <c r="P68" i="18"/>
  <c r="E256" i="34"/>
  <c r="D247" i="34"/>
  <c r="H170" i="47"/>
  <c r="AI131" i="47"/>
  <c r="BA127" i="47"/>
  <c r="AY119" i="47"/>
  <c r="BA121" i="47"/>
  <c r="AY125" i="47"/>
  <c r="AZ119" i="47"/>
  <c r="AY123" i="47"/>
  <c r="AI134" i="47"/>
  <c r="BA119" i="47"/>
  <c r="AY121" i="47"/>
  <c r="AN65" i="47"/>
  <c r="AN69" i="47" s="1"/>
  <c r="M77" i="47"/>
  <c r="V80" i="47" s="1"/>
  <c r="M73" i="47"/>
  <c r="T78" i="47" s="1"/>
  <c r="M69" i="47"/>
  <c r="V76" i="47" s="1"/>
  <c r="M70" i="47"/>
  <c r="T84" i="47" s="1"/>
  <c r="M67" i="47"/>
  <c r="M76" i="47"/>
  <c r="V78" i="47" s="1"/>
  <c r="M81" i="47"/>
  <c r="M82" i="47"/>
  <c r="M78" i="47"/>
  <c r="V82" i="47" s="1"/>
  <c r="M71" i="47"/>
  <c r="U84" i="47" s="1"/>
  <c r="M74" i="47"/>
  <c r="T80" i="47" s="1"/>
  <c r="M72" i="47"/>
  <c r="V84" i="47" s="1"/>
  <c r="M68" i="47"/>
  <c r="U76" i="47" s="1"/>
  <c r="M75" i="47"/>
  <c r="T82" i="47" s="1"/>
  <c r="M80" i="47"/>
  <c r="U86" i="47" s="1"/>
  <c r="M79" i="47"/>
  <c r="U85" i="47" s="1"/>
  <c r="D126" i="18"/>
  <c r="AM65" i="47"/>
  <c r="AM69" i="47" s="1"/>
  <c r="L75" i="47"/>
  <c r="Q82" i="47" s="1"/>
  <c r="L67" i="47"/>
  <c r="L74" i="47"/>
  <c r="Q80" i="47" s="1"/>
  <c r="L77" i="47"/>
  <c r="S80" i="47" s="1"/>
  <c r="L70" i="47"/>
  <c r="Q84" i="47" s="1"/>
  <c r="L82" i="47"/>
  <c r="L73" i="47"/>
  <c r="Q78" i="47" s="1"/>
  <c r="L71" i="47"/>
  <c r="R84" i="47" s="1"/>
  <c r="L69" i="47"/>
  <c r="S76" i="47" s="1"/>
  <c r="L81" i="47"/>
  <c r="L78" i="47"/>
  <c r="S82" i="47" s="1"/>
  <c r="L68" i="47"/>
  <c r="R76" i="47" s="1"/>
  <c r="L72" i="47"/>
  <c r="S84" i="47" s="1"/>
  <c r="L76" i="47"/>
  <c r="S78" i="47" s="1"/>
  <c r="L80" i="47"/>
  <c r="R86" i="47" s="1"/>
  <c r="L79" i="47"/>
  <c r="R85" i="47" s="1"/>
  <c r="AL65" i="47"/>
  <c r="AL69" i="47" s="1"/>
  <c r="K69" i="47"/>
  <c r="K73" i="47"/>
  <c r="K81" i="47"/>
  <c r="K71" i="47"/>
  <c r="K76" i="47"/>
  <c r="K78" i="47"/>
  <c r="K68" i="47"/>
  <c r="K75" i="47"/>
  <c r="K77" i="47"/>
  <c r="K67" i="47"/>
  <c r="K70" i="47"/>
  <c r="K72" i="47"/>
  <c r="K74" i="47"/>
  <c r="K82" i="47"/>
  <c r="K80" i="47"/>
  <c r="X75" i="47" s="1"/>
  <c r="K79" i="47"/>
  <c r="X74" i="47" s="1"/>
  <c r="AO65" i="47"/>
  <c r="AO69" i="47" s="1"/>
  <c r="N75" i="47"/>
  <c r="W82" i="47" s="1"/>
  <c r="N67" i="47"/>
  <c r="N81" i="47"/>
  <c r="N78" i="47"/>
  <c r="Y82" i="47" s="1"/>
  <c r="N69" i="47"/>
  <c r="Y76" i="47" s="1"/>
  <c r="N70" i="47"/>
  <c r="W84" i="47" s="1"/>
  <c r="N74" i="47"/>
  <c r="W80" i="47" s="1"/>
  <c r="N77" i="47"/>
  <c r="Y80" i="47" s="1"/>
  <c r="N68" i="47"/>
  <c r="X76" i="47" s="1"/>
  <c r="N72" i="47"/>
  <c r="Y84" i="47" s="1"/>
  <c r="N73" i="47"/>
  <c r="W78" i="47" s="1"/>
  <c r="N82" i="47"/>
  <c r="N71" i="47"/>
  <c r="X84" i="47" s="1"/>
  <c r="N76" i="47"/>
  <c r="Y78" i="47" s="1"/>
  <c r="N80" i="47"/>
  <c r="X86" i="47" s="1"/>
  <c r="N79" i="47"/>
  <c r="X85" i="47" s="1"/>
  <c r="H230" i="47"/>
  <c r="H136" i="47"/>
  <c r="H172" i="47"/>
  <c r="H171" i="47"/>
  <c r="AI109" i="47"/>
  <c r="H133" i="47"/>
  <c r="H169" i="47"/>
  <c r="BB103" i="47"/>
  <c r="AY103" i="47"/>
  <c r="AV103" i="47"/>
  <c r="BA100" i="47"/>
  <c r="AY96" i="47"/>
  <c r="BA96" i="47"/>
  <c r="AZ92" i="47"/>
  <c r="BA92" i="47"/>
  <c r="AY98" i="47"/>
  <c r="H135" i="47"/>
  <c r="H134" i="47"/>
  <c r="X214" i="47"/>
  <c r="Y218" i="47"/>
  <c r="W220" i="47"/>
  <c r="Y216" i="47"/>
  <c r="W218" i="47"/>
  <c r="T225" i="47"/>
  <c r="Y222" i="47"/>
  <c r="W222" i="47"/>
  <c r="X222" i="47"/>
  <c r="X163" i="47"/>
  <c r="H161" i="47"/>
  <c r="Y159" i="47"/>
  <c r="H167" i="47"/>
  <c r="W159" i="47"/>
  <c r="H164" i="47"/>
  <c r="W163" i="47"/>
  <c r="H160" i="47"/>
  <c r="Y157" i="47"/>
  <c r="H166" i="47"/>
  <c r="Y155" i="47"/>
  <c r="H159" i="47"/>
  <c r="W166" i="47"/>
  <c r="N156" i="47"/>
  <c r="Y163" i="47"/>
  <c r="H162" i="47"/>
  <c r="K156" i="47"/>
  <c r="W155" i="47"/>
  <c r="H157" i="47"/>
  <c r="X155" i="47"/>
  <c r="H158" i="47"/>
  <c r="W157" i="47"/>
  <c r="H163" i="47"/>
  <c r="W161" i="47"/>
  <c r="H165" i="47"/>
  <c r="Y161" i="47"/>
  <c r="H168" i="47"/>
  <c r="M156" i="47"/>
  <c r="T166" i="47"/>
  <c r="L156" i="47"/>
  <c r="Q166" i="47"/>
  <c r="H125" i="47"/>
  <c r="AD138" i="47" s="1"/>
  <c r="H128" i="47"/>
  <c r="AC134" i="47" s="1"/>
  <c r="H127" i="47"/>
  <c r="AC132" i="47" s="1"/>
  <c r="M120" i="47"/>
  <c r="H126" i="47"/>
  <c r="AE138" i="47" s="1"/>
  <c r="H122" i="47"/>
  <c r="AD130" i="47" s="1"/>
  <c r="H123" i="47"/>
  <c r="AE130" i="47" s="1"/>
  <c r="H124" i="47"/>
  <c r="AC138" i="47" s="1"/>
  <c r="H129" i="47"/>
  <c r="AC136" i="47" s="1"/>
  <c r="H130" i="47"/>
  <c r="AE132" i="47" s="1"/>
  <c r="H132" i="47"/>
  <c r="AE136" i="47" s="1"/>
  <c r="K120" i="47"/>
  <c r="H121" i="47"/>
  <c r="AC130" i="47" s="1"/>
  <c r="H131" i="47"/>
  <c r="AE134" i="47" s="1"/>
  <c r="L120" i="47"/>
  <c r="N120" i="47"/>
  <c r="W94" i="47"/>
  <c r="H95" i="47"/>
  <c r="H98" i="47"/>
  <c r="N93" i="47"/>
  <c r="H96" i="47"/>
  <c r="H105" i="47"/>
  <c r="H97" i="47"/>
  <c r="H107" i="47"/>
  <c r="H109" i="47"/>
  <c r="H108" i="47"/>
  <c r="H101" i="47"/>
  <c r="M93" i="47"/>
  <c r="L93" i="47"/>
  <c r="H104" i="47"/>
  <c r="H103" i="47"/>
  <c r="K93" i="47"/>
  <c r="H94" i="47"/>
  <c r="H102" i="47"/>
  <c r="H106" i="47"/>
  <c r="AP16" i="47"/>
  <c r="H100" i="47"/>
  <c r="H99" i="47"/>
  <c r="AG226" i="18"/>
  <c r="AF226" i="18"/>
  <c r="AH226" i="18"/>
  <c r="AE226" i="18"/>
  <c r="Q226" i="18"/>
  <c r="W226" i="18"/>
  <c r="V226" i="18"/>
  <c r="AA226" i="18"/>
  <c r="U226" i="18"/>
  <c r="AB226" i="18"/>
  <c r="T226" i="18"/>
  <c r="Y226" i="18"/>
  <c r="Z226" i="18"/>
  <c r="O226" i="18"/>
  <c r="R226" i="18"/>
  <c r="X226" i="18"/>
  <c r="S226" i="18"/>
  <c r="P226" i="18"/>
  <c r="AD226" i="18"/>
  <c r="AC226" i="18"/>
  <c r="J226" i="18"/>
  <c r="N226" i="18"/>
  <c r="M226" i="18"/>
  <c r="K226" i="18"/>
  <c r="L226" i="18"/>
  <c r="AG232" i="18"/>
  <c r="AF232" i="18"/>
  <c r="AH232" i="18"/>
  <c r="AE232" i="18"/>
  <c r="W232" i="18"/>
  <c r="O232" i="18"/>
  <c r="S232" i="18"/>
  <c r="V232" i="18"/>
  <c r="AB232" i="18"/>
  <c r="AA232" i="18"/>
  <c r="Y232" i="18"/>
  <c r="Z232" i="18"/>
  <c r="U232" i="18"/>
  <c r="T232" i="18"/>
  <c r="R232" i="18"/>
  <c r="Q232" i="18"/>
  <c r="X232" i="18"/>
  <c r="P232" i="18"/>
  <c r="AD232" i="18"/>
  <c r="AC232" i="18"/>
  <c r="J232" i="18"/>
  <c r="K232" i="18"/>
  <c r="M232" i="18"/>
  <c r="N232" i="18"/>
  <c r="L232" i="18"/>
  <c r="AF227" i="18"/>
  <c r="AG227" i="18"/>
  <c r="AH227" i="18"/>
  <c r="AE227" i="18"/>
  <c r="U227" i="18"/>
  <c r="AB227" i="18"/>
  <c r="T227" i="18"/>
  <c r="Y227" i="18"/>
  <c r="Z227" i="18"/>
  <c r="O227" i="18"/>
  <c r="R227" i="18"/>
  <c r="X227" i="18"/>
  <c r="S227" i="18"/>
  <c r="P227" i="18"/>
  <c r="Q227" i="18"/>
  <c r="W227" i="18"/>
  <c r="V227" i="18"/>
  <c r="AA227" i="18"/>
  <c r="AD227" i="18"/>
  <c r="AC227" i="18"/>
  <c r="J227" i="18"/>
  <c r="N227" i="18"/>
  <c r="M227" i="18"/>
  <c r="L227" i="18"/>
  <c r="K227" i="18"/>
  <c r="AF224" i="18"/>
  <c r="AG224" i="18"/>
  <c r="AH224" i="18"/>
  <c r="AE224" i="18"/>
  <c r="V224" i="18"/>
  <c r="AA224" i="18"/>
  <c r="T224" i="18"/>
  <c r="U224" i="18"/>
  <c r="X224" i="18"/>
  <c r="P224" i="18"/>
  <c r="R224" i="18"/>
  <c r="Q224" i="18"/>
  <c r="W224" i="18"/>
  <c r="AB224" i="18"/>
  <c r="O224" i="18"/>
  <c r="Z224" i="18"/>
  <c r="S224" i="18"/>
  <c r="Y224" i="18"/>
  <c r="AC224" i="18"/>
  <c r="AD224" i="18"/>
  <c r="J224" i="18"/>
  <c r="M224" i="18"/>
  <c r="L224" i="18"/>
  <c r="N224" i="18"/>
  <c r="K224" i="18"/>
  <c r="AF222" i="18"/>
  <c r="AH222" i="18"/>
  <c r="AG222" i="18"/>
  <c r="AE222" i="18"/>
  <c r="Z222" i="18"/>
  <c r="AA222" i="18"/>
  <c r="X222" i="18"/>
  <c r="S222" i="18"/>
  <c r="Q222" i="18"/>
  <c r="W222" i="18"/>
  <c r="U222" i="18"/>
  <c r="P222" i="18"/>
  <c r="V222" i="18"/>
  <c r="AB222" i="18"/>
  <c r="O222" i="18"/>
  <c r="T222" i="18"/>
  <c r="Y222" i="18"/>
  <c r="R222" i="18"/>
  <c r="AC222" i="18"/>
  <c r="AD222" i="18"/>
  <c r="L222" i="18"/>
  <c r="K222" i="18"/>
  <c r="N222" i="18"/>
  <c r="M222" i="18"/>
  <c r="AG231" i="18"/>
  <c r="AF231" i="18"/>
  <c r="AH231" i="18"/>
  <c r="AE231" i="18"/>
  <c r="V231" i="18"/>
  <c r="Z231" i="18"/>
  <c r="AA231" i="18"/>
  <c r="O231" i="18"/>
  <c r="Y231" i="18"/>
  <c r="Q231" i="18"/>
  <c r="U231" i="18"/>
  <c r="X231" i="18"/>
  <c r="T231" i="18"/>
  <c r="P231" i="18"/>
  <c r="W231" i="18"/>
  <c r="AB231" i="18"/>
  <c r="S231" i="18"/>
  <c r="R231" i="18"/>
  <c r="AC231" i="18"/>
  <c r="AD231" i="18"/>
  <c r="J231" i="18"/>
  <c r="M231" i="18"/>
  <c r="N231" i="18"/>
  <c r="L231" i="18"/>
  <c r="K231" i="18"/>
  <c r="AH229" i="18"/>
  <c r="AF229" i="18"/>
  <c r="AG229" i="18"/>
  <c r="AE229" i="18"/>
  <c r="U229" i="18"/>
  <c r="X229" i="18"/>
  <c r="P229" i="18"/>
  <c r="Q229" i="18"/>
  <c r="W229" i="18"/>
  <c r="AB229" i="18"/>
  <c r="O229" i="18"/>
  <c r="Z229" i="18"/>
  <c r="S229" i="18"/>
  <c r="Y229" i="18"/>
  <c r="R229" i="18"/>
  <c r="V229" i="18"/>
  <c r="AA229" i="18"/>
  <c r="T229" i="18"/>
  <c r="AC229" i="18"/>
  <c r="AD229" i="18"/>
  <c r="J229" i="18"/>
  <c r="N229" i="18"/>
  <c r="K229" i="18"/>
  <c r="M229" i="18"/>
  <c r="L229" i="18"/>
  <c r="AF230" i="18"/>
  <c r="AH230" i="18"/>
  <c r="AG230" i="18"/>
  <c r="AE230" i="18"/>
  <c r="Q230" i="18"/>
  <c r="V230" i="18"/>
  <c r="Z230" i="18"/>
  <c r="AB230" i="18"/>
  <c r="T230" i="18"/>
  <c r="P230" i="18"/>
  <c r="AA230" i="18"/>
  <c r="S230" i="18"/>
  <c r="Y230" i="18"/>
  <c r="W230" i="18"/>
  <c r="X230" i="18"/>
  <c r="U230" i="18"/>
  <c r="O230" i="18"/>
  <c r="R230" i="18"/>
  <c r="AC230" i="18"/>
  <c r="AD230" i="18"/>
  <c r="J230" i="18"/>
  <c r="K230" i="18"/>
  <c r="M230" i="18"/>
  <c r="N230" i="18"/>
  <c r="L230" i="18"/>
  <c r="AH225" i="18"/>
  <c r="AG225" i="18"/>
  <c r="AF225" i="18"/>
  <c r="AE225" i="18"/>
  <c r="Z225" i="18"/>
  <c r="AB225" i="18"/>
  <c r="O225" i="18"/>
  <c r="S225" i="18"/>
  <c r="V225" i="18"/>
  <c r="T225" i="18"/>
  <c r="Q225" i="18"/>
  <c r="U225" i="18"/>
  <c r="AA225" i="18"/>
  <c r="P225" i="18"/>
  <c r="Y225" i="18"/>
  <c r="W225" i="18"/>
  <c r="X225" i="18"/>
  <c r="R225" i="18"/>
  <c r="AD225" i="18"/>
  <c r="AC225" i="18"/>
  <c r="J225" i="18"/>
  <c r="M225" i="18"/>
  <c r="K225" i="18"/>
  <c r="L225" i="18"/>
  <c r="N225" i="18"/>
  <c r="AG228" i="18"/>
  <c r="AF228" i="18"/>
  <c r="AH228" i="18"/>
  <c r="AE228" i="18"/>
  <c r="V228" i="18"/>
  <c r="AB228" i="18"/>
  <c r="O228" i="18"/>
  <c r="T228" i="18"/>
  <c r="Y228" i="18"/>
  <c r="R228" i="18"/>
  <c r="Z228" i="18"/>
  <c r="AA228" i="18"/>
  <c r="X228" i="18"/>
  <c r="S228" i="18"/>
  <c r="Q228" i="18"/>
  <c r="W228" i="18"/>
  <c r="U228" i="18"/>
  <c r="P228" i="18"/>
  <c r="AD228" i="18"/>
  <c r="AC228" i="18"/>
  <c r="J228" i="18"/>
  <c r="N228" i="18"/>
  <c r="K228" i="18"/>
  <c r="M228" i="18"/>
  <c r="L228" i="18"/>
  <c r="AG223" i="18"/>
  <c r="AF223" i="18"/>
  <c r="AH223" i="18"/>
  <c r="AE223" i="18"/>
  <c r="Q223" i="18"/>
  <c r="W223" i="18"/>
  <c r="U223" i="18"/>
  <c r="P223" i="18"/>
  <c r="V223" i="18"/>
  <c r="AB223" i="18"/>
  <c r="O223" i="18"/>
  <c r="T223" i="18"/>
  <c r="Y223" i="18"/>
  <c r="R223" i="18"/>
  <c r="Z223" i="18"/>
  <c r="AA223" i="18"/>
  <c r="X223" i="18"/>
  <c r="S223" i="18"/>
  <c r="AD223" i="18"/>
  <c r="AC223" i="18"/>
  <c r="J223" i="18"/>
  <c r="N223" i="18"/>
  <c r="M223" i="18"/>
  <c r="K223" i="18"/>
  <c r="L223" i="18"/>
  <c r="F123" i="18"/>
  <c r="D123" i="18"/>
  <c r="E129" i="18"/>
  <c r="E128" i="18"/>
  <c r="F129" i="18"/>
  <c r="F128" i="18"/>
  <c r="D119" i="18"/>
  <c r="F119" i="18"/>
  <c r="I121" i="18"/>
  <c r="I124" i="18"/>
  <c r="I127" i="18"/>
  <c r="I233" i="18"/>
  <c r="I128" i="18"/>
  <c r="E125" i="18"/>
  <c r="I123" i="18"/>
  <c r="D122" i="18"/>
  <c r="E120" i="18"/>
  <c r="F125" i="18"/>
  <c r="E126" i="18"/>
  <c r="F122" i="18"/>
  <c r="I119" i="18"/>
  <c r="I120" i="18"/>
  <c r="I126" i="18"/>
  <c r="I129" i="18"/>
  <c r="I125" i="18"/>
  <c r="I122" i="18"/>
  <c r="I69" i="18"/>
  <c r="I110" i="18"/>
  <c r="I111" i="18"/>
  <c r="D130" i="20"/>
  <c r="E247" i="34"/>
  <c r="I78" i="18"/>
  <c r="I84" i="18"/>
  <c r="I70" i="18"/>
  <c r="I72" i="18"/>
  <c r="I75" i="18"/>
  <c r="I96" i="18"/>
  <c r="I89" i="18"/>
  <c r="I95" i="18"/>
  <c r="I109" i="18"/>
  <c r="I108" i="18"/>
  <c r="I103" i="18"/>
  <c r="I73" i="18"/>
  <c r="I93" i="18"/>
  <c r="I100" i="18"/>
  <c r="I85" i="18"/>
  <c r="I90" i="18"/>
  <c r="I98" i="18"/>
  <c r="I71" i="18"/>
  <c r="I86" i="18"/>
  <c r="I88" i="18"/>
  <c r="I99" i="18"/>
  <c r="I102" i="18"/>
  <c r="I105" i="18"/>
  <c r="I94" i="18"/>
  <c r="I101" i="18"/>
  <c r="I74" i="18"/>
  <c r="I104" i="18"/>
  <c r="I76" i="18"/>
  <c r="D71" i="20"/>
  <c r="E254" i="34"/>
  <c r="I80" i="18"/>
  <c r="I97" i="18"/>
  <c r="I106" i="18"/>
  <c r="I81" i="18"/>
  <c r="I92" i="18"/>
  <c r="I87" i="18"/>
  <c r="I79" i="18"/>
  <c r="I82" i="18"/>
  <c r="I91" i="18"/>
  <c r="I83" i="18"/>
  <c r="I107" i="18"/>
  <c r="H274" i="18"/>
  <c r="H277" i="18"/>
  <c r="H276" i="18"/>
  <c r="H275" i="18"/>
  <c r="H272" i="18"/>
  <c r="J272" i="18" s="1"/>
  <c r="H273" i="18"/>
  <c r="H280" i="18"/>
  <c r="H279" i="18"/>
  <c r="H282" i="18"/>
  <c r="H278" i="18"/>
  <c r="H281" i="18"/>
  <c r="C230" i="18"/>
  <c r="C229" i="18"/>
  <c r="C232" i="18"/>
  <c r="C222" i="18"/>
  <c r="D222" i="18" s="1"/>
  <c r="C223" i="18"/>
  <c r="I77" i="18"/>
  <c r="F71" i="18"/>
  <c r="E71" i="18"/>
  <c r="F74" i="18"/>
  <c r="E74" i="18"/>
  <c r="E73" i="18"/>
  <c r="F73" i="18"/>
  <c r="F72" i="18"/>
  <c r="E72" i="18"/>
  <c r="F75" i="18"/>
  <c r="E75" i="18"/>
  <c r="F78" i="18"/>
  <c r="E78" i="18"/>
  <c r="C224" i="18"/>
  <c r="C227" i="18"/>
  <c r="C226" i="18"/>
  <c r="C225" i="18"/>
  <c r="C228" i="18"/>
  <c r="C231" i="18"/>
  <c r="E77" i="18"/>
  <c r="F77" i="18"/>
  <c r="F76" i="18"/>
  <c r="E76" i="18"/>
  <c r="F79" i="18"/>
  <c r="E79" i="18"/>
  <c r="F69" i="18"/>
  <c r="E69" i="18"/>
  <c r="F70" i="18"/>
  <c r="E70" i="18"/>
  <c r="S41" i="20"/>
  <c r="E255" i="34"/>
  <c r="E253" i="34"/>
  <c r="E250" i="34"/>
  <c r="E251" i="34"/>
  <c r="E248" i="34"/>
  <c r="E252" i="34"/>
  <c r="E249" i="34"/>
  <c r="G116" i="30"/>
  <c r="G96" i="30"/>
  <c r="G60" i="30"/>
  <c r="G40" i="30"/>
  <c r="F169" i="18" l="1"/>
  <c r="D169" i="18"/>
  <c r="E169" i="18"/>
  <c r="I169" i="18"/>
  <c r="N251" i="47"/>
  <c r="N259" i="47"/>
  <c r="N247" i="47"/>
  <c r="N261" i="47"/>
  <c r="N257" i="47"/>
  <c r="N256" i="47"/>
  <c r="N254" i="47"/>
  <c r="N253" i="47"/>
  <c r="N249" i="47"/>
  <c r="N250" i="47"/>
  <c r="W265" i="47" s="1"/>
  <c r="N248" i="47"/>
  <c r="X257" i="47" s="1"/>
  <c r="N252" i="47"/>
  <c r="N262" i="47"/>
  <c r="N258" i="47"/>
  <c r="N260" i="47"/>
  <c r="N255" i="47"/>
  <c r="W263" i="47" s="1"/>
  <c r="L260" i="47"/>
  <c r="L258" i="47"/>
  <c r="L249" i="47"/>
  <c r="L248" i="47"/>
  <c r="L254" i="47"/>
  <c r="L255" i="47"/>
  <c r="L261" i="47"/>
  <c r="L251" i="47"/>
  <c r="L250" i="47"/>
  <c r="L262" i="47"/>
  <c r="L259" i="47"/>
  <c r="L253" i="47"/>
  <c r="L247" i="47"/>
  <c r="L256" i="47"/>
  <c r="L257" i="47"/>
  <c r="L252" i="47"/>
  <c r="T265" i="47"/>
  <c r="V259" i="47"/>
  <c r="T263" i="47"/>
  <c r="V257" i="47"/>
  <c r="U267" i="47"/>
  <c r="U257" i="47"/>
  <c r="T261" i="47"/>
  <c r="T259" i="47"/>
  <c r="U266" i="47"/>
  <c r="V265" i="47"/>
  <c r="V263" i="47"/>
  <c r="U265" i="47"/>
  <c r="V261" i="47"/>
  <c r="M283" i="47"/>
  <c r="V296" i="47" s="1"/>
  <c r="M288" i="47"/>
  <c r="V292" i="47" s="1"/>
  <c r="M282" i="47"/>
  <c r="M280" i="47"/>
  <c r="M293" i="47"/>
  <c r="M291" i="47"/>
  <c r="M279" i="47"/>
  <c r="M278" i="47"/>
  <c r="M289" i="47"/>
  <c r="M281" i="47"/>
  <c r="M286" i="47"/>
  <c r="M292" i="47"/>
  <c r="M284" i="47"/>
  <c r="M287" i="47"/>
  <c r="M290" i="47"/>
  <c r="M285" i="47"/>
  <c r="AI108" i="47"/>
  <c r="L286" i="47"/>
  <c r="L291" i="47"/>
  <c r="R298" i="47" s="1"/>
  <c r="L278" i="47"/>
  <c r="Q288" i="47" s="1"/>
  <c r="L282" i="47"/>
  <c r="L287" i="47"/>
  <c r="L289" i="47"/>
  <c r="L293" i="47"/>
  <c r="L283" i="47"/>
  <c r="S296" i="47" s="1"/>
  <c r="L280" i="47"/>
  <c r="S288" i="47" s="1"/>
  <c r="L290" i="47"/>
  <c r="L292" i="47"/>
  <c r="L288" i="47"/>
  <c r="L284" i="47"/>
  <c r="L281" i="47"/>
  <c r="Q296" i="47" s="1"/>
  <c r="L285" i="47"/>
  <c r="Q292" i="47" s="1"/>
  <c r="L279" i="47"/>
  <c r="Y259" i="47"/>
  <c r="Y265" i="47"/>
  <c r="X265" i="47"/>
  <c r="X267" i="47"/>
  <c r="W261" i="47"/>
  <c r="X266" i="47"/>
  <c r="Y257" i="47"/>
  <c r="Y263" i="47"/>
  <c r="Y261" i="47"/>
  <c r="W259" i="47"/>
  <c r="N282" i="47"/>
  <c r="X296" i="47" s="1"/>
  <c r="N289" i="47"/>
  <c r="N281" i="47"/>
  <c r="N285" i="47"/>
  <c r="N279" i="47"/>
  <c r="N287" i="47"/>
  <c r="N283" i="47"/>
  <c r="N280" i="47"/>
  <c r="N278" i="47"/>
  <c r="N286" i="47"/>
  <c r="W294" i="47" s="1"/>
  <c r="N292" i="47"/>
  <c r="N284" i="47"/>
  <c r="W290" i="47" s="1"/>
  <c r="N293" i="47"/>
  <c r="N290" i="47"/>
  <c r="X297" i="47" s="1"/>
  <c r="N291" i="47"/>
  <c r="X298" i="47" s="1"/>
  <c r="N288" i="47"/>
  <c r="Y292" i="47" s="1"/>
  <c r="AI105" i="47"/>
  <c r="BA98" i="47"/>
  <c r="H220" i="47"/>
  <c r="AI95" i="47"/>
  <c r="AM93" i="47"/>
  <c r="AI106" i="47"/>
  <c r="H217" i="47"/>
  <c r="AI128" i="47"/>
  <c r="R297" i="47"/>
  <c r="S292" i="47"/>
  <c r="S290" i="47"/>
  <c r="S294" i="47"/>
  <c r="Q294" i="47"/>
  <c r="R288" i="47"/>
  <c r="Q290" i="47"/>
  <c r="Y294" i="47"/>
  <c r="W292" i="47"/>
  <c r="W296" i="47"/>
  <c r="AI124" i="47"/>
  <c r="H218" i="47"/>
  <c r="AI100" i="47"/>
  <c r="S225" i="47"/>
  <c r="AI94" i="47"/>
  <c r="R296" i="47"/>
  <c r="Y290" i="47"/>
  <c r="Y296" i="47"/>
  <c r="T292" i="47"/>
  <c r="U298" i="47"/>
  <c r="U296" i="47"/>
  <c r="T296" i="47"/>
  <c r="T290" i="47"/>
  <c r="V290" i="47"/>
  <c r="T294" i="47"/>
  <c r="U297" i="47"/>
  <c r="V294" i="47"/>
  <c r="AL120" i="47"/>
  <c r="AI103" i="47"/>
  <c r="H222" i="47"/>
  <c r="H221" i="47"/>
  <c r="W216" i="47"/>
  <c r="H224" i="47"/>
  <c r="BA94" i="47"/>
  <c r="AI101" i="47"/>
  <c r="AP93" i="47"/>
  <c r="AP90" i="47" s="1"/>
  <c r="AI132" i="47"/>
  <c r="AP120" i="47"/>
  <c r="AP117" i="47" s="1"/>
  <c r="AI133" i="47"/>
  <c r="H225" i="47"/>
  <c r="H226" i="47"/>
  <c r="AI99" i="47"/>
  <c r="AN93" i="47"/>
  <c r="AY127" i="47"/>
  <c r="AI122" i="47"/>
  <c r="H216" i="47"/>
  <c r="AI102" i="47"/>
  <c r="AL93" i="47"/>
  <c r="AM120" i="47"/>
  <c r="K215" i="47"/>
  <c r="AI97" i="47"/>
  <c r="AI98" i="47"/>
  <c r="AI135" i="47"/>
  <c r="AI96" i="47"/>
  <c r="AI104" i="47"/>
  <c r="AO93" i="47"/>
  <c r="AI107" i="47"/>
  <c r="AI130" i="47"/>
  <c r="AN120" i="47"/>
  <c r="AI69" i="47"/>
  <c r="AI127" i="47"/>
  <c r="AI129" i="47"/>
  <c r="AI125" i="47"/>
  <c r="AI123" i="47"/>
  <c r="AV130" i="47"/>
  <c r="AI121" i="47"/>
  <c r="AO120" i="47"/>
  <c r="AI126" i="47"/>
  <c r="H219" i="47"/>
  <c r="H227" i="47"/>
  <c r="H228" i="47"/>
  <c r="N215" i="47"/>
  <c r="L215" i="47"/>
  <c r="H229" i="47"/>
  <c r="H231" i="47"/>
  <c r="M215" i="47"/>
  <c r="H223" i="47"/>
  <c r="E118" i="18"/>
  <c r="L221" i="18"/>
  <c r="T221" i="18"/>
  <c r="W221" i="18"/>
  <c r="AE221" i="18"/>
  <c r="J221" i="18"/>
  <c r="O221" i="18"/>
  <c r="Q221" i="18"/>
  <c r="AG221" i="18"/>
  <c r="AD221" i="18"/>
  <c r="AB221" i="18"/>
  <c r="S221" i="18"/>
  <c r="AH221" i="18"/>
  <c r="M221" i="18"/>
  <c r="AC221" i="18"/>
  <c r="V221" i="18"/>
  <c r="X221" i="18"/>
  <c r="AF221" i="18"/>
  <c r="N221" i="18"/>
  <c r="R221" i="18"/>
  <c r="P221" i="18"/>
  <c r="AA221" i="18"/>
  <c r="K221" i="18"/>
  <c r="Y221" i="18"/>
  <c r="U221" i="18"/>
  <c r="Z221" i="18"/>
  <c r="F118" i="18"/>
  <c r="D118" i="18"/>
  <c r="I118" i="18"/>
  <c r="F68" i="18"/>
  <c r="I68" i="18"/>
  <c r="E68" i="18"/>
  <c r="Y73" i="47"/>
  <c r="H72" i="47"/>
  <c r="X73" i="47"/>
  <c r="H71" i="47"/>
  <c r="W76" i="47"/>
  <c r="N66" i="47"/>
  <c r="W73" i="47"/>
  <c r="H70" i="47"/>
  <c r="H81" i="47"/>
  <c r="T76" i="47"/>
  <c r="M66" i="47"/>
  <c r="AO75" i="47"/>
  <c r="AY83" i="47" s="1"/>
  <c r="AO67" i="47"/>
  <c r="BA77" i="47"/>
  <c r="AO78" i="47"/>
  <c r="BA83" i="47" s="1"/>
  <c r="AO74" i="47"/>
  <c r="AY81" i="47" s="1"/>
  <c r="AO68" i="47"/>
  <c r="AZ77" i="47" s="1"/>
  <c r="AO77" i="47"/>
  <c r="BA81" i="47" s="1"/>
  <c r="AO82" i="47"/>
  <c r="AO76" i="47"/>
  <c r="BA79" i="47" s="1"/>
  <c r="AO71" i="47"/>
  <c r="AZ85" i="47" s="1"/>
  <c r="AO70" i="47"/>
  <c r="AY85" i="47" s="1"/>
  <c r="AO72" i="47"/>
  <c r="BA85" i="47" s="1"/>
  <c r="AO81" i="47"/>
  <c r="AO73" i="47"/>
  <c r="AY79" i="47" s="1"/>
  <c r="AO79" i="47"/>
  <c r="BB86" i="47" s="1"/>
  <c r="AO80" i="47"/>
  <c r="BB87" i="47" s="1"/>
  <c r="Y69" i="47"/>
  <c r="H77" i="47"/>
  <c r="Y65" i="47"/>
  <c r="H69" i="47"/>
  <c r="Q76" i="47"/>
  <c r="L66" i="47"/>
  <c r="H79" i="47"/>
  <c r="W71" i="47"/>
  <c r="H75" i="47"/>
  <c r="AL71" i="47"/>
  <c r="AL76" i="47"/>
  <c r="AL70" i="47"/>
  <c r="AL81" i="47"/>
  <c r="AL72" i="47"/>
  <c r="AL75" i="47"/>
  <c r="AL67" i="47"/>
  <c r="AL73" i="47"/>
  <c r="AL78" i="47"/>
  <c r="AL74" i="47"/>
  <c r="AL82" i="47"/>
  <c r="AL68" i="47"/>
  <c r="AL77" i="47"/>
  <c r="AL79" i="47"/>
  <c r="AS86" i="47" s="1"/>
  <c r="AL80" i="47"/>
  <c r="AS87" i="47" s="1"/>
  <c r="K66" i="47"/>
  <c r="W65" i="47"/>
  <c r="H67" i="47"/>
  <c r="H80" i="47"/>
  <c r="X65" i="47"/>
  <c r="H68" i="47"/>
  <c r="AM70" i="47"/>
  <c r="AS85" i="47" s="1"/>
  <c r="AM74" i="47"/>
  <c r="AS81" i="47" s="1"/>
  <c r="AM81" i="47"/>
  <c r="AM73" i="47"/>
  <c r="AS79" i="47" s="1"/>
  <c r="AM72" i="47"/>
  <c r="AU85" i="47" s="1"/>
  <c r="AM75" i="47"/>
  <c r="AS83" i="47" s="1"/>
  <c r="AM67" i="47"/>
  <c r="AU77" i="47"/>
  <c r="AM78" i="47"/>
  <c r="AU83" i="47" s="1"/>
  <c r="AM68" i="47"/>
  <c r="AT77" i="47" s="1"/>
  <c r="AM82" i="47"/>
  <c r="AM77" i="47"/>
  <c r="AU81" i="47" s="1"/>
  <c r="AM76" i="47"/>
  <c r="AU79" i="47" s="1"/>
  <c r="AM71" i="47"/>
  <c r="AT85" i="47" s="1"/>
  <c r="AM79" i="47"/>
  <c r="AV86" i="47" s="1"/>
  <c r="AM80" i="47"/>
  <c r="AV87" i="47" s="1"/>
  <c r="W67" i="47"/>
  <c r="H73" i="47"/>
  <c r="H82" i="47"/>
  <c r="Y71" i="47"/>
  <c r="H78" i="47"/>
  <c r="W69" i="47"/>
  <c r="H74" i="47"/>
  <c r="Y67" i="47"/>
  <c r="H76" i="47"/>
  <c r="AN81" i="47"/>
  <c r="AN73" i="47"/>
  <c r="AV79" i="47" s="1"/>
  <c r="AX77" i="47"/>
  <c r="AW16" i="47" s="1"/>
  <c r="AN78" i="47"/>
  <c r="AX83" i="47" s="1"/>
  <c r="AN74" i="47"/>
  <c r="AV81" i="47" s="1"/>
  <c r="AN68" i="47"/>
  <c r="AW77" i="47" s="1"/>
  <c r="AV16" i="47" s="1"/>
  <c r="AN77" i="47"/>
  <c r="AX81" i="47" s="1"/>
  <c r="AN82" i="47"/>
  <c r="AN75" i="47"/>
  <c r="AV83" i="47" s="1"/>
  <c r="AN67" i="47"/>
  <c r="AN76" i="47"/>
  <c r="AX79" i="47" s="1"/>
  <c r="AN71" i="47"/>
  <c r="AW85" i="47" s="1"/>
  <c r="AN72" i="47"/>
  <c r="AX85" i="47" s="1"/>
  <c r="AN70" i="47"/>
  <c r="AV85" i="47" s="1"/>
  <c r="AN79" i="47"/>
  <c r="AY86" i="47" s="1"/>
  <c r="AN80" i="47"/>
  <c r="AY87" i="47" s="1"/>
  <c r="H156" i="47"/>
  <c r="R154" i="47" s="1"/>
  <c r="H120" i="47"/>
  <c r="R118" i="47" s="1"/>
  <c r="H93" i="47"/>
  <c r="R91" i="47" s="1"/>
  <c r="I222" i="18"/>
  <c r="I229" i="18"/>
  <c r="I223" i="18"/>
  <c r="AA281" i="18"/>
  <c r="AB281" i="18"/>
  <c r="Z281" i="18"/>
  <c r="AC281" i="18"/>
  <c r="X281" i="18"/>
  <c r="Y281" i="18"/>
  <c r="Y278" i="18"/>
  <c r="AC278" i="18"/>
  <c r="AA278" i="18"/>
  <c r="AB278" i="18"/>
  <c r="Z278" i="18"/>
  <c r="X278" i="18"/>
  <c r="Y282" i="18"/>
  <c r="AC282" i="18"/>
  <c r="AA282" i="18"/>
  <c r="AB282" i="18"/>
  <c r="Z282" i="18"/>
  <c r="X282" i="18"/>
  <c r="AC279" i="18"/>
  <c r="AB279" i="18"/>
  <c r="Z279" i="18"/>
  <c r="Y279" i="18"/>
  <c r="X279" i="18"/>
  <c r="AA279" i="18"/>
  <c r="AC280" i="18"/>
  <c r="Y280" i="18"/>
  <c r="X280" i="18"/>
  <c r="AB280" i="18"/>
  <c r="AA280" i="18"/>
  <c r="Z280" i="18"/>
  <c r="AA273" i="18"/>
  <c r="AB273" i="18"/>
  <c r="Z273" i="18"/>
  <c r="AC273" i="18"/>
  <c r="X273" i="18"/>
  <c r="Y273" i="18"/>
  <c r="AC272" i="18"/>
  <c r="Y272" i="18"/>
  <c r="X272" i="18"/>
  <c r="AB272" i="18"/>
  <c r="Z272" i="18"/>
  <c r="AA272" i="18"/>
  <c r="AC275" i="18"/>
  <c r="Y275" i="18"/>
  <c r="Z275" i="18"/>
  <c r="AB275" i="18"/>
  <c r="AA275" i="18"/>
  <c r="X275" i="18"/>
  <c r="Y276" i="18"/>
  <c r="AC276" i="18"/>
  <c r="AA276" i="18"/>
  <c r="AB276" i="18"/>
  <c r="Z276" i="18"/>
  <c r="X276" i="18"/>
  <c r="Z277" i="18"/>
  <c r="X277" i="18"/>
  <c r="AA277" i="18"/>
  <c r="AC277" i="18"/>
  <c r="AB277" i="18"/>
  <c r="Y277" i="18"/>
  <c r="Y274" i="18"/>
  <c r="AC274" i="18"/>
  <c r="AA274" i="18"/>
  <c r="AB274" i="18"/>
  <c r="Z274" i="18"/>
  <c r="X274" i="18"/>
  <c r="I228" i="18"/>
  <c r="I232" i="18"/>
  <c r="I224" i="18"/>
  <c r="I227" i="18"/>
  <c r="I225" i="18"/>
  <c r="I226" i="18"/>
  <c r="I231" i="18"/>
  <c r="I230" i="18"/>
  <c r="D229" i="18"/>
  <c r="E229" i="18"/>
  <c r="F229" i="18"/>
  <c r="F231" i="18"/>
  <c r="E231" i="18"/>
  <c r="D231" i="18"/>
  <c r="F226" i="18"/>
  <c r="E226" i="18"/>
  <c r="D226" i="18"/>
  <c r="F230" i="18"/>
  <c r="D230" i="18"/>
  <c r="E230" i="18"/>
  <c r="F223" i="18"/>
  <c r="E223" i="18"/>
  <c r="D223" i="18"/>
  <c r="E225" i="18"/>
  <c r="D225" i="18"/>
  <c r="F225" i="18"/>
  <c r="E224" i="18"/>
  <c r="D224" i="18"/>
  <c r="F224" i="18"/>
  <c r="E228" i="18"/>
  <c r="D228" i="18"/>
  <c r="F228" i="18"/>
  <c r="F227" i="18"/>
  <c r="E227" i="18"/>
  <c r="D227" i="18"/>
  <c r="F222" i="18"/>
  <c r="E222" i="18"/>
  <c r="E232" i="18"/>
  <c r="F232" i="18"/>
  <c r="D232" i="18"/>
  <c r="H332" i="18"/>
  <c r="C281" i="18"/>
  <c r="R281" i="18"/>
  <c r="V281" i="18"/>
  <c r="P281" i="18"/>
  <c r="U281" i="18"/>
  <c r="W281" i="18"/>
  <c r="K281" i="18"/>
  <c r="T281" i="18"/>
  <c r="J281" i="18"/>
  <c r="S281" i="18"/>
  <c r="M281" i="18"/>
  <c r="O281" i="18"/>
  <c r="Q281" i="18"/>
  <c r="L281" i="18"/>
  <c r="N281" i="18"/>
  <c r="H329" i="18"/>
  <c r="C278" i="18"/>
  <c r="L278" i="18"/>
  <c r="Q278" i="18"/>
  <c r="U278" i="18"/>
  <c r="P278" i="18"/>
  <c r="R278" i="18"/>
  <c r="K278" i="18"/>
  <c r="T278" i="18"/>
  <c r="N278" i="18"/>
  <c r="W278" i="18"/>
  <c r="J278" i="18"/>
  <c r="O278" i="18"/>
  <c r="S278" i="18"/>
  <c r="M278" i="18"/>
  <c r="V278" i="18"/>
  <c r="H333" i="18"/>
  <c r="C282" i="18"/>
  <c r="Q282" i="18"/>
  <c r="U282" i="18"/>
  <c r="P282" i="18"/>
  <c r="N282" i="18"/>
  <c r="R282" i="18"/>
  <c r="V282" i="18"/>
  <c r="J282" i="18"/>
  <c r="T282" i="18"/>
  <c r="W282" i="18"/>
  <c r="K282" i="18"/>
  <c r="O282" i="18"/>
  <c r="S282" i="18"/>
  <c r="M282" i="18"/>
  <c r="L282" i="18"/>
  <c r="H330" i="18"/>
  <c r="C279" i="18"/>
  <c r="S279" i="18"/>
  <c r="Q279" i="18"/>
  <c r="K279" i="18"/>
  <c r="T279" i="18"/>
  <c r="V279" i="18"/>
  <c r="J279" i="18"/>
  <c r="N279" i="18"/>
  <c r="R279" i="18"/>
  <c r="O279" i="18"/>
  <c r="U279" i="18"/>
  <c r="W279" i="18"/>
  <c r="L279" i="18"/>
  <c r="M279" i="18"/>
  <c r="P279" i="18"/>
  <c r="H331" i="18"/>
  <c r="C280" i="18"/>
  <c r="R280" i="18"/>
  <c r="V280" i="18"/>
  <c r="P280" i="18"/>
  <c r="U280" i="18"/>
  <c r="S280" i="18"/>
  <c r="W280" i="18"/>
  <c r="K280" i="18"/>
  <c r="T280" i="18"/>
  <c r="O280" i="18"/>
  <c r="M280" i="18"/>
  <c r="J280" i="18"/>
  <c r="N280" i="18"/>
  <c r="Q280" i="18"/>
  <c r="L280" i="18"/>
  <c r="H324" i="18"/>
  <c r="C273" i="18"/>
  <c r="N273" i="18"/>
  <c r="W273" i="18"/>
  <c r="Q273" i="18"/>
  <c r="U273" i="18"/>
  <c r="O273" i="18"/>
  <c r="S273" i="18"/>
  <c r="V273" i="18"/>
  <c r="R273" i="18"/>
  <c r="J273" i="18"/>
  <c r="P273" i="18"/>
  <c r="M273" i="18"/>
  <c r="K273" i="18"/>
  <c r="L273" i="18"/>
  <c r="T273" i="18"/>
  <c r="H323" i="18"/>
  <c r="J323" i="18" s="1"/>
  <c r="L272" i="18"/>
  <c r="M272" i="18"/>
  <c r="O272" i="18"/>
  <c r="P272" i="18"/>
  <c r="W272" i="18"/>
  <c r="S272" i="18"/>
  <c r="R272" i="18"/>
  <c r="K272" i="18"/>
  <c r="T272" i="18"/>
  <c r="U272" i="18"/>
  <c r="Q272" i="18"/>
  <c r="C272" i="18"/>
  <c r="D272" i="18" s="1"/>
  <c r="N272" i="18"/>
  <c r="V272" i="18"/>
  <c r="H326" i="18"/>
  <c r="C275" i="18"/>
  <c r="K275" i="18"/>
  <c r="T275" i="18"/>
  <c r="J275" i="18"/>
  <c r="R275" i="18"/>
  <c r="O275" i="18"/>
  <c r="N275" i="18"/>
  <c r="W275" i="18"/>
  <c r="L275" i="18"/>
  <c r="S275" i="18"/>
  <c r="M275" i="18"/>
  <c r="Q275" i="18"/>
  <c r="P275" i="18"/>
  <c r="U275" i="18"/>
  <c r="V275" i="18"/>
  <c r="H327" i="18"/>
  <c r="C276" i="18"/>
  <c r="S276" i="18"/>
  <c r="W276" i="18"/>
  <c r="O276" i="18"/>
  <c r="M276" i="18"/>
  <c r="L276" i="18"/>
  <c r="U276" i="18"/>
  <c r="N276" i="18"/>
  <c r="Q276" i="18"/>
  <c r="P276" i="18"/>
  <c r="V276" i="18"/>
  <c r="J276" i="18"/>
  <c r="R276" i="18"/>
  <c r="K276" i="18"/>
  <c r="T276" i="18"/>
  <c r="C277" i="18"/>
  <c r="H328" i="18"/>
  <c r="N277" i="18"/>
  <c r="W277" i="18"/>
  <c r="S277" i="18"/>
  <c r="M277" i="18"/>
  <c r="L277" i="18"/>
  <c r="V277" i="18"/>
  <c r="O277" i="18"/>
  <c r="Q277" i="18"/>
  <c r="P277" i="18"/>
  <c r="U277" i="18"/>
  <c r="R277" i="18"/>
  <c r="K277" i="18"/>
  <c r="T277" i="18"/>
  <c r="J277" i="18"/>
  <c r="H325" i="18"/>
  <c r="C274" i="18"/>
  <c r="T274" i="18"/>
  <c r="N274" i="18"/>
  <c r="Q274" i="18"/>
  <c r="U274" i="18"/>
  <c r="O274" i="18"/>
  <c r="S274" i="18"/>
  <c r="R274" i="18"/>
  <c r="M274" i="18"/>
  <c r="L274" i="18"/>
  <c r="V274" i="18"/>
  <c r="K274" i="18"/>
  <c r="J274" i="18"/>
  <c r="P274" i="18"/>
  <c r="W274" i="18"/>
  <c r="AM117" i="47" l="1"/>
  <c r="S257" i="47"/>
  <c r="H249" i="47"/>
  <c r="R265" i="47"/>
  <c r="H251" i="47"/>
  <c r="S259" i="47"/>
  <c r="H256" i="47"/>
  <c r="S263" i="47"/>
  <c r="H258" i="47"/>
  <c r="R267" i="47"/>
  <c r="H260" i="47"/>
  <c r="R257" i="47"/>
  <c r="H248" i="47"/>
  <c r="M246" i="47"/>
  <c r="T257" i="47"/>
  <c r="Q265" i="47"/>
  <c r="H250" i="47"/>
  <c r="S265" i="47"/>
  <c r="H252" i="47"/>
  <c r="H262" i="47"/>
  <c r="W257" i="47"/>
  <c r="N246" i="47"/>
  <c r="Q263" i="47"/>
  <c r="H255" i="47"/>
  <c r="H261" i="47"/>
  <c r="Q261" i="47"/>
  <c r="H254" i="47"/>
  <c r="Q257" i="47"/>
  <c r="L246" i="47"/>
  <c r="J265" i="47" s="1"/>
  <c r="H247" i="47"/>
  <c r="S261" i="47"/>
  <c r="H257" i="47"/>
  <c r="R266" i="47"/>
  <c r="H259" i="47"/>
  <c r="Q259" i="47"/>
  <c r="H253" i="47"/>
  <c r="AN90" i="47"/>
  <c r="Y288" i="47"/>
  <c r="AO90" i="47"/>
  <c r="V288" i="47"/>
  <c r="U288" i="47"/>
  <c r="H215" i="47"/>
  <c r="R213" i="47" s="1"/>
  <c r="X288" i="47"/>
  <c r="H287" i="47"/>
  <c r="H280" i="47"/>
  <c r="H290" i="47"/>
  <c r="H281" i="47"/>
  <c r="AL90" i="47"/>
  <c r="H284" i="47"/>
  <c r="H289" i="47"/>
  <c r="L277" i="47"/>
  <c r="H293" i="47"/>
  <c r="H291" i="47"/>
  <c r="H292" i="47"/>
  <c r="H282" i="47"/>
  <c r="W288" i="47"/>
  <c r="N277" i="47"/>
  <c r="H279" i="47"/>
  <c r="H285" i="47"/>
  <c r="H288" i="47"/>
  <c r="T288" i="47"/>
  <c r="M277" i="47"/>
  <c r="H286" i="47"/>
  <c r="K277" i="47"/>
  <c r="J295" i="47" s="1"/>
  <c r="H278" i="47"/>
  <c r="H283" i="47"/>
  <c r="AI93" i="47"/>
  <c r="AT91" i="47" s="1"/>
  <c r="AI120" i="47"/>
  <c r="AN117" i="47"/>
  <c r="AO117" i="47"/>
  <c r="AM90" i="47"/>
  <c r="AL117" i="47"/>
  <c r="E221" i="18"/>
  <c r="J271" i="18"/>
  <c r="F221" i="18"/>
  <c r="I221" i="18"/>
  <c r="D221" i="18"/>
  <c r="AN66" i="47"/>
  <c r="AN63" i="47" s="1"/>
  <c r="AT16" i="47"/>
  <c r="AT118" i="47"/>
  <c r="AI82" i="47"/>
  <c r="AI81" i="47"/>
  <c r="H66" i="47"/>
  <c r="R64" i="47" s="1"/>
  <c r="AY70" i="47"/>
  <c r="AI74" i="47"/>
  <c r="AY74" i="47"/>
  <c r="AI70" i="47"/>
  <c r="BA72" i="47"/>
  <c r="AI78" i="47"/>
  <c r="BA68" i="47"/>
  <c r="AI76" i="47"/>
  <c r="AV77" i="47"/>
  <c r="AU16" i="47" s="1"/>
  <c r="AN16" i="47"/>
  <c r="BA66" i="47"/>
  <c r="AZ74" i="47"/>
  <c r="AI71" i="47"/>
  <c r="AY77" i="47"/>
  <c r="AO66" i="47"/>
  <c r="AO63" i="47" s="1"/>
  <c r="AO16" i="47" s="1"/>
  <c r="AI80" i="47"/>
  <c r="AY68" i="47"/>
  <c r="AI73" i="47"/>
  <c r="AI79" i="47"/>
  <c r="AY66" i="47"/>
  <c r="AL66" i="47"/>
  <c r="AL63" i="47" s="1"/>
  <c r="AL16" i="47" s="1"/>
  <c r="AI67" i="47"/>
  <c r="BA70" i="47"/>
  <c r="AI77" i="47"/>
  <c r="AY72" i="47"/>
  <c r="AI75" i="47"/>
  <c r="AS77" i="47"/>
  <c r="AR16" i="47" s="1"/>
  <c r="AM66" i="47"/>
  <c r="AM63" i="47" s="1"/>
  <c r="AM16" i="47" s="1"/>
  <c r="AZ66" i="47"/>
  <c r="AY16" i="47" s="1"/>
  <c r="AI68" i="47"/>
  <c r="BA74" i="47"/>
  <c r="AI72" i="47"/>
  <c r="X328" i="18"/>
  <c r="AC328" i="18"/>
  <c r="W328" i="18"/>
  <c r="Q328" i="18"/>
  <c r="S328" i="18"/>
  <c r="Z328" i="18"/>
  <c r="T328" i="18"/>
  <c r="AB328" i="18"/>
  <c r="V328" i="18"/>
  <c r="Y328" i="18"/>
  <c r="U328" i="18"/>
  <c r="R328" i="18"/>
  <c r="AA328" i="18"/>
  <c r="N328" i="18"/>
  <c r="O328" i="18"/>
  <c r="J328" i="18"/>
  <c r="M328" i="18"/>
  <c r="K328" i="18"/>
  <c r="L328" i="18"/>
  <c r="P328" i="18"/>
  <c r="V325" i="18"/>
  <c r="X325" i="18"/>
  <c r="T325" i="18"/>
  <c r="AB325" i="18"/>
  <c r="W325" i="18"/>
  <c r="Y325" i="18"/>
  <c r="R325" i="18"/>
  <c r="Q325" i="18"/>
  <c r="U325" i="18"/>
  <c r="AC325" i="18"/>
  <c r="S325" i="18"/>
  <c r="AA325" i="18"/>
  <c r="Z325" i="18"/>
  <c r="P325" i="18"/>
  <c r="O325" i="18"/>
  <c r="N325" i="18"/>
  <c r="L325" i="18"/>
  <c r="M325" i="18"/>
  <c r="J325" i="18"/>
  <c r="K325" i="18"/>
  <c r="Q327" i="18"/>
  <c r="AA327" i="18"/>
  <c r="Z327" i="18"/>
  <c r="S327" i="18"/>
  <c r="X327" i="18"/>
  <c r="Y327" i="18"/>
  <c r="W327" i="18"/>
  <c r="AB327" i="18"/>
  <c r="R327" i="18"/>
  <c r="V327" i="18"/>
  <c r="U327" i="18"/>
  <c r="AC327" i="18"/>
  <c r="T327" i="18"/>
  <c r="O327" i="18"/>
  <c r="M327" i="18"/>
  <c r="N327" i="18"/>
  <c r="J327" i="18"/>
  <c r="L327" i="18"/>
  <c r="K327" i="18"/>
  <c r="P327" i="18"/>
  <c r="U326" i="18"/>
  <c r="AB326" i="18"/>
  <c r="S326" i="18"/>
  <c r="R326" i="18"/>
  <c r="T326" i="18"/>
  <c r="V326" i="18"/>
  <c r="AC326" i="18"/>
  <c r="Q326" i="18"/>
  <c r="Y326" i="18"/>
  <c r="AA326" i="18"/>
  <c r="X326" i="18"/>
  <c r="Z326" i="18"/>
  <c r="W326" i="18"/>
  <c r="M326" i="18"/>
  <c r="K326" i="18"/>
  <c r="L326" i="18"/>
  <c r="O326" i="18"/>
  <c r="N326" i="18"/>
  <c r="J326" i="18"/>
  <c r="P326" i="18"/>
  <c r="AB323" i="18"/>
  <c r="S323" i="18"/>
  <c r="Y323" i="18"/>
  <c r="Q323" i="18"/>
  <c r="AA323" i="18"/>
  <c r="Z323" i="18"/>
  <c r="T323" i="18"/>
  <c r="U323" i="18"/>
  <c r="V323" i="18"/>
  <c r="R323" i="18"/>
  <c r="W323" i="18"/>
  <c r="X323" i="18"/>
  <c r="AC323" i="18"/>
  <c r="L323" i="18"/>
  <c r="M323" i="18"/>
  <c r="O323" i="18"/>
  <c r="K323" i="18"/>
  <c r="P323" i="18"/>
  <c r="N323" i="18"/>
  <c r="V324" i="18"/>
  <c r="U324" i="18"/>
  <c r="Y324" i="18"/>
  <c r="R324" i="18"/>
  <c r="Q324" i="18"/>
  <c r="AA324" i="18"/>
  <c r="AB324" i="18"/>
  <c r="Z324" i="18"/>
  <c r="T324" i="18"/>
  <c r="W324" i="18"/>
  <c r="X324" i="18"/>
  <c r="S324" i="18"/>
  <c r="AC324" i="18"/>
  <c r="L324" i="18"/>
  <c r="N324" i="18"/>
  <c r="J324" i="18"/>
  <c r="M324" i="18"/>
  <c r="P324" i="18"/>
  <c r="O324" i="18"/>
  <c r="K324" i="18"/>
  <c r="S331" i="18"/>
  <c r="Y331" i="18"/>
  <c r="Z331" i="18"/>
  <c r="W331" i="18"/>
  <c r="T331" i="18"/>
  <c r="V331" i="18"/>
  <c r="X331" i="18"/>
  <c r="U331" i="18"/>
  <c r="R331" i="18"/>
  <c r="AC331" i="18"/>
  <c r="Q331" i="18"/>
  <c r="AA331" i="18"/>
  <c r="AB331" i="18"/>
  <c r="P331" i="18"/>
  <c r="K331" i="18"/>
  <c r="M331" i="18"/>
  <c r="L331" i="18"/>
  <c r="N331" i="18"/>
  <c r="J331" i="18"/>
  <c r="O331" i="18"/>
  <c r="Z330" i="18"/>
  <c r="S330" i="18"/>
  <c r="Y330" i="18"/>
  <c r="Q330" i="18"/>
  <c r="AA330" i="18"/>
  <c r="X330" i="18"/>
  <c r="U330" i="18"/>
  <c r="W330" i="18"/>
  <c r="AB330" i="18"/>
  <c r="AC330" i="18"/>
  <c r="T330" i="18"/>
  <c r="R330" i="18"/>
  <c r="V330" i="18"/>
  <c r="L330" i="18"/>
  <c r="M330" i="18"/>
  <c r="J330" i="18"/>
  <c r="N330" i="18"/>
  <c r="O330" i="18"/>
  <c r="P330" i="18"/>
  <c r="K330" i="18"/>
  <c r="S333" i="18"/>
  <c r="AC333" i="18"/>
  <c r="R333" i="18"/>
  <c r="U333" i="18"/>
  <c r="Y333" i="18"/>
  <c r="V333" i="18"/>
  <c r="Q333" i="18"/>
  <c r="AA333" i="18"/>
  <c r="X333" i="18"/>
  <c r="Z333" i="18"/>
  <c r="W333" i="18"/>
  <c r="T333" i="18"/>
  <c r="AB333" i="18"/>
  <c r="N333" i="18"/>
  <c r="K333" i="18"/>
  <c r="L333" i="18"/>
  <c r="M333" i="18"/>
  <c r="P333" i="18"/>
  <c r="J333" i="18"/>
  <c r="O333" i="18"/>
  <c r="V329" i="18"/>
  <c r="AB329" i="18"/>
  <c r="AC329" i="18"/>
  <c r="W329" i="18"/>
  <c r="Z329" i="18"/>
  <c r="AA329" i="18"/>
  <c r="T329" i="18"/>
  <c r="Q329" i="18"/>
  <c r="U329" i="18"/>
  <c r="Y329" i="18"/>
  <c r="R329" i="18"/>
  <c r="S329" i="18"/>
  <c r="X329" i="18"/>
  <c r="L329" i="18"/>
  <c r="K329" i="18"/>
  <c r="O329" i="18"/>
  <c r="P329" i="18"/>
  <c r="N329" i="18"/>
  <c r="J329" i="18"/>
  <c r="M329" i="18"/>
  <c r="S332" i="18"/>
  <c r="Y332" i="18"/>
  <c r="Q332" i="18"/>
  <c r="AA332" i="18"/>
  <c r="T332" i="18"/>
  <c r="U332" i="18"/>
  <c r="Z332" i="18"/>
  <c r="X332" i="18"/>
  <c r="AC332" i="18"/>
  <c r="W332" i="18"/>
  <c r="AB332" i="18"/>
  <c r="R332" i="18"/>
  <c r="V332" i="18"/>
  <c r="N332" i="18"/>
  <c r="K332" i="18"/>
  <c r="J332" i="18"/>
  <c r="P332" i="18"/>
  <c r="L332" i="18"/>
  <c r="M332" i="18"/>
  <c r="O332" i="18"/>
  <c r="H378" i="18"/>
  <c r="H375" i="18"/>
  <c r="R375" i="18" s="1"/>
  <c r="H377" i="18"/>
  <c r="N377" i="18" s="1"/>
  <c r="H376" i="18"/>
  <c r="H373" i="18"/>
  <c r="H374" i="18"/>
  <c r="P374" i="18" s="1"/>
  <c r="H381" i="18"/>
  <c r="H431" i="18" s="1"/>
  <c r="H481" i="18" s="1"/>
  <c r="H380" i="18"/>
  <c r="O380" i="18" s="1"/>
  <c r="H383" i="18"/>
  <c r="H379" i="18"/>
  <c r="H382" i="18"/>
  <c r="V271" i="18"/>
  <c r="U271" i="18"/>
  <c r="S271" i="18"/>
  <c r="M271" i="18"/>
  <c r="Z271" i="18"/>
  <c r="AC271" i="18"/>
  <c r="N271" i="18"/>
  <c r="T271" i="18"/>
  <c r="W271" i="18"/>
  <c r="L271" i="18"/>
  <c r="AB271" i="18"/>
  <c r="K271" i="18"/>
  <c r="P271" i="18"/>
  <c r="X271" i="18"/>
  <c r="Q271" i="18"/>
  <c r="R271" i="18"/>
  <c r="O271" i="18"/>
  <c r="AA271" i="18"/>
  <c r="Y271" i="18"/>
  <c r="I277" i="18"/>
  <c r="D277" i="18"/>
  <c r="F277" i="18"/>
  <c r="E277" i="18"/>
  <c r="I275" i="18"/>
  <c r="C326" i="18"/>
  <c r="C324" i="18"/>
  <c r="C330" i="18"/>
  <c r="I278" i="18"/>
  <c r="C329" i="18"/>
  <c r="I281" i="18"/>
  <c r="I274" i="18"/>
  <c r="D274" i="18"/>
  <c r="F274" i="18"/>
  <c r="E274" i="18"/>
  <c r="I276" i="18"/>
  <c r="F276" i="18"/>
  <c r="D276" i="18"/>
  <c r="E276" i="18"/>
  <c r="I272" i="18"/>
  <c r="D280" i="18"/>
  <c r="F280" i="18"/>
  <c r="E280" i="18"/>
  <c r="I282" i="18"/>
  <c r="D282" i="18"/>
  <c r="F282" i="18"/>
  <c r="E282" i="18"/>
  <c r="F281" i="18"/>
  <c r="D281" i="18"/>
  <c r="E281" i="18"/>
  <c r="C325" i="18"/>
  <c r="C327" i="18"/>
  <c r="E272" i="18"/>
  <c r="F272" i="18"/>
  <c r="C323" i="18"/>
  <c r="I280" i="18"/>
  <c r="C331" i="18"/>
  <c r="I279" i="18"/>
  <c r="C333" i="18"/>
  <c r="C332" i="18"/>
  <c r="C328" i="18"/>
  <c r="E275" i="18"/>
  <c r="D275" i="18"/>
  <c r="F275" i="18"/>
  <c r="I273" i="18"/>
  <c r="E273" i="18"/>
  <c r="F273" i="18"/>
  <c r="D273" i="18"/>
  <c r="E279" i="18"/>
  <c r="F279" i="18"/>
  <c r="D279" i="18"/>
  <c r="D278" i="18"/>
  <c r="F278" i="18"/>
  <c r="E278" i="18"/>
  <c r="H246" i="47" l="1"/>
  <c r="R244" i="47" s="1"/>
  <c r="J296" i="47"/>
  <c r="H277" i="47"/>
  <c r="R275" i="47" s="1"/>
  <c r="J322" i="18"/>
  <c r="AI66" i="47"/>
  <c r="AX16" i="47"/>
  <c r="M381" i="18"/>
  <c r="AE481" i="18"/>
  <c r="AD481" i="18"/>
  <c r="C481" i="18"/>
  <c r="P481" i="18"/>
  <c r="S481" i="18"/>
  <c r="AC481" i="18"/>
  <c r="X481" i="18"/>
  <c r="AB481" i="18"/>
  <c r="O481" i="18"/>
  <c r="M481" i="18"/>
  <c r="W481" i="18"/>
  <c r="AA481" i="18"/>
  <c r="Y481" i="18"/>
  <c r="Z481" i="18"/>
  <c r="Q481" i="18"/>
  <c r="U481" i="18"/>
  <c r="L481" i="18"/>
  <c r="N481" i="18"/>
  <c r="K481" i="18"/>
  <c r="R481" i="18"/>
  <c r="J481" i="18"/>
  <c r="T481" i="18"/>
  <c r="V481" i="18"/>
  <c r="U431" i="18"/>
  <c r="T431" i="18"/>
  <c r="S379" i="18"/>
  <c r="U379" i="18"/>
  <c r="T379" i="18"/>
  <c r="S375" i="18"/>
  <c r="U375" i="18"/>
  <c r="T375" i="18"/>
  <c r="R380" i="18"/>
  <c r="T380" i="18"/>
  <c r="U380" i="18"/>
  <c r="R383" i="18"/>
  <c r="U383" i="18"/>
  <c r="T383" i="18"/>
  <c r="T378" i="18"/>
  <c r="U378" i="18"/>
  <c r="U381" i="18"/>
  <c r="T381" i="18"/>
  <c r="J373" i="18"/>
  <c r="U373" i="18"/>
  <c r="T373" i="18"/>
  <c r="O373" i="18"/>
  <c r="U376" i="18"/>
  <c r="T376" i="18"/>
  <c r="L374" i="18"/>
  <c r="T374" i="18"/>
  <c r="U374" i="18"/>
  <c r="S382" i="18"/>
  <c r="U382" i="18"/>
  <c r="T382" i="18"/>
  <c r="S377" i="18"/>
  <c r="U377" i="18"/>
  <c r="T377" i="18"/>
  <c r="H430" i="18"/>
  <c r="H480" i="18" s="1"/>
  <c r="P380" i="18"/>
  <c r="C374" i="18"/>
  <c r="D374" i="18" s="1"/>
  <c r="L380" i="18"/>
  <c r="C377" i="18"/>
  <c r="E377" i="18" s="1"/>
  <c r="N382" i="18"/>
  <c r="K382" i="18"/>
  <c r="O379" i="18"/>
  <c r="K377" i="18"/>
  <c r="H424" i="18"/>
  <c r="H474" i="18" s="1"/>
  <c r="J381" i="18"/>
  <c r="M377" i="18"/>
  <c r="C381" i="18"/>
  <c r="N381" i="18"/>
  <c r="J377" i="18"/>
  <c r="K381" i="18"/>
  <c r="K375" i="18"/>
  <c r="H427" i="18"/>
  <c r="H477" i="18" s="1"/>
  <c r="L381" i="18"/>
  <c r="J374" i="18"/>
  <c r="Q374" i="18"/>
  <c r="P381" i="18"/>
  <c r="K374" i="18"/>
  <c r="S374" i="18"/>
  <c r="O381" i="18"/>
  <c r="S381" i="18"/>
  <c r="C376" i="18"/>
  <c r="D376" i="18" s="1"/>
  <c r="C382" i="18"/>
  <c r="J382" i="18"/>
  <c r="P376" i="18"/>
  <c r="H432" i="18"/>
  <c r="H482" i="18" s="1"/>
  <c r="L382" i="18"/>
  <c r="N380" i="18"/>
  <c r="N376" i="18"/>
  <c r="R379" i="18"/>
  <c r="O376" i="18"/>
  <c r="C380" i="18"/>
  <c r="P382" i="18"/>
  <c r="J380" i="18"/>
  <c r="M376" i="18"/>
  <c r="S380" i="18"/>
  <c r="H426" i="18"/>
  <c r="H476" i="18" s="1"/>
  <c r="M382" i="18"/>
  <c r="O382" i="18"/>
  <c r="L377" i="18"/>
  <c r="L373" i="18"/>
  <c r="N378" i="18"/>
  <c r="C378" i="18"/>
  <c r="F378" i="18" s="1"/>
  <c r="K383" i="18"/>
  <c r="R378" i="18"/>
  <c r="C373" i="18"/>
  <c r="F373" i="18" s="1"/>
  <c r="J383" i="18"/>
  <c r="L378" i="18"/>
  <c r="Q378" i="18"/>
  <c r="R381" i="18"/>
  <c r="Q381" i="18"/>
  <c r="P379" i="18"/>
  <c r="P383" i="18"/>
  <c r="N374" i="18"/>
  <c r="P373" i="18"/>
  <c r="J378" i="18"/>
  <c r="M375" i="18"/>
  <c r="S378" i="18"/>
  <c r="J375" i="18"/>
  <c r="H429" i="18"/>
  <c r="H479" i="18" s="1"/>
  <c r="H428" i="18"/>
  <c r="H478" i="18" s="1"/>
  <c r="H423" i="18"/>
  <c r="R423" i="18" s="1"/>
  <c r="M379" i="18"/>
  <c r="L383" i="18"/>
  <c r="M374" i="18"/>
  <c r="K373" i="18"/>
  <c r="P377" i="18"/>
  <c r="P378" i="18"/>
  <c r="O375" i="18"/>
  <c r="R374" i="18"/>
  <c r="L379" i="18"/>
  <c r="N373" i="18"/>
  <c r="M378" i="18"/>
  <c r="P375" i="18"/>
  <c r="Q383" i="18"/>
  <c r="Q373" i="18"/>
  <c r="C379" i="18"/>
  <c r="N379" i="18"/>
  <c r="O383" i="18"/>
  <c r="K378" i="18"/>
  <c r="L375" i="18"/>
  <c r="O374" i="18"/>
  <c r="O378" i="18"/>
  <c r="Q379" i="18"/>
  <c r="Q375" i="18"/>
  <c r="H433" i="18"/>
  <c r="H483" i="18" s="1"/>
  <c r="H425" i="18"/>
  <c r="H475" i="18" s="1"/>
  <c r="S383" i="18"/>
  <c r="C383" i="18"/>
  <c r="E383" i="18" s="1"/>
  <c r="C375" i="18"/>
  <c r="F375" i="18" s="1"/>
  <c r="K379" i="18"/>
  <c r="N383" i="18"/>
  <c r="J379" i="18"/>
  <c r="M383" i="18"/>
  <c r="M373" i="18"/>
  <c r="K376" i="18"/>
  <c r="N375" i="18"/>
  <c r="R373" i="18"/>
  <c r="Q376" i="18"/>
  <c r="S373" i="18"/>
  <c r="M322" i="18"/>
  <c r="U322" i="18"/>
  <c r="K380" i="18"/>
  <c r="J376" i="18"/>
  <c r="O377" i="18"/>
  <c r="Q380" i="18"/>
  <c r="R376" i="18"/>
  <c r="R382" i="18"/>
  <c r="R377" i="18"/>
  <c r="L322" i="18"/>
  <c r="T322" i="18"/>
  <c r="Z322" i="18"/>
  <c r="S376" i="18"/>
  <c r="Q382" i="18"/>
  <c r="Q377" i="18"/>
  <c r="AC322" i="18"/>
  <c r="AA322" i="18"/>
  <c r="M380" i="18"/>
  <c r="L376" i="18"/>
  <c r="N322" i="18"/>
  <c r="X322" i="18"/>
  <c r="Q322" i="18"/>
  <c r="P322" i="18"/>
  <c r="W322" i="18"/>
  <c r="Y322" i="18"/>
  <c r="K322" i="18"/>
  <c r="R322" i="18"/>
  <c r="S322" i="18"/>
  <c r="O322" i="18"/>
  <c r="V322" i="18"/>
  <c r="AB322" i="18"/>
  <c r="D271" i="18"/>
  <c r="F271" i="18"/>
  <c r="E271" i="18"/>
  <c r="I271" i="18"/>
  <c r="I331" i="18"/>
  <c r="P429" i="18"/>
  <c r="L428" i="18"/>
  <c r="O431" i="18"/>
  <c r="R431" i="18"/>
  <c r="S431" i="18"/>
  <c r="P431" i="18"/>
  <c r="Q431" i="18"/>
  <c r="L431" i="18"/>
  <c r="J431" i="18"/>
  <c r="N431" i="18"/>
  <c r="K431" i="18"/>
  <c r="M431" i="18"/>
  <c r="R430" i="18"/>
  <c r="S430" i="18"/>
  <c r="O430" i="18"/>
  <c r="P430" i="18"/>
  <c r="Q430" i="18"/>
  <c r="M430" i="18"/>
  <c r="N430" i="18"/>
  <c r="L430" i="18"/>
  <c r="K430" i="18"/>
  <c r="J430" i="18"/>
  <c r="S427" i="18"/>
  <c r="L427" i="18"/>
  <c r="P424" i="18"/>
  <c r="O424" i="18"/>
  <c r="S424" i="18"/>
  <c r="R424" i="18"/>
  <c r="Q424" i="18"/>
  <c r="M424" i="18"/>
  <c r="J424" i="18"/>
  <c r="N424" i="18"/>
  <c r="K424" i="18"/>
  <c r="L424" i="18"/>
  <c r="P425" i="18"/>
  <c r="Q425" i="18"/>
  <c r="K425" i="18"/>
  <c r="M425" i="18"/>
  <c r="P426" i="18"/>
  <c r="K426" i="18"/>
  <c r="E379" i="18"/>
  <c r="F379" i="18"/>
  <c r="D379" i="18"/>
  <c r="C431" i="18"/>
  <c r="F380" i="18"/>
  <c r="D380" i="18"/>
  <c r="E380" i="18"/>
  <c r="E373" i="18"/>
  <c r="C430" i="18"/>
  <c r="F374" i="18"/>
  <c r="F376" i="18"/>
  <c r="C424" i="18"/>
  <c r="F382" i="18"/>
  <c r="E382" i="18"/>
  <c r="D382" i="18"/>
  <c r="E381" i="18"/>
  <c r="F381" i="18"/>
  <c r="D381" i="18"/>
  <c r="F377" i="18"/>
  <c r="C425" i="18"/>
  <c r="I332" i="18"/>
  <c r="I323" i="18"/>
  <c r="F327" i="18"/>
  <c r="E327" i="18"/>
  <c r="D327" i="18"/>
  <c r="I330" i="18"/>
  <c r="E326" i="18"/>
  <c r="D326" i="18"/>
  <c r="F326" i="18"/>
  <c r="F328" i="18"/>
  <c r="E328" i="18"/>
  <c r="D328" i="18"/>
  <c r="F331" i="18"/>
  <c r="E331" i="18"/>
  <c r="D331" i="18"/>
  <c r="E325" i="18"/>
  <c r="D325" i="18"/>
  <c r="F325" i="18"/>
  <c r="I329" i="18"/>
  <c r="E329" i="18"/>
  <c r="D329" i="18"/>
  <c r="F329" i="18"/>
  <c r="I324" i="18"/>
  <c r="F324" i="18"/>
  <c r="E324" i="18"/>
  <c r="D324" i="18"/>
  <c r="I333" i="18"/>
  <c r="E333" i="18"/>
  <c r="D333" i="18"/>
  <c r="F333" i="18"/>
  <c r="D323" i="18"/>
  <c r="F323" i="18"/>
  <c r="E323" i="18"/>
  <c r="E330" i="18"/>
  <c r="D330" i="18"/>
  <c r="F330" i="18"/>
  <c r="I328" i="18"/>
  <c r="F332" i="18"/>
  <c r="E332" i="18"/>
  <c r="D332" i="18"/>
  <c r="I327" i="18"/>
  <c r="I325" i="18"/>
  <c r="I326" i="18"/>
  <c r="R428" i="18" l="1"/>
  <c r="D377" i="18"/>
  <c r="Q429" i="18"/>
  <c r="L429" i="18"/>
  <c r="O429" i="18"/>
  <c r="K429" i="18"/>
  <c r="J429" i="18"/>
  <c r="C429" i="18"/>
  <c r="M429" i="18"/>
  <c r="J372" i="18"/>
  <c r="Q426" i="18"/>
  <c r="Q427" i="18"/>
  <c r="S428" i="18"/>
  <c r="L426" i="18"/>
  <c r="O427" i="18"/>
  <c r="M428" i="18"/>
  <c r="O426" i="18"/>
  <c r="N427" i="18"/>
  <c r="C428" i="18"/>
  <c r="C426" i="18"/>
  <c r="J426" i="18"/>
  <c r="S426" i="18"/>
  <c r="M427" i="18"/>
  <c r="P427" i="18"/>
  <c r="J428" i="18"/>
  <c r="N426" i="18"/>
  <c r="K427" i="18"/>
  <c r="R427" i="18"/>
  <c r="Q428" i="18"/>
  <c r="C427" i="18"/>
  <c r="D427" i="18" s="1"/>
  <c r="R426" i="18"/>
  <c r="M426" i="18"/>
  <c r="J427" i="18"/>
  <c r="P428" i="18"/>
  <c r="S429" i="18"/>
  <c r="N429" i="18"/>
  <c r="R429" i="18"/>
  <c r="AT65" i="47"/>
  <c r="AS16" i="47" s="1"/>
  <c r="AQ16" i="47" s="1"/>
  <c r="AI16" i="47"/>
  <c r="D378" i="18"/>
  <c r="L425" i="18"/>
  <c r="E378" i="18"/>
  <c r="N425" i="18"/>
  <c r="S425" i="18"/>
  <c r="R425" i="18"/>
  <c r="J425" i="18"/>
  <c r="O425" i="18"/>
  <c r="D383" i="18"/>
  <c r="F383" i="18"/>
  <c r="D375" i="18"/>
  <c r="Q433" i="18"/>
  <c r="N423" i="18"/>
  <c r="M432" i="18"/>
  <c r="E376" i="18"/>
  <c r="N433" i="18"/>
  <c r="R432" i="18"/>
  <c r="S423" i="18"/>
  <c r="E374" i="18"/>
  <c r="S433" i="18"/>
  <c r="E375" i="18"/>
  <c r="C433" i="18"/>
  <c r="C432" i="18"/>
  <c r="C423" i="18"/>
  <c r="M433" i="18"/>
  <c r="O433" i="18"/>
  <c r="N432" i="18"/>
  <c r="J432" i="18"/>
  <c r="O432" i="18"/>
  <c r="K423" i="18"/>
  <c r="Q423" i="18"/>
  <c r="P423" i="18"/>
  <c r="D373" i="18"/>
  <c r="D372" i="18" s="1"/>
  <c r="K433" i="18"/>
  <c r="R433" i="18"/>
  <c r="L432" i="18"/>
  <c r="Q432" i="18"/>
  <c r="S432" i="18"/>
  <c r="M423" i="18"/>
  <c r="O423" i="18"/>
  <c r="J433" i="18"/>
  <c r="L433" i="18"/>
  <c r="P433" i="18"/>
  <c r="K432" i="18"/>
  <c r="P432" i="18"/>
  <c r="L423" i="18"/>
  <c r="AE475" i="18"/>
  <c r="AD475" i="18"/>
  <c r="AE483" i="18"/>
  <c r="AD483" i="18"/>
  <c r="AD482" i="18"/>
  <c r="AE482" i="18"/>
  <c r="AE478" i="18"/>
  <c r="AD478" i="18"/>
  <c r="AE476" i="18"/>
  <c r="AD476" i="18"/>
  <c r="AD477" i="18"/>
  <c r="AE477" i="18"/>
  <c r="AD474" i="18"/>
  <c r="AE474" i="18"/>
  <c r="AD479" i="18"/>
  <c r="AE479" i="18"/>
  <c r="AE480" i="18"/>
  <c r="AD480" i="18"/>
  <c r="C478" i="18"/>
  <c r="N478" i="18"/>
  <c r="X478" i="18"/>
  <c r="AB478" i="18"/>
  <c r="O478" i="18"/>
  <c r="S478" i="18"/>
  <c r="W478" i="18"/>
  <c r="AA478" i="18"/>
  <c r="Y478" i="18"/>
  <c r="Z478" i="18"/>
  <c r="Q478" i="18"/>
  <c r="P478" i="18"/>
  <c r="AC478" i="18"/>
  <c r="R478" i="18"/>
  <c r="J478" i="18"/>
  <c r="K478" i="18"/>
  <c r="T478" i="18"/>
  <c r="U478" i="18"/>
  <c r="V478" i="18"/>
  <c r="M478" i="18"/>
  <c r="L478" i="18"/>
  <c r="C476" i="18"/>
  <c r="Z476" i="18"/>
  <c r="V476" i="18"/>
  <c r="P476" i="18"/>
  <c r="Q476" i="18"/>
  <c r="AA476" i="18"/>
  <c r="S476" i="18"/>
  <c r="X476" i="18"/>
  <c r="AB476" i="18"/>
  <c r="O476" i="18"/>
  <c r="W476" i="18"/>
  <c r="AC476" i="18"/>
  <c r="L476" i="18"/>
  <c r="M476" i="18"/>
  <c r="J476" i="18"/>
  <c r="K476" i="18"/>
  <c r="T476" i="18"/>
  <c r="U476" i="18"/>
  <c r="N476" i="18"/>
  <c r="Y476" i="18"/>
  <c r="R476" i="18"/>
  <c r="C477" i="18"/>
  <c r="P477" i="18"/>
  <c r="Q477" i="18"/>
  <c r="S477" i="18"/>
  <c r="X477" i="18"/>
  <c r="AB477" i="18"/>
  <c r="O477" i="18"/>
  <c r="W477" i="18"/>
  <c r="AA477" i="18"/>
  <c r="R477" i="18"/>
  <c r="Z477" i="18"/>
  <c r="J477" i="18"/>
  <c r="M477" i="18"/>
  <c r="N477" i="18"/>
  <c r="V477" i="18"/>
  <c r="T477" i="18"/>
  <c r="AC477" i="18"/>
  <c r="K477" i="18"/>
  <c r="L477" i="18"/>
  <c r="U477" i="18"/>
  <c r="Y477" i="18"/>
  <c r="C474" i="18"/>
  <c r="X474" i="18"/>
  <c r="AB474" i="18"/>
  <c r="O474" i="18"/>
  <c r="W474" i="18"/>
  <c r="Z474" i="18"/>
  <c r="P474" i="18"/>
  <c r="Q474" i="18"/>
  <c r="AA474" i="18"/>
  <c r="AC474" i="18"/>
  <c r="V474" i="18"/>
  <c r="L474" i="18"/>
  <c r="M474" i="18"/>
  <c r="J474" i="18"/>
  <c r="T474" i="18"/>
  <c r="U474" i="18"/>
  <c r="N474" i="18"/>
  <c r="S474" i="18"/>
  <c r="Y474" i="18"/>
  <c r="R474" i="18"/>
  <c r="K474" i="18"/>
  <c r="C479" i="18"/>
  <c r="W479" i="18"/>
  <c r="AA479" i="18"/>
  <c r="Y479" i="18"/>
  <c r="Z479" i="18"/>
  <c r="Q479" i="18"/>
  <c r="P479" i="18"/>
  <c r="S479" i="18"/>
  <c r="AC479" i="18"/>
  <c r="X479" i="18"/>
  <c r="AB479" i="18"/>
  <c r="O479" i="18"/>
  <c r="J479" i="18"/>
  <c r="T479" i="18"/>
  <c r="M479" i="18"/>
  <c r="V479" i="18"/>
  <c r="N479" i="18"/>
  <c r="R479" i="18"/>
  <c r="U479" i="18"/>
  <c r="L479" i="18"/>
  <c r="K479" i="18"/>
  <c r="Z480" i="18"/>
  <c r="Q480" i="18"/>
  <c r="P480" i="18"/>
  <c r="S480" i="18"/>
  <c r="AC480" i="18"/>
  <c r="X480" i="18"/>
  <c r="AB480" i="18"/>
  <c r="O480" i="18"/>
  <c r="M480" i="18"/>
  <c r="W480" i="18"/>
  <c r="AA480" i="18"/>
  <c r="V480" i="18"/>
  <c r="N480" i="18"/>
  <c r="C480" i="18"/>
  <c r="Y480" i="18"/>
  <c r="U480" i="18"/>
  <c r="L480" i="18"/>
  <c r="K480" i="18"/>
  <c r="R480" i="18"/>
  <c r="J480" i="18"/>
  <c r="T480" i="18"/>
  <c r="I481" i="18"/>
  <c r="C475" i="18"/>
  <c r="W475" i="18"/>
  <c r="Z475" i="18"/>
  <c r="P475" i="18"/>
  <c r="Q475" i="18"/>
  <c r="AA475" i="18"/>
  <c r="S475" i="18"/>
  <c r="X475" i="18"/>
  <c r="AB475" i="18"/>
  <c r="O475" i="18"/>
  <c r="AC475" i="18"/>
  <c r="V475" i="18"/>
  <c r="K475" i="18"/>
  <c r="T475" i="18"/>
  <c r="M475" i="18"/>
  <c r="J475" i="18"/>
  <c r="U475" i="18"/>
  <c r="N475" i="18"/>
  <c r="L475" i="18"/>
  <c r="Y475" i="18"/>
  <c r="R475" i="18"/>
  <c r="C483" i="18"/>
  <c r="W483" i="18"/>
  <c r="AA483" i="18"/>
  <c r="Y483" i="18"/>
  <c r="Z483" i="18"/>
  <c r="Q483" i="18"/>
  <c r="P483" i="18"/>
  <c r="S483" i="18"/>
  <c r="AC483" i="18"/>
  <c r="X483" i="18"/>
  <c r="AB483" i="18"/>
  <c r="O483" i="18"/>
  <c r="M483" i="18"/>
  <c r="J483" i="18"/>
  <c r="T483" i="18"/>
  <c r="V483" i="18"/>
  <c r="N483" i="18"/>
  <c r="U483" i="18"/>
  <c r="L483" i="18"/>
  <c r="R483" i="18"/>
  <c r="K483" i="18"/>
  <c r="H473" i="18"/>
  <c r="K473" i="18" s="1"/>
  <c r="J423" i="18"/>
  <c r="C482" i="18"/>
  <c r="X482" i="18"/>
  <c r="AB482" i="18"/>
  <c r="O482" i="18"/>
  <c r="M482" i="18"/>
  <c r="W482" i="18"/>
  <c r="AA482" i="18"/>
  <c r="Y482" i="18"/>
  <c r="Z482" i="18"/>
  <c r="Q482" i="18"/>
  <c r="P482" i="18"/>
  <c r="K482" i="18"/>
  <c r="R482" i="18"/>
  <c r="S482" i="18"/>
  <c r="J482" i="18"/>
  <c r="T482" i="18"/>
  <c r="V482" i="18"/>
  <c r="N482" i="18"/>
  <c r="AC482" i="18"/>
  <c r="U482" i="18"/>
  <c r="L482" i="18"/>
  <c r="D481" i="18"/>
  <c r="F481" i="18"/>
  <c r="E481" i="18"/>
  <c r="T433" i="18"/>
  <c r="U433" i="18"/>
  <c r="U423" i="18"/>
  <c r="T423" i="18"/>
  <c r="U432" i="18"/>
  <c r="T432" i="18"/>
  <c r="O428" i="18"/>
  <c r="U428" i="18"/>
  <c r="T428" i="18"/>
  <c r="U426" i="18"/>
  <c r="T426" i="18"/>
  <c r="T427" i="18"/>
  <c r="U427" i="18"/>
  <c r="T424" i="18"/>
  <c r="U424" i="18"/>
  <c r="U429" i="18"/>
  <c r="T429" i="18"/>
  <c r="T430" i="18"/>
  <c r="U430" i="18"/>
  <c r="U425" i="18"/>
  <c r="T425" i="18"/>
  <c r="T372" i="18"/>
  <c r="U372" i="18"/>
  <c r="K428" i="18"/>
  <c r="N428" i="18"/>
  <c r="N372" i="18"/>
  <c r="P372" i="18"/>
  <c r="S372" i="18"/>
  <c r="M372" i="18"/>
  <c r="O372" i="18"/>
  <c r="K372" i="18"/>
  <c r="R372" i="18"/>
  <c r="Q372" i="18"/>
  <c r="L372" i="18"/>
  <c r="D322" i="18"/>
  <c r="F322" i="18"/>
  <c r="I322" i="18"/>
  <c r="E322" i="18"/>
  <c r="R422" i="18"/>
  <c r="F432" i="18"/>
  <c r="E432" i="18"/>
  <c r="D432" i="18"/>
  <c r="F429" i="18"/>
  <c r="D429" i="18"/>
  <c r="E429" i="18"/>
  <c r="E425" i="18"/>
  <c r="F425" i="18"/>
  <c r="D425" i="18"/>
  <c r="D430" i="18"/>
  <c r="F430" i="18"/>
  <c r="E430" i="18"/>
  <c r="E433" i="18"/>
  <c r="F433" i="18"/>
  <c r="D433" i="18"/>
  <c r="E424" i="18"/>
  <c r="D424" i="18"/>
  <c r="F424" i="18"/>
  <c r="F428" i="18"/>
  <c r="E428" i="18"/>
  <c r="D428" i="18"/>
  <c r="F427" i="18"/>
  <c r="E427" i="18"/>
  <c r="D423" i="18"/>
  <c r="F423" i="18"/>
  <c r="E423" i="18"/>
  <c r="F431" i="18"/>
  <c r="D431" i="18"/>
  <c r="E431" i="18"/>
  <c r="F426" i="18"/>
  <c r="E426" i="18"/>
  <c r="D426" i="18"/>
  <c r="F372" i="18"/>
  <c r="S422" i="18"/>
  <c r="M422" i="18" l="1"/>
  <c r="E372" i="18"/>
  <c r="Q422" i="18"/>
  <c r="P422" i="18"/>
  <c r="L422" i="18"/>
  <c r="N422" i="18"/>
  <c r="K422" i="18"/>
  <c r="O422" i="18"/>
  <c r="J422" i="18"/>
  <c r="AE473" i="18"/>
  <c r="AE472" i="18" s="1"/>
  <c r="AD473" i="18"/>
  <c r="AD472" i="18" s="1"/>
  <c r="E482" i="18"/>
  <c r="D482" i="18"/>
  <c r="F482" i="18"/>
  <c r="F475" i="18"/>
  <c r="D475" i="18"/>
  <c r="E475" i="18"/>
  <c r="E474" i="18"/>
  <c r="F474" i="18"/>
  <c r="D474" i="18"/>
  <c r="I476" i="18"/>
  <c r="I475" i="18"/>
  <c r="F480" i="18"/>
  <c r="D480" i="18"/>
  <c r="E480" i="18"/>
  <c r="F477" i="18"/>
  <c r="D477" i="18"/>
  <c r="E477" i="18"/>
  <c r="I478" i="18"/>
  <c r="I482" i="18"/>
  <c r="K472" i="18"/>
  <c r="C473" i="18"/>
  <c r="P473" i="18"/>
  <c r="P472" i="18" s="1"/>
  <c r="AA473" i="18"/>
  <c r="AA472" i="18" s="1"/>
  <c r="AB473" i="18"/>
  <c r="AB472" i="18" s="1"/>
  <c r="O473" i="18"/>
  <c r="O472" i="18" s="1"/>
  <c r="S473" i="18"/>
  <c r="S472" i="18" s="1"/>
  <c r="X473" i="18"/>
  <c r="X472" i="18" s="1"/>
  <c r="W473" i="18"/>
  <c r="W472" i="18" s="1"/>
  <c r="Z473" i="18"/>
  <c r="Z472" i="18" s="1"/>
  <c r="Q473" i="18"/>
  <c r="Q472" i="18" s="1"/>
  <c r="AC473" i="18"/>
  <c r="AC472" i="18" s="1"/>
  <c r="T473" i="18"/>
  <c r="T472" i="18" s="1"/>
  <c r="V473" i="18"/>
  <c r="V472" i="18" s="1"/>
  <c r="M473" i="18"/>
  <c r="M472" i="18" s="1"/>
  <c r="U473" i="18"/>
  <c r="U472" i="18" s="1"/>
  <c r="J473" i="18"/>
  <c r="J472" i="18" s="1"/>
  <c r="N473" i="18"/>
  <c r="N472" i="18" s="1"/>
  <c r="R473" i="18"/>
  <c r="R472" i="18" s="1"/>
  <c r="Y473" i="18"/>
  <c r="Y472" i="18" s="1"/>
  <c r="L473" i="18"/>
  <c r="L472" i="18" s="1"/>
  <c r="I483" i="18"/>
  <c r="I477" i="18"/>
  <c r="E476" i="18"/>
  <c r="F476" i="18"/>
  <c r="D476" i="18"/>
  <c r="F483" i="18"/>
  <c r="D483" i="18"/>
  <c r="E483" i="18"/>
  <c r="I480" i="18"/>
  <c r="I479" i="18"/>
  <c r="F479" i="18"/>
  <c r="E479" i="18"/>
  <c r="D479" i="18"/>
  <c r="I474" i="18"/>
  <c r="E478" i="18"/>
  <c r="F478" i="18"/>
  <c r="D478" i="18"/>
  <c r="T422" i="18"/>
  <c r="U422" i="18"/>
  <c r="E422" i="18"/>
  <c r="F422" i="18"/>
  <c r="D422" i="18"/>
  <c r="I473" i="18" l="1"/>
  <c r="I472" i="18" s="1"/>
  <c r="F473" i="18"/>
  <c r="F472" i="18" s="1"/>
  <c r="D473" i="18"/>
  <c r="D472" i="18" s="1"/>
  <c r="E473" i="18"/>
  <c r="E472" i="18" s="1"/>
  <c r="D47" i="29"/>
  <c r="AI48" i="29" l="1"/>
  <c r="D46" i="29"/>
  <c r="E46" i="29" s="1"/>
  <c r="E58" i="29" l="1"/>
  <c r="E52" i="29"/>
  <c r="E48" i="29"/>
  <c r="E56" i="29"/>
  <c r="E60" i="29"/>
  <c r="E57" i="29"/>
  <c r="E49" i="29"/>
  <c r="E50" i="29"/>
  <c r="E51" i="29"/>
  <c r="E54" i="29"/>
  <c r="E47" i="29"/>
  <c r="E61" i="29"/>
  <c r="E55" i="29"/>
  <c r="E59" i="29"/>
  <c r="E53" i="29"/>
  <c r="E62" i="29"/>
  <c r="I389" i="18" l="1"/>
  <c r="I412" i="18"/>
  <c r="I382" i="18"/>
  <c r="I399" i="18"/>
  <c r="I394" i="18"/>
  <c r="I406" i="18"/>
  <c r="I381" i="18"/>
  <c r="I410" i="18"/>
  <c r="I391" i="18"/>
  <c r="I409" i="18"/>
  <c r="I407" i="18"/>
  <c r="I413" i="18"/>
  <c r="I408" i="18"/>
  <c r="I405" i="18"/>
  <c r="I395" i="18"/>
  <c r="I411" i="18"/>
  <c r="I387" i="18"/>
  <c r="I380" i="18"/>
  <c r="I393" i="18"/>
  <c r="I385" i="18"/>
  <c r="I415" i="18"/>
  <c r="I400" i="18"/>
  <c r="I371" i="18"/>
  <c r="I402" i="18"/>
  <c r="I404" i="18"/>
  <c r="I388" i="18"/>
  <c r="I414" i="18"/>
  <c r="I373" i="18"/>
  <c r="I434" i="18"/>
  <c r="I376" i="18"/>
  <c r="I458" i="18"/>
  <c r="I438" i="18"/>
  <c r="I392" i="18"/>
  <c r="I379" i="18"/>
  <c r="I403" i="18"/>
  <c r="I384" i="18"/>
  <c r="I464" i="18"/>
  <c r="I383" i="18"/>
  <c r="I375" i="18"/>
  <c r="I397" i="18"/>
  <c r="I423" i="18"/>
  <c r="I462" i="18"/>
  <c r="I401" i="18"/>
  <c r="I378" i="18"/>
  <c r="I390" i="18"/>
  <c r="I398" i="18"/>
  <c r="I435" i="18"/>
  <c r="I396" i="18"/>
  <c r="I386" i="18"/>
  <c r="I377" i="18"/>
  <c r="I424" i="18"/>
  <c r="I440" i="18"/>
  <c r="I454" i="18"/>
  <c r="I463" i="18" l="1"/>
  <c r="I450" i="18"/>
  <c r="I445" i="18"/>
  <c r="I447" i="18"/>
  <c r="I459" i="18"/>
  <c r="I455" i="18"/>
  <c r="I443" i="18"/>
  <c r="I430" i="18"/>
  <c r="I427" i="18"/>
  <c r="I452" i="18"/>
  <c r="I457" i="18"/>
  <c r="I429" i="18"/>
  <c r="I444" i="18"/>
  <c r="I456" i="18"/>
  <c r="I441" i="18"/>
  <c r="I446" i="18"/>
  <c r="I451" i="18"/>
  <c r="I449" i="18"/>
  <c r="I465" i="18"/>
  <c r="I432" i="18"/>
  <c r="I433" i="18"/>
  <c r="I426" i="18"/>
  <c r="I428" i="18"/>
  <c r="I437" i="18"/>
  <c r="I374" i="18"/>
  <c r="I372" i="18" s="1"/>
  <c r="I448" i="18"/>
  <c r="I460" i="18"/>
  <c r="I461" i="18"/>
  <c r="I431" i="18"/>
  <c r="I425" i="18"/>
  <c r="I453" i="18"/>
  <c r="I421" i="18"/>
  <c r="I436" i="18"/>
  <c r="I439" i="18"/>
  <c r="I442" i="18"/>
  <c r="I422" i="18" l="1"/>
  <c r="B8" i="3"/>
  <c r="B36" i="3"/>
  <c r="B25" i="3"/>
  <c r="B18" i="3"/>
  <c r="B58" i="3"/>
  <c r="B86" i="3"/>
  <c r="B69" i="3"/>
  <c r="B102" i="3"/>
  <c r="B130" i="3"/>
  <c r="B170" i="3"/>
  <c r="B202" i="3"/>
  <c r="B230" i="3"/>
  <c r="B270" i="3"/>
  <c r="B302" i="3"/>
  <c r="B55" i="3"/>
  <c r="B95" i="3"/>
  <c r="B127" i="3"/>
  <c r="B175" i="3"/>
  <c r="B207" i="3"/>
  <c r="B239" i="3"/>
  <c r="B281" i="3"/>
  <c r="B313" i="3"/>
  <c r="B339" i="3"/>
  <c r="B35" i="3"/>
  <c r="B96" i="3"/>
  <c r="B128" i="3"/>
  <c r="B171" i="3"/>
  <c r="B203" i="3"/>
  <c r="B251" i="3"/>
  <c r="B283" i="3"/>
  <c r="B320" i="3"/>
  <c r="B360" i="3"/>
  <c r="B79" i="3"/>
  <c r="B120" i="3"/>
  <c r="B205" i="3"/>
  <c r="B280" i="3"/>
  <c r="B338" i="3"/>
  <c r="B52" i="3"/>
  <c r="B253" i="3"/>
  <c r="B87" i="3"/>
  <c r="B215" i="3"/>
  <c r="B337" i="3"/>
  <c r="B135" i="3"/>
  <c r="B209" i="3"/>
  <c r="B333" i="3"/>
  <c r="B157" i="3"/>
  <c r="B225" i="3"/>
  <c r="B12" i="3"/>
  <c r="B5" i="3"/>
  <c r="B29" i="3"/>
  <c r="B22" i="3"/>
  <c r="B62" i="3"/>
  <c r="B7" i="3"/>
  <c r="B75" i="3"/>
  <c r="B106" i="3"/>
  <c r="B138" i="3"/>
  <c r="B178" i="3"/>
  <c r="B206" i="3"/>
  <c r="B238" i="3"/>
  <c r="B278" i="3"/>
  <c r="B306" i="3"/>
  <c r="B61" i="3"/>
  <c r="B100" i="3"/>
  <c r="B132" i="3"/>
  <c r="B180" i="3"/>
  <c r="B212" i="3"/>
  <c r="B255" i="3"/>
  <c r="B287" i="3"/>
  <c r="B319" i="3"/>
  <c r="B351" i="3"/>
  <c r="B56" i="3"/>
  <c r="B101" i="3"/>
  <c r="B133" i="3"/>
  <c r="B176" i="3"/>
  <c r="B208" i="3"/>
  <c r="B256" i="3"/>
  <c r="B288" i="3"/>
  <c r="B328" i="3"/>
  <c r="B19" i="3"/>
  <c r="B27" i="3"/>
  <c r="B131" i="3"/>
  <c r="B216" i="3"/>
  <c r="B291" i="3"/>
  <c r="B362" i="3"/>
  <c r="B125" i="3"/>
  <c r="B275" i="3"/>
  <c r="B108" i="3"/>
  <c r="B236" i="3"/>
  <c r="B353" i="3"/>
  <c r="B156" i="3"/>
  <c r="B220" i="3"/>
  <c r="B357" i="3"/>
  <c r="B179" i="3"/>
  <c r="B60" i="3"/>
  <c r="B257" i="3"/>
  <c r="B16" i="3"/>
  <c r="B33" i="3"/>
  <c r="B26" i="3"/>
  <c r="B66" i="3"/>
  <c r="B23" i="3"/>
  <c r="B80" i="3"/>
  <c r="B110" i="3"/>
  <c r="B150" i="3"/>
  <c r="B182" i="3"/>
  <c r="B210" i="3"/>
  <c r="B250" i="3"/>
  <c r="B282" i="3"/>
  <c r="B310" i="3"/>
  <c r="B68" i="3"/>
  <c r="B105" i="3"/>
  <c r="B137" i="3"/>
  <c r="B185" i="3"/>
  <c r="B217" i="3"/>
  <c r="B260" i="3"/>
  <c r="B292" i="3"/>
  <c r="B323" i="3"/>
  <c r="B355" i="3"/>
  <c r="B63" i="3"/>
  <c r="B107" i="3"/>
  <c r="B139" i="3"/>
  <c r="B181" i="3"/>
  <c r="B213" i="3"/>
  <c r="B261" i="3"/>
  <c r="B293" i="3"/>
  <c r="B332" i="3"/>
  <c r="B51" i="3"/>
  <c r="B67" i="3"/>
  <c r="B152" i="3"/>
  <c r="B227" i="3"/>
  <c r="B301" i="3"/>
  <c r="B273" i="3"/>
  <c r="B168" i="3"/>
  <c r="B296" i="3"/>
  <c r="B129" i="3"/>
  <c r="B268" i="3"/>
  <c r="B73" i="3"/>
  <c r="B167" i="3"/>
  <c r="B231" i="3"/>
  <c r="B81" i="3"/>
  <c r="B200" i="3"/>
  <c r="B97" i="3"/>
  <c r="B279" i="3"/>
  <c r="B20" i="3"/>
  <c r="B13" i="3"/>
  <c r="B37" i="3"/>
  <c r="B30" i="3"/>
  <c r="B70" i="3"/>
  <c r="B39" i="3"/>
  <c r="B85" i="3"/>
  <c r="B118" i="3"/>
  <c r="B158" i="3"/>
  <c r="B186" i="3"/>
  <c r="B218" i="3"/>
  <c r="B258" i="3"/>
  <c r="B286" i="3"/>
  <c r="B318" i="3"/>
  <c r="B76" i="3"/>
  <c r="B111" i="3"/>
  <c r="B153" i="3"/>
  <c r="B191" i="3"/>
  <c r="B223" i="3"/>
  <c r="B265" i="3"/>
  <c r="B297" i="3"/>
  <c r="B327" i="3"/>
  <c r="B359" i="3"/>
  <c r="B71" i="3"/>
  <c r="B112" i="3"/>
  <c r="B155" i="3"/>
  <c r="B187" i="3"/>
  <c r="B219" i="3"/>
  <c r="B267" i="3"/>
  <c r="B299" i="3"/>
  <c r="B336" i="3"/>
  <c r="B57" i="3"/>
  <c r="B88" i="3"/>
  <c r="B163" i="3"/>
  <c r="B237" i="3"/>
  <c r="B312" i="3"/>
  <c r="B295" i="3"/>
  <c r="B189" i="3"/>
  <c r="B317" i="3"/>
  <c r="B151" i="3"/>
  <c r="B289" i="3"/>
  <c r="B92" i="3"/>
  <c r="B177" i="3"/>
  <c r="B252" i="3"/>
  <c r="B93" i="3"/>
  <c r="B232" i="3"/>
  <c r="B119" i="3"/>
  <c r="B300" i="3"/>
  <c r="B28" i="3"/>
  <c r="B17" i="3"/>
  <c r="B6" i="3"/>
  <c r="B38" i="3"/>
  <c r="B78" i="3"/>
  <c r="B53" i="3"/>
  <c r="B90" i="3"/>
  <c r="B122" i="3"/>
  <c r="B162" i="3"/>
  <c r="B190" i="3"/>
  <c r="B222" i="3"/>
  <c r="B262" i="3"/>
  <c r="B290" i="3"/>
  <c r="B11" i="3"/>
  <c r="B83" i="3"/>
  <c r="B116" i="3"/>
  <c r="B159" i="3"/>
  <c r="B196" i="3"/>
  <c r="B228" i="3"/>
  <c r="B271" i="3"/>
  <c r="B303" i="3"/>
  <c r="B331" i="3"/>
  <c r="B363" i="3"/>
  <c r="B77" i="3"/>
  <c r="B117" i="3"/>
  <c r="B160" i="3"/>
  <c r="B192" i="3"/>
  <c r="B229" i="3"/>
  <c r="B272" i="3"/>
  <c r="B309" i="3"/>
  <c r="B352" i="3"/>
  <c r="B65" i="3"/>
  <c r="B99" i="3"/>
  <c r="B173" i="3"/>
  <c r="B259" i="3"/>
  <c r="B322" i="3"/>
  <c r="B316" i="3"/>
  <c r="B211" i="3"/>
  <c r="B326" i="3"/>
  <c r="B172" i="3"/>
  <c r="B311" i="3"/>
  <c r="B103" i="3"/>
  <c r="B188" i="3"/>
  <c r="B263" i="3"/>
  <c r="B115" i="3"/>
  <c r="B285" i="3"/>
  <c r="B161" i="3"/>
  <c r="B329" i="3"/>
  <c r="B32" i="3"/>
  <c r="B21" i="3"/>
  <c r="B10" i="3"/>
  <c r="B50" i="3"/>
  <c r="B82" i="3"/>
  <c r="B59" i="3"/>
  <c r="B98" i="3"/>
  <c r="B126" i="3"/>
  <c r="B166" i="3"/>
  <c r="B198" i="3"/>
  <c r="B226" i="3"/>
  <c r="B266" i="3"/>
  <c r="B298" i="3"/>
  <c r="B31" i="3"/>
  <c r="B89" i="3"/>
  <c r="B121" i="3"/>
  <c r="B169" i="3"/>
  <c r="B201" i="3"/>
  <c r="B233" i="3"/>
  <c r="B276" i="3"/>
  <c r="B308" i="3"/>
  <c r="B335" i="3"/>
  <c r="B15" i="3"/>
  <c r="B91" i="3"/>
  <c r="B123" i="3"/>
  <c r="B165" i="3"/>
  <c r="B197" i="3"/>
  <c r="B235" i="3"/>
  <c r="B277" i="3"/>
  <c r="B315" i="3"/>
  <c r="B356" i="3"/>
  <c r="B72" i="3"/>
  <c r="B109" i="3"/>
  <c r="B195" i="3"/>
  <c r="B269" i="3"/>
  <c r="B330" i="3"/>
  <c r="B325" i="3"/>
  <c r="B221" i="3"/>
  <c r="B358" i="3"/>
  <c r="B193" i="3"/>
  <c r="B321" i="3"/>
  <c r="B113" i="3"/>
  <c r="B199" i="3"/>
  <c r="B305" i="3"/>
  <c r="B136" i="3"/>
  <c r="B307" i="3"/>
  <c r="B183" i="3"/>
  <c r="B361" i="3"/>
  <c r="B350" i="3"/>
  <c r="B9" i="3"/>
  <c r="E4" i="3"/>
  <c r="E5" i="3" s="1"/>
  <c r="A4" i="3"/>
  <c r="A5" i="3" s="1"/>
  <c r="A6" i="3" s="1"/>
  <c r="C4" i="3"/>
  <c r="C5" i="3" s="1"/>
  <c r="E6" i="3" l="1"/>
  <c r="F9" i="32"/>
  <c r="J9" i="32"/>
  <c r="A7" i="3"/>
  <c r="A8" i="3" s="1"/>
  <c r="A9" i="3" s="1"/>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G153" i="32"/>
  <c r="I153" i="32"/>
  <c r="H150" i="32"/>
  <c r="I147" i="32"/>
  <c r="G146" i="32"/>
  <c r="H149" i="32"/>
  <c r="I148" i="32"/>
  <c r="L151" i="32"/>
  <c r="F147" i="32"/>
  <c r="I149" i="32"/>
  <c r="L147" i="32"/>
  <c r="J173" i="32"/>
  <c r="H189" i="32"/>
  <c r="K163" i="32"/>
  <c r="H178" i="32"/>
  <c r="L155" i="32"/>
  <c r="J147" i="32"/>
  <c r="H152" i="32"/>
  <c r="I150" i="32"/>
  <c r="F146" i="32"/>
  <c r="J148" i="32"/>
  <c r="H148" i="32"/>
  <c r="K152" i="32"/>
  <c r="K151" i="32"/>
  <c r="H162" i="32"/>
  <c r="F151" i="32"/>
  <c r="I175" i="32"/>
  <c r="H180" i="32"/>
  <c r="F181" i="32"/>
  <c r="J164" i="32"/>
  <c r="J194" i="32"/>
  <c r="H185" i="32"/>
  <c r="K172" i="32"/>
  <c r="I151" i="32"/>
  <c r="G152" i="32"/>
  <c r="G148" i="32"/>
  <c r="K146" i="32"/>
  <c r="J152" i="32"/>
  <c r="F149" i="32"/>
  <c r="J157" i="32"/>
  <c r="H190" i="32"/>
  <c r="G193" i="32"/>
  <c r="F188" i="32"/>
  <c r="K157" i="32"/>
  <c r="I172" i="32"/>
  <c r="J151" i="32"/>
  <c r="L184" i="32"/>
  <c r="L182" i="32"/>
  <c r="I189" i="32"/>
  <c r="J162" i="32"/>
  <c r="K162" i="32"/>
  <c r="H166" i="32"/>
  <c r="G156" i="32"/>
  <c r="F173" i="32"/>
  <c r="L175" i="32"/>
  <c r="I178" i="32"/>
  <c r="I170" i="32"/>
  <c r="J181" i="32"/>
  <c r="G165" i="32"/>
  <c r="K189" i="32"/>
  <c r="J195" i="32"/>
  <c r="F157" i="32"/>
  <c r="I160" i="32"/>
  <c r="K193" i="32"/>
  <c r="F187" i="32"/>
  <c r="G179" i="32"/>
  <c r="L156" i="32"/>
  <c r="I155" i="32"/>
  <c r="G170" i="32"/>
  <c r="I154" i="32"/>
  <c r="L186" i="32"/>
  <c r="H157" i="32"/>
  <c r="J169" i="32"/>
  <c r="L195" i="32"/>
  <c r="K188" i="32"/>
  <c r="G195" i="32"/>
  <c r="I177" i="32"/>
  <c r="I190" i="32"/>
  <c r="I163" i="32"/>
  <c r="J193" i="32"/>
  <c r="I182" i="32"/>
  <c r="L150" i="32"/>
  <c r="G149" i="32"/>
  <c r="G151" i="32"/>
  <c r="F148" i="32"/>
  <c r="I146" i="32"/>
  <c r="J149" i="32"/>
  <c r="G150" i="32"/>
  <c r="G188" i="32"/>
  <c r="F191" i="32"/>
  <c r="H183" i="32"/>
  <c r="J180" i="32"/>
  <c r="L174" i="32"/>
  <c r="J156" i="32"/>
  <c r="G160" i="32"/>
  <c r="I166" i="32"/>
  <c r="F186" i="32"/>
  <c r="K156" i="32"/>
  <c r="F180" i="32"/>
  <c r="H156" i="32"/>
  <c r="K186" i="32"/>
  <c r="I162" i="32"/>
  <c r="L194" i="32"/>
  <c r="L183" i="32"/>
  <c r="G174" i="32"/>
  <c r="F165" i="32"/>
  <c r="H161" i="32"/>
  <c r="H188" i="32"/>
  <c r="K174" i="32"/>
  <c r="H151" i="32"/>
  <c r="K182" i="32"/>
  <c r="G180" i="32"/>
  <c r="F194" i="32"/>
  <c r="L163" i="32"/>
  <c r="L159" i="32"/>
  <c r="J179" i="32"/>
  <c r="I159" i="32"/>
  <c r="H181" i="32"/>
  <c r="I179" i="32"/>
  <c r="K184" i="32"/>
  <c r="F172" i="32"/>
  <c r="H167" i="32"/>
  <c r="H186" i="32"/>
  <c r="K181" i="32"/>
  <c r="J167" i="32"/>
  <c r="K180" i="32"/>
  <c r="G167" i="32"/>
  <c r="I194" i="32"/>
  <c r="K183" i="32"/>
  <c r="F159" i="32"/>
  <c r="F163" i="32"/>
  <c r="G157" i="32"/>
  <c r="L173" i="32"/>
  <c r="I173" i="32"/>
  <c r="J146" i="32"/>
  <c r="J150" i="32"/>
  <c r="K147" i="32"/>
  <c r="F150" i="32"/>
  <c r="I152" i="32"/>
  <c r="H147" i="32"/>
  <c r="G147" i="32"/>
  <c r="F152" i="32"/>
  <c r="K150" i="32"/>
  <c r="L146" i="32"/>
  <c r="H179" i="32"/>
  <c r="J166" i="32"/>
  <c r="F183" i="32"/>
  <c r="G172" i="32"/>
  <c r="G178" i="32"/>
  <c r="I169" i="32"/>
  <c r="K159" i="32"/>
  <c r="H177" i="32"/>
  <c r="J178" i="32"/>
  <c r="I183" i="32"/>
  <c r="K195" i="32"/>
  <c r="F167" i="32"/>
  <c r="J188" i="32"/>
  <c r="L167" i="32"/>
  <c r="J177" i="32"/>
  <c r="H155" i="32"/>
  <c r="K155" i="32"/>
  <c r="H164" i="32"/>
  <c r="J158" i="32"/>
  <c r="I174" i="32"/>
  <c r="F155" i="32"/>
  <c r="J159" i="32"/>
  <c r="I180" i="32"/>
  <c r="H194" i="32"/>
  <c r="I156" i="32"/>
  <c r="L178" i="32"/>
  <c r="F168" i="32"/>
  <c r="J192" i="32"/>
  <c r="F174" i="32"/>
  <c r="F185" i="32"/>
  <c r="F171" i="32"/>
  <c r="J161" i="32"/>
  <c r="K190" i="32"/>
  <c r="F156" i="32"/>
  <c r="J174" i="32"/>
  <c r="H160" i="32"/>
  <c r="I157" i="32"/>
  <c r="L192" i="32"/>
  <c r="L153" i="32"/>
  <c r="L172" i="32"/>
  <c r="K191" i="32"/>
  <c r="H154" i="32"/>
  <c r="K177" i="32"/>
  <c r="K194" i="32"/>
  <c r="F189" i="32"/>
  <c r="H169" i="32"/>
  <c r="K148" i="32"/>
  <c r="H146" i="32"/>
  <c r="L149" i="32"/>
  <c r="K149" i="32"/>
  <c r="L152" i="32"/>
  <c r="L148" i="32"/>
  <c r="C6" i="3"/>
  <c r="C7" i="3" s="1"/>
  <c r="C8" i="3" s="1"/>
  <c r="C9" i="3" s="1"/>
  <c r="C10" i="3" s="1"/>
  <c r="C11" i="3" s="1"/>
  <c r="C12" i="3" s="1"/>
  <c r="F65" i="32"/>
  <c r="G65" i="32"/>
  <c r="J65" i="32"/>
  <c r="K65" i="32"/>
  <c r="F66" i="32"/>
  <c r="H65" i="32"/>
  <c r="M65" i="32"/>
  <c r="L65" i="32"/>
  <c r="I66" i="32"/>
  <c r="L160" i="32"/>
  <c r="K160" i="32"/>
  <c r="L154" i="32"/>
  <c r="G183" i="32"/>
  <c r="G191" i="32"/>
  <c r="F177" i="32"/>
  <c r="J155" i="32"/>
  <c r="H158" i="32"/>
  <c r="J153" i="32"/>
  <c r="H187" i="32"/>
  <c r="H175" i="32"/>
  <c r="J190" i="32"/>
  <c r="G173" i="32"/>
  <c r="F170" i="32"/>
  <c r="G169" i="32"/>
  <c r="H191" i="32"/>
  <c r="L166" i="32"/>
  <c r="L180" i="32"/>
  <c r="I193" i="32"/>
  <c r="G154" i="32"/>
  <c r="I171" i="32"/>
  <c r="J172" i="32"/>
  <c r="L67" i="32"/>
  <c r="G67" i="32"/>
  <c r="F67" i="32"/>
  <c r="K67" i="32"/>
  <c r="I67" i="32"/>
  <c r="H163" i="32"/>
  <c r="F154" i="32"/>
  <c r="K176" i="32"/>
  <c r="K178" i="32"/>
  <c r="G194" i="32"/>
  <c r="G184" i="32"/>
  <c r="J67" i="32"/>
  <c r="H66" i="32"/>
  <c r="I65" i="32"/>
  <c r="J165" i="32" l="1"/>
  <c r="J163" i="32"/>
  <c r="J175" i="32"/>
  <c r="L189" i="32"/>
  <c r="L190" i="32"/>
  <c r="G166" i="32"/>
  <c r="J176" i="32"/>
  <c r="J182" i="32"/>
  <c r="H193" i="32"/>
  <c r="L179" i="32"/>
  <c r="F195" i="32"/>
  <c r="F179" i="32"/>
  <c r="G186" i="32"/>
  <c r="F193" i="32"/>
  <c r="K169" i="32"/>
  <c r="I195" i="32"/>
  <c r="K171" i="32"/>
  <c r="H182" i="32"/>
  <c r="L193" i="32"/>
  <c r="F153" i="32"/>
  <c r="F169" i="32"/>
  <c r="H159" i="32"/>
  <c r="F161" i="32"/>
  <c r="K187" i="32"/>
  <c r="F184" i="32"/>
  <c r="I185" i="32"/>
  <c r="H174" i="32"/>
  <c r="L164" i="32"/>
  <c r="G163" i="32"/>
  <c r="I186" i="32"/>
  <c r="K185" i="32"/>
  <c r="M67" i="32"/>
  <c r="F190" i="32"/>
  <c r="H184" i="32"/>
  <c r="G192" i="32"/>
  <c r="H153" i="32"/>
  <c r="H170" i="32"/>
  <c r="I191" i="32"/>
  <c r="G182" i="32"/>
  <c r="G158" i="32"/>
  <c r="J191" i="32"/>
  <c r="H192" i="32"/>
  <c r="I164" i="32"/>
  <c r="L188" i="32"/>
  <c r="J189" i="32"/>
  <c r="H173" i="32"/>
  <c r="K153" i="32"/>
  <c r="K168" i="32"/>
  <c r="G176" i="32"/>
  <c r="K175" i="32"/>
  <c r="G162" i="32"/>
  <c r="K167" i="32"/>
  <c r="H195" i="32"/>
  <c r="F192" i="32"/>
  <c r="L171" i="32"/>
  <c r="I187" i="32"/>
  <c r="H172" i="32"/>
  <c r="L170" i="32"/>
  <c r="G190" i="32"/>
  <c r="F178" i="32"/>
  <c r="H165" i="32"/>
  <c r="G164" i="32"/>
  <c r="F166" i="32"/>
  <c r="K192" i="32"/>
  <c r="H171" i="32"/>
  <c r="I165" i="32"/>
  <c r="J186" i="32"/>
  <c r="G187" i="32"/>
  <c r="E7" i="3"/>
  <c r="H9" i="32"/>
  <c r="I9" i="32"/>
  <c r="G9" i="32"/>
  <c r="J66" i="32"/>
  <c r="G66" i="32"/>
  <c r="K154" i="32"/>
  <c r="F176" i="32"/>
  <c r="G189" i="32"/>
  <c r="I184" i="32"/>
  <c r="L162" i="32"/>
  <c r="J183" i="32"/>
  <c r="G171" i="32"/>
  <c r="F182" i="32"/>
  <c r="L185" i="32"/>
  <c r="K170" i="32"/>
  <c r="I167" i="32"/>
  <c r="G181" i="32"/>
  <c r="L176" i="32"/>
  <c r="J168" i="32"/>
  <c r="G161" i="32"/>
  <c r="I181" i="32"/>
  <c r="L177" i="32"/>
  <c r="L168" i="32"/>
  <c r="G159" i="32"/>
  <c r="G185" i="32"/>
  <c r="I158" i="32"/>
  <c r="F164" i="32"/>
  <c r="H168" i="32"/>
  <c r="F175" i="32"/>
  <c r="L161" i="32"/>
  <c r="K165" i="32"/>
  <c r="K173" i="32"/>
  <c r="G155" i="32"/>
  <c r="F158" i="32"/>
  <c r="G175" i="32"/>
  <c r="J171" i="32"/>
  <c r="L187" i="32"/>
  <c r="I176" i="32"/>
  <c r="G177" i="32"/>
  <c r="L158" i="32"/>
  <c r="K166" i="32"/>
  <c r="M66" i="32"/>
  <c r="H67" i="32"/>
  <c r="L66" i="32"/>
  <c r="F162" i="32"/>
  <c r="I161" i="32"/>
  <c r="J185" i="32"/>
  <c r="K179" i="32"/>
  <c r="L191" i="32"/>
  <c r="I168" i="32"/>
  <c r="I192" i="32"/>
  <c r="I188" i="32"/>
  <c r="J170" i="32"/>
  <c r="K158" i="32"/>
  <c r="H176" i="32"/>
  <c r="K66" i="32"/>
  <c r="L181" i="32"/>
  <c r="J154" i="32"/>
  <c r="J160" i="32"/>
  <c r="F160" i="32"/>
  <c r="L169" i="32"/>
  <c r="K164" i="32"/>
  <c r="K161" i="32"/>
  <c r="G168" i="32"/>
  <c r="L157" i="32"/>
  <c r="J184" i="32"/>
  <c r="L165" i="32"/>
  <c r="J187" i="32"/>
  <c r="C13" i="3"/>
  <c r="E8" i="3" l="1"/>
  <c r="C14" i="3"/>
  <c r="K68" i="32" s="1"/>
  <c r="H68" i="32"/>
  <c r="G68" i="32"/>
  <c r="I68" i="32"/>
  <c r="E9" i="3" l="1"/>
  <c r="J68" i="32"/>
  <c r="L68" i="32"/>
  <c r="C15" i="3"/>
  <c r="F68" i="32"/>
  <c r="M68" i="32"/>
  <c r="E10" i="3" l="1"/>
  <c r="J10" i="32"/>
  <c r="C16" i="3"/>
  <c r="K69" i="32" s="1"/>
  <c r="G69" i="32" l="1"/>
  <c r="F69" i="32"/>
  <c r="M69" i="32"/>
  <c r="I69" i="32"/>
  <c r="E11" i="3"/>
  <c r="G11" i="32"/>
  <c r="I11" i="32"/>
  <c r="I10" i="32"/>
  <c r="H10" i="32"/>
  <c r="G10" i="32"/>
  <c r="H11" i="32"/>
  <c r="J11" i="32"/>
  <c r="F10" i="32"/>
  <c r="C17" i="3"/>
  <c r="K70" i="32"/>
  <c r="J69" i="32"/>
  <c r="L69" i="32"/>
  <c r="H69" i="32"/>
  <c r="F70" i="32"/>
  <c r="E12" i="3" l="1"/>
  <c r="F11" i="32"/>
  <c r="C18" i="3"/>
  <c r="L70" i="32"/>
  <c r="M70" i="32"/>
  <c r="H70" i="32"/>
  <c r="I70" i="32"/>
  <c r="G70" i="32"/>
  <c r="J70" i="32"/>
  <c r="E13" i="3" l="1"/>
  <c r="C19" i="3"/>
  <c r="E14" i="3" l="1"/>
  <c r="C20" i="3"/>
  <c r="E15" i="3" l="1"/>
  <c r="E16" i="3" s="1"/>
  <c r="E17" i="3" s="1"/>
  <c r="E18" i="3" s="1"/>
  <c r="E19" i="3" s="1"/>
  <c r="E20" i="3" s="1"/>
  <c r="E21" i="3" s="1"/>
  <c r="E22" i="3" s="1"/>
  <c r="E23" i="3" s="1"/>
  <c r="E24" i="3" s="1"/>
  <c r="E25" i="3" s="1"/>
  <c r="E26" i="3" s="1"/>
  <c r="E27" i="3" s="1"/>
  <c r="E28" i="3" s="1"/>
  <c r="E29" i="3" s="1"/>
  <c r="E30" i="3" s="1"/>
  <c r="E31" i="3" s="1"/>
  <c r="E32" i="3" s="1"/>
  <c r="E33" i="3" s="1"/>
  <c r="E34" i="3" s="1"/>
  <c r="E35" i="3" s="1"/>
  <c r="E36" i="3" s="1"/>
  <c r="E37" i="3" s="1"/>
  <c r="E38" i="3" s="1"/>
  <c r="E39" i="3" s="1"/>
  <c r="E40" i="3" s="1"/>
  <c r="E41" i="3" s="1"/>
  <c r="E42" i="3" s="1"/>
  <c r="E43" i="3" s="1"/>
  <c r="E44" i="3" s="1"/>
  <c r="E45" i="3" s="1"/>
  <c r="E46" i="3" s="1"/>
  <c r="E47" i="3" s="1"/>
  <c r="E48" i="3" s="1"/>
  <c r="E49" i="3" s="1"/>
  <c r="E50" i="3" s="1"/>
  <c r="E51" i="3" s="1"/>
  <c r="E52" i="3" s="1"/>
  <c r="E53" i="3" s="1"/>
  <c r="E54" i="3" s="1"/>
  <c r="E55" i="3" s="1"/>
  <c r="E56" i="3" s="1"/>
  <c r="E57" i="3" s="1"/>
  <c r="E58" i="3" s="1"/>
  <c r="E59" i="3" s="1"/>
  <c r="E60" i="3" s="1"/>
  <c r="E61" i="3" s="1"/>
  <c r="E62" i="3" s="1"/>
  <c r="E63" i="3" s="1"/>
  <c r="E64" i="3" s="1"/>
  <c r="E65" i="3" s="1"/>
  <c r="E66" i="3" s="1"/>
  <c r="E67" i="3" s="1"/>
  <c r="E68" i="3" s="1"/>
  <c r="E69" i="3" s="1"/>
  <c r="E70" i="3" s="1"/>
  <c r="E71" i="3" s="1"/>
  <c r="E72" i="3" s="1"/>
  <c r="E73" i="3" s="1"/>
  <c r="E74" i="3" s="1"/>
  <c r="E75" i="3" s="1"/>
  <c r="E76" i="3" s="1"/>
  <c r="E77" i="3" s="1"/>
  <c r="E78" i="3" s="1"/>
  <c r="E79" i="3" s="1"/>
  <c r="E80" i="3" s="1"/>
  <c r="E81" i="3" s="1"/>
  <c r="E82" i="3" s="1"/>
  <c r="E83" i="3" s="1"/>
  <c r="E84" i="3" s="1"/>
  <c r="E85" i="3" s="1"/>
  <c r="E86" i="3" s="1"/>
  <c r="E87" i="3" s="1"/>
  <c r="E88" i="3" s="1"/>
  <c r="E89" i="3" s="1"/>
  <c r="E90" i="3" s="1"/>
  <c r="E91" i="3" s="1"/>
  <c r="E92" i="3" s="1"/>
  <c r="E93" i="3" s="1"/>
  <c r="E94" i="3" s="1"/>
  <c r="E95" i="3" s="1"/>
  <c r="E96" i="3" s="1"/>
  <c r="E97" i="3" s="1"/>
  <c r="E98" i="3" s="1"/>
  <c r="E99" i="3" s="1"/>
  <c r="E100" i="3" s="1"/>
  <c r="E101" i="3" s="1"/>
  <c r="E102" i="3" s="1"/>
  <c r="E103" i="3" s="1"/>
  <c r="E104" i="3" s="1"/>
  <c r="E105" i="3" s="1"/>
  <c r="E106" i="3" s="1"/>
  <c r="E107" i="3" s="1"/>
  <c r="E108" i="3" s="1"/>
  <c r="E109" i="3" s="1"/>
  <c r="E110" i="3" s="1"/>
  <c r="E111" i="3" s="1"/>
  <c r="E112" i="3" s="1"/>
  <c r="E113" i="3" s="1"/>
  <c r="E114" i="3" s="1"/>
  <c r="E115" i="3" s="1"/>
  <c r="E116" i="3" s="1"/>
  <c r="E117" i="3" s="1"/>
  <c r="E118" i="3" s="1"/>
  <c r="E119" i="3" s="1"/>
  <c r="E120" i="3" s="1"/>
  <c r="E121" i="3" s="1"/>
  <c r="E122" i="3" s="1"/>
  <c r="E123" i="3" s="1"/>
  <c r="E124" i="3" s="1"/>
  <c r="E125" i="3" s="1"/>
  <c r="E126" i="3" s="1"/>
  <c r="E127" i="3" s="1"/>
  <c r="E128" i="3" s="1"/>
  <c r="E129" i="3" s="1"/>
  <c r="E130" i="3" s="1"/>
  <c r="E131" i="3" s="1"/>
  <c r="E132" i="3" s="1"/>
  <c r="E133" i="3" s="1"/>
  <c r="E134" i="3" s="1"/>
  <c r="E135" i="3" s="1"/>
  <c r="E136" i="3" s="1"/>
  <c r="E137" i="3" s="1"/>
  <c r="E138" i="3" s="1"/>
  <c r="E139" i="3" s="1"/>
  <c r="E140" i="3" s="1"/>
  <c r="E141" i="3" s="1"/>
  <c r="E142" i="3" s="1"/>
  <c r="E143" i="3" s="1"/>
  <c r="E144" i="3" s="1"/>
  <c r="E145" i="3" s="1"/>
  <c r="E146" i="3" s="1"/>
  <c r="E147" i="3" s="1"/>
  <c r="E148" i="3" s="1"/>
  <c r="E149" i="3" s="1"/>
  <c r="E150" i="3" s="1"/>
  <c r="E151" i="3" s="1"/>
  <c r="E152" i="3" s="1"/>
  <c r="E153" i="3" s="1"/>
  <c r="E154" i="3" s="1"/>
  <c r="E155" i="3" s="1"/>
  <c r="E156" i="3" s="1"/>
  <c r="E157" i="3" s="1"/>
  <c r="E158" i="3" s="1"/>
  <c r="E159" i="3" s="1"/>
  <c r="E160" i="3" s="1"/>
  <c r="E161" i="3" s="1"/>
  <c r="E162" i="3" s="1"/>
  <c r="E163" i="3" s="1"/>
  <c r="E164" i="3" s="1"/>
  <c r="E165" i="3" s="1"/>
  <c r="E166" i="3" s="1"/>
  <c r="E167" i="3" s="1"/>
  <c r="E168" i="3" s="1"/>
  <c r="E169" i="3" s="1"/>
  <c r="E170" i="3" s="1"/>
  <c r="E171" i="3" s="1"/>
  <c r="E172" i="3" s="1"/>
  <c r="E173" i="3" s="1"/>
  <c r="E174" i="3" s="1"/>
  <c r="E175" i="3" s="1"/>
  <c r="E176" i="3" s="1"/>
  <c r="E177" i="3" s="1"/>
  <c r="E178" i="3" s="1"/>
  <c r="E179" i="3" s="1"/>
  <c r="E180" i="3" s="1"/>
  <c r="E181" i="3" s="1"/>
  <c r="E182" i="3" s="1"/>
  <c r="E183" i="3" s="1"/>
  <c r="E184" i="3" s="1"/>
  <c r="E185" i="3" s="1"/>
  <c r="E186" i="3" s="1"/>
  <c r="E187" i="3" s="1"/>
  <c r="E188" i="3" s="1"/>
  <c r="E189" i="3" s="1"/>
  <c r="E190" i="3" s="1"/>
  <c r="E191" i="3" s="1"/>
  <c r="E192" i="3" s="1"/>
  <c r="E193" i="3" s="1"/>
  <c r="E194" i="3" s="1"/>
  <c r="E195" i="3" s="1"/>
  <c r="E196" i="3" s="1"/>
  <c r="E197" i="3" s="1"/>
  <c r="E198" i="3" s="1"/>
  <c r="E199" i="3" s="1"/>
  <c r="E200" i="3" s="1"/>
  <c r="E201" i="3" s="1"/>
  <c r="E202" i="3" s="1"/>
  <c r="E203" i="3" s="1"/>
  <c r="E204" i="3" s="1"/>
  <c r="E205" i="3" s="1"/>
  <c r="E206" i="3" s="1"/>
  <c r="E207" i="3" s="1"/>
  <c r="E208" i="3" s="1"/>
  <c r="E209" i="3" s="1"/>
  <c r="E210" i="3" s="1"/>
  <c r="E211" i="3" s="1"/>
  <c r="E212" i="3" s="1"/>
  <c r="E213" i="3" s="1"/>
  <c r="E214" i="3" s="1"/>
  <c r="E215" i="3" s="1"/>
  <c r="E216" i="3" s="1"/>
  <c r="E217" i="3" s="1"/>
  <c r="E218" i="3" s="1"/>
  <c r="E219" i="3" s="1"/>
  <c r="E220" i="3" s="1"/>
  <c r="E221" i="3" s="1"/>
  <c r="E222" i="3" s="1"/>
  <c r="E223" i="3" s="1"/>
  <c r="E224" i="3" s="1"/>
  <c r="E225" i="3" s="1"/>
  <c r="E226" i="3" s="1"/>
  <c r="E227" i="3" s="1"/>
  <c r="E228" i="3" s="1"/>
  <c r="E229" i="3" s="1"/>
  <c r="E230" i="3" s="1"/>
  <c r="E231" i="3" s="1"/>
  <c r="E232" i="3" s="1"/>
  <c r="E233" i="3" s="1"/>
  <c r="E234" i="3" s="1"/>
  <c r="E235" i="3" s="1"/>
  <c r="E236" i="3" s="1"/>
  <c r="E237" i="3" s="1"/>
  <c r="E238" i="3" s="1"/>
  <c r="E239" i="3" s="1"/>
  <c r="E240" i="3" s="1"/>
  <c r="E241" i="3" s="1"/>
  <c r="E242" i="3" s="1"/>
  <c r="E243" i="3" s="1"/>
  <c r="E244" i="3" s="1"/>
  <c r="E245" i="3" s="1"/>
  <c r="E246" i="3" s="1"/>
  <c r="E247" i="3" s="1"/>
  <c r="E248" i="3" s="1"/>
  <c r="E249" i="3" s="1"/>
  <c r="E250" i="3" s="1"/>
  <c r="E251" i="3" s="1"/>
  <c r="E252" i="3" s="1"/>
  <c r="E253" i="3" s="1"/>
  <c r="E254" i="3" s="1"/>
  <c r="E255" i="3" s="1"/>
  <c r="E256" i="3" s="1"/>
  <c r="E257" i="3" s="1"/>
  <c r="E258" i="3" s="1"/>
  <c r="E259" i="3" s="1"/>
  <c r="E260" i="3" s="1"/>
  <c r="E261" i="3" s="1"/>
  <c r="E262" i="3" s="1"/>
  <c r="E263" i="3" s="1"/>
  <c r="E264" i="3" s="1"/>
  <c r="E265" i="3" s="1"/>
  <c r="E266" i="3" s="1"/>
  <c r="E267" i="3" s="1"/>
  <c r="E268" i="3" s="1"/>
  <c r="E269" i="3" s="1"/>
  <c r="E270" i="3" s="1"/>
  <c r="E271" i="3" s="1"/>
  <c r="E272" i="3" s="1"/>
  <c r="E273" i="3" s="1"/>
  <c r="E274" i="3" s="1"/>
  <c r="E275" i="3" s="1"/>
  <c r="E276" i="3" s="1"/>
  <c r="E277" i="3" s="1"/>
  <c r="E278" i="3" s="1"/>
  <c r="E279" i="3" s="1"/>
  <c r="E280" i="3" s="1"/>
  <c r="E281" i="3" s="1"/>
  <c r="E282" i="3" s="1"/>
  <c r="E283" i="3" s="1"/>
  <c r="E284" i="3" s="1"/>
  <c r="E285" i="3" s="1"/>
  <c r="E286" i="3" s="1"/>
  <c r="E287" i="3" s="1"/>
  <c r="E288" i="3" s="1"/>
  <c r="E289" i="3" s="1"/>
  <c r="E290" i="3" s="1"/>
  <c r="E291" i="3" s="1"/>
  <c r="E292" i="3" s="1"/>
  <c r="E293" i="3" s="1"/>
  <c r="E294" i="3" s="1"/>
  <c r="E295" i="3" s="1"/>
  <c r="E296" i="3" s="1"/>
  <c r="E297" i="3" s="1"/>
  <c r="E298" i="3" s="1"/>
  <c r="E299" i="3" s="1"/>
  <c r="E300" i="3" s="1"/>
  <c r="E301" i="3" s="1"/>
  <c r="E302" i="3" s="1"/>
  <c r="E303" i="3" s="1"/>
  <c r="E304" i="3" s="1"/>
  <c r="E305" i="3" s="1"/>
  <c r="E306" i="3" s="1"/>
  <c r="E307" i="3" s="1"/>
  <c r="E308" i="3" s="1"/>
  <c r="E309" i="3" s="1"/>
  <c r="E310" i="3" s="1"/>
  <c r="E311" i="3" s="1"/>
  <c r="E312" i="3" s="1"/>
  <c r="E313" i="3" s="1"/>
  <c r="E314" i="3" s="1"/>
  <c r="E315" i="3" s="1"/>
  <c r="E316" i="3" s="1"/>
  <c r="E317" i="3" s="1"/>
  <c r="E318" i="3" s="1"/>
  <c r="E319" i="3" s="1"/>
  <c r="E320" i="3" s="1"/>
  <c r="E321" i="3" s="1"/>
  <c r="E322" i="3" s="1"/>
  <c r="E323" i="3" s="1"/>
  <c r="E324" i="3" s="1"/>
  <c r="E325" i="3" s="1"/>
  <c r="E326" i="3" s="1"/>
  <c r="E327" i="3" s="1"/>
  <c r="E328" i="3" s="1"/>
  <c r="E329" i="3" s="1"/>
  <c r="E330" i="3" s="1"/>
  <c r="E331" i="3" s="1"/>
  <c r="E332" i="3" s="1"/>
  <c r="E333" i="3" s="1"/>
  <c r="E334" i="3" s="1"/>
  <c r="E335" i="3" s="1"/>
  <c r="E336" i="3" s="1"/>
  <c r="E337" i="3" s="1"/>
  <c r="E338" i="3" s="1"/>
  <c r="E339" i="3" s="1"/>
  <c r="E340" i="3" s="1"/>
  <c r="E341" i="3" s="1"/>
  <c r="E342" i="3" s="1"/>
  <c r="E343" i="3" s="1"/>
  <c r="E344" i="3" s="1"/>
  <c r="E345" i="3" s="1"/>
  <c r="E346" i="3" s="1"/>
  <c r="E347" i="3" s="1"/>
  <c r="E348" i="3" s="1"/>
  <c r="E349" i="3" s="1"/>
  <c r="E350" i="3" s="1"/>
  <c r="E351" i="3" s="1"/>
  <c r="E352" i="3" s="1"/>
  <c r="E353" i="3" s="1"/>
  <c r="E354" i="3" s="1"/>
  <c r="E355" i="3" s="1"/>
  <c r="E356" i="3" s="1"/>
  <c r="E357" i="3" s="1"/>
  <c r="E358" i="3" s="1"/>
  <c r="E359" i="3" s="1"/>
  <c r="E360" i="3" s="1"/>
  <c r="E361" i="3" s="1"/>
  <c r="E362" i="3" s="1"/>
  <c r="E363" i="3" s="1"/>
  <c r="E364" i="3" s="1"/>
  <c r="I14" i="32" s="1"/>
  <c r="H56" i="32"/>
  <c r="I12" i="32"/>
  <c r="H12" i="32"/>
  <c r="F50" i="32"/>
  <c r="I47" i="32"/>
  <c r="I32" i="32"/>
  <c r="F48" i="32"/>
  <c r="G12" i="32"/>
  <c r="I48" i="32"/>
  <c r="J12" i="32"/>
  <c r="H40" i="32"/>
  <c r="I23" i="32"/>
  <c r="J19" i="32"/>
  <c r="J57" i="32"/>
  <c r="F12" i="32"/>
  <c r="G47" i="32"/>
  <c r="C21" i="3"/>
  <c r="C22" i="3" s="1"/>
  <c r="C23" i="3" s="1"/>
  <c r="C24" i="3" s="1"/>
  <c r="C25" i="3" s="1"/>
  <c r="C26" i="3" s="1"/>
  <c r="C27" i="3" s="1"/>
  <c r="C28" i="3" s="1"/>
  <c r="C29" i="3" s="1"/>
  <c r="C30" i="3" s="1"/>
  <c r="C31" i="3" s="1"/>
  <c r="C32" i="3" s="1"/>
  <c r="C33" i="3" s="1"/>
  <c r="C34" i="3" s="1"/>
  <c r="C35" i="3" s="1"/>
  <c r="C36" i="3" s="1"/>
  <c r="C37" i="3" s="1"/>
  <c r="C38" i="3" s="1"/>
  <c r="C39" i="3" s="1"/>
  <c r="C40" i="3" s="1"/>
  <c r="C41" i="3" s="1"/>
  <c r="C42" i="3" s="1"/>
  <c r="C43" i="3" s="1"/>
  <c r="C44" i="3" s="1"/>
  <c r="C45" i="3" s="1"/>
  <c r="C46" i="3" s="1"/>
  <c r="C47" i="3" s="1"/>
  <c r="C48" i="3" s="1"/>
  <c r="C49" i="3" s="1"/>
  <c r="C50" i="3" s="1"/>
  <c r="C51" i="3" s="1"/>
  <c r="C52" i="3" s="1"/>
  <c r="C53" i="3" s="1"/>
  <c r="C54" i="3" s="1"/>
  <c r="C55" i="3" s="1"/>
  <c r="C56" i="3" s="1"/>
  <c r="C57" i="3" s="1"/>
  <c r="C58" i="3" s="1"/>
  <c r="C59" i="3" s="1"/>
  <c r="C60" i="3" s="1"/>
  <c r="C61" i="3" s="1"/>
  <c r="C62" i="3" s="1"/>
  <c r="C63" i="3" s="1"/>
  <c r="C64" i="3" s="1"/>
  <c r="C65" i="3" s="1"/>
  <c r="C66" i="3" s="1"/>
  <c r="C67" i="3" s="1"/>
  <c r="C68" i="3" s="1"/>
  <c r="C69" i="3" s="1"/>
  <c r="C70" i="3" s="1"/>
  <c r="C71" i="3" s="1"/>
  <c r="C72" i="3" s="1"/>
  <c r="C73" i="3" s="1"/>
  <c r="C74" i="3" s="1"/>
  <c r="C75" i="3" s="1"/>
  <c r="C76" i="3" s="1"/>
  <c r="C77" i="3" s="1"/>
  <c r="C78" i="3" s="1"/>
  <c r="C79" i="3" s="1"/>
  <c r="C80" i="3" s="1"/>
  <c r="C81" i="3" s="1"/>
  <c r="C82" i="3" s="1"/>
  <c r="C83" i="3" s="1"/>
  <c r="C84" i="3" s="1"/>
  <c r="C85" i="3" s="1"/>
  <c r="C86" i="3" s="1"/>
  <c r="C87" i="3" s="1"/>
  <c r="C88" i="3" s="1"/>
  <c r="C89" i="3" s="1"/>
  <c r="C90" i="3" s="1"/>
  <c r="C91" i="3" s="1"/>
  <c r="C92" i="3" s="1"/>
  <c r="C93" i="3" s="1"/>
  <c r="C94" i="3" s="1"/>
  <c r="C95" i="3" s="1"/>
  <c r="C96" i="3" s="1"/>
  <c r="C97" i="3" s="1"/>
  <c r="C98" i="3" s="1"/>
  <c r="C99" i="3" s="1"/>
  <c r="C100" i="3" s="1"/>
  <c r="C101" i="3" s="1"/>
  <c r="C102" i="3" s="1"/>
  <c r="C103" i="3" s="1"/>
  <c r="C104" i="3" s="1"/>
  <c r="C105" i="3" s="1"/>
  <c r="C106" i="3" s="1"/>
  <c r="C107" i="3" s="1"/>
  <c r="C108" i="3" s="1"/>
  <c r="C109" i="3" s="1"/>
  <c r="C110" i="3" s="1"/>
  <c r="C111" i="3" s="1"/>
  <c r="C112" i="3" s="1"/>
  <c r="C113" i="3" s="1"/>
  <c r="C114" i="3" s="1"/>
  <c r="C115" i="3" s="1"/>
  <c r="C116" i="3" s="1"/>
  <c r="C117" i="3" s="1"/>
  <c r="C118" i="3" s="1"/>
  <c r="C119" i="3" s="1"/>
  <c r="C120" i="3" s="1"/>
  <c r="C121" i="3" s="1"/>
  <c r="C122" i="3" s="1"/>
  <c r="C123" i="3" s="1"/>
  <c r="C124" i="3" s="1"/>
  <c r="C125" i="3" s="1"/>
  <c r="C126" i="3" s="1"/>
  <c r="C127" i="3" s="1"/>
  <c r="C128" i="3" s="1"/>
  <c r="C129" i="3" s="1"/>
  <c r="C130" i="3" s="1"/>
  <c r="C131" i="3" s="1"/>
  <c r="C132" i="3" s="1"/>
  <c r="C133" i="3" s="1"/>
  <c r="C134" i="3" s="1"/>
  <c r="C135" i="3" s="1"/>
  <c r="C136" i="3" s="1"/>
  <c r="C137" i="3" s="1"/>
  <c r="C138" i="3" s="1"/>
  <c r="C139" i="3" s="1"/>
  <c r="C140" i="3" s="1"/>
  <c r="C141" i="3" s="1"/>
  <c r="C142" i="3" s="1"/>
  <c r="C143" i="3" s="1"/>
  <c r="C144" i="3" s="1"/>
  <c r="C145" i="3" s="1"/>
  <c r="C146" i="3" s="1"/>
  <c r="C147" i="3" s="1"/>
  <c r="C148" i="3" s="1"/>
  <c r="C149" i="3" s="1"/>
  <c r="C150" i="3" s="1"/>
  <c r="C151" i="3" s="1"/>
  <c r="C152" i="3" s="1"/>
  <c r="C153" i="3" s="1"/>
  <c r="C154" i="3" s="1"/>
  <c r="C155" i="3" s="1"/>
  <c r="C156" i="3" s="1"/>
  <c r="C157" i="3" s="1"/>
  <c r="C158" i="3" s="1"/>
  <c r="C159" i="3" s="1"/>
  <c r="C160" i="3" s="1"/>
  <c r="C161" i="3" s="1"/>
  <c r="C162" i="3" s="1"/>
  <c r="C163" i="3" s="1"/>
  <c r="C164" i="3" s="1"/>
  <c r="C165" i="3" s="1"/>
  <c r="C166" i="3" s="1"/>
  <c r="C167" i="3" s="1"/>
  <c r="C168" i="3" s="1"/>
  <c r="C169" i="3" s="1"/>
  <c r="C170" i="3" s="1"/>
  <c r="C171" i="3" s="1"/>
  <c r="C172" i="3" s="1"/>
  <c r="C173" i="3" s="1"/>
  <c r="C174" i="3" s="1"/>
  <c r="C175" i="3" s="1"/>
  <c r="C176" i="3" s="1"/>
  <c r="C177" i="3" s="1"/>
  <c r="C178" i="3" s="1"/>
  <c r="C179" i="3" s="1"/>
  <c r="C180" i="3" s="1"/>
  <c r="C181" i="3" s="1"/>
  <c r="C182" i="3" s="1"/>
  <c r="C183" i="3" s="1"/>
  <c r="C184" i="3" s="1"/>
  <c r="C185" i="3" s="1"/>
  <c r="C186" i="3" s="1"/>
  <c r="C187" i="3" s="1"/>
  <c r="C188" i="3" s="1"/>
  <c r="C189" i="3" s="1"/>
  <c r="C190" i="3" s="1"/>
  <c r="C191" i="3" s="1"/>
  <c r="C192" i="3" s="1"/>
  <c r="C193" i="3" s="1"/>
  <c r="C194" i="3" s="1"/>
  <c r="C195" i="3" s="1"/>
  <c r="C196" i="3" s="1"/>
  <c r="C197" i="3" s="1"/>
  <c r="C198" i="3" s="1"/>
  <c r="C199" i="3" s="1"/>
  <c r="C200" i="3" s="1"/>
  <c r="C201" i="3" s="1"/>
  <c r="C202" i="3" s="1"/>
  <c r="C203" i="3" s="1"/>
  <c r="C204" i="3" s="1"/>
  <c r="C205" i="3" s="1"/>
  <c r="C206" i="3" s="1"/>
  <c r="C207" i="3" s="1"/>
  <c r="C208" i="3" s="1"/>
  <c r="C209" i="3" s="1"/>
  <c r="C210" i="3" s="1"/>
  <c r="C211" i="3" s="1"/>
  <c r="C212" i="3" s="1"/>
  <c r="C213" i="3" s="1"/>
  <c r="C214" i="3" s="1"/>
  <c r="C215" i="3" s="1"/>
  <c r="C216" i="3" s="1"/>
  <c r="C217" i="3" s="1"/>
  <c r="C218" i="3" s="1"/>
  <c r="C219" i="3" s="1"/>
  <c r="C220" i="3" s="1"/>
  <c r="C221" i="3" s="1"/>
  <c r="C222" i="3" s="1"/>
  <c r="C223" i="3" s="1"/>
  <c r="C224" i="3" s="1"/>
  <c r="C225" i="3" s="1"/>
  <c r="C226" i="3" s="1"/>
  <c r="C227" i="3" s="1"/>
  <c r="C228" i="3" s="1"/>
  <c r="C229" i="3" s="1"/>
  <c r="C230" i="3" s="1"/>
  <c r="C231" i="3" s="1"/>
  <c r="C232" i="3" s="1"/>
  <c r="C233" i="3" s="1"/>
  <c r="C234" i="3" s="1"/>
  <c r="C235" i="3" s="1"/>
  <c r="C236" i="3" s="1"/>
  <c r="C237" i="3" s="1"/>
  <c r="C238" i="3" s="1"/>
  <c r="C239" i="3" s="1"/>
  <c r="C240" i="3" s="1"/>
  <c r="C241" i="3" s="1"/>
  <c r="C242" i="3" s="1"/>
  <c r="C243" i="3" s="1"/>
  <c r="C244" i="3" s="1"/>
  <c r="C245" i="3" s="1"/>
  <c r="C246" i="3" s="1"/>
  <c r="C247" i="3" s="1"/>
  <c r="C248" i="3" s="1"/>
  <c r="C249" i="3" s="1"/>
  <c r="C250" i="3" s="1"/>
  <c r="C251" i="3" s="1"/>
  <c r="C252" i="3" s="1"/>
  <c r="C253" i="3" s="1"/>
  <c r="C254" i="3" s="1"/>
  <c r="C255" i="3" s="1"/>
  <c r="C256" i="3" s="1"/>
  <c r="C257" i="3" s="1"/>
  <c r="C258" i="3" s="1"/>
  <c r="C259" i="3" s="1"/>
  <c r="C260" i="3" s="1"/>
  <c r="C261" i="3" s="1"/>
  <c r="C262" i="3" s="1"/>
  <c r="C263" i="3" s="1"/>
  <c r="C264" i="3" s="1"/>
  <c r="C265" i="3" s="1"/>
  <c r="C266" i="3" s="1"/>
  <c r="C267" i="3" s="1"/>
  <c r="C268" i="3" s="1"/>
  <c r="C269" i="3" s="1"/>
  <c r="C270" i="3" s="1"/>
  <c r="C271" i="3" s="1"/>
  <c r="C272" i="3" s="1"/>
  <c r="C273" i="3" s="1"/>
  <c r="C274" i="3" s="1"/>
  <c r="C275" i="3" s="1"/>
  <c r="C276" i="3" s="1"/>
  <c r="C277" i="3" s="1"/>
  <c r="C278" i="3" s="1"/>
  <c r="C279" i="3" s="1"/>
  <c r="C280" i="3" s="1"/>
  <c r="C281" i="3" s="1"/>
  <c r="C282" i="3" s="1"/>
  <c r="C283" i="3" s="1"/>
  <c r="C284" i="3" s="1"/>
  <c r="C285" i="3" s="1"/>
  <c r="C286" i="3" s="1"/>
  <c r="C287" i="3" s="1"/>
  <c r="C288" i="3" s="1"/>
  <c r="C289" i="3" s="1"/>
  <c r="C290" i="3" s="1"/>
  <c r="C291" i="3" s="1"/>
  <c r="C292" i="3" s="1"/>
  <c r="C293" i="3" s="1"/>
  <c r="C294" i="3" s="1"/>
  <c r="C295" i="3" s="1"/>
  <c r="C296" i="3" s="1"/>
  <c r="C297" i="3" s="1"/>
  <c r="C298" i="3" s="1"/>
  <c r="C299" i="3" s="1"/>
  <c r="C300" i="3" s="1"/>
  <c r="C301" i="3" s="1"/>
  <c r="C302" i="3" s="1"/>
  <c r="C303" i="3" s="1"/>
  <c r="C304" i="3" s="1"/>
  <c r="C305" i="3" s="1"/>
  <c r="C306" i="3" s="1"/>
  <c r="C307" i="3" s="1"/>
  <c r="C308" i="3" s="1"/>
  <c r="C309" i="3" s="1"/>
  <c r="C310" i="3" s="1"/>
  <c r="C311" i="3" s="1"/>
  <c r="C312" i="3" s="1"/>
  <c r="C313" i="3" s="1"/>
  <c r="C314" i="3" s="1"/>
  <c r="C315" i="3" s="1"/>
  <c r="C316" i="3" s="1"/>
  <c r="C317" i="3" s="1"/>
  <c r="C318" i="3" s="1"/>
  <c r="C319" i="3" s="1"/>
  <c r="C320" i="3" s="1"/>
  <c r="C321" i="3" s="1"/>
  <c r="C322" i="3" s="1"/>
  <c r="C323" i="3" s="1"/>
  <c r="C324" i="3" s="1"/>
  <c r="C325" i="3" s="1"/>
  <c r="C326" i="3" s="1"/>
  <c r="C327" i="3" s="1"/>
  <c r="C328" i="3" s="1"/>
  <c r="C329" i="3" s="1"/>
  <c r="C330" i="3" s="1"/>
  <c r="C331" i="3" s="1"/>
  <c r="C332" i="3" s="1"/>
  <c r="C333" i="3" s="1"/>
  <c r="C334" i="3" s="1"/>
  <c r="C335" i="3" s="1"/>
  <c r="C336" i="3" s="1"/>
  <c r="C337" i="3" s="1"/>
  <c r="C338" i="3" s="1"/>
  <c r="C339" i="3" s="1"/>
  <c r="C340" i="3" s="1"/>
  <c r="C341" i="3" s="1"/>
  <c r="C342" i="3" s="1"/>
  <c r="C343" i="3" s="1"/>
  <c r="C344" i="3" s="1"/>
  <c r="C345" i="3" s="1"/>
  <c r="C346" i="3" s="1"/>
  <c r="C347" i="3" s="1"/>
  <c r="C348" i="3" s="1"/>
  <c r="C349" i="3" s="1"/>
  <c r="C350" i="3" s="1"/>
  <c r="C351" i="3" s="1"/>
  <c r="C352" i="3" s="1"/>
  <c r="C353" i="3" s="1"/>
  <c r="C354" i="3" s="1"/>
  <c r="C355" i="3" s="1"/>
  <c r="C356" i="3" s="1"/>
  <c r="C357" i="3" s="1"/>
  <c r="C358" i="3" s="1"/>
  <c r="C359" i="3" s="1"/>
  <c r="C360" i="3" s="1"/>
  <c r="C361" i="3" s="1"/>
  <c r="C362" i="3" s="1"/>
  <c r="C363" i="3" s="1"/>
  <c r="C364" i="3" s="1"/>
  <c r="F79" i="32" s="1"/>
  <c r="H72" i="32"/>
  <c r="L115" i="32"/>
  <c r="K72" i="32"/>
  <c r="J116" i="32"/>
  <c r="F103" i="32"/>
  <c r="M130" i="32"/>
  <c r="L127" i="32"/>
  <c r="F131" i="32"/>
  <c r="J83" i="32"/>
  <c r="G73" i="32"/>
  <c r="J121" i="32"/>
  <c r="G136" i="32"/>
  <c r="G72" i="32"/>
  <c r="J101" i="32"/>
  <c r="F130" i="32"/>
  <c r="F82" i="32"/>
  <c r="K93" i="32"/>
  <c r="G99" i="32"/>
  <c r="M127" i="32"/>
  <c r="M99" i="32"/>
  <c r="J85" i="32"/>
  <c r="K98" i="32"/>
  <c r="J71" i="32"/>
  <c r="K96" i="32"/>
  <c r="K137" i="32"/>
  <c r="J98" i="32"/>
  <c r="G82" i="32"/>
  <c r="M136" i="32"/>
  <c r="I95" i="32"/>
  <c r="I113" i="32"/>
  <c r="G138" i="32"/>
  <c r="I118" i="32"/>
  <c r="F121" i="32"/>
  <c r="I105" i="32"/>
  <c r="L87" i="32"/>
  <c r="K117" i="32"/>
  <c r="I109" i="32"/>
  <c r="J128" i="32"/>
  <c r="J78" i="32"/>
  <c r="I73" i="32"/>
  <c r="G102" i="32"/>
  <c r="H139" i="32"/>
  <c r="I132" i="32"/>
  <c r="G104" i="32"/>
  <c r="I96" i="32"/>
  <c r="K112" i="32"/>
  <c r="F76" i="32"/>
  <c r="F129" i="32"/>
  <c r="M93" i="32"/>
  <c r="I75" i="32"/>
  <c r="M104" i="32"/>
  <c r="G117" i="32"/>
  <c r="L133" i="32"/>
  <c r="L135" i="32"/>
  <c r="I134" i="32"/>
  <c r="K111" i="32"/>
  <c r="J130" i="32"/>
  <c r="F138" i="32"/>
  <c r="J106" i="32"/>
  <c r="L111" i="32"/>
  <c r="H86" i="32"/>
  <c r="J97" i="32"/>
  <c r="G103" i="32"/>
  <c r="F105" i="32"/>
  <c r="J118" i="32"/>
  <c r="G90" i="32"/>
  <c r="I89" i="32"/>
  <c r="M84" i="32"/>
  <c r="H83" i="32"/>
  <c r="F95" i="32"/>
  <c r="J73" i="32"/>
  <c r="K73" i="32"/>
  <c r="M128" i="32"/>
  <c r="G106" i="32"/>
  <c r="M100" i="32"/>
  <c r="L94" i="32"/>
  <c r="L103" i="32"/>
  <c r="K123" i="32"/>
  <c r="H123" i="32"/>
  <c r="L123" i="32"/>
  <c r="M108" i="32"/>
  <c r="J133" i="32"/>
  <c r="L120" i="32"/>
  <c r="H127" i="32"/>
  <c r="H113" i="32"/>
  <c r="G116" i="32"/>
  <c r="K109" i="32"/>
  <c r="G109" i="32"/>
  <c r="K77" i="32"/>
  <c r="K74" i="32"/>
  <c r="F98" i="32"/>
  <c r="F93" i="32"/>
  <c r="G139" i="32"/>
  <c r="K102" i="32"/>
  <c r="M79" i="32"/>
  <c r="I115" i="32"/>
  <c r="G76" i="32"/>
  <c r="K116" i="32"/>
  <c r="H128" i="32"/>
  <c r="F120" i="32"/>
  <c r="J138" i="32"/>
  <c r="M106" i="32"/>
  <c r="L93" i="32"/>
  <c r="M80" i="32"/>
  <c r="H102" i="32"/>
  <c r="I92" i="32"/>
  <c r="M124" i="32"/>
  <c r="L108" i="32"/>
  <c r="I127" i="32"/>
  <c r="H117" i="32"/>
  <c r="G85" i="32"/>
  <c r="H116" i="32"/>
  <c r="F72" i="32"/>
  <c r="H125" i="32"/>
  <c r="L77" i="32"/>
  <c r="I138" i="32"/>
  <c r="G123" i="32"/>
  <c r="I119" i="32"/>
  <c r="M125" i="32"/>
  <c r="G75" i="32"/>
  <c r="G84" i="32"/>
  <c r="L136" i="32"/>
  <c r="M96" i="32"/>
  <c r="M101" i="32"/>
  <c r="M97" i="32"/>
  <c r="I87" i="32"/>
  <c r="M133" i="32"/>
  <c r="M132" i="32"/>
  <c r="J132" i="32"/>
  <c r="M110" i="32"/>
  <c r="I137" i="32"/>
  <c r="G118" i="32"/>
  <c r="I110" i="32"/>
  <c r="F126" i="32"/>
  <c r="K122" i="32"/>
  <c r="J102" i="32"/>
  <c r="F100" i="32"/>
  <c r="K129" i="32"/>
  <c r="K118" i="32"/>
  <c r="I76" i="32"/>
  <c r="G119" i="32"/>
  <c r="H75" i="32"/>
  <c r="G130" i="32"/>
  <c r="J123" i="32"/>
  <c r="I106" i="32"/>
  <c r="M98" i="32"/>
  <c r="F132" i="32"/>
  <c r="J131" i="32"/>
  <c r="F118" i="32"/>
  <c r="I83" i="32"/>
  <c r="G95" i="32"/>
  <c r="M77" i="32"/>
  <c r="G86" i="32"/>
  <c r="F113" i="32"/>
  <c r="H80" i="32"/>
  <c r="J120" i="32"/>
  <c r="G94" i="32"/>
  <c r="K124" i="32"/>
  <c r="J74" i="32"/>
  <c r="F115" i="32"/>
  <c r="L76" i="32"/>
  <c r="H118" i="32"/>
  <c r="K92" i="32"/>
  <c r="H97" i="32"/>
  <c r="F117" i="32"/>
  <c r="L89" i="32"/>
  <c r="F102" i="32"/>
  <c r="F107" i="32"/>
  <c r="J119" i="32"/>
  <c r="I77" i="32"/>
  <c r="J95" i="32"/>
  <c r="G96" i="32"/>
  <c r="F111" i="32"/>
  <c r="I82" i="32"/>
  <c r="I124" i="32"/>
  <c r="F139" i="32"/>
  <c r="I112" i="32"/>
  <c r="K100" i="32"/>
  <c r="M76" i="32"/>
  <c r="G88" i="32"/>
  <c r="H98" i="32"/>
  <c r="F114" i="32"/>
  <c r="I117" i="32"/>
  <c r="I98" i="32"/>
  <c r="H79" i="32"/>
  <c r="F125" i="32"/>
  <c r="M122" i="32"/>
  <c r="K110" i="32"/>
  <c r="L121" i="32"/>
  <c r="K130" i="32"/>
  <c r="H129" i="32"/>
  <c r="L96" i="32"/>
  <c r="L105" i="32"/>
  <c r="J84" i="32"/>
  <c r="F92" i="32"/>
  <c r="H76" i="32"/>
  <c r="H94" i="32"/>
  <c r="L116" i="32"/>
  <c r="K107" i="32"/>
  <c r="G115" i="32"/>
  <c r="F134" i="32"/>
  <c r="H93" i="32"/>
  <c r="I111" i="32"/>
  <c r="K135" i="32"/>
  <c r="J127" i="32"/>
  <c r="H120" i="32"/>
  <c r="K115" i="32"/>
  <c r="F109" i="32"/>
  <c r="I108" i="32"/>
  <c r="G128" i="32"/>
  <c r="M118" i="32"/>
  <c r="K134" i="32"/>
  <c r="M129" i="32"/>
  <c r="J108" i="32"/>
  <c r="G78" i="32"/>
  <c r="G134" i="32"/>
  <c r="H131" i="32"/>
  <c r="H132" i="32"/>
  <c r="J80" i="32"/>
  <c r="J107" i="32"/>
  <c r="H99" i="32"/>
  <c r="I80" i="32"/>
  <c r="J110" i="32"/>
  <c r="L132" i="32"/>
  <c r="G126" i="32"/>
  <c r="J111" i="32"/>
  <c r="M139" i="32"/>
  <c r="J117" i="32"/>
  <c r="G83" i="32"/>
  <c r="L100" i="32"/>
  <c r="F87" i="32"/>
  <c r="M123" i="32"/>
  <c r="J103" i="32"/>
  <c r="G135" i="32"/>
  <c r="M134" i="32"/>
  <c r="L82" i="32"/>
  <c r="M81" i="32"/>
  <c r="F74" i="32"/>
  <c r="L97" i="32"/>
  <c r="K88" i="32"/>
  <c r="I101" i="32"/>
  <c r="J135" i="32" l="1"/>
  <c r="G107" i="32"/>
  <c r="J129" i="32"/>
  <c r="G127" i="32"/>
  <c r="L86" i="32"/>
  <c r="H78" i="32"/>
  <c r="H136" i="32"/>
  <c r="M120" i="32"/>
  <c r="L112" i="32"/>
  <c r="J136" i="32"/>
  <c r="I102" i="32"/>
  <c r="L99" i="32"/>
  <c r="J93" i="32"/>
  <c r="M107" i="32"/>
  <c r="I122" i="32"/>
  <c r="L107" i="32"/>
  <c r="M92" i="32"/>
  <c r="J114" i="32"/>
  <c r="H104" i="32"/>
  <c r="F42" i="32"/>
  <c r="J24" i="32"/>
  <c r="F41" i="32"/>
  <c r="H38" i="32"/>
  <c r="F34" i="32"/>
  <c r="G42" i="32"/>
  <c r="F21" i="32"/>
  <c r="G39" i="32"/>
  <c r="G21" i="32"/>
  <c r="I21" i="32"/>
  <c r="L88" i="32"/>
  <c r="I86" i="32"/>
  <c r="K113" i="32"/>
  <c r="J99" i="32"/>
  <c r="J125" i="32"/>
  <c r="I123" i="32"/>
  <c r="K121" i="32"/>
  <c r="J89" i="32"/>
  <c r="H115" i="32"/>
  <c r="F91" i="32"/>
  <c r="L110" i="32"/>
  <c r="L91" i="32"/>
  <c r="H133" i="32"/>
  <c r="I128" i="32"/>
  <c r="M138" i="32"/>
  <c r="L119" i="32"/>
  <c r="I103" i="32"/>
  <c r="M74" i="32"/>
  <c r="G132" i="32"/>
  <c r="J25" i="32"/>
  <c r="G18" i="32"/>
  <c r="I38" i="32"/>
  <c r="J32" i="32"/>
  <c r="I25" i="32"/>
  <c r="F44" i="32"/>
  <c r="G32" i="32"/>
  <c r="H42" i="32"/>
  <c r="F38" i="32"/>
  <c r="J42" i="32"/>
  <c r="F36" i="32"/>
  <c r="F25" i="32"/>
  <c r="H52" i="32"/>
  <c r="F53" i="32"/>
  <c r="I15" i="32"/>
  <c r="G30" i="32"/>
  <c r="J49" i="32"/>
  <c r="H16" i="32"/>
  <c r="J38" i="32"/>
  <c r="F55" i="32"/>
  <c r="I17" i="32"/>
  <c r="I40" i="32"/>
  <c r="I120" i="32"/>
  <c r="G122" i="32"/>
  <c r="K95" i="32"/>
  <c r="I94" i="32"/>
  <c r="I100" i="32"/>
  <c r="I139" i="32"/>
  <c r="G108" i="32"/>
  <c r="G113" i="32"/>
  <c r="K131" i="32"/>
  <c r="F136" i="32"/>
  <c r="L74" i="32"/>
  <c r="J113" i="32"/>
  <c r="L92" i="32"/>
  <c r="K126" i="32"/>
  <c r="J91" i="32"/>
  <c r="F119" i="32"/>
  <c r="J100" i="32"/>
  <c r="H130" i="32"/>
  <c r="G112" i="32"/>
  <c r="L75" i="32"/>
  <c r="H34" i="32"/>
  <c r="J13" i="32"/>
  <c r="G36" i="32"/>
  <c r="J15" i="32"/>
  <c r="J46" i="32"/>
  <c r="F57" i="32"/>
  <c r="G26" i="32"/>
  <c r="H29" i="32"/>
  <c r="H25" i="32"/>
  <c r="H43" i="32"/>
  <c r="F27" i="32"/>
  <c r="J44" i="32"/>
  <c r="H19" i="32"/>
  <c r="M102" i="32"/>
  <c r="F127" i="32"/>
  <c r="F78" i="32"/>
  <c r="F104" i="32"/>
  <c r="H112" i="32"/>
  <c r="M115" i="32"/>
  <c r="K139" i="32"/>
  <c r="L126" i="32"/>
  <c r="H85" i="32"/>
  <c r="L83" i="32"/>
  <c r="J86" i="32"/>
  <c r="M137" i="32"/>
  <c r="H92" i="32"/>
  <c r="M82" i="32"/>
  <c r="M119" i="32"/>
  <c r="I97" i="32"/>
  <c r="J75" i="32"/>
  <c r="M85" i="32"/>
  <c r="L117" i="32"/>
  <c r="I135" i="32"/>
  <c r="I78" i="32"/>
  <c r="I131" i="32"/>
  <c r="J90" i="32"/>
  <c r="G110" i="32"/>
  <c r="J37" i="32"/>
  <c r="F37" i="32"/>
  <c r="I28" i="32"/>
  <c r="H47" i="32"/>
  <c r="I44" i="32"/>
  <c r="H26" i="32"/>
  <c r="G15" i="32"/>
  <c r="H54" i="32"/>
  <c r="J40" i="32"/>
  <c r="J20" i="32"/>
  <c r="G38" i="32"/>
  <c r="I43" i="32"/>
  <c r="H22" i="32"/>
  <c r="G55" i="32"/>
  <c r="J52" i="32"/>
  <c r="G49" i="32"/>
  <c r="G28" i="32"/>
  <c r="G13" i="32"/>
  <c r="G27" i="32"/>
  <c r="I26" i="32"/>
  <c r="I22" i="32"/>
  <c r="H21" i="32"/>
  <c r="J22" i="32"/>
  <c r="J27" i="32"/>
  <c r="H30" i="32"/>
  <c r="G34" i="32"/>
  <c r="I41" i="32"/>
  <c r="G45" i="32"/>
  <c r="I46" i="32"/>
  <c r="G31" i="32"/>
  <c r="F52" i="32"/>
  <c r="I49" i="32"/>
  <c r="J36" i="32"/>
  <c r="F45" i="32"/>
  <c r="I24" i="32"/>
  <c r="I30" i="32"/>
  <c r="F43" i="32"/>
  <c r="H50" i="32"/>
  <c r="F33" i="32"/>
  <c r="G24" i="32"/>
  <c r="J21" i="32"/>
  <c r="G56" i="32"/>
  <c r="G35" i="32"/>
  <c r="F26" i="32"/>
  <c r="I45" i="32"/>
  <c r="G25" i="32"/>
  <c r="H58" i="32"/>
  <c r="J34" i="32"/>
  <c r="H15" i="32"/>
  <c r="F35" i="32"/>
  <c r="G50" i="32"/>
  <c r="G46" i="32"/>
  <c r="G33" i="32"/>
  <c r="I50" i="32"/>
  <c r="I55" i="32"/>
  <c r="H57" i="32"/>
  <c r="J53" i="32"/>
  <c r="H28" i="32"/>
  <c r="H46" i="32"/>
  <c r="F56" i="32"/>
  <c r="I37" i="32"/>
  <c r="J58" i="32"/>
  <c r="G20" i="32"/>
  <c r="I53" i="32"/>
  <c r="I39" i="32"/>
  <c r="J18" i="32"/>
  <c r="G57" i="32"/>
  <c r="J48" i="32"/>
  <c r="G40" i="32"/>
  <c r="H55" i="32"/>
  <c r="H18" i="32"/>
  <c r="F49" i="32"/>
  <c r="F23" i="32"/>
  <c r="F17" i="32"/>
  <c r="H51" i="32"/>
  <c r="J54" i="32"/>
  <c r="F31" i="32"/>
  <c r="G29" i="32"/>
  <c r="I31" i="32"/>
  <c r="H13" i="32"/>
  <c r="J43" i="32"/>
  <c r="I54" i="32"/>
  <c r="J45" i="32"/>
  <c r="H53" i="32"/>
  <c r="J41" i="32"/>
  <c r="G41" i="32"/>
  <c r="G58" i="32"/>
  <c r="F24" i="32"/>
  <c r="F15" i="32"/>
  <c r="F58" i="32"/>
  <c r="G53" i="32"/>
  <c r="H32" i="32"/>
  <c r="F40" i="32"/>
  <c r="I27" i="32"/>
  <c r="H31" i="32"/>
  <c r="I42" i="32"/>
  <c r="G14" i="32"/>
  <c r="H45" i="32"/>
  <c r="I51" i="32"/>
  <c r="J55" i="32"/>
  <c r="H36" i="32"/>
  <c r="F46" i="32"/>
  <c r="H14" i="32"/>
  <c r="H44" i="32"/>
  <c r="G52" i="32"/>
  <c r="I56" i="32"/>
  <c r="F22" i="32"/>
  <c r="I18" i="32"/>
  <c r="I36" i="32"/>
  <c r="F28" i="32"/>
  <c r="F14" i="32"/>
  <c r="J50" i="32"/>
  <c r="J28" i="32"/>
  <c r="G37" i="32"/>
  <c r="J26" i="32"/>
  <c r="F47" i="32"/>
  <c r="H37" i="32"/>
  <c r="G43" i="32"/>
  <c r="F51" i="32"/>
  <c r="J30" i="32"/>
  <c r="I19" i="32"/>
  <c r="I16" i="32"/>
  <c r="H23" i="32"/>
  <c r="G44" i="32"/>
  <c r="G51" i="32"/>
  <c r="H35" i="32"/>
  <c r="J51" i="32"/>
  <c r="I20" i="32"/>
  <c r="H33" i="32"/>
  <c r="G16" i="32"/>
  <c r="J17" i="32"/>
  <c r="F13" i="32"/>
  <c r="I52" i="32"/>
  <c r="G22" i="32"/>
  <c r="J16" i="32"/>
  <c r="I35" i="32"/>
  <c r="H20" i="32"/>
  <c r="J47" i="32"/>
  <c r="H17" i="32"/>
  <c r="F29" i="32"/>
  <c r="G23" i="32"/>
  <c r="H27" i="32"/>
  <c r="J31" i="32"/>
  <c r="J29" i="32"/>
  <c r="J33" i="32"/>
  <c r="I33" i="32"/>
  <c r="I34" i="32"/>
  <c r="H39" i="32"/>
  <c r="H24" i="32"/>
  <c r="G17" i="32"/>
  <c r="G54" i="32"/>
  <c r="F16" i="32"/>
  <c r="H48" i="32"/>
  <c r="F30" i="32"/>
  <c r="F19" i="32"/>
  <c r="I58" i="32"/>
  <c r="H49" i="32"/>
  <c r="F18" i="32"/>
  <c r="F20" i="32"/>
  <c r="J35" i="32"/>
  <c r="G19" i="32"/>
  <c r="I13" i="32"/>
  <c r="F32" i="32"/>
  <c r="J56" i="32"/>
  <c r="G48" i="32"/>
  <c r="H41" i="32"/>
  <c r="I57" i="32"/>
  <c r="F54" i="32"/>
  <c r="F39" i="32"/>
  <c r="J14" i="32"/>
  <c r="J23" i="32"/>
  <c r="J39" i="32"/>
  <c r="I29" i="32"/>
  <c r="K94" i="32"/>
  <c r="H90" i="32"/>
  <c r="J104" i="32"/>
  <c r="J134" i="32"/>
  <c r="K136" i="32"/>
  <c r="M111" i="32"/>
  <c r="K128" i="32"/>
  <c r="L134" i="32"/>
  <c r="H106" i="32"/>
  <c r="F110" i="32"/>
  <c r="L109" i="32"/>
  <c r="M87" i="32"/>
  <c r="L139" i="32"/>
  <c r="H84" i="32"/>
  <c r="M126" i="32"/>
  <c r="K91" i="32"/>
  <c r="I136" i="32"/>
  <c r="H81" i="32"/>
  <c r="H108" i="32"/>
  <c r="H134" i="32"/>
  <c r="H126" i="32"/>
  <c r="M91" i="32"/>
  <c r="F122" i="32"/>
  <c r="G133" i="32"/>
  <c r="F97" i="32"/>
  <c r="G111" i="32"/>
  <c r="F116" i="32"/>
  <c r="I133" i="32"/>
  <c r="H135" i="32"/>
  <c r="L102" i="32"/>
  <c r="J77" i="32"/>
  <c r="K125" i="32"/>
  <c r="G125" i="32"/>
  <c r="K79" i="32"/>
  <c r="M105" i="32"/>
  <c r="H89" i="32"/>
  <c r="I104" i="32"/>
  <c r="K99" i="32"/>
  <c r="G93" i="32"/>
  <c r="G120" i="32"/>
  <c r="K89" i="32"/>
  <c r="L125" i="32"/>
  <c r="F123" i="32"/>
  <c r="G114" i="32"/>
  <c r="M95" i="32"/>
  <c r="I116" i="32"/>
  <c r="H101" i="32"/>
  <c r="F86" i="32"/>
  <c r="I130" i="32"/>
  <c r="I91" i="32"/>
  <c r="L131" i="32"/>
  <c r="K81" i="32"/>
  <c r="L84" i="32"/>
  <c r="K104" i="32"/>
  <c r="F137" i="32"/>
  <c r="H103" i="32"/>
  <c r="M113" i="32"/>
  <c r="L129" i="32"/>
  <c r="G101" i="32"/>
  <c r="F112" i="32"/>
  <c r="I90" i="32"/>
  <c r="G74" i="32"/>
  <c r="F99" i="32"/>
  <c r="L114" i="32"/>
  <c r="L81" i="32"/>
  <c r="L128" i="32"/>
  <c r="G98" i="32"/>
  <c r="F80" i="32"/>
  <c r="K76" i="32"/>
  <c r="G80" i="32"/>
  <c r="K97" i="32"/>
  <c r="I84" i="32"/>
  <c r="K82" i="32"/>
  <c r="K85" i="32"/>
  <c r="J139" i="32"/>
  <c r="I72" i="32"/>
  <c r="G105" i="32"/>
  <c r="G137" i="32"/>
  <c r="H71" i="32"/>
  <c r="J79" i="32"/>
  <c r="K120" i="32"/>
  <c r="J96" i="32"/>
  <c r="H77" i="32"/>
  <c r="F81" i="32"/>
  <c r="H119" i="32"/>
  <c r="G77" i="32"/>
  <c r="F73" i="32"/>
  <c r="H91" i="32"/>
  <c r="H82" i="32"/>
  <c r="I93" i="32"/>
  <c r="J126" i="32"/>
  <c r="L113" i="32"/>
  <c r="M78" i="32"/>
  <c r="H111" i="32"/>
  <c r="H105" i="32"/>
  <c r="M71" i="32"/>
  <c r="M83" i="32"/>
  <c r="G79" i="32"/>
  <c r="M75" i="32"/>
  <c r="F77" i="32"/>
  <c r="F90" i="32"/>
  <c r="F88" i="32"/>
  <c r="K108" i="32"/>
  <c r="F135" i="32"/>
  <c r="H121" i="32"/>
  <c r="J105" i="32"/>
  <c r="F106" i="32"/>
  <c r="J137" i="32"/>
  <c r="M103" i="32"/>
  <c r="I126" i="32"/>
  <c r="M121" i="32"/>
  <c r="F75" i="32"/>
  <c r="M73" i="32"/>
  <c r="I71" i="32"/>
  <c r="J82" i="32"/>
  <c r="G71" i="32"/>
  <c r="H95" i="32"/>
  <c r="H110" i="32"/>
  <c r="F124" i="32"/>
  <c r="J112" i="32"/>
  <c r="F128" i="32"/>
  <c r="H73" i="32"/>
  <c r="K119" i="32"/>
  <c r="K75" i="32"/>
  <c r="F133" i="32"/>
  <c r="I79" i="32"/>
  <c r="K101" i="32"/>
  <c r="J122" i="32"/>
  <c r="L72" i="32"/>
  <c r="G92" i="32"/>
  <c r="M135" i="32"/>
  <c r="F108" i="32"/>
  <c r="L73" i="32"/>
  <c r="L138" i="32"/>
  <c r="I74" i="32"/>
  <c r="K133" i="32"/>
  <c r="J109" i="32"/>
  <c r="L80" i="32"/>
  <c r="L137" i="32"/>
  <c r="L85" i="32"/>
  <c r="H109" i="32"/>
  <c r="L124" i="32"/>
  <c r="G129" i="32"/>
  <c r="I129" i="32"/>
  <c r="K138" i="32"/>
  <c r="L122" i="32"/>
  <c r="K86" i="32"/>
  <c r="L101" i="32"/>
  <c r="M109" i="32"/>
  <c r="L106" i="32"/>
  <c r="J124" i="32"/>
  <c r="I85" i="32"/>
  <c r="L78" i="32"/>
  <c r="H138" i="32"/>
  <c r="G81" i="32"/>
  <c r="M86" i="32"/>
  <c r="H88" i="32"/>
  <c r="H137" i="32"/>
  <c r="F94" i="32"/>
  <c r="J92" i="32"/>
  <c r="I107" i="32"/>
  <c r="G87" i="32"/>
  <c r="K114" i="32"/>
  <c r="M117" i="32"/>
  <c r="J87" i="32"/>
  <c r="I88" i="32"/>
  <c r="I121" i="32"/>
  <c r="J81" i="32"/>
  <c r="L130" i="32"/>
  <c r="K80" i="32"/>
  <c r="K83" i="32"/>
  <c r="G89" i="32"/>
  <c r="H96" i="32"/>
  <c r="H87" i="32"/>
  <c r="M114" i="32"/>
  <c r="J94" i="32"/>
  <c r="K90" i="32"/>
  <c r="J76" i="32"/>
  <c r="L71" i="32"/>
  <c r="G121" i="32"/>
  <c r="G97" i="32"/>
  <c r="L79" i="32"/>
  <c r="L118" i="32"/>
  <c r="G131" i="32"/>
  <c r="J72" i="32"/>
  <c r="G91" i="32"/>
  <c r="M72" i="32"/>
  <c r="L95" i="32"/>
  <c r="M116" i="32"/>
  <c r="M112" i="32"/>
  <c r="I125" i="32"/>
  <c r="K84" i="32"/>
  <c r="L104" i="32"/>
  <c r="H107" i="32"/>
  <c r="G100" i="32"/>
  <c r="F85" i="32"/>
  <c r="F96" i="32"/>
  <c r="I114" i="32"/>
  <c r="K103" i="32"/>
  <c r="F89" i="32"/>
  <c r="K78" i="32"/>
  <c r="H74" i="32"/>
  <c r="F71" i="32"/>
  <c r="K132" i="32"/>
  <c r="H114" i="32"/>
  <c r="M89" i="32"/>
  <c r="G124" i="32"/>
  <c r="L90" i="32"/>
  <c r="M88" i="32"/>
  <c r="I99" i="32"/>
  <c r="J115" i="32"/>
  <c r="J88" i="32"/>
  <c r="K105" i="32"/>
  <c r="F83" i="32"/>
  <c r="H100" i="32"/>
  <c r="L98" i="32"/>
  <c r="K87" i="32"/>
  <c r="I81" i="32"/>
  <c r="F101" i="32"/>
  <c r="H122" i="32"/>
  <c r="M94" i="32"/>
  <c r="H124" i="32"/>
  <c r="K127" i="32"/>
  <c r="K71" i="32"/>
  <c r="F84" i="32"/>
  <c r="M90" i="32"/>
  <c r="M131" i="32"/>
  <c r="K106" i="3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sdas</author>
  </authors>
  <commentList>
    <comment ref="AY2" authorId="0" shapeId="0" xr:uid="{1A138739-AD13-4E01-BDC7-F0BED18DFF5B}">
      <text>
        <r>
          <rPr>
            <sz val="9"/>
            <color indexed="81"/>
            <rFont val="MS P ゴシック"/>
            <family val="3"/>
            <charset val="128"/>
          </rPr>
          <t>観音扉を内輪差等項目を変えることもできます。
ただし、事故概況に内輪差という言葉がなければ集計しません。</t>
        </r>
      </text>
    </comment>
    <comment ref="AW4" authorId="0" shapeId="0" xr:uid="{0B7DD981-1C24-400D-B0F3-CB143C74E0EC}">
      <text>
        <r>
          <rPr>
            <b/>
            <sz val="9"/>
            <color indexed="81"/>
            <rFont val="MS P ゴシック"/>
            <family val="3"/>
            <charset val="128"/>
          </rPr>
          <t>手入力です</t>
        </r>
      </text>
    </comment>
    <comment ref="AX4" authorId="0" shapeId="0" xr:uid="{D711AF1D-821B-4565-9CAC-D941CC532AEC}">
      <text>
        <r>
          <rPr>
            <b/>
            <sz val="9"/>
            <color indexed="81"/>
            <rFont val="MS P ゴシック"/>
            <family val="3"/>
            <charset val="128"/>
          </rPr>
          <t>オバーハング固定の計算式が入っています。</t>
        </r>
      </text>
    </comment>
    <comment ref="AY4" authorId="0" shapeId="0" xr:uid="{F6317237-2206-44C3-919F-6E343EE02920}">
      <text>
        <r>
          <rPr>
            <sz val="9"/>
            <color indexed="81"/>
            <rFont val="MS P ゴシック"/>
            <family val="3"/>
            <charset val="128"/>
          </rPr>
          <t>AY2の検索内容から事故概況内容を検索します。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sdas</author>
  </authors>
  <commentList>
    <comment ref="AJ193" authorId="0" shapeId="0" xr:uid="{F20004C7-F6E4-4541-9404-6E1B9BAEC22C}">
      <text>
        <r>
          <rPr>
            <sz val="11"/>
            <color indexed="81"/>
            <rFont val="メイリオ"/>
            <family val="3"/>
            <charset val="128"/>
          </rPr>
          <t>高所衝突</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sdasKDLS</author>
  </authors>
  <commentList>
    <comment ref="N2" authorId="0" shapeId="0" xr:uid="{00000000-0006-0000-0B00-000001000000}">
      <text>
        <r>
          <rPr>
            <b/>
            <sz val="9"/>
            <color indexed="81"/>
            <rFont val="MS P ゴシック"/>
            <family val="3"/>
            <charset val="128"/>
          </rPr>
          <t xml:space="preserve">社員コードがないため事故者氏名で検索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<sst xmlns="http://schemas.openxmlformats.org/spreadsheetml/2006/main" count="2955" uniqueCount="1735">
  <si>
    <t>衝突部位</t>
    <rPh sb="0" eb="2">
      <t>ショウトツ</t>
    </rPh>
    <rPh sb="2" eb="4">
      <t>ブイ</t>
    </rPh>
    <phoneticPr fontId="2"/>
  </si>
  <si>
    <t>前部</t>
    <rPh sb="0" eb="1">
      <t>マエ</t>
    </rPh>
    <rPh sb="1" eb="2">
      <t>ブ</t>
    </rPh>
    <phoneticPr fontId="2"/>
  </si>
  <si>
    <t>後部</t>
    <rPh sb="0" eb="1">
      <t>ウシ</t>
    </rPh>
    <rPh sb="1" eb="2">
      <t>ブ</t>
    </rPh>
    <phoneticPr fontId="2"/>
  </si>
  <si>
    <t>件数</t>
    <rPh sb="0" eb="2">
      <t>ケンスウ</t>
    </rPh>
    <phoneticPr fontId="2"/>
  </si>
  <si>
    <t>全比率</t>
    <rPh sb="0" eb="1">
      <t>ゼン</t>
    </rPh>
    <rPh sb="1" eb="3">
      <t>ヒリツ</t>
    </rPh>
    <phoneticPr fontId="2"/>
  </si>
  <si>
    <t>全体</t>
    <rPh sb="0" eb="1">
      <t>ゼン</t>
    </rPh>
    <rPh sb="1" eb="2">
      <t>タイ</t>
    </rPh>
    <phoneticPr fontId="2"/>
  </si>
  <si>
    <t>全体</t>
    <rPh sb="0" eb="2">
      <t>ゼンタイ</t>
    </rPh>
    <phoneticPr fontId="2"/>
  </si>
  <si>
    <t>比率</t>
    <rPh sb="0" eb="2">
      <t>ヒリツ</t>
    </rPh>
    <phoneticPr fontId="2"/>
  </si>
  <si>
    <t>後部</t>
  </si>
  <si>
    <t>下部</t>
  </si>
  <si>
    <t>上部</t>
  </si>
  <si>
    <t>ポール</t>
  </si>
  <si>
    <t>チェーン</t>
  </si>
  <si>
    <t>拠点別</t>
    <rPh sb="0" eb="2">
      <t>キョテン</t>
    </rPh>
    <rPh sb="2" eb="3">
      <t>ベツ</t>
    </rPh>
    <phoneticPr fontId="2"/>
  </si>
  <si>
    <t>計</t>
    <rPh sb="0" eb="1">
      <t>ケイ</t>
    </rPh>
    <phoneticPr fontId="2"/>
  </si>
  <si>
    <t>▼年度を入力</t>
    <rPh sb="1" eb="2">
      <t>ネン</t>
    </rPh>
    <rPh sb="2" eb="3">
      <t>ド</t>
    </rPh>
    <rPh sb="4" eb="6">
      <t>ニュウリョク</t>
    </rPh>
    <phoneticPr fontId="2"/>
  </si>
  <si>
    <t>拠点</t>
    <phoneticPr fontId="0" type="Hiragana"/>
  </si>
  <si>
    <t>曜日</t>
    <rPh sb="0" eb="2">
      <t>ヨウビ</t>
    </rPh>
    <phoneticPr fontId="2"/>
  </si>
  <si>
    <t>天候</t>
    <phoneticPr fontId="0" type="Hiragana"/>
  </si>
  <si>
    <t>場所</t>
    <phoneticPr fontId="0" type="Hiragana"/>
  </si>
  <si>
    <t>人・物</t>
    <rPh sb="0" eb="1">
      <t>ジン</t>
    </rPh>
    <rPh sb="2" eb="3">
      <t>ブツ</t>
    </rPh>
    <phoneticPr fontId="2"/>
  </si>
  <si>
    <t>衝突物</t>
    <phoneticPr fontId="0" type="Hiragana"/>
  </si>
  <si>
    <t>原因</t>
    <phoneticPr fontId="0" type="Hiragana"/>
  </si>
  <si>
    <t>指導点</t>
    <phoneticPr fontId="0" type="Hiragana"/>
  </si>
  <si>
    <t>月</t>
    <rPh sb="0" eb="1">
      <t>ツキ</t>
    </rPh>
    <phoneticPr fontId="2"/>
  </si>
  <si>
    <t>晴</t>
    <phoneticPr fontId="0" type="Hiragana"/>
  </si>
  <si>
    <t>人</t>
    <rPh sb="0" eb="1">
      <t>ジン</t>
    </rPh>
    <phoneticPr fontId="2"/>
  </si>
  <si>
    <t>前部</t>
  </si>
  <si>
    <t>火</t>
  </si>
  <si>
    <t>曇</t>
    <phoneticPr fontId="0" type="Hiragana"/>
  </si>
  <si>
    <t>物</t>
    <rPh sb="0" eb="1">
      <t>ブツ</t>
    </rPh>
    <phoneticPr fontId="2"/>
  </si>
  <si>
    <t>水</t>
  </si>
  <si>
    <t>雨</t>
    <phoneticPr fontId="0" type="Hiragana"/>
  </si>
  <si>
    <t>木</t>
  </si>
  <si>
    <t>雪</t>
    <phoneticPr fontId="0" type="Hiragana"/>
  </si>
  <si>
    <t>金</t>
  </si>
  <si>
    <t>霧</t>
    <phoneticPr fontId="0" type="Hiragana"/>
  </si>
  <si>
    <t>左側面</t>
  </si>
  <si>
    <t>土</t>
  </si>
  <si>
    <t>右側面</t>
  </si>
  <si>
    <t>日</t>
  </si>
  <si>
    <t>天候</t>
    <phoneticPr fontId="0" type="Hiragana"/>
  </si>
  <si>
    <t>場所</t>
    <phoneticPr fontId="0" type="Hiragana"/>
  </si>
  <si>
    <t>衝突物</t>
    <phoneticPr fontId="0" type="Hiragana"/>
  </si>
  <si>
    <t>原因</t>
    <phoneticPr fontId="0" type="Hiragana"/>
  </si>
  <si>
    <t>指導点</t>
    <phoneticPr fontId="0" type="Hiragana"/>
  </si>
  <si>
    <t>予備１</t>
    <rPh sb="0" eb="2">
      <t>ヨビ</t>
    </rPh>
    <phoneticPr fontId="2"/>
  </si>
  <si>
    <t>予備２</t>
    <rPh sb="0" eb="2">
      <t>ヨビ</t>
    </rPh>
    <phoneticPr fontId="2"/>
  </si>
  <si>
    <t>予備３</t>
    <rPh sb="0" eb="2">
      <t>ヨビ</t>
    </rPh>
    <phoneticPr fontId="2"/>
  </si>
  <si>
    <t>予備3</t>
  </si>
  <si>
    <t>予備4</t>
  </si>
  <si>
    <t>車庫出(バック)</t>
  </si>
  <si>
    <t>切り返し(バック)</t>
  </si>
  <si>
    <t>後方不確認</t>
  </si>
  <si>
    <t>施設設置物</t>
  </si>
  <si>
    <t>予備5</t>
  </si>
  <si>
    <t>行動</t>
    <rPh sb="0" eb="2">
      <t>コウドウ</t>
    </rPh>
    <phoneticPr fontId="2"/>
  </si>
  <si>
    <t>車</t>
  </si>
  <si>
    <t>行動</t>
    <phoneticPr fontId="2"/>
  </si>
  <si>
    <t>行動</t>
    <rPh sb="0" eb="2">
      <t>コウドウ</t>
    </rPh>
    <phoneticPr fontId="2"/>
  </si>
  <si>
    <t>後退時周辺不確認</t>
  </si>
  <si>
    <t>駐車場所不確認</t>
  </si>
  <si>
    <t>停車時の措置</t>
  </si>
  <si>
    <t>停車場所不確認</t>
  </si>
  <si>
    <t>バック箇所確認なし</t>
  </si>
  <si>
    <t>目視判断誤り</t>
  </si>
  <si>
    <t>モニター不確認</t>
  </si>
  <si>
    <t>モニター確認が曖昧</t>
  </si>
  <si>
    <t>誘導員過信</t>
  </si>
  <si>
    <t>点検不備</t>
  </si>
  <si>
    <t>直進後退</t>
  </si>
  <si>
    <t>見せる停止</t>
    <rPh sb="0" eb="1">
      <t>ミ</t>
    </rPh>
    <rPh sb="3" eb="5">
      <t>テイシ</t>
    </rPh>
    <phoneticPr fontId="2"/>
  </si>
  <si>
    <t>P停止確認と二段階停止</t>
    <rPh sb="6" eb="9">
      <t>にだんかい</t>
    </rPh>
    <rPh sb="9" eb="11">
      <t>ていし</t>
    </rPh>
    <phoneticPr fontId="0" type="Hiragana"/>
  </si>
  <si>
    <t>不安感時の降車確認</t>
  </si>
  <si>
    <t>乗車前自車周囲確認</t>
    <rPh sb="2" eb="3">
      <t>まえ</t>
    </rPh>
    <phoneticPr fontId="0" type="Hiragana"/>
  </si>
  <si>
    <t>バック前の周辺確認</t>
    <rPh sb="5" eb="7">
      <t>シュウヘン</t>
    </rPh>
    <rPh sb="7" eb="9">
      <t>カクニン</t>
    </rPh>
    <phoneticPr fontId="2"/>
  </si>
  <si>
    <t>予備6</t>
  </si>
  <si>
    <t>移動先不確認</t>
  </si>
  <si>
    <t>急加速</t>
  </si>
  <si>
    <t>単車</t>
  </si>
  <si>
    <t>自転車</t>
  </si>
  <si>
    <t>歩行者</t>
  </si>
  <si>
    <t>出発前の確認・停車時の措置</t>
    <rPh sb="0" eb="3">
      <t>シュッパツマエ</t>
    </rPh>
    <rPh sb="4" eb="6">
      <t>カクニン</t>
    </rPh>
    <rPh sb="7" eb="9">
      <t>テイシャ</t>
    </rPh>
    <rPh sb="9" eb="10">
      <t>ジ</t>
    </rPh>
    <rPh sb="11" eb="13">
      <t>ソチ</t>
    </rPh>
    <phoneticPr fontId="2"/>
  </si>
  <si>
    <t>間のあるバック</t>
    <rPh sb="0" eb="1">
      <t>マ</t>
    </rPh>
    <phoneticPr fontId="2"/>
  </si>
  <si>
    <t>直進</t>
    <rPh sb="0" eb="2">
      <t>チョクシン</t>
    </rPh>
    <phoneticPr fontId="2"/>
  </si>
  <si>
    <t>正面衝突</t>
    <rPh sb="0" eb="2">
      <t>しょうめん</t>
    </rPh>
    <rPh sb="2" eb="4">
      <t>しょうとつ</t>
    </rPh>
    <phoneticPr fontId="2" type="Hiragana" alignment="distributed"/>
  </si>
  <si>
    <t>ガードレール</t>
  </si>
  <si>
    <t>右折</t>
    <rPh sb="0" eb="2">
      <t>ウセツ</t>
    </rPh>
    <phoneticPr fontId="2"/>
  </si>
  <si>
    <t>左折</t>
    <rPh sb="0" eb="2">
      <t>サセツ</t>
    </rPh>
    <phoneticPr fontId="2"/>
  </si>
  <si>
    <t>施設・駐車場に入 右折</t>
    <rPh sb="0" eb="2">
      <t>シセツ</t>
    </rPh>
    <rPh sb="3" eb="6">
      <t>チュウシャジョウ</t>
    </rPh>
    <rPh sb="7" eb="8">
      <t>ハイ</t>
    </rPh>
    <rPh sb="9" eb="11">
      <t>ウセツ</t>
    </rPh>
    <phoneticPr fontId="2"/>
  </si>
  <si>
    <t>施設・駐車場に入 左折</t>
    <rPh sb="9" eb="11">
      <t>サセツ</t>
    </rPh>
    <phoneticPr fontId="2"/>
  </si>
  <si>
    <t>施設・駐車場から出 右折</t>
    <rPh sb="0" eb="2">
      <t>シセツ</t>
    </rPh>
    <rPh sb="8" eb="9">
      <t>デ</t>
    </rPh>
    <rPh sb="10" eb="12">
      <t>ウセツ</t>
    </rPh>
    <phoneticPr fontId="2"/>
  </si>
  <si>
    <t>施設・駐車場から出 左折</t>
    <rPh sb="10" eb="12">
      <t>サセツ</t>
    </rPh>
    <phoneticPr fontId="2"/>
  </si>
  <si>
    <t>道路に進入</t>
    <rPh sb="0" eb="2">
      <t>ドウロ</t>
    </rPh>
    <rPh sb="3" eb="5">
      <t>シンニュウ</t>
    </rPh>
    <phoneticPr fontId="2"/>
  </si>
  <si>
    <t>道路から進入</t>
    <rPh sb="0" eb="2">
      <t>ドウロ</t>
    </rPh>
    <rPh sb="4" eb="6">
      <t>シンニュウ</t>
    </rPh>
    <phoneticPr fontId="2"/>
  </si>
  <si>
    <t>車線変更(右)</t>
    <rPh sb="0" eb="2">
      <t>シャセン</t>
    </rPh>
    <rPh sb="2" eb="4">
      <t>ヘンコウ</t>
    </rPh>
    <rPh sb="5" eb="6">
      <t>ミギ</t>
    </rPh>
    <phoneticPr fontId="2"/>
  </si>
  <si>
    <t>車線変更(左)</t>
    <rPh sb="0" eb="2">
      <t>シャセン</t>
    </rPh>
    <rPh sb="2" eb="4">
      <t>ヘンコウ</t>
    </rPh>
    <rPh sb="5" eb="6">
      <t>ヒダリ</t>
    </rPh>
    <phoneticPr fontId="2"/>
  </si>
  <si>
    <t>本線進入</t>
    <rPh sb="0" eb="2">
      <t>ホンセン</t>
    </rPh>
    <rPh sb="2" eb="4">
      <t>シンニュウ</t>
    </rPh>
    <phoneticPr fontId="2"/>
  </si>
  <si>
    <t>信号発進</t>
    <rPh sb="0" eb="2">
      <t>シンゴウ</t>
    </rPh>
    <rPh sb="2" eb="4">
      <t>ハッシン</t>
    </rPh>
    <phoneticPr fontId="2"/>
  </si>
  <si>
    <t>その他</t>
  </si>
  <si>
    <t>信号待ち停止</t>
    <rPh sb="0" eb="2">
      <t>シンゴウ</t>
    </rPh>
    <rPh sb="2" eb="3">
      <t>マ</t>
    </rPh>
    <rPh sb="4" eb="6">
      <t>テイシ</t>
    </rPh>
    <phoneticPr fontId="4"/>
  </si>
  <si>
    <t>渋滞で停止</t>
    <rPh sb="0" eb="2">
      <t>ジュウタイ</t>
    </rPh>
    <rPh sb="3" eb="5">
      <t>テイシ</t>
    </rPh>
    <phoneticPr fontId="4"/>
  </si>
  <si>
    <t>合流のため停止</t>
    <rPh sb="0" eb="2">
      <t>ゴウリュウ</t>
    </rPh>
    <rPh sb="5" eb="7">
      <t>テイシ</t>
    </rPh>
    <phoneticPr fontId="4"/>
  </si>
  <si>
    <t>切り返し(バック)</t>
    <rPh sb="0" eb="1">
      <t>キ</t>
    </rPh>
    <rPh sb="2" eb="3">
      <t>カエ</t>
    </rPh>
    <phoneticPr fontId="2"/>
  </si>
  <si>
    <t>切り返し(前進)</t>
    <rPh sb="0" eb="1">
      <t>キ</t>
    </rPh>
    <rPh sb="2" eb="3">
      <t>カエ</t>
    </rPh>
    <phoneticPr fontId="2"/>
  </si>
  <si>
    <t>車庫出(バック)</t>
    <rPh sb="0" eb="2">
      <t>シャコ</t>
    </rPh>
    <rPh sb="2" eb="3">
      <t>デ</t>
    </rPh>
    <phoneticPr fontId="2"/>
  </si>
  <si>
    <t>車庫出(前進)</t>
    <rPh sb="0" eb="2">
      <t>シャコ</t>
    </rPh>
    <rPh sb="2" eb="3">
      <t>デ</t>
    </rPh>
    <rPh sb="4" eb="6">
      <t>ゼンシン</t>
    </rPh>
    <phoneticPr fontId="2"/>
  </si>
  <si>
    <t>狭道路進入</t>
    <rPh sb="3" eb="5">
      <t>シンニュウ</t>
    </rPh>
    <phoneticPr fontId="2"/>
  </si>
  <si>
    <t>急停止</t>
    <rPh sb="0" eb="3">
      <t>キュウテイシ</t>
    </rPh>
    <phoneticPr fontId="2"/>
  </si>
  <si>
    <t>事故形態</t>
    <rPh sb="0" eb="2">
      <t>ジコ</t>
    </rPh>
    <rPh sb="2" eb="4">
      <t>ケイタイ</t>
    </rPh>
    <phoneticPr fontId="2"/>
  </si>
  <si>
    <t>責別</t>
    <rPh sb="0" eb="1">
      <t>セキ</t>
    </rPh>
    <rPh sb="1" eb="2">
      <t>ベツ</t>
    </rPh>
    <phoneticPr fontId="14"/>
  </si>
  <si>
    <t>発生月日</t>
  </si>
  <si>
    <t>発生時刻</t>
  </si>
  <si>
    <t>曜日</t>
    <rPh sb="0" eb="2">
      <t>ヨウビ</t>
    </rPh>
    <phoneticPr fontId="14"/>
  </si>
  <si>
    <t>天候</t>
  </si>
  <si>
    <t>年齢</t>
  </si>
  <si>
    <t>経験年数</t>
    <rPh sb="0" eb="2">
      <t>ケイケン</t>
    </rPh>
    <rPh sb="2" eb="4">
      <t>ネンスウ</t>
    </rPh>
    <phoneticPr fontId="14"/>
  </si>
  <si>
    <t>概況等</t>
    <rPh sb="0" eb="2">
      <t>ガイキョウ</t>
    </rPh>
    <rPh sb="2" eb="3">
      <t>トウ</t>
    </rPh>
    <phoneticPr fontId="14"/>
  </si>
  <si>
    <t>時間帯</t>
    <rPh sb="0" eb="3">
      <t>ジカンタイ</t>
    </rPh>
    <phoneticPr fontId="14"/>
  </si>
  <si>
    <t>発生箇所</t>
    <rPh sb="0" eb="2">
      <t>ハッセイ</t>
    </rPh>
    <rPh sb="2" eb="4">
      <t>カショ</t>
    </rPh>
    <phoneticPr fontId="14"/>
  </si>
  <si>
    <t>発生状態</t>
    <rPh sb="0" eb="2">
      <t>ハッセイ</t>
    </rPh>
    <rPh sb="2" eb="4">
      <t>ジョウタイ</t>
    </rPh>
    <phoneticPr fontId="14"/>
  </si>
  <si>
    <t>車線</t>
    <rPh sb="0" eb="2">
      <t>シャセン</t>
    </rPh>
    <phoneticPr fontId="14"/>
  </si>
  <si>
    <t>自車</t>
    <rPh sb="0" eb="1">
      <t>ジ</t>
    </rPh>
    <rPh sb="1" eb="2">
      <t>シャ</t>
    </rPh>
    <phoneticPr fontId="14"/>
  </si>
  <si>
    <t>接触箇所</t>
    <rPh sb="0" eb="2">
      <t>セッショク</t>
    </rPh>
    <rPh sb="2" eb="4">
      <t>カショ</t>
    </rPh>
    <phoneticPr fontId="14"/>
  </si>
  <si>
    <t>相手</t>
    <rPh sb="0" eb="2">
      <t>アイテ</t>
    </rPh>
    <phoneticPr fontId="14"/>
  </si>
  <si>
    <t>過失割合</t>
    <rPh sb="0" eb="2">
      <t>カシツ</t>
    </rPh>
    <rPh sb="2" eb="4">
      <t>ワリアイ</t>
    </rPh>
    <phoneticPr fontId="14"/>
  </si>
  <si>
    <t>相手損害合計</t>
    <rPh sb="0" eb="2">
      <t>アイテ</t>
    </rPh>
    <rPh sb="2" eb="4">
      <t>ソンガイ</t>
    </rPh>
    <rPh sb="4" eb="6">
      <t>ゴウケイ</t>
    </rPh>
    <phoneticPr fontId="14"/>
  </si>
  <si>
    <t>相殺後当方支払い総額</t>
    <rPh sb="0" eb="2">
      <t>ソウサイ</t>
    </rPh>
    <rPh sb="2" eb="3">
      <t>ゴ</t>
    </rPh>
    <rPh sb="3" eb="5">
      <t>トウホウ</t>
    </rPh>
    <rPh sb="5" eb="7">
      <t>シハラ</t>
    </rPh>
    <rPh sb="8" eb="10">
      <t>ソウガク</t>
    </rPh>
    <phoneticPr fontId="14"/>
  </si>
  <si>
    <t>免責額支払</t>
    <rPh sb="0" eb="2">
      <t>メンセキ</t>
    </rPh>
    <rPh sb="2" eb="3">
      <t>ガク</t>
    </rPh>
    <rPh sb="3" eb="5">
      <t>シハライ</t>
    </rPh>
    <phoneticPr fontId="14"/>
  </si>
  <si>
    <t>損保会社支払額</t>
    <rPh sb="0" eb="2">
      <t>ソンポ</t>
    </rPh>
    <rPh sb="2" eb="4">
      <t>カイシャ</t>
    </rPh>
    <rPh sb="4" eb="6">
      <t>シハライ</t>
    </rPh>
    <rPh sb="6" eb="7">
      <t>ガク</t>
    </rPh>
    <phoneticPr fontId="14"/>
  </si>
  <si>
    <t>道路</t>
    <rPh sb="0" eb="2">
      <t>ドウロ</t>
    </rPh>
    <phoneticPr fontId="14"/>
  </si>
  <si>
    <t>区分</t>
    <rPh sb="0" eb="2">
      <t>クブン</t>
    </rPh>
    <phoneticPr fontId="14"/>
  </si>
  <si>
    <t>事故形態</t>
    <rPh sb="0" eb="2">
      <t>ジコ</t>
    </rPh>
    <rPh sb="2" eb="4">
      <t>ケイタイ</t>
    </rPh>
    <phoneticPr fontId="14"/>
  </si>
  <si>
    <t>一般道</t>
    <rPh sb="0" eb="3">
      <t>イッパンドウ</t>
    </rPh>
    <phoneticPr fontId="3"/>
  </si>
  <si>
    <t>離合時</t>
    <rPh sb="0" eb="2">
      <t>リゴウ</t>
    </rPh>
    <rPh sb="2" eb="3">
      <t>ジ</t>
    </rPh>
    <phoneticPr fontId="3"/>
  </si>
  <si>
    <t>右側面後</t>
  </si>
  <si>
    <t>車線
変更時</t>
    <rPh sb="0" eb="2">
      <t>シャセン</t>
    </rPh>
    <rPh sb="3" eb="5">
      <t>ヘンコウ</t>
    </rPh>
    <rPh sb="5" eb="6">
      <t>ジ</t>
    </rPh>
    <phoneticPr fontId="3"/>
  </si>
  <si>
    <t>追突</t>
    <rPh sb="0" eb="2">
      <t>ツイトツ</t>
    </rPh>
    <phoneticPr fontId="3"/>
  </si>
  <si>
    <t>駐停車時措置</t>
    <rPh sb="0" eb="3">
      <t>チュウテイシャ</t>
    </rPh>
    <rPh sb="3" eb="4">
      <t>ジ</t>
    </rPh>
    <rPh sb="4" eb="6">
      <t>ソチ</t>
    </rPh>
    <phoneticPr fontId="3"/>
  </si>
  <si>
    <t>左側面後</t>
  </si>
  <si>
    <t>停車時</t>
    <rPh sb="0" eb="2">
      <t>テイシャ</t>
    </rPh>
    <rPh sb="2" eb="3">
      <t>ジ</t>
    </rPh>
    <phoneticPr fontId="3"/>
  </si>
  <si>
    <t>ゲートバー</t>
  </si>
  <si>
    <t>前部左角</t>
  </si>
  <si>
    <t>後部左角</t>
  </si>
  <si>
    <t>左折時</t>
    <rPh sb="0" eb="2">
      <t>サセツ</t>
    </rPh>
    <rPh sb="2" eb="3">
      <t>ジ</t>
    </rPh>
    <phoneticPr fontId="3"/>
  </si>
  <si>
    <t>高速道</t>
    <rPh sb="0" eb="2">
      <t>コウソク</t>
    </rPh>
    <rPh sb="2" eb="3">
      <t>ドウ</t>
    </rPh>
    <phoneticPr fontId="3"/>
  </si>
  <si>
    <t>右折時</t>
    <rPh sb="0" eb="2">
      <t>ウセツ</t>
    </rPh>
    <rPh sb="2" eb="3">
      <t>ジ</t>
    </rPh>
    <phoneticPr fontId="3"/>
  </si>
  <si>
    <t>SA･PA</t>
  </si>
  <si>
    <t>左側面前</t>
  </si>
  <si>
    <t>転回時</t>
    <rPh sb="0" eb="2">
      <t>テンカイ</t>
    </rPh>
    <rPh sb="2" eb="3">
      <t>ジ</t>
    </rPh>
    <phoneticPr fontId="3"/>
  </si>
  <si>
    <t>前部右角</t>
  </si>
  <si>
    <t>後部右角</t>
  </si>
  <si>
    <t>直進時</t>
  </si>
  <si>
    <t>右側面前</t>
  </si>
  <si>
    <t>事故形態</t>
    <rPh sb="0" eb="2">
      <t>ジコ</t>
    </rPh>
    <rPh sb="2" eb="4">
      <t>ケイタイ</t>
    </rPh>
    <phoneticPr fontId="14"/>
  </si>
  <si>
    <t>衝突部位</t>
    <rPh sb="0" eb="2">
      <t>ショウトツ</t>
    </rPh>
    <rPh sb="2" eb="4">
      <t>ブイ</t>
    </rPh>
    <phoneticPr fontId="2"/>
  </si>
  <si>
    <t>信号（無）交差点・同付近</t>
  </si>
  <si>
    <t>信号（有）交差点・同付近</t>
  </si>
  <si>
    <t>狭道路</t>
  </si>
  <si>
    <t>発生場所</t>
    <rPh sb="0" eb="2">
      <t>ハッセイ</t>
    </rPh>
    <rPh sb="2" eb="4">
      <t>バショ</t>
    </rPh>
    <phoneticPr fontId="2"/>
  </si>
  <si>
    <t>ターミナル</t>
  </si>
  <si>
    <t>停留所・同付近</t>
    <rPh sb="0" eb="3">
      <t>テイリュウジョ</t>
    </rPh>
    <rPh sb="4" eb="5">
      <t>ドウ</t>
    </rPh>
    <rPh sb="5" eb="7">
      <t>フキン</t>
    </rPh>
    <phoneticPr fontId="2"/>
  </si>
  <si>
    <t>月</t>
    <rPh sb="0" eb="1">
      <t>ツキ</t>
    </rPh>
    <phoneticPr fontId="2"/>
  </si>
  <si>
    <t>衝突物</t>
    <rPh sb="0" eb="2">
      <t>ショウトツ</t>
    </rPh>
    <rPh sb="2" eb="3">
      <t>ブツ</t>
    </rPh>
    <phoneticPr fontId="14"/>
  </si>
  <si>
    <t>左側</t>
    <rPh sb="0" eb="1">
      <t>ヒダリ</t>
    </rPh>
    <rPh sb="1" eb="2">
      <t>ガワ</t>
    </rPh>
    <phoneticPr fontId="2"/>
  </si>
  <si>
    <t>右側</t>
    <rPh sb="0" eb="1">
      <t>ミギ</t>
    </rPh>
    <rPh sb="1" eb="2">
      <t>ガワ</t>
    </rPh>
    <phoneticPr fontId="2"/>
  </si>
  <si>
    <t>上部</t>
    <rPh sb="0" eb="1">
      <t>ウエ</t>
    </rPh>
    <rPh sb="1" eb="2">
      <t>ブ</t>
    </rPh>
    <phoneticPr fontId="2"/>
  </si>
  <si>
    <t>下部</t>
    <rPh sb="0" eb="1">
      <t>シタ</t>
    </rPh>
    <phoneticPr fontId="2"/>
  </si>
  <si>
    <t>一連番号</t>
    <rPh sb="0" eb="2">
      <t>イチレン</t>
    </rPh>
    <rPh sb="2" eb="4">
      <t>バンゴウ</t>
    </rPh>
    <phoneticPr fontId="2"/>
  </si>
  <si>
    <t>出会い頭</t>
    <rPh sb="0" eb="2">
      <t>デア</t>
    </rPh>
    <rPh sb="3" eb="4">
      <t>ガシラ</t>
    </rPh>
    <phoneticPr fontId="3"/>
  </si>
  <si>
    <t>場所</t>
    <rPh sb="0" eb="2">
      <t>バショ</t>
    </rPh>
    <phoneticPr fontId="2"/>
  </si>
  <si>
    <t>事故場所別（入力年以降）</t>
    <rPh sb="0" eb="2">
      <t>ジコ</t>
    </rPh>
    <rPh sb="2" eb="4">
      <t>バショ</t>
    </rPh>
    <rPh sb="6" eb="8">
      <t>ニュウリョク</t>
    </rPh>
    <rPh sb="8" eb="11">
      <t>ネンイコウ</t>
    </rPh>
    <phoneticPr fontId="2"/>
  </si>
  <si>
    <t>事故場所別×事故形態別（入力年以降）</t>
    <rPh sb="0" eb="2">
      <t>ジコ</t>
    </rPh>
    <rPh sb="2" eb="4">
      <t>バショ</t>
    </rPh>
    <rPh sb="4" eb="5">
      <t>ベツ</t>
    </rPh>
    <rPh sb="6" eb="8">
      <t>ジコ</t>
    </rPh>
    <rPh sb="8" eb="10">
      <t>ケイタイ</t>
    </rPh>
    <rPh sb="12" eb="14">
      <t>ニュウリョク</t>
    </rPh>
    <rPh sb="14" eb="17">
      <t>ネンイコウ</t>
    </rPh>
    <phoneticPr fontId="2"/>
  </si>
  <si>
    <t>側方通過時</t>
    <rPh sb="0" eb="1">
      <t>ソバ</t>
    </rPh>
    <rPh sb="1" eb="2">
      <t>カタ</t>
    </rPh>
    <rPh sb="2" eb="4">
      <t>ツウカ</t>
    </rPh>
    <rPh sb="4" eb="5">
      <t>ジ</t>
    </rPh>
    <phoneticPr fontId="3"/>
  </si>
  <si>
    <t>相手</t>
    <rPh sb="0" eb="2">
      <t>アイテ</t>
    </rPh>
    <phoneticPr fontId="2"/>
  </si>
  <si>
    <t>事故 相手方（入力年以降）</t>
    <rPh sb="0" eb="2">
      <t>ジコ</t>
    </rPh>
    <rPh sb="3" eb="6">
      <t>アイテガタ</t>
    </rPh>
    <rPh sb="7" eb="9">
      <t>ニュウリョク</t>
    </rPh>
    <rPh sb="9" eb="12">
      <t>ネンイコウ</t>
    </rPh>
    <phoneticPr fontId="2"/>
  </si>
  <si>
    <t>事故形態番号入力➤</t>
    <rPh sb="0" eb="2">
      <t>ジコ</t>
    </rPh>
    <rPh sb="2" eb="4">
      <t>ケイタイ</t>
    </rPh>
    <rPh sb="4" eb="6">
      <t>バンゴウ</t>
    </rPh>
    <rPh sb="6" eb="8">
      <t>ニュウリョク</t>
    </rPh>
    <phoneticPr fontId="2"/>
  </si>
  <si>
    <t>衝突部位</t>
    <rPh sb="0" eb="2">
      <t>ショウトツ</t>
    </rPh>
    <rPh sb="2" eb="4">
      <t>ブイ</t>
    </rPh>
    <phoneticPr fontId="2"/>
  </si>
  <si>
    <t>相手番号入力➤</t>
    <rPh sb="0" eb="2">
      <t>アイテ</t>
    </rPh>
    <rPh sb="2" eb="4">
      <t>バンゴウ</t>
    </rPh>
    <rPh sb="4" eb="6">
      <t>ニュウリョク</t>
    </rPh>
    <phoneticPr fontId="2"/>
  </si>
  <si>
    <t>事故形態別×相手別（入力年以降）</t>
    <rPh sb="0" eb="2">
      <t>ジコ</t>
    </rPh>
    <rPh sb="2" eb="5">
      <t>ケイタイベツ</t>
    </rPh>
    <rPh sb="6" eb="8">
      <t>アイテ</t>
    </rPh>
    <rPh sb="8" eb="9">
      <t>ベツ</t>
    </rPh>
    <phoneticPr fontId="2"/>
  </si>
  <si>
    <t>事故相手別</t>
    <rPh sb="0" eb="2">
      <t>ジコ</t>
    </rPh>
    <phoneticPr fontId="2"/>
  </si>
  <si>
    <t>▼事故場所別×事故形態別（入力年以降）</t>
    <phoneticPr fontId="2"/>
  </si>
  <si>
    <t>衝突部位番号入力➤</t>
    <rPh sb="0" eb="2">
      <t>ショウトツ</t>
    </rPh>
    <rPh sb="2" eb="4">
      <t>ブイ</t>
    </rPh>
    <rPh sb="4" eb="6">
      <t>バンゴウ</t>
    </rPh>
    <rPh sb="6" eb="8">
      <t>ニュウリョク</t>
    </rPh>
    <phoneticPr fontId="2"/>
  </si>
  <si>
    <t>事故概要</t>
    <rPh sb="0" eb="2">
      <t>ジコ</t>
    </rPh>
    <rPh sb="2" eb="4">
      <t>ガイヨウ</t>
    </rPh>
    <phoneticPr fontId="2"/>
  </si>
  <si>
    <t>事故形態</t>
    <rPh sb="0" eb="2">
      <t>ジコ</t>
    </rPh>
    <rPh sb="2" eb="4">
      <t>ケイタイ</t>
    </rPh>
    <phoneticPr fontId="2"/>
  </si>
  <si>
    <t>▼事故形態別×相手別（入力年以降）</t>
    <phoneticPr fontId="2"/>
  </si>
  <si>
    <t>年</t>
    <rPh sb="0" eb="1">
      <t>ネン</t>
    </rPh>
    <phoneticPr fontId="2"/>
  </si>
  <si>
    <t>月</t>
    <rPh sb="0" eb="1">
      <t>ツキ</t>
    </rPh>
    <phoneticPr fontId="2"/>
  </si>
  <si>
    <t>氏名</t>
    <rPh sb="0" eb="2">
      <t>シメイ</t>
    </rPh>
    <phoneticPr fontId="2"/>
  </si>
  <si>
    <t>合流時</t>
    <rPh sb="0" eb="2">
      <t>ゴウリュウ</t>
    </rPh>
    <rPh sb="2" eb="3">
      <t>ジ</t>
    </rPh>
    <phoneticPr fontId="3"/>
  </si>
  <si>
    <t>バック時</t>
    <rPh sb="3" eb="4">
      <t>ジ</t>
    </rPh>
    <phoneticPr fontId="3"/>
  </si>
  <si>
    <t>移動時</t>
    <rPh sb="0" eb="2">
      <t>イドウ</t>
    </rPh>
    <rPh sb="2" eb="3">
      <t>ジ</t>
    </rPh>
    <phoneticPr fontId="3"/>
  </si>
  <si>
    <t>カーブ走行時</t>
    <rPh sb="3" eb="5">
      <t>ソウコウ</t>
    </rPh>
    <rPh sb="5" eb="6">
      <t>ジ</t>
    </rPh>
    <phoneticPr fontId="3"/>
  </si>
  <si>
    <t>施設出入時</t>
    <rPh sb="0" eb="2">
      <t>シセツ</t>
    </rPh>
    <rPh sb="2" eb="4">
      <t>デイ</t>
    </rPh>
    <rPh sb="4" eb="5">
      <t>ジ</t>
    </rPh>
    <phoneticPr fontId="3"/>
  </si>
  <si>
    <t>行動</t>
    <rPh sb="0" eb="2">
      <t>コウドウ</t>
    </rPh>
    <phoneticPr fontId="14"/>
  </si>
  <si>
    <t>出路・合流・分岐に進入</t>
    <rPh sb="0" eb="1">
      <t>デ</t>
    </rPh>
    <rPh sb="1" eb="2">
      <t>ロ</t>
    </rPh>
    <rPh sb="3" eb="5">
      <t>ゴウリュウ</t>
    </rPh>
    <rPh sb="6" eb="8">
      <t>ブンキ</t>
    </rPh>
    <rPh sb="9" eb="11">
      <t>シンニュウ</t>
    </rPh>
    <phoneticPr fontId="2"/>
  </si>
  <si>
    <t>左折大回り</t>
    <rPh sb="0" eb="2">
      <t>サセツ</t>
    </rPh>
    <rPh sb="2" eb="4">
      <t>オオマワ</t>
    </rPh>
    <phoneticPr fontId="2"/>
  </si>
  <si>
    <t>駐・停車中</t>
    <rPh sb="0" eb="1">
      <t>チュウ</t>
    </rPh>
    <rPh sb="2" eb="4">
      <t>テイシャ</t>
    </rPh>
    <rPh sb="4" eb="5">
      <t>ナカ</t>
    </rPh>
    <phoneticPr fontId="4"/>
  </si>
  <si>
    <t>その他</t>
    <rPh sb="2" eb="3">
      <t>タ</t>
    </rPh>
    <phoneticPr fontId="2"/>
  </si>
  <si>
    <t>50%以上</t>
    <rPh sb="3" eb="5">
      <t>イジョウ</t>
    </rPh>
    <phoneticPr fontId="2"/>
  </si>
  <si>
    <t>責任別</t>
    <rPh sb="0" eb="2">
      <t>セキニン</t>
    </rPh>
    <rPh sb="2" eb="3">
      <t>ベツ</t>
    </rPh>
    <phoneticPr fontId="2"/>
  </si>
  <si>
    <t>責任別</t>
    <rPh sb="0" eb="2">
      <t>セキニン</t>
    </rPh>
    <rPh sb="2" eb="3">
      <t>ベツ</t>
    </rPh>
    <phoneticPr fontId="2"/>
  </si>
  <si>
    <t>？</t>
    <phoneticPr fontId="2"/>
  </si>
  <si>
    <t>予備1</t>
    <rPh sb="0" eb="2">
      <t>ヨビ</t>
    </rPh>
    <phoneticPr fontId="2"/>
  </si>
  <si>
    <t>予備2</t>
    <rPh sb="0" eb="2">
      <t>ヨビ</t>
    </rPh>
    <phoneticPr fontId="2"/>
  </si>
  <si>
    <t>相手</t>
    <rPh sb="0" eb="2">
      <t>アイテ</t>
    </rPh>
    <phoneticPr fontId="2"/>
  </si>
  <si>
    <t>予備</t>
    <rPh sb="0" eb="2">
      <t>ヨビ</t>
    </rPh>
    <phoneticPr fontId="14"/>
  </si>
  <si>
    <t>天候</t>
    <rPh sb="0" eb="2">
      <t>テンコウ</t>
    </rPh>
    <phoneticPr fontId="2"/>
  </si>
  <si>
    <t>人身</t>
    <rPh sb="0" eb="2">
      <t>ジンシン</t>
    </rPh>
    <phoneticPr fontId="2"/>
  </si>
  <si>
    <t>物損</t>
    <rPh sb="0" eb="2">
      <t>ブッソン</t>
    </rPh>
    <phoneticPr fontId="2"/>
  </si>
  <si>
    <t>自損</t>
    <rPh sb="0" eb="2">
      <t>ジソン</t>
    </rPh>
    <phoneticPr fontId="2"/>
  </si>
  <si>
    <t>その他</t>
    <rPh sb="2" eb="3">
      <t>タ</t>
    </rPh>
    <phoneticPr fontId="2"/>
  </si>
  <si>
    <t>種別</t>
    <rPh sb="0" eb="2">
      <t>シュベツ</t>
    </rPh>
    <phoneticPr fontId="2"/>
  </si>
  <si>
    <t>種別</t>
    <rPh sb="0" eb="2">
      <t>しゅべつ</t>
    </rPh>
    <phoneticPr fontId="0" type="Hiragana"/>
  </si>
  <si>
    <t>運転車両</t>
    <rPh sb="0" eb="2">
      <t>ウンテン</t>
    </rPh>
    <rPh sb="2" eb="4">
      <t>シャリョウ</t>
    </rPh>
    <phoneticPr fontId="2"/>
  </si>
  <si>
    <t>顧客構内・前路上等</t>
    <rPh sb="0" eb="2">
      <t>コキャク</t>
    </rPh>
    <rPh sb="2" eb="4">
      <t>コウナイ</t>
    </rPh>
    <rPh sb="5" eb="6">
      <t>マエ</t>
    </rPh>
    <rPh sb="6" eb="8">
      <t>ロジョウ</t>
    </rPh>
    <rPh sb="8" eb="9">
      <t>トウ</t>
    </rPh>
    <phoneticPr fontId="3"/>
  </si>
  <si>
    <t>降車時</t>
    <rPh sb="0" eb="3">
      <t>コウシャジ</t>
    </rPh>
    <phoneticPr fontId="2"/>
  </si>
  <si>
    <t>踏切</t>
    <rPh sb="0" eb="2">
      <t>フミキリ</t>
    </rPh>
    <phoneticPr fontId="2"/>
  </si>
  <si>
    <t>道路からバック進入</t>
    <rPh sb="0" eb="2">
      <t>ドウロ</t>
    </rPh>
    <rPh sb="7" eb="9">
      <t>シンニュウ</t>
    </rPh>
    <phoneticPr fontId="2"/>
  </si>
  <si>
    <t>一時停止</t>
    <rPh sb="0" eb="2">
      <t>イチジ</t>
    </rPh>
    <rPh sb="2" eb="4">
      <t>テイシ</t>
    </rPh>
    <phoneticPr fontId="2"/>
  </si>
  <si>
    <t>不明</t>
    <rPh sb="0" eb="2">
      <t>フメイ</t>
    </rPh>
    <phoneticPr fontId="2"/>
  </si>
  <si>
    <t>停車・据付時</t>
    <rPh sb="0" eb="2">
      <t>テイシャ</t>
    </rPh>
    <rPh sb="3" eb="5">
      <t>スエツケ</t>
    </rPh>
    <rPh sb="5" eb="6">
      <t>ジ</t>
    </rPh>
    <phoneticPr fontId="4"/>
  </si>
  <si>
    <t>他構内・前路上等</t>
    <rPh sb="0" eb="1">
      <t>タ</t>
    </rPh>
    <rPh sb="1" eb="3">
      <t>コウナイ</t>
    </rPh>
    <rPh sb="4" eb="5">
      <t>マエ</t>
    </rPh>
    <rPh sb="5" eb="7">
      <t>ロジョウ</t>
    </rPh>
    <rPh sb="7" eb="8">
      <t>トウ</t>
    </rPh>
    <phoneticPr fontId="3"/>
  </si>
  <si>
    <t>細街路交差点・同付近</t>
    <rPh sb="0" eb="3">
      <t>サイガイロ</t>
    </rPh>
    <rPh sb="3" eb="6">
      <t>コウサテン</t>
    </rPh>
    <rPh sb="7" eb="8">
      <t>ドウ</t>
    </rPh>
    <rPh sb="8" eb="10">
      <t>フキン</t>
    </rPh>
    <phoneticPr fontId="3"/>
  </si>
  <si>
    <t>発進追突</t>
    <rPh sb="0" eb="2">
      <t>ハッシン</t>
    </rPh>
    <rPh sb="2" eb="4">
      <t>ツイトツ</t>
    </rPh>
    <phoneticPr fontId="3"/>
  </si>
  <si>
    <t>全件</t>
    <rPh sb="0" eb="2">
      <t>ゼンケン</t>
    </rPh>
    <phoneticPr fontId="2"/>
  </si>
  <si>
    <t>第一当事者</t>
    <rPh sb="0" eb="2">
      <t>ダイイチ</t>
    </rPh>
    <rPh sb="2" eb="5">
      <t>トウジシャ</t>
    </rPh>
    <phoneticPr fontId="2"/>
  </si>
  <si>
    <t>事故形態別</t>
    <rPh sb="0" eb="2">
      <t>ジコ</t>
    </rPh>
    <rPh sb="2" eb="4">
      <t>ケイタイ</t>
    </rPh>
    <rPh sb="4" eb="5">
      <t>ベツ</t>
    </rPh>
    <phoneticPr fontId="2"/>
  </si>
  <si>
    <t>拠点別 事故形態別発生状況</t>
    <rPh sb="4" eb="6">
      <t>ジコ</t>
    </rPh>
    <rPh sb="6" eb="9">
      <t>ケイタイベツ</t>
    </rPh>
    <rPh sb="9" eb="11">
      <t>ハッセイ</t>
    </rPh>
    <rPh sb="11" eb="13">
      <t>ジョウキョウ</t>
    </rPh>
    <phoneticPr fontId="2"/>
  </si>
  <si>
    <t>車種別 事故形態別発生状況</t>
    <rPh sb="0" eb="2">
      <t>シャシュ</t>
    </rPh>
    <rPh sb="4" eb="6">
      <t>ジコ</t>
    </rPh>
    <rPh sb="6" eb="9">
      <t>ケイタイベツ</t>
    </rPh>
    <rPh sb="9" eb="11">
      <t>ハッセイ</t>
    </rPh>
    <rPh sb="11" eb="13">
      <t>ジョウキョウ</t>
    </rPh>
    <phoneticPr fontId="2"/>
  </si>
  <si>
    <t>全体</t>
    <rPh sb="0" eb="2">
      <t>ゼンタイ</t>
    </rPh>
    <phoneticPr fontId="2"/>
  </si>
  <si>
    <t>相手＼第一当件数</t>
    <rPh sb="0" eb="2">
      <t>アイテ</t>
    </rPh>
    <phoneticPr fontId="2"/>
  </si>
  <si>
    <t>全体</t>
    <phoneticPr fontId="2"/>
  </si>
  <si>
    <t>相手＼第一当件数</t>
    <phoneticPr fontId="2"/>
  </si>
  <si>
    <t>検索番号</t>
    <rPh sb="0" eb="2">
      <t>ケンサク</t>
    </rPh>
    <rPh sb="2" eb="4">
      <t>バンゴウ</t>
    </rPh>
    <phoneticPr fontId="2"/>
  </si>
  <si>
    <t>場所＼第一当件数</t>
    <rPh sb="0" eb="2">
      <t>バショ</t>
    </rPh>
    <phoneticPr fontId="2"/>
  </si>
  <si>
    <t>車種別</t>
    <rPh sb="0" eb="3">
      <t>シャシュベツ</t>
    </rPh>
    <phoneticPr fontId="2"/>
  </si>
  <si>
    <t>車種別
全件</t>
    <rPh sb="0" eb="3">
      <t>シャシュベツ</t>
    </rPh>
    <rPh sb="4" eb="6">
      <t>ゼンケン</t>
    </rPh>
    <phoneticPr fontId="2"/>
  </si>
  <si>
    <t>件数</t>
    <rPh sb="0" eb="2">
      <t>ケンスウ</t>
    </rPh>
    <phoneticPr fontId="2"/>
  </si>
  <si>
    <t>全　件</t>
    <rPh sb="0" eb="1">
      <t>ゼン</t>
    </rPh>
    <rPh sb="2" eb="3">
      <t>ケン</t>
    </rPh>
    <phoneticPr fontId="2"/>
  </si>
  <si>
    <t>予備１</t>
  </si>
  <si>
    <t>予備２</t>
  </si>
  <si>
    <t>予備３</t>
  </si>
  <si>
    <t>人身（内数）</t>
    <rPh sb="0" eb="2">
      <t>ジンシン</t>
    </rPh>
    <rPh sb="3" eb="5">
      <t>ウチスウ</t>
    </rPh>
    <phoneticPr fontId="2"/>
  </si>
  <si>
    <t>事故行動別（入力年以降）</t>
    <rPh sb="0" eb="2">
      <t>ジコ</t>
    </rPh>
    <rPh sb="6" eb="8">
      <t>ニュウリョク</t>
    </rPh>
    <rPh sb="8" eb="11">
      <t>ネンイコウ</t>
    </rPh>
    <phoneticPr fontId="2"/>
  </si>
  <si>
    <t>1当人身</t>
    <rPh sb="1" eb="2">
      <t>トウ</t>
    </rPh>
    <rPh sb="2" eb="4">
      <t>ジンシン</t>
    </rPh>
    <phoneticPr fontId="2"/>
  </si>
  <si>
    <t>事故行動別×衝突部位別（入力年以降）</t>
    <rPh sb="0" eb="2">
      <t>ジコ</t>
    </rPh>
    <rPh sb="4" eb="5">
      <t>ベツ</t>
    </rPh>
    <rPh sb="12" eb="14">
      <t>ニュウリョク</t>
    </rPh>
    <rPh sb="14" eb="17">
      <t>ネンイコウ</t>
    </rPh>
    <phoneticPr fontId="2"/>
  </si>
  <si>
    <t>全体</t>
    <rPh sb="0" eb="2">
      <t>ゼンタイ</t>
    </rPh>
    <phoneticPr fontId="2"/>
  </si>
  <si>
    <t>▲</t>
    <phoneticPr fontId="2"/>
  </si>
  <si>
    <t>▲</t>
    <phoneticPr fontId="2"/>
  </si>
  <si>
    <t>▲</t>
    <phoneticPr fontId="2"/>
  </si>
  <si>
    <t>▲</t>
    <phoneticPr fontId="2"/>
  </si>
  <si>
    <t>▼事故場所別×事故形態別（第一当事者、入力年以降）</t>
    <rPh sb="13" eb="14">
      <t>ダイ</t>
    </rPh>
    <rPh sb="14" eb="15">
      <t>イチ</t>
    </rPh>
    <rPh sb="15" eb="18">
      <t>トウジシャ</t>
    </rPh>
    <phoneticPr fontId="2"/>
  </si>
  <si>
    <t>場所別</t>
    <rPh sb="0" eb="2">
      <t>バショ</t>
    </rPh>
    <rPh sb="2" eb="3">
      <t>ベツ</t>
    </rPh>
    <phoneticPr fontId="2"/>
  </si>
  <si>
    <t>人身は内数</t>
    <rPh sb="0" eb="2">
      <t>ジンシン</t>
    </rPh>
    <rPh sb="3" eb="5">
      <t>ウチスウ</t>
    </rPh>
    <phoneticPr fontId="2"/>
  </si>
  <si>
    <t>人身は第一当事者内数</t>
    <rPh sb="0" eb="2">
      <t>ジンシン</t>
    </rPh>
    <rPh sb="3" eb="5">
      <t>ダイイチ</t>
    </rPh>
    <rPh sb="5" eb="8">
      <t>トウジシャ</t>
    </rPh>
    <rPh sb="8" eb="10">
      <t>ウチスウ</t>
    </rPh>
    <phoneticPr fontId="2"/>
  </si>
  <si>
    <t>▲</t>
    <phoneticPr fontId="2"/>
  </si>
  <si>
    <t>事故回数</t>
    <rPh sb="0" eb="2">
      <t>ジコ</t>
    </rPh>
    <rPh sb="2" eb="4">
      <t>カイスウ</t>
    </rPh>
    <phoneticPr fontId="2"/>
  </si>
  <si>
    <t>1当</t>
    <rPh sb="1" eb="2">
      <t>トウ</t>
    </rPh>
    <phoneticPr fontId="2"/>
  </si>
  <si>
    <t>抽出 事故
個人コード</t>
    <rPh sb="0" eb="1">
      <t>チュウ</t>
    </rPh>
    <rPh sb="1" eb="2">
      <t>デ</t>
    </rPh>
    <rPh sb="3" eb="5">
      <t>ジコ</t>
    </rPh>
    <rPh sb="6" eb="8">
      <t>コジン</t>
    </rPh>
    <phoneticPr fontId="29"/>
  </si>
  <si>
    <t>作成日</t>
    <rPh sb="0" eb="3">
      <t>サクセイビ</t>
    </rPh>
    <phoneticPr fontId="28"/>
  </si>
  <si>
    <t>業務運転
開始年月</t>
    <phoneticPr fontId="28"/>
  </si>
  <si>
    <t>運転
期間</t>
    <phoneticPr fontId="28"/>
  </si>
  <si>
    <t>免許番号</t>
    <rPh sb="0" eb="2">
      <t>メンキョ</t>
    </rPh>
    <rPh sb="2" eb="4">
      <t>バンゴウ</t>
    </rPh>
    <phoneticPr fontId="28"/>
  </si>
  <si>
    <t>交付年月日</t>
    <phoneticPr fontId="28"/>
  </si>
  <si>
    <t>有効年</t>
    <phoneticPr fontId="28"/>
  </si>
  <si>
    <t>取得免許</t>
    <phoneticPr fontId="28"/>
  </si>
  <si>
    <t>講習、指導日</t>
    <phoneticPr fontId="28"/>
  </si>
  <si>
    <t>実技講習</t>
    <phoneticPr fontId="28"/>
  </si>
  <si>
    <t>事故者</t>
    <rPh sb="0" eb="2">
      <t>ジコ</t>
    </rPh>
    <rPh sb="2" eb="3">
      <t>モノ</t>
    </rPh>
    <phoneticPr fontId="29"/>
  </si>
  <si>
    <t>年月日</t>
    <rPh sb="0" eb="3">
      <t>ネンガッピ</t>
    </rPh>
    <phoneticPr fontId="2"/>
  </si>
  <si>
    <t>時間</t>
    <rPh sb="0" eb="2">
      <t>ジカン</t>
    </rPh>
    <phoneticPr fontId="28"/>
  </si>
  <si>
    <t>曜日</t>
    <rPh sb="0" eb="2">
      <t>ヨウビ</t>
    </rPh>
    <phoneticPr fontId="28"/>
  </si>
  <si>
    <t>天候</t>
    <rPh sb="0" eb="2">
      <t>テンコウ</t>
    </rPh>
    <phoneticPr fontId="28"/>
  </si>
  <si>
    <t>事故
種別</t>
    <rPh sb="0" eb="2">
      <t>ジコ</t>
    </rPh>
    <rPh sb="3" eb="5">
      <t>シュベツ</t>
    </rPh>
    <phoneticPr fontId="29"/>
  </si>
  <si>
    <t>運転車両</t>
    <rPh sb="0" eb="2">
      <t>ウンテン</t>
    </rPh>
    <rPh sb="2" eb="4">
      <t>シャリョウ</t>
    </rPh>
    <phoneticPr fontId="29"/>
  </si>
  <si>
    <t>事故時
所　属</t>
    <rPh sb="0" eb="2">
      <t>ジコ</t>
    </rPh>
    <rPh sb="2" eb="3">
      <t>ジ</t>
    </rPh>
    <rPh sb="4" eb="5">
      <t>ショ</t>
    </rPh>
    <rPh sb="6" eb="7">
      <t>ゾク</t>
    </rPh>
    <phoneticPr fontId="28"/>
  </si>
  <si>
    <t>場　　所</t>
    <rPh sb="0" eb="1">
      <t>バ</t>
    </rPh>
    <rPh sb="3" eb="4">
      <t>ショ</t>
    </rPh>
    <phoneticPr fontId="29"/>
  </si>
  <si>
    <t>発生場所</t>
    <rPh sb="0" eb="2">
      <t>ハッセイ</t>
    </rPh>
    <rPh sb="2" eb="3">
      <t>バ</t>
    </rPh>
    <rPh sb="3" eb="4">
      <t>ショ</t>
    </rPh>
    <phoneticPr fontId="29"/>
  </si>
  <si>
    <t>事故形態</t>
    <rPh sb="0" eb="2">
      <t>じこ</t>
    </rPh>
    <rPh sb="2" eb="4">
      <t>けいたい</t>
    </rPh>
    <phoneticPr fontId="28" type="Hiragana" alignment="distributed"/>
  </si>
  <si>
    <t>行動</t>
    <rPh sb="0" eb="2">
      <t>こうどう</t>
    </rPh>
    <phoneticPr fontId="28" type="Hiragana" alignment="distributed"/>
  </si>
  <si>
    <t>相手</t>
    <rPh sb="0" eb="2">
      <t>あいて</t>
    </rPh>
    <phoneticPr fontId="28" type="Hiragana" alignment="distributed"/>
  </si>
  <si>
    <t>自車衝突部位</t>
    <rPh sb="0" eb="2">
      <t>じしゃ</t>
    </rPh>
    <rPh sb="2" eb="4">
      <t>しょうとつ</t>
    </rPh>
    <rPh sb="4" eb="6">
      <t>ぶい</t>
    </rPh>
    <phoneticPr fontId="28" type="Hiragana" alignment="distributed"/>
  </si>
  <si>
    <t>概　　　　　要</t>
  </si>
  <si>
    <t>事故概要</t>
    <phoneticPr fontId="28"/>
  </si>
  <si>
    <t>過去
事故歴１</t>
    <rPh sb="0" eb="2">
      <t>カコ</t>
    </rPh>
    <rPh sb="3" eb="5">
      <t>ジコ</t>
    </rPh>
    <rPh sb="5" eb="6">
      <t>レキ</t>
    </rPh>
    <phoneticPr fontId="29"/>
  </si>
  <si>
    <t>事故歴２</t>
    <rPh sb="0" eb="2">
      <t>ジコ</t>
    </rPh>
    <rPh sb="2" eb="3">
      <t>レキ</t>
    </rPh>
    <phoneticPr fontId="29"/>
  </si>
  <si>
    <t>事故歴３</t>
    <rPh sb="0" eb="2">
      <t>ジコ</t>
    </rPh>
    <rPh sb="2" eb="3">
      <t>レキ</t>
    </rPh>
    <phoneticPr fontId="29"/>
  </si>
  <si>
    <t>事故歴４</t>
    <rPh sb="0" eb="2">
      <t>ジコ</t>
    </rPh>
    <rPh sb="2" eb="3">
      <t>レキ</t>
    </rPh>
    <phoneticPr fontId="29"/>
  </si>
  <si>
    <t>事故歴５</t>
    <rPh sb="0" eb="2">
      <t>ジコ</t>
    </rPh>
    <rPh sb="2" eb="3">
      <t>レキ</t>
    </rPh>
    <phoneticPr fontId="29"/>
  </si>
  <si>
    <t>事故歴６</t>
    <rPh sb="0" eb="2">
      <t>ジコ</t>
    </rPh>
    <rPh sb="2" eb="3">
      <t>レキ</t>
    </rPh>
    <phoneticPr fontId="29"/>
  </si>
  <si>
    <t>事故歴７</t>
    <rPh sb="0" eb="2">
      <t>ジコ</t>
    </rPh>
    <rPh sb="2" eb="3">
      <t>レキ</t>
    </rPh>
    <phoneticPr fontId="29"/>
  </si>
  <si>
    <t>事故歴８</t>
    <rPh sb="0" eb="2">
      <t>ジコ</t>
    </rPh>
    <rPh sb="2" eb="3">
      <t>レキ</t>
    </rPh>
    <phoneticPr fontId="29"/>
  </si>
  <si>
    <t>事故歴９</t>
    <rPh sb="0" eb="2">
      <t>ジコ</t>
    </rPh>
    <rPh sb="2" eb="3">
      <t>レキ</t>
    </rPh>
    <phoneticPr fontId="29"/>
  </si>
  <si>
    <t>事故歴１０</t>
    <rPh sb="0" eb="2">
      <t>ジコ</t>
    </rPh>
    <rPh sb="2" eb="3">
      <t>レキ</t>
    </rPh>
    <phoneticPr fontId="29"/>
  </si>
  <si>
    <t>1-2</t>
  </si>
  <si>
    <t>1-3</t>
  </si>
  <si>
    <t>1-4</t>
  </si>
  <si>
    <t>1-5</t>
  </si>
  <si>
    <t>1-6</t>
  </si>
  <si>
    <t>1-7</t>
  </si>
  <si>
    <t>1-8</t>
  </si>
  <si>
    <t>1-9</t>
  </si>
  <si>
    <t>1-10</t>
  </si>
  <si>
    <t>1-11</t>
  </si>
  <si>
    <t>1-12</t>
  </si>
  <si>
    <t>1-13</t>
  </si>
  <si>
    <t>1-14</t>
  </si>
  <si>
    <t>その他</t>
    <rPh sb="2" eb="3">
      <t>タ</t>
    </rPh>
    <phoneticPr fontId="2"/>
  </si>
  <si>
    <t>全体</t>
  </si>
  <si>
    <t>部位</t>
    <rPh sb="0" eb="2">
      <t>ブイ</t>
    </rPh>
    <phoneticPr fontId="2"/>
  </si>
  <si>
    <t>▼ 1＆2当を入力</t>
    <rPh sb="5" eb="6">
      <t>トウ</t>
    </rPh>
    <rPh sb="7" eb="9">
      <t>ニュウリョク</t>
    </rPh>
    <phoneticPr fontId="2"/>
  </si>
  <si>
    <t>人身</t>
    <rPh sb="0" eb="2">
      <t>ジンシン</t>
    </rPh>
    <phoneticPr fontId="2"/>
  </si>
  <si>
    <t>事故形態別×相手別×衝突部位別×第一当事者（入力年以降）</t>
    <rPh sb="0" eb="2">
      <t>ジコ</t>
    </rPh>
    <rPh sb="2" eb="5">
      <t>ケイタイベツ</t>
    </rPh>
    <rPh sb="6" eb="8">
      <t>アイテ</t>
    </rPh>
    <rPh sb="8" eb="9">
      <t>ベツ</t>
    </rPh>
    <rPh sb="16" eb="18">
      <t>ダイイチ</t>
    </rPh>
    <rPh sb="18" eb="21">
      <t>トウジシャ</t>
    </rPh>
    <phoneticPr fontId="2"/>
  </si>
  <si>
    <t>全体</t>
    <rPh sb="0" eb="2">
      <t>ゼンタイ</t>
    </rPh>
    <phoneticPr fontId="2"/>
  </si>
  <si>
    <t>部位＼形態           第一当事者</t>
    <phoneticPr fontId="2"/>
  </si>
  <si>
    <t>衝突部位と事故形態別発生状況(第一当事者)</t>
    <rPh sb="0" eb="2">
      <t>ショウトツ</t>
    </rPh>
    <rPh sb="15" eb="16">
      <t>ダイ</t>
    </rPh>
    <rPh sb="16" eb="17">
      <t>イチ</t>
    </rPh>
    <rPh sb="17" eb="20">
      <t>トウジシャ</t>
    </rPh>
    <phoneticPr fontId="2"/>
  </si>
  <si>
    <t>▲</t>
    <phoneticPr fontId="2"/>
  </si>
  <si>
    <t>車種別×衝突物別（入力年以降）</t>
    <rPh sb="0" eb="3">
      <t>シャシュベツ</t>
    </rPh>
    <rPh sb="4" eb="6">
      <t>ショウトツ</t>
    </rPh>
    <rPh sb="9" eb="11">
      <t>ニュウリョク</t>
    </rPh>
    <rPh sb="11" eb="14">
      <t>ネンイコウ</t>
    </rPh>
    <phoneticPr fontId="2"/>
  </si>
  <si>
    <t>第一当事者／行動</t>
    <rPh sb="0" eb="2">
      <t>ダイイチ</t>
    </rPh>
    <rPh sb="2" eb="5">
      <t>トウジシャ</t>
    </rPh>
    <phoneticPr fontId="2"/>
  </si>
  <si>
    <t>事故行動別×事故形態別（入力年以降）</t>
    <rPh sb="0" eb="2">
      <t>ジコ</t>
    </rPh>
    <rPh sb="4" eb="5">
      <t>ベツ</t>
    </rPh>
    <rPh sb="6" eb="8">
      <t>ジコ</t>
    </rPh>
    <rPh sb="8" eb="10">
      <t>ケイタイ</t>
    </rPh>
    <rPh sb="12" eb="14">
      <t>ニュウリョク</t>
    </rPh>
    <rPh sb="14" eb="17">
      <t>ネンイコウ</t>
    </rPh>
    <phoneticPr fontId="2"/>
  </si>
  <si>
    <t>事故行動別×場所別（入力年以降）</t>
    <rPh sb="0" eb="2">
      <t>ジコ</t>
    </rPh>
    <rPh sb="4" eb="5">
      <t>ベツ</t>
    </rPh>
    <rPh sb="6" eb="8">
      <t>バショ</t>
    </rPh>
    <rPh sb="8" eb="9">
      <t>ベツ</t>
    </rPh>
    <rPh sb="10" eb="12">
      <t>ニュウリョク</t>
    </rPh>
    <rPh sb="12" eb="15">
      <t>ネンイコウ</t>
    </rPh>
    <phoneticPr fontId="2"/>
  </si>
  <si>
    <t>人身</t>
    <rPh sb="0" eb="2">
      <t>ジンシン</t>
    </rPh>
    <phoneticPr fontId="2"/>
  </si>
  <si>
    <t>車種＼第一当件数</t>
    <rPh sb="0" eb="2">
      <t>シャシュ</t>
    </rPh>
    <phoneticPr fontId="2"/>
  </si>
  <si>
    <t>車種</t>
    <rPh sb="0" eb="2">
      <t>シャシュ</t>
    </rPh>
    <phoneticPr fontId="2"/>
  </si>
  <si>
    <t>場所別</t>
    <rPh sb="0" eb="2">
      <t>バショ</t>
    </rPh>
    <rPh sb="2" eb="3">
      <t>ベツ</t>
    </rPh>
    <phoneticPr fontId="2"/>
  </si>
  <si>
    <t>全体</t>
    <rPh sb="0" eb="2">
      <t>ゼンタイ</t>
    </rPh>
    <phoneticPr fontId="2"/>
  </si>
  <si>
    <t>衝突物</t>
    <rPh sb="0" eb="2">
      <t>ショウトツ</t>
    </rPh>
    <rPh sb="2" eb="3">
      <t>ブツ</t>
    </rPh>
    <phoneticPr fontId="2"/>
  </si>
  <si>
    <t>原因</t>
    <rPh sb="0" eb="2">
      <t>ゲンイン</t>
    </rPh>
    <phoneticPr fontId="2"/>
  </si>
  <si>
    <t>予備11</t>
  </si>
  <si>
    <t>予備12</t>
  </si>
  <si>
    <t>速度超過</t>
    <rPh sb="0" eb="2">
      <t>ソクド</t>
    </rPh>
    <rPh sb="2" eb="4">
      <t>チョウカ</t>
    </rPh>
    <phoneticPr fontId="2"/>
  </si>
  <si>
    <t>第一当事者×車種別×衝突物別（入力年以降）</t>
    <rPh sb="0" eb="2">
      <t>ダイイチ</t>
    </rPh>
    <rPh sb="2" eb="5">
      <t>トウジシャ</t>
    </rPh>
    <rPh sb="6" eb="9">
      <t>シャシュベツ</t>
    </rPh>
    <rPh sb="10" eb="12">
      <t>ショウトツ</t>
    </rPh>
    <rPh sb="15" eb="17">
      <t>ニュウリョク</t>
    </rPh>
    <rPh sb="17" eb="20">
      <t>ネンイコウ</t>
    </rPh>
    <phoneticPr fontId="2"/>
  </si>
  <si>
    <t>第一当事者×衝突物別×車種別（入力年以降）</t>
    <rPh sb="6" eb="8">
      <t>ショウトツ</t>
    </rPh>
    <rPh sb="8" eb="9">
      <t>ブツ</t>
    </rPh>
    <rPh sb="9" eb="10">
      <t>ベツ</t>
    </rPh>
    <rPh sb="11" eb="13">
      <t>シャシュ</t>
    </rPh>
    <rPh sb="13" eb="14">
      <t>ベツ</t>
    </rPh>
    <rPh sb="15" eb="17">
      <t>ニュウリョク</t>
    </rPh>
    <rPh sb="17" eb="20">
      <t>ネンイコウ</t>
    </rPh>
    <phoneticPr fontId="2"/>
  </si>
  <si>
    <t>第一当事者</t>
    <phoneticPr fontId="2"/>
  </si>
  <si>
    <t>第一当事者</t>
    <rPh sb="0" eb="2">
      <t>ダイイチ</t>
    </rPh>
    <rPh sb="2" eb="5">
      <t>トウジシャ</t>
    </rPh>
    <phoneticPr fontId="2"/>
  </si>
  <si>
    <t>▼事故形態番号入力</t>
    <rPh sb="1" eb="3">
      <t>ジコ</t>
    </rPh>
    <rPh sb="3" eb="5">
      <t>ケイタイ</t>
    </rPh>
    <rPh sb="5" eb="7">
      <t>バンゴウ</t>
    </rPh>
    <rPh sb="7" eb="9">
      <t>ニュウリョク</t>
    </rPh>
    <phoneticPr fontId="2"/>
  </si>
  <si>
    <t>▼車種番号入力</t>
    <rPh sb="1" eb="3">
      <t>シャシュ</t>
    </rPh>
    <rPh sb="3" eb="5">
      <t>バンゴウ</t>
    </rPh>
    <rPh sb="5" eb="7">
      <t>ニュウリョク</t>
    </rPh>
    <phoneticPr fontId="2"/>
  </si>
  <si>
    <t>第一当 衝突部位</t>
    <rPh sb="4" eb="6">
      <t>ショウトツ</t>
    </rPh>
    <rPh sb="6" eb="8">
      <t>ブイ</t>
    </rPh>
    <phoneticPr fontId="2"/>
  </si>
  <si>
    <t>事故形態</t>
    <rPh sb="0" eb="2">
      <t>ジコ</t>
    </rPh>
    <rPh sb="2" eb="4">
      <t>ケイタイ</t>
    </rPh>
    <phoneticPr fontId="2"/>
  </si>
  <si>
    <t>番号</t>
    <rPh sb="0" eb="2">
      <t>バンゴウ</t>
    </rPh>
    <phoneticPr fontId="2"/>
  </si>
  <si>
    <t>車種番号</t>
    <rPh sb="0" eb="2">
      <t>シャシュ</t>
    </rPh>
    <rPh sb="2" eb="4">
      <t>バンゴウ</t>
    </rPh>
    <phoneticPr fontId="2"/>
  </si>
  <si>
    <t>事故形態別×車種別×衝突部位</t>
    <rPh sb="0" eb="2">
      <t>ジコ</t>
    </rPh>
    <rPh sb="2" eb="5">
      <t>ケイタイベツ</t>
    </rPh>
    <rPh sb="6" eb="9">
      <t>シャシュベツ</t>
    </rPh>
    <rPh sb="10" eb="12">
      <t>ショウトツ</t>
    </rPh>
    <rPh sb="12" eb="14">
      <t>ブイ</t>
    </rPh>
    <phoneticPr fontId="2"/>
  </si>
  <si>
    <t>事故形態別×車種別</t>
    <rPh sb="0" eb="2">
      <t>ジコ</t>
    </rPh>
    <rPh sb="2" eb="4">
      <t>ケイタイ</t>
    </rPh>
    <rPh sb="4" eb="5">
      <t>ベツ</t>
    </rPh>
    <rPh sb="6" eb="9">
      <t>シャシュベツ</t>
    </rPh>
    <phoneticPr fontId="2"/>
  </si>
  <si>
    <t>衝突部位別×車種別（入力年以降）</t>
    <rPh sb="0" eb="2">
      <t>ショウトツ</t>
    </rPh>
    <rPh sb="2" eb="4">
      <t>ブイ</t>
    </rPh>
    <rPh sb="4" eb="5">
      <t>ベツ</t>
    </rPh>
    <rPh sb="6" eb="8">
      <t>シャシュ</t>
    </rPh>
    <rPh sb="8" eb="9">
      <t>ベツ</t>
    </rPh>
    <rPh sb="10" eb="12">
      <t>ニュウリョク</t>
    </rPh>
    <rPh sb="12" eb="15">
      <t>ネンイコウ</t>
    </rPh>
    <phoneticPr fontId="2"/>
  </si>
  <si>
    <t>第一当事者×車種別×衝突物別</t>
    <rPh sb="0" eb="2">
      <t>ダイイチ</t>
    </rPh>
    <rPh sb="2" eb="5">
      <t>トウジシャ</t>
    </rPh>
    <rPh sb="6" eb="9">
      <t>シャシュベツ</t>
    </rPh>
    <rPh sb="10" eb="12">
      <t>ショウトツ</t>
    </rPh>
    <phoneticPr fontId="2"/>
  </si>
  <si>
    <t>第一当事者×衝突物別×車種別</t>
    <rPh sb="6" eb="8">
      <t>ショウトツ</t>
    </rPh>
    <rPh sb="8" eb="9">
      <t>ブツ</t>
    </rPh>
    <rPh sb="9" eb="10">
      <t>ベツ</t>
    </rPh>
    <rPh sb="11" eb="13">
      <t>シャシュ</t>
    </rPh>
    <rPh sb="13" eb="14">
      <t>ベツ</t>
    </rPh>
    <phoneticPr fontId="2"/>
  </si>
  <si>
    <t>検索用➤</t>
    <rPh sb="0" eb="2">
      <t>ケンサク</t>
    </rPh>
    <rPh sb="2" eb="3">
      <t>ヨウ</t>
    </rPh>
    <phoneticPr fontId="2"/>
  </si>
  <si>
    <t>検索用
▼</t>
    <rPh sb="0" eb="3">
      <t>ケンサクヨウ</t>
    </rPh>
    <phoneticPr fontId="2"/>
  </si>
  <si>
    <t>第一当事者×事故形態別×相手別</t>
    <rPh sb="0" eb="2">
      <t>ダイイチ</t>
    </rPh>
    <rPh sb="2" eb="5">
      <t>トウジシャ</t>
    </rPh>
    <rPh sb="6" eb="8">
      <t>ジコ</t>
    </rPh>
    <rPh sb="8" eb="11">
      <t>ケイタイベツ</t>
    </rPh>
    <phoneticPr fontId="2"/>
  </si>
  <si>
    <t>人身（内数・人身率）</t>
    <rPh sb="0" eb="2">
      <t>ジンシン</t>
    </rPh>
    <rPh sb="3" eb="5">
      <t>ウチスウ</t>
    </rPh>
    <rPh sb="6" eb="8">
      <t>ジンシン</t>
    </rPh>
    <rPh sb="8" eb="9">
      <t>リツ</t>
    </rPh>
    <phoneticPr fontId="2"/>
  </si>
  <si>
    <t>第一当事者×事故場所別×事故形態別</t>
    <rPh sb="0" eb="2">
      <t>ダイイチ</t>
    </rPh>
    <rPh sb="2" eb="5">
      <t>トウジシャ</t>
    </rPh>
    <phoneticPr fontId="2"/>
  </si>
  <si>
    <t>第一当事者×事故場所別×車種別</t>
    <rPh sb="0" eb="2">
      <t>ダイイチ</t>
    </rPh>
    <rPh sb="2" eb="5">
      <t>トウジシャ</t>
    </rPh>
    <rPh sb="12" eb="14">
      <t>シャシュ</t>
    </rPh>
    <phoneticPr fontId="2"/>
  </si>
  <si>
    <t>▼事故場所別×車種別（入力年以降）</t>
    <phoneticPr fontId="2"/>
  </si>
  <si>
    <t>▼車種別×事故形態別（入力年以降）</t>
    <phoneticPr fontId="2"/>
  </si>
  <si>
    <t>第一当事者</t>
    <rPh sb="0" eb="2">
      <t>ダイイチ</t>
    </rPh>
    <rPh sb="2" eb="5">
      <t>トウジシャ</t>
    </rPh>
    <phoneticPr fontId="2"/>
  </si>
  <si>
    <t>（内数）</t>
    <rPh sb="1" eb="3">
      <t>ウチスウ</t>
    </rPh>
    <phoneticPr fontId="2"/>
  </si>
  <si>
    <t>▼事故行動別×衝突部位別（入力年以降）</t>
    <phoneticPr fontId="2"/>
  </si>
  <si>
    <t>事故行動別×事故形態別（指定年度）</t>
    <rPh sb="0" eb="2">
      <t>ジコ</t>
    </rPh>
    <rPh sb="4" eb="5">
      <t>ベツ</t>
    </rPh>
    <rPh sb="6" eb="8">
      <t>ジコ</t>
    </rPh>
    <rPh sb="8" eb="10">
      <t>ケイタイ</t>
    </rPh>
    <rPh sb="12" eb="14">
      <t>シテイ</t>
    </rPh>
    <rPh sb="14" eb="16">
      <t>ネンド</t>
    </rPh>
    <phoneticPr fontId="2"/>
  </si>
  <si>
    <t>事故行動別（指定年度）</t>
    <rPh sb="6" eb="8">
      <t>シテイ</t>
    </rPh>
    <rPh sb="8" eb="9">
      <t>ネン</t>
    </rPh>
    <rPh sb="9" eb="10">
      <t>ド</t>
    </rPh>
    <phoneticPr fontId="2"/>
  </si>
  <si>
    <t>事故行動別×衝突部位別（指定年度）</t>
    <rPh sb="0" eb="2">
      <t>ジコ</t>
    </rPh>
    <rPh sb="4" eb="5">
      <t>ベツ</t>
    </rPh>
    <rPh sb="12" eb="14">
      <t>シテイ</t>
    </rPh>
    <rPh sb="14" eb="15">
      <t>ネン</t>
    </rPh>
    <rPh sb="15" eb="16">
      <t>ド</t>
    </rPh>
    <phoneticPr fontId="2"/>
  </si>
  <si>
    <t>事故行動別×場所別（指定年度）</t>
    <rPh sb="10" eb="12">
      <t>シテイ</t>
    </rPh>
    <rPh sb="12" eb="14">
      <t>ネンド</t>
    </rPh>
    <phoneticPr fontId="2"/>
  </si>
  <si>
    <t>▼事故行動別×衝突部位別（指定年度）</t>
    <rPh sb="13" eb="15">
      <t>シテイ</t>
    </rPh>
    <rPh sb="15" eb="16">
      <t>ネン</t>
    </rPh>
    <rPh sb="16" eb="17">
      <t>ド</t>
    </rPh>
    <phoneticPr fontId="2"/>
  </si>
  <si>
    <t>▼事故行動別×事故形態別（入力年以降）</t>
    <phoneticPr fontId="2"/>
  </si>
  <si>
    <t>▼事故行動別×場所別（入力年以降）</t>
    <rPh sb="1" eb="3">
      <t>ジコ</t>
    </rPh>
    <rPh sb="3" eb="5">
      <t>コウドウ</t>
    </rPh>
    <rPh sb="5" eb="6">
      <t>ベツ</t>
    </rPh>
    <rPh sb="7" eb="9">
      <t>バショ</t>
    </rPh>
    <rPh sb="9" eb="10">
      <t>ベツ</t>
    </rPh>
    <rPh sb="11" eb="13">
      <t>ニュウリョク</t>
    </rPh>
    <rPh sb="13" eb="14">
      <t>ネン</t>
    </rPh>
    <rPh sb="14" eb="16">
      <t>イコウ</t>
    </rPh>
    <phoneticPr fontId="2"/>
  </si>
  <si>
    <t>▼事故行動別×場所別（指定年度）</t>
    <rPh sb="11" eb="13">
      <t>シテイ</t>
    </rPh>
    <rPh sb="13" eb="15">
      <t>ネンド</t>
    </rPh>
    <phoneticPr fontId="2"/>
  </si>
  <si>
    <t>▲</t>
    <phoneticPr fontId="2"/>
  </si>
  <si>
    <t>▲</t>
    <phoneticPr fontId="2"/>
  </si>
  <si>
    <t>▲</t>
    <phoneticPr fontId="2"/>
  </si>
  <si>
    <t>▲</t>
    <phoneticPr fontId="2"/>
  </si>
  <si>
    <t>▼車種別×衝突物別 ＆ 衝突部位別×車種別（全体・入力年以降）</t>
    <rPh sb="22" eb="24">
      <t>ゼンタイ</t>
    </rPh>
    <phoneticPr fontId="2"/>
  </si>
  <si>
    <t>▼車種別×衝突物別 ＆ 衝突部位別×車種別（第一当事者・入力年以降）</t>
    <rPh sb="22" eb="24">
      <t>ダイイチ</t>
    </rPh>
    <rPh sb="24" eb="27">
      <t>トウジシャ</t>
    </rPh>
    <phoneticPr fontId="2"/>
  </si>
  <si>
    <t>▲</t>
    <phoneticPr fontId="2"/>
  </si>
  <si>
    <t>検索</t>
    <rPh sb="0" eb="2">
      <t>ケンサク</t>
    </rPh>
    <phoneticPr fontId="2"/>
  </si>
  <si>
    <t>1-1</t>
    <phoneticPr fontId="2"/>
  </si>
  <si>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</si>
  <si>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</si>
  <si>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</si>
  <si>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</si>
  <si>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</si>
  <si>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</si>
  <si>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</si>
  <si>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</si>
  <si>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</si>
  <si>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</si>
  <si>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</si>
  <si>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</si>
  <si>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</si>
  <si>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</si>
  <si>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</si>
  <si>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</si>
  <si>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</si>
  <si>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</si>
  <si>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</si>
  <si>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</si>
  <si>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</si>
  <si>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</si>
  <si>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</si>
  <si>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</si>
  <si>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</si>
  <si>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</si>
  <si>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</si>
  <si>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</si>
  <si>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</si>
  <si>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</si>
  <si>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</si>
  <si>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</si>
  <si>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</si>
  <si>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</si>
  <si>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</si>
  <si>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</si>
  <si>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</si>
  <si>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</si>
  <si>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</si>
  <si>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</si>
  <si>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</si>
  <si>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</si>
  <si>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</si>
  <si>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</si>
  <si>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</si>
  <si>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</si>
  <si>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</si>
  <si>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</si>
  <si>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</si>
  <si>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</si>
  <si>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</si>
  <si>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</si>
  <si>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</si>
  <si>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</si>
  <si>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</si>
  <si>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</si>
  <si>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</si>
  <si>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</si>
  <si>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</si>
  <si>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</si>
  <si>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</si>
  <si>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</si>
  <si>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</si>
  <si>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</si>
  <si>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</si>
  <si>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</si>
  <si>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</si>
  <si>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</si>
  <si>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</si>
  <si>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</si>
  <si>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</si>
  <si>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</si>
  <si>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</si>
  <si>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</si>
  <si>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</si>
  <si>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</si>
  <si>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</si>
  <si>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</si>
  <si>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</si>
  <si>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</si>
  <si>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</si>
  <si>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</si>
  <si>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</si>
  <si>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</si>
  <si>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</si>
  <si>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1-100</t>
  </si>
  <si>
    <t>1-101</t>
  </si>
  <si>
    <t>1-102</t>
  </si>
  <si>
    <t>1-103</t>
  </si>
  <si>
    <t>1-104</t>
  </si>
  <si>
    <t>1-105</t>
  </si>
  <si>
    <t>1-106</t>
  </si>
  <si>
    <t>1-107</t>
  </si>
  <si>
    <t>1-108</t>
  </si>
  <si>
    <t>1-109</t>
  </si>
  <si>
    <t>1-110</t>
  </si>
  <si>
    <t>1-111</t>
  </si>
  <si>
    <t>1-112</t>
  </si>
  <si>
    <t>1-113</t>
  </si>
  <si>
    <t>1-114</t>
  </si>
  <si>
    <t>2-1</t>
    <phoneticPr fontId="2"/>
  </si>
  <si>
    <t>2-2</t>
  </si>
  <si>
    <t>2-3</t>
  </si>
  <si>
    <t>2-4</t>
  </si>
  <si>
    <t>2-5</t>
  </si>
  <si>
    <t>2-6</t>
  </si>
  <si>
    <t>2-7</t>
  </si>
  <si>
    <t>2-8</t>
  </si>
  <si>
    <t>2-9</t>
  </si>
  <si>
    <t>2-10</t>
  </si>
  <si>
    <t>2-11</t>
  </si>
  <si>
    <t>2-12</t>
  </si>
  <si>
    <t>2-13</t>
  </si>
  <si>
    <t>2-14</t>
  </si>
  <si>
    <t>2-15</t>
  </si>
  <si>
    <t>2-16</t>
  </si>
  <si>
    <t>2-17</t>
  </si>
  <si>
    <t>2-18</t>
  </si>
  <si>
    <t>2-19</t>
  </si>
  <si>
    <t>2-20</t>
  </si>
  <si>
    <t>2-21</t>
  </si>
  <si>
    <t>3-1</t>
    <phoneticPr fontId="2"/>
  </si>
  <si>
    <t>3-2</t>
  </si>
  <si>
    <t>3-3</t>
  </si>
  <si>
    <t>3-4</t>
  </si>
  <si>
    <t>3-5</t>
  </si>
  <si>
    <t>4-1</t>
    <phoneticPr fontId="2"/>
  </si>
  <si>
    <t>5-1</t>
    <phoneticPr fontId="2"/>
  </si>
  <si>
    <t>6-1</t>
    <phoneticPr fontId="2"/>
  </si>
  <si>
    <t>7-1</t>
    <phoneticPr fontId="2"/>
  </si>
  <si>
    <t>4-2</t>
  </si>
  <si>
    <t>5-2</t>
  </si>
  <si>
    <t>6-2</t>
  </si>
  <si>
    <t>7-2</t>
  </si>
  <si>
    <t>4-3</t>
  </si>
  <si>
    <t>5-3</t>
  </si>
  <si>
    <t>6-3</t>
  </si>
  <si>
    <t>7-3</t>
  </si>
  <si>
    <t>4-4</t>
  </si>
  <si>
    <t>5-4</t>
  </si>
  <si>
    <t>6-4</t>
  </si>
  <si>
    <t>7-4</t>
  </si>
  <si>
    <t>4-5</t>
  </si>
  <si>
    <t>5-5</t>
  </si>
  <si>
    <t>6-5</t>
  </si>
  <si>
    <t>7-5</t>
  </si>
  <si>
    <t>3-6</t>
  </si>
  <si>
    <t>4-6</t>
  </si>
  <si>
    <t>5-6</t>
  </si>
  <si>
    <t>6-6</t>
  </si>
  <si>
    <t>7-6</t>
  </si>
  <si>
    <t>3-7</t>
  </si>
  <si>
    <t>4-7</t>
  </si>
  <si>
    <t>5-7</t>
  </si>
  <si>
    <t>6-7</t>
  </si>
  <si>
    <t>7-7</t>
  </si>
  <si>
    <t>3-8</t>
  </si>
  <si>
    <t>4-8</t>
  </si>
  <si>
    <t>5-8</t>
  </si>
  <si>
    <t>6-8</t>
  </si>
  <si>
    <t>7-8</t>
  </si>
  <si>
    <t>3-9</t>
  </si>
  <si>
    <t>4-9</t>
  </si>
  <si>
    <t>5-9</t>
  </si>
  <si>
    <t>6-9</t>
  </si>
  <si>
    <t>7-9</t>
  </si>
  <si>
    <t>3-10</t>
  </si>
  <si>
    <t>4-10</t>
  </si>
  <si>
    <t>5-10</t>
  </si>
  <si>
    <t>6-10</t>
  </si>
  <si>
    <t>7-10</t>
  </si>
  <si>
    <t>3-11</t>
  </si>
  <si>
    <t>4-11</t>
  </si>
  <si>
    <t>5-11</t>
  </si>
  <si>
    <t>6-11</t>
  </si>
  <si>
    <t>7-11</t>
  </si>
  <si>
    <t>3-12</t>
  </si>
  <si>
    <t>4-12</t>
  </si>
  <si>
    <t>5-12</t>
  </si>
  <si>
    <t>6-12</t>
  </si>
  <si>
    <t>7-12</t>
  </si>
  <si>
    <t>3-13</t>
  </si>
  <si>
    <t>4-13</t>
  </si>
  <si>
    <t>5-13</t>
  </si>
  <si>
    <t>6-13</t>
  </si>
  <si>
    <t>7-13</t>
  </si>
  <si>
    <t>3-14</t>
  </si>
  <si>
    <t>4-14</t>
  </si>
  <si>
    <t>5-14</t>
  </si>
  <si>
    <t>6-14</t>
  </si>
  <si>
    <t>7-14</t>
  </si>
  <si>
    <t>3-15</t>
  </si>
  <si>
    <t>4-15</t>
  </si>
  <si>
    <t>5-15</t>
  </si>
  <si>
    <t>6-15</t>
  </si>
  <si>
    <t>7-15</t>
  </si>
  <si>
    <t>3-16</t>
  </si>
  <si>
    <t>4-16</t>
  </si>
  <si>
    <t>5-16</t>
  </si>
  <si>
    <t>6-16</t>
  </si>
  <si>
    <t>7-16</t>
  </si>
  <si>
    <t>事故歴1回</t>
    <rPh sb="0" eb="3">
      <t>ジコレキ</t>
    </rPh>
    <rPh sb="4" eb="5">
      <t>カイ</t>
    </rPh>
    <phoneticPr fontId="2"/>
  </si>
  <si>
    <t>事故歴2回</t>
    <rPh sb="0" eb="3">
      <t>ジコレキ</t>
    </rPh>
    <rPh sb="4" eb="5">
      <t>カイ</t>
    </rPh>
    <phoneticPr fontId="2"/>
  </si>
  <si>
    <t>事故歴3回</t>
    <rPh sb="0" eb="3">
      <t>ジコレキ</t>
    </rPh>
    <rPh sb="4" eb="5">
      <t>カイ</t>
    </rPh>
    <phoneticPr fontId="2"/>
  </si>
  <si>
    <t>事故歴4回</t>
    <rPh sb="0" eb="3">
      <t>ジコレキ</t>
    </rPh>
    <rPh sb="4" eb="5">
      <t>カイ</t>
    </rPh>
    <phoneticPr fontId="2"/>
  </si>
  <si>
    <t>事故歴5回</t>
    <rPh sb="0" eb="3">
      <t>ジコレキ</t>
    </rPh>
    <rPh sb="4" eb="5">
      <t>カイ</t>
    </rPh>
    <phoneticPr fontId="2"/>
  </si>
  <si>
    <t>事故形態</t>
  </si>
  <si>
    <t>事故歴6回</t>
    <rPh sb="0" eb="3">
      <t>ジコレキ</t>
    </rPh>
    <rPh sb="4" eb="5">
      <t>カイ</t>
    </rPh>
    <phoneticPr fontId="2"/>
  </si>
  <si>
    <t>事故歴7回</t>
    <rPh sb="0" eb="3">
      <t>ジコレキ</t>
    </rPh>
    <rPh sb="4" eb="5">
      <t>カイ</t>
    </rPh>
    <phoneticPr fontId="2"/>
  </si>
  <si>
    <t>3-17</t>
  </si>
  <si>
    <t>4-17</t>
  </si>
  <si>
    <t>5-17</t>
  </si>
  <si>
    <t>6-17</t>
  </si>
  <si>
    <t>7-17</t>
  </si>
  <si>
    <t>3-18</t>
  </si>
  <si>
    <t>4-18</t>
  </si>
  <si>
    <t>5-18</t>
  </si>
  <si>
    <t>6-18</t>
  </si>
  <si>
    <t>7-18</t>
  </si>
  <si>
    <t>3-19</t>
  </si>
  <si>
    <t>4-19</t>
  </si>
  <si>
    <t>5-19</t>
  </si>
  <si>
    <t>6-19</t>
  </si>
  <si>
    <t>7-19</t>
  </si>
  <si>
    <t>3-20</t>
  </si>
  <si>
    <t>4-20</t>
  </si>
  <si>
    <t>5-20</t>
  </si>
  <si>
    <t>6-20</t>
  </si>
  <si>
    <t>7-20</t>
  </si>
  <si>
    <t>3-21</t>
  </si>
  <si>
    <t>4-21</t>
  </si>
  <si>
    <t>5-21</t>
  </si>
  <si>
    <t>6-21</t>
  </si>
  <si>
    <t>7-21</t>
  </si>
  <si>
    <t>2-22</t>
  </si>
  <si>
    <t>3-22</t>
  </si>
  <si>
    <t>4-22</t>
  </si>
  <si>
    <t>5-22</t>
  </si>
  <si>
    <t>6-22</t>
  </si>
  <si>
    <t>7-22</t>
  </si>
  <si>
    <t>2-23</t>
  </si>
  <si>
    <t>3-23</t>
  </si>
  <si>
    <t>4-23</t>
  </si>
  <si>
    <t>5-23</t>
  </si>
  <si>
    <t>6-23</t>
  </si>
  <si>
    <t>7-23</t>
  </si>
  <si>
    <t>2-24</t>
  </si>
  <si>
    <t>3-24</t>
  </si>
  <si>
    <t>4-24</t>
  </si>
  <si>
    <t>5-24</t>
  </si>
  <si>
    <t>6-24</t>
  </si>
  <si>
    <t>7-24</t>
  </si>
  <si>
    <t>2-25</t>
  </si>
  <si>
    <t>3-25</t>
  </si>
  <si>
    <t>4-25</t>
  </si>
  <si>
    <t>5-25</t>
  </si>
  <si>
    <t>6-25</t>
  </si>
  <si>
    <t>7-25</t>
  </si>
  <si>
    <t>2-26</t>
  </si>
  <si>
    <t>3-26</t>
  </si>
  <si>
    <t>4-26</t>
  </si>
  <si>
    <t>5-26</t>
  </si>
  <si>
    <t>6-26</t>
  </si>
  <si>
    <t>7-26</t>
  </si>
  <si>
    <t>2-27</t>
  </si>
  <si>
    <t>3-27</t>
  </si>
  <si>
    <t>4-27</t>
  </si>
  <si>
    <t>5-27</t>
  </si>
  <si>
    <t>6-27</t>
  </si>
  <si>
    <t>7-27</t>
  </si>
  <si>
    <t>2-28</t>
  </si>
  <si>
    <t>3-28</t>
  </si>
  <si>
    <t>4-28</t>
  </si>
  <si>
    <t>5-28</t>
  </si>
  <si>
    <t>6-28</t>
  </si>
  <si>
    <t>7-28</t>
  </si>
  <si>
    <t>2-29</t>
  </si>
  <si>
    <t>3-29</t>
  </si>
  <si>
    <t>4-29</t>
  </si>
  <si>
    <t>5-29</t>
  </si>
  <si>
    <t>6-29</t>
  </si>
  <si>
    <t>7-29</t>
  </si>
  <si>
    <t>2-30</t>
  </si>
  <si>
    <t>3-30</t>
  </si>
  <si>
    <t>4-30</t>
  </si>
  <si>
    <t>5-30</t>
  </si>
  <si>
    <t>6-30</t>
  </si>
  <si>
    <t>7-30</t>
  </si>
  <si>
    <t>2-31</t>
  </si>
  <si>
    <t>3-31</t>
  </si>
  <si>
    <t>4-31</t>
  </si>
  <si>
    <t>5-31</t>
  </si>
  <si>
    <t>6-31</t>
  </si>
  <si>
    <t>7-31</t>
  </si>
  <si>
    <t>2-32</t>
  </si>
  <si>
    <t>3-32</t>
  </si>
  <si>
    <t>4-32</t>
  </si>
  <si>
    <t>5-32</t>
  </si>
  <si>
    <t>6-32</t>
  </si>
  <si>
    <t>7-32</t>
  </si>
  <si>
    <t>2-33</t>
  </si>
  <si>
    <t>3-33</t>
  </si>
  <si>
    <t>4-33</t>
  </si>
  <si>
    <t>5-33</t>
  </si>
  <si>
    <t>6-33</t>
  </si>
  <si>
    <t>7-33</t>
  </si>
  <si>
    <t>2-34</t>
  </si>
  <si>
    <t>3-34</t>
  </si>
  <si>
    <t>4-34</t>
  </si>
  <si>
    <t>5-34</t>
  </si>
  <si>
    <t>6-34</t>
  </si>
  <si>
    <t>7-34</t>
  </si>
  <si>
    <t>2-35</t>
  </si>
  <si>
    <t>3-35</t>
  </si>
  <si>
    <t>4-35</t>
  </si>
  <si>
    <t>5-35</t>
  </si>
  <si>
    <t>6-35</t>
  </si>
  <si>
    <t>7-35</t>
  </si>
  <si>
    <t>2-36</t>
  </si>
  <si>
    <t>3-36</t>
  </si>
  <si>
    <t>4-36</t>
  </si>
  <si>
    <t>5-36</t>
  </si>
  <si>
    <t>6-36</t>
  </si>
  <si>
    <t>7-36</t>
  </si>
  <si>
    <t>2-37</t>
  </si>
  <si>
    <t>3-37</t>
  </si>
  <si>
    <t>4-37</t>
  </si>
  <si>
    <t>5-37</t>
  </si>
  <si>
    <t>6-37</t>
  </si>
  <si>
    <t>7-37</t>
  </si>
  <si>
    <t>2-38</t>
  </si>
  <si>
    <t>3-38</t>
  </si>
  <si>
    <t>4-38</t>
  </si>
  <si>
    <t>5-38</t>
  </si>
  <si>
    <t>6-38</t>
  </si>
  <si>
    <t>7-38</t>
  </si>
  <si>
    <t>2-39</t>
  </si>
  <si>
    <t>3-39</t>
  </si>
  <si>
    <t>4-39</t>
  </si>
  <si>
    <t>5-39</t>
  </si>
  <si>
    <t>6-39</t>
  </si>
  <si>
    <t>7-39</t>
  </si>
  <si>
    <t>2-40</t>
  </si>
  <si>
    <t>3-40</t>
  </si>
  <si>
    <t>4-40</t>
  </si>
  <si>
    <t>5-40</t>
  </si>
  <si>
    <t>6-40</t>
  </si>
  <si>
    <t>7-40</t>
  </si>
  <si>
    <t>2-41</t>
  </si>
  <si>
    <t>3-41</t>
  </si>
  <si>
    <t>4-41</t>
  </si>
  <si>
    <t>5-41</t>
  </si>
  <si>
    <t>6-41</t>
  </si>
  <si>
    <t>7-41</t>
  </si>
  <si>
    <t>2-42</t>
  </si>
  <si>
    <t>3-42</t>
  </si>
  <si>
    <t>4-42</t>
  </si>
  <si>
    <t>5-42</t>
  </si>
  <si>
    <t>6-42</t>
  </si>
  <si>
    <t>7-42</t>
  </si>
  <si>
    <t>2-43</t>
  </si>
  <si>
    <t>3-43</t>
  </si>
  <si>
    <t>4-43</t>
  </si>
  <si>
    <t>5-43</t>
  </si>
  <si>
    <t>6-43</t>
  </si>
  <si>
    <t>7-43</t>
  </si>
  <si>
    <t>2-44</t>
  </si>
  <si>
    <t>3-44</t>
  </si>
  <si>
    <t>4-44</t>
  </si>
  <si>
    <t>5-44</t>
  </si>
  <si>
    <t>6-44</t>
  </si>
  <si>
    <t>7-44</t>
  </si>
  <si>
    <t>2-45</t>
  </si>
  <si>
    <t>3-45</t>
  </si>
  <si>
    <t>4-45</t>
  </si>
  <si>
    <t>5-45</t>
  </si>
  <si>
    <t>6-45</t>
  </si>
  <si>
    <t>7-45</t>
  </si>
  <si>
    <t>2-46</t>
  </si>
  <si>
    <t>3-46</t>
  </si>
  <si>
    <t>4-46</t>
  </si>
  <si>
    <t>5-46</t>
  </si>
  <si>
    <t>6-46</t>
  </si>
  <si>
    <t>7-46</t>
  </si>
  <si>
    <t>2-47</t>
  </si>
  <si>
    <t>3-47</t>
  </si>
  <si>
    <t>4-47</t>
  </si>
  <si>
    <t>5-47</t>
  </si>
  <si>
    <t>6-47</t>
  </si>
  <si>
    <t>7-47</t>
  </si>
  <si>
    <t>2-48</t>
  </si>
  <si>
    <t>3-48</t>
  </si>
  <si>
    <t>4-48</t>
  </si>
  <si>
    <t>5-48</t>
  </si>
  <si>
    <t>6-48</t>
  </si>
  <si>
    <t>7-48</t>
  </si>
  <si>
    <t>2-49</t>
  </si>
  <si>
    <t>3-49</t>
  </si>
  <si>
    <t>4-49</t>
  </si>
  <si>
    <t>5-49</t>
  </si>
  <si>
    <t>6-49</t>
  </si>
  <si>
    <t>7-49</t>
  </si>
  <si>
    <t>2-50</t>
  </si>
  <si>
    <t>3-50</t>
  </si>
  <si>
    <t>4-50</t>
  </si>
  <si>
    <t>5-50</t>
  </si>
  <si>
    <t>6-50</t>
  </si>
  <si>
    <t>7-50</t>
  </si>
  <si>
    <t>2-51</t>
  </si>
  <si>
    <t>3-51</t>
  </si>
  <si>
    <t>4-51</t>
  </si>
  <si>
    <t>5-51</t>
  </si>
  <si>
    <t>6-51</t>
  </si>
  <si>
    <t>7-51</t>
  </si>
  <si>
    <t>2-52</t>
  </si>
  <si>
    <t>3-52</t>
  </si>
  <si>
    <t>4-52</t>
  </si>
  <si>
    <t>5-52</t>
  </si>
  <si>
    <t>6-52</t>
  </si>
  <si>
    <t>7-52</t>
  </si>
  <si>
    <t>2-53</t>
  </si>
  <si>
    <t>3-53</t>
  </si>
  <si>
    <t>4-53</t>
  </si>
  <si>
    <t>5-53</t>
  </si>
  <si>
    <t>6-53</t>
  </si>
  <si>
    <t>7-53</t>
  </si>
  <si>
    <t>2-54</t>
  </si>
  <si>
    <t>3-54</t>
  </si>
  <si>
    <t>4-54</t>
  </si>
  <si>
    <t>5-54</t>
  </si>
  <si>
    <t>6-54</t>
  </si>
  <si>
    <t>7-54</t>
  </si>
  <si>
    <t>2-55</t>
  </si>
  <si>
    <t>3-55</t>
  </si>
  <si>
    <t>4-55</t>
  </si>
  <si>
    <t>5-55</t>
  </si>
  <si>
    <t>6-55</t>
  </si>
  <si>
    <t>7-55</t>
  </si>
  <si>
    <t>2-56</t>
  </si>
  <si>
    <t>3-56</t>
  </si>
  <si>
    <t>4-56</t>
  </si>
  <si>
    <t>5-56</t>
  </si>
  <si>
    <t>6-56</t>
  </si>
  <si>
    <t>7-56</t>
  </si>
  <si>
    <t>2-57</t>
  </si>
  <si>
    <t>3-57</t>
  </si>
  <si>
    <t>4-57</t>
  </si>
  <si>
    <t>5-57</t>
  </si>
  <si>
    <t>6-57</t>
  </si>
  <si>
    <t>7-57</t>
  </si>
  <si>
    <t>2-58</t>
  </si>
  <si>
    <t>3-58</t>
  </si>
  <si>
    <t>4-58</t>
  </si>
  <si>
    <t>5-58</t>
  </si>
  <si>
    <t>6-58</t>
  </si>
  <si>
    <t>7-58</t>
  </si>
  <si>
    <t>2-59</t>
  </si>
  <si>
    <t>3-59</t>
  </si>
  <si>
    <t>4-59</t>
  </si>
  <si>
    <t>5-59</t>
  </si>
  <si>
    <t>6-59</t>
  </si>
  <si>
    <t>7-59</t>
  </si>
  <si>
    <t>2-60</t>
  </si>
  <si>
    <t>3-60</t>
  </si>
  <si>
    <t>4-60</t>
  </si>
  <si>
    <t>5-60</t>
  </si>
  <si>
    <t>6-60</t>
  </si>
  <si>
    <t>7-60</t>
  </si>
  <si>
    <t>2-61</t>
  </si>
  <si>
    <t>3-61</t>
  </si>
  <si>
    <t>4-61</t>
  </si>
  <si>
    <t>5-61</t>
  </si>
  <si>
    <t>6-61</t>
  </si>
  <si>
    <t>7-61</t>
  </si>
  <si>
    <t>2-62</t>
  </si>
  <si>
    <t>3-62</t>
  </si>
  <si>
    <t>4-62</t>
  </si>
  <si>
    <t>5-62</t>
  </si>
  <si>
    <t>6-62</t>
  </si>
  <si>
    <t>7-62</t>
  </si>
  <si>
    <t>2-63</t>
  </si>
  <si>
    <t>3-63</t>
  </si>
  <si>
    <t>4-63</t>
  </si>
  <si>
    <t>5-63</t>
  </si>
  <si>
    <t>6-63</t>
  </si>
  <si>
    <t>7-63</t>
  </si>
  <si>
    <t>2-64</t>
  </si>
  <si>
    <t>3-64</t>
  </si>
  <si>
    <t>4-64</t>
  </si>
  <si>
    <t>5-64</t>
  </si>
  <si>
    <t>6-64</t>
  </si>
  <si>
    <t>7-64</t>
  </si>
  <si>
    <t>2-65</t>
  </si>
  <si>
    <t>3-65</t>
  </si>
  <si>
    <t>4-65</t>
  </si>
  <si>
    <t>5-65</t>
  </si>
  <si>
    <t>6-65</t>
  </si>
  <si>
    <t>7-65</t>
  </si>
  <si>
    <t>2-66</t>
  </si>
  <si>
    <t>3-66</t>
  </si>
  <si>
    <t>4-66</t>
  </si>
  <si>
    <t>5-66</t>
  </si>
  <si>
    <t>6-66</t>
  </si>
  <si>
    <t>7-66</t>
  </si>
  <si>
    <t>2-67</t>
  </si>
  <si>
    <t>3-67</t>
  </si>
  <si>
    <t>4-67</t>
  </si>
  <si>
    <t>5-67</t>
  </si>
  <si>
    <t>6-67</t>
  </si>
  <si>
    <t>7-67</t>
  </si>
  <si>
    <t>2-68</t>
  </si>
  <si>
    <t>3-68</t>
  </si>
  <si>
    <t>4-68</t>
  </si>
  <si>
    <t>5-68</t>
  </si>
  <si>
    <t>6-68</t>
  </si>
  <si>
    <t>7-68</t>
  </si>
  <si>
    <t>2-69</t>
  </si>
  <si>
    <t>3-69</t>
  </si>
  <si>
    <t>4-69</t>
  </si>
  <si>
    <t>5-69</t>
  </si>
  <si>
    <t>6-69</t>
  </si>
  <si>
    <t>7-69</t>
  </si>
  <si>
    <t>2-70</t>
  </si>
  <si>
    <t>3-70</t>
  </si>
  <si>
    <t>4-70</t>
  </si>
  <si>
    <t>5-70</t>
  </si>
  <si>
    <t>6-70</t>
  </si>
  <si>
    <t>7-70</t>
  </si>
  <si>
    <t>2-71</t>
  </si>
  <si>
    <t>3-71</t>
  </si>
  <si>
    <t>4-71</t>
  </si>
  <si>
    <t>5-71</t>
  </si>
  <si>
    <t>6-71</t>
  </si>
  <si>
    <t>7-71</t>
  </si>
  <si>
    <t>2-72</t>
  </si>
  <si>
    <t>3-72</t>
  </si>
  <si>
    <t>4-72</t>
  </si>
  <si>
    <t>5-72</t>
  </si>
  <si>
    <t>6-72</t>
  </si>
  <si>
    <t>7-72</t>
  </si>
  <si>
    <t>2-73</t>
  </si>
  <si>
    <t>3-73</t>
  </si>
  <si>
    <t>4-73</t>
  </si>
  <si>
    <t>5-73</t>
  </si>
  <si>
    <t>6-73</t>
  </si>
  <si>
    <t>7-73</t>
  </si>
  <si>
    <t>2-74</t>
  </si>
  <si>
    <t>3-74</t>
  </si>
  <si>
    <t>4-74</t>
  </si>
  <si>
    <t>5-74</t>
  </si>
  <si>
    <t>6-74</t>
  </si>
  <si>
    <t>7-74</t>
  </si>
  <si>
    <t>2-75</t>
  </si>
  <si>
    <t>3-75</t>
  </si>
  <si>
    <t>4-75</t>
  </si>
  <si>
    <t>5-75</t>
  </si>
  <si>
    <t>6-75</t>
  </si>
  <si>
    <t>7-75</t>
  </si>
  <si>
    <t>2-76</t>
  </si>
  <si>
    <t>3-76</t>
  </si>
  <si>
    <t>4-76</t>
  </si>
  <si>
    <t>5-76</t>
  </si>
  <si>
    <t>6-76</t>
  </si>
  <si>
    <t>7-76</t>
  </si>
  <si>
    <t>2-77</t>
  </si>
  <si>
    <t>3-77</t>
  </si>
  <si>
    <t>4-77</t>
  </si>
  <si>
    <t>5-77</t>
  </si>
  <si>
    <t>6-77</t>
  </si>
  <si>
    <t>7-77</t>
  </si>
  <si>
    <t>2-78</t>
  </si>
  <si>
    <t>3-78</t>
  </si>
  <si>
    <t>4-78</t>
  </si>
  <si>
    <t>5-78</t>
  </si>
  <si>
    <t>6-78</t>
  </si>
  <si>
    <t>7-78</t>
  </si>
  <si>
    <t>2-79</t>
  </si>
  <si>
    <t>3-79</t>
  </si>
  <si>
    <t>4-79</t>
  </si>
  <si>
    <t>5-79</t>
  </si>
  <si>
    <t>6-79</t>
  </si>
  <si>
    <t>7-79</t>
  </si>
  <si>
    <t>2-80</t>
  </si>
  <si>
    <t>3-80</t>
  </si>
  <si>
    <t>4-80</t>
  </si>
  <si>
    <t>5-80</t>
  </si>
  <si>
    <t>6-80</t>
  </si>
  <si>
    <t>7-80</t>
  </si>
  <si>
    <t>2-81</t>
  </si>
  <si>
    <t>3-81</t>
  </si>
  <si>
    <t>4-81</t>
  </si>
  <si>
    <t>5-81</t>
  </si>
  <si>
    <t>6-81</t>
  </si>
  <si>
    <t>7-81</t>
  </si>
  <si>
    <t>2-82</t>
  </si>
  <si>
    <t>3-82</t>
  </si>
  <si>
    <t>4-82</t>
  </si>
  <si>
    <t>5-82</t>
  </si>
  <si>
    <t>6-82</t>
  </si>
  <si>
    <t>7-82</t>
  </si>
  <si>
    <t>2-83</t>
  </si>
  <si>
    <t>3-83</t>
  </si>
  <si>
    <t>4-83</t>
  </si>
  <si>
    <t>5-83</t>
  </si>
  <si>
    <t>6-83</t>
  </si>
  <si>
    <t>7-83</t>
  </si>
  <si>
    <t>2-84</t>
  </si>
  <si>
    <t>3-84</t>
  </si>
  <si>
    <t>4-84</t>
  </si>
  <si>
    <t>5-84</t>
  </si>
  <si>
    <t>6-84</t>
  </si>
  <si>
    <t>7-84</t>
  </si>
  <si>
    <t>2-85</t>
  </si>
  <si>
    <t>3-85</t>
  </si>
  <si>
    <t>4-85</t>
  </si>
  <si>
    <t>5-85</t>
  </si>
  <si>
    <t>6-85</t>
  </si>
  <si>
    <t>7-85</t>
  </si>
  <si>
    <t>2-86</t>
  </si>
  <si>
    <t>3-86</t>
  </si>
  <si>
    <t>4-86</t>
  </si>
  <si>
    <t>5-86</t>
  </si>
  <si>
    <t>6-86</t>
  </si>
  <si>
    <t>7-86</t>
  </si>
  <si>
    <t>2-87</t>
  </si>
  <si>
    <t>3-87</t>
  </si>
  <si>
    <t>4-87</t>
  </si>
  <si>
    <t>5-87</t>
  </si>
  <si>
    <t>6-87</t>
  </si>
  <si>
    <t>7-87</t>
  </si>
  <si>
    <t>2-88</t>
  </si>
  <si>
    <t>3-88</t>
  </si>
  <si>
    <t>4-88</t>
  </si>
  <si>
    <t>5-88</t>
  </si>
  <si>
    <t>6-88</t>
  </si>
  <si>
    <t>7-88</t>
  </si>
  <si>
    <t>2-89</t>
  </si>
  <si>
    <t>3-89</t>
  </si>
  <si>
    <t>4-89</t>
  </si>
  <si>
    <t>5-89</t>
  </si>
  <si>
    <t>6-89</t>
  </si>
  <si>
    <t>7-89</t>
  </si>
  <si>
    <t>2-90</t>
  </si>
  <si>
    <t>3-90</t>
  </si>
  <si>
    <t>4-90</t>
  </si>
  <si>
    <t>5-90</t>
  </si>
  <si>
    <t>6-90</t>
  </si>
  <si>
    <t>7-90</t>
  </si>
  <si>
    <t>2-91</t>
  </si>
  <si>
    <t>3-91</t>
  </si>
  <si>
    <t>4-91</t>
  </si>
  <si>
    <t>5-91</t>
  </si>
  <si>
    <t>6-91</t>
  </si>
  <si>
    <t>7-91</t>
  </si>
  <si>
    <t>2-92</t>
  </si>
  <si>
    <t>3-92</t>
  </si>
  <si>
    <t>4-92</t>
  </si>
  <si>
    <t>5-92</t>
  </si>
  <si>
    <t>6-92</t>
  </si>
  <si>
    <t>7-92</t>
  </si>
  <si>
    <t>2-93</t>
  </si>
  <si>
    <t>3-93</t>
  </si>
  <si>
    <t>4-93</t>
  </si>
  <si>
    <t>5-93</t>
  </si>
  <si>
    <t>6-93</t>
  </si>
  <si>
    <t>7-93</t>
  </si>
  <si>
    <t>2-94</t>
  </si>
  <si>
    <t>3-94</t>
  </si>
  <si>
    <t>4-94</t>
  </si>
  <si>
    <t>5-94</t>
  </si>
  <si>
    <t>6-94</t>
  </si>
  <si>
    <t>7-94</t>
  </si>
  <si>
    <t>2-95</t>
  </si>
  <si>
    <t>3-95</t>
  </si>
  <si>
    <t>4-95</t>
  </si>
  <si>
    <t>5-95</t>
  </si>
  <si>
    <t>6-95</t>
  </si>
  <si>
    <t>7-95</t>
  </si>
  <si>
    <t>2-96</t>
  </si>
  <si>
    <t>3-96</t>
  </si>
  <si>
    <t>4-96</t>
  </si>
  <si>
    <t>5-96</t>
  </si>
  <si>
    <t>6-96</t>
  </si>
  <si>
    <t>7-96</t>
  </si>
  <si>
    <t>2-97</t>
  </si>
  <si>
    <t>3-97</t>
  </si>
  <si>
    <t>4-97</t>
  </si>
  <si>
    <t>5-97</t>
  </si>
  <si>
    <t>6-97</t>
  </si>
  <si>
    <t>7-97</t>
  </si>
  <si>
    <t>2-98</t>
  </si>
  <si>
    <t>3-98</t>
  </si>
  <si>
    <t>4-98</t>
  </si>
  <si>
    <t>5-98</t>
  </si>
  <si>
    <t>6-98</t>
  </si>
  <si>
    <t>7-98</t>
  </si>
  <si>
    <t>2-99</t>
  </si>
  <si>
    <t>3-99</t>
  </si>
  <si>
    <t>4-99</t>
  </si>
  <si>
    <t>5-99</t>
  </si>
  <si>
    <t>6-99</t>
  </si>
  <si>
    <t>7-99</t>
  </si>
  <si>
    <t>2-100</t>
  </si>
  <si>
    <t>3-100</t>
  </si>
  <si>
    <t>4-100</t>
  </si>
  <si>
    <t>5-100</t>
  </si>
  <si>
    <t>6-100</t>
  </si>
  <si>
    <t>7-100</t>
  </si>
  <si>
    <t>2-101</t>
  </si>
  <si>
    <t>3-101</t>
  </si>
  <si>
    <t>4-101</t>
  </si>
  <si>
    <t>5-101</t>
  </si>
  <si>
    <t>6-101</t>
  </si>
  <si>
    <t>7-101</t>
  </si>
  <si>
    <t>2-102</t>
  </si>
  <si>
    <t>3-102</t>
  </si>
  <si>
    <t>4-102</t>
  </si>
  <si>
    <t>5-102</t>
  </si>
  <si>
    <t>6-102</t>
  </si>
  <si>
    <t>7-102</t>
  </si>
  <si>
    <t>2-103</t>
  </si>
  <si>
    <t>3-103</t>
  </si>
  <si>
    <t>4-103</t>
  </si>
  <si>
    <t>5-103</t>
  </si>
  <si>
    <t>6-103</t>
  </si>
  <si>
    <t>7-103</t>
  </si>
  <si>
    <t>2-104</t>
  </si>
  <si>
    <t>3-104</t>
  </si>
  <si>
    <t>4-104</t>
  </si>
  <si>
    <t>5-104</t>
  </si>
  <si>
    <t>6-104</t>
  </si>
  <si>
    <t>7-104</t>
  </si>
  <si>
    <t>2-105</t>
  </si>
  <si>
    <t>3-105</t>
  </si>
  <si>
    <t>4-105</t>
  </si>
  <si>
    <t>5-105</t>
  </si>
  <si>
    <t>6-105</t>
  </si>
  <si>
    <t>7-105</t>
  </si>
  <si>
    <t>2-106</t>
  </si>
  <si>
    <t>3-106</t>
  </si>
  <si>
    <t>4-106</t>
  </si>
  <si>
    <t>5-106</t>
  </si>
  <si>
    <t>6-106</t>
  </si>
  <si>
    <t>7-106</t>
  </si>
  <si>
    <t>2-107</t>
  </si>
  <si>
    <t>3-107</t>
  </si>
  <si>
    <t>4-107</t>
  </si>
  <si>
    <t>5-107</t>
  </si>
  <si>
    <t>6-107</t>
  </si>
  <si>
    <t>7-107</t>
  </si>
  <si>
    <t>2-108</t>
  </si>
  <si>
    <t>3-108</t>
  </si>
  <si>
    <t>4-108</t>
  </si>
  <si>
    <t>5-108</t>
  </si>
  <si>
    <t>6-108</t>
  </si>
  <si>
    <t>7-108</t>
  </si>
  <si>
    <t>2-109</t>
  </si>
  <si>
    <t>3-109</t>
  </si>
  <si>
    <t>4-109</t>
  </si>
  <si>
    <t>5-109</t>
  </si>
  <si>
    <t>6-109</t>
  </si>
  <si>
    <t>7-109</t>
  </si>
  <si>
    <t>2-110</t>
  </si>
  <si>
    <t>3-110</t>
  </si>
  <si>
    <t>4-110</t>
  </si>
  <si>
    <t>5-110</t>
  </si>
  <si>
    <t>6-110</t>
  </si>
  <si>
    <t>7-110</t>
  </si>
  <si>
    <t>2-111</t>
  </si>
  <si>
    <t>3-111</t>
  </si>
  <si>
    <t>4-111</t>
  </si>
  <si>
    <t>5-111</t>
  </si>
  <si>
    <t>6-111</t>
  </si>
  <si>
    <t>7-111</t>
  </si>
  <si>
    <t>2-112</t>
  </si>
  <si>
    <t>3-112</t>
  </si>
  <si>
    <t>4-112</t>
  </si>
  <si>
    <t>5-112</t>
  </si>
  <si>
    <t>6-112</t>
  </si>
  <si>
    <t>7-112</t>
  </si>
  <si>
    <t>2-113</t>
  </si>
  <si>
    <t>3-113</t>
  </si>
  <si>
    <t>4-113</t>
  </si>
  <si>
    <t>5-113</t>
  </si>
  <si>
    <t>6-113</t>
  </si>
  <si>
    <t>7-113</t>
  </si>
  <si>
    <t>2-114</t>
  </si>
  <si>
    <t>3-114</t>
  </si>
  <si>
    <t>4-114</t>
  </si>
  <si>
    <t>5-114</t>
  </si>
  <si>
    <t>6-114</t>
  </si>
  <si>
    <t>7-114</t>
  </si>
  <si>
    <t>事故歴回数検索値</t>
    <rPh sb="0" eb="3">
      <t>ジコレキ</t>
    </rPh>
    <rPh sb="3" eb="5">
      <t>カイスウ</t>
    </rPh>
    <rPh sb="5" eb="7">
      <t>ケンサク</t>
    </rPh>
    <rPh sb="7" eb="8">
      <t>チ</t>
    </rPh>
    <phoneticPr fontId="2"/>
  </si>
  <si>
    <t>事故者検索</t>
    <rPh sb="0" eb="3">
      <t>ジコシャ</t>
    </rPh>
    <rPh sb="3" eb="5">
      <t>ケンサク</t>
    </rPh>
    <phoneticPr fontId="2"/>
  </si>
  <si>
    <t>車種</t>
    <rPh sb="0" eb="2">
      <t>シャシュ</t>
    </rPh>
    <phoneticPr fontId="2"/>
  </si>
  <si>
    <t>事故</t>
    <rPh sb="0" eb="2">
      <t>ジコ</t>
    </rPh>
    <phoneticPr fontId="14"/>
  </si>
  <si>
    <t>種別</t>
    <rPh sb="0" eb="2">
      <t>シュベツ</t>
    </rPh>
    <phoneticPr fontId="2"/>
  </si>
  <si>
    <t>年度</t>
    <rPh sb="0" eb="2">
      <t>ネンド</t>
    </rPh>
    <phoneticPr fontId="2"/>
  </si>
  <si>
    <t>連番</t>
    <rPh sb="0" eb="2">
      <t>レンバン</t>
    </rPh>
    <phoneticPr fontId="2"/>
  </si>
  <si>
    <t>車両番号</t>
    <rPh sb="0" eb="2">
      <t>シャリョウ</t>
    </rPh>
    <rPh sb="2" eb="4">
      <t>バンゴウ</t>
    </rPh>
    <phoneticPr fontId="2"/>
  </si>
  <si>
    <t>車種別×衝突部位</t>
    <rPh sb="0" eb="3">
      <t>シャシュベツ</t>
    </rPh>
    <rPh sb="4" eb="6">
      <t>ショウトツ</t>
    </rPh>
    <rPh sb="6" eb="8">
      <t>ブイ</t>
    </rPh>
    <phoneticPr fontId="2"/>
  </si>
  <si>
    <t>▼車種別(検索)× 衝突部位別（第一当事者・入力年以降）</t>
    <rPh sb="5" eb="7">
      <t>ケンサク</t>
    </rPh>
    <rPh sb="16" eb="18">
      <t>ダイイチ</t>
    </rPh>
    <rPh sb="18" eb="21">
      <t>トウジシャ</t>
    </rPh>
    <phoneticPr fontId="2"/>
  </si>
  <si>
    <t>入力年以降</t>
    <rPh sb="0" eb="2">
      <t>ニュウリョク</t>
    </rPh>
    <rPh sb="2" eb="3">
      <t>ネン</t>
    </rPh>
    <rPh sb="3" eb="5">
      <t>イコウ</t>
    </rPh>
    <phoneticPr fontId="2"/>
  </si>
  <si>
    <t>部位＼一当</t>
    <rPh sb="0" eb="2">
      <t>ブイ</t>
    </rPh>
    <rPh sb="3" eb="4">
      <t>イチ</t>
    </rPh>
    <rPh sb="4" eb="5">
      <t>トウ</t>
    </rPh>
    <phoneticPr fontId="2"/>
  </si>
  <si>
    <t>全体＆入力年以降＆第一当</t>
    <rPh sb="0" eb="2">
      <t>ゼンタイ</t>
    </rPh>
    <rPh sb="3" eb="5">
      <t>ニュウリョク</t>
    </rPh>
    <rPh sb="5" eb="6">
      <t>ネン</t>
    </rPh>
    <rPh sb="6" eb="8">
      <t>イコウ</t>
    </rPh>
    <rPh sb="9" eb="11">
      <t>ダイイチ</t>
    </rPh>
    <rPh sb="11" eb="12">
      <t>トウ</t>
    </rPh>
    <phoneticPr fontId="2"/>
  </si>
  <si>
    <t>１当</t>
    <rPh sb="1" eb="2">
      <t>トウ</t>
    </rPh>
    <phoneticPr fontId="29"/>
  </si>
  <si>
    <t>年齢</t>
    <rPh sb="0" eb="2">
      <t>ネンレイ</t>
    </rPh>
    <phoneticPr fontId="2"/>
  </si>
  <si>
    <t>車内事故</t>
    <rPh sb="0" eb="2">
      <t>シャナイ</t>
    </rPh>
    <rPh sb="2" eb="4">
      <t>ジコ</t>
    </rPh>
    <phoneticPr fontId="2"/>
  </si>
  <si>
    <t>その他・不明</t>
    <rPh sb="2" eb="3">
      <t>タ</t>
    </rPh>
    <rPh sb="4" eb="6">
      <t>フメイ</t>
    </rPh>
    <phoneticPr fontId="2"/>
  </si>
  <si>
    <t>▲</t>
    <phoneticPr fontId="2"/>
  </si>
  <si>
    <t>▼車種別×衝突物別 ＆ 車種別×衝突部位別（第一当事者・指定年）</t>
    <rPh sb="22" eb="24">
      <t>ダイイチ</t>
    </rPh>
    <rPh sb="24" eb="27">
      <t>トウジシャ</t>
    </rPh>
    <rPh sb="28" eb="30">
      <t>シテイ</t>
    </rPh>
    <phoneticPr fontId="2"/>
  </si>
  <si>
    <t>年を入力➤</t>
    <rPh sb="2" eb="4">
      <t>ニュウリョク</t>
    </rPh>
    <phoneticPr fontId="2"/>
  </si>
  <si>
    <t>▼衝突部位と事故形態別発生状況 (入力年以降)</t>
    <rPh sb="6" eb="8">
      <t>ジコ</t>
    </rPh>
    <rPh sb="8" eb="11">
      <t>ケイタイベツ</t>
    </rPh>
    <rPh sb="17" eb="19">
      <t>ニュウリョク</t>
    </rPh>
    <phoneticPr fontId="2"/>
  </si>
  <si>
    <t>▼第一＆第二当事者（検索）×衝突部位×事故形態別発生状況 (入力年以降)</t>
    <rPh sb="1" eb="2">
      <t>ダイ</t>
    </rPh>
    <rPh sb="2" eb="3">
      <t>イチ</t>
    </rPh>
    <rPh sb="4" eb="5">
      <t>ダイ</t>
    </rPh>
    <rPh sb="5" eb="6">
      <t>ニ</t>
    </rPh>
    <rPh sb="6" eb="9">
      <t>トウジシャ</t>
    </rPh>
    <rPh sb="10" eb="12">
      <t>ケンサク</t>
    </rPh>
    <rPh sb="19" eb="21">
      <t>ジコ</t>
    </rPh>
    <rPh sb="21" eb="24">
      <t>ケイタイベツ</t>
    </rPh>
    <rPh sb="30" eb="32">
      <t>ニュウリョク</t>
    </rPh>
    <rPh sb="33" eb="35">
      <t>イコウ</t>
    </rPh>
    <phoneticPr fontId="2"/>
  </si>
  <si>
    <t>▼指定年×衝突部位×事故形態別発生状況(第一当事者)</t>
    <rPh sb="1" eb="3">
      <t>シテイ</t>
    </rPh>
    <phoneticPr fontId="2"/>
  </si>
  <si>
    <t>衝突部位と事故形態別発生状況 (入力年以降)</t>
    <rPh sb="0" eb="2">
      <t>ショウトツ</t>
    </rPh>
    <rPh sb="2" eb="4">
      <t>ブイ</t>
    </rPh>
    <rPh sb="5" eb="7">
      <t>ジコ</t>
    </rPh>
    <rPh sb="7" eb="9">
      <t>ケイタイ</t>
    </rPh>
    <rPh sb="9" eb="10">
      <t>ベツ</t>
    </rPh>
    <rPh sb="10" eb="12">
      <t>ハッセイ</t>
    </rPh>
    <rPh sb="12" eb="14">
      <t>ジョウキョウ</t>
    </rPh>
    <rPh sb="16" eb="18">
      <t>ニュウリョク</t>
    </rPh>
    <rPh sb="19" eb="21">
      <t>イコウ</t>
    </rPh>
    <phoneticPr fontId="2"/>
  </si>
  <si>
    <t>衝突部位と事故形態別発生状況 (入力年以降累計)</t>
    <rPh sb="0" eb="2">
      <t>ショウトツ</t>
    </rPh>
    <rPh sb="2" eb="4">
      <t>ブイ</t>
    </rPh>
    <rPh sb="5" eb="7">
      <t>ジコ</t>
    </rPh>
    <rPh sb="7" eb="9">
      <t>ケイタイ</t>
    </rPh>
    <rPh sb="9" eb="10">
      <t>ベツ</t>
    </rPh>
    <rPh sb="10" eb="12">
      <t>ハッセイ</t>
    </rPh>
    <rPh sb="12" eb="14">
      <t>ジョウキョウ</t>
    </rPh>
    <rPh sb="16" eb="18">
      <t>ニュウリョク</t>
    </rPh>
    <rPh sb="19" eb="21">
      <t>イコウ</t>
    </rPh>
    <rPh sb="21" eb="23">
      <t>ルイケイ</t>
    </rPh>
    <phoneticPr fontId="2"/>
  </si>
  <si>
    <t>▼年を入力</t>
    <rPh sb="3" eb="5">
      <t>ニュウリョク</t>
    </rPh>
    <phoneticPr fontId="2"/>
  </si>
  <si>
    <t>▼事故 相手方（指定年）</t>
    <rPh sb="1" eb="3">
      <t>ジコ</t>
    </rPh>
    <rPh sb="4" eb="7">
      <t>アイテガタ</t>
    </rPh>
    <rPh sb="8" eb="10">
      <t>シテイ</t>
    </rPh>
    <phoneticPr fontId="2"/>
  </si>
  <si>
    <t>事故形態別×相手別×衝突部位別（指定年）</t>
    <rPh sb="0" eb="2">
      <t>ジコ</t>
    </rPh>
    <rPh sb="2" eb="5">
      <t>ケイタイベツ</t>
    </rPh>
    <rPh sb="6" eb="8">
      <t>アイテ</t>
    </rPh>
    <rPh sb="8" eb="9">
      <t>ベツ</t>
    </rPh>
    <phoneticPr fontId="2"/>
  </si>
  <si>
    <t>▼事故場所別×事故形態別（指定年）</t>
    <rPh sb="13" eb="15">
      <t>シテイ</t>
    </rPh>
    <phoneticPr fontId="2"/>
  </si>
  <si>
    <t>▼事故場所別×車種別（指定年）</t>
    <rPh sb="11" eb="13">
      <t>シテイ</t>
    </rPh>
    <phoneticPr fontId="2"/>
  </si>
  <si>
    <t>▼車種別×事故形態別（指定年）</t>
    <rPh sb="11" eb="13">
      <t>シテイ</t>
    </rPh>
    <phoneticPr fontId="2"/>
  </si>
  <si>
    <t>車種別×事故形態別（指定年）</t>
    <rPh sb="0" eb="3">
      <t>シャシュベツ</t>
    </rPh>
    <rPh sb="2" eb="3">
      <t>ベツ</t>
    </rPh>
    <rPh sb="4" eb="6">
      <t>ジコ</t>
    </rPh>
    <rPh sb="6" eb="8">
      <t>ケイタイ</t>
    </rPh>
    <rPh sb="10" eb="12">
      <t>シテイ</t>
    </rPh>
    <phoneticPr fontId="2"/>
  </si>
  <si>
    <t>▼年を入力</t>
    <rPh sb="1" eb="2">
      <t>ネン</t>
    </rPh>
    <rPh sb="3" eb="5">
      <t>ニュウリョク</t>
    </rPh>
    <phoneticPr fontId="2"/>
  </si>
  <si>
    <t>車種</t>
    <rPh sb="0" eb="2">
      <t>シャシュ</t>
    </rPh>
    <phoneticPr fontId="14"/>
  </si>
  <si>
    <t>年</t>
  </si>
  <si>
    <t>年</t>
    <phoneticPr fontId="2"/>
  </si>
  <si>
    <t>運転歴</t>
    <rPh sb="0" eb="3">
      <t>ウンテンレキ</t>
    </rPh>
    <phoneticPr fontId="2"/>
  </si>
  <si>
    <t>AとB踏み間違い</t>
    <rPh sb="3" eb="4">
      <t>フ</t>
    </rPh>
    <rPh sb="5" eb="7">
      <t>マチガ</t>
    </rPh>
    <phoneticPr fontId="2"/>
  </si>
  <si>
    <t>▼拠点別 年別発生状況 (10年以降累計)</t>
  </si>
  <si>
    <t>▼年別 事故形態別 第一当事者 発生状況 (10年以降累計)</t>
  </si>
  <si>
    <t>▼拠点別 事故形態別発生状況 (10年以降累計)</t>
  </si>
  <si>
    <t>▼年別 拠点別 事故形態別発生状況</t>
  </si>
  <si>
    <t>▼車種別 事故形態別発生状況 (入力年以降累計)</t>
  </si>
  <si>
    <t>▼年別 車種別 事故形態別発生状況</t>
  </si>
  <si>
    <t>車種別 事故形態別発生状況 (入力年以降累計)</t>
    <rPh sb="0" eb="2">
      <t>シャシュ</t>
    </rPh>
    <rPh sb="4" eb="6">
      <t>ジコ</t>
    </rPh>
    <rPh sb="6" eb="9">
      <t>ケイタイベツ</t>
    </rPh>
    <rPh sb="9" eb="11">
      <t>ハッセイ</t>
    </rPh>
    <rPh sb="11" eb="13">
      <t>ジョウキョウ</t>
    </rPh>
    <rPh sb="15" eb="17">
      <t>ニュウリョク</t>
    </rPh>
    <phoneticPr fontId="2"/>
  </si>
  <si>
    <t>拠点別 事故形態別発生状況 (17年以降累計)</t>
    <rPh sb="4" eb="6">
      <t>ジコ</t>
    </rPh>
    <rPh sb="6" eb="9">
      <t>ケイタイベツ</t>
    </rPh>
    <rPh sb="9" eb="11">
      <t>ハッセイ</t>
    </rPh>
    <rPh sb="11" eb="13">
      <t>ジョウキョウ</t>
    </rPh>
    <phoneticPr fontId="2"/>
  </si>
  <si>
    <t>年別 事故形態別 第一当事者 発生状況 (17年以降累計)</t>
    <rPh sb="3" eb="5">
      <t>ジコ</t>
    </rPh>
    <rPh sb="5" eb="8">
      <t>ケイタイベツ</t>
    </rPh>
    <rPh sb="9" eb="11">
      <t>ダイイチ</t>
    </rPh>
    <rPh sb="11" eb="14">
      <t>トウジシャ</t>
    </rPh>
    <rPh sb="15" eb="17">
      <t>ハッセイ</t>
    </rPh>
    <rPh sb="17" eb="19">
      <t>ジョウキョウ</t>
    </rPh>
    <phoneticPr fontId="2"/>
  </si>
  <si>
    <t>拠点別 年別発生状況 (17年以降累計)</t>
    <rPh sb="5" eb="6">
      <t>ベツ</t>
    </rPh>
    <rPh sb="6" eb="8">
      <t>ハッセイ</t>
    </rPh>
    <rPh sb="8" eb="10">
      <t>ジョウキョウ</t>
    </rPh>
    <phoneticPr fontId="2"/>
  </si>
  <si>
    <t>▼相手</t>
    <rPh sb="1" eb="3">
      <t>アイテ</t>
    </rPh>
    <phoneticPr fontId="2"/>
  </si>
  <si>
    <t>回避・急ハンドル・誤操作</t>
    <rPh sb="0" eb="2">
      <t>カイヒ</t>
    </rPh>
    <rPh sb="3" eb="4">
      <t>キュウ</t>
    </rPh>
    <rPh sb="9" eb="12">
      <t>ゴソウサ</t>
    </rPh>
    <phoneticPr fontId="2"/>
  </si>
  <si>
    <t>■第一当事者事故歴回数把握表</t>
    <rPh sb="1" eb="3">
      <t>ダイイチ</t>
    </rPh>
    <rPh sb="3" eb="6">
      <t>トウジシャ</t>
    </rPh>
    <rPh sb="6" eb="9">
      <t>ジコレキ</t>
    </rPh>
    <rPh sb="9" eb="11">
      <t>カイスウ</t>
    </rPh>
    <rPh sb="11" eb="13">
      <t>ハアク</t>
    </rPh>
    <rPh sb="13" eb="14">
      <t>ヒョウ</t>
    </rPh>
    <phoneticPr fontId="2"/>
  </si>
  <si>
    <t>1･2</t>
  </si>
  <si>
    <t>1･2</t>
    <phoneticPr fontId="2"/>
  </si>
  <si>
    <t>IF(S3=2,"",IF(V3="","",COUNTIF($V$3:V3,V3)))</t>
    <phoneticPr fontId="2"/>
  </si>
  <si>
    <t>▲</t>
    <phoneticPr fontId="2"/>
  </si>
  <si>
    <t>事故行動別×車種別（入力年以降）</t>
    <rPh sb="0" eb="2">
      <t>ジコ</t>
    </rPh>
    <rPh sb="4" eb="5">
      <t>ベツ</t>
    </rPh>
    <rPh sb="6" eb="8">
      <t>シャシュ</t>
    </rPh>
    <rPh sb="8" eb="9">
      <t>ベツ</t>
    </rPh>
    <rPh sb="10" eb="12">
      <t>ニュウリョク</t>
    </rPh>
    <rPh sb="12" eb="15">
      <t>ネンイコウ</t>
    </rPh>
    <phoneticPr fontId="2"/>
  </si>
  <si>
    <t>行動 ＼ 一当</t>
    <rPh sb="0" eb="2">
      <t>コウドウ</t>
    </rPh>
    <rPh sb="5" eb="6">
      <t>イチ</t>
    </rPh>
    <rPh sb="6" eb="7">
      <t>トウ</t>
    </rPh>
    <phoneticPr fontId="2"/>
  </si>
  <si>
    <t>事故行動別×車種別（指定年度）</t>
    <rPh sb="6" eb="8">
      <t>シャシュ</t>
    </rPh>
    <rPh sb="8" eb="9">
      <t>ベツ</t>
    </rPh>
    <rPh sb="10" eb="12">
      <t>シテイ</t>
    </rPh>
    <rPh sb="12" eb="14">
      <t>ネンド</t>
    </rPh>
    <phoneticPr fontId="2"/>
  </si>
  <si>
    <t>▲</t>
    <phoneticPr fontId="2"/>
  </si>
  <si>
    <t>今後の目標</t>
    <rPh sb="0" eb="2">
      <t>コンゴ</t>
    </rPh>
    <rPh sb="3" eb="5">
      <t>モクヒョウ</t>
    </rPh>
    <phoneticPr fontId="2"/>
  </si>
  <si>
    <t>備考＆教養等</t>
    <rPh sb="0" eb="2">
      <t>ビコウ</t>
    </rPh>
    <rPh sb="3" eb="5">
      <t>キョウヨウ</t>
    </rPh>
    <rPh sb="5" eb="6">
      <t>トウ</t>
    </rPh>
    <phoneticPr fontId="2"/>
  </si>
  <si>
    <t>備考&amp;教養等</t>
    <rPh sb="0" eb="2">
      <t>ビコウ</t>
    </rPh>
    <rPh sb="3" eb="5">
      <t>キョウヨウ</t>
    </rPh>
    <rPh sb="5" eb="6">
      <t>トウ</t>
    </rPh>
    <phoneticPr fontId="2"/>
  </si>
  <si>
    <t>▼検索項目</t>
    <rPh sb="1" eb="3">
      <t>ケンサク</t>
    </rPh>
    <rPh sb="3" eb="5">
      <t>コウモク</t>
    </rPh>
    <phoneticPr fontId="2"/>
  </si>
  <si>
    <t>▼ 項目入力について</t>
    <rPh sb="2" eb="4">
      <t>コウモク</t>
    </rPh>
    <rPh sb="4" eb="6">
      <t>ニュウリョク</t>
    </rPh>
    <phoneticPr fontId="2"/>
  </si>
  <si>
    <t>▽ 参考　一部掲載</t>
    <rPh sb="2" eb="4">
      <t>サンコウ</t>
    </rPh>
    <rPh sb="5" eb="7">
      <t>イチブ</t>
    </rPh>
    <rPh sb="7" eb="9">
      <t>ケイサイ</t>
    </rPh>
    <phoneticPr fontId="2"/>
  </si>
  <si>
    <t>Ｎ</t>
  </si>
  <si>
    <t>Ｏ</t>
  </si>
  <si>
    <t>月日</t>
    <rPh sb="0" eb="2">
      <t>ツキヒ</t>
    </rPh>
    <phoneticPr fontId="2"/>
  </si>
  <si>
    <t>依頼データ原本番号</t>
    <rPh sb="0" eb="2">
      <t>イライ</t>
    </rPh>
    <rPh sb="5" eb="7">
      <t>ゲンポン</t>
    </rPh>
    <rPh sb="7" eb="8">
      <t>バン</t>
    </rPh>
    <rPh sb="8" eb="9">
      <t>ゴウ</t>
    </rPh>
    <phoneticPr fontId="14"/>
  </si>
  <si>
    <t>社員番号</t>
    <rPh sb="0" eb="2">
      <t>シャイン</t>
    </rPh>
    <rPh sb="2" eb="4">
      <t>バンゴウ</t>
    </rPh>
    <phoneticPr fontId="2"/>
  </si>
  <si>
    <t>グループ</t>
  </si>
  <si>
    <t>グループ</t>
    <phoneticPr fontId="2"/>
  </si>
  <si>
    <t>職種</t>
    <rPh sb="0" eb="2">
      <t>ショクシュ</t>
    </rPh>
    <phoneticPr fontId="2"/>
  </si>
  <si>
    <t>勤務</t>
    <rPh sb="0" eb="2">
      <t>キンム</t>
    </rPh>
    <phoneticPr fontId="2"/>
  </si>
  <si>
    <t>勤務</t>
    <rPh sb="0" eb="2">
      <t>キンム</t>
    </rPh>
    <phoneticPr fontId="2"/>
  </si>
  <si>
    <t>予備３</t>
    <rPh sb="0" eb="2">
      <t>ヨビ</t>
    </rPh>
    <phoneticPr fontId="2"/>
  </si>
  <si>
    <t>予備４</t>
    <rPh sb="0" eb="2">
      <t>ヨビ</t>
    </rPh>
    <phoneticPr fontId="2"/>
  </si>
  <si>
    <t>予備５</t>
    <rPh sb="0" eb="2">
      <t>ヨビ</t>
    </rPh>
    <phoneticPr fontId="2"/>
  </si>
  <si>
    <t>車種</t>
    <rPh sb="0" eb="2">
      <t>シャシュ</t>
    </rPh>
    <phoneticPr fontId="2"/>
  </si>
  <si>
    <t>物損</t>
  </si>
  <si>
    <t>台風</t>
    <rPh sb="0" eb="2">
      <t>タイフウ</t>
    </rPh>
    <phoneticPr fontId="2"/>
  </si>
  <si>
    <t>バック時</t>
  </si>
  <si>
    <t>施設出入時</t>
  </si>
  <si>
    <t>停車時</t>
  </si>
  <si>
    <t>移動時</t>
  </si>
  <si>
    <t>予備６</t>
    <rPh sb="0" eb="2">
      <t>ヨビ</t>
    </rPh>
    <phoneticPr fontId="2"/>
  </si>
  <si>
    <t>料金所等通過時</t>
    <rPh sb="0" eb="3">
      <t>リョウキンショ</t>
    </rPh>
    <rPh sb="3" eb="4">
      <t>トウ</t>
    </rPh>
    <rPh sb="4" eb="7">
      <t>ツウカジ</t>
    </rPh>
    <phoneticPr fontId="3"/>
  </si>
  <si>
    <t>顧客構内・前路上等</t>
  </si>
  <si>
    <t>右折時</t>
  </si>
  <si>
    <t>荷積降時等事故</t>
    <rPh sb="0" eb="1">
      <t>ニ</t>
    </rPh>
    <rPh sb="1" eb="2">
      <t>ツ</t>
    </rPh>
    <rPh sb="2" eb="3">
      <t>オ</t>
    </rPh>
    <rPh sb="3" eb="4">
      <t>ジ</t>
    </rPh>
    <rPh sb="4" eb="5">
      <t>トウ</t>
    </rPh>
    <rPh sb="5" eb="7">
      <t>ジコ</t>
    </rPh>
    <phoneticPr fontId="2"/>
  </si>
  <si>
    <t>発進前の措置</t>
    <rPh sb="0" eb="2">
      <t>ハッシン</t>
    </rPh>
    <rPh sb="2" eb="3">
      <t>マエ</t>
    </rPh>
    <rPh sb="4" eb="6">
      <t>ソチ</t>
    </rPh>
    <phoneticPr fontId="2"/>
  </si>
  <si>
    <t>落下・飛散等事故</t>
    <rPh sb="0" eb="2">
      <t>ラッカ</t>
    </rPh>
    <rPh sb="3" eb="5">
      <t>ヒサン</t>
    </rPh>
    <rPh sb="5" eb="6">
      <t>トウ</t>
    </rPh>
    <rPh sb="6" eb="8">
      <t>ジコ</t>
    </rPh>
    <phoneticPr fontId="2"/>
  </si>
  <si>
    <t>車庫入・着車時(バック)</t>
  </si>
  <si>
    <t>車庫入・着車時(バック)</t>
    <rPh sb="0" eb="2">
      <t>シャコ</t>
    </rPh>
    <rPh sb="2" eb="3">
      <t>イ</t>
    </rPh>
    <rPh sb="4" eb="5">
      <t>チャク</t>
    </rPh>
    <rPh sb="5" eb="6">
      <t>シャ</t>
    </rPh>
    <rPh sb="6" eb="7">
      <t>ジ</t>
    </rPh>
    <phoneticPr fontId="2"/>
  </si>
  <si>
    <t>車庫入・着車時(前進)</t>
    <rPh sb="0" eb="2">
      <t>シャコ</t>
    </rPh>
    <rPh sb="2" eb="3">
      <t>イ</t>
    </rPh>
    <rPh sb="4" eb="5">
      <t>チャク</t>
    </rPh>
    <rPh sb="5" eb="6">
      <t>シャ</t>
    </rPh>
    <rPh sb="6" eb="7">
      <t>ジ</t>
    </rPh>
    <rPh sb="8" eb="10">
      <t>ゼンシン</t>
    </rPh>
    <phoneticPr fontId="2"/>
  </si>
  <si>
    <t>フォーク操作中</t>
    <rPh sb="4" eb="7">
      <t>ソウサチュウ</t>
    </rPh>
    <phoneticPr fontId="2"/>
  </si>
  <si>
    <t>ドア・扉開閉時</t>
    <rPh sb="3" eb="4">
      <t>トビラ</t>
    </rPh>
    <rPh sb="4" eb="6">
      <t>カイヘイ</t>
    </rPh>
    <rPh sb="6" eb="7">
      <t>ジ</t>
    </rPh>
    <phoneticPr fontId="3"/>
  </si>
  <si>
    <t>門扉・家屋等</t>
  </si>
  <si>
    <t>データ</t>
    <phoneticPr fontId="2"/>
  </si>
  <si>
    <t>確認</t>
    <rPh sb="0" eb="2">
      <t>カクニン</t>
    </rPh>
    <phoneticPr fontId="2"/>
  </si>
  <si>
    <t>第１当</t>
    <rPh sb="0" eb="1">
      <t>ダイ</t>
    </rPh>
    <rPh sb="2" eb="3">
      <t>トウ</t>
    </rPh>
    <phoneticPr fontId="2"/>
  </si>
  <si>
    <t>第１当 衝突物</t>
    <rPh sb="0" eb="1">
      <t>ダイ</t>
    </rPh>
    <rPh sb="2" eb="3">
      <t>トウ</t>
    </rPh>
    <rPh sb="4" eb="6">
      <t>ショウトツ</t>
    </rPh>
    <rPh sb="6" eb="7">
      <t>ブツ</t>
    </rPh>
    <phoneticPr fontId="2"/>
  </si>
  <si>
    <t>全事故場所別（入力年以降）</t>
    <rPh sb="0" eb="1">
      <t>ゼン</t>
    </rPh>
    <rPh sb="1" eb="3">
      <t>ジコ</t>
    </rPh>
    <rPh sb="3" eb="5">
      <t>バショ</t>
    </rPh>
    <rPh sb="7" eb="9">
      <t>ニュウリョク</t>
    </rPh>
    <rPh sb="9" eb="12">
      <t>ネンイコウ</t>
    </rPh>
    <phoneticPr fontId="2"/>
  </si>
  <si>
    <t>全事故場所別</t>
    <rPh sb="0" eb="1">
      <t>ゼン</t>
    </rPh>
    <phoneticPr fontId="2"/>
  </si>
  <si>
    <t>第一当事者 事故場所別×車種別（入力年以降）</t>
    <rPh sb="0" eb="2">
      <t>ダイイチ</t>
    </rPh>
    <rPh sb="2" eb="5">
      <t>トウジシャ</t>
    </rPh>
    <rPh sb="6" eb="8">
      <t>ジコ</t>
    </rPh>
    <rPh sb="8" eb="10">
      <t>バショ</t>
    </rPh>
    <rPh sb="10" eb="11">
      <t>ベツ</t>
    </rPh>
    <rPh sb="12" eb="14">
      <t>シャシュ</t>
    </rPh>
    <rPh sb="14" eb="15">
      <t>ベツ</t>
    </rPh>
    <rPh sb="16" eb="18">
      <t>ニュウリョク</t>
    </rPh>
    <rPh sb="18" eb="21">
      <t>ネンイコウ</t>
    </rPh>
    <phoneticPr fontId="2"/>
  </si>
  <si>
    <t>全車種別（入力年以降）</t>
    <rPh sb="0" eb="1">
      <t>ゼン</t>
    </rPh>
    <rPh sb="1" eb="3">
      <t>シャシュ</t>
    </rPh>
    <rPh sb="3" eb="4">
      <t>ベツ</t>
    </rPh>
    <rPh sb="5" eb="7">
      <t>ニュウリョク</t>
    </rPh>
    <rPh sb="7" eb="10">
      <t>ネンイコウ</t>
    </rPh>
    <phoneticPr fontId="2"/>
  </si>
  <si>
    <t>全車種</t>
    <rPh sb="0" eb="1">
      <t>ゼン</t>
    </rPh>
    <rPh sb="1" eb="3">
      <t>シャシュ</t>
    </rPh>
    <phoneticPr fontId="2"/>
  </si>
  <si>
    <t>第一当事者 車種別×事故形態別（入力年以降）</t>
    <rPh sb="0" eb="2">
      <t>ダイイチ</t>
    </rPh>
    <rPh sb="2" eb="5">
      <t>トウジシャ</t>
    </rPh>
    <rPh sb="6" eb="9">
      <t>シャシュベツ</t>
    </rPh>
    <rPh sb="8" eb="9">
      <t>ベツ</t>
    </rPh>
    <rPh sb="10" eb="12">
      <t>ジコ</t>
    </rPh>
    <rPh sb="12" eb="14">
      <t>ケイタイ</t>
    </rPh>
    <rPh sb="16" eb="18">
      <t>ニュウリョク</t>
    </rPh>
    <rPh sb="18" eb="21">
      <t>ネンイコウ</t>
    </rPh>
    <phoneticPr fontId="2"/>
  </si>
  <si>
    <t>全車種別</t>
    <rPh sb="0" eb="1">
      <t>ゼン</t>
    </rPh>
    <rPh sb="1" eb="3">
      <t>シャシュ</t>
    </rPh>
    <phoneticPr fontId="2"/>
  </si>
  <si>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</si>
  <si>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</si>
  <si>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</si>
  <si>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</si>
  <si>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</si>
  <si>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</si>
  <si>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</si>
  <si>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</si>
  <si>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</si>
  <si>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</si>
  <si>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</si>
  <si>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</si>
  <si>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</si>
  <si>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</si>
  <si>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</si>
  <si>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</si>
  <si>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</si>
  <si>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</si>
  <si>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</si>
  <si>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</si>
  <si>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</si>
  <si>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</si>
  <si>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</si>
  <si>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</si>
  <si>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</si>
  <si>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</si>
  <si>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</si>
  <si>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</si>
  <si>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</si>
  <si>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</si>
  <si>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</si>
  <si>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</si>
  <si>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</si>
  <si>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</si>
  <si>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</si>
  <si>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</si>
  <si>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2t</t>
  </si>
  <si>
    <t>4t</t>
  </si>
  <si>
    <t>3t</t>
  </si>
  <si>
    <t>拠点構内・前路上等</t>
  </si>
  <si>
    <t>拠点構内・前路上等</t>
    <rPh sb="0" eb="2">
      <t>キョテン</t>
    </rPh>
    <rPh sb="2" eb="4">
      <t>コウナイ</t>
    </rPh>
    <rPh sb="5" eb="6">
      <t>マエ</t>
    </rPh>
    <rPh sb="6" eb="8">
      <t>ロジョウ</t>
    </rPh>
    <rPh sb="8" eb="9">
      <t>トウ</t>
    </rPh>
    <phoneticPr fontId="3"/>
  </si>
  <si>
    <t>後退前の後方確認</t>
    <rPh sb="2" eb="3">
      <t>マエ</t>
    </rPh>
    <rPh sb="4" eb="6">
      <t>コウホウ</t>
    </rPh>
    <phoneticPr fontId="2"/>
  </si>
  <si>
    <t>発進時の周辺確認</t>
    <rPh sb="0" eb="3">
      <t>ハッシンジ</t>
    </rPh>
    <rPh sb="4" eb="6">
      <t>シュウヘン</t>
    </rPh>
    <rPh sb="6" eb="8">
      <t>カクニン</t>
    </rPh>
    <phoneticPr fontId="2"/>
  </si>
  <si>
    <t>確認時一部見落とし</t>
    <rPh sb="0" eb="2">
      <t>カクニン</t>
    </rPh>
    <rPh sb="2" eb="3">
      <t>ジ</t>
    </rPh>
    <rPh sb="3" eb="5">
      <t>イチブ</t>
    </rPh>
    <rPh sb="5" eb="7">
      <t>ミオ</t>
    </rPh>
    <phoneticPr fontId="2"/>
  </si>
  <si>
    <t>脇見</t>
    <rPh sb="0" eb="2">
      <t>ワキミ</t>
    </rPh>
    <phoneticPr fontId="2"/>
  </si>
  <si>
    <t>右方＆後方不確認</t>
    <rPh sb="1" eb="2">
      <t>ほう</t>
    </rPh>
    <rPh sb="3" eb="5">
      <t>こうほう</t>
    </rPh>
    <rPh sb="5" eb="6">
      <t>ふ</t>
    </rPh>
    <rPh sb="6" eb="8">
      <t>かくにん</t>
    </rPh>
    <phoneticPr fontId="0" type="Hiragana"/>
  </si>
  <si>
    <t>左方＆後方不確認</t>
    <rPh sb="0" eb="1">
      <t>ひだり</t>
    </rPh>
    <rPh sb="1" eb="2">
      <t>ほう</t>
    </rPh>
    <rPh sb="3" eb="5">
      <t>こうほう</t>
    </rPh>
    <rPh sb="5" eb="6">
      <t>ふ</t>
    </rPh>
    <rPh sb="6" eb="8">
      <t>かくにん</t>
    </rPh>
    <phoneticPr fontId="0" type="Hiragana"/>
  </si>
  <si>
    <t>一般道</t>
  </si>
  <si>
    <t>車線
変更時</t>
  </si>
  <si>
    <t>左折時</t>
  </si>
  <si>
    <t>出会い頭</t>
  </si>
  <si>
    <t>追突</t>
  </si>
  <si>
    <t>離合時</t>
  </si>
  <si>
    <t>ハンドル誤操作</t>
    <rPh sb="4" eb="7">
      <t>ゴソウサ</t>
    </rPh>
    <phoneticPr fontId="2"/>
  </si>
  <si>
    <t>壁・塀等</t>
  </si>
  <si>
    <t>年代</t>
    <rPh sb="1" eb="2">
      <t>ダイ</t>
    </rPh>
    <phoneticPr fontId="2"/>
  </si>
  <si>
    <t>年代を入力➤</t>
    <rPh sb="0" eb="2">
      <t>ネンダイ</t>
    </rPh>
    <rPh sb="3" eb="5">
      <t>ニュウリョク</t>
    </rPh>
    <phoneticPr fontId="2"/>
  </si>
  <si>
    <t>年代</t>
    <rPh sb="0" eb="2">
      <t>ネンダイ</t>
    </rPh>
    <phoneticPr fontId="2"/>
  </si>
  <si>
    <t>年代</t>
    <rPh sb="0" eb="2">
      <t>ネンダイ</t>
    </rPh>
    <phoneticPr fontId="2"/>
  </si>
  <si>
    <t>年代</t>
    <rPh sb="0" eb="2">
      <t>ネンダイ</t>
    </rPh>
    <phoneticPr fontId="2"/>
  </si>
  <si>
    <t>年代別×衝突物別（入力年以降）</t>
    <rPh sb="0" eb="3">
      <t>ネンダイベツ</t>
    </rPh>
    <rPh sb="4" eb="6">
      <t>ショウトツ</t>
    </rPh>
    <rPh sb="9" eb="11">
      <t>ニュウリョク</t>
    </rPh>
    <rPh sb="11" eb="14">
      <t>ネンイコウ</t>
    </rPh>
    <phoneticPr fontId="2"/>
  </si>
  <si>
    <t>衝突部位別×年代別（入力年以降）</t>
  </si>
  <si>
    <t>第一当事者×年代別×衝突物別（入力年以降）</t>
    <rPh sb="0" eb="2">
      <t>ダイイチ</t>
    </rPh>
    <rPh sb="2" eb="5">
      <t>トウジシャ</t>
    </rPh>
    <rPh sb="6" eb="9">
      <t>ネンダイベツ</t>
    </rPh>
    <rPh sb="10" eb="12">
      <t>ショウトツ</t>
    </rPh>
    <rPh sb="15" eb="17">
      <t>ニュウリョク</t>
    </rPh>
    <rPh sb="17" eb="20">
      <t>ネンイコウ</t>
    </rPh>
    <phoneticPr fontId="2"/>
  </si>
  <si>
    <t>第一当事者×衝突物別×年代別（入力年以降）</t>
  </si>
  <si>
    <t>▼年代番号入力</t>
    <rPh sb="1" eb="3">
      <t>ネンダイ</t>
    </rPh>
    <rPh sb="3" eb="5">
      <t>バンゴウ</t>
    </rPh>
    <rPh sb="5" eb="7">
      <t>ニュウリョク</t>
    </rPh>
    <phoneticPr fontId="2"/>
  </si>
  <si>
    <t>年代番号</t>
    <rPh sb="0" eb="2">
      <t>ネンダイ</t>
    </rPh>
    <rPh sb="2" eb="4">
      <t>バンゴウ</t>
    </rPh>
    <phoneticPr fontId="2"/>
  </si>
  <si>
    <t>第一当事者×年代別×衝突物別</t>
    <rPh sb="0" eb="2">
      <t>ダイイチ</t>
    </rPh>
    <rPh sb="2" eb="5">
      <t>トウジシャ</t>
    </rPh>
    <rPh sb="6" eb="8">
      <t>ネンダイ</t>
    </rPh>
    <rPh sb="10" eb="12">
      <t>ショウトツ</t>
    </rPh>
    <phoneticPr fontId="2"/>
  </si>
  <si>
    <t>第一当事者×衝突物別×年代別</t>
    <rPh sb="6" eb="8">
      <t>ショウトツ</t>
    </rPh>
    <rPh sb="8" eb="9">
      <t>ブツ</t>
    </rPh>
    <rPh sb="9" eb="10">
      <t>ベツ</t>
    </rPh>
    <rPh sb="11" eb="13">
      <t>ネンダイ</t>
    </rPh>
    <rPh sb="13" eb="14">
      <t>シュベツ</t>
    </rPh>
    <phoneticPr fontId="2"/>
  </si>
  <si>
    <t>事故形態別×年代別</t>
    <rPh sb="0" eb="2">
      <t>ジコ</t>
    </rPh>
    <rPh sb="2" eb="4">
      <t>ケイタイ</t>
    </rPh>
    <rPh sb="4" eb="5">
      <t>ベツ</t>
    </rPh>
    <rPh sb="6" eb="8">
      <t>ネンダイ</t>
    </rPh>
    <phoneticPr fontId="2"/>
  </si>
  <si>
    <t>事故形態別×年代別×衝突部位</t>
    <rPh sb="0" eb="2">
      <t>ジコ</t>
    </rPh>
    <rPh sb="2" eb="5">
      <t>ケイタイベツ</t>
    </rPh>
    <rPh sb="6" eb="8">
      <t>ネンダイ</t>
    </rPh>
    <rPh sb="10" eb="12">
      <t>ショウトツ</t>
    </rPh>
    <rPh sb="12" eb="14">
      <t>ブイ</t>
    </rPh>
    <phoneticPr fontId="2"/>
  </si>
  <si>
    <t>▼年代別×衝突物別 ＆ 衝突部位別×年代別（全体・入力年以降）</t>
    <rPh sb="22" eb="24">
      <t>ゼンタイ</t>
    </rPh>
    <phoneticPr fontId="2"/>
  </si>
  <si>
    <t>▼年代別×衝突物別 ＆ 衝突部位別×年代別（第一当事者・入力年以降）</t>
    <rPh sb="22" eb="24">
      <t>ダイイチ</t>
    </rPh>
    <rPh sb="24" eb="27">
      <t>トウジシャ</t>
    </rPh>
    <phoneticPr fontId="2"/>
  </si>
  <si>
    <t>▼年代別(検索)× 衝突部位別（第一当事者・入力年以降）</t>
    <rPh sb="5" eb="7">
      <t>ケンサク</t>
    </rPh>
    <rPh sb="16" eb="18">
      <t>ダイイチ</t>
    </rPh>
    <rPh sb="18" eb="21">
      <t>トウジシャ</t>
    </rPh>
    <phoneticPr fontId="2"/>
  </si>
  <si>
    <t>▼年代別×事故形態別＆年代別（検索）（第一当事者・入力年以降）</t>
    <rPh sb="5" eb="7">
      <t>ジコ</t>
    </rPh>
    <rPh sb="7" eb="10">
      <t>ケイタイベツ</t>
    </rPh>
    <rPh sb="15" eb="17">
      <t>ケンサク</t>
    </rPh>
    <phoneticPr fontId="2"/>
  </si>
  <si>
    <t>▼年代別×衝突物別 ＆ 年代別×衝突部位別（第一当事者・指定年）</t>
    <rPh sb="22" eb="24">
      <t>ダイイチ</t>
    </rPh>
    <rPh sb="24" eb="27">
      <t>トウジシャ</t>
    </rPh>
    <rPh sb="28" eb="30">
      <t>シテイ</t>
    </rPh>
    <phoneticPr fontId="2"/>
  </si>
  <si>
    <t>▼年代別×事故形態別 ＆ 衝突部位別（検索）（第一当事者・指定年）</t>
    <rPh sb="5" eb="7">
      <t>ジコ</t>
    </rPh>
    <rPh sb="7" eb="10">
      <t>ケイタイベツ</t>
    </rPh>
    <rPh sb="19" eb="21">
      <t>ケンサク</t>
    </rPh>
    <rPh sb="23" eb="25">
      <t>ダイイチ</t>
    </rPh>
    <rPh sb="25" eb="28">
      <t>トウジシャ</t>
    </rPh>
    <rPh sb="29" eb="31">
      <t>シテイ</t>
    </rPh>
    <phoneticPr fontId="2"/>
  </si>
  <si>
    <t>年代</t>
    <phoneticPr fontId="2"/>
  </si>
  <si>
    <t>年代番号</t>
    <rPh sb="2" eb="4">
      <t>バンゴウ</t>
    </rPh>
    <phoneticPr fontId="2"/>
  </si>
  <si>
    <t>年代別×衝突部位</t>
    <rPh sb="4" eb="6">
      <t>ショウトツ</t>
    </rPh>
    <rPh sb="6" eb="8">
      <t>ブイ</t>
    </rPh>
    <phoneticPr fontId="2"/>
  </si>
  <si>
    <t>料金所等通過時</t>
  </si>
  <si>
    <t>事故場所別×年代別</t>
    <rPh sb="0" eb="2">
      <t>ジコ</t>
    </rPh>
    <rPh sb="2" eb="4">
      <t>バショ</t>
    </rPh>
    <rPh sb="4" eb="5">
      <t>ベツ</t>
    </rPh>
    <rPh sb="6" eb="8">
      <t>ネンダイ</t>
    </rPh>
    <phoneticPr fontId="2"/>
  </si>
  <si>
    <t>年齢</t>
    <rPh sb="0" eb="2">
      <t>ネンレイ</t>
    </rPh>
    <phoneticPr fontId="2"/>
  </si>
  <si>
    <t>台風</t>
  </si>
  <si>
    <t>霧</t>
  </si>
  <si>
    <t>雪</t>
  </si>
  <si>
    <t>大雨</t>
    <rPh sb="0" eb="2">
      <t>オオアメ</t>
    </rPh>
    <phoneticPr fontId="2"/>
  </si>
  <si>
    <t>支社</t>
    <rPh sb="0" eb="2">
      <t>シシャ</t>
    </rPh>
    <phoneticPr fontId="2"/>
  </si>
  <si>
    <t>関東</t>
    <rPh sb="0" eb="2">
      <t>カントウ</t>
    </rPh>
    <phoneticPr fontId="2"/>
  </si>
  <si>
    <t>東海</t>
  </si>
  <si>
    <t>九州</t>
    <rPh sb="0" eb="2">
      <t>キュウシュウ</t>
    </rPh>
    <phoneticPr fontId="2"/>
  </si>
  <si>
    <t>大型</t>
  </si>
  <si>
    <t>乗用車</t>
  </si>
  <si>
    <t>中型</t>
  </si>
  <si>
    <t>5t</t>
  </si>
  <si>
    <t>7t</t>
  </si>
  <si>
    <t>軽自動車</t>
  </si>
  <si>
    <t>1t</t>
  </si>
  <si>
    <t>8t</t>
  </si>
  <si>
    <t>路線</t>
  </si>
  <si>
    <t>集配</t>
  </si>
  <si>
    <t>営業</t>
  </si>
  <si>
    <t>整備</t>
  </si>
  <si>
    <t>業務</t>
  </si>
  <si>
    <t>仕分け</t>
  </si>
  <si>
    <t>集配主任</t>
  </si>
  <si>
    <t>管理職</t>
  </si>
  <si>
    <t>道路からバック進入</t>
  </si>
  <si>
    <t>カーブ走行時</t>
  </si>
  <si>
    <t>柵・フェンス</t>
  </si>
  <si>
    <t>徐行・減速中</t>
    <rPh sb="0" eb="2">
      <t>ジョコウ</t>
    </rPh>
    <rPh sb="3" eb="5">
      <t>ゲンソク</t>
    </rPh>
    <rPh sb="5" eb="6">
      <t>チュウ</t>
    </rPh>
    <phoneticPr fontId="2"/>
  </si>
  <si>
    <t>転回時</t>
  </si>
  <si>
    <t>発進追突</t>
  </si>
  <si>
    <t>合流時</t>
  </si>
  <si>
    <t>側方通過時</t>
  </si>
  <si>
    <t>駐停車時措置</t>
  </si>
  <si>
    <t>発進時</t>
    <rPh sb="0" eb="2">
      <t>ハッシン</t>
    </rPh>
    <rPh sb="2" eb="3">
      <t>ジ</t>
    </rPh>
    <phoneticPr fontId="2"/>
  </si>
  <si>
    <t>発進時＆措置等</t>
  </si>
  <si>
    <t>発進時＆措置等</t>
    <rPh sb="0" eb="3">
      <t>ハッシンジ</t>
    </rPh>
    <rPh sb="4" eb="6">
      <t>ソチ</t>
    </rPh>
    <rPh sb="6" eb="7">
      <t>トウ</t>
    </rPh>
    <phoneticPr fontId="3"/>
  </si>
  <si>
    <t>フォークリフト</t>
  </si>
  <si>
    <t>正面衝突</t>
  </si>
  <si>
    <t>ドア・扉開閉時</t>
  </si>
  <si>
    <t>車内事故</t>
  </si>
  <si>
    <t>荷積降時等事故</t>
  </si>
  <si>
    <t>落下・飛散等事故</t>
  </si>
  <si>
    <t>その他・不明</t>
  </si>
  <si>
    <t>観音扉</t>
    <phoneticPr fontId="2"/>
  </si>
  <si>
    <t>経験年代</t>
    <rPh sb="0" eb="2">
      <t>ケイケン</t>
    </rPh>
    <rPh sb="2" eb="4">
      <t>ネンダイ</t>
    </rPh>
    <phoneticPr fontId="14"/>
  </si>
  <si>
    <t>事故場所別×経験年×衝突部位</t>
    <rPh sb="0" eb="2">
      <t>ジコ</t>
    </rPh>
    <rPh sb="2" eb="4">
      <t>バショ</t>
    </rPh>
    <rPh sb="4" eb="5">
      <t>ベツ</t>
    </rPh>
    <rPh sb="6" eb="8">
      <t>ケイケン</t>
    </rPh>
    <rPh sb="8" eb="9">
      <t>ネン</t>
    </rPh>
    <rPh sb="10" eb="12">
      <t>ショウトツ</t>
    </rPh>
    <rPh sb="12" eb="14">
      <t>ブイ</t>
    </rPh>
    <phoneticPr fontId="2"/>
  </si>
  <si>
    <t>▼経験年番号入力</t>
    <rPh sb="1" eb="3">
      <t>ケイケン</t>
    </rPh>
    <rPh sb="3" eb="4">
      <t>ネン</t>
    </rPh>
    <rPh sb="4" eb="6">
      <t>バンゴウ</t>
    </rPh>
    <rPh sb="6" eb="8">
      <t>ニュウリョク</t>
    </rPh>
    <phoneticPr fontId="2"/>
  </si>
  <si>
    <t>▼事故場所番号入力</t>
    <rPh sb="1" eb="3">
      <t>ジコ</t>
    </rPh>
    <rPh sb="3" eb="5">
      <t>バショ</t>
    </rPh>
    <rPh sb="5" eb="7">
      <t>バンゴウ</t>
    </rPh>
    <rPh sb="7" eb="9">
      <t>ニュウリョク</t>
    </rPh>
    <phoneticPr fontId="2"/>
  </si>
  <si>
    <t>0年目</t>
    <rPh sb="1" eb="3">
      <t>ネンメ</t>
    </rPh>
    <phoneticPr fontId="2"/>
  </si>
  <si>
    <t>1年目</t>
    <rPh sb="1" eb="3">
      <t>ネンメ</t>
    </rPh>
    <phoneticPr fontId="2"/>
  </si>
  <si>
    <t>2年目</t>
    <rPh sb="1" eb="3">
      <t>ネンメ</t>
    </rPh>
    <phoneticPr fontId="2"/>
  </si>
  <si>
    <t>10年目</t>
    <phoneticPr fontId="2"/>
  </si>
  <si>
    <t>20年目</t>
    <phoneticPr fontId="2"/>
  </si>
  <si>
    <t>3-4年</t>
    <rPh sb="3" eb="4">
      <t>ネン</t>
    </rPh>
    <phoneticPr fontId="2"/>
  </si>
  <si>
    <t>5-6年</t>
    <rPh sb="3" eb="4">
      <t>ネン</t>
    </rPh>
    <phoneticPr fontId="2"/>
  </si>
  <si>
    <t>30年～</t>
    <rPh sb="2" eb="3">
      <t>ネン</t>
    </rPh>
    <phoneticPr fontId="2"/>
  </si>
  <si>
    <t>経験番号</t>
    <rPh sb="0" eb="2">
      <t>ケイケン</t>
    </rPh>
    <rPh sb="2" eb="4">
      <t>バンゴウ</t>
    </rPh>
    <phoneticPr fontId="2"/>
  </si>
  <si>
    <t>▼経験年番号入力</t>
    <rPh sb="1" eb="3">
      <t>ケイケン</t>
    </rPh>
    <rPh sb="3" eb="4">
      <t>ドシ</t>
    </rPh>
    <rPh sb="4" eb="6">
      <t>バンゴウ</t>
    </rPh>
    <rPh sb="6" eb="8">
      <t>ニュウリョク</t>
    </rPh>
    <phoneticPr fontId="2"/>
  </si>
  <si>
    <t>カメラ有1無2</t>
    <rPh sb="3" eb="4">
      <t>アリ</t>
    </rPh>
    <rPh sb="5" eb="6">
      <t>ム</t>
    </rPh>
    <phoneticPr fontId="14"/>
  </si>
  <si>
    <t>バックカメラあり</t>
    <phoneticPr fontId="2"/>
  </si>
  <si>
    <t>バックカメラなし</t>
    <phoneticPr fontId="2"/>
  </si>
  <si>
    <t>全車</t>
    <rPh sb="0" eb="2">
      <t>ゼンシャ</t>
    </rPh>
    <phoneticPr fontId="2"/>
  </si>
  <si>
    <t>高所物</t>
    <rPh sb="0" eb="2">
      <t>コウショ</t>
    </rPh>
    <rPh sb="2" eb="3">
      <t>ブツ</t>
    </rPh>
    <phoneticPr fontId="2"/>
  </si>
  <si>
    <t>高所物再計上</t>
    <rPh sb="0" eb="2">
      <t>コウショ</t>
    </rPh>
    <rPh sb="2" eb="3">
      <t>ブツ</t>
    </rPh>
    <rPh sb="3" eb="4">
      <t>サイ</t>
    </rPh>
    <rPh sb="4" eb="6">
      <t>ケイジョウ</t>
    </rPh>
    <phoneticPr fontId="2"/>
  </si>
  <si>
    <t>オバーハング</t>
    <phoneticPr fontId="2"/>
  </si>
  <si>
    <t>事故形態はR94で変更</t>
    <rPh sb="0" eb="2">
      <t>ジコ</t>
    </rPh>
    <rPh sb="2" eb="4">
      <t>ケイタイ</t>
    </rPh>
    <rPh sb="9" eb="11">
      <t>ヘンコウ</t>
    </rPh>
    <phoneticPr fontId="2"/>
  </si>
  <si>
    <t>事故形態R94、車種S94で変更</t>
    <rPh sb="8" eb="10">
      <t>シャシュ</t>
    </rPh>
    <phoneticPr fontId="2"/>
  </si>
  <si>
    <t>▼1=バックカメラあり</t>
    <phoneticPr fontId="2"/>
  </si>
  <si>
    <t>▼2=バックカメラなし</t>
    <phoneticPr fontId="2"/>
  </si>
  <si>
    <t>上部箱中央</t>
  </si>
  <si>
    <t>屋根.軒.庇等高所設置物</t>
  </si>
  <si>
    <t>▼経験番号入力</t>
    <rPh sb="1" eb="3">
      <t>ケイケン</t>
    </rPh>
    <rPh sb="3" eb="5">
      <t>バンゴウ</t>
    </rPh>
    <rPh sb="5" eb="7">
      <t>ニュウリョク</t>
    </rPh>
    <phoneticPr fontId="2"/>
  </si>
  <si>
    <t>行動別×経験年×衝突部位</t>
    <rPh sb="0" eb="2">
      <t>コウドウ</t>
    </rPh>
    <rPh sb="2" eb="3">
      <t>ベツ</t>
    </rPh>
    <rPh sb="4" eb="6">
      <t>ケイケン</t>
    </rPh>
    <rPh sb="6" eb="7">
      <t>ドシ</t>
    </rPh>
    <rPh sb="8" eb="10">
      <t>ショウトツ</t>
    </rPh>
    <rPh sb="10" eb="12">
      <t>ブイ</t>
    </rPh>
    <phoneticPr fontId="2"/>
  </si>
  <si>
    <t>▼行動番号入力</t>
    <rPh sb="1" eb="3">
      <t>コウドウ</t>
    </rPh>
    <rPh sb="3" eb="5">
      <t>バンゴウ</t>
    </rPh>
    <rPh sb="5" eb="7">
      <t>ニュウリョク</t>
    </rPh>
    <phoneticPr fontId="2"/>
  </si>
  <si>
    <t>高所衝突</t>
  </si>
  <si>
    <t>高所衝突</t>
    <rPh sb="0" eb="2">
      <t>コウショ</t>
    </rPh>
    <rPh sb="2" eb="4">
      <t>ショウトツ</t>
    </rPh>
    <phoneticPr fontId="2"/>
  </si>
  <si>
    <t>高所
衝突
(内数)</t>
    <phoneticPr fontId="2"/>
  </si>
  <si>
    <t>計＼経験</t>
    <rPh sb="0" eb="1">
      <t>ケイ</t>
    </rPh>
    <rPh sb="2" eb="4">
      <t>ケイケン</t>
    </rPh>
    <phoneticPr fontId="2"/>
  </si>
  <si>
    <t>高所
衝突</t>
    <phoneticPr fontId="2"/>
  </si>
  <si>
    <t>不明</t>
  </si>
  <si>
    <t>BM有</t>
  </si>
  <si>
    <t>BM有</t>
    <rPh sb="2" eb="3">
      <t>ユウ</t>
    </rPh>
    <phoneticPr fontId="2"/>
  </si>
  <si>
    <t>BM無</t>
  </si>
  <si>
    <t>BM無</t>
    <rPh sb="2" eb="3">
      <t>ム</t>
    </rPh>
    <phoneticPr fontId="2"/>
  </si>
  <si>
    <t>高所衝突</t>
    <rPh sb="0" eb="2">
      <t>コウショ</t>
    </rPh>
    <rPh sb="2" eb="4">
      <t>ショウトツ</t>
    </rPh>
    <phoneticPr fontId="2"/>
  </si>
  <si>
    <t>Overh</t>
  </si>
  <si>
    <t>Overh</t>
    <phoneticPr fontId="2"/>
  </si>
  <si>
    <t>特定項目▶赤字(内数)</t>
    <rPh sb="0" eb="2">
      <t>トクテイ</t>
    </rPh>
    <rPh sb="2" eb="4">
      <t>コウモク</t>
    </rPh>
    <phoneticPr fontId="2"/>
  </si>
  <si>
    <t>経験年数(第一当)</t>
    <rPh sb="0" eb="2">
      <t>ケイケン</t>
    </rPh>
    <rPh sb="2" eb="4">
      <t>ネンスウ</t>
    </rPh>
    <rPh sb="5" eb="7">
      <t>ダイイチ</t>
    </rPh>
    <rPh sb="7" eb="8">
      <t>トウ</t>
    </rPh>
    <phoneticPr fontId="2"/>
  </si>
  <si>
    <t>▼経験別×衝突物別 ＆ 衝突部位別×経験別（全体・入力年以降）</t>
    <rPh sb="22" eb="24">
      <t>ゼンタイ</t>
    </rPh>
    <phoneticPr fontId="2"/>
  </si>
  <si>
    <t>▼経験別×衝突物別 ＆ 衝突部位別×経験別（第一当事者・入力年以降）</t>
    <rPh sb="22" eb="24">
      <t>ダイイチ</t>
    </rPh>
    <rPh sb="24" eb="27">
      <t>トウジシャ</t>
    </rPh>
    <phoneticPr fontId="2"/>
  </si>
  <si>
    <t>▼経験別(検索)× 衝突部位別（第一当事者・入力年以降）</t>
    <rPh sb="5" eb="7">
      <t>ケンサク</t>
    </rPh>
    <rPh sb="16" eb="18">
      <t>ダイイチ</t>
    </rPh>
    <rPh sb="18" eb="21">
      <t>トウジシャ</t>
    </rPh>
    <phoneticPr fontId="2"/>
  </si>
  <si>
    <t>▼経験別×事故形態別＆経験別（検索）（第一当事者・入力年以降）</t>
    <rPh sb="5" eb="7">
      <t>ジコ</t>
    </rPh>
    <rPh sb="7" eb="10">
      <t>ケイタイベツ</t>
    </rPh>
    <rPh sb="15" eb="17">
      <t>ケンサク</t>
    </rPh>
    <phoneticPr fontId="2"/>
  </si>
  <si>
    <t>▼経験別×衝突物別 ＆ 経験別×衝突部位別（第一当事者・指定年）</t>
    <rPh sb="22" eb="24">
      <t>ダイイチ</t>
    </rPh>
    <rPh sb="24" eb="27">
      <t>トウジシャ</t>
    </rPh>
    <rPh sb="28" eb="30">
      <t>シテイ</t>
    </rPh>
    <phoneticPr fontId="2"/>
  </si>
  <si>
    <t>▼経験別×事故形態別 ＆ 衝突部位別（検索）（第一当事者・指定年）</t>
    <rPh sb="5" eb="7">
      <t>ジコ</t>
    </rPh>
    <rPh sb="7" eb="10">
      <t>ケイタイベツ</t>
    </rPh>
    <rPh sb="19" eb="21">
      <t>ケンサク</t>
    </rPh>
    <rPh sb="23" eb="25">
      <t>ダイイチ</t>
    </rPh>
    <rPh sb="25" eb="28">
      <t>トウジシャ</t>
    </rPh>
    <rPh sb="29" eb="31">
      <t>シテイ</t>
    </rPh>
    <phoneticPr fontId="2"/>
  </si>
  <si>
    <t>行動×経験年別</t>
    <rPh sb="0" eb="2">
      <t>コウドウ</t>
    </rPh>
    <rPh sb="3" eb="5">
      <t>ケイケン</t>
    </rPh>
    <rPh sb="5" eb="7">
      <t>ネンベツ</t>
    </rPh>
    <phoneticPr fontId="2"/>
  </si>
  <si>
    <t>事故形態別×経験別</t>
    <rPh sb="0" eb="2">
      <t>ジコ</t>
    </rPh>
    <rPh sb="2" eb="4">
      <t>ケイタイ</t>
    </rPh>
    <rPh sb="4" eb="5">
      <t>ベツ</t>
    </rPh>
    <rPh sb="6" eb="8">
      <t>ケイケン</t>
    </rPh>
    <rPh sb="8" eb="9">
      <t>ベツ</t>
    </rPh>
    <phoneticPr fontId="2"/>
  </si>
  <si>
    <t>第一当事者×衝突物別×経験別（入力年以降）</t>
    <rPh sb="11" eb="13">
      <t>ケイケン</t>
    </rPh>
    <phoneticPr fontId="2"/>
  </si>
  <si>
    <t>第一当事者×経験別×衝突物別</t>
    <rPh sb="0" eb="2">
      <t>ダイイチ</t>
    </rPh>
    <rPh sb="2" eb="5">
      <t>トウジシャ</t>
    </rPh>
    <rPh sb="6" eb="8">
      <t>ケイケン</t>
    </rPh>
    <rPh sb="8" eb="9">
      <t>ベツ</t>
    </rPh>
    <rPh sb="10" eb="12">
      <t>ショウトツ</t>
    </rPh>
    <phoneticPr fontId="2"/>
  </si>
  <si>
    <t>▼経験別×事故形態別×（特定項目(BM有無、高所衝突、オーバーハング）</t>
    <rPh sb="1" eb="3">
      <t>ケイケン</t>
    </rPh>
    <rPh sb="3" eb="4">
      <t>ベツ</t>
    </rPh>
    <rPh sb="12" eb="14">
      <t>トクテイ</t>
    </rPh>
    <rPh sb="14" eb="16">
      <t>コウモク</t>
    </rPh>
    <rPh sb="19" eb="21">
      <t>ウム</t>
    </rPh>
    <rPh sb="22" eb="24">
      <t>コウショ</t>
    </rPh>
    <rPh sb="24" eb="26">
      <t>ショウトツ</t>
    </rPh>
    <phoneticPr fontId="2"/>
  </si>
  <si>
    <t>▼経験別×行動×（特定項目(BM有無、高所衝突、オーバーハング）</t>
    <rPh sb="1" eb="3">
      <t>ケイケン</t>
    </rPh>
    <rPh sb="3" eb="4">
      <t>ベツ</t>
    </rPh>
    <rPh sb="9" eb="11">
      <t>トクテイ</t>
    </rPh>
    <rPh sb="11" eb="13">
      <t>コウモク</t>
    </rPh>
    <rPh sb="16" eb="18">
      <t>ウム</t>
    </rPh>
    <rPh sb="19" eb="21">
      <t>コウショ</t>
    </rPh>
    <rPh sb="21" eb="23">
      <t>ショウトツ</t>
    </rPh>
    <phoneticPr fontId="2"/>
  </si>
  <si>
    <t>バックモニターはバック時のみを集計</t>
    <rPh sb="11" eb="12">
      <t>ジ</t>
    </rPh>
    <rPh sb="15" eb="17">
      <t>シュウケイ</t>
    </rPh>
    <phoneticPr fontId="2"/>
  </si>
  <si>
    <t xml:space="preserve"> 事故形態 × 特定項目（Overhは、発生概要にオーバーハングと記入されているもののみを集計）</t>
    <phoneticPr fontId="2"/>
  </si>
  <si>
    <t>事故行動別×衝突物（指定年度）</t>
    <rPh sb="6" eb="8">
      <t>ショウトツ</t>
    </rPh>
    <rPh sb="8" eb="9">
      <t>ブツ</t>
    </rPh>
    <rPh sb="9" eb="10">
      <t>シュベツ</t>
    </rPh>
    <rPh sb="10" eb="12">
      <t>シテイ</t>
    </rPh>
    <rPh sb="12" eb="14">
      <t>ネンド</t>
    </rPh>
    <phoneticPr fontId="2"/>
  </si>
  <si>
    <t>経験年番号入力▶</t>
    <rPh sb="0" eb="2">
      <t>ケイケン</t>
    </rPh>
    <rPh sb="2" eb="3">
      <t>ネン</t>
    </rPh>
    <rPh sb="3" eb="5">
      <t>バンゴウ</t>
    </rPh>
    <rPh sb="5" eb="7">
      <t>ニュウリョク</t>
    </rPh>
    <phoneticPr fontId="2"/>
  </si>
  <si>
    <t>経験年別×事故行動別×衝突部位別（入力年以降）</t>
    <rPh sb="0" eb="2">
      <t>ケイケン</t>
    </rPh>
    <rPh sb="2" eb="4">
      <t>ネンベツ</t>
    </rPh>
    <rPh sb="5" eb="7">
      <t>ジコ</t>
    </rPh>
    <rPh sb="9" eb="10">
      <t>ベツ</t>
    </rPh>
    <rPh sb="17" eb="19">
      <t>ニュウリョク</t>
    </rPh>
    <rPh sb="19" eb="22">
      <t>ネンイコウ</t>
    </rPh>
    <phoneticPr fontId="2"/>
  </si>
  <si>
    <t>Overh</t>
    <phoneticPr fontId="2"/>
  </si>
  <si>
    <t>上記　バックモニターの有無</t>
    <rPh sb="0" eb="2">
      <t>ジョウキ</t>
    </rPh>
    <rPh sb="11" eb="13">
      <t>ウム</t>
    </rPh>
    <phoneticPr fontId="2"/>
  </si>
  <si>
    <t>施設・駐車場からバック出</t>
    <rPh sb="0" eb="2">
      <t>シセツ</t>
    </rPh>
    <rPh sb="11" eb="12">
      <t>デ</t>
    </rPh>
    <phoneticPr fontId="2"/>
  </si>
  <si>
    <t>◀BM１、なし2</t>
    <phoneticPr fontId="2"/>
  </si>
  <si>
    <t>BM有無</t>
    <rPh sb="2" eb="4">
      <t>ウム</t>
    </rPh>
    <phoneticPr fontId="14"/>
  </si>
  <si>
    <t>行動</t>
    <rPh sb="0" eb="2">
      <t>コウドウ</t>
    </rPh>
    <phoneticPr fontId="2"/>
  </si>
  <si>
    <t>左方前進</t>
    <rPh sb="0" eb="2">
      <t>サホウ</t>
    </rPh>
    <rPh sb="2" eb="4">
      <t>ゼンシン</t>
    </rPh>
    <phoneticPr fontId="2"/>
  </si>
  <si>
    <t>右方前進</t>
  </si>
  <si>
    <t>右方前進</t>
    <rPh sb="0" eb="1">
      <t>ミギ</t>
    </rPh>
    <rPh sb="1" eb="2">
      <t>ホウ</t>
    </rPh>
    <rPh sb="2" eb="4">
      <t>ゼンシン</t>
    </rPh>
    <phoneticPr fontId="2"/>
  </si>
  <si>
    <t>原因</t>
    <rPh sb="0" eb="2">
      <t>ゲンイン</t>
    </rPh>
    <phoneticPr fontId="2"/>
  </si>
  <si>
    <t>ハンドル操作</t>
    <rPh sb="4" eb="6">
      <t>ソウサ</t>
    </rPh>
    <phoneticPr fontId="2"/>
  </si>
  <si>
    <t>ハンドル操作</t>
    <rPh sb="4" eb="6">
      <t>ソウサ</t>
    </rPh>
    <phoneticPr fontId="2"/>
  </si>
  <si>
    <t>ハンドル操作</t>
    <rPh sb="4" eb="6">
      <t>ソウサ</t>
    </rPh>
    <phoneticPr fontId="14"/>
  </si>
  <si>
    <t>直進バック</t>
    <rPh sb="0" eb="2">
      <t>チョクシン</t>
    </rPh>
    <phoneticPr fontId="2"/>
  </si>
  <si>
    <t>左方バック</t>
    <rPh sb="0" eb="1">
      <t>ヒダリ</t>
    </rPh>
    <rPh sb="1" eb="2">
      <t>ホウ</t>
    </rPh>
    <phoneticPr fontId="2"/>
  </si>
  <si>
    <t>右方バック</t>
    <rPh sb="0" eb="1">
      <t>ミギ</t>
    </rPh>
    <rPh sb="1" eb="2">
      <t>ホウ</t>
    </rPh>
    <phoneticPr fontId="2"/>
  </si>
  <si>
    <t>脇見</t>
    <phoneticPr fontId="2"/>
  </si>
  <si>
    <t>操作なし</t>
    <rPh sb="0" eb="2">
      <t>ソウサ</t>
    </rPh>
    <phoneticPr fontId="2"/>
  </si>
  <si>
    <t>第一当事者／衝突部位</t>
    <rPh sb="0" eb="2">
      <t>ダイイチ</t>
    </rPh>
    <rPh sb="2" eb="5">
      <t>トウジシャ</t>
    </rPh>
    <rPh sb="6" eb="8">
      <t>ショウトツ</t>
    </rPh>
    <rPh sb="8" eb="10">
      <t>ブイ</t>
    </rPh>
    <phoneticPr fontId="2"/>
  </si>
  <si>
    <t>事故形態番号入力▶</t>
    <rPh sb="0" eb="2">
      <t>ジコ</t>
    </rPh>
    <rPh sb="2" eb="4">
      <t>ケイタイ</t>
    </rPh>
    <rPh sb="4" eb="6">
      <t>バンゴウ</t>
    </rPh>
    <rPh sb="6" eb="8">
      <t>ニュウリョク</t>
    </rPh>
    <phoneticPr fontId="2"/>
  </si>
  <si>
    <t>ハンドル操作別×衝突部位別（指定年度）</t>
    <rPh sb="4" eb="6">
      <t>ソウサ</t>
    </rPh>
    <rPh sb="6" eb="7">
      <t>ベツ</t>
    </rPh>
    <rPh sb="14" eb="16">
      <t>シテイ</t>
    </rPh>
    <rPh sb="16" eb="17">
      <t>ネン</t>
    </rPh>
    <rPh sb="17" eb="18">
      <t>ド</t>
    </rPh>
    <phoneticPr fontId="2"/>
  </si>
  <si>
    <t>行動番号入力▶</t>
    <rPh sb="0" eb="2">
      <t>コウドウ</t>
    </rPh>
    <rPh sb="2" eb="4">
      <t>バンゴウ</t>
    </rPh>
    <rPh sb="4" eb="6">
      <t>ニュウリョク</t>
    </rPh>
    <phoneticPr fontId="2"/>
  </si>
  <si>
    <t>場所番号入力▶</t>
    <rPh sb="0" eb="2">
      <t>バショ</t>
    </rPh>
    <rPh sb="2" eb="4">
      <t>バンゴウ</t>
    </rPh>
    <rPh sb="4" eb="6">
      <t>ニュウリョク</t>
    </rPh>
    <phoneticPr fontId="2"/>
  </si>
  <si>
    <t>ハンドル操作</t>
    <rPh sb="4" eb="6">
      <t>ソウサ</t>
    </rPh>
    <phoneticPr fontId="2"/>
  </si>
  <si>
    <t>第一当事者／形態</t>
    <rPh sb="0" eb="2">
      <t>ダイイチ</t>
    </rPh>
    <rPh sb="2" eb="5">
      <t>トウジシャ</t>
    </rPh>
    <rPh sb="6" eb="8">
      <t>ケイタイ</t>
    </rPh>
    <phoneticPr fontId="2"/>
  </si>
  <si>
    <t>雨</t>
  </si>
  <si>
    <t>人身</t>
  </si>
  <si>
    <t>直進</t>
  </si>
  <si>
    <t>左方前進</t>
  </si>
  <si>
    <t>直進バック</t>
  </si>
  <si>
    <t>内輪差</t>
    <rPh sb="0" eb="3">
      <t>ナイリンサ</t>
    </rPh>
    <phoneticPr fontId="2"/>
  </si>
  <si>
    <t>左折</t>
  </si>
  <si>
    <t>横断歩道</t>
    <rPh sb="0" eb="2">
      <t>オウダン</t>
    </rPh>
    <rPh sb="2" eb="4">
      <t>ホドウ</t>
    </rPh>
    <phoneticPr fontId="2"/>
  </si>
  <si>
    <t>前部左角</t>
    <rPh sb="0" eb="2">
      <t>ゼンブ</t>
    </rPh>
    <rPh sb="2" eb="3">
      <t>ヒダリ</t>
    </rPh>
    <rPh sb="3" eb="4">
      <t>カド</t>
    </rPh>
    <phoneticPr fontId="6"/>
  </si>
  <si>
    <t>前部</t>
    <rPh sb="0" eb="2">
      <t>ゼンブ</t>
    </rPh>
    <phoneticPr fontId="6"/>
  </si>
  <si>
    <t>前部右角</t>
    <rPh sb="0" eb="2">
      <t>ゼンブ</t>
    </rPh>
    <rPh sb="2" eb="3">
      <t>ミギ</t>
    </rPh>
    <rPh sb="3" eb="4">
      <t>カド</t>
    </rPh>
    <phoneticPr fontId="6"/>
  </si>
  <si>
    <t>後部左角</t>
    <rPh sb="0" eb="2">
      <t>コウブ</t>
    </rPh>
    <rPh sb="2" eb="3">
      <t>ヒダリ</t>
    </rPh>
    <rPh sb="3" eb="4">
      <t>カド</t>
    </rPh>
    <phoneticPr fontId="6"/>
  </si>
  <si>
    <t>後部</t>
    <rPh sb="0" eb="2">
      <t>コウブ</t>
    </rPh>
    <phoneticPr fontId="6"/>
  </si>
  <si>
    <t>後部右角</t>
    <rPh sb="0" eb="2">
      <t>コウブ</t>
    </rPh>
    <rPh sb="2" eb="3">
      <t>ミギ</t>
    </rPh>
    <rPh sb="3" eb="4">
      <t>カド</t>
    </rPh>
    <phoneticPr fontId="6"/>
  </si>
  <si>
    <t>合流・分岐（高速）</t>
    <rPh sb="6" eb="8">
      <t>コウソク</t>
    </rPh>
    <phoneticPr fontId="9"/>
  </si>
  <si>
    <t>左側面前</t>
    <rPh sb="0" eb="1">
      <t>ヒダリ</t>
    </rPh>
    <rPh sb="1" eb="2">
      <t>ガワ</t>
    </rPh>
    <rPh sb="2" eb="3">
      <t>メン</t>
    </rPh>
    <rPh sb="3" eb="4">
      <t>マエ</t>
    </rPh>
    <phoneticPr fontId="6"/>
  </si>
  <si>
    <t>合流・分岐（一般）</t>
    <rPh sb="6" eb="8">
      <t>イッパン</t>
    </rPh>
    <phoneticPr fontId="9"/>
  </si>
  <si>
    <t>左側面</t>
    <rPh sb="0" eb="1">
      <t>ヒダリ</t>
    </rPh>
    <rPh sb="1" eb="2">
      <t>ガワ</t>
    </rPh>
    <rPh sb="2" eb="3">
      <t>メン</t>
    </rPh>
    <phoneticPr fontId="6"/>
  </si>
  <si>
    <t>料金所・同付近</t>
    <rPh sb="0" eb="3">
      <t>リョウキンショ</t>
    </rPh>
    <rPh sb="4" eb="5">
      <t>ドウ</t>
    </rPh>
    <rPh sb="5" eb="7">
      <t>フキン</t>
    </rPh>
    <phoneticPr fontId="9"/>
  </si>
  <si>
    <t>左側面後</t>
    <rPh sb="0" eb="1">
      <t>ヒダリ</t>
    </rPh>
    <rPh sb="1" eb="2">
      <t>ガワ</t>
    </rPh>
    <rPh sb="2" eb="3">
      <t>メン</t>
    </rPh>
    <rPh sb="3" eb="4">
      <t>ウシ</t>
    </rPh>
    <phoneticPr fontId="6"/>
  </si>
  <si>
    <t>出入口・同付近</t>
    <rPh sb="0" eb="2">
      <t>デイ</t>
    </rPh>
    <rPh sb="2" eb="3">
      <t>グチ</t>
    </rPh>
    <rPh sb="4" eb="5">
      <t>ドウ</t>
    </rPh>
    <rPh sb="5" eb="7">
      <t>フキン</t>
    </rPh>
    <phoneticPr fontId="9"/>
  </si>
  <si>
    <t>右側面前</t>
    <rPh sb="0" eb="1">
      <t>ミギ</t>
    </rPh>
    <rPh sb="1" eb="2">
      <t>ガワ</t>
    </rPh>
    <rPh sb="2" eb="3">
      <t>メン</t>
    </rPh>
    <rPh sb="3" eb="4">
      <t>マエ</t>
    </rPh>
    <phoneticPr fontId="6"/>
  </si>
  <si>
    <t>右側面</t>
    <rPh sb="0" eb="1">
      <t>ミギ</t>
    </rPh>
    <rPh sb="1" eb="2">
      <t>ガワ</t>
    </rPh>
    <rPh sb="2" eb="3">
      <t>メン</t>
    </rPh>
    <phoneticPr fontId="6"/>
  </si>
  <si>
    <t>右側面後</t>
    <rPh sb="0" eb="1">
      <t>ミギ</t>
    </rPh>
    <rPh sb="1" eb="2">
      <t>ガワ</t>
    </rPh>
    <rPh sb="2" eb="3">
      <t>メン</t>
    </rPh>
    <rPh sb="3" eb="4">
      <t>ゴ</t>
    </rPh>
    <phoneticPr fontId="6"/>
  </si>
  <si>
    <t>カーブ・ロータリー</t>
  </si>
  <si>
    <t>上部箱中央</t>
    <rPh sb="0" eb="2">
      <t>ジョウブ</t>
    </rPh>
    <rPh sb="2" eb="3">
      <t>ハコ</t>
    </rPh>
    <rPh sb="3" eb="5">
      <t>チュウオウ</t>
    </rPh>
    <phoneticPr fontId="6"/>
  </si>
  <si>
    <t>下部</t>
    <rPh sb="0" eb="2">
      <t>カブ</t>
    </rPh>
    <phoneticPr fontId="6"/>
  </si>
  <si>
    <t>その他</t>
    <rPh sb="2" eb="3">
      <t>タ</t>
    </rPh>
    <phoneticPr fontId="6"/>
  </si>
  <si>
    <t>不明</t>
    <rPh sb="0" eb="2">
      <t>フメイ</t>
    </rPh>
    <phoneticPr fontId="6"/>
  </si>
  <si>
    <t>駐車場</t>
    <rPh sb="0" eb="2">
      <t>チュウシャ</t>
    </rPh>
    <rPh sb="2" eb="3">
      <t>ジョウ</t>
    </rPh>
    <phoneticPr fontId="6"/>
  </si>
  <si>
    <t>街路樹</t>
  </si>
  <si>
    <t>予備9</t>
  </si>
  <si>
    <t>予備10</t>
  </si>
  <si>
    <r>
      <rPr>
        <sz val="10"/>
        <color theme="1"/>
        <rFont val="メイリオ"/>
        <family val="3"/>
        <charset val="128"/>
      </rPr>
      <t>第一当事者×事故場所別×事故形態別</t>
    </r>
    <r>
      <rPr>
        <sz val="8"/>
        <color theme="1"/>
        <rFont val="メイリオ"/>
        <family val="3"/>
        <charset val="128"/>
      </rPr>
      <t>（入力年以降）</t>
    </r>
    <rPh sb="0" eb="2">
      <t>ダイイチ</t>
    </rPh>
    <rPh sb="2" eb="5">
      <t>トウジシャ</t>
    </rPh>
    <rPh sb="6" eb="8">
      <t>ジコ</t>
    </rPh>
    <rPh sb="8" eb="10">
      <t>バショ</t>
    </rPh>
    <rPh sb="10" eb="11">
      <t>ベツ</t>
    </rPh>
    <rPh sb="12" eb="14">
      <t>ジコ</t>
    </rPh>
    <rPh sb="14" eb="16">
      <t>ケイタイ</t>
    </rPh>
    <rPh sb="18" eb="20">
      <t>ニュウリョク</t>
    </rPh>
    <rPh sb="20" eb="23">
      <t>ネンイコウ</t>
    </rPh>
    <phoneticPr fontId="2"/>
  </si>
  <si>
    <r>
      <t xml:space="preserve">第一当事者
</t>
    </r>
    <r>
      <rPr>
        <sz val="9"/>
        <color rgb="FFFF0000"/>
        <rFont val="メイリオ"/>
        <family val="3"/>
        <charset val="128"/>
      </rPr>
      <t>過失割合が50%以上</t>
    </r>
    <rPh sb="0" eb="2">
      <t>ダイイチ</t>
    </rPh>
    <rPh sb="2" eb="5">
      <t>トウジシャ</t>
    </rPh>
    <rPh sb="6" eb="8">
      <t>カシツ</t>
    </rPh>
    <rPh sb="8" eb="10">
      <t>ワリアイ</t>
    </rPh>
    <rPh sb="14" eb="16">
      <t>イジョウ</t>
    </rPh>
    <phoneticPr fontId="2"/>
  </si>
  <si>
    <r>
      <t>(トラック図の左右</t>
    </r>
    <r>
      <rPr>
        <sz val="11"/>
        <color rgb="FFFF0000"/>
        <rFont val="メイリオ"/>
        <family val="3"/>
        <charset val="128"/>
      </rPr>
      <t>赤枠</t>
    </r>
    <r>
      <rPr>
        <sz val="11"/>
        <color theme="1"/>
        <rFont val="メイリオ"/>
        <family val="3"/>
        <charset val="128"/>
      </rPr>
      <t>表は、各ハンドル操作時の全件数、%は高所衝突比率)</t>
    </r>
    <rPh sb="5" eb="6">
      <t>ズ</t>
    </rPh>
    <rPh sb="7" eb="9">
      <t>サユウ</t>
    </rPh>
    <rPh sb="9" eb="10">
      <t>アカ</t>
    </rPh>
    <rPh sb="10" eb="11">
      <t>ワク</t>
    </rPh>
    <rPh sb="11" eb="12">
      <t>ヒョウ</t>
    </rPh>
    <rPh sb="14" eb="15">
      <t>カク</t>
    </rPh>
    <rPh sb="19" eb="22">
      <t>ソウサジ</t>
    </rPh>
    <rPh sb="23" eb="25">
      <t>ゼンケン</t>
    </rPh>
    <rPh sb="25" eb="26">
      <t>スウ</t>
    </rPh>
    <rPh sb="29" eb="31">
      <t>コウショ</t>
    </rPh>
    <rPh sb="31" eb="33">
      <t>ショウトツ</t>
    </rPh>
    <rPh sb="33" eb="35">
      <t>ヒリツ</t>
    </rPh>
    <phoneticPr fontId="2"/>
  </si>
  <si>
    <t>ハンドル操作別×衝突部位別（入力年以降）</t>
    <rPh sb="4" eb="6">
      <t>ソウサ</t>
    </rPh>
    <rPh sb="6" eb="7">
      <t>ベツ</t>
    </rPh>
    <rPh sb="14" eb="16">
      <t>ニュウリョク</t>
    </rPh>
    <rPh sb="16" eb="17">
      <t>ネン</t>
    </rPh>
    <rPh sb="17" eb="19">
      <t>イコウ</t>
    </rPh>
    <phoneticPr fontId="2"/>
  </si>
  <si>
    <r>
      <t>(トラック図の左右</t>
    </r>
    <r>
      <rPr>
        <sz val="11"/>
        <color rgb="FFFF0000"/>
        <rFont val="メイリオ"/>
        <family val="3"/>
        <charset val="128"/>
      </rPr>
      <t>赤枠</t>
    </r>
    <r>
      <rPr>
        <sz val="11"/>
        <color theme="1"/>
        <rFont val="メイリオ"/>
        <family val="3"/>
        <charset val="128"/>
      </rPr>
      <t>表は、各ハンドル操作時の全件数、%はオバーハング衝突比率)</t>
    </r>
    <rPh sb="5" eb="6">
      <t>ズ</t>
    </rPh>
    <rPh sb="7" eb="9">
      <t>サユウ</t>
    </rPh>
    <rPh sb="9" eb="10">
      <t>アカ</t>
    </rPh>
    <rPh sb="10" eb="11">
      <t>ワク</t>
    </rPh>
    <rPh sb="11" eb="12">
      <t>ヒョウ</t>
    </rPh>
    <rPh sb="14" eb="15">
      <t>カク</t>
    </rPh>
    <rPh sb="19" eb="22">
      <t>ソウサジ</t>
    </rPh>
    <rPh sb="23" eb="25">
      <t>ゼンケン</t>
    </rPh>
    <rPh sb="25" eb="26">
      <t>スウ</t>
    </rPh>
    <rPh sb="35" eb="37">
      <t>ショウトツ</t>
    </rPh>
    <rPh sb="37" eb="39">
      <t>ヒリツ</t>
    </rPh>
    <phoneticPr fontId="2"/>
  </si>
  <si>
    <t>晴</t>
  </si>
  <si>
    <t>物損</t>
    <rPh sb="0" eb="2">
      <t>ブッソン</t>
    </rPh>
    <phoneticPr fontId="1"/>
  </si>
  <si>
    <t>曇</t>
  </si>
  <si>
    <t>配達先顧客付近までバックで進入しようとした際、車両左後方のショック止め部分をポールに接触させ破損させた。</t>
  </si>
  <si>
    <t>営業担当者が駐車場より後退にて出る際に、オーバーハングの目測を誤り、左前部側面を駐車場の仕切りの石柱に接触させた</t>
  </si>
  <si>
    <t>片側4車線の現場を走行中、前方に車線変更してきたトレーラーの直後の減速に対応出来ず右車線に回避しようとしたが当車の左ミラーを先方のコンテナ右後方部分に接触させた</t>
  </si>
  <si>
    <t>集配ドライバーが、客先倉庫構内で左折する際に、建物への接触防止用のコンクリート製の柵に、左アンダーガードを接触させ、柵を破損させた</t>
  </si>
  <si>
    <t>集配ドライバーが配達に向かうため直進にて走行中左側に寄りすぎていた為、相手方の軒先の屋根に接触した</t>
  </si>
  <si>
    <t>集配ドライバーが顧客構内のプラットホームへ前方から進入しようとしてオーバーハング状態となり後方に駐車していた４ｔ車へ接触した</t>
  </si>
  <si>
    <t>配達先構内にて荷卸のため車両を後退させる際、左後方建屋の階段出入口扉に気付かずバンパー端を後突、破損させた</t>
    <rPh sb="45" eb="47">
      <t>コウトツ</t>
    </rPh>
    <phoneticPr fontId="2"/>
  </si>
  <si>
    <t>集配ドライバーが、便意をもよおし慌ててトイレに向かっている最中に、車両が無人走行をしてしまい車両右後方のクッションラバー及びボディーの右角が民家の壁に衝突した</t>
  </si>
  <si>
    <t>集配ドライバーが量販店駐車場にて左折で車両を発進させる時に右側から来る車両に意識が集中し左側の巻き込み確認不足から一時停止で停車していた相手車両に接触した</t>
  </si>
  <si>
    <t>配達完了後、離岸し右前方に移動。観音扉を閉め方向転回しようとしたところ2ｔ車両が進入しため、先に接岸をさせた。2ｔ車両を避けながら左後方に後退時、右前方にある電柱と接触</t>
    <rPh sb="22" eb="24">
      <t>ホウコウ</t>
    </rPh>
    <rPh sb="71" eb="72">
      <t>ジ</t>
    </rPh>
    <phoneticPr fontId="2"/>
  </si>
  <si>
    <t>物流センターホームより離岸して前進して左折をした時、支柱の存在を忘れてしまい左ボディが接触し、支柱をガードする黄色いポールを損傷させた</t>
    <rPh sb="62" eb="64">
      <t>ソンショウ</t>
    </rPh>
    <phoneticPr fontId="2"/>
  </si>
  <si>
    <t>狭路沿いの建設現場配達の際、横付けして荷降ろを試みたが、後方から別の車両が来たため、隣の駐車場スペースに誘導された。一度後ろを振って頭を入れ直そうとした際に、前方のフェンスと接触</t>
    <rPh sb="1" eb="2">
      <t>ロ</t>
    </rPh>
    <rPh sb="23" eb="24">
      <t>ココロ</t>
    </rPh>
    <phoneticPr fontId="2"/>
  </si>
  <si>
    <t>配達先工場駐車場にて後退（４ｍ）で敷地に入っていく時に隣接の店舗の一般顧客車両が同時に後退（４ｍ）してきており両車両確認不足で、対処しきれずに後突した</t>
    <rPh sb="0" eb="2">
      <t>ハイタツ</t>
    </rPh>
    <rPh sb="2" eb="3">
      <t>サキ</t>
    </rPh>
    <phoneticPr fontId="2"/>
  </si>
  <si>
    <t>配達を終え次の配達場所へ向かう際に道幅が狭い（約3.2ｍ）Ｌ時道路を左折する際に、右前方にある樹に気をとられハンドルを切ったが、内輪差によってカーポート屋根に接触</t>
  </si>
  <si>
    <t>直線道路にて信号停車の為減速した際に観音ドアが開き左車線の信号停車中の車両へ観音ドアが接触した</t>
  </si>
  <si>
    <t>荷卸が完了し次の配達先を考えて発進した所、擬音が聞こえミラーで確認すると突起物とサイドバンパーが接触して汚水パイプの蓋が取れていた。</t>
  </si>
  <si>
    <t>顧客先へ配達に伺い後退にて入場する際に後方確認不徹底により停車している車両に当車両の後方部のゴムを接触させた。</t>
  </si>
  <si>
    <t>信号のある交差点にて左折時に、巻込み確認不足によりガードレールに接触し破損させた。</t>
  </si>
  <si>
    <t>配達先構内にて車両を右側に寄せる際、ポール（鉄柱）に接触し車両右側ウィンカー破損およびバンパー変形させる。</t>
  </si>
  <si>
    <t>荷卸待機するため、駐車場にて方向転換で後退した際に、左側の駐車車両に注意が偏り、車両右側後方角をフェンスに後突した</t>
    <rPh sb="53" eb="55">
      <t>コウトツ</t>
    </rPh>
    <phoneticPr fontId="2"/>
  </si>
  <si>
    <t>集荷を完了させた後、送状の出力待ちのため、車両を一旦構内より出し待機しようと方向転換している際、電柱の存在を忘れ後退。電柱の足掛けボルトが右観音扉に突き刺さった</t>
  </si>
  <si>
    <t>配達を終え次の配達先へ向かうため方向転換した際に後方オーバーハングにより相手車右側後方と接触し、それに気付いて後退した際に建屋の雨トイに荷台屋根を接触させた</t>
  </si>
  <si>
    <t>交差点左折の際、左側角の店舗跡の軒下とトラックボディの左側面上部付近と接触させた</t>
    <rPh sb="3" eb="5">
      <t>サセツ</t>
    </rPh>
    <phoneticPr fontId="2"/>
  </si>
  <si>
    <t>配達途上において住宅街で道幅が狭くなった為、民家の駐車場でUターンした際、出入り口のブロックに車両（2トン車）左後方のサイドガードが接触した</t>
  </si>
  <si>
    <t>達途中、配達先近くの理髪店敷地内に駐車し、　配達先にて荷物を降ろし、観音扉の閉め忘れに気ずかず、ハンドルを左にきり、出発した際、右側観音扉が開き　アドレス理髪店看板に接触</t>
  </si>
  <si>
    <t>顧客先の構内にて下車確認を怠り、後退したところ後方にある事務所の屋根に当該車両の右後方側面が接触し、屋根の雨樋を歪めた</t>
  </si>
  <si>
    <t>納品先にて荷降ろししようと車両を軒先へ前進にて寄せた時、左方に寄せ過ぎたため当方車両左上部を納品先倉庫軒先へ接触させ破損させた</t>
  </si>
  <si>
    <t>交差点停止時、運転席後ろのタオルを取ろうと左後ろに振り向き前方を向いた際車両が進んでいて慌ててブレーキ踏むも間に合わず追突した</t>
  </si>
  <si>
    <t>前車が停止した事に気が付き止ろうとしたが、間に合わず追突する。追突した車両が押され更に前にいた車両に追突した</t>
  </si>
  <si>
    <t>交差点赤信号にて停車後に信号が変わった為動き出すが、先頭車両左折の為に前方車両ブレーキをかけ停車。当方も停まろうとするが、その時にくしゃみが出てしまい、その反動にてアクセルを踏んでしまい前方車両への追突</t>
  </si>
  <si>
    <t>高速道</t>
  </si>
  <si>
    <t>車線変更(右)</t>
  </si>
  <si>
    <t>右方バック</t>
  </si>
  <si>
    <t>左方バック</t>
  </si>
  <si>
    <t>回避・急ハンドル・誤操作</t>
  </si>
  <si>
    <t>車庫入・着車時(前進)</t>
  </si>
  <si>
    <t>駐・停車中</t>
  </si>
  <si>
    <t>操作なし</t>
  </si>
  <si>
    <t>車庫出(前進)</t>
  </si>
  <si>
    <t>信号待ち停止</t>
  </si>
  <si>
    <t>発進時</t>
  </si>
  <si>
    <t>施設・駐車場から出 右折</t>
  </si>
  <si>
    <t>切り返し(前進)</t>
  </si>
  <si>
    <t>信号発進</t>
  </si>
  <si>
    <t>縁石等道路設置物</t>
  </si>
  <si>
    <t>軒先の屋根</t>
  </si>
  <si>
    <t>20m無人バック走行</t>
  </si>
  <si>
    <t>左折出</t>
    <rPh sb="0" eb="2">
      <t>サセツ</t>
    </rPh>
    <rPh sb="2" eb="3">
      <t>デ</t>
    </rPh>
    <phoneticPr fontId="2"/>
  </si>
  <si>
    <t>内輪差によってカーポート屋根</t>
  </si>
  <si>
    <t>観音ドアが開き左車線の信号停車中の車両へ観音ドアが接触</t>
  </si>
  <si>
    <t>相手車右側後方と建屋の雨トイに荷台屋根を接触</t>
  </si>
  <si>
    <t>左側角の店舗跡の軒下とトラックボディの左側面上部</t>
  </si>
  <si>
    <t>出発した際、右側観音扉が開き　アドレス理髪店看板に接触</t>
  </si>
  <si>
    <t>屋根の雨樋を歪めた</t>
  </si>
  <si>
    <t>車両左上部を納品先倉庫軒先</t>
  </si>
  <si>
    <t>タオルを取ろうと左後ろに振り向きレーキ緩み</t>
    <rPh sb="19" eb="20">
      <t>ユル</t>
    </rPh>
    <phoneticPr fontId="2"/>
  </si>
  <si>
    <t>中国</t>
    <rPh sb="0" eb="1">
      <t>チュウ</t>
    </rPh>
    <rPh sb="1" eb="2">
      <t>クニ</t>
    </rPh>
    <phoneticPr fontId="2"/>
  </si>
  <si>
    <t>四国</t>
    <rPh sb="0" eb="2">
      <t>シコク</t>
    </rPh>
    <phoneticPr fontId="2"/>
  </si>
  <si>
    <t>本社</t>
    <rPh sb="0" eb="2">
      <t>ホンシャ</t>
    </rPh>
    <phoneticPr fontId="2"/>
  </si>
  <si>
    <t>右の内容を変更すると下記内容が変更されます▶</t>
    <rPh sb="0" eb="1">
      <t>ミギ</t>
    </rPh>
    <rPh sb="2" eb="4">
      <t>ナイヨウ</t>
    </rPh>
    <rPh sb="5" eb="7">
      <t>ヘンコウ</t>
    </rPh>
    <rPh sb="10" eb="12">
      <t>カキ</t>
    </rPh>
    <rPh sb="12" eb="14">
      <t>ナイヨウ</t>
    </rPh>
    <rPh sb="15" eb="17">
      <t>ヘンコウ</t>
    </rPh>
    <phoneticPr fontId="2"/>
  </si>
  <si>
    <t>入力年以降</t>
    <rPh sb="0" eb="2">
      <t>ニュウリョク</t>
    </rPh>
    <rPh sb="2" eb="3">
      <t>ネン</t>
    </rPh>
    <rPh sb="3" eb="5">
      <t>イコウ</t>
    </rPh>
    <phoneticPr fontId="2"/>
  </si>
  <si>
    <t>オバーハング ➡ハンドル操作別×衝突部位別（入力年以降）</t>
    <rPh sb="12" eb="14">
      <t>ソウサ</t>
    </rPh>
    <rPh sb="14" eb="15">
      <t>ベツ</t>
    </rPh>
    <rPh sb="22" eb="24">
      <t>ニュウリョク</t>
    </rPh>
    <rPh sb="24" eb="25">
      <t>ネン</t>
    </rPh>
    <rPh sb="25" eb="27">
      <t>イコウ</t>
    </rPh>
    <phoneticPr fontId="2"/>
  </si>
  <si>
    <t>▼ハンドル操作別×衝突部位別（入力年以降）</t>
    <phoneticPr fontId="2"/>
  </si>
  <si>
    <t>▼ハンドル操作別×衝突部位別（指定年度）</t>
    <phoneticPr fontId="2"/>
  </si>
  <si>
    <t>▼事故形態別×ハンドル操作別×衝突部位(指定年)</t>
    <rPh sb="1" eb="3">
      <t>ジコ</t>
    </rPh>
    <rPh sb="3" eb="6">
      <t>ケイタイベツ</t>
    </rPh>
    <rPh sb="15" eb="17">
      <t>ショウトツ</t>
    </rPh>
    <rPh sb="17" eb="19">
      <t>ブイ</t>
    </rPh>
    <rPh sb="20" eb="22">
      <t>シテイ</t>
    </rPh>
    <rPh sb="22" eb="23">
      <t>ネン</t>
    </rPh>
    <phoneticPr fontId="2"/>
  </si>
  <si>
    <t>▼事故行動別×ハンドル操作別×衝突部位(指定年)</t>
    <rPh sb="1" eb="3">
      <t>ジコ</t>
    </rPh>
    <rPh sb="3" eb="5">
      <t>コウドウ</t>
    </rPh>
    <rPh sb="5" eb="6">
      <t>ベツ</t>
    </rPh>
    <phoneticPr fontId="2"/>
  </si>
  <si>
    <t>▼場所別×ハンドル操作別×衝突部位(指定年)</t>
    <rPh sb="0" eb="22">
      <t>シテイネンド</t>
    </rPh>
    <phoneticPr fontId="2"/>
  </si>
  <si>
    <t>オバーハング ➡ハンドル操作別×衝突部位別（入力年以降）</t>
    <phoneticPr fontId="2"/>
  </si>
  <si>
    <t>第一当事者／事故形態</t>
    <rPh sb="0" eb="2">
      <t>ダイイチ</t>
    </rPh>
    <rPh sb="2" eb="5">
      <t>トウジシャ</t>
    </rPh>
    <rPh sb="6" eb="8">
      <t>ジコ</t>
    </rPh>
    <rPh sb="8" eb="10">
      <t>ケイタイ</t>
    </rPh>
    <phoneticPr fontId="2"/>
  </si>
  <si>
    <t>九州</t>
  </si>
  <si>
    <t>関東</t>
  </si>
  <si>
    <t>本社</t>
  </si>
  <si>
    <t>関西</t>
  </si>
  <si>
    <t>四国</t>
  </si>
  <si>
    <t>中国</t>
  </si>
  <si>
    <t>支社</t>
    <rPh sb="0" eb="2">
      <t>ししゃ</t>
    </rPh>
    <phoneticPr fontId="0" type="Hiragana"/>
  </si>
  <si>
    <t>▼場所番号入力</t>
    <rPh sb="1" eb="3">
      <t>バショ</t>
    </rPh>
    <rPh sb="3" eb="5">
      <t>バンゴウ</t>
    </rPh>
    <rPh sb="5" eb="7">
      <t>ニュウリョク</t>
    </rPh>
    <phoneticPr fontId="2"/>
  </si>
  <si>
    <t>事故時行動×年代別</t>
    <rPh sb="0" eb="2">
      <t>ジコ</t>
    </rPh>
    <rPh sb="2" eb="3">
      <t>ジ</t>
    </rPh>
    <rPh sb="3" eb="5">
      <t>コウドウ</t>
    </rPh>
    <rPh sb="6" eb="8">
      <t>ネンダイ</t>
    </rPh>
    <phoneticPr fontId="2"/>
  </si>
  <si>
    <t>事故形態</t>
    <rPh sb="0" eb="2">
      <t>ジコ</t>
    </rPh>
    <rPh sb="2" eb="4">
      <t>ケイタイ</t>
    </rPh>
    <phoneticPr fontId="2"/>
  </si>
  <si>
    <t>場所別×年代別×衝突部位</t>
    <rPh sb="0" eb="2">
      <t>バショ</t>
    </rPh>
    <rPh sb="2" eb="3">
      <t>ベツ</t>
    </rPh>
    <rPh sb="4" eb="6">
      <t>ネンダイ</t>
    </rPh>
    <rPh sb="8" eb="10">
      <t>ショウトツ</t>
    </rPh>
    <rPh sb="10" eb="12">
      <t>ブイ</t>
    </rPh>
    <phoneticPr fontId="2"/>
  </si>
  <si>
    <r>
      <t>行動別×経験年別 × 特定項目</t>
    </r>
    <r>
      <rPr>
        <sz val="10"/>
        <color theme="1"/>
        <rFont val="メイリオ"/>
        <family val="3"/>
        <charset val="128"/>
      </rPr>
      <t>（Overhは、発生概要にオーバーハングと記入されているもののみを集計）</t>
    </r>
    <rPh sb="0" eb="2">
      <t>コウドウ</t>
    </rPh>
    <rPh sb="2" eb="3">
      <t>ベツ</t>
    </rPh>
    <rPh sb="4" eb="6">
      <t>ケイケン</t>
    </rPh>
    <rPh sb="6" eb="8">
      <t>ネンベツ</t>
    </rPh>
    <rPh sb="11" eb="13">
      <t>トクテイ</t>
    </rPh>
    <rPh sb="13" eb="15">
      <t>コウモク</t>
    </rPh>
    <rPh sb="23" eb="25">
      <t>ハッセイ</t>
    </rPh>
    <rPh sb="25" eb="27">
      <t>ガイヨウ</t>
    </rPh>
    <rPh sb="36" eb="38">
      <t>キニュウ</t>
    </rPh>
    <rPh sb="48" eb="50">
      <t>シュウケイ</t>
    </rPh>
    <phoneticPr fontId="2"/>
  </si>
  <si>
    <r>
      <t>事故形態別×衝突部位</t>
    </r>
    <r>
      <rPr>
        <sz val="8"/>
        <color theme="1"/>
        <rFont val="メイリオ"/>
        <family val="3"/>
        <charset val="128"/>
      </rPr>
      <t>(</t>
    </r>
    <r>
      <rPr>
        <sz val="8"/>
        <color rgb="FFFF0000"/>
        <rFont val="メイリオ"/>
        <family val="3"/>
        <charset val="128"/>
      </rPr>
      <t>赤字 高所衝突(内数)</t>
    </r>
    <r>
      <rPr>
        <sz val="8"/>
        <color theme="1"/>
        <rFont val="メイリオ"/>
        <family val="3"/>
        <charset val="128"/>
      </rPr>
      <t>)</t>
    </r>
    <rPh sb="0" eb="2">
      <t>ジコ</t>
    </rPh>
    <rPh sb="2" eb="5">
      <t>ケイタイベツ</t>
    </rPh>
    <rPh sb="6" eb="8">
      <t>ショウトツ</t>
    </rPh>
    <rPh sb="8" eb="10">
      <t>ブイ</t>
    </rPh>
    <rPh sb="11" eb="12">
      <t>アカ</t>
    </rPh>
    <rPh sb="12" eb="13">
      <t>ジ</t>
    </rPh>
    <rPh sb="14" eb="16">
      <t>コウショ</t>
    </rPh>
    <rPh sb="16" eb="18">
      <t>ショウトツ</t>
    </rPh>
    <rPh sb="19" eb="21">
      <t>ウチスウ</t>
    </rPh>
    <phoneticPr fontId="2"/>
  </si>
  <si>
    <r>
      <t>(トラック図の左右</t>
    </r>
    <r>
      <rPr>
        <sz val="11"/>
        <color rgb="FFFF0000"/>
        <rFont val="メイリオ"/>
        <family val="3"/>
        <charset val="128"/>
      </rPr>
      <t>赤枠</t>
    </r>
    <r>
      <rPr>
        <sz val="11"/>
        <color theme="1"/>
        <rFont val="メイリオ"/>
        <family val="3"/>
        <charset val="128"/>
      </rPr>
      <t>表は、各ハンドル操作時の全件数、%は観音扉衝突比率)</t>
    </r>
    <rPh sb="5" eb="6">
      <t>ズ</t>
    </rPh>
    <rPh sb="7" eb="9">
      <t>サユウ</t>
    </rPh>
    <rPh sb="9" eb="10">
      <t>アカ</t>
    </rPh>
    <rPh sb="10" eb="11">
      <t>ワク</t>
    </rPh>
    <rPh sb="11" eb="12">
      <t>ヒョウ</t>
    </rPh>
    <rPh sb="14" eb="15">
      <t>カク</t>
    </rPh>
    <rPh sb="19" eb="22">
      <t>ソウサジ</t>
    </rPh>
    <rPh sb="23" eb="25">
      <t>ゼンケン</t>
    </rPh>
    <rPh sb="25" eb="26">
      <t>スウ</t>
    </rPh>
    <rPh sb="29" eb="31">
      <t>カンノン</t>
    </rPh>
    <rPh sb="31" eb="32">
      <t>トビラ</t>
    </rPh>
    <rPh sb="32" eb="34">
      <t>ショウトツ</t>
    </rPh>
    <rPh sb="34" eb="36">
      <t>ヒリツ</t>
    </rPh>
    <phoneticPr fontId="2"/>
  </si>
  <si>
    <t>高所衝突 ➡ハンドル操作別×衝突部位別（入力年以降）</t>
    <rPh sb="0" eb="2">
      <t>コウショ</t>
    </rPh>
    <rPh sb="2" eb="4">
      <t>ショウトツ</t>
    </rPh>
    <rPh sb="10" eb="12">
      <t>ソウサ</t>
    </rPh>
    <rPh sb="12" eb="13">
      <t>ベツ</t>
    </rPh>
    <rPh sb="20" eb="22">
      <t>ニュウリョク</t>
    </rPh>
    <rPh sb="22" eb="23">
      <t>ネン</t>
    </rPh>
    <rPh sb="23" eb="25">
      <t>イコウ</t>
    </rPh>
    <phoneticPr fontId="2"/>
  </si>
  <si>
    <t>観音扉衝突 ➡ハンドル操作別×衝突部位別（入力年以降）</t>
    <rPh sb="0" eb="2">
      <t>カンノン</t>
    </rPh>
    <rPh sb="2" eb="3">
      <t>トビラ</t>
    </rPh>
    <rPh sb="3" eb="5">
      <t>ショウトツ</t>
    </rPh>
    <rPh sb="11" eb="13">
      <t>ソウサ</t>
    </rPh>
    <rPh sb="13" eb="14">
      <t>ベツ</t>
    </rPh>
    <rPh sb="21" eb="23">
      <t>ニュウリョク</t>
    </rPh>
    <rPh sb="23" eb="24">
      <t>ネン</t>
    </rPh>
    <rPh sb="24" eb="26">
      <t>イコウ</t>
    </rPh>
    <phoneticPr fontId="2"/>
  </si>
  <si>
    <t>▼下の内容を変更すると下記内容が変更されます</t>
    <rPh sb="1" eb="2">
      <t>シタ</t>
    </rPh>
    <phoneticPr fontId="2"/>
  </si>
  <si>
    <t>高所衝突 ➡ハンドル操作別×衝突部位別（入力年以降）</t>
    <rPh sb="20" eb="22">
      <t>ニュウリョク</t>
    </rPh>
    <rPh sb="22" eb="23">
      <t>ネン</t>
    </rPh>
    <rPh sb="23" eb="25">
      <t>イコウ</t>
    </rPh>
    <phoneticPr fontId="2"/>
  </si>
  <si>
    <t>観音扉衝突 ➡ハンドル操作別×衝突部位別（入力年以降）</t>
    <rPh sb="0" eb="2">
      <t>カンノン</t>
    </rPh>
    <rPh sb="2" eb="3">
      <t>トビラ</t>
    </rPh>
    <rPh sb="21" eb="23">
      <t>ニュウリョク</t>
    </rPh>
    <rPh sb="23" eb="24">
      <t>ネン</t>
    </rPh>
    <rPh sb="24" eb="26">
      <t>イコウ</t>
    </rPh>
    <phoneticPr fontId="2"/>
  </si>
  <si>
    <t>▼事故行動別×衝突物別（指定年度）</t>
    <rPh sb="7" eb="9">
      <t>ショウトツ</t>
    </rPh>
    <rPh sb="9" eb="10">
      <t>ブツ</t>
    </rPh>
    <rPh sb="10" eb="11">
      <t>ベツ</t>
    </rPh>
    <rPh sb="11" eb="12">
      <t>シュベツ</t>
    </rPh>
    <rPh sb="12" eb="14">
      <t>シテイ</t>
    </rPh>
    <rPh sb="14" eb="16">
      <t>ネンド</t>
    </rPh>
    <rPh sb="16" eb="17">
      <t>テイネン</t>
    </rPh>
    <phoneticPr fontId="2"/>
  </si>
  <si>
    <t>B</t>
    <phoneticPr fontId="2"/>
  </si>
  <si>
    <t>C</t>
    <phoneticPr fontId="2"/>
  </si>
  <si>
    <t>D</t>
    <phoneticPr fontId="2"/>
  </si>
  <si>
    <t>E</t>
    <phoneticPr fontId="2"/>
  </si>
  <si>
    <t>F</t>
    <phoneticPr fontId="2"/>
  </si>
  <si>
    <t>G</t>
    <phoneticPr fontId="2"/>
  </si>
  <si>
    <t>H</t>
    <phoneticPr fontId="2"/>
  </si>
  <si>
    <t>I</t>
    <phoneticPr fontId="2"/>
  </si>
  <si>
    <t>J</t>
    <phoneticPr fontId="2"/>
  </si>
  <si>
    <t>K</t>
    <phoneticPr fontId="2"/>
  </si>
  <si>
    <t>L</t>
    <phoneticPr fontId="2"/>
  </si>
  <si>
    <t>M</t>
    <phoneticPr fontId="2"/>
  </si>
  <si>
    <t>N</t>
    <phoneticPr fontId="2"/>
  </si>
  <si>
    <t>O</t>
    <phoneticPr fontId="2"/>
  </si>
  <si>
    <t>P</t>
    <phoneticPr fontId="2"/>
  </si>
  <si>
    <t>R</t>
    <phoneticPr fontId="2"/>
  </si>
  <si>
    <t>S</t>
    <phoneticPr fontId="2"/>
  </si>
  <si>
    <t>T</t>
    <phoneticPr fontId="2"/>
  </si>
  <si>
    <t>U</t>
    <phoneticPr fontId="2"/>
  </si>
  <si>
    <t>V</t>
    <phoneticPr fontId="2"/>
  </si>
  <si>
    <t>W</t>
    <phoneticPr fontId="2"/>
  </si>
  <si>
    <t>X</t>
    <phoneticPr fontId="2"/>
  </si>
  <si>
    <t>Y</t>
    <phoneticPr fontId="2"/>
  </si>
  <si>
    <t>Z</t>
    <phoneticPr fontId="2"/>
  </si>
  <si>
    <t>香里太郎</t>
    <rPh sb="0" eb="2">
      <t>コオリ</t>
    </rPh>
    <rPh sb="2" eb="4">
      <t>タロウ</t>
    </rPh>
    <phoneticPr fontId="2"/>
  </si>
  <si>
    <t>大阪次郎</t>
    <rPh sb="0" eb="2">
      <t>オオサカ</t>
    </rPh>
    <rPh sb="2" eb="4">
      <t>ジロウ</t>
    </rPh>
    <phoneticPr fontId="2"/>
  </si>
  <si>
    <t>大型車両運行中、走行車線から右車線の登坂車線へ車線変更するべくウィンカを出し車線変更した際、登坂車線走行中の相手車両の右側方前方に当方右側方を接触させた</t>
    <rPh sb="67" eb="68">
      <t>ミギ</t>
    </rPh>
    <phoneticPr fontId="2"/>
  </si>
  <si>
    <t>ハンドル操作</t>
    <rPh sb="4" eb="6">
      <t>そうさ</t>
    </rPh>
    <phoneticPr fontId="28" type="Hiragana" alignment="distributed"/>
  </si>
  <si>
    <t>筆記テスト</t>
    <rPh sb="0" eb="2">
      <t>ヒッキ</t>
    </rPh>
    <phoneticPr fontId="2"/>
  </si>
  <si>
    <t>早めの合図と確実な後方確認</t>
    <rPh sb="0" eb="1">
      <t>ハヤ</t>
    </rPh>
    <rPh sb="3" eb="5">
      <t>アイズ</t>
    </rPh>
    <rPh sb="6" eb="8">
      <t>カクジツ</t>
    </rPh>
    <rPh sb="9" eb="11">
      <t>コウホウ</t>
    </rPh>
    <rPh sb="11" eb="13">
      <t>カクニン</t>
    </rPh>
    <phoneticPr fontId="2"/>
  </si>
  <si>
    <r>
      <t>内に</t>
    </r>
    <r>
      <rPr>
        <b/>
        <sz val="11"/>
        <rFont val="メイリオ"/>
        <family val="3"/>
        <charset val="128"/>
      </rPr>
      <t>社員名（氏名を詰めて）入力</t>
    </r>
    <r>
      <rPr>
        <sz val="11"/>
        <color theme="1"/>
        <rFont val="メイリオ"/>
        <family val="3"/>
        <charset val="128"/>
      </rPr>
      <t>してください。</t>
    </r>
    <rPh sb="0" eb="1">
      <t>ナイ</t>
    </rPh>
    <rPh sb="2" eb="4">
      <t>シャイン</t>
    </rPh>
    <rPh sb="4" eb="5">
      <t>メイ</t>
    </rPh>
    <rPh sb="6" eb="8">
      <t>シメイ</t>
    </rPh>
    <rPh sb="9" eb="10">
      <t>ツ</t>
    </rPh>
    <rPh sb="13" eb="15">
      <t>ニュウリョク</t>
    </rPh>
    <phoneticPr fontId="28"/>
  </si>
  <si>
    <r>
      <t>　内の</t>
    </r>
    <r>
      <rPr>
        <b/>
        <sz val="11"/>
        <rFont val="メイリオ"/>
        <family val="3"/>
        <charset val="128"/>
      </rPr>
      <t>現所属　社員コード　氏名　年齢</t>
    </r>
    <r>
      <rPr>
        <sz val="11"/>
        <color theme="1"/>
        <rFont val="メイリオ"/>
        <family val="3"/>
        <charset val="128"/>
      </rPr>
      <t>　は「</t>
    </r>
    <r>
      <rPr>
        <b/>
        <sz val="11"/>
        <color indexed="10"/>
        <rFont val="メイリオ"/>
        <family val="3"/>
        <charset val="128"/>
      </rPr>
      <t>社員コードシート</t>
    </r>
    <r>
      <rPr>
        <sz val="11"/>
        <color theme="1"/>
        <rFont val="メイリオ"/>
        <family val="3"/>
        <charset val="128"/>
      </rPr>
      <t>」からの検索データとなりますので、異動等があった場合訂正が必要です。</t>
    </r>
    <rPh sb="3" eb="4">
      <t>ゲン</t>
    </rPh>
    <rPh sb="4" eb="6">
      <t>ショゾク</t>
    </rPh>
    <rPh sb="7" eb="9">
      <t>シャイン</t>
    </rPh>
    <rPh sb="13" eb="15">
      <t>シメイ</t>
    </rPh>
    <rPh sb="16" eb="18">
      <t>ネンレイ</t>
    </rPh>
    <rPh sb="21" eb="23">
      <t>シャイン</t>
    </rPh>
    <rPh sb="33" eb="35">
      <t>ケンサク</t>
    </rPh>
    <rPh sb="46" eb="48">
      <t>イドウ</t>
    </rPh>
    <rPh sb="48" eb="49">
      <t>トウ</t>
    </rPh>
    <rPh sb="53" eb="55">
      <t>バアイ</t>
    </rPh>
    <rPh sb="55" eb="57">
      <t>テイセイ</t>
    </rPh>
    <rPh sb="58" eb="60">
      <t>ヒツヨウ</t>
    </rPh>
    <phoneticPr fontId="28"/>
  </si>
  <si>
    <r>
      <t xml:space="preserve">現所属
</t>
    </r>
    <r>
      <rPr>
        <sz val="6"/>
        <rFont val="メイリオ"/>
        <family val="3"/>
        <charset val="128"/>
      </rPr>
      <t>社員コード</t>
    </r>
    <rPh sb="0" eb="1">
      <t>ゲン</t>
    </rPh>
    <rPh sb="1" eb="3">
      <t>ショゾク</t>
    </rPh>
    <rPh sb="4" eb="6">
      <t>シャイン</t>
    </rPh>
    <phoneticPr fontId="28"/>
  </si>
  <si>
    <t>年齢</t>
    <rPh sb="0" eb="2">
      <t>ネンレイ</t>
    </rPh>
    <phoneticPr fontId="2"/>
  </si>
  <si>
    <t>はリンクしていません。手入力が必要です。</t>
    <phoneticPr fontId="2"/>
  </si>
  <si>
    <t>▼下記列に入力した内容が、すべてに反映されます。</t>
    <rPh sb="1" eb="3">
      <t>カキ</t>
    </rPh>
    <rPh sb="3" eb="4">
      <t>レツ</t>
    </rPh>
    <rPh sb="5" eb="7">
      <t>ニュウリョク</t>
    </rPh>
    <rPh sb="9" eb="11">
      <t>ナイヨウ</t>
    </rPh>
    <rPh sb="17" eb="19">
      <t>ハンエイ</t>
    </rPh>
    <phoneticPr fontId="2"/>
  </si>
  <si>
    <t>　範囲は、列のB9～AG88にあります。</t>
    <rPh sb="1" eb="3">
      <t>ハンイ</t>
    </rPh>
    <rPh sb="5" eb="6">
      <t>レツ</t>
    </rPh>
    <phoneticPr fontId="2"/>
  </si>
  <si>
    <t>◆同じ内容が行にもあります。B103行～114行で、上記B9～AG88とリンクしています。</t>
    <rPh sb="1" eb="2">
      <t>オナ</t>
    </rPh>
    <rPh sb="3" eb="5">
      <t>ナイヨウ</t>
    </rPh>
    <rPh sb="6" eb="7">
      <t>ギョウ</t>
    </rPh>
    <rPh sb="18" eb="19">
      <t>ギョウ</t>
    </rPh>
    <rPh sb="23" eb="24">
      <t>ギョウ</t>
    </rPh>
    <rPh sb="26" eb="28">
      <t>ジョウキ</t>
    </rPh>
    <phoneticPr fontId="2"/>
  </si>
  <si>
    <t>信号・街灯・標識・柱等</t>
  </si>
  <si>
    <t>花壇等低い設置物</t>
  </si>
  <si>
    <t>街路樹等高所物</t>
  </si>
  <si>
    <t>ボックス等設置物</t>
  </si>
  <si>
    <t>飛散飛来・倒壊物等</t>
  </si>
  <si>
    <t>移動、方向変換中(前進)</t>
  </si>
  <si>
    <t>移動、方向変換中(前進)</t>
    <rPh sb="0" eb="2">
      <t>イドウ</t>
    </rPh>
    <rPh sb="3" eb="5">
      <t>ホウコウ</t>
    </rPh>
    <rPh sb="7" eb="8">
      <t>ナカ</t>
    </rPh>
    <rPh sb="9" eb="11">
      <t>ゼンシン</t>
    </rPh>
    <phoneticPr fontId="2"/>
  </si>
  <si>
    <t>移動、方向変換中(右前進)</t>
    <rPh sb="0" eb="2">
      <t>イドウ</t>
    </rPh>
    <rPh sb="3" eb="5">
      <t>ホウコウ</t>
    </rPh>
    <rPh sb="7" eb="8">
      <t>ナカ</t>
    </rPh>
    <rPh sb="9" eb="10">
      <t>ミギ</t>
    </rPh>
    <rPh sb="10" eb="12">
      <t>ゼンシン</t>
    </rPh>
    <phoneticPr fontId="2"/>
  </si>
  <si>
    <t>移動、方向変換中(左前進)</t>
  </si>
  <si>
    <t>移動、方向変換中(左前進)</t>
    <rPh sb="0" eb="2">
      <t>イドウ</t>
    </rPh>
    <rPh sb="3" eb="5">
      <t>ホウコウ</t>
    </rPh>
    <rPh sb="7" eb="8">
      <t>ナカ</t>
    </rPh>
    <rPh sb="9" eb="10">
      <t>ヒダリ</t>
    </rPh>
    <rPh sb="10" eb="12">
      <t>ゼンシン</t>
    </rPh>
    <phoneticPr fontId="2"/>
  </si>
  <si>
    <t>移動、方向変換中(後退)</t>
  </si>
  <si>
    <t>移動、方向変換中(後退)</t>
    <rPh sb="0" eb="2">
      <t>イドウ</t>
    </rPh>
    <rPh sb="3" eb="5">
      <t>ホウコウ</t>
    </rPh>
    <rPh sb="7" eb="8">
      <t>ナカ</t>
    </rPh>
    <rPh sb="9" eb="11">
      <t>コウタイ</t>
    </rPh>
    <phoneticPr fontId="2"/>
  </si>
  <si>
    <t>移動、方向変換中(左後退)</t>
    <rPh sb="0" eb="2">
      <t>イドウ</t>
    </rPh>
    <rPh sb="3" eb="5">
      <t>ホウコウ</t>
    </rPh>
    <rPh sb="7" eb="8">
      <t>ナカ</t>
    </rPh>
    <rPh sb="9" eb="10">
      <t>ヒダリ</t>
    </rPh>
    <rPh sb="10" eb="12">
      <t>コウタイ</t>
    </rPh>
    <phoneticPr fontId="2"/>
  </si>
  <si>
    <t>移動、方向変換中(右後退)</t>
    <rPh sb="0" eb="2">
      <t>イドウ</t>
    </rPh>
    <rPh sb="3" eb="5">
      <t>ホウコウ</t>
    </rPh>
    <rPh sb="7" eb="8">
      <t>ナカ</t>
    </rPh>
    <rPh sb="9" eb="10">
      <t>ミギ</t>
    </rPh>
    <rPh sb="10" eb="12">
      <t>コウタイ</t>
    </rPh>
    <phoneticPr fontId="2"/>
  </si>
  <si>
    <t>(BMあり)</t>
  </si>
  <si>
    <t>(BMなし)</t>
  </si>
  <si>
    <t>▼事故行動別×事故形態別（指定年度）&amp; バックモニター有無</t>
    <rPh sb="13" eb="15">
      <t>シテイ</t>
    </rPh>
    <rPh sb="15" eb="17">
      <t>ネンド</t>
    </rPh>
    <rPh sb="27" eb="29">
      <t>ウム</t>
    </rPh>
    <phoneticPr fontId="2"/>
  </si>
  <si>
    <t>香里太郎</t>
  </si>
  <si>
    <t>BMあり</t>
    <phoneticPr fontId="2"/>
  </si>
  <si>
    <t>BMなし</t>
    <phoneticPr fontId="2"/>
  </si>
  <si>
    <t>場 所 (入力年以降)</t>
    <rPh sb="0" eb="1">
      <t>バ</t>
    </rPh>
    <rPh sb="2" eb="3">
      <t>ショ</t>
    </rPh>
    <rPh sb="5" eb="7">
      <t>ニュウリョク</t>
    </rPh>
    <rPh sb="7" eb="8">
      <t>ネン</t>
    </rPh>
    <rPh sb="8" eb="10">
      <t>イコウ</t>
    </rPh>
    <phoneticPr fontId="2"/>
  </si>
  <si>
    <t>場所別発生状況(入力年以降)</t>
    <rPh sb="0" eb="2">
      <t>バショ</t>
    </rPh>
    <rPh sb="2" eb="3">
      <t>ベツ</t>
    </rPh>
    <rPh sb="3" eb="5">
      <t>ハッセイ</t>
    </rPh>
    <rPh sb="5" eb="7">
      <t>ジョウキョウ</t>
    </rPh>
    <rPh sb="8" eb="10">
      <t>ニュウリョク</t>
    </rPh>
    <rPh sb="10" eb="11">
      <t>ネン</t>
    </rPh>
    <rPh sb="11" eb="13">
      <t>イコウ</t>
    </rPh>
    <phoneticPr fontId="2"/>
  </si>
  <si>
    <t>色は複数事故歴回数がある者</t>
    <rPh sb="0" eb="1">
      <t>イロ</t>
    </rPh>
    <rPh sb="2" eb="4">
      <t>フクスウ</t>
    </rPh>
    <rPh sb="4" eb="7">
      <t>ジコレキ</t>
    </rPh>
    <rPh sb="7" eb="9">
      <t>カイスウ</t>
    </rPh>
    <rPh sb="12" eb="13">
      <t>モノ</t>
    </rPh>
    <phoneticPr fontId="2"/>
  </si>
  <si>
    <t>▲</t>
    <phoneticPr fontId="2"/>
  </si>
  <si>
    <t>▼</t>
    <phoneticPr fontId="2"/>
  </si>
  <si>
    <r>
      <t>○分析項目について
※注意点　➊ハンドル操作入り事故分析は、バック事故分析ツールから派生させたもので、全形態時の衝突部位及びハンドル操作時の衝突部位が分かります。
　　　　　　項目入力シート内のリスト内容を検索・カウントしています｡
　　　　　　＝同じ内容しか検索・集計ができませんので、項目入力で変更し事故データシートでリスト抽出内容を再指定してください。
➋内容変更は、①</t>
    </r>
    <r>
      <rPr>
        <sz val="11"/>
        <color rgb="FFFF0000"/>
        <rFont val="メイリオ"/>
        <family val="3"/>
        <charset val="128"/>
      </rPr>
      <t>拠点</t>
    </r>
    <r>
      <rPr>
        <sz val="11"/>
        <color theme="1"/>
        <rFont val="メイリオ"/>
        <family val="3"/>
        <charset val="128"/>
      </rPr>
      <t>　②</t>
    </r>
    <r>
      <rPr>
        <sz val="11"/>
        <color rgb="FFFF0000"/>
        <rFont val="メイリオ"/>
        <family val="3"/>
        <charset val="128"/>
      </rPr>
      <t>責任別</t>
    </r>
    <r>
      <rPr>
        <sz val="11"/>
        <color theme="1"/>
        <rFont val="メイリオ"/>
        <family val="3"/>
        <charset val="128"/>
      </rPr>
      <t>　③</t>
    </r>
    <r>
      <rPr>
        <sz val="11"/>
        <color rgb="FFFF0000"/>
        <rFont val="メイリオ"/>
        <family val="3"/>
        <charset val="128"/>
      </rPr>
      <t>年</t>
    </r>
    <r>
      <rPr>
        <sz val="11"/>
        <color theme="1"/>
        <rFont val="メイリオ"/>
        <family val="3"/>
        <charset val="128"/>
      </rPr>
      <t>　④天候　⑤種別　⑥</t>
    </r>
    <r>
      <rPr>
        <sz val="11"/>
        <color rgb="FFFF0000"/>
        <rFont val="メイリオ"/>
        <family val="3"/>
        <charset val="128"/>
      </rPr>
      <t>運転車両</t>
    </r>
    <r>
      <rPr>
        <sz val="11"/>
        <color theme="1"/>
        <rFont val="メイリオ"/>
        <family val="3"/>
        <charset val="128"/>
      </rPr>
      <t>　⑦</t>
    </r>
    <r>
      <rPr>
        <sz val="11"/>
        <color rgb="FFFF0000"/>
        <rFont val="メイリオ"/>
        <family val="3"/>
        <charset val="128"/>
      </rPr>
      <t>行動</t>
    </r>
    <r>
      <rPr>
        <sz val="11"/>
        <color theme="1"/>
        <rFont val="メイリオ"/>
        <family val="3"/>
        <charset val="128"/>
      </rPr>
      <t>　⑧</t>
    </r>
    <r>
      <rPr>
        <sz val="11"/>
        <color rgb="FFFF0000"/>
        <rFont val="メイリオ"/>
        <family val="3"/>
        <charset val="128"/>
      </rPr>
      <t>場所</t>
    </r>
    <r>
      <rPr>
        <sz val="11"/>
        <color theme="1"/>
        <rFont val="メイリオ"/>
        <family val="3"/>
        <charset val="128"/>
      </rPr>
      <t>　⑨人・物　⑩</t>
    </r>
    <r>
      <rPr>
        <sz val="11"/>
        <color rgb="FFFF0000"/>
        <rFont val="メイリオ"/>
        <family val="3"/>
        <charset val="128"/>
      </rPr>
      <t>衝突物</t>
    </r>
    <r>
      <rPr>
        <sz val="11"/>
        <color theme="1"/>
        <rFont val="メイリオ"/>
        <family val="3"/>
        <charset val="128"/>
      </rPr>
      <t>　⑪</t>
    </r>
    <r>
      <rPr>
        <sz val="11"/>
        <color rgb="FFFF0000"/>
        <rFont val="メイリオ"/>
        <family val="3"/>
        <charset val="128"/>
      </rPr>
      <t>事故形態</t>
    </r>
    <r>
      <rPr>
        <sz val="11"/>
        <color theme="1"/>
        <rFont val="メイリオ"/>
        <family val="3"/>
        <charset val="128"/>
      </rPr>
      <t>　⑫</t>
    </r>
    <r>
      <rPr>
        <sz val="11"/>
        <color rgb="FFFF0000"/>
        <rFont val="メイリオ"/>
        <family val="3"/>
        <charset val="128"/>
      </rPr>
      <t>衝突部位</t>
    </r>
    <r>
      <rPr>
        <sz val="11"/>
        <color theme="1"/>
        <rFont val="メイリオ"/>
        <family val="3"/>
        <charset val="128"/>
      </rPr>
      <t>　⑫</t>
    </r>
    <r>
      <rPr>
        <sz val="11"/>
        <color rgb="FFFF0000"/>
        <rFont val="メイリオ"/>
        <family val="3"/>
        <charset val="128"/>
      </rPr>
      <t>事故形態</t>
    </r>
    <r>
      <rPr>
        <sz val="11"/>
        <color theme="1"/>
        <rFont val="メイリオ"/>
        <family val="3"/>
        <charset val="128"/>
      </rPr>
      <t>　⑬</t>
    </r>
    <r>
      <rPr>
        <sz val="11"/>
        <color rgb="FFFF0000"/>
        <rFont val="メイリオ"/>
        <family val="3"/>
        <charset val="128"/>
      </rPr>
      <t>原因</t>
    </r>
    <r>
      <rPr>
        <sz val="11"/>
        <color theme="1"/>
        <rFont val="メイリオ"/>
        <family val="3"/>
        <charset val="128"/>
      </rPr>
      <t>　⑭</t>
    </r>
    <r>
      <rPr>
        <sz val="11"/>
        <rFont val="メイリオ"/>
        <family val="3"/>
        <charset val="128"/>
      </rPr>
      <t>指導点</t>
    </r>
    <r>
      <rPr>
        <sz val="11"/>
        <color rgb="FFFF0000"/>
        <rFont val="メイリオ"/>
        <family val="3"/>
        <charset val="128"/>
      </rPr>
      <t xml:space="preserve">
※　赤字が検索リスト</t>
    </r>
    <rPh sb="20" eb="22">
      <t>そうさ</t>
    </rPh>
    <rPh sb="22" eb="23">
      <t>い</t>
    </rPh>
    <rPh sb="33" eb="35">
      <t>じこ</t>
    </rPh>
    <rPh sb="35" eb="37">
      <t>ぶんせき</t>
    </rPh>
    <rPh sb="42" eb="44">
      <t>はせい</t>
    </rPh>
    <rPh sb="51" eb="52">
      <t>ぜん</t>
    </rPh>
    <rPh sb="52" eb="54">
      <t>けいたい</t>
    </rPh>
    <rPh sb="54" eb="55">
      <t>じ</t>
    </rPh>
    <rPh sb="56" eb="58">
      <t>しょうとつ</t>
    </rPh>
    <rPh sb="58" eb="60">
      <t>ぶい</t>
    </rPh>
    <rPh sb="60" eb="61">
      <t>およ</t>
    </rPh>
    <rPh sb="66" eb="69">
      <t>そうさじ</t>
    </rPh>
    <rPh sb="70" eb="72">
      <t>しょうとつ</t>
    </rPh>
    <rPh sb="72" eb="74">
      <t>ぶい</t>
    </rPh>
    <rPh sb="75" eb="76">
      <t>わ</t>
    </rPh>
    <rPh sb="88" eb="90">
      <t>こうもく</t>
    </rPh>
    <rPh sb="90" eb="92">
      <t>にゅうりょく</t>
    </rPh>
    <rPh sb="95" eb="96">
      <t>ない</t>
    </rPh>
    <rPh sb="144" eb="146">
      <t>こうもく</t>
    </rPh>
    <rPh sb="146" eb="148">
      <t>にゅうりょく</t>
    </rPh>
    <rPh sb="149" eb="151">
      <t>へんこう</t>
    </rPh>
    <rPh sb="152" eb="154">
      <t>じこ</t>
    </rPh>
    <rPh sb="164" eb="166">
      <t>ちゅうしゅつ</t>
    </rPh>
    <rPh sb="166" eb="168">
      <t>ないよう</t>
    </rPh>
    <rPh sb="192" eb="194">
      <t>せきにん</t>
    </rPh>
    <rPh sb="194" eb="195">
      <t>べつ</t>
    </rPh>
    <rPh sb="197" eb="198">
      <t>ねん</t>
    </rPh>
    <rPh sb="204" eb="206">
      <t>しゅべつ</t>
    </rPh>
    <rPh sb="208" eb="210">
      <t>うんてん</t>
    </rPh>
    <rPh sb="210" eb="212">
      <t>しゃりょう</t>
    </rPh>
    <rPh sb="214" eb="216">
      <t>こうどう</t>
    </rPh>
    <rPh sb="222" eb="223">
      <t>じん</t>
    </rPh>
    <rPh sb="224" eb="225">
      <t>ぶつ</t>
    </rPh>
    <rPh sb="232" eb="234">
      <t>じこ</t>
    </rPh>
    <rPh sb="234" eb="236">
      <t>けいたい</t>
    </rPh>
    <rPh sb="238" eb="240">
      <t>しょうとつ</t>
    </rPh>
    <rPh sb="240" eb="242">
      <t>ぶい</t>
    </rPh>
    <rPh sb="244" eb="246">
      <t>じこ</t>
    </rPh>
    <rPh sb="246" eb="248">
      <t>けいたい</t>
    </rPh>
    <rPh sb="260" eb="262">
      <t>あかじ</t>
    </rPh>
    <rPh sb="263" eb="265">
      <t>けんさく</t>
    </rPh>
    <phoneticPr fontId="0" type="Hiragana"/>
  </si>
  <si>
    <r>
      <t>※注意点　
➊事故分析は、項目入力シート内の</t>
    </r>
    <r>
      <rPr>
        <sz val="11"/>
        <color rgb="FFFF0000"/>
        <rFont val="メイリオ"/>
        <family val="3"/>
        <charset val="128"/>
      </rPr>
      <t>リスト内容をリンク・検索・カウント</t>
    </r>
    <r>
      <rPr>
        <sz val="11"/>
        <color theme="1"/>
        <rFont val="メイリオ"/>
        <family val="3"/>
        <charset val="128"/>
      </rPr>
      <t>しています｡</t>
    </r>
    <rPh sb="13" eb="15">
      <t>コウモク</t>
    </rPh>
    <rPh sb="15" eb="17">
      <t>ニュウリョク</t>
    </rPh>
    <rPh sb="20" eb="21">
      <t>ナイ</t>
    </rPh>
    <phoneticPr fontId="2"/>
  </si>
  <si>
    <r>
      <t>❷そのため、</t>
    </r>
    <r>
      <rPr>
        <sz val="11"/>
        <color rgb="FFFF0000"/>
        <rFont val="メイリオ"/>
        <family val="3"/>
        <charset val="128"/>
      </rPr>
      <t>同じ内容しか検索・集計ができません</t>
    </r>
    <r>
      <rPr>
        <sz val="11"/>
        <color theme="1"/>
        <rFont val="メイリオ"/>
        <family val="3"/>
        <charset val="128"/>
      </rPr>
      <t>ので、項目入力シート内で変更してください。</t>
    </r>
    <r>
      <rPr>
        <sz val="11"/>
        <color rgb="FFFF0000"/>
        <rFont val="メイリオ"/>
        <family val="3"/>
        <charset val="128"/>
      </rPr>
      <t>入力後に変更した場合</t>
    </r>
    <r>
      <rPr>
        <sz val="11"/>
        <color theme="1"/>
        <rFont val="メイリオ"/>
        <family val="3"/>
        <charset val="128"/>
      </rPr>
      <t xml:space="preserve">は、事故データシートでリスト抽出内容を
</t>
    </r>
    <r>
      <rPr>
        <sz val="11"/>
        <color rgb="FFFF0000"/>
        <rFont val="メイリオ"/>
        <family val="3"/>
        <charset val="128"/>
      </rPr>
      <t>再指定</t>
    </r>
    <r>
      <rPr>
        <sz val="11"/>
        <color theme="1"/>
        <rFont val="メイリオ"/>
        <family val="3"/>
        <charset val="128"/>
      </rPr>
      <t>してください。</t>
    </r>
    <rPh sb="33" eb="34">
      <t>ナイ</t>
    </rPh>
    <rPh sb="44" eb="46">
      <t>ニュウリョク</t>
    </rPh>
    <rPh sb="46" eb="47">
      <t>ゴ</t>
    </rPh>
    <rPh sb="48" eb="50">
      <t>ヘンコウ</t>
    </rPh>
    <rPh sb="52" eb="54">
      <t>バアイ</t>
    </rPh>
    <phoneticPr fontId="2"/>
  </si>
  <si>
    <t>◀左同(図)＋相手指定×衝突部位(図)</t>
  </si>
  <si>
    <t>◀左同(図)＋相手指定×衝突部位(図)</t>
    <rPh sb="1" eb="2">
      <t>ヒダリ</t>
    </rPh>
    <rPh sb="2" eb="3">
      <t>ドウ</t>
    </rPh>
    <rPh sb="4" eb="5">
      <t>ズ</t>
    </rPh>
    <rPh sb="7" eb="9">
      <t>アイテ</t>
    </rPh>
    <rPh sb="9" eb="11">
      <t>シテイ</t>
    </rPh>
    <rPh sb="12" eb="14">
      <t>ショウトツ</t>
    </rPh>
    <rPh sb="14" eb="16">
      <t>ブイ</t>
    </rPh>
    <rPh sb="17" eb="18">
      <t>ズ</t>
    </rPh>
    <phoneticPr fontId="2"/>
  </si>
  <si>
    <t>▲</t>
    <phoneticPr fontId="2"/>
  </si>
  <si>
    <t>指定事故形態別×相手別×衝突部位別（入力年以降）</t>
    <rPh sb="0" eb="2">
      <t>シテイ</t>
    </rPh>
    <phoneticPr fontId="2"/>
  </si>
  <si>
    <t>▼指定事故形態別（検索）×相手別（検索）×衝突部位別×第一当事者（指定年）</t>
    <rPh sb="1" eb="3">
      <t>シテイ</t>
    </rPh>
    <rPh sb="9" eb="11">
      <t>ケンサク</t>
    </rPh>
    <rPh sb="17" eb="19">
      <t>ケンサク</t>
    </rPh>
    <rPh sb="27" eb="29">
      <t>ダイイチ</t>
    </rPh>
    <rPh sb="29" eb="32">
      <t>トウジシャ</t>
    </rPh>
    <rPh sb="33" eb="35">
      <t>シテイ</t>
    </rPh>
    <phoneticPr fontId="2"/>
  </si>
  <si>
    <t>指定事故形態別×相手別×衝突部位別（指定年）</t>
    <rPh sb="0" eb="2">
      <t>シテイ</t>
    </rPh>
    <rPh sb="18" eb="20">
      <t>シテイ</t>
    </rPh>
    <phoneticPr fontId="2"/>
  </si>
  <si>
    <t>▼指定事故形態別（検索）×相手別×衝突部位別×第一当事者（入力年以降）</t>
    <rPh sb="1" eb="3">
      <t>シテイ</t>
    </rPh>
    <rPh sb="9" eb="11">
      <t>ケンサク</t>
    </rPh>
    <rPh sb="23" eb="24">
      <t>ダイ</t>
    </rPh>
    <rPh sb="24" eb="25">
      <t>イチ</t>
    </rPh>
    <rPh sb="25" eb="28">
      <t>トウジシャ</t>
    </rPh>
    <phoneticPr fontId="2"/>
  </si>
  <si>
    <t>▼事故形態別×相手別×第一当事者（指定年）</t>
    <rPh sb="1" eb="3">
      <t>ジコ</t>
    </rPh>
    <rPh sb="11" eb="13">
      <t>ダイイチ</t>
    </rPh>
    <rPh sb="13" eb="16">
      <t>トウジシャ</t>
    </rPh>
    <rPh sb="17" eb="19">
      <t>シテイ</t>
    </rPh>
    <phoneticPr fontId="2"/>
  </si>
  <si>
    <t>▼衝突面と事故形態別発生状況 (入力年以降)</t>
    <rPh sb="3" eb="4">
      <t>メン</t>
    </rPh>
    <rPh sb="5" eb="7">
      <t>ジコ</t>
    </rPh>
    <rPh sb="7" eb="10">
      <t>ケイタイベツ</t>
    </rPh>
    <rPh sb="16" eb="18">
      <t>ニュウリョク</t>
    </rPh>
    <phoneticPr fontId="2"/>
  </si>
  <si>
    <t>▼分析結果シート　</t>
    <phoneticPr fontId="2"/>
  </si>
  <si>
    <t>▼［事故データ］シート　</t>
  </si>
  <si>
    <t>▼［イラスト］シート</t>
  </si>
  <si>
    <t>▼［項目入力］シート　</t>
    <rPh sb="2" eb="4">
      <t>コウモク</t>
    </rPh>
    <rPh sb="4" eb="6">
      <t>ニュウリョク</t>
    </rPh>
    <phoneticPr fontId="2"/>
  </si>
  <si>
    <t>についての説明です。</t>
    <phoneticPr fontId="2"/>
  </si>
  <si>
    <t>下記の説明は、</t>
    <rPh sb="0" eb="2">
      <t>カキ</t>
    </rPh>
    <rPh sb="3" eb="5">
      <t>セツメイ</t>
    </rPh>
    <phoneticPr fontId="2"/>
  </si>
  <si>
    <t>他の車種の図が必要でしたら</t>
    <rPh sb="0" eb="1">
      <t>タ</t>
    </rPh>
    <rPh sb="2" eb="4">
      <t>シャシュ</t>
    </rPh>
    <rPh sb="5" eb="6">
      <t>ズ</t>
    </rPh>
    <rPh sb="7" eb="9">
      <t>ヒツヨウ</t>
    </rPh>
    <phoneticPr fontId="2"/>
  </si>
  <si>
    <t>メールしてください。</t>
    <phoneticPr fontId="2"/>
  </si>
  <si>
    <t>手持ちがあれば送付します。</t>
    <rPh sb="0" eb="2">
      <t>テモ</t>
    </rPh>
    <rPh sb="7" eb="9">
      <t>ソウフ</t>
    </rPh>
    <phoneticPr fontId="2"/>
  </si>
  <si>
    <t>北海道</t>
    <rPh sb="0" eb="3">
      <t>ホッカイドウ</t>
    </rPh>
    <phoneticPr fontId="2"/>
  </si>
  <si>
    <t>東北</t>
    <rPh sb="0" eb="2">
      <t>トウホク</t>
    </rPh>
    <phoneticPr fontId="2"/>
  </si>
  <si>
    <t>▼事故行動番号入力</t>
    <rPh sb="1" eb="3">
      <t>ジコ</t>
    </rPh>
    <rPh sb="3" eb="5">
      <t>コウドウ</t>
    </rPh>
    <rPh sb="5" eb="7">
      <t>バンゴウ</t>
    </rPh>
    <rPh sb="7" eb="9">
      <t>ニュウリョク</t>
    </rPh>
    <phoneticPr fontId="2"/>
  </si>
  <si>
    <t>事故時行動別×年代別×衝突部位</t>
    <rPh sb="0" eb="2">
      <t>ジコ</t>
    </rPh>
    <rPh sb="2" eb="3">
      <t>ジ</t>
    </rPh>
    <rPh sb="3" eb="5">
      <t>コウドウ</t>
    </rPh>
    <rPh sb="5" eb="6">
      <t>ベツ</t>
    </rPh>
    <rPh sb="7" eb="9">
      <t>ネンダイ</t>
    </rPh>
    <rPh sb="11" eb="13">
      <t>ショウトツ</t>
    </rPh>
    <rPh sb="13" eb="15">
      <t>ブイ</t>
    </rPh>
    <phoneticPr fontId="2"/>
  </si>
  <si>
    <t>▼年代別×事故行動別 ＆ 衝突部位別（検索）（第一当事者・入力年以降）</t>
    <rPh sb="5" eb="7">
      <t>ジコ</t>
    </rPh>
    <rPh sb="7" eb="9">
      <t>コウドウ</t>
    </rPh>
    <rPh sb="9" eb="10">
      <t>ベツ</t>
    </rPh>
    <rPh sb="19" eb="21">
      <t>ケンサク</t>
    </rPh>
    <rPh sb="23" eb="25">
      <t>ダイイチ</t>
    </rPh>
    <rPh sb="25" eb="28">
      <t>トウジシャ</t>
    </rPh>
    <rPh sb="29" eb="31">
      <t>ニュウリョク</t>
    </rPh>
    <rPh sb="31" eb="32">
      <t>ネン</t>
    </rPh>
    <rPh sb="32" eb="34">
      <t>イコウ</t>
    </rPh>
    <phoneticPr fontId="2"/>
  </si>
  <si>
    <t>▼年代別×事故場所別 ＆ 衝突部位別（検索）（第一当事者・入力年以降）</t>
    <rPh sb="5" eb="7">
      <t>ジコ</t>
    </rPh>
    <rPh sb="7" eb="9">
      <t>バショ</t>
    </rPh>
    <rPh sb="9" eb="10">
      <t>ベツ</t>
    </rPh>
    <rPh sb="19" eb="21">
      <t>ケンサク</t>
    </rPh>
    <rPh sb="23" eb="25">
      <t>ダイイチ</t>
    </rPh>
    <rPh sb="25" eb="28">
      <t>トウジシャ</t>
    </rPh>
    <rPh sb="29" eb="31">
      <t>ニュウリョク</t>
    </rPh>
    <rPh sb="31" eb="32">
      <t>ネン</t>
    </rPh>
    <rPh sb="32" eb="34">
      <t>イコウ</t>
    </rPh>
    <phoneticPr fontId="2"/>
  </si>
  <si>
    <t>▼経験別×事故行動別 ＆ 衝突部位別（検索）（第一当事者・指定年）</t>
    <rPh sb="5" eb="7">
      <t>ジコ</t>
    </rPh>
    <rPh sb="7" eb="9">
      <t>コウドウ</t>
    </rPh>
    <rPh sb="9" eb="10">
      <t>ベツ</t>
    </rPh>
    <rPh sb="19" eb="21">
      <t>ケンサク</t>
    </rPh>
    <rPh sb="23" eb="25">
      <t>ダイイチ</t>
    </rPh>
    <rPh sb="25" eb="28">
      <t>トウジシャ</t>
    </rPh>
    <rPh sb="29" eb="31">
      <t>シテイ</t>
    </rPh>
    <phoneticPr fontId="2"/>
  </si>
  <si>
    <t>▼経験別×事故場所別 ＆ 衝突部位別（検索）（第一当事者・指定年）</t>
    <rPh sb="5" eb="7">
      <t>ジコ</t>
    </rPh>
    <rPh sb="7" eb="9">
      <t>バショ</t>
    </rPh>
    <rPh sb="9" eb="10">
      <t>ベツ</t>
    </rPh>
    <rPh sb="19" eb="21">
      <t>ケンサク</t>
    </rPh>
    <rPh sb="23" eb="25">
      <t>ダイイチ</t>
    </rPh>
    <rPh sb="25" eb="28">
      <t>トウジシャ</t>
    </rPh>
    <rPh sb="29" eb="31">
      <t>シテイ</t>
    </rPh>
    <phoneticPr fontId="2"/>
  </si>
  <si>
    <t>▼車種別×事故形態別 ＆ 衝突部位別（検索）（第一当事者・指定年）</t>
    <rPh sb="5" eb="7">
      <t>ジコ</t>
    </rPh>
    <rPh sb="7" eb="10">
      <t>ケイタイベツ</t>
    </rPh>
    <rPh sb="19" eb="21">
      <t>ケンサク</t>
    </rPh>
    <rPh sb="23" eb="25">
      <t>ダイイチ</t>
    </rPh>
    <rPh sb="25" eb="28">
      <t>トウジシャ</t>
    </rPh>
    <rPh sb="29" eb="31">
      <t>シテイ</t>
    </rPh>
    <phoneticPr fontId="2"/>
  </si>
  <si>
    <t>車種別×事故形態別 ＆ 衝突部位別（検索）（第一当事者・指定年）</t>
    <phoneticPr fontId="2"/>
  </si>
  <si>
    <r>
      <t>▼車種別×事故形態別＆車種別（検索）（第一当事者・入力年以降）</t>
    </r>
    <r>
      <rPr>
        <u/>
        <sz val="11"/>
        <color rgb="FFFF0000"/>
        <rFont val="游ゴシック"/>
        <family val="3"/>
        <charset val="128"/>
        <scheme val="minor"/>
      </rPr>
      <t>バックカメラ有無</t>
    </r>
    <rPh sb="5" eb="7">
      <t>ジコ</t>
    </rPh>
    <rPh sb="7" eb="10">
      <t>ケイタイベツ</t>
    </rPh>
    <rPh sb="15" eb="17">
      <t>ケンサク</t>
    </rPh>
    <rPh sb="37" eb="39">
      <t>ウム</t>
    </rPh>
    <phoneticPr fontId="2"/>
  </si>
  <si>
    <t>事故行動別（入力年以降）</t>
    <rPh sb="6" eb="8">
      <t>ニュウリョク</t>
    </rPh>
    <rPh sb="8" eb="9">
      <t>ネン</t>
    </rPh>
    <rPh sb="9" eb="11">
      <t>イコウ</t>
    </rPh>
    <phoneticPr fontId="2"/>
  </si>
  <si>
    <t>事故行動別×事故形態別（入力年以降）</t>
    <rPh sb="0" eb="2">
      <t>ジコ</t>
    </rPh>
    <rPh sb="4" eb="5">
      <t>ベツ</t>
    </rPh>
    <rPh sb="6" eb="8">
      <t>ジコ</t>
    </rPh>
    <rPh sb="8" eb="10">
      <t>ケイタイ</t>
    </rPh>
    <rPh sb="12" eb="14">
      <t>ニュウリョク</t>
    </rPh>
    <rPh sb="14" eb="15">
      <t>ネン</t>
    </rPh>
    <rPh sb="15" eb="17">
      <t>イコウ</t>
    </rPh>
    <phoneticPr fontId="2"/>
  </si>
  <si>
    <t>▼事故行動別×事故形態別（入力年以降）&amp; バックモニター有無</t>
    <rPh sb="13" eb="15">
      <t>ニュウリョク</t>
    </rPh>
    <rPh sb="15" eb="16">
      <t>ネン</t>
    </rPh>
    <rPh sb="16" eb="18">
      <t>イコウ</t>
    </rPh>
    <rPh sb="28" eb="30">
      <t>ウム</t>
    </rPh>
    <phoneticPr fontId="2"/>
  </si>
  <si>
    <t>入力年以降</t>
    <rPh sb="0" eb="5">
      <t>ニュウリョクドシイコウ</t>
    </rPh>
    <phoneticPr fontId="2"/>
  </si>
  <si>
    <t>▼事故行動別×車種別（指定年）</t>
    <rPh sb="1" eb="3">
      <t>ジコ</t>
    </rPh>
    <rPh sb="3" eb="5">
      <t>コウドウ</t>
    </rPh>
    <rPh sb="5" eb="6">
      <t>ベツ</t>
    </rPh>
    <rPh sb="7" eb="10">
      <t>シャシュベツ</t>
    </rPh>
    <rPh sb="11" eb="13">
      <t>シテイ</t>
    </rPh>
    <rPh sb="13" eb="14">
      <t>ネン</t>
    </rPh>
    <phoneticPr fontId="2"/>
  </si>
  <si>
    <t>▼事故行動別×車種別（入力年以降）</t>
    <rPh sb="1" eb="3">
      <t>ジコ</t>
    </rPh>
    <rPh sb="3" eb="5">
      <t>コウドウ</t>
    </rPh>
    <rPh sb="5" eb="6">
      <t>ベツ</t>
    </rPh>
    <rPh sb="7" eb="10">
      <t>シャシュベツ</t>
    </rPh>
    <rPh sb="11" eb="13">
      <t>ニュウリョク</t>
    </rPh>
    <rPh sb="13" eb="14">
      <t>ネン</t>
    </rPh>
    <rPh sb="14" eb="16">
      <t>イコウ</t>
    </rPh>
    <rPh sb="16" eb="17">
      <t>テイネン</t>
    </rPh>
    <phoneticPr fontId="2"/>
  </si>
  <si>
    <t>▼場所別×ハンドル操作別×衝突部位(入力年以降)</t>
    <rPh sb="18" eb="20">
      <t>ニュウリョク</t>
    </rPh>
    <rPh sb="20" eb="21">
      <t>ネン</t>
    </rPh>
    <rPh sb="21" eb="23">
      <t>イコウ</t>
    </rPh>
    <phoneticPr fontId="2"/>
  </si>
  <si>
    <t>▼場所別×ハンドル操作別×衝突部位(入力年以降)</t>
    <phoneticPr fontId="2"/>
  </si>
  <si>
    <t>例-左方前進時オバーハング÷左方前進全件▶</t>
    <rPh sb="0" eb="1">
      <t>レイ</t>
    </rPh>
    <rPh sb="2" eb="4">
      <t>サホウ</t>
    </rPh>
    <rPh sb="4" eb="6">
      <t>ゼンシン</t>
    </rPh>
    <rPh sb="6" eb="7">
      <t>ジ</t>
    </rPh>
    <rPh sb="14" eb="16">
      <t>サホウ</t>
    </rPh>
    <rPh sb="16" eb="18">
      <t>ゼンシン</t>
    </rPh>
    <rPh sb="18" eb="20">
      <t>ゼンケン</t>
    </rPh>
    <phoneticPr fontId="2"/>
  </si>
  <si>
    <t>ハンドル操作全件▶</t>
    <rPh sb="4" eb="6">
      <t>ソウサ</t>
    </rPh>
    <rPh sb="6" eb="8">
      <t>ゼンケン</t>
    </rPh>
    <phoneticPr fontId="2"/>
  </si>
  <si>
    <t>場所別×バック時ハンドル操作別×BM有無別×衝突部位別（入力年以降）</t>
    <rPh sb="0" eb="2">
      <t>バショ</t>
    </rPh>
    <rPh sb="2" eb="3">
      <t>ベツ</t>
    </rPh>
    <rPh sb="7" eb="8">
      <t>ジ</t>
    </rPh>
    <rPh sb="20" eb="21">
      <t>ベツ</t>
    </rPh>
    <phoneticPr fontId="2"/>
  </si>
  <si>
    <t>場所別×バック時ハンドル操作別×BM有無別×衝突部位別（指定年）</t>
    <rPh sb="0" eb="2">
      <t>バショ</t>
    </rPh>
    <rPh sb="2" eb="3">
      <t>ベツ</t>
    </rPh>
    <rPh sb="7" eb="8">
      <t>ジ</t>
    </rPh>
    <rPh sb="20" eb="21">
      <t>ベツ</t>
    </rPh>
    <rPh sb="28" eb="30">
      <t>シテイ</t>
    </rPh>
    <rPh sb="30" eb="31">
      <t>ネン</t>
    </rPh>
    <phoneticPr fontId="2"/>
  </si>
  <si>
    <t>衝突面と事故形態別発生状況 (入力年以降)</t>
  </si>
  <si>
    <t>社員の事故歴 （2019年～）</t>
    <rPh sb="12" eb="13">
      <t>ネン</t>
    </rPh>
    <phoneticPr fontId="2"/>
  </si>
  <si>
    <t>▼ハンドル操作×事故行動別×衝突部位別（入力年以降）</t>
    <rPh sb="5" eb="7">
      <t>ソウサ</t>
    </rPh>
    <phoneticPr fontId="2"/>
  </si>
  <si>
    <t>下部</t>
    <rPh sb="0" eb="2">
      <t>カブ</t>
    </rPh>
    <phoneticPr fontId="2"/>
  </si>
  <si>
    <t>上部</t>
    <rPh sb="0" eb="2">
      <t>ジョウブ</t>
    </rPh>
    <phoneticPr fontId="2"/>
  </si>
  <si>
    <t>▼ 分析結果ツールは、下記15シートあり、シートの 黄色は衝突部位図があります。</t>
    <rPh sb="2" eb="4">
      <t>ブンセキ</t>
    </rPh>
    <rPh sb="4" eb="6">
      <t>ケッカ</t>
    </rPh>
    <rPh sb="11" eb="13">
      <t>カキ</t>
    </rPh>
    <rPh sb="26" eb="28">
      <t>キイロ</t>
    </rPh>
    <rPh sb="29" eb="31">
      <t>ショウトツ</t>
    </rPh>
    <rPh sb="31" eb="33">
      <t>ブイ</t>
    </rPh>
    <rPh sb="33" eb="34">
      <t>ズ</t>
    </rPh>
    <phoneticPr fontId="2"/>
  </si>
  <si>
    <t>この分析ツールの詳しい内容及び各種イラストの取得は、【■H操作・事故分析ツール概要】をご覧ください。</t>
    <rPh sb="2" eb="4">
      <t>ブンセキ</t>
    </rPh>
    <rPh sb="8" eb="9">
      <t>クワ</t>
    </rPh>
    <rPh sb="11" eb="13">
      <t>ナイヨウ</t>
    </rPh>
    <rPh sb="13" eb="14">
      <t>オヨ</t>
    </rPh>
    <rPh sb="15" eb="17">
      <t>カクシュ</t>
    </rPh>
    <rPh sb="22" eb="24">
      <t>シュトク</t>
    </rPh>
    <rPh sb="44" eb="45">
      <t>ラン</t>
    </rPh>
    <phoneticPr fontId="2"/>
  </si>
  <si>
    <r>
      <rPr>
        <b/>
        <sz val="14"/>
        <color rgb="FF0070C0"/>
        <rFont val="メイリオ"/>
        <family val="3"/>
        <charset val="128"/>
      </rPr>
      <t>▼［イラスト］シートの内容　
　　イラストの取得は、別添【■H操作・事故分析ツール概要】からお願いします。</t>
    </r>
    <r>
      <rPr>
        <sz val="11"/>
        <color theme="1"/>
        <rFont val="メイリオ"/>
        <family val="3"/>
        <charset val="128"/>
      </rPr>
      <t xml:space="preserve">
➤シート［年代］［経験年］［数車種×衝突物］［ハンドル操作］［形態×相手×部位］［衝突部位×形態］
　には、衝突部位等のイラストが入っています。
➤現在は、トラックの図が入っていますので、下記四種類から必要な車種の図を選び置き換えて使用してください。</t>
    </r>
    <rPh sb="11" eb="13">
      <t>ナイヨウ</t>
    </rPh>
    <rPh sb="26" eb="27">
      <t>ベツ</t>
    </rPh>
    <rPh sb="47" eb="48">
      <t>ネガ</t>
    </rPh>
    <rPh sb="108" eb="110">
      <t>ショウトツ</t>
    </rPh>
    <rPh sb="110" eb="112">
      <t>ブイ</t>
    </rPh>
    <rPh sb="112" eb="113">
      <t>トウ</t>
    </rPh>
    <rPh sb="119" eb="120">
      <t>ハイ</t>
    </rPh>
    <rPh sb="128" eb="130">
      <t>ゲンザイ</t>
    </rPh>
    <rPh sb="137" eb="138">
      <t>ズ</t>
    </rPh>
    <rPh sb="139" eb="140">
      <t>ハイ</t>
    </rPh>
    <rPh sb="148" eb="150">
      <t>カキ</t>
    </rPh>
    <rPh sb="150" eb="151">
      <t>ヨン</t>
    </rPh>
    <rPh sb="151" eb="153">
      <t>シュルイ</t>
    </rPh>
    <rPh sb="155" eb="157">
      <t>ヒツヨウ</t>
    </rPh>
    <rPh sb="158" eb="160">
      <t>シャシュ</t>
    </rPh>
    <rPh sb="161" eb="162">
      <t>ズ</t>
    </rPh>
    <rPh sb="163" eb="164">
      <t>エラ</t>
    </rPh>
    <rPh sb="165" eb="166">
      <t>オ</t>
    </rPh>
    <rPh sb="167" eb="168">
      <t>カ</t>
    </rPh>
    <rPh sb="170" eb="172">
      <t>シヨウ</t>
    </rPh>
    <phoneticPr fontId="2"/>
  </si>
  <si>
    <r>
      <rPr>
        <b/>
        <sz val="14"/>
        <color rgb="FF0070C0"/>
        <rFont val="メイリオ"/>
        <family val="3"/>
        <charset val="128"/>
      </rPr>
      <t>▼［事故データ］シートの内容 (事故データにはパスワードを設定していますので、ダウンロード時に表示されたパスワードで解除してください)</t>
    </r>
    <r>
      <rPr>
        <sz val="11"/>
        <color theme="1"/>
        <rFont val="メイリオ"/>
        <family val="3"/>
        <charset val="128"/>
      </rPr>
      <t xml:space="preserve">
➤データは、A列からBF列まであります。
➤黄色は、各集計用シートにデータを呼び出している列になります。</t>
    </r>
    <rPh sb="2" eb="4">
      <t>ジコ</t>
    </rPh>
    <rPh sb="12" eb="14">
      <t>ナイヨウ</t>
    </rPh>
    <rPh sb="16" eb="18">
      <t>ジコ</t>
    </rPh>
    <rPh sb="29" eb="31">
      <t>セッテイ</t>
    </rPh>
    <rPh sb="45" eb="46">
      <t>ジ</t>
    </rPh>
    <rPh sb="47" eb="49">
      <t>ヒョウジ</t>
    </rPh>
    <rPh sb="58" eb="60">
      <t>カイジョ</t>
    </rPh>
    <rPh sb="75" eb="76">
      <t>レツ</t>
    </rPh>
    <rPh sb="80" eb="81">
      <t>レツ</t>
    </rPh>
    <rPh sb="90" eb="92">
      <t>キイロ</t>
    </rPh>
    <rPh sb="94" eb="95">
      <t>カク</t>
    </rPh>
    <rPh sb="95" eb="97">
      <t>シュウケイ</t>
    </rPh>
    <rPh sb="97" eb="98">
      <t>ヨウ</t>
    </rPh>
    <rPh sb="106" eb="107">
      <t>ヨ</t>
    </rPh>
    <rPh sb="108" eb="109">
      <t>ダ</t>
    </rPh>
    <rPh sb="113" eb="114">
      <t>レツ</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</si>
</sst>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0_ "/>
    <numFmt numFmtId="177" formatCode="0&quot;年度&quot;"/>
    <numFmt numFmtId="178" formatCode="yyyy/m/d;@"/>
    <numFmt numFmtId="179" formatCode="General&quot;年&quot;"/>
    <numFmt numFmtId="180" formatCode="General&quot;ヶ月&quot;"/>
    <numFmt numFmtId="181" formatCode="0_ "/>
    <numFmt numFmtId="182" formatCode="0&quot; 年度&quot;"/>
    <numFmt numFmtId="183" formatCode="0\&amp;&quot; （内数）&quot;"/>
    <numFmt numFmtId="184" formatCode="&quot;第 &quot;0&quot;当事者&quot;"/>
    <numFmt numFmtId="185" formatCode="[$-411]ggge&quot;年&quot;m&quot;月&quot;d&quot;日&quot;;@"/>
    <numFmt numFmtId="186" formatCode="[$-411]ge\.m\.d;@"/>
    <numFmt numFmtId="187" formatCode="0&quot;年&quot;"/>
    <numFmt numFmtId="188" formatCode="h:mm;@"/>
    <numFmt numFmtId="189" formatCode="&quot;第&quot;0&quot;当事者&quot;"/>
    <numFmt numFmtId="190" formatCode="0&quot;件&quot;"/>
    <numFmt numFmtId="191" formatCode="0&quot; 歳代&quot;"/>
    <numFmt numFmtId="192" formatCode="0.0%"/>
    <numFmt numFmtId="193" formatCode="[$-F800]dddd\,\ mmmm\ dd\,\ yyyy"/>
    <numFmt numFmtId="194" formatCode="0&quot; 年目&quot;"/>
    <numFmt numFmtId="195" formatCode="0&quot;-9年&quot;"/>
    <numFmt numFmtId="196" formatCode="0&quot;-4年&quot;"/>
    <numFmt numFmtId="197" formatCode="0&quot; 年～&quot;"/>
    <numFmt numFmtId="198" formatCode="0&quot; 件&quot;"/>
  </numFmts>
  <fonts count="70">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7"/>
      <name val="ＭＳ 明朝"/>
      <family val="1"/>
      <charset val="128"/>
    </font>
    <font>
      <sz val="11"/>
      <color indexed="8"/>
      <name val="ＭＳ Ｐゴシック"/>
      <family val="3"/>
      <charset val="128"/>
    </font>
    <font>
      <sz val="9"/>
      <color theme="1"/>
      <name val="游ゴシック"/>
      <family val="3"/>
      <charset val="128"/>
      <scheme val="minor"/>
    </font>
    <font>
      <sz val="9"/>
      <color theme="1"/>
      <name val="游ゴシック"/>
      <family val="2"/>
      <charset val="128"/>
      <scheme val="minor"/>
    </font>
    <font>
      <sz val="11"/>
      <color rgb="FFFF0000"/>
      <name val="游ゴシック"/>
      <family val="2"/>
      <charset val="128"/>
      <scheme val="minor"/>
    </font>
    <font>
      <u/>
      <sz val="11"/>
      <color theme="10"/>
      <name val="游ゴシック"/>
      <family val="2"/>
      <charset val="128"/>
      <scheme val="minor"/>
    </font>
    <font>
      <sz val="10"/>
      <name val="ＭＳ Ｐゴシック"/>
      <family val="3"/>
      <charset val="128"/>
    </font>
    <font>
      <sz val="11"/>
      <color rgb="FFFF0000"/>
      <name val="游ゴシック"/>
      <family val="3"/>
      <charset val="128"/>
      <scheme val="minor"/>
    </font>
    <font>
      <b/>
      <sz val="9"/>
      <color indexed="81"/>
      <name val="MS P ゴシック"/>
      <family val="3"/>
      <charset val="128"/>
    </font>
    <font>
      <sz val="11"/>
      <name val="明朝"/>
      <family val="1"/>
      <charset val="128"/>
    </font>
    <font>
      <sz val="11"/>
      <name val="ＭＳ ゴシック"/>
      <family val="3"/>
      <charset val="128"/>
    </font>
    <font>
      <sz val="6"/>
      <name val="ＭＳ Ｐ明朝"/>
      <family val="1"/>
      <charset val="128"/>
    </font>
    <font>
      <sz val="9"/>
      <name val="ＭＳ ゴシック"/>
      <family val="3"/>
      <charset val="128"/>
    </font>
    <font>
      <sz val="10"/>
      <name val="ＭＳ ゴシック"/>
      <family val="3"/>
      <charset val="128"/>
    </font>
    <font>
      <sz val="8"/>
      <name val="ＭＳ ゴシック"/>
      <family val="3"/>
      <charset val="128"/>
    </font>
    <font>
      <b/>
      <sz val="11"/>
      <name val="ＭＳ ゴシック"/>
      <family val="3"/>
      <charset val="128"/>
    </font>
    <font>
      <sz val="9"/>
      <color rgb="FFFF0000"/>
      <name val="ＭＳ ゴシック"/>
      <family val="3"/>
      <charset val="128"/>
    </font>
    <font>
      <sz val="6"/>
      <name val="ＭＳ ゴシック"/>
      <family val="3"/>
      <charset val="128"/>
    </font>
    <font>
      <sz val="7"/>
      <name val="ＭＳ ゴシック"/>
      <family val="3"/>
      <charset val="128"/>
    </font>
    <font>
      <sz val="11"/>
      <color rgb="FFFF0000"/>
      <name val="ＭＳ ゴシック"/>
      <family val="3"/>
      <charset val="128"/>
    </font>
    <font>
      <sz val="10"/>
      <color rgb="FFFF0000"/>
      <name val="ＭＳ ゴシック"/>
      <family val="3"/>
      <charset val="128"/>
    </font>
    <font>
      <sz val="9"/>
      <color rgb="FFFF0000"/>
      <name val="游ゴシック"/>
      <family val="3"/>
      <charset val="128"/>
      <scheme val="minor"/>
    </font>
    <font>
      <sz val="8"/>
      <color rgb="FFFF0000"/>
      <name val="ＭＳ ゴシック"/>
      <family val="3"/>
      <charset val="128"/>
    </font>
    <font>
      <sz val="11"/>
      <color theme="1"/>
      <name val="游ゴシック"/>
      <family val="3"/>
      <charset val="128"/>
      <scheme val="minor"/>
    </font>
    <font>
      <sz val="11"/>
      <name val="游ゴシック"/>
      <family val="3"/>
      <charset val="128"/>
      <scheme val="minor"/>
    </font>
    <font>
      <sz val="6"/>
      <name val="ＭＳ Ｐゴシック"/>
      <family val="3"/>
      <charset val="128"/>
    </font>
    <font>
      <sz val="6"/>
      <name val="ＭＳ 明朝"/>
      <family val="1"/>
      <charset val="128"/>
    </font>
    <font>
      <b/>
      <sz val="11"/>
      <color rgb="FF002060"/>
      <name val="游ゴシック"/>
      <family val="3"/>
      <charset val="128"/>
      <scheme val="minor"/>
    </font>
    <font>
      <sz val="8"/>
      <name val="明朝"/>
      <family val="1"/>
      <charset val="128"/>
    </font>
    <font>
      <sz val="9"/>
      <color theme="1"/>
      <name val="ＭＳ ゴシック"/>
      <family val="3"/>
      <charset val="128"/>
    </font>
    <font>
      <sz val="11"/>
      <color theme="1"/>
      <name val="メイリオ"/>
      <family val="3"/>
      <charset val="128"/>
    </font>
    <font>
      <sz val="8"/>
      <color theme="1"/>
      <name val="メイリオ"/>
      <family val="3"/>
      <charset val="128"/>
    </font>
    <font>
      <b/>
      <sz val="11"/>
      <color theme="1"/>
      <name val="メイリオ"/>
      <family val="3"/>
      <charset val="128"/>
    </font>
    <font>
      <sz val="11"/>
      <name val="メイリオ"/>
      <family val="3"/>
      <charset val="128"/>
    </font>
    <font>
      <u/>
      <sz val="11"/>
      <color theme="10"/>
      <name val="メイリオ"/>
      <family val="3"/>
      <charset val="128"/>
    </font>
    <font>
      <sz val="10"/>
      <color rgb="FFFF0000"/>
      <name val="メイリオ"/>
      <family val="3"/>
      <charset val="128"/>
    </font>
    <font>
      <sz val="9"/>
      <color theme="1"/>
      <name val="メイリオ"/>
      <family val="3"/>
      <charset val="128"/>
    </font>
    <font>
      <sz val="9"/>
      <color rgb="FFFF0000"/>
      <name val="メイリオ"/>
      <family val="3"/>
      <charset val="128"/>
    </font>
    <font>
      <sz val="11"/>
      <color rgb="FFFF0000"/>
      <name val="メイリオ"/>
      <family val="3"/>
      <charset val="128"/>
    </font>
    <font>
      <sz val="10"/>
      <color theme="1"/>
      <name val="メイリオ"/>
      <family val="3"/>
      <charset val="128"/>
    </font>
    <font>
      <b/>
      <sz val="11"/>
      <color rgb="FFFF0000"/>
      <name val="メイリオ"/>
      <family val="3"/>
      <charset val="128"/>
    </font>
    <font>
      <sz val="8"/>
      <color rgb="FFFF0000"/>
      <name val="メイリオ"/>
      <family val="3"/>
      <charset val="128"/>
    </font>
    <font>
      <sz val="9"/>
      <color rgb="FFC00000"/>
      <name val="メイリオ"/>
      <family val="3"/>
      <charset val="128"/>
    </font>
    <font>
      <sz val="11"/>
      <color rgb="FFC00000"/>
      <name val="メイリオ"/>
      <family val="3"/>
      <charset val="128"/>
    </font>
    <font>
      <sz val="11"/>
      <color theme="0"/>
      <name val="メイリオ"/>
      <family val="3"/>
      <charset val="128"/>
    </font>
    <font>
      <b/>
      <sz val="11"/>
      <color rgb="FF0070C0"/>
      <name val="メイリオ"/>
      <family val="3"/>
      <charset val="128"/>
    </font>
    <font>
      <sz val="11"/>
      <color theme="4" tint="-0.249977111117893"/>
      <name val="メイリオ"/>
      <family val="3"/>
      <charset val="128"/>
    </font>
    <font>
      <sz val="12"/>
      <color theme="1"/>
      <name val="メイリオ"/>
      <family val="3"/>
      <charset val="128"/>
    </font>
    <font>
      <sz val="10"/>
      <color theme="0"/>
      <name val="メイリオ"/>
      <family val="3"/>
      <charset val="128"/>
    </font>
    <font>
      <b/>
      <sz val="9"/>
      <color rgb="FF002060"/>
      <name val="メイリオ"/>
      <family val="3"/>
      <charset val="128"/>
    </font>
    <font>
      <b/>
      <sz val="9"/>
      <color theme="1"/>
      <name val="メイリオ"/>
      <family val="3"/>
      <charset val="128"/>
    </font>
    <font>
      <sz val="9"/>
      <name val="メイリオ"/>
      <family val="3"/>
      <charset val="128"/>
    </font>
    <font>
      <sz val="8"/>
      <name val="メイリオ"/>
      <family val="3"/>
      <charset val="128"/>
    </font>
    <font>
      <u/>
      <sz val="12"/>
      <color theme="10"/>
      <name val="メイリオ"/>
      <family val="3"/>
      <charset val="128"/>
    </font>
    <font>
      <b/>
      <sz val="11"/>
      <name val="メイリオ"/>
      <family val="3"/>
      <charset val="128"/>
    </font>
    <font>
      <b/>
      <sz val="11"/>
      <color indexed="10"/>
      <name val="メイリオ"/>
      <family val="3"/>
      <charset val="128"/>
    </font>
    <font>
      <sz val="10"/>
      <name val="メイリオ"/>
      <family val="3"/>
      <charset val="128"/>
    </font>
    <font>
      <sz val="6"/>
      <name val="メイリオ"/>
      <family val="3"/>
      <charset val="128"/>
    </font>
    <font>
      <sz val="11"/>
      <color indexed="81"/>
      <name val="メイリオ"/>
      <family val="3"/>
      <charset val="128"/>
    </font>
    <font>
      <b/>
      <sz val="14"/>
      <color rgb="FF0070C0"/>
      <name val="メイリオ"/>
      <family val="3"/>
      <charset val="128"/>
    </font>
    <font>
      <sz val="14"/>
      <color rgb="FF0070C0"/>
      <name val="メイリオ"/>
      <family val="3"/>
      <charset val="128"/>
    </font>
    <font>
      <b/>
      <sz val="16"/>
      <color rgb="FF0070C0"/>
      <name val="メイリオ"/>
      <family val="3"/>
      <charset val="128"/>
    </font>
    <font>
      <b/>
      <sz val="11"/>
      <color rgb="FF002060"/>
      <name val="メイリオ"/>
      <family val="3"/>
      <charset val="128"/>
    </font>
    <font>
      <sz val="11"/>
      <color rgb="FF002060"/>
      <name val="メイリオ"/>
      <family val="3"/>
      <charset val="128"/>
    </font>
    <font>
      <b/>
      <u/>
      <sz val="12"/>
      <color theme="10"/>
      <name val="游ゴシック"/>
      <family val="3"/>
      <charset val="128"/>
      <scheme val="minor"/>
    </font>
    <font>
      <u/>
      <sz val="11"/>
      <color rgb="FFFF0000"/>
      <name val="游ゴシック"/>
      <family val="3"/>
      <charset val="128"/>
      <scheme val="minor"/>
    </font>
    <font>
      <sz val="9"/>
      <color indexed="81"/>
      <name val="MS P ゴシック"/>
      <family val="3"/>
      <charset val="128"/>
    </font>
  </fonts>
  <fills count="20">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0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indexed="11"/>
        <bgColor indexed="64"/>
      </patternFill>
    </fill>
    <fill>
      <patternFill patternType="solid">
        <fgColor indexed="43"/>
        <bgColor indexed="64"/>
      </patternFill>
    </fill>
    <fill>
      <patternFill patternType="solid">
        <fgColor rgb="FFCCFFCC"/>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rgb="FFCCFFFF"/>
        <bgColor indexed="64"/>
      </patternFill>
    </fill>
    <fill>
      <patternFill patternType="solid">
        <fgColor indexed="41"/>
        <bgColor indexed="64"/>
      </patternFill>
    </fill>
    <fill>
      <patternFill patternType="solid">
        <fgColor rgb="FFFFFF99"/>
        <bgColor rgb="FFFFFF66"/>
      </patternFill>
    </fill>
    <fill>
      <patternFill patternType="solid">
        <fgColor theme="4" tint="0.79998168889431442"/>
        <bgColor indexed="64"/>
      </patternFill>
    </fill>
    <fill>
      <patternFill patternType="solid">
        <fgColor theme="2"/>
        <bgColor indexed="64"/>
      </patternFill>
    </fill>
    <fill>
      <patternFill patternType="solid">
        <fgColor rgb="FFD9F0FB"/>
        <bgColor indexed="64"/>
      </patternFill>
    </fill>
    <fill>
      <patternFill patternType="solid">
        <fgColor rgb="FFFFFFFF"/>
        <bgColor indexed="64"/>
      </patternFill>
    </fill>
  </fills>
  <borders count="98">
    <border>
      <left/>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style="thin">
        <color indexed="64"/>
      </top>
      <bottom style="thin">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thin">
        <color indexed="64"/>
      </right>
      <top/>
      <bottom style="hair">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hair">
        <color indexed="64"/>
      </right>
      <top style="thin">
        <color indexed="64"/>
      </top>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right/>
      <top style="thin">
        <color indexed="64"/>
      </top>
      <bottom style="hair">
        <color indexed="64"/>
      </bottom>
      <diagonal/>
    </border>
    <border>
      <left/>
      <right/>
      <top style="hair">
        <color indexed="64"/>
      </top>
      <bottom/>
      <diagonal/>
    </border>
    <border>
      <left style="hair">
        <color indexed="64"/>
      </left>
      <right/>
      <top style="hair">
        <color indexed="64"/>
      </top>
      <bottom/>
      <diagonal/>
    </border>
    <border>
      <left style="hair">
        <color indexed="64"/>
      </left>
      <right/>
      <top/>
      <bottom style="hair">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top/>
      <bottom style="hair">
        <color indexed="64"/>
      </bottom>
      <diagonal/>
    </border>
    <border>
      <left/>
      <right/>
      <top style="medium">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diagonal/>
    </border>
    <border>
      <left style="thin">
        <color rgb="FFFF0000"/>
      </left>
      <right style="thin">
        <color rgb="FFFF0000"/>
      </right>
      <top style="thin">
        <color rgb="FFFF0000"/>
      </top>
      <bottom style="thin">
        <color rgb="FFFF0000"/>
      </bottom>
      <diagonal/>
    </border>
    <border>
      <left/>
      <right style="hair">
        <color indexed="64"/>
      </right>
      <top style="thin">
        <color indexed="64"/>
      </top>
      <bottom/>
      <diagonal/>
    </border>
    <border>
      <left style="thin">
        <color indexed="64"/>
      </left>
      <right/>
      <top/>
      <bottom style="thin">
        <color indexed="64"/>
      </bottom>
      <diagonal/>
    </border>
    <border>
      <left style="double">
        <color indexed="64"/>
      </left>
      <right style="double">
        <color indexed="64"/>
      </right>
      <top style="double">
        <color indexed="64"/>
      </top>
      <bottom style="double">
        <color indexed="64"/>
      </bottom>
      <diagonal/>
    </border>
    <border>
      <left/>
      <right/>
      <top style="thin">
        <color indexed="64"/>
      </top>
      <bottom/>
      <diagonal/>
    </border>
    <border>
      <left/>
      <right/>
      <top/>
      <bottom style="thin">
        <color indexed="64"/>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diagonal/>
    </border>
    <border>
      <left style="hair">
        <color indexed="64"/>
      </left>
      <right/>
      <top/>
      <bottom style="thin">
        <color indexed="64"/>
      </bottom>
      <diagonal/>
    </border>
    <border>
      <left style="double">
        <color rgb="FFFF0000"/>
      </left>
      <right style="double">
        <color rgb="FFFF0000"/>
      </right>
      <top style="double">
        <color rgb="FFFF0000"/>
      </top>
      <bottom style="double">
        <color rgb="FFFF0000"/>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hair">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top style="thin">
        <color indexed="64"/>
      </top>
      <bottom style="medium">
        <color indexed="64"/>
      </bottom>
      <diagonal/>
    </border>
    <border>
      <left style="hair">
        <color indexed="64"/>
      </left>
      <right style="hair">
        <color indexed="64"/>
      </right>
      <top/>
      <bottom/>
      <diagonal/>
    </border>
    <border>
      <left style="medium">
        <color rgb="FFFF0000"/>
      </left>
      <right style="medium">
        <color rgb="FFFF0000"/>
      </right>
      <top style="medium">
        <color rgb="FFFF0000"/>
      </top>
      <bottom style="medium">
        <color rgb="FFFF0000"/>
      </bottom>
      <diagonal/>
    </border>
    <border>
      <left style="thin">
        <color indexed="64"/>
      </left>
      <right style="thin">
        <color indexed="64"/>
      </right>
      <top style="medium">
        <color rgb="FFFF0000"/>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top/>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bottom style="medium">
        <color rgb="FFFF0000"/>
      </bottom>
      <diagonal/>
    </border>
  </borders>
  <cellStyleXfs count="6">
    <xf numFmtId="0" fontId="0" fillId="0" borderId="0">
      <alignment vertical="center"/>
    </xf>
    <xf numFmtId="9" fontId="1" fillId="0" borderId="0" applyFont="0" applyFill="0" applyBorder="0" applyAlignment="0" applyProtection="0">
      <alignment vertical="center"/>
    </xf>
    <xf numFmtId="0" fontId="8" fillId="0" borderId="0" applyNumberFormat="0" applyFill="0" applyBorder="0" applyAlignment="0" applyProtection="0">
      <alignment vertical="center"/>
    </xf>
    <xf numFmtId="38" fontId="1" fillId="0" borderId="0" applyFont="0" applyFill="0" applyBorder="0" applyAlignment="0" applyProtection="0">
      <alignment vertical="center"/>
    </xf>
    <xf numFmtId="0" fontId="12" fillId="0" borderId="0"/>
    <xf numFmtId="0" fontId="12" fillId="0" borderId="0"/>
  </cellStyleXfs>
  <cellXfs count="1240">
    <xf numFmtId="0" fontId="0" fillId="0" borderId="0" xfId="0">
      <alignment vertical="center"/>
    </xf>
    <xf numFmtId="0" fontId="0" fillId="0" borderId="0" xfId="0" applyAlignment="1">
      <alignment horizontal="center" vertical="center"/>
    </xf>
    <xf numFmtId="0" fontId="0" fillId="0" borderId="0" xfId="0" applyAlignment="1">
      <alignment vertical="center" shrinkToFit="1"/>
    </xf>
    <xf numFmtId="0" fontId="0" fillId="2" borderId="0" xfId="0" applyFill="1">
      <alignment vertical="center"/>
    </xf>
    <xf numFmtId="0" fontId="0" fillId="3" borderId="0" xfId="0" applyFill="1">
      <alignment vertical="center"/>
    </xf>
    <xf numFmtId="0" fontId="8" fillId="0" borderId="0" xfId="2">
      <alignment vertical="center"/>
    </xf>
    <xf numFmtId="0" fontId="0" fillId="0" borderId="0" xfId="0" applyAlignment="1">
      <alignment vertical="top" wrapText="1"/>
    </xf>
    <xf numFmtId="0" fontId="0" fillId="3" borderId="0" xfId="0" applyFill="1" applyAlignment="1">
      <alignment horizontal="center" vertical="center"/>
    </xf>
    <xf numFmtId="0" fontId="0" fillId="5" borderId="0" xfId="0" applyFill="1">
      <alignment vertical="center"/>
    </xf>
    <xf numFmtId="0" fontId="0" fillId="5" borderId="0" xfId="0" applyFill="1" applyAlignment="1">
      <alignment horizontal="left" vertical="center"/>
    </xf>
    <xf numFmtId="0" fontId="0" fillId="0" borderId="0" xfId="0" applyAlignment="1">
      <alignment horizontal="left" vertical="center"/>
    </xf>
    <xf numFmtId="0" fontId="0" fillId="5" borderId="0" xfId="0" applyFill="1" applyAlignment="1">
      <alignment horizontal="center" vertical="center"/>
    </xf>
    <xf numFmtId="0" fontId="0" fillId="5" borderId="0" xfId="0" applyFill="1" applyAlignment="1">
      <alignment horizontal="right" vertical="center"/>
    </xf>
    <xf numFmtId="0" fontId="0" fillId="6" borderId="0" xfId="0" applyFill="1">
      <alignment vertical="center"/>
    </xf>
    <xf numFmtId="0" fontId="7" fillId="3" borderId="0" xfId="0" applyFont="1" applyFill="1" applyAlignment="1">
      <alignment horizontal="center" vertical="center"/>
    </xf>
    <xf numFmtId="0" fontId="10" fillId="3" borderId="0" xfId="0" applyFont="1" applyFill="1" applyAlignment="1">
      <alignment horizontal="center" vertical="center"/>
    </xf>
    <xf numFmtId="0" fontId="13" fillId="0" borderId="8" xfId="0" applyFont="1" applyBorder="1" applyAlignment="1">
      <alignment horizontal="center" vertical="center" textRotation="255" shrinkToFit="1"/>
    </xf>
    <xf numFmtId="0" fontId="13" fillId="0" borderId="3" xfId="0" applyFont="1" applyBorder="1" applyAlignment="1">
      <alignment horizontal="center" vertical="top"/>
    </xf>
    <xf numFmtId="0" fontId="13" fillId="0" borderId="3" xfId="0" applyFont="1" applyBorder="1" applyAlignment="1">
      <alignment horizontal="center" vertical="top" shrinkToFit="1"/>
    </xf>
    <xf numFmtId="0" fontId="13" fillId="0" borderId="0" xfId="0" applyFont="1" applyAlignment="1"/>
    <xf numFmtId="0" fontId="16" fillId="0" borderId="61" xfId="0" applyFont="1" applyBorder="1" applyAlignment="1">
      <alignment vertical="top"/>
    </xf>
    <xf numFmtId="0" fontId="15" fillId="0" borderId="58" xfId="0" applyFont="1" applyBorder="1" applyAlignment="1">
      <alignment horizontal="center" vertical="top"/>
    </xf>
    <xf numFmtId="0" fontId="15" fillId="0" borderId="1" xfId="0" applyFont="1" applyBorder="1" applyAlignment="1">
      <alignment horizontal="center" vertical="top"/>
    </xf>
    <xf numFmtId="38" fontId="13" fillId="0" borderId="58" xfId="3" applyFont="1" applyBorder="1" applyAlignment="1">
      <alignment horizontal="center" vertical="top" wrapText="1"/>
    </xf>
    <xf numFmtId="0" fontId="16" fillId="0" borderId="0" xfId="0" applyFont="1" applyAlignment="1"/>
    <xf numFmtId="20" fontId="13" fillId="0" borderId="11" xfId="0" applyNumberFormat="1" applyFont="1" applyBorder="1" applyAlignment="1">
      <alignment horizontal="right" vertical="center"/>
    </xf>
    <xf numFmtId="0" fontId="13" fillId="0" borderId="11" xfId="0" applyFont="1" applyBorder="1" applyAlignment="1">
      <alignment horizontal="center" vertical="center"/>
    </xf>
    <xf numFmtId="0" fontId="13" fillId="0" borderId="11" xfId="0" applyFont="1" applyBorder="1">
      <alignment vertical="center"/>
    </xf>
    <xf numFmtId="0" fontId="16" fillId="0" borderId="11" xfId="0" applyFont="1" applyBorder="1" applyAlignment="1">
      <alignment horizontal="center" vertical="center"/>
    </xf>
    <xf numFmtId="0" fontId="15" fillId="0" borderId="11" xfId="0" applyFont="1" applyBorder="1" applyAlignment="1">
      <alignment horizontal="center"/>
    </xf>
    <xf numFmtId="0" fontId="15" fillId="0" borderId="11" xfId="0" applyFont="1" applyBorder="1" applyAlignment="1">
      <alignment horizontal="center" vertical="center" wrapText="1" shrinkToFit="1"/>
    </xf>
    <xf numFmtId="0" fontId="15" fillId="0" borderId="11" xfId="0" applyFont="1" applyBorder="1" applyAlignment="1">
      <alignment horizontal="center" shrinkToFit="1"/>
    </xf>
    <xf numFmtId="0" fontId="15" fillId="0" borderId="11" xfId="0" applyFont="1" applyBorder="1" applyAlignment="1">
      <alignment horizontal="center" wrapText="1"/>
    </xf>
    <xf numFmtId="0" fontId="15" fillId="0" borderId="11" xfId="0" applyFont="1" applyBorder="1" applyAlignment="1">
      <alignment horizontal="center" wrapText="1" shrinkToFit="1"/>
    </xf>
    <xf numFmtId="0" fontId="15" fillId="0" borderId="0" xfId="0" applyFont="1" applyAlignment="1"/>
    <xf numFmtId="0" fontId="15" fillId="0" borderId="11" xfId="0" applyFont="1" applyBorder="1" applyAlignment="1">
      <alignment horizontal="center" vertical="center" shrinkToFit="1"/>
    </xf>
    <xf numFmtId="0" fontId="15" fillId="0" borderId="0" xfId="0" applyFont="1" applyAlignment="1">
      <alignment horizontal="center"/>
    </xf>
    <xf numFmtId="0" fontId="13" fillId="0" borderId="0" xfId="0" applyFont="1" applyAlignment="1">
      <alignment horizontal="center"/>
    </xf>
    <xf numFmtId="0" fontId="18" fillId="0" borderId="0" xfId="0" applyFont="1">
      <alignment vertical="center"/>
    </xf>
    <xf numFmtId="0" fontId="13" fillId="0" borderId="0" xfId="0" applyFont="1" applyAlignment="1">
      <alignment vertical="center" shrinkToFit="1"/>
    </xf>
    <xf numFmtId="178" fontId="13" fillId="0" borderId="0" xfId="0" applyNumberFormat="1" applyFont="1" applyAlignment="1">
      <alignment horizontal="left"/>
    </xf>
    <xf numFmtId="20" fontId="13" fillId="0" borderId="0" xfId="0" applyNumberFormat="1" applyFont="1" applyAlignment="1">
      <alignment horizontal="right"/>
    </xf>
    <xf numFmtId="0" fontId="13" fillId="0" borderId="67" xfId="0" applyFont="1" applyBorder="1" applyAlignment="1"/>
    <xf numFmtId="0" fontId="16" fillId="0" borderId="67" xfId="0" applyFont="1" applyBorder="1" applyAlignment="1">
      <alignment horizontal="center"/>
    </xf>
    <xf numFmtId="0" fontId="13" fillId="0" borderId="0" xfId="0" applyFont="1">
      <alignment vertical="center"/>
    </xf>
    <xf numFmtId="0" fontId="16" fillId="0" borderId="0" xfId="0" applyFont="1" applyAlignment="1">
      <alignment horizontal="center"/>
    </xf>
    <xf numFmtId="0" fontId="15" fillId="8" borderId="58" xfId="0" applyFont="1" applyFill="1" applyBorder="1" applyAlignment="1">
      <alignment horizontal="center" vertical="top"/>
    </xf>
    <xf numFmtId="0" fontId="15" fillId="10" borderId="11" xfId="0" applyFont="1" applyFill="1" applyBorder="1" applyAlignment="1">
      <alignment wrapText="1"/>
    </xf>
    <xf numFmtId="178" fontId="13" fillId="0" borderId="0" xfId="0" applyNumberFormat="1" applyFont="1" applyAlignment="1"/>
    <xf numFmtId="178" fontId="13" fillId="0" borderId="0" xfId="0" applyNumberFormat="1" applyFont="1" applyAlignment="1">
      <alignment horizontal="right"/>
    </xf>
    <xf numFmtId="0" fontId="5" fillId="5" borderId="0" xfId="0" applyFont="1" applyFill="1">
      <alignment vertical="center"/>
    </xf>
    <xf numFmtId="0" fontId="0" fillId="0" borderId="16" xfId="0" applyBorder="1">
      <alignment vertical="center"/>
    </xf>
    <xf numFmtId="0" fontId="0" fillId="0" borderId="19" xfId="0" applyBorder="1">
      <alignment vertical="center"/>
    </xf>
    <xf numFmtId="181" fontId="13" fillId="5" borderId="64" xfId="0" applyNumberFormat="1" applyFont="1" applyFill="1" applyBorder="1">
      <alignment vertical="center"/>
    </xf>
    <xf numFmtId="181" fontId="13" fillId="5" borderId="65" xfId="0" applyNumberFormat="1" applyFont="1" applyFill="1" applyBorder="1" applyAlignment="1">
      <alignment horizontal="right" vertical="center"/>
    </xf>
    <xf numFmtId="181" fontId="13" fillId="5" borderId="11" xfId="0" applyNumberFormat="1" applyFont="1" applyFill="1" applyBorder="1" applyAlignment="1">
      <alignment horizontal="right" vertical="center"/>
    </xf>
    <xf numFmtId="181" fontId="13" fillId="5" borderId="41" xfId="0" applyNumberFormat="1" applyFont="1" applyFill="1" applyBorder="1" applyAlignment="1">
      <alignment horizontal="right" vertical="center"/>
    </xf>
    <xf numFmtId="0" fontId="0" fillId="4" borderId="0" xfId="0" applyFill="1" applyAlignment="1">
      <alignment horizontal="center" vertical="center"/>
    </xf>
    <xf numFmtId="0" fontId="13" fillId="11" borderId="0" xfId="0" applyFont="1" applyFill="1" applyAlignment="1">
      <alignment shrinkToFit="1"/>
    </xf>
    <xf numFmtId="0" fontId="17" fillId="11" borderId="0" xfId="0" applyFont="1" applyFill="1" applyAlignment="1">
      <alignment shrinkToFit="1"/>
    </xf>
    <xf numFmtId="178" fontId="13" fillId="4" borderId="59" xfId="0" applyNumberFormat="1" applyFont="1" applyFill="1" applyBorder="1" applyAlignment="1">
      <alignment horizontal="center" vertical="center" shrinkToFit="1"/>
    </xf>
    <xf numFmtId="20" fontId="13" fillId="4" borderId="58" xfId="0" applyNumberFormat="1" applyFont="1" applyFill="1" applyBorder="1" applyAlignment="1">
      <alignment horizontal="center" vertical="center" shrinkToFit="1"/>
    </xf>
    <xf numFmtId="0" fontId="13" fillId="4" borderId="58" xfId="0" applyFont="1" applyFill="1" applyBorder="1" applyAlignment="1">
      <alignment horizontal="center" vertical="center"/>
    </xf>
    <xf numFmtId="0" fontId="19" fillId="4" borderId="1" xfId="0" applyFont="1" applyFill="1" applyBorder="1" applyAlignment="1">
      <alignment horizontal="center" vertical="top"/>
    </xf>
    <xf numFmtId="0" fontId="16" fillId="0" borderId="67" xfId="0" applyFont="1" applyBorder="1" applyAlignment="1"/>
    <xf numFmtId="0" fontId="13" fillId="4" borderId="0" xfId="0" applyFont="1" applyFill="1" applyAlignment="1">
      <alignment horizontal="center"/>
    </xf>
    <xf numFmtId="0" fontId="13" fillId="4" borderId="0" xfId="0" applyFont="1" applyFill="1" applyAlignment="1"/>
    <xf numFmtId="0" fontId="13" fillId="4" borderId="0" xfId="0" applyFont="1" applyFill="1">
      <alignment vertical="center"/>
    </xf>
    <xf numFmtId="0" fontId="13" fillId="4" borderId="0" xfId="0" applyFont="1" applyFill="1" applyAlignment="1">
      <alignment vertical="center" shrinkToFit="1"/>
    </xf>
    <xf numFmtId="178" fontId="13" fillId="4" borderId="0" xfId="0" applyNumberFormat="1" applyFont="1" applyFill="1" applyAlignment="1">
      <alignment horizontal="left"/>
    </xf>
    <xf numFmtId="178" fontId="13" fillId="4" borderId="0" xfId="0" applyNumberFormat="1" applyFont="1" applyFill="1" applyAlignment="1"/>
    <xf numFmtId="178" fontId="13" fillId="4" borderId="0" xfId="0" applyNumberFormat="1" applyFont="1" applyFill="1" applyAlignment="1">
      <alignment horizontal="right"/>
    </xf>
    <xf numFmtId="20" fontId="13" fillId="4" borderId="0" xfId="0" applyNumberFormat="1" applyFont="1" applyFill="1" applyAlignment="1">
      <alignment horizontal="right"/>
    </xf>
    <xf numFmtId="0" fontId="15" fillId="4" borderId="0" xfId="0" applyFont="1" applyFill="1" applyAlignment="1">
      <alignment horizontal="center"/>
    </xf>
    <xf numFmtId="0" fontId="16" fillId="4" borderId="0" xfId="0" applyFont="1" applyFill="1" applyAlignment="1">
      <alignment horizontal="center"/>
    </xf>
    <xf numFmtId="0" fontId="22" fillId="4" borderId="0" xfId="0" applyFont="1" applyFill="1" applyAlignment="1"/>
    <xf numFmtId="0" fontId="15" fillId="4" borderId="0" xfId="0" applyFont="1" applyFill="1" applyAlignment="1"/>
    <xf numFmtId="0" fontId="19" fillId="4" borderId="0" xfId="0" applyFont="1" applyFill="1" applyAlignment="1">
      <alignment horizontal="center"/>
    </xf>
    <xf numFmtId="0" fontId="10" fillId="4" borderId="0" xfId="0" applyFont="1" applyFill="1" applyAlignment="1">
      <alignment horizontal="center" vertical="center"/>
    </xf>
    <xf numFmtId="0" fontId="24" fillId="4" borderId="0" xfId="0" applyFont="1" applyFill="1" applyAlignment="1">
      <alignment horizontal="center"/>
    </xf>
    <xf numFmtId="0" fontId="13" fillId="0" borderId="56" xfId="0" applyFont="1" applyBorder="1" applyAlignment="1">
      <alignment horizontal="center" vertical="center"/>
    </xf>
    <xf numFmtId="0" fontId="17" fillId="0" borderId="11" xfId="0" applyFont="1" applyBorder="1" applyAlignment="1">
      <alignment horizontal="center" vertical="center" wrapText="1" shrinkToFit="1"/>
    </xf>
    <xf numFmtId="0" fontId="13" fillId="4" borderId="0" xfId="0" applyFont="1" applyFill="1" applyAlignment="1">
      <alignment horizontal="center" shrinkToFit="1"/>
    </xf>
    <xf numFmtId="9" fontId="13" fillId="4" borderId="58" xfId="0" applyNumberFormat="1" applyFont="1" applyFill="1" applyBorder="1" applyAlignment="1">
      <alignment horizontal="center" vertical="center" shrinkToFit="1"/>
    </xf>
    <xf numFmtId="0" fontId="15" fillId="4" borderId="58" xfId="0" applyFont="1" applyFill="1" applyBorder="1" applyAlignment="1">
      <alignment horizontal="center" vertical="center" shrinkToFit="1"/>
    </xf>
    <xf numFmtId="178" fontId="23" fillId="4" borderId="59" xfId="0" applyNumberFormat="1" applyFont="1" applyFill="1" applyBorder="1" applyAlignment="1">
      <alignment horizontal="center" vertical="center" shrinkToFit="1"/>
    </xf>
    <xf numFmtId="178" fontId="23" fillId="0" borderId="59" xfId="0" applyNumberFormat="1" applyFont="1" applyBorder="1" applyAlignment="1">
      <alignment horizontal="center" vertical="center" shrinkToFit="1"/>
    </xf>
    <xf numFmtId="0" fontId="15" fillId="11" borderId="11" xfId="0" applyFont="1" applyFill="1" applyBorder="1" applyAlignment="1">
      <alignment horizontal="center"/>
    </xf>
    <xf numFmtId="0" fontId="15" fillId="4" borderId="58" xfId="0" applyFont="1" applyFill="1" applyBorder="1" applyAlignment="1">
      <alignment horizontal="center" vertical="top"/>
    </xf>
    <xf numFmtId="38" fontId="15" fillId="0" borderId="57" xfId="3" applyFont="1" applyBorder="1" applyAlignment="1">
      <alignment horizontal="center" vertical="center"/>
    </xf>
    <xf numFmtId="38" fontId="15" fillId="0" borderId="56" xfId="3" applyFont="1" applyBorder="1" applyAlignment="1">
      <alignment horizontal="center" vertical="center"/>
    </xf>
    <xf numFmtId="0" fontId="15" fillId="0" borderId="2" xfId="0" applyFont="1" applyBorder="1" applyAlignment="1">
      <alignment horizontal="center" vertical="top" wrapText="1"/>
    </xf>
    <xf numFmtId="0" fontId="15" fillId="0" borderId="11" xfId="0" applyFont="1" applyBorder="1" applyAlignment="1">
      <alignment horizontal="left" wrapText="1"/>
    </xf>
    <xf numFmtId="0" fontId="15" fillId="0" borderId="8" xfId="0" applyFont="1" applyBorder="1" applyAlignment="1">
      <alignment horizontal="center" vertical="center"/>
    </xf>
    <xf numFmtId="38" fontId="15" fillId="0" borderId="4" xfId="3" applyFont="1" applyBorder="1" applyAlignment="1">
      <alignment horizontal="center" vertical="center"/>
    </xf>
    <xf numFmtId="0" fontId="16" fillId="0" borderId="60" xfId="0" applyFont="1" applyBorder="1" applyAlignment="1">
      <alignment horizontal="center" vertical="top"/>
    </xf>
    <xf numFmtId="0" fontId="16" fillId="0" borderId="59" xfId="0" applyFont="1" applyBorder="1" applyAlignment="1">
      <alignment horizontal="center" vertical="top"/>
    </xf>
    <xf numFmtId="0" fontId="17" fillId="0" borderId="1" xfId="0" applyFont="1" applyBorder="1" applyAlignment="1">
      <alignment horizontal="center" vertical="center" wrapText="1"/>
    </xf>
    <xf numFmtId="38" fontId="25" fillId="0" borderId="0" xfId="3" applyFont="1">
      <alignment vertical="center"/>
    </xf>
    <xf numFmtId="38" fontId="13" fillId="0" borderId="0" xfId="3" applyFont="1">
      <alignment vertical="center"/>
    </xf>
    <xf numFmtId="38" fontId="15" fillId="0" borderId="57" xfId="3" applyFont="1" applyBorder="1" applyAlignment="1">
      <alignment horizontal="left" vertical="center"/>
    </xf>
    <xf numFmtId="38" fontId="15" fillId="0" borderId="8" xfId="3" applyFont="1" applyBorder="1" applyAlignment="1">
      <alignment horizontal="center" vertical="center"/>
    </xf>
    <xf numFmtId="0" fontId="13" fillId="0" borderId="3" xfId="0" applyFont="1" applyBorder="1" applyAlignment="1">
      <alignment horizontal="center" vertical="center"/>
    </xf>
    <xf numFmtId="0" fontId="15" fillId="0" borderId="2" xfId="0" applyFont="1" applyBorder="1" applyAlignment="1">
      <alignment horizontal="center" vertical="center" wrapText="1"/>
    </xf>
    <xf numFmtId="0" fontId="15" fillId="0" borderId="8" xfId="0" applyFont="1" applyBorder="1" applyAlignment="1">
      <alignment horizontal="center" vertical="center" wrapText="1"/>
    </xf>
    <xf numFmtId="0" fontId="13" fillId="0" borderId="0" xfId="0" applyFont="1" applyAlignment="1">
      <alignment horizontal="center" vertical="center"/>
    </xf>
    <xf numFmtId="0" fontId="15" fillId="0" borderId="11" xfId="0" applyFont="1" applyBorder="1" applyAlignment="1">
      <alignment horizontal="left"/>
    </xf>
    <xf numFmtId="0" fontId="19" fillId="0" borderId="58" xfId="0" applyFont="1" applyBorder="1" applyAlignment="1">
      <alignment horizontal="left" vertical="top"/>
    </xf>
    <xf numFmtId="0" fontId="15" fillId="0" borderId="8" xfId="0" applyFont="1" applyBorder="1" applyAlignment="1">
      <alignment horizontal="left" vertical="top"/>
    </xf>
    <xf numFmtId="0" fontId="15" fillId="0" borderId="11" xfId="0" applyFont="1" applyBorder="1" applyAlignment="1">
      <alignment horizontal="left" vertical="top" wrapText="1"/>
    </xf>
    <xf numFmtId="0" fontId="15" fillId="0" borderId="0" xfId="0" applyFont="1" applyAlignment="1">
      <alignment horizontal="left" vertical="top"/>
    </xf>
    <xf numFmtId="0" fontId="19" fillId="4" borderId="0" xfId="0" applyFont="1" applyFill="1" applyAlignment="1">
      <alignment horizontal="left" vertical="top"/>
    </xf>
    <xf numFmtId="0" fontId="0" fillId="4" borderId="0" xfId="0" applyFill="1">
      <alignment vertical="center"/>
    </xf>
    <xf numFmtId="20" fontId="13" fillId="0" borderId="65" xfId="0" applyNumberFormat="1" applyFont="1" applyBorder="1" applyAlignment="1">
      <alignment horizontal="right" vertical="center"/>
    </xf>
    <xf numFmtId="0" fontId="13" fillId="0" borderId="65" xfId="0" applyFont="1" applyBorder="1" applyAlignment="1">
      <alignment horizontal="center" vertical="center"/>
    </xf>
    <xf numFmtId="0" fontId="13" fillId="0" borderId="65" xfId="0" applyFont="1" applyBorder="1">
      <alignment vertical="center"/>
    </xf>
    <xf numFmtId="0" fontId="16" fillId="0" borderId="65" xfId="0" applyFont="1" applyBorder="1" applyAlignment="1">
      <alignment horizontal="center" vertical="center"/>
    </xf>
    <xf numFmtId="0" fontId="15" fillId="10" borderId="65" xfId="0" applyFont="1" applyFill="1" applyBorder="1" applyAlignment="1">
      <alignment wrapText="1"/>
    </xf>
    <xf numFmtId="181" fontId="13" fillId="5" borderId="41" xfId="0" applyNumberFormat="1" applyFont="1" applyFill="1" applyBorder="1">
      <alignment vertical="center"/>
    </xf>
    <xf numFmtId="0" fontId="16" fillId="0" borderId="11" xfId="0" applyFont="1" applyBorder="1">
      <alignment vertical="center"/>
    </xf>
    <xf numFmtId="0" fontId="15" fillId="11" borderId="34" xfId="0" applyFont="1" applyFill="1" applyBorder="1" applyAlignment="1">
      <alignment horizontal="center" vertical="center"/>
    </xf>
    <xf numFmtId="0" fontId="15" fillId="0" borderId="65" xfId="0" applyFont="1" applyBorder="1" applyAlignment="1">
      <alignment horizontal="left"/>
    </xf>
    <xf numFmtId="0" fontId="15" fillId="0" borderId="0" xfId="0" applyFont="1" applyAlignment="1">
      <alignment horizontal="left"/>
    </xf>
    <xf numFmtId="0" fontId="15" fillId="4" borderId="0" xfId="0" applyFont="1" applyFill="1" applyAlignment="1">
      <alignment horizontal="left"/>
    </xf>
    <xf numFmtId="0" fontId="15" fillId="0" borderId="36" xfId="0" applyFont="1" applyBorder="1" applyAlignment="1">
      <alignment horizontal="center" vertical="center"/>
    </xf>
    <xf numFmtId="0" fontId="16" fillId="0" borderId="44" xfId="0" applyFont="1" applyBorder="1">
      <alignment vertical="center"/>
    </xf>
    <xf numFmtId="181" fontId="13" fillId="11" borderId="35" xfId="0" applyNumberFormat="1" applyFont="1" applyFill="1" applyBorder="1" applyAlignment="1">
      <alignment shrinkToFit="1"/>
    </xf>
    <xf numFmtId="0" fontId="13" fillId="5" borderId="35" xfId="0" applyFont="1" applyFill="1" applyBorder="1" applyAlignment="1"/>
    <xf numFmtId="181" fontId="13" fillId="11" borderId="36" xfId="0" applyNumberFormat="1" applyFont="1" applyFill="1" applyBorder="1" applyAlignment="1">
      <alignment shrinkToFit="1"/>
    </xf>
    <xf numFmtId="0" fontId="13" fillId="5" borderId="36" xfId="0" applyFont="1" applyFill="1" applyBorder="1" applyAlignment="1"/>
    <xf numFmtId="0" fontId="15" fillId="11" borderId="11" xfId="0" applyFont="1" applyFill="1" applyBorder="1" applyAlignment="1">
      <alignment horizontal="center" vertical="center"/>
    </xf>
    <xf numFmtId="0" fontId="15" fillId="0" borderId="41" xfId="0" applyFont="1" applyBorder="1" applyAlignment="1">
      <alignment horizontal="center" wrapText="1"/>
    </xf>
    <xf numFmtId="181" fontId="13" fillId="11" borderId="53" xfId="0" applyNumberFormat="1" applyFont="1" applyFill="1" applyBorder="1" applyAlignment="1">
      <alignment shrinkToFit="1"/>
    </xf>
    <xf numFmtId="0" fontId="13" fillId="5" borderId="53" xfId="0" applyFont="1" applyFill="1" applyBorder="1" applyAlignment="1"/>
    <xf numFmtId="0" fontId="13" fillId="0" borderId="44" xfId="0" applyFont="1" applyBorder="1">
      <alignment vertical="center"/>
    </xf>
    <xf numFmtId="0" fontId="16" fillId="0" borderId="44" xfId="0" applyFont="1" applyBorder="1" applyAlignment="1">
      <alignment horizontal="center" vertical="center"/>
    </xf>
    <xf numFmtId="0" fontId="15" fillId="4" borderId="58" xfId="0" applyFont="1" applyFill="1" applyBorder="1" applyAlignment="1">
      <alignment horizontal="center" vertical="center" wrapText="1"/>
    </xf>
    <xf numFmtId="0" fontId="16" fillId="0" borderId="65" xfId="0" applyFont="1" applyBorder="1">
      <alignment vertical="center"/>
    </xf>
    <xf numFmtId="49" fontId="0" fillId="0" borderId="0" xfId="0" applyNumberFormat="1">
      <alignment vertical="center"/>
    </xf>
    <xf numFmtId="49" fontId="0" fillId="4" borderId="0" xfId="0" applyNumberFormat="1" applyFill="1">
      <alignment vertical="center"/>
    </xf>
    <xf numFmtId="0" fontId="0" fillId="0" borderId="17" xfId="0" applyBorder="1" applyAlignment="1">
      <alignment horizontal="center" vertical="center"/>
    </xf>
    <xf numFmtId="0" fontId="0" fillId="0" borderId="20" xfId="0" applyBorder="1" applyAlignment="1">
      <alignment horizontal="center" vertical="center"/>
    </xf>
    <xf numFmtId="0" fontId="0" fillId="0" borderId="62" xfId="0" applyBorder="1">
      <alignment vertical="center"/>
    </xf>
    <xf numFmtId="0" fontId="0" fillId="0" borderId="63" xfId="0" applyBorder="1">
      <alignment vertical="center"/>
    </xf>
    <xf numFmtId="49" fontId="0" fillId="11" borderId="0" xfId="0" applyNumberFormat="1" applyFill="1" applyAlignment="1">
      <alignment vertical="center" shrinkToFit="1"/>
    </xf>
    <xf numFmtId="0" fontId="0" fillId="0" borderId="18" xfId="0" applyBorder="1" applyAlignment="1">
      <alignment vertical="center" shrinkToFit="1"/>
    </xf>
    <xf numFmtId="0" fontId="30" fillId="16" borderId="13" xfId="0" applyFont="1" applyFill="1" applyBorder="1" applyAlignment="1">
      <alignment horizontal="center" vertical="center"/>
    </xf>
    <xf numFmtId="0" fontId="30" fillId="16" borderId="14" xfId="0" applyFont="1" applyFill="1" applyBorder="1" applyAlignment="1">
      <alignment horizontal="center" vertical="center"/>
    </xf>
    <xf numFmtId="0" fontId="30" fillId="16" borderId="15" xfId="0" applyFont="1" applyFill="1" applyBorder="1" applyAlignment="1">
      <alignment horizontal="center" vertical="center"/>
    </xf>
    <xf numFmtId="0" fontId="30" fillId="16" borderId="57" xfId="0" applyFont="1" applyFill="1" applyBorder="1" applyAlignment="1">
      <alignment horizontal="center" vertical="center"/>
    </xf>
    <xf numFmtId="0" fontId="30" fillId="16" borderId="75" xfId="0" applyFont="1" applyFill="1" applyBorder="1" applyAlignment="1">
      <alignment horizontal="center" vertical="center"/>
    </xf>
    <xf numFmtId="0" fontId="30" fillId="16" borderId="56" xfId="0" applyFont="1" applyFill="1" applyBorder="1" applyAlignment="1">
      <alignment horizontal="center" vertical="center"/>
    </xf>
    <xf numFmtId="0" fontId="30" fillId="16" borderId="4" xfId="0" applyFont="1" applyFill="1" applyBorder="1" applyAlignment="1">
      <alignment horizontal="center" vertical="center"/>
    </xf>
    <xf numFmtId="0" fontId="30" fillId="16" borderId="5" xfId="0" applyFont="1" applyFill="1" applyBorder="1" applyAlignment="1">
      <alignment horizontal="center" vertical="center"/>
    </xf>
    <xf numFmtId="0" fontId="30" fillId="16" borderId="2" xfId="0" applyFont="1" applyFill="1" applyBorder="1" applyAlignment="1">
      <alignment horizontal="center" vertical="center"/>
    </xf>
    <xf numFmtId="0" fontId="0" fillId="11" borderId="0" xfId="0" applyFill="1" applyAlignment="1">
      <alignment horizontal="center" vertical="center"/>
    </xf>
    <xf numFmtId="0" fontId="19" fillId="4" borderId="3" xfId="0" applyFont="1" applyFill="1" applyBorder="1" applyAlignment="1">
      <alignment horizontal="center" vertical="top"/>
    </xf>
    <xf numFmtId="0" fontId="19" fillId="4" borderId="58" xfId="0" applyFont="1" applyFill="1" applyBorder="1" applyAlignment="1">
      <alignment horizontal="center" vertical="top"/>
    </xf>
    <xf numFmtId="0" fontId="13" fillId="4" borderId="59" xfId="0" applyFont="1" applyFill="1" applyBorder="1" applyAlignment="1">
      <alignment horizontal="center" vertical="center"/>
    </xf>
    <xf numFmtId="0" fontId="13" fillId="0" borderId="58" xfId="0" applyFont="1" applyBorder="1" applyAlignment="1">
      <alignment horizontal="center" vertical="center"/>
    </xf>
    <xf numFmtId="0" fontId="13" fillId="0" borderId="11" xfId="0" applyFont="1" applyBorder="1" applyAlignment="1">
      <alignment vertical="center" shrinkToFit="1"/>
    </xf>
    <xf numFmtId="0" fontId="18" fillId="0" borderId="11" xfId="0" applyFont="1" applyBorder="1">
      <alignment vertical="center"/>
    </xf>
    <xf numFmtId="0" fontId="18" fillId="0" borderId="12" xfId="0" applyFont="1" applyBorder="1">
      <alignment vertical="center"/>
    </xf>
    <xf numFmtId="0" fontId="13" fillId="0" borderId="12" xfId="0" applyFont="1" applyBorder="1" applyAlignment="1">
      <alignment vertical="center" shrinkToFit="1"/>
    </xf>
    <xf numFmtId="38" fontId="13" fillId="0" borderId="38" xfId="3" applyFont="1" applyBorder="1">
      <alignment vertical="center"/>
    </xf>
    <xf numFmtId="0" fontId="13" fillId="0" borderId="69" xfId="0" applyFont="1" applyBorder="1" applyAlignment="1">
      <alignment horizontal="center" vertical="center" textRotation="255" shrinkToFit="1"/>
    </xf>
    <xf numFmtId="0" fontId="13" fillId="0" borderId="42" xfId="0" applyFont="1" applyBorder="1" applyAlignment="1">
      <alignment vertical="top" shrinkToFit="1"/>
    </xf>
    <xf numFmtId="9" fontId="13" fillId="4" borderId="86" xfId="0" applyNumberFormat="1" applyFont="1" applyFill="1" applyBorder="1" applyAlignment="1">
      <alignment horizontal="center" vertical="center" shrinkToFit="1"/>
    </xf>
    <xf numFmtId="0" fontId="15" fillId="11" borderId="88" xfId="0" applyFont="1" applyFill="1" applyBorder="1" applyAlignment="1">
      <alignment horizontal="center" vertical="center"/>
    </xf>
    <xf numFmtId="0" fontId="15" fillId="11" borderId="18" xfId="0" applyFont="1" applyFill="1" applyBorder="1" applyAlignment="1">
      <alignment horizontal="center" vertical="center"/>
    </xf>
    <xf numFmtId="0" fontId="17" fillId="11" borderId="16" xfId="0" applyFont="1" applyFill="1" applyBorder="1" applyAlignment="1">
      <alignment horizontal="center" vertical="center"/>
    </xf>
    <xf numFmtId="0" fontId="15" fillId="11" borderId="21" xfId="0" applyFont="1" applyFill="1" applyBorder="1" applyAlignment="1">
      <alignment horizontal="center" vertical="center"/>
    </xf>
    <xf numFmtId="0" fontId="15" fillId="4" borderId="57" xfId="0" applyFont="1" applyFill="1" applyBorder="1" applyAlignment="1">
      <alignment horizontal="center" vertical="center" shrinkToFit="1"/>
    </xf>
    <xf numFmtId="0" fontId="15" fillId="4" borderId="60" xfId="0" applyFont="1" applyFill="1" applyBorder="1" applyAlignment="1">
      <alignment horizontal="center" vertical="center" shrinkToFit="1"/>
    </xf>
    <xf numFmtId="185" fontId="13" fillId="0" borderId="41" xfId="0" applyNumberFormat="1" applyFont="1" applyBorder="1" applyAlignment="1">
      <alignment horizontal="left" vertical="center" shrinkToFit="1"/>
    </xf>
    <xf numFmtId="0" fontId="15" fillId="0" borderId="11" xfId="0" applyFont="1" applyBorder="1" applyAlignment="1"/>
    <xf numFmtId="0" fontId="15" fillId="0" borderId="44" xfId="0" applyFont="1" applyBorder="1" applyAlignment="1"/>
    <xf numFmtId="56" fontId="30" fillId="16" borderId="49" xfId="0" applyNumberFormat="1" applyFont="1" applyFill="1" applyBorder="1" applyAlignment="1">
      <alignment horizontal="center" vertical="center" shrinkToFit="1"/>
    </xf>
    <xf numFmtId="0" fontId="16" fillId="6" borderId="0" xfId="0" applyFont="1" applyFill="1" applyAlignment="1">
      <alignment horizontal="center" vertical="center"/>
    </xf>
    <xf numFmtId="0" fontId="27" fillId="3" borderId="0" xfId="0" applyFont="1" applyFill="1" applyAlignment="1">
      <alignment horizontal="center" vertical="center"/>
    </xf>
    <xf numFmtId="0" fontId="15" fillId="3" borderId="85" xfId="0" applyFont="1" applyFill="1" applyBorder="1" applyAlignment="1">
      <alignment horizontal="center" vertical="center"/>
    </xf>
    <xf numFmtId="56" fontId="6" fillId="3" borderId="65" xfId="0" applyNumberFormat="1" applyFont="1" applyFill="1" applyBorder="1" applyAlignment="1">
      <alignment horizontal="center" vertical="center"/>
    </xf>
    <xf numFmtId="0" fontId="15" fillId="3" borderId="23" xfId="0" applyFont="1" applyFill="1" applyBorder="1" applyAlignment="1">
      <alignment horizontal="center" vertical="center"/>
    </xf>
    <xf numFmtId="56" fontId="6" fillId="3" borderId="11" xfId="0" applyNumberFormat="1" applyFont="1" applyFill="1" applyBorder="1" applyAlignment="1">
      <alignment horizontal="center" vertical="center"/>
    </xf>
    <xf numFmtId="0" fontId="25" fillId="0" borderId="83" xfId="0" applyFont="1" applyBorder="1" applyAlignment="1">
      <alignment horizontal="center" vertical="center"/>
    </xf>
    <xf numFmtId="0" fontId="25" fillId="0" borderId="89" xfId="0" applyFont="1" applyBorder="1" applyAlignment="1">
      <alignment horizontal="center" vertical="center"/>
    </xf>
    <xf numFmtId="0" fontId="19" fillId="0" borderId="84" xfId="0" applyFont="1" applyBorder="1" applyAlignment="1">
      <alignment horizontal="center" vertical="center"/>
    </xf>
    <xf numFmtId="178" fontId="22" fillId="0" borderId="56" xfId="0" applyNumberFormat="1" applyFont="1" applyBorder="1" applyAlignment="1">
      <alignment horizontal="center" vertical="center" shrinkToFit="1"/>
    </xf>
    <xf numFmtId="178" fontId="22" fillId="0" borderId="8" xfId="0" applyNumberFormat="1" applyFont="1" applyBorder="1" applyAlignment="1">
      <alignment vertical="center" shrinkToFit="1"/>
    </xf>
    <xf numFmtId="178" fontId="22" fillId="0" borderId="8" xfId="0" applyNumberFormat="1" applyFont="1" applyBorder="1" applyAlignment="1">
      <alignment horizontal="right" vertical="center" shrinkToFit="1"/>
    </xf>
    <xf numFmtId="20" fontId="22" fillId="0" borderId="8" xfId="0" applyNumberFormat="1" applyFont="1" applyBorder="1" applyAlignment="1">
      <alignment horizontal="center" vertical="center" shrinkToFit="1"/>
    </xf>
    <xf numFmtId="0" fontId="19" fillId="0" borderId="8" xfId="0" applyFont="1" applyBorder="1" applyAlignment="1">
      <alignment horizontal="center" vertical="center" shrinkToFit="1"/>
    </xf>
    <xf numFmtId="0" fontId="22" fillId="0" borderId="8" xfId="0" applyFont="1" applyBorder="1" applyAlignment="1">
      <alignment horizontal="center" vertical="center"/>
    </xf>
    <xf numFmtId="0" fontId="23" fillId="0" borderId="56" xfId="0" applyFont="1" applyBorder="1" applyAlignment="1">
      <alignment horizontal="center" vertical="center"/>
    </xf>
    <xf numFmtId="0" fontId="22" fillId="0" borderId="8" xfId="0" applyFont="1" applyBorder="1" applyAlignment="1">
      <alignment horizontal="center" vertical="center" shrinkToFit="1"/>
    </xf>
    <xf numFmtId="0" fontId="15" fillId="0" borderId="65" xfId="0" applyFont="1" applyBorder="1" applyAlignment="1"/>
    <xf numFmtId="0" fontId="15" fillId="0" borderId="11" xfId="0" applyFont="1" applyBorder="1" applyAlignment="1">
      <alignment horizontal="right" vertical="center"/>
    </xf>
    <xf numFmtId="0" fontId="16" fillId="0" borderId="23" xfId="0" applyFont="1" applyBorder="1">
      <alignment vertical="center"/>
    </xf>
    <xf numFmtId="0" fontId="15" fillId="0" borderId="23" xfId="0" applyFont="1" applyBorder="1" applyAlignment="1"/>
    <xf numFmtId="0" fontId="16" fillId="0" borderId="11" xfId="0" applyFont="1" applyBorder="1" applyAlignment="1">
      <alignment horizontal="center" vertical="center" wrapText="1"/>
    </xf>
    <xf numFmtId="0" fontId="19" fillId="8" borderId="8" xfId="0" applyFont="1" applyFill="1" applyBorder="1" applyAlignment="1">
      <alignment horizontal="center" vertical="center"/>
    </xf>
    <xf numFmtId="0" fontId="0" fillId="0" borderId="8" xfId="0" applyBorder="1" applyAlignment="1">
      <alignment horizontal="left" vertical="center"/>
    </xf>
    <xf numFmtId="0" fontId="0" fillId="0" borderId="7" xfId="0" applyBorder="1" applyAlignment="1">
      <alignment horizontal="left" vertical="center"/>
    </xf>
    <xf numFmtId="0" fontId="31" fillId="11" borderId="16" xfId="0" applyFont="1" applyFill="1" applyBorder="1" applyAlignment="1">
      <alignment horizontal="center" vertical="center"/>
    </xf>
    <xf numFmtId="0" fontId="17" fillId="11" borderId="16" xfId="0" applyFont="1" applyFill="1" applyBorder="1" applyAlignment="1"/>
    <xf numFmtId="0" fontId="17" fillId="11" borderId="19" xfId="0" applyFont="1" applyFill="1" applyBorder="1" applyAlignment="1"/>
    <xf numFmtId="0" fontId="15" fillId="4" borderId="11" xfId="0" applyFont="1" applyFill="1" applyBorder="1" applyAlignment="1">
      <alignment wrapText="1"/>
    </xf>
    <xf numFmtId="0" fontId="15" fillId="12" borderId="0" xfId="0" applyFont="1" applyFill="1" applyAlignment="1">
      <alignment horizontal="center"/>
    </xf>
    <xf numFmtId="0" fontId="15" fillId="5" borderId="11" xfId="0" applyFont="1" applyFill="1" applyBorder="1" applyAlignment="1">
      <alignment horizontal="left" vertical="top" wrapText="1"/>
    </xf>
    <xf numFmtId="0" fontId="15" fillId="5" borderId="11" xfId="0" applyFont="1" applyFill="1" applyBorder="1" applyAlignment="1">
      <alignment horizontal="center"/>
    </xf>
    <xf numFmtId="0" fontId="15" fillId="5" borderId="11" xfId="0" applyFont="1" applyFill="1" applyBorder="1" applyAlignment="1">
      <alignment horizontal="center" shrinkToFit="1"/>
    </xf>
    <xf numFmtId="0" fontId="15" fillId="5" borderId="65" xfId="0" applyFont="1" applyFill="1" applyBorder="1" applyAlignment="1">
      <alignment horizontal="center" shrinkToFit="1"/>
    </xf>
    <xf numFmtId="0" fontId="15" fillId="5" borderId="65" xfId="0" applyFont="1" applyFill="1" applyBorder="1" applyAlignment="1">
      <alignment horizontal="left" wrapText="1"/>
    </xf>
    <xf numFmtId="0" fontId="15" fillId="5" borderId="11" xfId="0" applyFont="1" applyFill="1" applyBorder="1" applyAlignment="1">
      <alignment horizontal="left" wrapText="1"/>
    </xf>
    <xf numFmtId="0" fontId="15" fillId="5" borderId="11" xfId="0" applyFont="1" applyFill="1" applyBorder="1" applyAlignment="1">
      <alignment horizontal="center" wrapText="1" shrinkToFit="1"/>
    </xf>
    <xf numFmtId="0" fontId="19" fillId="5" borderId="11" xfId="0" applyFont="1" applyFill="1" applyBorder="1" applyAlignment="1">
      <alignment horizontal="left" wrapText="1"/>
    </xf>
    <xf numFmtId="0" fontId="15" fillId="5" borderId="11" xfId="0" applyFont="1" applyFill="1" applyBorder="1" applyAlignment="1">
      <alignment horizontal="center" wrapText="1"/>
    </xf>
    <xf numFmtId="0" fontId="19" fillId="5" borderId="11" xfId="0" applyFont="1" applyFill="1" applyBorder="1" applyAlignment="1">
      <alignment horizontal="center" wrapText="1"/>
    </xf>
    <xf numFmtId="0" fontId="19" fillId="5" borderId="11" xfId="0" applyFont="1" applyFill="1" applyBorder="1" applyAlignment="1">
      <alignment horizontal="center" shrinkToFit="1"/>
    </xf>
    <xf numFmtId="0" fontId="26" fillId="6" borderId="0" xfId="0" applyFont="1" applyFill="1">
      <alignment vertical="center"/>
    </xf>
    <xf numFmtId="0" fontId="19" fillId="5" borderId="11" xfId="0" applyFont="1" applyFill="1" applyBorder="1" applyAlignment="1">
      <alignment horizontal="center" wrapText="1" shrinkToFit="1"/>
    </xf>
    <xf numFmtId="0" fontId="32" fillId="5" borderId="11" xfId="0" applyFont="1" applyFill="1" applyBorder="1" applyAlignment="1">
      <alignment horizontal="center" wrapText="1" shrinkToFit="1"/>
    </xf>
    <xf numFmtId="0" fontId="15" fillId="0" borderId="65" xfId="0" applyFont="1" applyBorder="1" applyAlignment="1">
      <alignment horizontal="center" vertical="center" wrapText="1" shrinkToFit="1"/>
    </xf>
    <xf numFmtId="0" fontId="15" fillId="5" borderId="65" xfId="0" applyFont="1" applyFill="1" applyBorder="1" applyAlignment="1">
      <alignment horizontal="center" wrapText="1"/>
    </xf>
    <xf numFmtId="0" fontId="31" fillId="11" borderId="87" xfId="0" applyFont="1" applyFill="1" applyBorder="1" applyAlignment="1">
      <alignment horizontal="center" vertical="center"/>
    </xf>
    <xf numFmtId="0" fontId="0" fillId="0" borderId="63" xfId="0" applyBorder="1" applyAlignment="1">
      <alignment vertical="center" shrinkToFit="1"/>
    </xf>
    <xf numFmtId="0" fontId="15" fillId="0" borderId="65" xfId="0" applyFont="1" applyBorder="1" applyAlignment="1">
      <alignment horizontal="center" vertical="center"/>
    </xf>
    <xf numFmtId="0" fontId="15" fillId="0" borderId="11" xfId="0" applyFont="1" applyBorder="1" applyAlignment="1">
      <alignment horizontal="center" vertical="center"/>
    </xf>
    <xf numFmtId="0" fontId="15" fillId="0" borderId="44" xfId="0" applyFont="1" applyBorder="1" applyAlignment="1">
      <alignment horizontal="center" vertical="center"/>
    </xf>
    <xf numFmtId="0" fontId="13" fillId="0" borderId="67" xfId="0" applyFont="1" applyBorder="1" applyAlignment="1">
      <alignment horizontal="center"/>
    </xf>
    <xf numFmtId="180" fontId="15" fillId="2" borderId="65" xfId="5" applyNumberFormat="1" applyFont="1" applyFill="1" applyBorder="1"/>
    <xf numFmtId="180" fontId="15" fillId="2" borderId="11" xfId="5" applyNumberFormat="1" applyFont="1" applyFill="1" applyBorder="1"/>
    <xf numFmtId="180" fontId="15" fillId="0" borderId="11" xfId="5" applyNumberFormat="1" applyFont="1" applyBorder="1"/>
    <xf numFmtId="180" fontId="32" fillId="2" borderId="11" xfId="5" applyNumberFormat="1" applyFont="1" applyFill="1" applyBorder="1"/>
    <xf numFmtId="180" fontId="15" fillId="0" borderId="11" xfId="0" applyNumberFormat="1" applyFont="1" applyBorder="1" applyAlignment="1"/>
    <xf numFmtId="180" fontId="15" fillId="2" borderId="11" xfId="5" applyNumberFormat="1" applyFont="1" applyFill="1" applyBorder="1" applyAlignment="1">
      <alignment horizontal="left" vertical="center"/>
    </xf>
    <xf numFmtId="0" fontId="15" fillId="2" borderId="11" xfId="5" applyFont="1" applyFill="1" applyBorder="1"/>
    <xf numFmtId="0" fontId="15" fillId="2" borderId="44" xfId="5" applyFont="1" applyFill="1" applyBorder="1"/>
    <xf numFmtId="0" fontId="15" fillId="10" borderId="11" xfId="0" applyFont="1" applyFill="1" applyBorder="1" applyAlignment="1">
      <alignment vertical="top" wrapText="1"/>
    </xf>
    <xf numFmtId="38" fontId="23" fillId="0" borderId="0" xfId="3" applyFont="1">
      <alignment vertical="center"/>
    </xf>
    <xf numFmtId="0" fontId="15" fillId="3" borderId="11" xfId="0" applyFont="1" applyFill="1" applyBorder="1">
      <alignment vertical="center"/>
    </xf>
    <xf numFmtId="0" fontId="13" fillId="3" borderId="11" xfId="0" applyFont="1" applyFill="1" applyBorder="1" applyAlignment="1">
      <alignment vertical="center" shrinkToFit="1"/>
    </xf>
    <xf numFmtId="193" fontId="13" fillId="0" borderId="64" xfId="0" applyNumberFormat="1" applyFont="1" applyBorder="1" applyAlignment="1">
      <alignment horizontal="left" vertical="center" shrinkToFit="1"/>
    </xf>
    <xf numFmtId="193" fontId="13" fillId="0" borderId="41" xfId="0" applyNumberFormat="1" applyFont="1" applyBorder="1" applyAlignment="1">
      <alignment horizontal="left" vertical="center" shrinkToFit="1"/>
    </xf>
    <xf numFmtId="179" fontId="15" fillId="0" borderId="65" xfId="0" applyNumberFormat="1" applyFont="1" applyBorder="1" applyAlignment="1">
      <alignment horizontal="right"/>
    </xf>
    <xf numFmtId="179" fontId="15" fillId="0" borderId="11" xfId="0" applyNumberFormat="1" applyFont="1" applyBorder="1" applyAlignment="1">
      <alignment horizontal="right"/>
    </xf>
    <xf numFmtId="179" fontId="15" fillId="2" borderId="11" xfId="0" applyNumberFormat="1" applyFont="1" applyFill="1" applyBorder="1" applyAlignment="1">
      <alignment horizontal="right"/>
    </xf>
    <xf numFmtId="179" fontId="15" fillId="0" borderId="23" xfId="0" applyNumberFormat="1" applyFont="1" applyBorder="1" applyAlignment="1">
      <alignment horizontal="right"/>
    </xf>
    <xf numFmtId="0" fontId="15" fillId="0" borderId="65" xfId="0" applyFont="1" applyFill="1" applyBorder="1" applyAlignment="1">
      <alignment horizontal="center" shrinkToFit="1"/>
    </xf>
    <xf numFmtId="0" fontId="15" fillId="0" borderId="11" xfId="0" applyFont="1" applyFill="1" applyBorder="1" applyAlignment="1">
      <alignment horizontal="center" shrinkToFit="1"/>
    </xf>
    <xf numFmtId="0" fontId="15" fillId="0" borderId="11" xfId="0" applyFont="1" applyFill="1" applyBorder="1" applyAlignment="1">
      <alignment horizontal="center" wrapText="1" shrinkToFit="1"/>
    </xf>
    <xf numFmtId="0" fontId="15" fillId="0" borderId="11" xfId="0" applyFont="1" applyFill="1" applyBorder="1" applyAlignment="1">
      <alignment horizontal="left" wrapText="1"/>
    </xf>
    <xf numFmtId="0" fontId="13" fillId="3" borderId="23" xfId="0" applyFont="1" applyFill="1" applyBorder="1" applyAlignment="1">
      <alignment horizontal="center" vertical="center"/>
    </xf>
    <xf numFmtId="0" fontId="15" fillId="4" borderId="65" xfId="0" applyFont="1" applyFill="1" applyBorder="1" applyAlignment="1">
      <alignment horizontal="center"/>
    </xf>
    <xf numFmtId="0" fontId="15" fillId="4" borderId="11" xfId="0" applyFont="1" applyFill="1" applyBorder="1" applyAlignment="1">
      <alignment horizontal="center"/>
    </xf>
    <xf numFmtId="0" fontId="15" fillId="0" borderId="11" xfId="0" applyFont="1" applyFill="1" applyBorder="1" applyAlignment="1">
      <alignment horizontal="center" vertical="center" wrapText="1" shrinkToFit="1"/>
    </xf>
    <xf numFmtId="0" fontId="17" fillId="0" borderId="11" xfId="0" applyFont="1" applyFill="1" applyBorder="1" applyAlignment="1">
      <alignment horizontal="center" vertical="center" wrapText="1" shrinkToFit="1"/>
    </xf>
    <xf numFmtId="0" fontId="15" fillId="0" borderId="11" xfId="0" applyFont="1" applyFill="1" applyBorder="1" applyAlignment="1">
      <alignment horizontal="center" vertical="center" shrinkToFit="1"/>
    </xf>
    <xf numFmtId="0" fontId="20" fillId="0" borderId="11" xfId="0" applyFont="1" applyFill="1" applyBorder="1" applyAlignment="1">
      <alignment horizontal="center" vertical="center" wrapText="1"/>
    </xf>
    <xf numFmtId="38" fontId="15" fillId="0" borderId="75" xfId="3" applyFont="1" applyBorder="1" applyAlignment="1">
      <alignment horizontal="center" vertical="center"/>
    </xf>
    <xf numFmtId="0" fontId="13" fillId="0" borderId="2" xfId="0" applyFont="1" applyBorder="1" applyAlignment="1">
      <alignment horizontal="center" vertical="center" shrinkToFit="1"/>
    </xf>
    <xf numFmtId="0" fontId="16" fillId="10" borderId="65" xfId="0" applyFont="1" applyFill="1" applyBorder="1" applyAlignment="1">
      <alignment horizontal="center" wrapText="1"/>
    </xf>
    <xf numFmtId="0" fontId="17" fillId="10" borderId="11" xfId="0" applyFont="1" applyFill="1" applyBorder="1" applyAlignment="1">
      <alignment horizontal="center" wrapText="1"/>
    </xf>
    <xf numFmtId="0" fontId="13" fillId="0" borderId="92" xfId="0" applyFont="1" applyBorder="1" applyAlignment="1">
      <alignment horizontal="center" vertical="center" wrapText="1"/>
    </xf>
    <xf numFmtId="0" fontId="15" fillId="0" borderId="85" xfId="0" applyFont="1" applyBorder="1" applyAlignment="1">
      <alignment horizontal="center" wrapText="1" shrinkToFit="1"/>
    </xf>
    <xf numFmtId="0" fontId="15" fillId="0" borderId="23" xfId="0" applyFont="1" applyBorder="1" applyAlignment="1">
      <alignment horizontal="center" wrapText="1" shrinkToFit="1"/>
    </xf>
    <xf numFmtId="0" fontId="15" fillId="0" borderId="23" xfId="0" applyFont="1" applyBorder="1" applyAlignment="1">
      <alignment horizontal="center" shrinkToFit="1"/>
    </xf>
    <xf numFmtId="0" fontId="16" fillId="0" borderId="23" xfId="0" applyFont="1" applyBorder="1" applyAlignment="1">
      <alignment horizontal="center" wrapText="1" shrinkToFit="1"/>
    </xf>
    <xf numFmtId="0" fontId="17" fillId="0" borderId="23" xfId="0" applyFont="1" applyBorder="1" applyAlignment="1">
      <alignment horizontal="center" wrapText="1" shrinkToFit="1"/>
    </xf>
    <xf numFmtId="0" fontId="21" fillId="0" borderId="23" xfId="0" applyFont="1" applyBorder="1" applyAlignment="1">
      <alignment horizontal="center" wrapText="1" shrinkToFit="1"/>
    </xf>
    <xf numFmtId="0" fontId="15" fillId="0" borderId="28" xfId="0" applyFont="1" applyBorder="1" applyAlignment="1">
      <alignment horizontal="center" wrapText="1" shrinkToFit="1"/>
    </xf>
    <xf numFmtId="0" fontId="15" fillId="0" borderId="17" xfId="0" applyFont="1" applyBorder="1" applyAlignment="1">
      <alignment horizontal="center" wrapText="1" shrinkToFit="1"/>
    </xf>
    <xf numFmtId="0" fontId="22" fillId="0" borderId="17" xfId="0" applyFont="1" applyBorder="1" applyAlignment="1">
      <alignment horizontal="center"/>
    </xf>
    <xf numFmtId="0" fontId="13" fillId="0" borderId="93" xfId="0" applyFont="1" applyBorder="1" applyAlignment="1"/>
    <xf numFmtId="0" fontId="15" fillId="0" borderId="14" xfId="0" applyFont="1" applyBorder="1" applyAlignment="1">
      <alignment wrapText="1"/>
    </xf>
    <xf numFmtId="0" fontId="15" fillId="0" borderId="17" xfId="0" applyFont="1" applyBorder="1" applyAlignment="1">
      <alignment horizontal="center" wrapText="1"/>
    </xf>
    <xf numFmtId="0" fontId="13" fillId="0" borderId="17" xfId="0" applyFont="1" applyBorder="1" applyAlignment="1"/>
    <xf numFmtId="0" fontId="15" fillId="0" borderId="17" xfId="0" applyFont="1" applyBorder="1" applyAlignment="1">
      <alignment wrapText="1"/>
    </xf>
    <xf numFmtId="0" fontId="15" fillId="0" borderId="17" xfId="0" applyFont="1" applyBorder="1" applyAlignment="1">
      <alignment horizontal="center" shrinkToFit="1"/>
    </xf>
    <xf numFmtId="0" fontId="16" fillId="0" borderId="17" xfId="0" applyFont="1" applyBorder="1" applyAlignment="1">
      <alignment horizontal="center" wrapText="1" shrinkToFit="1"/>
    </xf>
    <xf numFmtId="0" fontId="21" fillId="0" borderId="17" xfId="0" applyFont="1" applyBorder="1" applyAlignment="1">
      <alignment horizontal="center" wrapText="1" shrinkToFit="1"/>
    </xf>
    <xf numFmtId="0" fontId="17" fillId="0" borderId="17" xfId="0" applyFont="1" applyBorder="1" applyAlignment="1">
      <alignment horizontal="center" wrapText="1" shrinkToFit="1"/>
    </xf>
    <xf numFmtId="0" fontId="13" fillId="0" borderId="17" xfId="0" applyFont="1" applyBorder="1" applyAlignment="1">
      <alignment horizontal="center"/>
    </xf>
    <xf numFmtId="0" fontId="15" fillId="0" borderId="20" xfId="0" applyFont="1" applyBorder="1" applyAlignment="1">
      <alignment wrapText="1"/>
    </xf>
    <xf numFmtId="0" fontId="15" fillId="0" borderId="23" xfId="0" applyFont="1" applyBorder="1" applyAlignment="1">
      <alignment horizontal="left" wrapText="1" shrinkToFit="1"/>
    </xf>
    <xf numFmtId="0" fontId="15" fillId="0" borderId="0" xfId="0" applyFont="1" applyBorder="1" applyAlignment="1">
      <alignment horizontal="center"/>
    </xf>
    <xf numFmtId="0" fontId="0" fillId="0" borderId="0" xfId="0" applyFill="1">
      <alignment vertical="center"/>
    </xf>
    <xf numFmtId="0" fontId="15" fillId="3" borderId="11" xfId="0" applyFont="1" applyFill="1" applyBorder="1" applyAlignment="1">
      <alignment wrapText="1"/>
    </xf>
    <xf numFmtId="0" fontId="15" fillId="17" borderId="11" xfId="0" applyFont="1" applyFill="1" applyBorder="1" applyAlignment="1">
      <alignment horizontal="left" vertical="top" wrapText="1"/>
    </xf>
    <xf numFmtId="0" fontId="15" fillId="17" borderId="11" xfId="0" applyFont="1" applyFill="1" applyBorder="1" applyAlignment="1">
      <alignment horizontal="center"/>
    </xf>
    <xf numFmtId="0" fontId="15" fillId="17" borderId="11" xfId="0" applyFont="1" applyFill="1" applyBorder="1" applyAlignment="1">
      <alignment horizontal="center" wrapText="1" shrinkToFit="1"/>
    </xf>
    <xf numFmtId="0" fontId="15" fillId="17" borderId="11" xfId="0" applyFont="1" applyFill="1" applyBorder="1" applyAlignment="1">
      <alignment horizontal="center" shrinkToFit="1"/>
    </xf>
    <xf numFmtId="0" fontId="15" fillId="17" borderId="11" xfId="0" applyFont="1" applyFill="1" applyBorder="1" applyAlignment="1">
      <alignment horizontal="left" wrapText="1"/>
    </xf>
    <xf numFmtId="0" fontId="15" fillId="17" borderId="11" xfId="0" applyFont="1" applyFill="1" applyBorder="1" applyAlignment="1">
      <alignment horizontal="left"/>
    </xf>
    <xf numFmtId="0" fontId="15" fillId="17" borderId="11" xfId="0" applyFont="1" applyFill="1" applyBorder="1" applyAlignment="1">
      <alignment horizontal="center" wrapText="1"/>
    </xf>
    <xf numFmtId="0" fontId="15" fillId="17" borderId="23" xfId="0" applyFont="1" applyFill="1" applyBorder="1" applyAlignment="1">
      <alignment horizontal="center" wrapText="1" shrinkToFit="1"/>
    </xf>
    <xf numFmtId="0" fontId="0" fillId="0" borderId="0" xfId="0" applyFill="1" applyAlignment="1">
      <alignment horizontal="left" vertical="center"/>
    </xf>
    <xf numFmtId="0" fontId="15" fillId="5" borderId="0" xfId="0" applyFont="1" applyFill="1" applyAlignment="1">
      <alignment horizontal="center"/>
    </xf>
    <xf numFmtId="0" fontId="33" fillId="2" borderId="0" xfId="0" applyFont="1" applyFill="1">
      <alignment vertical="center"/>
    </xf>
    <xf numFmtId="176" fontId="33" fillId="2" borderId="0" xfId="0" applyNumberFormat="1" applyFont="1" applyFill="1" applyAlignment="1">
      <alignment horizontal="center" vertical="center"/>
    </xf>
    <xf numFmtId="176" fontId="33" fillId="2" borderId="0" xfId="0" applyNumberFormat="1" applyFont="1" applyFill="1" applyAlignment="1"/>
    <xf numFmtId="176" fontId="33" fillId="2" borderId="0" xfId="0" applyNumberFormat="1" applyFont="1" applyFill="1" applyAlignment="1">
      <alignment horizontal="center"/>
    </xf>
    <xf numFmtId="176" fontId="33" fillId="2" borderId="0" xfId="0" applyNumberFormat="1" applyFont="1" applyFill="1" applyAlignment="1">
      <alignment horizontal="left"/>
    </xf>
    <xf numFmtId="176" fontId="33" fillId="2" borderId="0" xfId="0" applyNumberFormat="1" applyFont="1" applyFill="1" applyAlignment="1">
      <alignment horizontal="right"/>
    </xf>
    <xf numFmtId="0" fontId="33" fillId="2" borderId="0" xfId="0" applyFont="1" applyFill="1" applyAlignment="1">
      <alignment horizontal="left" vertical="center"/>
    </xf>
    <xf numFmtId="0" fontId="33" fillId="2" borderId="0" xfId="0" applyFont="1" applyFill="1" applyAlignment="1">
      <alignment vertical="center"/>
    </xf>
    <xf numFmtId="176" fontId="33" fillId="2" borderId="0" xfId="0" applyNumberFormat="1" applyFont="1" applyFill="1">
      <alignment vertical="center"/>
    </xf>
    <xf numFmtId="176" fontId="33" fillId="2" borderId="0" xfId="0" applyNumberFormat="1" applyFont="1" applyFill="1" applyAlignment="1">
      <alignment horizontal="left" vertical="center"/>
    </xf>
    <xf numFmtId="176" fontId="33" fillId="2" borderId="0" xfId="0" applyNumberFormat="1" applyFont="1" applyFill="1" applyAlignment="1">
      <alignment vertical="center"/>
    </xf>
    <xf numFmtId="0" fontId="33" fillId="2" borderId="0" xfId="0" applyFont="1" applyFill="1" applyAlignment="1">
      <alignment horizontal="right" vertical="center"/>
    </xf>
    <xf numFmtId="0" fontId="33" fillId="2" borderId="0" xfId="0" applyFont="1" applyFill="1" applyAlignment="1">
      <alignment horizontal="center" vertical="center"/>
    </xf>
    <xf numFmtId="176" fontId="33" fillId="2" borderId="0" xfId="0" applyNumberFormat="1" applyFont="1" applyFill="1" applyAlignment="1">
      <alignment horizontal="right" vertical="center"/>
    </xf>
    <xf numFmtId="0" fontId="33" fillId="5" borderId="25" xfId="0" applyFont="1" applyFill="1" applyBorder="1" applyAlignment="1">
      <alignment horizontal="center" vertical="center" wrapText="1"/>
    </xf>
    <xf numFmtId="0" fontId="33" fillId="5" borderId="26" xfId="0" applyFont="1" applyFill="1" applyBorder="1" applyAlignment="1">
      <alignment horizontal="center" vertical="center" wrapText="1"/>
    </xf>
    <xf numFmtId="0" fontId="33" fillId="5" borderId="6" xfId="0" applyFont="1" applyFill="1" applyBorder="1" applyAlignment="1">
      <alignment horizontal="center" vertical="center" wrapText="1"/>
    </xf>
    <xf numFmtId="176" fontId="35" fillId="5" borderId="25" xfId="0" applyNumberFormat="1" applyFont="1" applyFill="1" applyBorder="1" applyAlignment="1">
      <alignment horizontal="center" vertical="center"/>
    </xf>
    <xf numFmtId="176" fontId="35" fillId="5" borderId="26" xfId="0" applyNumberFormat="1" applyFont="1" applyFill="1" applyBorder="1" applyAlignment="1">
      <alignment horizontal="center" vertical="center"/>
    </xf>
    <xf numFmtId="176" fontId="35" fillId="5" borderId="6" xfId="0" applyNumberFormat="1" applyFont="1" applyFill="1" applyBorder="1" applyAlignment="1">
      <alignment horizontal="center" vertical="center"/>
    </xf>
    <xf numFmtId="0" fontId="33" fillId="0" borderId="0" xfId="0" applyFont="1" applyAlignment="1">
      <alignment horizontal="right" vertical="center" shrinkToFit="1"/>
    </xf>
    <xf numFmtId="0" fontId="33" fillId="5" borderId="3" xfId="0" applyFont="1" applyFill="1" applyBorder="1" applyAlignment="1">
      <alignment horizontal="center" vertical="center" wrapText="1"/>
    </xf>
    <xf numFmtId="176" fontId="36" fillId="2" borderId="0" xfId="0" applyNumberFormat="1" applyFont="1" applyFill="1" applyAlignment="1">
      <alignment horizontal="left" vertical="center"/>
    </xf>
    <xf numFmtId="0" fontId="22" fillId="4" borderId="0" xfId="0" applyFont="1" applyFill="1" applyAlignment="1">
      <alignment shrinkToFit="1"/>
    </xf>
    <xf numFmtId="0" fontId="15" fillId="4" borderId="65" xfId="0" applyFont="1" applyFill="1" applyBorder="1" applyAlignment="1"/>
    <xf numFmtId="0" fontId="15" fillId="4" borderId="11" xfId="0" applyFont="1" applyFill="1" applyBorder="1" applyAlignment="1"/>
    <xf numFmtId="0" fontId="15" fillId="4" borderId="44" xfId="0" applyFont="1" applyFill="1" applyBorder="1" applyAlignment="1"/>
    <xf numFmtId="0" fontId="37" fillId="0" borderId="0" xfId="2" applyFont="1">
      <alignment vertical="center"/>
    </xf>
    <xf numFmtId="0" fontId="33" fillId="0" borderId="0" xfId="0" applyFont="1">
      <alignment vertical="center"/>
    </xf>
    <xf numFmtId="0" fontId="33" fillId="5" borderId="8" xfId="0" applyFont="1" applyFill="1" applyBorder="1" applyAlignment="1">
      <alignment horizontal="center" vertical="center"/>
    </xf>
    <xf numFmtId="0" fontId="38" fillId="5" borderId="3" xfId="0" applyFont="1" applyFill="1" applyBorder="1" applyAlignment="1">
      <alignment horizontal="center" vertical="center"/>
    </xf>
    <xf numFmtId="0" fontId="33" fillId="0" borderId="3" xfId="0" applyFont="1" applyBorder="1" applyAlignment="1">
      <alignment horizontal="center" vertical="center"/>
    </xf>
    <xf numFmtId="0" fontId="33" fillId="2" borderId="57" xfId="0" applyFont="1" applyFill="1" applyBorder="1" applyAlignment="1">
      <alignment horizontal="center" vertical="center"/>
    </xf>
    <xf numFmtId="0" fontId="33" fillId="2" borderId="8" xfId="0" applyFont="1" applyFill="1" applyBorder="1" applyAlignment="1">
      <alignment horizontal="center" vertical="center" shrinkToFit="1"/>
    </xf>
    <xf numFmtId="0" fontId="39" fillId="2" borderId="38" xfId="0" applyFont="1" applyFill="1" applyBorder="1" applyAlignment="1">
      <alignment horizontal="center" vertical="center" wrapText="1" shrinkToFit="1"/>
    </xf>
    <xf numFmtId="0" fontId="39" fillId="2" borderId="68" xfId="0" applyFont="1" applyFill="1" applyBorder="1" applyAlignment="1">
      <alignment horizontal="center" vertical="center" wrapText="1" shrinkToFit="1"/>
    </xf>
    <xf numFmtId="0" fontId="39" fillId="0" borderId="68" xfId="0" applyFont="1" applyBorder="1" applyAlignment="1">
      <alignment horizontal="center" vertical="center" wrapText="1"/>
    </xf>
    <xf numFmtId="0" fontId="39" fillId="0" borderId="69" xfId="0" applyFont="1" applyBorder="1" applyAlignment="1">
      <alignment horizontal="center" vertical="center" wrapText="1"/>
    </xf>
    <xf numFmtId="0" fontId="40" fillId="5" borderId="7" xfId="0" applyFont="1" applyFill="1" applyBorder="1" applyAlignment="1">
      <alignment horizontal="center" vertical="center"/>
    </xf>
    <xf numFmtId="0" fontId="41" fillId="5" borderId="7" xfId="0" applyFont="1" applyFill="1" applyBorder="1" applyAlignment="1">
      <alignment horizontal="center" vertical="center"/>
    </xf>
    <xf numFmtId="176" fontId="33" fillId="5" borderId="3" xfId="0" applyNumberFormat="1" applyFont="1" applyFill="1" applyBorder="1" applyAlignment="1">
      <alignment horizontal="center" vertical="center"/>
    </xf>
    <xf numFmtId="0" fontId="33" fillId="5" borderId="3" xfId="0" applyFont="1" applyFill="1" applyBorder="1" applyAlignment="1">
      <alignment horizontal="center" vertical="center"/>
    </xf>
    <xf numFmtId="0" fontId="33" fillId="5" borderId="3" xfId="0" applyFont="1" applyFill="1" applyBorder="1" applyAlignment="1">
      <alignment horizontal="center" vertical="center" shrinkToFit="1"/>
    </xf>
    <xf numFmtId="0" fontId="33" fillId="5" borderId="25" xfId="0" applyFont="1" applyFill="1" applyBorder="1" applyAlignment="1">
      <alignment horizontal="center" vertical="center" wrapText="1" shrinkToFit="1"/>
    </xf>
    <xf numFmtId="0" fontId="33" fillId="5" borderId="26" xfId="0" applyFont="1" applyFill="1" applyBorder="1" applyAlignment="1">
      <alignment horizontal="center" vertical="center" wrapText="1" shrinkToFit="1"/>
    </xf>
    <xf numFmtId="0" fontId="33" fillId="5" borderId="10" xfId="0" applyFont="1" applyFill="1" applyBorder="1" applyAlignment="1">
      <alignment vertical="center" shrinkToFit="1"/>
    </xf>
    <xf numFmtId="0" fontId="41" fillId="5" borderId="10" xfId="0" applyFont="1" applyFill="1" applyBorder="1" applyAlignment="1">
      <alignment horizontal="center" vertical="center" shrinkToFit="1"/>
    </xf>
    <xf numFmtId="176" fontId="33" fillId="2" borderId="10" xfId="0" applyNumberFormat="1" applyFont="1" applyFill="1" applyBorder="1">
      <alignment vertical="center"/>
    </xf>
    <xf numFmtId="0" fontId="33" fillId="2" borderId="66" xfId="0" applyFont="1" applyFill="1" applyBorder="1" applyAlignment="1">
      <alignment vertical="center" shrinkToFit="1"/>
    </xf>
    <xf numFmtId="176" fontId="33" fillId="5" borderId="34" xfId="0" applyNumberFormat="1" applyFont="1" applyFill="1" applyBorder="1">
      <alignment vertical="center"/>
    </xf>
    <xf numFmtId="176" fontId="33" fillId="2" borderId="27" xfId="0" applyNumberFormat="1" applyFont="1" applyFill="1" applyBorder="1">
      <alignment vertical="center"/>
    </xf>
    <xf numFmtId="176" fontId="33" fillId="2" borderId="28" xfId="0" applyNumberFormat="1" applyFont="1" applyFill="1" applyBorder="1">
      <alignment vertical="center"/>
    </xf>
    <xf numFmtId="176" fontId="33" fillId="0" borderId="28" xfId="0" applyNumberFormat="1" applyFont="1" applyBorder="1">
      <alignment vertical="center"/>
    </xf>
    <xf numFmtId="176" fontId="33" fillId="0" borderId="29" xfId="0" applyNumberFormat="1" applyFont="1" applyBorder="1">
      <alignment vertical="center"/>
    </xf>
    <xf numFmtId="0" fontId="33" fillId="5" borderId="11" xfId="0" applyFont="1" applyFill="1" applyBorder="1" applyAlignment="1">
      <alignment vertical="center" shrinkToFit="1"/>
    </xf>
    <xf numFmtId="0" fontId="41" fillId="5" borderId="11" xfId="0" applyFont="1" applyFill="1" applyBorder="1" applyAlignment="1">
      <alignment horizontal="center" vertical="center" shrinkToFit="1"/>
    </xf>
    <xf numFmtId="176" fontId="33" fillId="2" borderId="11" xfId="0" applyNumberFormat="1" applyFont="1" applyFill="1" applyBorder="1">
      <alignment vertical="center"/>
    </xf>
    <xf numFmtId="0" fontId="33" fillId="2" borderId="23" xfId="0" applyFont="1" applyFill="1" applyBorder="1" applyAlignment="1">
      <alignment vertical="center" shrinkToFit="1"/>
    </xf>
    <xf numFmtId="176" fontId="33" fillId="5" borderId="11" xfId="0" applyNumberFormat="1" applyFont="1" applyFill="1" applyBorder="1">
      <alignment vertical="center"/>
    </xf>
    <xf numFmtId="176" fontId="33" fillId="2" borderId="16" xfId="0" applyNumberFormat="1" applyFont="1" applyFill="1" applyBorder="1">
      <alignment vertical="center"/>
    </xf>
    <xf numFmtId="176" fontId="33" fillId="2" borderId="17" xfId="0" applyNumberFormat="1" applyFont="1" applyFill="1" applyBorder="1">
      <alignment vertical="center"/>
    </xf>
    <xf numFmtId="176" fontId="33" fillId="0" borderId="17" xfId="0" applyNumberFormat="1" applyFont="1" applyBorder="1">
      <alignment vertical="center"/>
    </xf>
    <xf numFmtId="176" fontId="33" fillId="0" borderId="18" xfId="0" applyNumberFormat="1" applyFont="1" applyBorder="1">
      <alignment vertical="center"/>
    </xf>
    <xf numFmtId="0" fontId="33" fillId="5" borderId="44" xfId="0" applyFont="1" applyFill="1" applyBorder="1" applyAlignment="1">
      <alignment vertical="center" shrinkToFit="1"/>
    </xf>
    <xf numFmtId="0" fontId="41" fillId="5" borderId="44" xfId="0" applyFont="1" applyFill="1" applyBorder="1" applyAlignment="1">
      <alignment horizontal="center" vertical="center" shrinkToFit="1"/>
    </xf>
    <xf numFmtId="0" fontId="33" fillId="2" borderId="43" xfId="0" applyFont="1" applyFill="1" applyBorder="1" applyAlignment="1">
      <alignment vertical="center" shrinkToFit="1"/>
    </xf>
    <xf numFmtId="0" fontId="33" fillId="2" borderId="11" xfId="0" applyFont="1" applyFill="1" applyBorder="1" applyAlignment="1">
      <alignment vertical="center" shrinkToFit="1"/>
    </xf>
    <xf numFmtId="0" fontId="33" fillId="5" borderId="12" xfId="0" applyFont="1" applyFill="1" applyBorder="1" applyAlignment="1">
      <alignment vertical="center" shrinkToFit="1"/>
    </xf>
    <xf numFmtId="0" fontId="41" fillId="5" borderId="12" xfId="0" applyFont="1" applyFill="1" applyBorder="1" applyAlignment="1">
      <alignment horizontal="center" vertical="center" shrinkToFit="1"/>
    </xf>
    <xf numFmtId="176" fontId="33" fillId="2" borderId="12" xfId="0" applyNumberFormat="1" applyFont="1" applyFill="1" applyBorder="1">
      <alignment vertical="center"/>
    </xf>
    <xf numFmtId="0" fontId="33" fillId="2" borderId="12" xfId="0" applyFont="1" applyFill="1" applyBorder="1" applyAlignment="1">
      <alignment vertical="center" shrinkToFit="1"/>
    </xf>
    <xf numFmtId="176" fontId="33" fillId="5" borderId="12" xfId="0" applyNumberFormat="1" applyFont="1" applyFill="1" applyBorder="1">
      <alignment vertical="center"/>
    </xf>
    <xf numFmtId="176" fontId="33" fillId="2" borderId="19" xfId="0" applyNumberFormat="1" applyFont="1" applyFill="1" applyBorder="1">
      <alignment vertical="center"/>
    </xf>
    <xf numFmtId="176" fontId="33" fillId="2" borderId="20" xfId="0" applyNumberFormat="1" applyFont="1" applyFill="1" applyBorder="1">
      <alignment vertical="center"/>
    </xf>
    <xf numFmtId="176" fontId="33" fillId="0" borderId="20" xfId="0" applyNumberFormat="1" applyFont="1" applyBorder="1">
      <alignment vertical="center"/>
    </xf>
    <xf numFmtId="176" fontId="33" fillId="0" borderId="21" xfId="0" applyNumberFormat="1" applyFont="1" applyBorder="1">
      <alignment vertical="center"/>
    </xf>
    <xf numFmtId="0" fontId="33" fillId="5" borderId="8" xfId="0" applyFont="1" applyFill="1" applyBorder="1" applyAlignment="1">
      <alignment horizontal="center" vertical="center" wrapText="1"/>
    </xf>
    <xf numFmtId="0" fontId="41" fillId="5" borderId="57" xfId="0" applyFont="1" applyFill="1" applyBorder="1" applyAlignment="1">
      <alignment horizontal="center" vertical="center" wrapText="1"/>
    </xf>
    <xf numFmtId="0" fontId="33" fillId="5" borderId="8" xfId="0" applyFont="1" applyFill="1" applyBorder="1" applyAlignment="1">
      <alignment horizontal="center" vertical="center" shrinkToFit="1"/>
    </xf>
    <xf numFmtId="0" fontId="39" fillId="5" borderId="38" xfId="0" applyFont="1" applyFill="1" applyBorder="1" applyAlignment="1">
      <alignment horizontal="center" vertical="center" wrapText="1" shrinkToFit="1"/>
    </xf>
    <xf numFmtId="0" fontId="39" fillId="5" borderId="68" xfId="0" applyFont="1" applyFill="1" applyBorder="1" applyAlignment="1">
      <alignment horizontal="center" vertical="center" wrapText="1" shrinkToFit="1"/>
    </xf>
    <xf numFmtId="0" fontId="39" fillId="5" borderId="68" xfId="0" applyFont="1" applyFill="1" applyBorder="1" applyAlignment="1">
      <alignment horizontal="center" vertical="center" wrapText="1"/>
    </xf>
    <xf numFmtId="0" fontId="39" fillId="5" borderId="69" xfId="0" applyFont="1" applyFill="1" applyBorder="1" applyAlignment="1">
      <alignment horizontal="center" vertical="center" wrapText="1"/>
    </xf>
    <xf numFmtId="0" fontId="33" fillId="5" borderId="7" xfId="0" applyFont="1" applyFill="1" applyBorder="1" applyAlignment="1">
      <alignment horizontal="center" vertical="center" wrapText="1"/>
    </xf>
    <xf numFmtId="0" fontId="36" fillId="2" borderId="57" xfId="0" applyFont="1" applyFill="1" applyBorder="1" applyAlignment="1">
      <alignment horizontal="center" vertical="center" wrapText="1"/>
    </xf>
    <xf numFmtId="0" fontId="39" fillId="2" borderId="25" xfId="0" applyFont="1" applyFill="1" applyBorder="1" applyAlignment="1">
      <alignment horizontal="center" vertical="center" wrapText="1" shrinkToFit="1"/>
    </xf>
    <xf numFmtId="0" fontId="39" fillId="2" borderId="26" xfId="0" applyFont="1" applyFill="1" applyBorder="1" applyAlignment="1">
      <alignment horizontal="center" vertical="center" wrapText="1" shrinkToFit="1"/>
    </xf>
    <xf numFmtId="0" fontId="39" fillId="2" borderId="6" xfId="0" applyFont="1" applyFill="1" applyBorder="1" applyAlignment="1">
      <alignment horizontal="center" vertical="center" wrapText="1" shrinkToFit="1"/>
    </xf>
    <xf numFmtId="0" fontId="41" fillId="5" borderId="1" xfId="0" applyFont="1" applyFill="1" applyBorder="1" applyAlignment="1">
      <alignment horizontal="center" vertical="center" shrinkToFit="1"/>
    </xf>
    <xf numFmtId="176" fontId="41" fillId="5" borderId="3" xfId="0" applyNumberFormat="1" applyFont="1" applyFill="1" applyBorder="1" applyAlignment="1">
      <alignment horizontal="center" vertical="center"/>
    </xf>
    <xf numFmtId="0" fontId="33" fillId="5" borderId="4" xfId="0" applyFont="1" applyFill="1" applyBorder="1" applyAlignment="1">
      <alignment horizontal="center" vertical="center"/>
    </xf>
    <xf numFmtId="176" fontId="33" fillId="5" borderId="25" xfId="0" applyNumberFormat="1" applyFont="1" applyFill="1" applyBorder="1" applyAlignment="1">
      <alignment horizontal="center" vertical="center"/>
    </xf>
    <xf numFmtId="176" fontId="33" fillId="5" borderId="26" xfId="0" applyNumberFormat="1" applyFont="1" applyFill="1" applyBorder="1" applyAlignment="1">
      <alignment horizontal="center" vertical="center"/>
    </xf>
    <xf numFmtId="0" fontId="33" fillId="5" borderId="26" xfId="0" applyFont="1" applyFill="1" applyBorder="1" applyAlignment="1">
      <alignment horizontal="center" vertical="center"/>
    </xf>
    <xf numFmtId="176" fontId="33" fillId="5" borderId="6" xfId="0" applyNumberFormat="1" applyFont="1" applyFill="1" applyBorder="1" applyAlignment="1">
      <alignment horizontal="center" vertical="center"/>
    </xf>
    <xf numFmtId="176" fontId="33" fillId="0" borderId="55" xfId="0" applyNumberFormat="1" applyFont="1" applyBorder="1">
      <alignment vertical="center"/>
    </xf>
    <xf numFmtId="176" fontId="33" fillId="0" borderId="50" xfId="0" applyNumberFormat="1" applyFont="1" applyBorder="1">
      <alignment vertical="center"/>
    </xf>
    <xf numFmtId="176" fontId="33" fillId="0" borderId="51" xfId="0" applyNumberFormat="1" applyFont="1" applyBorder="1">
      <alignment vertical="center"/>
    </xf>
    <xf numFmtId="0" fontId="41" fillId="0" borderId="0" xfId="0" applyFont="1" applyAlignment="1">
      <alignment horizontal="center" vertical="center"/>
    </xf>
    <xf numFmtId="179" fontId="33" fillId="0" borderId="0" xfId="0" applyNumberFormat="1" applyFont="1" applyAlignment="1">
      <alignment horizontal="center" vertical="center"/>
    </xf>
    <xf numFmtId="177" fontId="33" fillId="0" borderId="0" xfId="0" applyNumberFormat="1" applyFont="1" applyAlignment="1">
      <alignment horizontal="center" vertical="center"/>
    </xf>
    <xf numFmtId="0" fontId="33" fillId="0" borderId="0" xfId="0" applyFont="1" applyAlignment="1">
      <alignment horizontal="right" vertical="center"/>
    </xf>
    <xf numFmtId="0" fontId="41" fillId="0" borderId="0" xfId="0" applyFont="1" applyAlignment="1">
      <alignment horizontal="right" vertical="center"/>
    </xf>
    <xf numFmtId="0" fontId="39" fillId="5" borderId="25" xfId="0" applyFont="1" applyFill="1" applyBorder="1" applyAlignment="1">
      <alignment horizontal="center" vertical="center" wrapText="1" shrinkToFit="1"/>
    </xf>
    <xf numFmtId="0" fontId="39" fillId="5" borderId="26" xfId="0" applyFont="1" applyFill="1" applyBorder="1" applyAlignment="1">
      <alignment horizontal="center" vertical="center" wrapText="1" shrinkToFit="1"/>
    </xf>
    <xf numFmtId="0" fontId="39" fillId="5" borderId="6" xfId="0" applyFont="1" applyFill="1" applyBorder="1" applyAlignment="1">
      <alignment horizontal="center" vertical="center" wrapText="1" shrinkToFit="1"/>
    </xf>
    <xf numFmtId="0" fontId="33" fillId="2" borderId="3" xfId="0" applyFont="1" applyFill="1" applyBorder="1" applyAlignment="1">
      <alignment horizontal="center" vertical="center" shrinkToFit="1"/>
    </xf>
    <xf numFmtId="0" fontId="39" fillId="2" borderId="90" xfId="0" applyFont="1" applyFill="1" applyBorder="1" applyAlignment="1">
      <alignment horizontal="center" vertical="center" wrapText="1" shrinkToFit="1"/>
    </xf>
    <xf numFmtId="0" fontId="39" fillId="2" borderId="28" xfId="0" applyFont="1" applyFill="1" applyBorder="1" applyAlignment="1">
      <alignment horizontal="center" vertical="center" wrapText="1" shrinkToFit="1"/>
    </xf>
    <xf numFmtId="0" fontId="39" fillId="2" borderId="29" xfId="0" applyFont="1" applyFill="1" applyBorder="1" applyAlignment="1">
      <alignment horizontal="center" vertical="center" wrapText="1" shrinkToFit="1"/>
    </xf>
    <xf numFmtId="0" fontId="38" fillId="5" borderId="1" xfId="0" applyFont="1" applyFill="1" applyBorder="1" applyAlignment="1">
      <alignment horizontal="center" vertical="center"/>
    </xf>
    <xf numFmtId="176" fontId="41" fillId="5" borderId="1" xfId="0" applyNumberFormat="1" applyFont="1" applyFill="1" applyBorder="1" applyAlignment="1">
      <alignment horizontal="center" vertical="center"/>
    </xf>
    <xf numFmtId="176" fontId="41" fillId="5" borderId="10" xfId="0" applyNumberFormat="1" applyFont="1" applyFill="1" applyBorder="1" applyAlignment="1">
      <alignment vertical="center" shrinkToFit="1"/>
    </xf>
    <xf numFmtId="176" fontId="33" fillId="0" borderId="10" xfId="0" applyNumberFormat="1" applyFont="1" applyBorder="1">
      <alignment vertical="center"/>
    </xf>
    <xf numFmtId="0" fontId="33" fillId="2" borderId="22" xfId="0" applyFont="1" applyFill="1" applyBorder="1" applyAlignment="1">
      <alignment vertical="center" shrinkToFit="1"/>
    </xf>
    <xf numFmtId="176" fontId="33" fillId="5" borderId="10" xfId="0" applyNumberFormat="1" applyFont="1" applyFill="1" applyBorder="1">
      <alignment vertical="center"/>
    </xf>
    <xf numFmtId="176" fontId="33" fillId="2" borderId="13" xfId="0" applyNumberFormat="1" applyFont="1" applyFill="1" applyBorder="1">
      <alignment vertical="center"/>
    </xf>
    <xf numFmtId="176" fontId="33" fillId="2" borderId="14" xfId="0" applyNumberFormat="1" applyFont="1" applyFill="1" applyBorder="1">
      <alignment vertical="center"/>
    </xf>
    <xf numFmtId="0" fontId="33" fillId="0" borderId="14" xfId="0" applyFont="1" applyBorder="1">
      <alignment vertical="center"/>
    </xf>
    <xf numFmtId="0" fontId="33" fillId="0" borderId="28" xfId="0" applyFont="1" applyBorder="1">
      <alignment vertical="center"/>
    </xf>
    <xf numFmtId="0" fontId="33" fillId="0" borderId="55" xfId="0" applyFont="1" applyBorder="1">
      <alignment vertical="center"/>
    </xf>
    <xf numFmtId="0" fontId="33" fillId="0" borderId="17" xfId="0" applyFont="1" applyBorder="1">
      <alignment vertical="center"/>
    </xf>
    <xf numFmtId="0" fontId="33" fillId="0" borderId="18" xfId="0" applyFont="1" applyBorder="1">
      <alignment vertical="center"/>
    </xf>
    <xf numFmtId="176" fontId="41" fillId="5" borderId="11" xfId="0" applyNumberFormat="1" applyFont="1" applyFill="1" applyBorder="1" applyAlignment="1">
      <alignment vertical="center" shrinkToFit="1"/>
    </xf>
    <xf numFmtId="176" fontId="33" fillId="0" borderId="11" xfId="0" applyNumberFormat="1" applyFont="1" applyBorder="1">
      <alignment vertical="center"/>
    </xf>
    <xf numFmtId="0" fontId="33" fillId="0" borderId="50" xfId="0" applyFont="1" applyBorder="1">
      <alignment vertical="center"/>
    </xf>
    <xf numFmtId="0" fontId="33" fillId="0" borderId="16" xfId="0" applyFont="1" applyBorder="1">
      <alignment vertical="center"/>
    </xf>
    <xf numFmtId="176" fontId="41" fillId="5" borderId="44" xfId="0" applyNumberFormat="1" applyFont="1" applyFill="1" applyBorder="1" applyAlignment="1">
      <alignment vertical="center" shrinkToFit="1"/>
    </xf>
    <xf numFmtId="176" fontId="33" fillId="0" borderId="44" xfId="0" applyNumberFormat="1" applyFont="1" applyBorder="1">
      <alignment vertical="center"/>
    </xf>
    <xf numFmtId="0" fontId="33" fillId="0" borderId="45" xfId="0" applyFont="1" applyBorder="1">
      <alignment vertical="center"/>
    </xf>
    <xf numFmtId="0" fontId="33" fillId="0" borderId="47" xfId="0" applyFont="1" applyBorder="1">
      <alignment vertical="center"/>
    </xf>
    <xf numFmtId="0" fontId="33" fillId="0" borderId="54" xfId="0" applyFont="1" applyBorder="1">
      <alignment vertical="center"/>
    </xf>
    <xf numFmtId="176" fontId="41" fillId="5" borderId="12" xfId="0" applyNumberFormat="1" applyFont="1" applyFill="1" applyBorder="1" applyAlignment="1">
      <alignment vertical="center" shrinkToFit="1"/>
    </xf>
    <xf numFmtId="176" fontId="33" fillId="0" borderId="12" xfId="0" applyNumberFormat="1" applyFont="1" applyBorder="1">
      <alignment vertical="center"/>
    </xf>
    <xf numFmtId="0" fontId="33" fillId="2" borderId="24" xfId="0" applyFont="1" applyFill="1" applyBorder="1" applyAlignment="1">
      <alignment vertical="center" shrinkToFit="1"/>
    </xf>
    <xf numFmtId="0" fontId="33" fillId="0" borderId="19" xfId="0" applyFont="1" applyBorder="1">
      <alignment vertical="center"/>
    </xf>
    <xf numFmtId="0" fontId="33" fillId="0" borderId="20" xfId="0" applyFont="1" applyBorder="1">
      <alignment vertical="center"/>
    </xf>
    <xf numFmtId="0" fontId="33" fillId="0" borderId="51" xfId="0" applyFont="1" applyBorder="1">
      <alignment vertical="center"/>
    </xf>
    <xf numFmtId="0" fontId="33" fillId="0" borderId="21" xfId="0" applyFont="1" applyBorder="1">
      <alignment vertical="center"/>
    </xf>
    <xf numFmtId="0" fontId="33" fillId="0" borderId="0" xfId="0" applyFont="1" applyAlignment="1">
      <alignment vertical="center" shrinkToFit="1"/>
    </xf>
    <xf numFmtId="176" fontId="33" fillId="0" borderId="0" xfId="0" applyNumberFormat="1" applyFont="1">
      <alignment vertical="center"/>
    </xf>
    <xf numFmtId="0" fontId="39" fillId="2" borderId="69" xfId="0" applyFont="1" applyFill="1" applyBorder="1" applyAlignment="1">
      <alignment horizontal="center" vertical="center" wrapText="1" shrinkToFit="1"/>
    </xf>
    <xf numFmtId="0" fontId="33" fillId="5" borderId="6" xfId="0" applyFont="1" applyFill="1" applyBorder="1" applyAlignment="1">
      <alignment horizontal="center" vertical="center"/>
    </xf>
    <xf numFmtId="176" fontId="33" fillId="2" borderId="29" xfId="0" applyNumberFormat="1" applyFont="1" applyFill="1" applyBorder="1">
      <alignment vertical="center"/>
    </xf>
    <xf numFmtId="176" fontId="33" fillId="2" borderId="18" xfId="0" applyNumberFormat="1" applyFont="1" applyFill="1" applyBorder="1">
      <alignment vertical="center"/>
    </xf>
    <xf numFmtId="176" fontId="33" fillId="2" borderId="21" xfId="0" applyNumberFormat="1" applyFont="1" applyFill="1" applyBorder="1">
      <alignment vertical="center"/>
    </xf>
    <xf numFmtId="0" fontId="33" fillId="12" borderId="0" xfId="0" applyFont="1" applyFill="1">
      <alignment vertical="center"/>
    </xf>
    <xf numFmtId="182" fontId="33" fillId="12" borderId="0" xfId="0" applyNumberFormat="1" applyFont="1" applyFill="1" applyAlignment="1">
      <alignment vertical="center" shrinkToFit="1"/>
    </xf>
    <xf numFmtId="0" fontId="33" fillId="12" borderId="0" xfId="0" applyFont="1" applyFill="1" applyAlignment="1">
      <alignment vertical="center" shrinkToFit="1"/>
    </xf>
    <xf numFmtId="176" fontId="33" fillId="12" borderId="0" xfId="0" applyNumberFormat="1" applyFont="1" applyFill="1">
      <alignment vertical="center"/>
    </xf>
    <xf numFmtId="0" fontId="33" fillId="5" borderId="1" xfId="0" applyFont="1" applyFill="1" applyBorder="1" applyAlignment="1">
      <alignment horizontal="center" vertical="center"/>
    </xf>
    <xf numFmtId="0" fontId="39" fillId="2" borderId="9" xfId="0" applyFont="1" applyFill="1" applyBorder="1" applyAlignment="1">
      <alignment horizontal="center" vertical="center" wrapText="1" shrinkToFit="1"/>
    </xf>
    <xf numFmtId="176" fontId="33" fillId="2" borderId="15" xfId="0" applyNumberFormat="1" applyFont="1" applyFill="1" applyBorder="1">
      <alignment vertical="center"/>
    </xf>
    <xf numFmtId="0" fontId="33" fillId="0" borderId="48" xfId="0" applyFont="1" applyBorder="1">
      <alignment vertical="center"/>
    </xf>
    <xf numFmtId="176" fontId="33" fillId="2" borderId="8" xfId="0" applyNumberFormat="1" applyFont="1" applyFill="1" applyBorder="1" applyAlignment="1">
      <alignment horizontal="center" vertical="center" shrinkToFit="1"/>
    </xf>
    <xf numFmtId="176" fontId="39" fillId="2" borderId="38" xfId="0" applyNumberFormat="1" applyFont="1" applyFill="1" applyBorder="1" applyAlignment="1">
      <alignment horizontal="center" vertical="center" wrapText="1" shrinkToFit="1"/>
    </xf>
    <xf numFmtId="176" fontId="33" fillId="0" borderId="14" xfId="0" applyNumberFormat="1" applyFont="1" applyBorder="1">
      <alignment vertical="center"/>
    </xf>
    <xf numFmtId="176" fontId="33" fillId="0" borderId="15" xfId="0" applyNumberFormat="1" applyFont="1" applyBorder="1">
      <alignment vertical="center"/>
    </xf>
    <xf numFmtId="176" fontId="33" fillId="2" borderId="44" xfId="0" applyNumberFormat="1" applyFont="1" applyFill="1" applyBorder="1">
      <alignment vertical="center"/>
    </xf>
    <xf numFmtId="0" fontId="41" fillId="0" borderId="0" xfId="0" applyFont="1" applyAlignment="1">
      <alignment horizontal="center" vertical="center" shrinkToFit="1"/>
    </xf>
    <xf numFmtId="181" fontId="33" fillId="12" borderId="0" xfId="0" applyNumberFormat="1" applyFont="1" applyFill="1" applyAlignment="1">
      <alignment vertical="center" shrinkToFit="1"/>
    </xf>
    <xf numFmtId="0" fontId="39" fillId="5" borderId="72" xfId="0" applyFont="1" applyFill="1" applyBorder="1" applyAlignment="1">
      <alignment horizontal="center" vertical="center" wrapText="1" shrinkToFit="1"/>
    </xf>
    <xf numFmtId="179" fontId="33" fillId="5" borderId="7" xfId="0" applyNumberFormat="1" applyFont="1" applyFill="1" applyBorder="1" applyAlignment="1">
      <alignment horizontal="center" vertical="center" wrapText="1"/>
    </xf>
    <xf numFmtId="176" fontId="39" fillId="2" borderId="72" xfId="0" applyNumberFormat="1" applyFont="1" applyFill="1" applyBorder="1" applyAlignment="1">
      <alignment horizontal="center" vertical="center" wrapText="1" shrinkToFit="1"/>
    </xf>
    <xf numFmtId="176" fontId="33" fillId="5" borderId="30" xfId="0" applyNumberFormat="1" applyFont="1" applyFill="1" applyBorder="1" applyAlignment="1">
      <alignment horizontal="center" vertical="center"/>
    </xf>
    <xf numFmtId="176" fontId="33" fillId="2" borderId="39" xfId="0" applyNumberFormat="1" applyFont="1" applyFill="1" applyBorder="1">
      <alignment vertical="center"/>
    </xf>
    <xf numFmtId="176" fontId="33" fillId="2" borderId="32" xfId="0" applyNumberFormat="1" applyFont="1" applyFill="1" applyBorder="1">
      <alignment vertical="center"/>
    </xf>
    <xf numFmtId="176" fontId="33" fillId="2" borderId="33" xfId="0" applyNumberFormat="1" applyFont="1" applyFill="1" applyBorder="1">
      <alignment vertical="center"/>
    </xf>
    <xf numFmtId="0" fontId="42" fillId="0" borderId="0" xfId="0" applyFont="1">
      <alignment vertical="center"/>
    </xf>
    <xf numFmtId="192" fontId="33" fillId="0" borderId="0" xfId="1" applyNumberFormat="1" applyFont="1">
      <alignment vertical="center"/>
    </xf>
    <xf numFmtId="9" fontId="33" fillId="0" borderId="0" xfId="1" applyNumberFormat="1" applyFont="1">
      <alignment vertical="center"/>
    </xf>
    <xf numFmtId="0" fontId="39" fillId="0" borderId="0" xfId="0" applyFont="1" applyAlignment="1">
      <alignment horizontal="center" vertical="center"/>
    </xf>
    <xf numFmtId="0" fontId="33" fillId="0" borderId="0" xfId="0" applyFont="1" applyAlignment="1">
      <alignment horizontal="center" vertical="center"/>
    </xf>
    <xf numFmtId="194" fontId="33" fillId="0" borderId="0" xfId="0" applyNumberFormat="1" applyFont="1" applyAlignment="1">
      <alignment vertical="center" shrinkToFit="1"/>
    </xf>
    <xf numFmtId="197" fontId="33" fillId="0" borderId="0" xfId="0" applyNumberFormat="1" applyFont="1" applyAlignment="1">
      <alignment vertical="center" shrinkToFit="1"/>
    </xf>
    <xf numFmtId="0" fontId="33" fillId="0" borderId="91" xfId="0" applyFont="1" applyBorder="1">
      <alignment vertical="center"/>
    </xf>
    <xf numFmtId="0" fontId="33" fillId="0" borderId="8" xfId="0" applyFont="1" applyBorder="1" applyAlignment="1">
      <alignment horizontal="center" vertical="center" shrinkToFit="1"/>
    </xf>
    <xf numFmtId="0" fontId="42" fillId="5" borderId="4" xfId="0" applyFont="1" applyFill="1" applyBorder="1" applyAlignment="1">
      <alignment horizontal="center" vertical="center" shrinkToFit="1"/>
    </xf>
    <xf numFmtId="0" fontId="33" fillId="5" borderId="25" xfId="0" applyFont="1" applyFill="1" applyBorder="1" applyAlignment="1">
      <alignment horizontal="center" vertical="center" shrinkToFit="1"/>
    </xf>
    <xf numFmtId="0" fontId="33" fillId="5" borderId="26" xfId="0" applyFont="1" applyFill="1" applyBorder="1" applyAlignment="1">
      <alignment horizontal="center" vertical="center" shrinkToFit="1"/>
    </xf>
    <xf numFmtId="0" fontId="33" fillId="5" borderId="6" xfId="0" applyFont="1" applyFill="1" applyBorder="1" applyAlignment="1">
      <alignment horizontal="center" vertical="center" shrinkToFit="1"/>
    </xf>
    <xf numFmtId="0" fontId="42" fillId="5" borderId="4" xfId="0" applyFont="1" applyFill="1" applyBorder="1" applyAlignment="1">
      <alignment horizontal="center" vertical="center" wrapText="1" shrinkToFit="1"/>
    </xf>
    <xf numFmtId="0" fontId="33" fillId="5" borderId="6" xfId="0" applyFont="1" applyFill="1" applyBorder="1" applyAlignment="1">
      <alignment horizontal="center" vertical="center" wrapText="1" shrinkToFit="1"/>
    </xf>
    <xf numFmtId="0" fontId="33" fillId="0" borderId="1" xfId="0" applyFont="1" applyBorder="1" applyAlignment="1">
      <alignment horizontal="center" vertical="center" shrinkToFit="1"/>
    </xf>
    <xf numFmtId="0" fontId="33" fillId="2" borderId="4" xfId="0" applyFont="1" applyFill="1" applyBorder="1" applyAlignment="1">
      <alignment horizontal="center" vertical="center" shrinkToFit="1"/>
    </xf>
    <xf numFmtId="176" fontId="33" fillId="2" borderId="4" xfId="0" applyNumberFormat="1" applyFont="1" applyFill="1" applyBorder="1" applyAlignment="1">
      <alignment horizontal="center" vertical="center" shrinkToFit="1"/>
    </xf>
    <xf numFmtId="176" fontId="33" fillId="2" borderId="25" xfId="0" applyNumberFormat="1" applyFont="1" applyFill="1" applyBorder="1" applyAlignment="1">
      <alignment horizontal="center" vertical="center" shrinkToFit="1"/>
    </xf>
    <xf numFmtId="176" fontId="33" fillId="2" borderId="26" xfId="0" applyNumberFormat="1" applyFont="1" applyFill="1" applyBorder="1" applyAlignment="1">
      <alignment horizontal="center" vertical="center" shrinkToFit="1"/>
    </xf>
    <xf numFmtId="176" fontId="33" fillId="2" borderId="6" xfId="0" applyNumberFormat="1" applyFont="1" applyFill="1" applyBorder="1" applyAlignment="1">
      <alignment horizontal="center" vertical="center" shrinkToFit="1"/>
    </xf>
    <xf numFmtId="0" fontId="33" fillId="5" borderId="4" xfId="0" applyFont="1" applyFill="1" applyBorder="1" applyAlignment="1">
      <alignment horizontal="center" vertical="center" shrinkToFit="1"/>
    </xf>
    <xf numFmtId="176" fontId="33" fillId="5" borderId="4" xfId="0" applyNumberFormat="1" applyFont="1" applyFill="1" applyBorder="1" applyAlignment="1">
      <alignment horizontal="center" vertical="center"/>
    </xf>
    <xf numFmtId="176" fontId="43" fillId="2" borderId="13" xfId="0" applyNumberFormat="1" applyFont="1" applyFill="1" applyBorder="1" applyAlignment="1">
      <alignment horizontal="center" vertical="center" shrinkToFit="1"/>
    </xf>
    <xf numFmtId="176" fontId="43" fillId="2" borderId="14" xfId="0" applyNumberFormat="1" applyFont="1" applyFill="1" applyBorder="1" applyAlignment="1">
      <alignment horizontal="center" vertical="center" shrinkToFit="1"/>
    </xf>
    <xf numFmtId="176" fontId="43" fillId="2" borderId="15" xfId="0" applyNumberFormat="1" applyFont="1" applyFill="1" applyBorder="1" applyAlignment="1">
      <alignment horizontal="center" vertical="center" shrinkToFit="1"/>
    </xf>
    <xf numFmtId="176" fontId="41" fillId="0" borderId="10" xfId="0" applyNumberFormat="1" applyFont="1" applyBorder="1">
      <alignment vertical="center"/>
    </xf>
    <xf numFmtId="176" fontId="43" fillId="2" borderId="19" xfId="0" applyNumberFormat="1" applyFont="1" applyFill="1" applyBorder="1" applyAlignment="1">
      <alignment horizontal="center" vertical="center" shrinkToFit="1"/>
    </xf>
    <xf numFmtId="176" fontId="43" fillId="2" borderId="20" xfId="0" applyNumberFormat="1" applyFont="1" applyFill="1" applyBorder="1" applyAlignment="1">
      <alignment horizontal="center" vertical="center" shrinkToFit="1"/>
    </xf>
    <xf numFmtId="176" fontId="43" fillId="2" borderId="21" xfId="0" applyNumberFormat="1" applyFont="1" applyFill="1" applyBorder="1" applyAlignment="1">
      <alignment horizontal="center" vertical="center" shrinkToFit="1"/>
    </xf>
    <xf numFmtId="176" fontId="41" fillId="0" borderId="11" xfId="0" applyNumberFormat="1" applyFont="1" applyBorder="1">
      <alignment vertical="center"/>
    </xf>
    <xf numFmtId="176" fontId="33" fillId="5" borderId="23" xfId="0" applyNumberFormat="1" applyFont="1" applyFill="1" applyBorder="1">
      <alignment vertical="center"/>
    </xf>
    <xf numFmtId="176" fontId="41" fillId="0" borderId="12" xfId="0" applyNumberFormat="1" applyFont="1" applyBorder="1">
      <alignment vertical="center"/>
    </xf>
    <xf numFmtId="0" fontId="33" fillId="2" borderId="0" xfId="0" applyFont="1" applyFill="1" applyAlignment="1">
      <alignment vertical="center" shrinkToFit="1"/>
    </xf>
    <xf numFmtId="176" fontId="41" fillId="2" borderId="0" xfId="0" applyNumberFormat="1" applyFont="1" applyFill="1">
      <alignment vertical="center"/>
    </xf>
    <xf numFmtId="0" fontId="41" fillId="2" borderId="57" xfId="0" applyFont="1" applyFill="1" applyBorder="1" applyAlignment="1">
      <alignment horizontal="center" vertical="center" wrapText="1"/>
    </xf>
    <xf numFmtId="0" fontId="33" fillId="5" borderId="0" xfId="0" applyFont="1" applyFill="1">
      <alignment vertical="center"/>
    </xf>
    <xf numFmtId="179" fontId="33" fillId="2" borderId="0" xfId="0" applyNumberFormat="1" applyFont="1" applyFill="1" applyAlignment="1">
      <alignment horizontal="center" vertical="center"/>
    </xf>
    <xf numFmtId="179" fontId="33" fillId="5" borderId="7" xfId="0" applyNumberFormat="1" applyFont="1" applyFill="1" applyBorder="1" applyAlignment="1">
      <alignment horizontal="center" vertical="center"/>
    </xf>
    <xf numFmtId="176" fontId="33" fillId="5" borderId="24" xfId="0" applyNumberFormat="1" applyFont="1" applyFill="1" applyBorder="1">
      <alignment vertical="center"/>
    </xf>
    <xf numFmtId="0" fontId="33" fillId="2" borderId="57" xfId="0" applyFont="1" applyFill="1" applyBorder="1" applyAlignment="1">
      <alignment horizontal="center" vertical="center" shrinkToFit="1"/>
    </xf>
    <xf numFmtId="176" fontId="33" fillId="2" borderId="57" xfId="0" applyNumberFormat="1" applyFont="1" applyFill="1" applyBorder="1" applyAlignment="1">
      <alignment horizontal="center" vertical="center" shrinkToFit="1"/>
    </xf>
    <xf numFmtId="176" fontId="33" fillId="2" borderId="38" xfId="0" applyNumberFormat="1" applyFont="1" applyFill="1" applyBorder="1" applyAlignment="1">
      <alignment horizontal="center" vertical="center" shrinkToFit="1"/>
    </xf>
    <xf numFmtId="176" fontId="33" fillId="2" borderId="68" xfId="0" applyNumberFormat="1" applyFont="1" applyFill="1" applyBorder="1" applyAlignment="1">
      <alignment horizontal="center" vertical="center" shrinkToFit="1"/>
    </xf>
    <xf numFmtId="176" fontId="33" fillId="2" borderId="69" xfId="0" applyNumberFormat="1" applyFont="1" applyFill="1" applyBorder="1" applyAlignment="1">
      <alignment horizontal="center" vertical="center" shrinkToFit="1"/>
    </xf>
    <xf numFmtId="176" fontId="33" fillId="5" borderId="66" xfId="0" applyNumberFormat="1" applyFont="1" applyFill="1" applyBorder="1">
      <alignment vertical="center"/>
    </xf>
    <xf numFmtId="0" fontId="33" fillId="0" borderId="0" xfId="0" applyFont="1" applyFill="1" applyBorder="1" applyAlignment="1">
      <alignment vertical="center" shrinkToFit="1"/>
    </xf>
    <xf numFmtId="176" fontId="33" fillId="0" borderId="0" xfId="0" applyNumberFormat="1" applyFont="1" applyFill="1" applyBorder="1">
      <alignment vertical="center"/>
    </xf>
    <xf numFmtId="176" fontId="41" fillId="0" borderId="0" xfId="0" applyNumberFormat="1" applyFont="1" applyFill="1" applyBorder="1">
      <alignment vertical="center"/>
    </xf>
    <xf numFmtId="0" fontId="33" fillId="0" borderId="0" xfId="0" applyFont="1" applyFill="1">
      <alignment vertical="center"/>
    </xf>
    <xf numFmtId="176" fontId="33" fillId="0" borderId="0" xfId="0" applyNumberFormat="1" applyFont="1" applyFill="1">
      <alignment vertical="center"/>
    </xf>
    <xf numFmtId="0" fontId="33" fillId="2" borderId="0" xfId="0" applyFont="1" applyFill="1" applyBorder="1" applyAlignment="1">
      <alignment vertical="center" shrinkToFit="1"/>
    </xf>
    <xf numFmtId="176" fontId="33" fillId="2" borderId="0" xfId="0" applyNumberFormat="1" applyFont="1" applyFill="1" applyBorder="1">
      <alignment vertical="center"/>
    </xf>
    <xf numFmtId="176" fontId="33" fillId="0" borderId="0" xfId="0" applyNumberFormat="1" applyFont="1" applyBorder="1">
      <alignment vertical="center"/>
    </xf>
    <xf numFmtId="0" fontId="33" fillId="0" borderId="0" xfId="0" applyFont="1" applyAlignment="1">
      <alignment horizontal="left" vertical="center"/>
    </xf>
    <xf numFmtId="176" fontId="33" fillId="2" borderId="31" xfId="0" applyNumberFormat="1" applyFont="1" applyFill="1" applyBorder="1">
      <alignment vertical="center"/>
    </xf>
    <xf numFmtId="176" fontId="35" fillId="2" borderId="0" xfId="0" applyNumberFormat="1" applyFont="1" applyFill="1">
      <alignment vertical="center"/>
    </xf>
    <xf numFmtId="0" fontId="33" fillId="5" borderId="2" xfId="0" applyFont="1" applyFill="1" applyBorder="1" applyAlignment="1">
      <alignment horizontal="center" vertical="center" shrinkToFit="1"/>
    </xf>
    <xf numFmtId="0" fontId="33" fillId="5" borderId="30" xfId="0" applyFont="1" applyFill="1" applyBorder="1" applyAlignment="1">
      <alignment horizontal="center" vertical="center" shrinkToFit="1"/>
    </xf>
    <xf numFmtId="9" fontId="33" fillId="4" borderId="17" xfId="1" applyFont="1" applyFill="1" applyBorder="1" applyAlignment="1">
      <alignment horizontal="center" vertical="center" shrinkToFit="1"/>
    </xf>
    <xf numFmtId="184" fontId="33" fillId="0" borderId="8" xfId="0" applyNumberFormat="1" applyFont="1" applyBorder="1" applyAlignment="1">
      <alignment horizontal="center" vertical="center" shrinkToFit="1"/>
    </xf>
    <xf numFmtId="0" fontId="42" fillId="5" borderId="4" xfId="0" applyFont="1" applyFill="1" applyBorder="1" applyAlignment="1">
      <alignment horizontal="center" vertical="center" wrapText="1"/>
    </xf>
    <xf numFmtId="0" fontId="33" fillId="2" borderId="10" xfId="0" applyFont="1" applyFill="1" applyBorder="1" applyAlignment="1">
      <alignment vertical="center" shrinkToFit="1"/>
    </xf>
    <xf numFmtId="176" fontId="35" fillId="5" borderId="4" xfId="0" applyNumberFormat="1" applyFont="1" applyFill="1" applyBorder="1" applyAlignment="1">
      <alignment horizontal="center" vertical="center"/>
    </xf>
    <xf numFmtId="176" fontId="41" fillId="0" borderId="0" xfId="0" applyNumberFormat="1" applyFont="1" applyBorder="1">
      <alignment vertical="center"/>
    </xf>
    <xf numFmtId="0" fontId="33" fillId="0" borderId="11" xfId="0" applyFont="1" applyBorder="1" applyAlignment="1">
      <alignment vertical="center" shrinkToFit="1"/>
    </xf>
    <xf numFmtId="0" fontId="33" fillId="0" borderId="10" xfId="0" applyFont="1" applyBorder="1" applyAlignment="1">
      <alignment vertical="center" shrinkToFit="1"/>
    </xf>
    <xf numFmtId="0" fontId="33" fillId="0" borderId="12" xfId="0" applyFont="1" applyBorder="1" applyAlignment="1">
      <alignment vertical="center" shrinkToFit="1"/>
    </xf>
    <xf numFmtId="194" fontId="45" fillId="5" borderId="2" xfId="0" applyNumberFormat="1" applyFont="1" applyFill="1" applyBorder="1" applyAlignment="1">
      <alignment horizontal="center" wrapText="1"/>
    </xf>
    <xf numFmtId="181" fontId="46" fillId="5" borderId="2" xfId="0" applyNumberFormat="1" applyFont="1" applyFill="1" applyBorder="1" applyAlignment="1">
      <alignment horizontal="center" vertical="center" wrapText="1"/>
    </xf>
    <xf numFmtId="181" fontId="33" fillId="2" borderId="11" xfId="0" applyNumberFormat="1" applyFont="1" applyFill="1" applyBorder="1">
      <alignment vertical="center"/>
    </xf>
    <xf numFmtId="181" fontId="46" fillId="2" borderId="41" xfId="0" applyNumberFormat="1" applyFont="1" applyFill="1" applyBorder="1">
      <alignment vertical="center"/>
    </xf>
    <xf numFmtId="181" fontId="33" fillId="2" borderId="12" xfId="0" applyNumberFormat="1" applyFont="1" applyFill="1" applyBorder="1">
      <alignment vertical="center"/>
    </xf>
    <xf numFmtId="181" fontId="46" fillId="2" borderId="95" xfId="0" applyNumberFormat="1" applyFont="1" applyFill="1" applyBorder="1">
      <alignment vertical="center"/>
    </xf>
    <xf numFmtId="0" fontId="33" fillId="0" borderId="8" xfId="0" applyFont="1" applyBorder="1" applyAlignment="1">
      <alignment horizontal="center" vertical="center"/>
    </xf>
    <xf numFmtId="0" fontId="33" fillId="5" borderId="8" xfId="0" applyFont="1" applyFill="1" applyBorder="1" applyAlignment="1">
      <alignment horizontal="center" vertical="center"/>
    </xf>
    <xf numFmtId="0" fontId="33" fillId="5" borderId="1" xfId="0" applyFont="1" applyFill="1" applyBorder="1" applyAlignment="1">
      <alignment horizontal="center" vertical="center"/>
    </xf>
    <xf numFmtId="0" fontId="33" fillId="0" borderId="0" xfId="0" applyFont="1" applyAlignment="1">
      <alignment horizontal="center" vertical="center"/>
    </xf>
    <xf numFmtId="0" fontId="46" fillId="0" borderId="0" xfId="0" applyFont="1">
      <alignment vertical="center"/>
    </xf>
    <xf numFmtId="0" fontId="33" fillId="0" borderId="8" xfId="0" applyFont="1" applyBorder="1" applyAlignment="1">
      <alignment horizontal="center" vertical="center"/>
    </xf>
    <xf numFmtId="0" fontId="33" fillId="5" borderId="8" xfId="0" applyFont="1" applyFill="1" applyBorder="1" applyAlignment="1">
      <alignment horizontal="center" vertical="center"/>
    </xf>
    <xf numFmtId="0" fontId="33" fillId="5" borderId="1" xfId="0" applyFont="1" applyFill="1" applyBorder="1" applyAlignment="1">
      <alignment horizontal="center" vertical="center"/>
    </xf>
    <xf numFmtId="0" fontId="33" fillId="0" borderId="0" xfId="0" applyFont="1" applyAlignment="1">
      <alignment horizontal="center" vertical="center"/>
    </xf>
    <xf numFmtId="0" fontId="39" fillId="2" borderId="0" xfId="0" applyFont="1" applyFill="1" applyAlignment="1">
      <alignment horizontal="right" vertical="center"/>
    </xf>
    <xf numFmtId="0" fontId="39" fillId="5" borderId="4" xfId="0" applyFont="1" applyFill="1" applyBorder="1" applyAlignment="1">
      <alignment horizontal="center" vertical="center" wrapText="1"/>
    </xf>
    <xf numFmtId="0" fontId="39" fillId="5" borderId="26" xfId="0" applyFont="1" applyFill="1" applyBorder="1" applyAlignment="1">
      <alignment horizontal="center" vertical="center" wrapText="1"/>
    </xf>
    <xf numFmtId="0" fontId="39" fillId="5" borderId="6" xfId="0" applyFont="1" applyFill="1" applyBorder="1" applyAlignment="1">
      <alignment horizontal="center" vertical="center" wrapText="1"/>
    </xf>
    <xf numFmtId="176" fontId="34" fillId="2" borderId="0" xfId="0" applyNumberFormat="1" applyFont="1" applyFill="1" applyAlignment="1">
      <alignment horizontal="right" vertical="center"/>
    </xf>
    <xf numFmtId="196" fontId="33" fillId="0" borderId="0" xfId="0" applyNumberFormat="1" applyFont="1" applyAlignment="1">
      <alignment vertical="center" shrinkToFit="1"/>
    </xf>
    <xf numFmtId="195" fontId="33" fillId="0" borderId="0" xfId="0" applyNumberFormat="1" applyFont="1" applyAlignment="1">
      <alignment vertical="center" shrinkToFit="1"/>
    </xf>
    <xf numFmtId="0" fontId="33" fillId="5" borderId="9" xfId="0" applyFont="1" applyFill="1" applyBorder="1" applyAlignment="1">
      <alignment horizontal="center" vertical="center" wrapText="1" shrinkToFit="1"/>
    </xf>
    <xf numFmtId="176" fontId="33" fillId="2" borderId="9" xfId="0" applyNumberFormat="1" applyFont="1" applyFill="1" applyBorder="1" applyAlignment="1">
      <alignment horizontal="center" vertical="center" shrinkToFit="1"/>
    </xf>
    <xf numFmtId="176" fontId="43" fillId="2" borderId="49" xfId="0" applyNumberFormat="1" applyFont="1" applyFill="1" applyBorder="1" applyAlignment="1">
      <alignment horizontal="center" vertical="center" shrinkToFit="1"/>
    </xf>
    <xf numFmtId="176" fontId="43" fillId="2" borderId="51" xfId="0" applyNumberFormat="1" applyFont="1" applyFill="1" applyBorder="1" applyAlignment="1">
      <alignment horizontal="center" vertical="center" shrinkToFit="1"/>
    </xf>
    <xf numFmtId="176" fontId="33" fillId="5" borderId="9" xfId="0" applyNumberFormat="1" applyFont="1" applyFill="1" applyBorder="1" applyAlignment="1">
      <alignment horizontal="center" vertical="center"/>
    </xf>
    <xf numFmtId="176" fontId="33" fillId="2" borderId="55" xfId="0" applyNumberFormat="1" applyFont="1" applyFill="1" applyBorder="1">
      <alignment vertical="center"/>
    </xf>
    <xf numFmtId="176" fontId="33" fillId="2" borderId="50" xfId="0" applyNumberFormat="1" applyFont="1" applyFill="1" applyBorder="1">
      <alignment vertical="center"/>
    </xf>
    <xf numFmtId="176" fontId="33" fillId="2" borderId="51" xfId="0" applyNumberFormat="1" applyFont="1" applyFill="1" applyBorder="1">
      <alignment vertical="center"/>
    </xf>
    <xf numFmtId="0" fontId="33" fillId="5" borderId="30" xfId="0" applyFont="1" applyFill="1" applyBorder="1" applyAlignment="1">
      <alignment horizontal="center" vertical="center" wrapText="1" shrinkToFit="1"/>
    </xf>
    <xf numFmtId="176" fontId="33" fillId="2" borderId="30" xfId="0" applyNumberFormat="1" applyFont="1" applyFill="1" applyBorder="1" applyAlignment="1">
      <alignment horizontal="center" vertical="center" shrinkToFit="1"/>
    </xf>
    <xf numFmtId="176" fontId="43" fillId="2" borderId="39" xfId="0" applyNumberFormat="1" applyFont="1" applyFill="1" applyBorder="1" applyAlignment="1">
      <alignment horizontal="center" vertical="center" shrinkToFit="1"/>
    </xf>
    <xf numFmtId="176" fontId="43" fillId="2" borderId="33" xfId="0" applyNumberFormat="1" applyFont="1" applyFill="1" applyBorder="1" applyAlignment="1">
      <alignment horizontal="center" vertical="center" shrinkToFit="1"/>
    </xf>
    <xf numFmtId="0" fontId="33" fillId="6" borderId="3" xfId="0" applyFont="1" applyFill="1" applyBorder="1" applyAlignment="1">
      <alignment horizontal="center" vertical="center" wrapText="1" shrinkToFit="1"/>
    </xf>
    <xf numFmtId="176" fontId="33" fillId="6" borderId="3" xfId="0" applyNumberFormat="1" applyFont="1" applyFill="1" applyBorder="1" applyAlignment="1">
      <alignment horizontal="center" vertical="center" shrinkToFit="1"/>
    </xf>
    <xf numFmtId="176" fontId="33" fillId="6" borderId="3" xfId="0" applyNumberFormat="1" applyFont="1" applyFill="1" applyBorder="1" applyAlignment="1">
      <alignment horizontal="center" vertical="center"/>
    </xf>
    <xf numFmtId="176" fontId="33" fillId="6" borderId="34" xfId="0" applyNumberFormat="1" applyFont="1" applyFill="1" applyBorder="1">
      <alignment vertical="center"/>
    </xf>
    <xf numFmtId="176" fontId="33" fillId="6" borderId="11" xfId="0" applyNumberFormat="1" applyFont="1" applyFill="1" applyBorder="1">
      <alignment vertical="center"/>
    </xf>
    <xf numFmtId="176" fontId="33" fillId="6" borderId="12" xfId="0" applyNumberFormat="1" applyFont="1" applyFill="1" applyBorder="1">
      <alignment vertical="center"/>
    </xf>
    <xf numFmtId="176" fontId="43" fillId="6" borderId="10" xfId="0" applyNumberFormat="1" applyFont="1" applyFill="1" applyBorder="1" applyAlignment="1">
      <alignment horizontal="center" vertical="center" shrinkToFit="1"/>
    </xf>
    <xf numFmtId="176" fontId="43" fillId="6" borderId="12" xfId="0" applyNumberFormat="1" applyFont="1" applyFill="1" applyBorder="1" applyAlignment="1">
      <alignment horizontal="center" vertical="center" shrinkToFit="1"/>
    </xf>
    <xf numFmtId="176" fontId="33" fillId="5" borderId="4" xfId="0" applyNumberFormat="1" applyFont="1" applyFill="1" applyBorder="1" applyAlignment="1">
      <alignment horizontal="center" vertical="center" shrinkToFit="1"/>
    </xf>
    <xf numFmtId="176" fontId="43" fillId="5" borderId="22" xfId="0" applyNumberFormat="1" applyFont="1" applyFill="1" applyBorder="1" applyAlignment="1">
      <alignment horizontal="center" vertical="center" shrinkToFit="1"/>
    </xf>
    <xf numFmtId="176" fontId="43" fillId="5" borderId="24" xfId="0" applyNumberFormat="1" applyFont="1" applyFill="1" applyBorder="1" applyAlignment="1">
      <alignment horizontal="center" vertical="center" shrinkToFit="1"/>
    </xf>
    <xf numFmtId="0" fontId="33" fillId="5" borderId="57" xfId="0" applyFont="1" applyFill="1" applyBorder="1" applyAlignment="1">
      <alignment horizontal="center" vertical="center"/>
    </xf>
    <xf numFmtId="0" fontId="39" fillId="2" borderId="68" xfId="0" applyFont="1" applyFill="1" applyBorder="1" applyAlignment="1">
      <alignment horizontal="center" vertical="center" wrapText="1"/>
    </xf>
    <xf numFmtId="0" fontId="39" fillId="2" borderId="69" xfId="0" applyFont="1" applyFill="1" applyBorder="1" applyAlignment="1">
      <alignment horizontal="center" vertical="center" wrapText="1"/>
    </xf>
    <xf numFmtId="0" fontId="33" fillId="0" borderId="71" xfId="0" applyFont="1" applyBorder="1">
      <alignment vertical="center"/>
    </xf>
    <xf numFmtId="0" fontId="33" fillId="4" borderId="0" xfId="0" applyFont="1" applyFill="1" applyAlignment="1">
      <alignment horizontal="center" vertical="center"/>
    </xf>
    <xf numFmtId="0" fontId="33" fillId="0" borderId="71" xfId="0" applyFont="1" applyBorder="1" applyAlignment="1">
      <alignment horizontal="center" vertical="center"/>
    </xf>
    <xf numFmtId="0" fontId="42" fillId="5" borderId="8" xfId="0" applyFont="1" applyFill="1" applyBorder="1" applyAlignment="1">
      <alignment horizontal="center" vertical="center" shrinkToFit="1"/>
    </xf>
    <xf numFmtId="0" fontId="39" fillId="5" borderId="69" xfId="0" applyFont="1" applyFill="1" applyBorder="1" applyAlignment="1">
      <alignment horizontal="center" vertical="center" wrapText="1" shrinkToFit="1"/>
    </xf>
    <xf numFmtId="0" fontId="39" fillId="3" borderId="0" xfId="0" applyFont="1" applyFill="1" applyAlignment="1">
      <alignment horizontal="right" vertical="center"/>
    </xf>
    <xf numFmtId="0" fontId="48" fillId="2" borderId="0" xfId="0" applyFont="1" applyFill="1" applyAlignment="1">
      <alignment horizontal="left" vertical="center"/>
    </xf>
    <xf numFmtId="0" fontId="42" fillId="3" borderId="0" xfId="0" applyFont="1" applyFill="1">
      <alignment vertical="center"/>
    </xf>
    <xf numFmtId="0" fontId="33" fillId="3" borderId="0" xfId="0" applyFont="1" applyFill="1">
      <alignment vertical="center"/>
    </xf>
    <xf numFmtId="0" fontId="33" fillId="2" borderId="66" xfId="0" applyFont="1" applyFill="1" applyBorder="1">
      <alignment vertical="center"/>
    </xf>
    <xf numFmtId="181" fontId="33" fillId="2" borderId="0" xfId="0" applyNumberFormat="1" applyFont="1" applyFill="1" applyAlignment="1">
      <alignment horizontal="center" vertical="center"/>
    </xf>
    <xf numFmtId="176" fontId="33" fillId="2" borderId="0" xfId="0" applyNumberFormat="1" applyFont="1" applyFill="1" applyAlignment="1">
      <alignment horizontal="center" vertical="top"/>
    </xf>
    <xf numFmtId="0" fontId="33" fillId="2" borderId="23" xfId="0" applyFont="1" applyFill="1" applyBorder="1">
      <alignment vertical="center"/>
    </xf>
    <xf numFmtId="181" fontId="33" fillId="2" borderId="0" xfId="0" applyNumberFormat="1" applyFont="1" applyFill="1" applyAlignment="1">
      <alignment horizontal="right" vertical="center"/>
    </xf>
    <xf numFmtId="181" fontId="33" fillId="2" borderId="0" xfId="0" applyNumberFormat="1" applyFont="1" applyFill="1" applyAlignment="1">
      <alignment horizontal="right" vertical="top"/>
    </xf>
    <xf numFmtId="0" fontId="33" fillId="2" borderId="0" xfId="0" applyFont="1" applyFill="1" applyAlignment="1">
      <alignment horizontal="center" vertical="top"/>
    </xf>
    <xf numFmtId="176" fontId="33" fillId="2" borderId="0" xfId="0" applyNumberFormat="1" applyFont="1" applyFill="1" applyAlignment="1">
      <alignment horizontal="left" vertical="top"/>
    </xf>
    <xf numFmtId="0" fontId="48" fillId="2" borderId="0" xfId="0" applyFont="1" applyFill="1" applyAlignment="1">
      <alignment vertical="center" shrinkToFit="1"/>
    </xf>
    <xf numFmtId="0" fontId="48" fillId="2" borderId="0" xfId="0" applyFont="1" applyFill="1">
      <alignment vertical="center"/>
    </xf>
    <xf numFmtId="0" fontId="33" fillId="2" borderId="12" xfId="0" applyFont="1" applyFill="1" applyBorder="1">
      <alignment vertical="center"/>
    </xf>
    <xf numFmtId="0" fontId="33" fillId="4" borderId="4" xfId="0" applyFont="1" applyFill="1" applyBorder="1" applyAlignment="1">
      <alignment vertical="center" shrinkToFit="1"/>
    </xf>
    <xf numFmtId="176" fontId="33" fillId="4" borderId="3" xfId="0" applyNumberFormat="1" applyFont="1" applyFill="1" applyBorder="1">
      <alignment vertical="center"/>
    </xf>
    <xf numFmtId="176" fontId="33" fillId="4" borderId="30" xfId="0" applyNumberFormat="1" applyFont="1" applyFill="1" applyBorder="1">
      <alignment vertical="center"/>
    </xf>
    <xf numFmtId="176" fontId="33" fillId="4" borderId="26" xfId="0" applyNumberFormat="1" applyFont="1" applyFill="1" applyBorder="1">
      <alignment vertical="center"/>
    </xf>
    <xf numFmtId="176" fontId="33" fillId="4" borderId="6" xfId="0" applyNumberFormat="1" applyFont="1" applyFill="1" applyBorder="1">
      <alignment vertical="center"/>
    </xf>
    <xf numFmtId="179" fontId="33" fillId="5" borderId="4" xfId="0" applyNumberFormat="1" applyFont="1" applyFill="1" applyBorder="1" applyAlignment="1">
      <alignment horizontal="center" vertical="center"/>
    </xf>
    <xf numFmtId="0" fontId="33" fillId="2" borderId="4" xfId="0" applyFont="1" applyFill="1" applyBorder="1" applyAlignment="1">
      <alignment horizontal="center" vertical="center"/>
    </xf>
    <xf numFmtId="0" fontId="33" fillId="2" borderId="22" xfId="0" applyFont="1" applyFill="1" applyBorder="1">
      <alignment vertical="center"/>
    </xf>
    <xf numFmtId="176" fontId="33" fillId="0" borderId="16" xfId="0" applyNumberFormat="1" applyFont="1" applyBorder="1">
      <alignment vertical="center"/>
    </xf>
    <xf numFmtId="0" fontId="33" fillId="2" borderId="24" xfId="0" applyFont="1" applyFill="1" applyBorder="1">
      <alignment vertical="center"/>
    </xf>
    <xf numFmtId="176" fontId="33" fillId="0" borderId="19" xfId="0" applyNumberFormat="1" applyFont="1" applyBorder="1">
      <alignment vertical="center"/>
    </xf>
    <xf numFmtId="179" fontId="41" fillId="5" borderId="57" xfId="0" applyNumberFormat="1" applyFont="1" applyFill="1" applyBorder="1" applyAlignment="1">
      <alignment horizontal="center" vertical="center" wrapText="1"/>
    </xf>
    <xf numFmtId="181" fontId="33" fillId="2" borderId="0" xfId="0" applyNumberFormat="1" applyFont="1" applyFill="1" applyAlignment="1">
      <alignment horizontal="right" vertical="center" indent="1"/>
    </xf>
    <xf numFmtId="176" fontId="33" fillId="2" borderId="0" xfId="0" applyNumberFormat="1" applyFont="1" applyFill="1" applyAlignment="1">
      <alignment horizontal="left" vertical="center" indent="1"/>
    </xf>
    <xf numFmtId="0" fontId="33" fillId="4" borderId="4" xfId="0" applyFont="1" applyFill="1" applyBorder="1">
      <alignment vertical="center"/>
    </xf>
    <xf numFmtId="0" fontId="39" fillId="6" borderId="3" xfId="0" applyFont="1" applyFill="1" applyBorder="1" applyAlignment="1">
      <alignment horizontal="center" vertical="center"/>
    </xf>
    <xf numFmtId="182" fontId="39" fillId="6" borderId="25" xfId="0" applyNumberFormat="1" applyFont="1" applyFill="1" applyBorder="1" applyAlignment="1">
      <alignment horizontal="center" vertical="center" wrapText="1"/>
    </xf>
    <xf numFmtId="182" fontId="39" fillId="6" borderId="26" xfId="0" applyNumberFormat="1" applyFont="1" applyFill="1" applyBorder="1" applyAlignment="1">
      <alignment horizontal="center" vertical="center" wrapText="1"/>
    </xf>
    <xf numFmtId="0" fontId="36" fillId="2" borderId="57" xfId="0" applyFont="1" applyFill="1" applyBorder="1" applyAlignment="1">
      <alignment horizontal="center" vertical="center"/>
    </xf>
    <xf numFmtId="176" fontId="33" fillId="5" borderId="8" xfId="0" applyNumberFormat="1" applyFont="1" applyFill="1" applyBorder="1" applyAlignment="1">
      <alignment horizontal="center" vertical="center"/>
    </xf>
    <xf numFmtId="9" fontId="33" fillId="5" borderId="8" xfId="1" applyFont="1" applyFill="1" applyBorder="1">
      <alignment vertical="center"/>
    </xf>
    <xf numFmtId="176" fontId="33" fillId="5" borderId="72" xfId="1" applyNumberFormat="1" applyFont="1" applyFill="1" applyBorder="1">
      <alignment vertical="center"/>
    </xf>
    <xf numFmtId="176" fontId="33" fillId="5" borderId="68" xfId="1" applyNumberFormat="1" applyFont="1" applyFill="1" applyBorder="1">
      <alignment vertical="center"/>
    </xf>
    <xf numFmtId="176" fontId="33" fillId="5" borderId="70" xfId="1" applyNumberFormat="1" applyFont="1" applyFill="1" applyBorder="1">
      <alignment vertical="center"/>
    </xf>
    <xf numFmtId="176" fontId="33" fillId="5" borderId="69" xfId="1" applyNumberFormat="1" applyFont="1" applyFill="1" applyBorder="1">
      <alignment vertical="center"/>
    </xf>
    <xf numFmtId="183" fontId="40" fillId="0" borderId="57" xfId="0" applyNumberFormat="1" applyFont="1" applyBorder="1" applyAlignment="1">
      <alignment horizontal="center" vertical="center"/>
    </xf>
    <xf numFmtId="176" fontId="41" fillId="0" borderId="8" xfId="0" applyNumberFormat="1" applyFont="1" applyBorder="1" applyAlignment="1">
      <alignment horizontal="center" vertical="center" shrinkToFit="1"/>
    </xf>
    <xf numFmtId="9" fontId="40" fillId="0" borderId="8" xfId="1" applyFont="1" applyBorder="1" applyAlignment="1">
      <alignment horizontal="center" vertical="center"/>
    </xf>
    <xf numFmtId="176" fontId="40" fillId="0" borderId="72" xfId="0" applyNumberFormat="1" applyFont="1" applyBorder="1" applyAlignment="1">
      <alignment horizontal="right" vertical="center"/>
    </xf>
    <xf numFmtId="176" fontId="40" fillId="0" borderId="68" xfId="0" applyNumberFormat="1" applyFont="1" applyBorder="1" applyAlignment="1">
      <alignment horizontal="right" vertical="center"/>
    </xf>
    <xf numFmtId="176" fontId="40" fillId="0" borderId="68" xfId="0" applyNumberFormat="1" applyFont="1" applyBorder="1" applyAlignment="1">
      <alignment horizontal="center" vertical="center"/>
    </xf>
    <xf numFmtId="176" fontId="40" fillId="0" borderId="70" xfId="0" applyNumberFormat="1" applyFont="1" applyBorder="1" applyAlignment="1">
      <alignment horizontal="center" vertical="center"/>
    </xf>
    <xf numFmtId="0" fontId="33" fillId="2" borderId="22" xfId="0" applyFont="1" applyFill="1" applyBorder="1" applyAlignment="1">
      <alignment horizontal="left" vertical="center"/>
    </xf>
    <xf numFmtId="9" fontId="33" fillId="2" borderId="10" xfId="1" applyFont="1" applyFill="1" applyBorder="1">
      <alignment vertical="center"/>
    </xf>
    <xf numFmtId="176" fontId="33" fillId="2" borderId="39" xfId="1" applyNumberFormat="1" applyFont="1" applyFill="1" applyBorder="1">
      <alignment vertical="center"/>
    </xf>
    <xf numFmtId="176" fontId="33" fillId="2" borderId="14" xfId="1" applyNumberFormat="1" applyFont="1" applyFill="1" applyBorder="1">
      <alignment vertical="center"/>
    </xf>
    <xf numFmtId="176" fontId="33" fillId="2" borderId="15" xfId="1" applyNumberFormat="1" applyFont="1" applyFill="1" applyBorder="1">
      <alignment vertical="center"/>
    </xf>
    <xf numFmtId="0" fontId="33" fillId="2" borderId="23" xfId="0" applyFont="1" applyFill="1" applyBorder="1" applyAlignment="1">
      <alignment horizontal="left" vertical="center"/>
    </xf>
    <xf numFmtId="9" fontId="33" fillId="2" borderId="11" xfId="1" applyFont="1" applyFill="1" applyBorder="1">
      <alignment vertical="center"/>
    </xf>
    <xf numFmtId="176" fontId="33" fillId="2" borderId="32" xfId="1" applyNumberFormat="1" applyFont="1" applyFill="1" applyBorder="1">
      <alignment vertical="center"/>
    </xf>
    <xf numFmtId="176" fontId="33" fillId="2" borderId="17" xfId="1" applyNumberFormat="1" applyFont="1" applyFill="1" applyBorder="1">
      <alignment vertical="center"/>
    </xf>
    <xf numFmtId="176" fontId="33" fillId="2" borderId="18" xfId="1" applyNumberFormat="1" applyFont="1" applyFill="1" applyBorder="1">
      <alignment vertical="center"/>
    </xf>
    <xf numFmtId="0" fontId="33" fillId="2" borderId="24" xfId="0" applyFont="1" applyFill="1" applyBorder="1" applyAlignment="1">
      <alignment horizontal="left" vertical="center"/>
    </xf>
    <xf numFmtId="9" fontId="33" fillId="2" borderId="12" xfId="1" applyFont="1" applyFill="1" applyBorder="1">
      <alignment vertical="center"/>
    </xf>
    <xf numFmtId="176" fontId="33" fillId="2" borderId="33" xfId="1" applyNumberFormat="1" applyFont="1" applyFill="1" applyBorder="1">
      <alignment vertical="center"/>
    </xf>
    <xf numFmtId="176" fontId="33" fillId="2" borderId="20" xfId="1" applyNumberFormat="1" applyFont="1" applyFill="1" applyBorder="1">
      <alignment vertical="center"/>
    </xf>
    <xf numFmtId="176" fontId="33" fillId="2" borderId="21" xfId="1" applyNumberFormat="1" applyFont="1" applyFill="1" applyBorder="1">
      <alignment vertical="center"/>
    </xf>
    <xf numFmtId="176" fontId="33" fillId="0" borderId="3" xfId="0" applyNumberFormat="1" applyFont="1" applyBorder="1" applyAlignment="1">
      <alignment horizontal="center" vertical="center"/>
    </xf>
    <xf numFmtId="9" fontId="33" fillId="0" borderId="3" xfId="1" applyFont="1" applyBorder="1">
      <alignment vertical="center"/>
    </xf>
    <xf numFmtId="176" fontId="33" fillId="0" borderId="30" xfId="1" applyNumberFormat="1" applyFont="1" applyBorder="1">
      <alignment vertical="center"/>
    </xf>
    <xf numFmtId="176" fontId="33" fillId="0" borderId="26" xfId="1" applyNumberFormat="1" applyFont="1" applyBorder="1">
      <alignment vertical="center"/>
    </xf>
    <xf numFmtId="176" fontId="33" fillId="0" borderId="9" xfId="1" applyNumberFormat="1" applyFont="1" applyBorder="1">
      <alignment vertical="center"/>
    </xf>
    <xf numFmtId="176" fontId="33" fillId="0" borderId="6" xfId="1" applyNumberFormat="1" applyFont="1" applyBorder="1">
      <alignment vertical="center"/>
    </xf>
    <xf numFmtId="0" fontId="41" fillId="5" borderId="57" xfId="0" applyFont="1" applyFill="1" applyBorder="1" applyAlignment="1">
      <alignment horizontal="center" vertical="center"/>
    </xf>
    <xf numFmtId="9" fontId="33" fillId="5" borderId="8" xfId="1" applyFont="1" applyFill="1" applyBorder="1" applyAlignment="1">
      <alignment horizontal="center" vertical="center"/>
    </xf>
    <xf numFmtId="0" fontId="38" fillId="5" borderId="57" xfId="0" applyFont="1" applyFill="1" applyBorder="1" applyAlignment="1">
      <alignment horizontal="center" vertical="center"/>
    </xf>
    <xf numFmtId="176" fontId="41" fillId="5" borderId="72" xfId="1" applyNumberFormat="1" applyFont="1" applyFill="1" applyBorder="1">
      <alignment vertical="center"/>
    </xf>
    <xf numFmtId="176" fontId="41" fillId="5" borderId="68" xfId="1" applyNumberFormat="1" applyFont="1" applyFill="1" applyBorder="1">
      <alignment vertical="center"/>
    </xf>
    <xf numFmtId="176" fontId="41" fillId="5" borderId="70" xfId="1" applyNumberFormat="1" applyFont="1" applyFill="1" applyBorder="1">
      <alignment vertical="center"/>
    </xf>
    <xf numFmtId="176" fontId="41" fillId="5" borderId="69" xfId="1" applyNumberFormat="1" applyFont="1" applyFill="1" applyBorder="1">
      <alignment vertical="center"/>
    </xf>
    <xf numFmtId="9" fontId="49" fillId="2" borderId="10" xfId="1" applyFont="1" applyFill="1" applyBorder="1" applyAlignment="1">
      <alignment horizontal="center" vertical="center"/>
    </xf>
    <xf numFmtId="9" fontId="49" fillId="2" borderId="11" xfId="1" applyFont="1" applyFill="1" applyBorder="1" applyAlignment="1">
      <alignment horizontal="center" vertical="center"/>
    </xf>
    <xf numFmtId="9" fontId="49" fillId="2" borderId="12" xfId="1" applyFont="1" applyFill="1" applyBorder="1" applyAlignment="1">
      <alignment horizontal="center" vertical="center"/>
    </xf>
    <xf numFmtId="182" fontId="39" fillId="6" borderId="6" xfId="0" applyNumberFormat="1" applyFont="1" applyFill="1" applyBorder="1" applyAlignment="1">
      <alignment horizontal="center" vertical="center" wrapText="1"/>
    </xf>
    <xf numFmtId="0" fontId="33" fillId="2" borderId="8" xfId="0" applyFont="1" applyFill="1" applyBorder="1" applyAlignment="1">
      <alignment horizontal="center" vertical="center"/>
    </xf>
    <xf numFmtId="0" fontId="41" fillId="2" borderId="1" xfId="0" applyFont="1" applyFill="1" applyBorder="1" applyAlignment="1">
      <alignment horizontal="right" vertical="center"/>
    </xf>
    <xf numFmtId="176" fontId="41" fillId="0" borderId="8" xfId="0" applyNumberFormat="1" applyFont="1" applyBorder="1" applyAlignment="1">
      <alignment horizontal="center" vertical="center"/>
    </xf>
    <xf numFmtId="176" fontId="41" fillId="0" borderId="72" xfId="1" applyNumberFormat="1" applyFont="1" applyBorder="1">
      <alignment vertical="center"/>
    </xf>
    <xf numFmtId="176" fontId="41" fillId="0" borderId="68" xfId="1" applyNumberFormat="1" applyFont="1" applyBorder="1">
      <alignment vertical="center"/>
    </xf>
    <xf numFmtId="176" fontId="41" fillId="0" borderId="70" xfId="1" applyNumberFormat="1" applyFont="1" applyBorder="1">
      <alignment vertical="center"/>
    </xf>
    <xf numFmtId="176" fontId="41" fillId="0" borderId="69" xfId="1" applyNumberFormat="1" applyFont="1" applyBorder="1">
      <alignment vertical="center"/>
    </xf>
    <xf numFmtId="0" fontId="41" fillId="5" borderId="8" xfId="0" applyFont="1" applyFill="1" applyBorder="1" applyAlignment="1">
      <alignment horizontal="center" vertical="center"/>
    </xf>
    <xf numFmtId="0" fontId="41" fillId="5" borderId="1" xfId="0" applyFont="1" applyFill="1" applyBorder="1" applyAlignment="1">
      <alignment horizontal="right" vertical="center"/>
    </xf>
    <xf numFmtId="176" fontId="41" fillId="5" borderId="8" xfId="0" applyNumberFormat="1" applyFont="1" applyFill="1" applyBorder="1" applyAlignment="1">
      <alignment horizontal="center" vertical="center"/>
    </xf>
    <xf numFmtId="0" fontId="33" fillId="5" borderId="22" xfId="0" applyFont="1" applyFill="1" applyBorder="1" applyAlignment="1">
      <alignment horizontal="left" vertical="center"/>
    </xf>
    <xf numFmtId="0" fontId="33" fillId="5" borderId="23" xfId="0" applyFont="1" applyFill="1" applyBorder="1" applyAlignment="1">
      <alignment horizontal="left" vertical="center"/>
    </xf>
    <xf numFmtId="0" fontId="33" fillId="5" borderId="24" xfId="0" applyFont="1" applyFill="1" applyBorder="1" applyAlignment="1">
      <alignment horizontal="left" vertical="center"/>
    </xf>
    <xf numFmtId="0" fontId="33" fillId="5" borderId="15" xfId="0" applyFont="1" applyFill="1" applyBorder="1" applyAlignment="1">
      <alignment horizontal="center" vertical="center" wrapText="1"/>
    </xf>
    <xf numFmtId="0" fontId="33" fillId="5" borderId="18" xfId="0" applyFont="1" applyFill="1" applyBorder="1" applyAlignment="1">
      <alignment horizontal="center" vertical="center"/>
    </xf>
    <xf numFmtId="0" fontId="33" fillId="2" borderId="22" xfId="0" applyFont="1" applyFill="1" applyBorder="1" applyAlignment="1">
      <alignment horizontal="left" vertical="center" indent="1"/>
    </xf>
    <xf numFmtId="0" fontId="33" fillId="2" borderId="23" xfId="0" applyFont="1" applyFill="1" applyBorder="1" applyAlignment="1">
      <alignment horizontal="left" vertical="center" indent="1"/>
    </xf>
    <xf numFmtId="0" fontId="33" fillId="5" borderId="21" xfId="0" applyFont="1" applyFill="1" applyBorder="1" applyAlignment="1">
      <alignment horizontal="center" vertical="center"/>
    </xf>
    <xf numFmtId="0" fontId="33" fillId="2" borderId="24" xfId="0" applyFont="1" applyFill="1" applyBorder="1" applyAlignment="1">
      <alignment horizontal="left" vertical="center" indent="1"/>
    </xf>
    <xf numFmtId="0" fontId="37" fillId="0" borderId="0" xfId="2" applyFont="1" applyAlignment="1">
      <alignment horizontal="center" vertical="center"/>
    </xf>
    <xf numFmtId="9" fontId="33" fillId="0" borderId="3" xfId="1" applyFont="1" applyBorder="1" applyAlignment="1">
      <alignment vertical="center" shrinkToFit="1"/>
    </xf>
    <xf numFmtId="9" fontId="41" fillId="0" borderId="8" xfId="1" applyFont="1" applyBorder="1" applyAlignment="1">
      <alignment vertical="center" shrinkToFit="1"/>
    </xf>
    <xf numFmtId="9" fontId="33" fillId="5" borderId="8" xfId="1" applyFont="1" applyFill="1" applyBorder="1" applyAlignment="1">
      <alignment vertical="center" shrinkToFit="1"/>
    </xf>
    <xf numFmtId="9" fontId="41" fillId="5" borderId="8" xfId="1" applyFont="1" applyFill="1" applyBorder="1" applyAlignment="1">
      <alignment vertical="center" shrinkToFit="1"/>
    </xf>
    <xf numFmtId="0" fontId="42" fillId="5" borderId="8" xfId="0" applyFont="1" applyFill="1" applyBorder="1" applyAlignment="1">
      <alignment horizontal="center" vertical="center" textRotation="255"/>
    </xf>
    <xf numFmtId="176" fontId="33" fillId="5" borderId="3" xfId="0" applyNumberFormat="1" applyFont="1" applyFill="1" applyBorder="1" applyAlignment="1">
      <alignment horizontal="right" vertical="center"/>
    </xf>
    <xf numFmtId="176" fontId="33" fillId="5" borderId="26" xfId="0" applyNumberFormat="1" applyFont="1" applyFill="1" applyBorder="1" applyAlignment="1">
      <alignment horizontal="right" vertical="center"/>
    </xf>
    <xf numFmtId="176" fontId="33" fillId="5" borderId="6" xfId="0" applyNumberFormat="1" applyFont="1" applyFill="1" applyBorder="1" applyAlignment="1">
      <alignment horizontal="right" vertical="center"/>
    </xf>
    <xf numFmtId="0" fontId="33" fillId="5" borderId="30" xfId="0" applyFont="1" applyFill="1" applyBorder="1" applyAlignment="1">
      <alignment horizontal="center" vertical="center"/>
    </xf>
    <xf numFmtId="0" fontId="33" fillId="5" borderId="2" xfId="0" applyFont="1" applyFill="1" applyBorder="1" applyAlignment="1">
      <alignment horizontal="center" vertical="center"/>
    </xf>
    <xf numFmtId="0" fontId="42" fillId="2" borderId="0" xfId="0" applyFont="1" applyFill="1" applyAlignment="1">
      <alignment horizontal="center" vertical="center"/>
    </xf>
    <xf numFmtId="176" fontId="33" fillId="5" borderId="10" xfId="0" applyNumberFormat="1" applyFont="1" applyFill="1" applyBorder="1" applyAlignment="1">
      <alignment vertical="center" shrinkToFit="1"/>
    </xf>
    <xf numFmtId="176" fontId="33" fillId="2" borderId="22" xfId="0" applyNumberFormat="1" applyFont="1" applyFill="1" applyBorder="1">
      <alignment vertical="center"/>
    </xf>
    <xf numFmtId="176" fontId="33" fillId="5" borderId="11" xfId="0" applyNumberFormat="1" applyFont="1" applyFill="1" applyBorder="1" applyAlignment="1">
      <alignment vertical="center" shrinkToFit="1"/>
    </xf>
    <xf numFmtId="176" fontId="33" fillId="2" borderId="23" xfId="0" applyNumberFormat="1" applyFont="1" applyFill="1" applyBorder="1">
      <alignment vertical="center"/>
    </xf>
    <xf numFmtId="176" fontId="33" fillId="2" borderId="24" xfId="0" applyNumberFormat="1" applyFont="1" applyFill="1" applyBorder="1">
      <alignment vertical="center"/>
    </xf>
    <xf numFmtId="0" fontId="33" fillId="2" borderId="75" xfId="0" applyFont="1" applyFill="1" applyBorder="1">
      <alignment vertical="center"/>
    </xf>
    <xf numFmtId="176" fontId="33" fillId="2" borderId="75" xfId="0" applyNumberFormat="1" applyFont="1" applyFill="1" applyBorder="1">
      <alignment vertical="center"/>
    </xf>
    <xf numFmtId="176" fontId="33" fillId="5" borderId="12" xfId="0" applyNumberFormat="1" applyFont="1" applyFill="1" applyBorder="1" applyAlignment="1">
      <alignment vertical="center" shrinkToFit="1"/>
    </xf>
    <xf numFmtId="176" fontId="33" fillId="2" borderId="0" xfId="0" applyNumberFormat="1" applyFont="1" applyFill="1" applyAlignment="1">
      <alignment vertical="center" shrinkToFit="1"/>
    </xf>
    <xf numFmtId="191" fontId="33" fillId="5" borderId="26" xfId="0" applyNumberFormat="1" applyFont="1" applyFill="1" applyBorder="1" applyAlignment="1">
      <alignment horizontal="center" vertical="center" wrapText="1"/>
    </xf>
    <xf numFmtId="191" fontId="33" fillId="5" borderId="6" xfId="0" applyNumberFormat="1" applyFont="1" applyFill="1" applyBorder="1" applyAlignment="1">
      <alignment horizontal="center" vertical="center" wrapText="1"/>
    </xf>
    <xf numFmtId="191" fontId="42" fillId="5" borderId="4" xfId="0" applyNumberFormat="1" applyFont="1" applyFill="1" applyBorder="1" applyAlignment="1">
      <alignment horizontal="center" vertical="center" wrapText="1" shrinkToFit="1"/>
    </xf>
    <xf numFmtId="191" fontId="42" fillId="5" borderId="26" xfId="0" applyNumberFormat="1" applyFont="1" applyFill="1" applyBorder="1" applyAlignment="1">
      <alignment horizontal="center" vertical="center" wrapText="1"/>
    </xf>
    <xf numFmtId="191" fontId="42" fillId="5" borderId="6" xfId="0" applyNumberFormat="1" applyFont="1" applyFill="1" applyBorder="1" applyAlignment="1">
      <alignment horizontal="center" vertical="center" wrapText="1"/>
    </xf>
    <xf numFmtId="176" fontId="33" fillId="0" borderId="8" xfId="0" applyNumberFormat="1" applyFont="1" applyBorder="1" applyAlignment="1">
      <alignment horizontal="center" vertical="center"/>
    </xf>
    <xf numFmtId="176" fontId="33" fillId="0" borderId="26" xfId="0" applyNumberFormat="1" applyFont="1" applyBorder="1" applyAlignment="1">
      <alignment horizontal="center" vertical="center" wrapText="1"/>
    </xf>
    <xf numFmtId="0" fontId="33" fillId="0" borderId="26" xfId="0" applyFont="1" applyBorder="1" applyAlignment="1">
      <alignment horizontal="center" vertical="center" wrapText="1"/>
    </xf>
    <xf numFmtId="0" fontId="33" fillId="0" borderId="6" xfId="0" applyFont="1" applyBorder="1" applyAlignment="1">
      <alignment horizontal="center" vertical="center" wrapText="1"/>
    </xf>
    <xf numFmtId="176" fontId="33" fillId="5" borderId="3" xfId="0" applyNumberFormat="1" applyFont="1" applyFill="1" applyBorder="1" applyAlignment="1">
      <alignment horizontal="center" vertical="center" shrinkToFit="1"/>
    </xf>
    <xf numFmtId="176" fontId="42" fillId="2" borderId="4" xfId="0" applyNumberFormat="1" applyFont="1" applyFill="1" applyBorder="1" applyAlignment="1">
      <alignment horizontal="center" vertical="center" wrapText="1" shrinkToFit="1"/>
    </xf>
    <xf numFmtId="0" fontId="42" fillId="2" borderId="26" xfId="0" applyFont="1" applyFill="1" applyBorder="1" applyAlignment="1">
      <alignment horizontal="center" vertical="center" wrapText="1"/>
    </xf>
    <xf numFmtId="0" fontId="42" fillId="2" borderId="30" xfId="0" applyFont="1" applyFill="1" applyBorder="1" applyAlignment="1">
      <alignment horizontal="center" vertical="center" wrapText="1"/>
    </xf>
    <xf numFmtId="0" fontId="42" fillId="2" borderId="2" xfId="0" applyFont="1" applyFill="1" applyBorder="1" applyAlignment="1">
      <alignment horizontal="center" vertical="center" wrapText="1"/>
    </xf>
    <xf numFmtId="0" fontId="42" fillId="3" borderId="0" xfId="0" applyFont="1" applyFill="1" applyAlignment="1">
      <alignment horizontal="right" vertical="center"/>
    </xf>
    <xf numFmtId="0" fontId="33" fillId="3" borderId="0" xfId="0" applyFont="1" applyFill="1" applyAlignment="1">
      <alignment vertical="center" shrinkToFit="1"/>
    </xf>
    <xf numFmtId="0" fontId="33" fillId="3" borderId="0" xfId="0" applyFont="1" applyFill="1" applyAlignment="1">
      <alignment horizontal="center" vertical="center"/>
    </xf>
    <xf numFmtId="0" fontId="33" fillId="0" borderId="82" xfId="0" applyFont="1" applyBorder="1" applyAlignment="1">
      <alignment horizontal="center" vertical="center"/>
    </xf>
    <xf numFmtId="191" fontId="33" fillId="5" borderId="4" xfId="0" applyNumberFormat="1" applyFont="1" applyFill="1" applyBorder="1" applyAlignment="1">
      <alignment horizontal="center" vertical="center" wrapText="1" shrinkToFit="1"/>
    </xf>
    <xf numFmtId="0" fontId="33" fillId="2" borderId="76" xfId="0" applyFont="1" applyFill="1" applyBorder="1" applyAlignment="1">
      <alignment vertical="center" shrinkToFit="1"/>
    </xf>
    <xf numFmtId="191" fontId="43" fillId="2" borderId="76" xfId="0" applyNumberFormat="1" applyFont="1" applyFill="1" applyBorder="1" applyAlignment="1">
      <alignment horizontal="center" vertical="center" shrinkToFit="1"/>
    </xf>
    <xf numFmtId="190" fontId="33" fillId="2" borderId="0" xfId="0" applyNumberFormat="1" applyFont="1" applyFill="1" applyAlignment="1">
      <alignment horizontal="left" vertical="center"/>
    </xf>
    <xf numFmtId="176" fontId="33" fillId="2" borderId="3" xfId="0" applyNumberFormat="1" applyFont="1" applyFill="1" applyBorder="1" applyAlignment="1">
      <alignment horizontal="center" vertical="center"/>
    </xf>
    <xf numFmtId="0" fontId="33" fillId="2" borderId="27" xfId="0" applyFont="1" applyFill="1" applyBorder="1">
      <alignment vertical="center"/>
    </xf>
    <xf numFmtId="176" fontId="33" fillId="2" borderId="29" xfId="0" applyNumberFormat="1" applyFont="1" applyFill="1" applyBorder="1" applyAlignment="1">
      <alignment horizontal="right" vertical="center"/>
    </xf>
    <xf numFmtId="0" fontId="33" fillId="2" borderId="16" xfId="0" applyFont="1" applyFill="1" applyBorder="1">
      <alignment vertical="center"/>
    </xf>
    <xf numFmtId="176" fontId="33" fillId="2" borderId="18" xfId="0" applyNumberFormat="1" applyFont="1" applyFill="1" applyBorder="1" applyAlignment="1">
      <alignment horizontal="right" vertical="center"/>
    </xf>
    <xf numFmtId="0" fontId="33" fillId="2" borderId="19" xfId="0" applyFont="1" applyFill="1" applyBorder="1">
      <alignment vertical="center"/>
    </xf>
    <xf numFmtId="176" fontId="33" fillId="2" borderId="21" xfId="0" applyNumberFormat="1" applyFont="1" applyFill="1" applyBorder="1" applyAlignment="1">
      <alignment horizontal="right" vertical="center"/>
    </xf>
    <xf numFmtId="0" fontId="39" fillId="3" borderId="0" xfId="0" applyFont="1" applyFill="1" applyAlignment="1">
      <alignment horizontal="center" vertical="center" wrapText="1"/>
    </xf>
    <xf numFmtId="0" fontId="42" fillId="5" borderId="3" xfId="0" applyFont="1" applyFill="1" applyBorder="1" applyAlignment="1">
      <alignment horizontal="center" vertical="center"/>
    </xf>
    <xf numFmtId="191" fontId="33" fillId="5" borderId="30" xfId="0" applyNumberFormat="1" applyFont="1" applyFill="1" applyBorder="1" applyAlignment="1">
      <alignment horizontal="center" vertical="center" wrapText="1"/>
    </xf>
    <xf numFmtId="191" fontId="33" fillId="5" borderId="2" xfId="0" applyNumberFormat="1" applyFont="1" applyFill="1" applyBorder="1" applyAlignment="1">
      <alignment horizontal="center" vertical="center" wrapText="1"/>
    </xf>
    <xf numFmtId="181" fontId="42" fillId="5" borderId="7" xfId="0" applyNumberFormat="1" applyFont="1" applyFill="1" applyBorder="1" applyAlignment="1">
      <alignment horizontal="center" vertical="center"/>
    </xf>
    <xf numFmtId="181" fontId="33" fillId="5" borderId="30" xfId="0" applyNumberFormat="1" applyFont="1" applyFill="1" applyBorder="1" applyAlignment="1">
      <alignment horizontal="center" vertical="center" wrapText="1"/>
    </xf>
    <xf numFmtId="181" fontId="33" fillId="2" borderId="10" xfId="0" applyNumberFormat="1" applyFont="1" applyFill="1" applyBorder="1">
      <alignment vertical="center"/>
    </xf>
    <xf numFmtId="181" fontId="33" fillId="2" borderId="39" xfId="0" applyNumberFormat="1" applyFont="1" applyFill="1" applyBorder="1">
      <alignment vertical="center"/>
    </xf>
    <xf numFmtId="181" fontId="33" fillId="2" borderId="14" xfId="0" applyNumberFormat="1" applyFont="1" applyFill="1" applyBorder="1">
      <alignment vertical="center"/>
    </xf>
    <xf numFmtId="181" fontId="33" fillId="2" borderId="15" xfId="0" applyNumberFormat="1" applyFont="1" applyFill="1" applyBorder="1">
      <alignment vertical="center"/>
    </xf>
    <xf numFmtId="0" fontId="33" fillId="2" borderId="10" xfId="0" applyFont="1" applyFill="1" applyBorder="1">
      <alignment vertical="center"/>
    </xf>
    <xf numFmtId="181" fontId="33" fillId="2" borderId="32" xfId="0" applyNumberFormat="1" applyFont="1" applyFill="1" applyBorder="1">
      <alignment vertical="center"/>
    </xf>
    <xf numFmtId="181" fontId="33" fillId="2" borderId="17" xfId="0" applyNumberFormat="1" applyFont="1" applyFill="1" applyBorder="1">
      <alignment vertical="center"/>
    </xf>
    <xf numFmtId="181" fontId="33" fillId="2" borderId="18" xfId="0" applyNumberFormat="1" applyFont="1" applyFill="1" applyBorder="1">
      <alignment vertical="center"/>
    </xf>
    <xf numFmtId="0" fontId="33" fillId="2" borderId="11" xfId="0" applyFont="1" applyFill="1" applyBorder="1">
      <alignment vertical="center"/>
    </xf>
    <xf numFmtId="181" fontId="33" fillId="2" borderId="33" xfId="0" applyNumberFormat="1" applyFont="1" applyFill="1" applyBorder="1">
      <alignment vertical="center"/>
    </xf>
    <xf numFmtId="181" fontId="33" fillId="2" borderId="20" xfId="0" applyNumberFormat="1" applyFont="1" applyFill="1" applyBorder="1">
      <alignment vertical="center"/>
    </xf>
    <xf numFmtId="181" fontId="33" fillId="2" borderId="21" xfId="0" applyNumberFormat="1" applyFont="1" applyFill="1" applyBorder="1">
      <alignment vertical="center"/>
    </xf>
    <xf numFmtId="177" fontId="33" fillId="2" borderId="0" xfId="0" applyNumberFormat="1" applyFont="1" applyFill="1" applyAlignment="1">
      <alignment horizontal="center" vertical="center"/>
    </xf>
    <xf numFmtId="0" fontId="33" fillId="5" borderId="3" xfId="0" applyFont="1" applyFill="1" applyBorder="1" applyAlignment="1">
      <alignment horizontal="center" vertical="center" textRotation="255" shrinkToFit="1"/>
    </xf>
    <xf numFmtId="176" fontId="33" fillId="0" borderId="6" xfId="0" applyNumberFormat="1" applyFont="1" applyBorder="1" applyAlignment="1">
      <alignment horizontal="center" vertical="center" wrapText="1"/>
    </xf>
    <xf numFmtId="176" fontId="33" fillId="0" borderId="3" xfId="0" applyNumberFormat="1" applyFont="1" applyBorder="1" applyAlignment="1">
      <alignment horizontal="center" vertical="center" shrinkToFit="1"/>
    </xf>
    <xf numFmtId="0" fontId="33" fillId="0" borderId="0" xfId="0" applyFont="1" applyAlignment="1"/>
    <xf numFmtId="0" fontId="33" fillId="2" borderId="0" xfId="0" applyFont="1" applyFill="1" applyAlignment="1">
      <alignment horizontal="left"/>
    </xf>
    <xf numFmtId="0" fontId="42" fillId="5" borderId="3" xfId="0" applyFont="1" applyFill="1" applyBorder="1" applyAlignment="1">
      <alignment horizontal="center" vertical="center" textRotation="255"/>
    </xf>
    <xf numFmtId="0" fontId="33" fillId="0" borderId="22" xfId="0" applyFont="1" applyBorder="1">
      <alignment vertical="center"/>
    </xf>
    <xf numFmtId="181" fontId="33" fillId="0" borderId="10" xfId="0" applyNumberFormat="1" applyFont="1" applyBorder="1">
      <alignment vertical="center"/>
    </xf>
    <xf numFmtId="181" fontId="33" fillId="0" borderId="39" xfId="0" applyNumberFormat="1" applyFont="1" applyBorder="1">
      <alignment vertical="center"/>
    </xf>
    <xf numFmtId="181" fontId="33" fillId="0" borderId="14" xfId="0" applyNumberFormat="1" applyFont="1" applyBorder="1">
      <alignment vertical="center"/>
    </xf>
    <xf numFmtId="181" fontId="33" fillId="0" borderId="15" xfId="0" applyNumberFormat="1" applyFont="1" applyBorder="1">
      <alignment vertical="center"/>
    </xf>
    <xf numFmtId="0" fontId="33" fillId="0" borderId="22" xfId="0" applyFont="1" applyBorder="1" applyAlignment="1">
      <alignment vertical="center" shrinkToFit="1"/>
    </xf>
    <xf numFmtId="9" fontId="33" fillId="0" borderId="39" xfId="1" applyFont="1" applyBorder="1">
      <alignment vertical="center"/>
    </xf>
    <xf numFmtId="9" fontId="33" fillId="0" borderId="14" xfId="1" applyFont="1" applyBorder="1">
      <alignment vertical="center"/>
    </xf>
    <xf numFmtId="9" fontId="33" fillId="0" borderId="15" xfId="1" applyFont="1" applyBorder="1">
      <alignment vertical="center"/>
    </xf>
    <xf numFmtId="0" fontId="33" fillId="0" borderId="23" xfId="0" applyFont="1" applyBorder="1">
      <alignment vertical="center"/>
    </xf>
    <xf numFmtId="181" fontId="33" fillId="0" borderId="11" xfId="0" applyNumberFormat="1" applyFont="1" applyBorder="1">
      <alignment vertical="center"/>
    </xf>
    <xf numFmtId="181" fontId="33" fillId="0" borderId="32" xfId="0" applyNumberFormat="1" applyFont="1" applyBorder="1">
      <alignment vertical="center"/>
    </xf>
    <xf numFmtId="181" fontId="33" fillId="0" borderId="17" xfId="0" applyNumberFormat="1" applyFont="1" applyBorder="1">
      <alignment vertical="center"/>
    </xf>
    <xf numFmtId="181" fontId="33" fillId="0" borderId="18" xfId="0" applyNumberFormat="1" applyFont="1" applyBorder="1">
      <alignment vertical="center"/>
    </xf>
    <xf numFmtId="0" fontId="33" fillId="0" borderId="23" xfId="0" applyFont="1" applyBorder="1" applyAlignment="1">
      <alignment vertical="center" shrinkToFit="1"/>
    </xf>
    <xf numFmtId="9" fontId="33" fillId="0" borderId="32" xfId="1" applyFont="1" applyBorder="1">
      <alignment vertical="center"/>
    </xf>
    <xf numFmtId="9" fontId="33" fillId="0" borderId="17" xfId="1" applyFont="1" applyBorder="1">
      <alignment vertical="center"/>
    </xf>
    <xf numFmtId="9" fontId="33" fillId="0" borderId="18" xfId="1" applyFont="1" applyBorder="1">
      <alignment vertical="center"/>
    </xf>
    <xf numFmtId="0" fontId="33" fillId="0" borderId="24" xfId="0" applyFont="1" applyBorder="1">
      <alignment vertical="center"/>
    </xf>
    <xf numFmtId="181" fontId="33" fillId="0" borderId="12" xfId="0" applyNumberFormat="1" applyFont="1" applyBorder="1">
      <alignment vertical="center"/>
    </xf>
    <xf numFmtId="181" fontId="33" fillId="0" borderId="33" xfId="0" applyNumberFormat="1" applyFont="1" applyBorder="1">
      <alignment vertical="center"/>
    </xf>
    <xf numFmtId="181" fontId="33" fillId="0" borderId="20" xfId="0" applyNumberFormat="1" applyFont="1" applyBorder="1">
      <alignment vertical="center"/>
    </xf>
    <xf numFmtId="181" fontId="33" fillId="0" borderId="21" xfId="0" applyNumberFormat="1" applyFont="1" applyBorder="1">
      <alignment vertical="center"/>
    </xf>
    <xf numFmtId="0" fontId="33" fillId="0" borderId="24" xfId="0" applyFont="1" applyBorder="1" applyAlignment="1">
      <alignment vertical="center" shrinkToFit="1"/>
    </xf>
    <xf numFmtId="9" fontId="33" fillId="0" borderId="33" xfId="1" applyFont="1" applyBorder="1">
      <alignment vertical="center"/>
    </xf>
    <xf numFmtId="9" fontId="33" fillId="0" borderId="20" xfId="1" applyFont="1" applyBorder="1">
      <alignment vertical="center"/>
    </xf>
    <xf numFmtId="9" fontId="33" fillId="0" borderId="21" xfId="1" applyFont="1" applyBorder="1">
      <alignment vertical="center"/>
    </xf>
    <xf numFmtId="181" fontId="33" fillId="0" borderId="0" xfId="0" applyNumberFormat="1" applyFont="1">
      <alignment vertical="center"/>
    </xf>
    <xf numFmtId="181" fontId="33" fillId="5" borderId="26" xfId="0" applyNumberFormat="1" applyFont="1" applyFill="1" applyBorder="1" applyAlignment="1">
      <alignment horizontal="center" vertical="center" wrapText="1"/>
    </xf>
    <xf numFmtId="191" fontId="33" fillId="2" borderId="25" xfId="0" applyNumberFormat="1" applyFont="1" applyFill="1" applyBorder="1" applyAlignment="1">
      <alignment horizontal="center" vertical="center" shrinkToFit="1"/>
    </xf>
    <xf numFmtId="191" fontId="33" fillId="2" borderId="26" xfId="0" applyNumberFormat="1" applyFont="1" applyFill="1" applyBorder="1" applyAlignment="1">
      <alignment horizontal="center" vertical="center" shrinkToFit="1"/>
    </xf>
    <xf numFmtId="191" fontId="33" fillId="2" borderId="6" xfId="0" applyNumberFormat="1" applyFont="1" applyFill="1" applyBorder="1" applyAlignment="1">
      <alignment horizontal="center" vertical="center" shrinkToFit="1"/>
    </xf>
    <xf numFmtId="191" fontId="33" fillId="0" borderId="25" xfId="0" applyNumberFormat="1" applyFont="1" applyBorder="1" applyAlignment="1">
      <alignment horizontal="center" vertical="center" shrinkToFit="1"/>
    </xf>
    <xf numFmtId="191" fontId="33" fillId="0" borderId="26" xfId="0" applyNumberFormat="1" applyFont="1" applyBorder="1" applyAlignment="1">
      <alignment horizontal="center" vertical="center" shrinkToFit="1"/>
    </xf>
    <xf numFmtId="191" fontId="33" fillId="0" borderId="6" xfId="0" applyNumberFormat="1" applyFont="1" applyBorder="1" applyAlignment="1">
      <alignment horizontal="center" vertical="center" shrinkToFit="1"/>
    </xf>
    <xf numFmtId="191" fontId="33" fillId="5" borderId="2" xfId="0" applyNumberFormat="1" applyFont="1" applyFill="1" applyBorder="1" applyAlignment="1">
      <alignment horizontal="center" vertical="center" shrinkToFit="1"/>
    </xf>
    <xf numFmtId="176" fontId="33" fillId="2" borderId="49" xfId="0" applyNumberFormat="1" applyFont="1" applyFill="1" applyBorder="1">
      <alignment vertical="center"/>
    </xf>
    <xf numFmtId="176" fontId="33" fillId="2" borderId="8" xfId="0" applyNumberFormat="1" applyFont="1" applyFill="1" applyBorder="1" applyAlignment="1">
      <alignment horizontal="center" vertical="center"/>
    </xf>
    <xf numFmtId="176" fontId="33" fillId="2" borderId="26" xfId="0" applyNumberFormat="1" applyFont="1" applyFill="1" applyBorder="1" applyAlignment="1">
      <alignment horizontal="center" vertical="center" wrapText="1"/>
    </xf>
    <xf numFmtId="0" fontId="33" fillId="2" borderId="26" xfId="0" applyFont="1" applyFill="1" applyBorder="1" applyAlignment="1">
      <alignment horizontal="center" vertical="center" wrapText="1"/>
    </xf>
    <xf numFmtId="0" fontId="33" fillId="2" borderId="6" xfId="0" applyFont="1" applyFill="1" applyBorder="1" applyAlignment="1">
      <alignment horizontal="center" vertical="center" wrapText="1"/>
    </xf>
    <xf numFmtId="0" fontId="43" fillId="2" borderId="2" xfId="0" applyNumberFormat="1" applyFont="1" applyFill="1" applyBorder="1" applyAlignment="1">
      <alignment horizontal="center" vertical="center" shrinkToFit="1"/>
    </xf>
    <xf numFmtId="194" fontId="33" fillId="5" borderId="0" xfId="0" applyNumberFormat="1" applyFont="1" applyFill="1">
      <alignment vertical="center"/>
    </xf>
    <xf numFmtId="196" fontId="33" fillId="5" borderId="0" xfId="0" applyNumberFormat="1" applyFont="1" applyFill="1">
      <alignment vertical="center"/>
    </xf>
    <xf numFmtId="195" fontId="33" fillId="5" borderId="0" xfId="0" applyNumberFormat="1" applyFont="1" applyFill="1">
      <alignment vertical="center"/>
    </xf>
    <xf numFmtId="197" fontId="33" fillId="5" borderId="0" xfId="0" applyNumberFormat="1" applyFont="1" applyFill="1">
      <alignment vertical="center"/>
    </xf>
    <xf numFmtId="0" fontId="33" fillId="5" borderId="2" xfId="0" applyNumberFormat="1" applyFont="1" applyFill="1" applyBorder="1" applyAlignment="1">
      <alignment horizontal="center" vertical="center" wrapText="1"/>
    </xf>
    <xf numFmtId="181" fontId="33" fillId="2" borderId="49" xfId="0" applyNumberFormat="1" applyFont="1" applyFill="1" applyBorder="1">
      <alignment vertical="center"/>
    </xf>
    <xf numFmtId="181" fontId="33" fillId="2" borderId="50" xfId="0" applyNumberFormat="1" applyFont="1" applyFill="1" applyBorder="1">
      <alignment vertical="center"/>
    </xf>
    <xf numFmtId="181" fontId="33" fillId="2" borderId="51" xfId="0" applyNumberFormat="1" applyFont="1" applyFill="1" applyBorder="1">
      <alignment vertical="center"/>
    </xf>
    <xf numFmtId="176" fontId="33" fillId="0" borderId="9" xfId="0" applyNumberFormat="1" applyFont="1" applyBorder="1" applyAlignment="1">
      <alignment horizontal="center" vertical="center" wrapText="1"/>
    </xf>
    <xf numFmtId="0" fontId="42" fillId="2" borderId="5" xfId="0" applyFont="1" applyFill="1" applyBorder="1" applyAlignment="1">
      <alignment horizontal="center" vertical="center" wrapText="1"/>
    </xf>
    <xf numFmtId="0" fontId="36" fillId="2" borderId="0" xfId="0" applyFont="1" applyFill="1">
      <alignment vertical="center"/>
    </xf>
    <xf numFmtId="0" fontId="47" fillId="2" borderId="0" xfId="0" applyFont="1" applyFill="1">
      <alignment vertical="center"/>
    </xf>
    <xf numFmtId="0" fontId="50" fillId="5" borderId="57" xfId="0" applyFont="1" applyFill="1" applyBorder="1" applyAlignment="1">
      <alignment horizontal="center" vertical="center"/>
    </xf>
    <xf numFmtId="0" fontId="34" fillId="5" borderId="5" xfId="0" applyFont="1" applyFill="1" applyBorder="1" applyAlignment="1">
      <alignment horizontal="left"/>
    </xf>
    <xf numFmtId="0" fontId="42" fillId="5" borderId="5" xfId="0" applyFont="1" applyFill="1" applyBorder="1" applyAlignment="1">
      <alignment horizontal="center" vertical="center"/>
    </xf>
    <xf numFmtId="0" fontId="42" fillId="5" borderId="2" xfId="0" applyFont="1" applyFill="1" applyBorder="1" applyAlignment="1">
      <alignment horizontal="center" vertical="center"/>
    </xf>
    <xf numFmtId="194" fontId="50" fillId="5" borderId="57" xfId="0" applyNumberFormat="1" applyFont="1" applyFill="1" applyBorder="1" applyAlignment="1">
      <alignment horizontal="center" vertical="center" shrinkToFit="1"/>
    </xf>
    <xf numFmtId="194" fontId="33" fillId="5" borderId="5" xfId="0" applyNumberFormat="1" applyFont="1" applyFill="1" applyBorder="1" applyAlignment="1">
      <alignment horizontal="left" vertical="center" shrinkToFit="1"/>
    </xf>
    <xf numFmtId="194" fontId="33" fillId="5" borderId="2" xfId="0" applyNumberFormat="1" applyFont="1" applyFill="1" applyBorder="1" applyAlignment="1">
      <alignment horizontal="left" vertical="center" shrinkToFit="1"/>
    </xf>
    <xf numFmtId="194" fontId="33" fillId="5" borderId="5" xfId="0" applyNumberFormat="1" applyFont="1" applyFill="1" applyBorder="1" applyAlignment="1">
      <alignment horizontal="center" shrinkToFit="1"/>
    </xf>
    <xf numFmtId="194" fontId="39" fillId="5" borderId="5" xfId="0" applyNumberFormat="1" applyFont="1" applyFill="1" applyBorder="1" applyAlignment="1">
      <alignment horizontal="center" shrinkToFit="1"/>
    </xf>
    <xf numFmtId="194" fontId="39" fillId="5" borderId="2" xfId="0" applyNumberFormat="1" applyFont="1" applyFill="1" applyBorder="1" applyAlignment="1">
      <alignment horizontal="center" shrinkToFit="1"/>
    </xf>
    <xf numFmtId="196" fontId="50" fillId="5" borderId="57" xfId="0" applyNumberFormat="1" applyFont="1" applyFill="1" applyBorder="1" applyAlignment="1">
      <alignment horizontal="center" vertical="center" shrinkToFit="1"/>
    </xf>
    <xf numFmtId="195" fontId="50" fillId="5" borderId="57" xfId="0" applyNumberFormat="1" applyFont="1" applyFill="1" applyBorder="1" applyAlignment="1">
      <alignment horizontal="center" vertical="center" shrinkToFit="1"/>
    </xf>
    <xf numFmtId="197" fontId="50" fillId="5" borderId="57" xfId="0" applyNumberFormat="1" applyFont="1" applyFill="1" applyBorder="1" applyAlignment="1">
      <alignment horizontal="center" vertical="center" shrinkToFit="1"/>
    </xf>
    <xf numFmtId="0" fontId="41" fillId="0" borderId="0" xfId="0" applyFont="1" applyAlignment="1">
      <alignment vertical="center" wrapText="1"/>
    </xf>
    <xf numFmtId="0" fontId="41" fillId="2" borderId="0" xfId="0" applyFont="1" applyFill="1" applyAlignment="1">
      <alignment vertical="center" wrapText="1"/>
    </xf>
    <xf numFmtId="194" fontId="44" fillId="5" borderId="1" xfId="0" applyNumberFormat="1" applyFont="1" applyFill="1" applyBorder="1" applyAlignment="1">
      <alignment horizontal="center" vertical="center" wrapText="1"/>
    </xf>
    <xf numFmtId="194" fontId="41" fillId="5" borderId="30" xfId="0" applyNumberFormat="1" applyFont="1" applyFill="1" applyBorder="1" applyAlignment="1">
      <alignment horizontal="center" wrapText="1"/>
    </xf>
    <xf numFmtId="194" fontId="45" fillId="5" borderId="30" xfId="0" applyNumberFormat="1" applyFont="1" applyFill="1" applyBorder="1" applyAlignment="1">
      <alignment horizontal="center" wrapText="1"/>
    </xf>
    <xf numFmtId="194" fontId="44" fillId="5" borderId="73" xfId="0" applyNumberFormat="1" applyFont="1" applyFill="1" applyBorder="1" applyAlignment="1">
      <alignment horizontal="center" vertical="center" wrapText="1"/>
    </xf>
    <xf numFmtId="194" fontId="41" fillId="5" borderId="25" xfId="0" applyNumberFormat="1" applyFont="1" applyFill="1" applyBorder="1" applyAlignment="1">
      <alignment horizontal="center" wrapText="1"/>
    </xf>
    <xf numFmtId="194" fontId="33" fillId="5" borderId="73" xfId="0" applyNumberFormat="1" applyFont="1" applyFill="1" applyBorder="1" applyAlignment="1">
      <alignment horizontal="center" vertical="center" wrapText="1"/>
    </xf>
    <xf numFmtId="196" fontId="33" fillId="5" borderId="73" xfId="0" applyNumberFormat="1" applyFont="1" applyFill="1" applyBorder="1" applyAlignment="1">
      <alignment horizontal="center" vertical="center" wrapText="1"/>
    </xf>
    <xf numFmtId="195" fontId="33" fillId="5" borderId="73" xfId="0" applyNumberFormat="1" applyFont="1" applyFill="1" applyBorder="1" applyAlignment="1">
      <alignment horizontal="center" vertical="center" wrapText="1"/>
    </xf>
    <xf numFmtId="194" fontId="41" fillId="5" borderId="26" xfId="0" applyNumberFormat="1" applyFont="1" applyFill="1" applyBorder="1" applyAlignment="1">
      <alignment horizontal="center" wrapText="1"/>
    </xf>
    <xf numFmtId="194" fontId="45" fillId="5" borderId="26" xfId="0" applyNumberFormat="1" applyFont="1" applyFill="1" applyBorder="1" applyAlignment="1">
      <alignment horizontal="center" wrapText="1"/>
    </xf>
    <xf numFmtId="194" fontId="45" fillId="5" borderId="6" xfId="0" applyNumberFormat="1" applyFont="1" applyFill="1" applyBorder="1" applyAlignment="1">
      <alignment horizontal="center" wrapText="1"/>
    </xf>
    <xf numFmtId="194" fontId="40" fillId="5" borderId="26" xfId="0" applyNumberFormat="1" applyFont="1" applyFill="1" applyBorder="1" applyAlignment="1">
      <alignment horizontal="center" wrapText="1"/>
    </xf>
    <xf numFmtId="194" fontId="40" fillId="5" borderId="6" xfId="0" applyNumberFormat="1" applyFont="1" applyFill="1" applyBorder="1" applyAlignment="1">
      <alignment horizontal="center" wrapText="1"/>
    </xf>
    <xf numFmtId="197" fontId="33" fillId="5" borderId="73" xfId="0" applyNumberFormat="1" applyFont="1" applyFill="1" applyBorder="1" applyAlignment="1">
      <alignment horizontal="center" vertical="center" wrapText="1"/>
    </xf>
    <xf numFmtId="194" fontId="46" fillId="5" borderId="26" xfId="0" applyNumberFormat="1" applyFont="1" applyFill="1" applyBorder="1" applyAlignment="1">
      <alignment horizontal="center" wrapText="1"/>
    </xf>
    <xf numFmtId="181" fontId="33" fillId="5" borderId="6" xfId="0" applyNumberFormat="1" applyFont="1" applyFill="1" applyBorder="1" applyAlignment="1">
      <alignment horizontal="center" vertical="center" wrapText="1"/>
    </xf>
    <xf numFmtId="176" fontId="41" fillId="0" borderId="0" xfId="0" applyNumberFormat="1" applyFont="1" applyAlignment="1">
      <alignment horizontal="left" vertical="center"/>
    </xf>
    <xf numFmtId="0" fontId="43" fillId="2" borderId="0" xfId="0" applyFont="1" applyFill="1" applyAlignment="1">
      <alignment horizontal="left" vertical="center"/>
    </xf>
    <xf numFmtId="181" fontId="33" fillId="5" borderId="7" xfId="0" applyNumberFormat="1" applyFont="1" applyFill="1" applyBorder="1" applyAlignment="1">
      <alignment horizontal="center" vertical="center"/>
    </xf>
    <xf numFmtId="181" fontId="41" fillId="5" borderId="30" xfId="0" applyNumberFormat="1" applyFont="1" applyFill="1" applyBorder="1" applyAlignment="1">
      <alignment horizontal="center" vertical="center" wrapText="1"/>
    </xf>
    <xf numFmtId="181" fontId="46" fillId="5" borderId="30" xfId="0" applyNumberFormat="1" applyFont="1" applyFill="1" applyBorder="1" applyAlignment="1">
      <alignment horizontal="center" vertical="center" wrapText="1"/>
    </xf>
    <xf numFmtId="181" fontId="33" fillId="5" borderId="4" xfId="0" applyNumberFormat="1" applyFont="1" applyFill="1" applyBorder="1" applyAlignment="1">
      <alignment horizontal="center" vertical="center" wrapText="1"/>
    </xf>
    <xf numFmtId="181" fontId="41" fillId="5" borderId="25" xfId="0" applyNumberFormat="1" applyFont="1" applyFill="1" applyBorder="1" applyAlignment="1">
      <alignment horizontal="center" vertical="center" wrapText="1"/>
    </xf>
    <xf numFmtId="0" fontId="33" fillId="5" borderId="4" xfId="0" applyFont="1" applyFill="1" applyBorder="1" applyAlignment="1">
      <alignment horizontal="center" vertical="center" wrapText="1"/>
    </xf>
    <xf numFmtId="181" fontId="41" fillId="5" borderId="26" xfId="0" applyNumberFormat="1" applyFont="1" applyFill="1" applyBorder="1" applyAlignment="1">
      <alignment horizontal="center" vertical="center" wrapText="1"/>
    </xf>
    <xf numFmtId="181" fontId="46" fillId="5" borderId="26" xfId="0" applyNumberFormat="1" applyFont="1" applyFill="1" applyBorder="1" applyAlignment="1">
      <alignment horizontal="center" vertical="center" wrapText="1"/>
    </xf>
    <xf numFmtId="181" fontId="46" fillId="5" borderId="6" xfId="0" applyNumberFormat="1" applyFont="1" applyFill="1" applyBorder="1" applyAlignment="1">
      <alignment horizontal="center" vertical="center" wrapText="1"/>
    </xf>
    <xf numFmtId="181" fontId="41" fillId="5" borderId="6" xfId="0" applyNumberFormat="1" applyFont="1" applyFill="1" applyBorder="1" applyAlignment="1">
      <alignment horizontal="center" vertical="center" wrapText="1"/>
    </xf>
    <xf numFmtId="181" fontId="33" fillId="0" borderId="49" xfId="0" applyNumberFormat="1" applyFont="1" applyBorder="1">
      <alignment vertical="center"/>
    </xf>
    <xf numFmtId="0" fontId="41" fillId="2" borderId="0" xfId="0" applyFont="1" applyFill="1" applyAlignment="1">
      <alignment horizontal="left" vertical="center"/>
    </xf>
    <xf numFmtId="181" fontId="47" fillId="2" borderId="39" xfId="0" applyNumberFormat="1" applyFont="1" applyFill="1" applyBorder="1">
      <alignment vertical="center"/>
    </xf>
    <xf numFmtId="181" fontId="46" fillId="2" borderId="39" xfId="0" applyNumberFormat="1" applyFont="1" applyFill="1" applyBorder="1">
      <alignment vertical="center"/>
    </xf>
    <xf numFmtId="181" fontId="46" fillId="2" borderId="40" xfId="0" applyNumberFormat="1" applyFont="1" applyFill="1" applyBorder="1">
      <alignment vertical="center"/>
    </xf>
    <xf numFmtId="181" fontId="33" fillId="2" borderId="22" xfId="0" applyNumberFormat="1" applyFont="1" applyFill="1" applyBorder="1">
      <alignment vertical="center"/>
    </xf>
    <xf numFmtId="181" fontId="47" fillId="2" borderId="13" xfId="0" applyNumberFormat="1" applyFont="1" applyFill="1" applyBorder="1">
      <alignment vertical="center"/>
    </xf>
    <xf numFmtId="181" fontId="47" fillId="2" borderId="14" xfId="0" applyNumberFormat="1" applyFont="1" applyFill="1" applyBorder="1">
      <alignment vertical="center"/>
    </xf>
    <xf numFmtId="181" fontId="46" fillId="2" borderId="14" xfId="0" applyNumberFormat="1" applyFont="1" applyFill="1" applyBorder="1">
      <alignment vertical="center"/>
    </xf>
    <xf numFmtId="181" fontId="46" fillId="2" borderId="15" xfId="0" applyNumberFormat="1" applyFont="1" applyFill="1" applyBorder="1">
      <alignment vertical="center"/>
    </xf>
    <xf numFmtId="181" fontId="41" fillId="2" borderId="14" xfId="0" applyNumberFormat="1" applyFont="1" applyFill="1" applyBorder="1">
      <alignment vertical="center"/>
    </xf>
    <xf numFmtId="181" fontId="41" fillId="2" borderId="15" xfId="0" applyNumberFormat="1" applyFont="1" applyFill="1" applyBorder="1">
      <alignment vertical="center"/>
    </xf>
    <xf numFmtId="181" fontId="33" fillId="0" borderId="50" xfId="0" applyNumberFormat="1" applyFont="1" applyBorder="1">
      <alignment vertical="center"/>
    </xf>
    <xf numFmtId="181" fontId="47" fillId="2" borderId="32" xfId="0" applyNumberFormat="1" applyFont="1" applyFill="1" applyBorder="1">
      <alignment vertical="center"/>
    </xf>
    <xf numFmtId="181" fontId="46" fillId="2" borderId="32" xfId="0" applyNumberFormat="1" applyFont="1" applyFill="1" applyBorder="1">
      <alignment vertical="center"/>
    </xf>
    <xf numFmtId="181" fontId="33" fillId="2" borderId="23" xfId="0" applyNumberFormat="1" applyFont="1" applyFill="1" applyBorder="1">
      <alignment vertical="center"/>
    </xf>
    <xf numFmtId="181" fontId="47" fillId="2" borderId="16" xfId="0" applyNumberFormat="1" applyFont="1" applyFill="1" applyBorder="1">
      <alignment vertical="center"/>
    </xf>
    <xf numFmtId="181" fontId="47" fillId="2" borderId="17" xfId="0" applyNumberFormat="1" applyFont="1" applyFill="1" applyBorder="1">
      <alignment vertical="center"/>
    </xf>
    <xf numFmtId="181" fontId="46" fillId="2" borderId="17" xfId="0" applyNumberFormat="1" applyFont="1" applyFill="1" applyBorder="1">
      <alignment vertical="center"/>
    </xf>
    <xf numFmtId="181" fontId="46" fillId="2" borderId="18" xfId="0" applyNumberFormat="1" applyFont="1" applyFill="1" applyBorder="1">
      <alignment vertical="center"/>
    </xf>
    <xf numFmtId="181" fontId="41" fillId="2" borderId="17" xfId="0" applyNumberFormat="1" applyFont="1" applyFill="1" applyBorder="1">
      <alignment vertical="center"/>
    </xf>
    <xf numFmtId="181" fontId="41" fillId="2" borderId="18" xfId="0" applyNumberFormat="1" applyFont="1" applyFill="1" applyBorder="1">
      <alignment vertical="center"/>
    </xf>
    <xf numFmtId="181" fontId="43" fillId="2" borderId="32" xfId="0" applyNumberFormat="1" applyFont="1" applyFill="1" applyBorder="1">
      <alignment vertical="center"/>
    </xf>
    <xf numFmtId="181" fontId="43" fillId="2" borderId="16" xfId="0" applyNumberFormat="1" applyFont="1" applyFill="1" applyBorder="1">
      <alignment vertical="center"/>
    </xf>
    <xf numFmtId="181" fontId="43" fillId="2" borderId="17" xfId="0" applyNumberFormat="1" applyFont="1" applyFill="1" applyBorder="1">
      <alignment vertical="center"/>
    </xf>
    <xf numFmtId="0" fontId="41" fillId="0" borderId="0" xfId="0" applyFont="1" applyAlignment="1">
      <alignment horizontal="left" vertical="center"/>
    </xf>
    <xf numFmtId="181" fontId="47" fillId="2" borderId="33" xfId="0" applyNumberFormat="1" applyFont="1" applyFill="1" applyBorder="1">
      <alignment vertical="center"/>
    </xf>
    <xf numFmtId="181" fontId="46" fillId="2" borderId="33" xfId="0" applyNumberFormat="1" applyFont="1" applyFill="1" applyBorder="1">
      <alignment vertical="center"/>
    </xf>
    <xf numFmtId="181" fontId="33" fillId="2" borderId="24" xfId="0" applyNumberFormat="1" applyFont="1" applyFill="1" applyBorder="1">
      <alignment vertical="center"/>
    </xf>
    <xf numFmtId="181" fontId="47" fillId="2" borderId="19" xfId="0" applyNumberFormat="1" applyFont="1" applyFill="1" applyBorder="1">
      <alignment vertical="center"/>
    </xf>
    <xf numFmtId="181" fontId="47" fillId="2" borderId="20" xfId="0" applyNumberFormat="1" applyFont="1" applyFill="1" applyBorder="1">
      <alignment vertical="center"/>
    </xf>
    <xf numFmtId="181" fontId="46" fillId="2" borderId="20" xfId="0" applyNumberFormat="1" applyFont="1" applyFill="1" applyBorder="1">
      <alignment vertical="center"/>
    </xf>
    <xf numFmtId="181" fontId="46" fillId="2" borderId="21" xfId="0" applyNumberFormat="1" applyFont="1" applyFill="1" applyBorder="1">
      <alignment vertical="center"/>
    </xf>
    <xf numFmtId="181" fontId="41" fillId="2" borderId="20" xfId="0" applyNumberFormat="1" applyFont="1" applyFill="1" applyBorder="1">
      <alignment vertical="center"/>
    </xf>
    <xf numFmtId="181" fontId="41" fillId="2" borderId="21" xfId="0" applyNumberFormat="1" applyFont="1" applyFill="1" applyBorder="1">
      <alignment vertical="center"/>
    </xf>
    <xf numFmtId="181" fontId="33" fillId="0" borderId="51" xfId="0" applyNumberFormat="1" applyFont="1" applyBorder="1">
      <alignment vertical="center"/>
    </xf>
    <xf numFmtId="0" fontId="40" fillId="0" borderId="0" xfId="0" applyFont="1">
      <alignment vertical="center"/>
    </xf>
    <xf numFmtId="0" fontId="42" fillId="5" borderId="3" xfId="0" applyFont="1" applyFill="1" applyBorder="1" applyAlignment="1">
      <alignment horizontal="left" vertical="center" wrapText="1"/>
    </xf>
    <xf numFmtId="194" fontId="33" fillId="0" borderId="0" xfId="0" applyNumberFormat="1" applyFont="1" applyFill="1">
      <alignment vertical="center"/>
    </xf>
    <xf numFmtId="0" fontId="41" fillId="2" borderId="94" xfId="0" applyFont="1" applyFill="1" applyBorder="1" applyAlignment="1">
      <alignment horizontal="left" vertical="center" wrapText="1"/>
    </xf>
    <xf numFmtId="0" fontId="41" fillId="2" borderId="0" xfId="0" applyFont="1" applyFill="1" applyBorder="1" applyAlignment="1">
      <alignment horizontal="left" vertical="center" wrapText="1"/>
    </xf>
    <xf numFmtId="176" fontId="33" fillId="0" borderId="0" xfId="0" applyNumberFormat="1" applyFont="1" applyFill="1" applyAlignment="1">
      <alignment horizontal="center" vertical="center"/>
    </xf>
    <xf numFmtId="196" fontId="33" fillId="0" borderId="0" xfId="0" applyNumberFormat="1" applyFont="1" applyFill="1">
      <alignment vertical="center"/>
    </xf>
    <xf numFmtId="181" fontId="41" fillId="2" borderId="32" xfId="0" applyNumberFormat="1" applyFont="1" applyFill="1" applyBorder="1">
      <alignment vertical="center"/>
    </xf>
    <xf numFmtId="181" fontId="41" fillId="2" borderId="16" xfId="0" applyNumberFormat="1" applyFont="1" applyFill="1" applyBorder="1">
      <alignment vertical="center"/>
    </xf>
    <xf numFmtId="195" fontId="33" fillId="0" borderId="0" xfId="0" applyNumberFormat="1" applyFont="1" applyFill="1">
      <alignment vertical="center"/>
    </xf>
    <xf numFmtId="197" fontId="33" fillId="0" borderId="0" xfId="0" applyNumberFormat="1" applyFont="1" applyFill="1">
      <alignment vertical="center"/>
    </xf>
    <xf numFmtId="181" fontId="47" fillId="0" borderId="33" xfId="0" applyNumberFormat="1" applyFont="1" applyBorder="1">
      <alignment vertical="center"/>
    </xf>
    <xf numFmtId="181" fontId="46" fillId="0" borderId="33" xfId="0" applyNumberFormat="1" applyFont="1" applyBorder="1">
      <alignment vertical="center"/>
    </xf>
    <xf numFmtId="181" fontId="46" fillId="0" borderId="95" xfId="0" applyNumberFormat="1" applyFont="1" applyBorder="1">
      <alignment vertical="center"/>
    </xf>
    <xf numFmtId="181" fontId="33" fillId="0" borderId="24" xfId="0" applyNumberFormat="1" applyFont="1" applyBorder="1">
      <alignment vertical="center"/>
    </xf>
    <xf numFmtId="181" fontId="47" fillId="0" borderId="19" xfId="0" applyNumberFormat="1" applyFont="1" applyBorder="1">
      <alignment vertical="center"/>
    </xf>
    <xf numFmtId="181" fontId="47" fillId="0" borderId="20" xfId="0" applyNumberFormat="1" applyFont="1" applyBorder="1">
      <alignment vertical="center"/>
    </xf>
    <xf numFmtId="181" fontId="46" fillId="0" borderId="20" xfId="0" applyNumberFormat="1" applyFont="1" applyBorder="1">
      <alignment vertical="center"/>
    </xf>
    <xf numFmtId="181" fontId="46" fillId="0" borderId="21" xfId="0" applyNumberFormat="1" applyFont="1" applyBorder="1">
      <alignment vertical="center"/>
    </xf>
    <xf numFmtId="0" fontId="41" fillId="0" borderId="0" xfId="0" applyFont="1" applyAlignment="1">
      <alignment horizontal="left" vertical="center" wrapText="1"/>
    </xf>
    <xf numFmtId="0" fontId="41" fillId="2" borderId="62" xfId="0" applyFont="1" applyFill="1" applyBorder="1" applyAlignment="1">
      <alignment horizontal="left" vertical="center"/>
    </xf>
    <xf numFmtId="194" fontId="33" fillId="0" borderId="38" xfId="0" applyNumberFormat="1" applyFont="1" applyBorder="1" applyAlignment="1">
      <alignment horizontal="center" vertical="center" shrinkToFit="1"/>
    </xf>
    <xf numFmtId="194" fontId="33" fillId="0" borderId="68" xfId="0" applyNumberFormat="1" applyFont="1" applyBorder="1" applyAlignment="1">
      <alignment horizontal="center" vertical="center" shrinkToFit="1"/>
    </xf>
    <xf numFmtId="196" fontId="33" fillId="0" borderId="68" xfId="0" applyNumberFormat="1" applyFont="1" applyBorder="1" applyAlignment="1">
      <alignment horizontal="center" vertical="center" shrinkToFit="1"/>
    </xf>
    <xf numFmtId="195" fontId="33" fillId="0" borderId="68" xfId="0" applyNumberFormat="1" applyFont="1" applyBorder="1" applyAlignment="1">
      <alignment horizontal="center" vertical="center" shrinkToFit="1"/>
    </xf>
    <xf numFmtId="197" fontId="33" fillId="0" borderId="69" xfId="0" applyNumberFormat="1" applyFont="1" applyBorder="1" applyAlignment="1">
      <alignment horizontal="center" vertical="center" shrinkToFit="1"/>
    </xf>
    <xf numFmtId="194" fontId="33" fillId="0" borderId="25" xfId="0" applyNumberFormat="1" applyFont="1" applyBorder="1" applyAlignment="1">
      <alignment horizontal="center" vertical="center" shrinkToFit="1"/>
    </xf>
    <xf numFmtId="194" fontId="33" fillId="0" borderId="26" xfId="0" applyNumberFormat="1" applyFont="1" applyBorder="1" applyAlignment="1">
      <alignment horizontal="center" vertical="center" shrinkToFit="1"/>
    </xf>
    <xf numFmtId="196" fontId="33" fillId="0" borderId="26" xfId="0" applyNumberFormat="1" applyFont="1" applyBorder="1" applyAlignment="1">
      <alignment horizontal="center" vertical="center" shrinkToFit="1"/>
    </xf>
    <xf numFmtId="195" fontId="33" fillId="0" borderId="26" xfId="0" applyNumberFormat="1" applyFont="1" applyBorder="1" applyAlignment="1">
      <alignment horizontal="center" vertical="center" shrinkToFit="1"/>
    </xf>
    <xf numFmtId="197" fontId="33" fillId="0" borderId="6" xfId="0" applyNumberFormat="1" applyFont="1" applyBorder="1" applyAlignment="1">
      <alignment horizontal="center" vertical="center" shrinkToFit="1"/>
    </xf>
    <xf numFmtId="0" fontId="37" fillId="0" borderId="0" xfId="2" applyFont="1" applyAlignment="1">
      <alignment vertical="center" shrinkToFit="1"/>
    </xf>
    <xf numFmtId="194" fontId="33" fillId="5" borderId="26" xfId="0" applyNumberFormat="1" applyFont="1" applyFill="1" applyBorder="1" applyAlignment="1">
      <alignment horizontal="center" vertical="center" shrinkToFit="1"/>
    </xf>
    <xf numFmtId="196" fontId="33" fillId="5" borderId="26" xfId="0" applyNumberFormat="1" applyFont="1" applyFill="1" applyBorder="1" applyAlignment="1">
      <alignment horizontal="center" vertical="center" shrinkToFit="1"/>
    </xf>
    <xf numFmtId="195" fontId="33" fillId="5" borderId="26" xfId="0" applyNumberFormat="1" applyFont="1" applyFill="1" applyBorder="1" applyAlignment="1">
      <alignment horizontal="center" vertical="center" shrinkToFit="1"/>
    </xf>
    <xf numFmtId="197" fontId="33" fillId="5" borderId="6" xfId="0" applyNumberFormat="1" applyFont="1" applyFill="1" applyBorder="1" applyAlignment="1">
      <alignment horizontal="center" vertical="center" shrinkToFit="1"/>
    </xf>
    <xf numFmtId="194" fontId="33" fillId="5" borderId="4" xfId="0" applyNumberFormat="1" applyFont="1" applyFill="1" applyBorder="1" applyAlignment="1">
      <alignment horizontal="center" vertical="center" shrinkToFit="1"/>
    </xf>
    <xf numFmtId="195" fontId="33" fillId="5" borderId="9" xfId="0" applyNumberFormat="1" applyFont="1" applyFill="1" applyBorder="1" applyAlignment="1">
      <alignment horizontal="center" vertical="center" shrinkToFit="1"/>
    </xf>
    <xf numFmtId="194" fontId="33" fillId="5" borderId="9" xfId="0" applyNumberFormat="1" applyFont="1" applyFill="1" applyBorder="1" applyAlignment="1">
      <alignment horizontal="center" vertical="center" shrinkToFit="1"/>
    </xf>
    <xf numFmtId="194" fontId="33" fillId="5" borderId="30" xfId="0" applyNumberFormat="1" applyFont="1" applyFill="1" applyBorder="1" applyAlignment="1">
      <alignment horizontal="center" vertical="center" shrinkToFit="1"/>
    </xf>
    <xf numFmtId="0" fontId="37" fillId="0" borderId="0" xfId="2" applyFont="1" applyAlignment="1">
      <alignment vertical="center"/>
    </xf>
    <xf numFmtId="0" fontId="33" fillId="0" borderId="0" xfId="0" applyFont="1" applyAlignment="1">
      <alignment vertical="center"/>
    </xf>
    <xf numFmtId="0" fontId="33" fillId="5" borderId="71" xfId="0" applyFont="1" applyFill="1" applyBorder="1">
      <alignment vertical="center"/>
    </xf>
    <xf numFmtId="0" fontId="33" fillId="5" borderId="57" xfId="0" applyFont="1" applyFill="1" applyBorder="1" applyAlignment="1">
      <alignment horizontal="center" vertical="center" shrinkToFit="1"/>
    </xf>
    <xf numFmtId="0" fontId="42" fillId="5" borderId="38" xfId="0" applyFont="1" applyFill="1" applyBorder="1" applyAlignment="1">
      <alignment horizontal="center" vertical="center" wrapText="1" shrinkToFit="1"/>
    </xf>
    <xf numFmtId="0" fontId="42" fillId="5" borderId="68" xfId="0" applyFont="1" applyFill="1" applyBorder="1" applyAlignment="1">
      <alignment horizontal="center" vertical="center" wrapText="1" shrinkToFit="1"/>
    </xf>
    <xf numFmtId="0" fontId="42" fillId="5" borderId="69" xfId="0" applyFont="1" applyFill="1" applyBorder="1" applyAlignment="1">
      <alignment horizontal="center" vertical="center" wrapText="1" shrinkToFit="1"/>
    </xf>
    <xf numFmtId="0" fontId="39" fillId="0" borderId="25" xfId="0" applyFont="1" applyBorder="1" applyAlignment="1">
      <alignment horizontal="center" vertical="center" wrapText="1"/>
    </xf>
    <xf numFmtId="0" fontId="39" fillId="0" borderId="26" xfId="0" applyFont="1" applyBorder="1" applyAlignment="1">
      <alignment horizontal="center" vertical="center" wrapText="1"/>
    </xf>
    <xf numFmtId="0" fontId="39" fillId="0" borderId="6" xfId="0" applyFont="1" applyBorder="1" applyAlignment="1">
      <alignment horizontal="center" vertical="center" wrapText="1"/>
    </xf>
    <xf numFmtId="0" fontId="42" fillId="2" borderId="4" xfId="0" applyFont="1" applyFill="1" applyBorder="1" applyAlignment="1">
      <alignment horizontal="center" vertical="center" wrapText="1" shrinkToFit="1"/>
    </xf>
    <xf numFmtId="0" fontId="42" fillId="2" borderId="6" xfId="0" applyFont="1" applyFill="1" applyBorder="1" applyAlignment="1">
      <alignment horizontal="center" vertical="center" wrapText="1"/>
    </xf>
    <xf numFmtId="0" fontId="42" fillId="5" borderId="26" xfId="0" applyFont="1" applyFill="1" applyBorder="1" applyAlignment="1">
      <alignment horizontal="center" vertical="center" wrapText="1"/>
    </xf>
    <xf numFmtId="0" fontId="42" fillId="5" borderId="6" xfId="0" applyFont="1" applyFill="1" applyBorder="1" applyAlignment="1">
      <alignment horizontal="center" vertical="center" wrapText="1"/>
    </xf>
    <xf numFmtId="0" fontId="43" fillId="2" borderId="76" xfId="0" applyFont="1" applyFill="1" applyBorder="1" applyAlignment="1">
      <alignment horizontal="center" vertical="center" shrinkToFit="1"/>
    </xf>
    <xf numFmtId="0" fontId="33" fillId="2" borderId="3" xfId="0" applyFont="1" applyFill="1" applyBorder="1" applyAlignment="1">
      <alignment horizontal="center" vertical="center" wrapText="1"/>
    </xf>
    <xf numFmtId="0" fontId="33" fillId="5" borderId="30" xfId="0" applyFont="1" applyFill="1" applyBorder="1" applyAlignment="1">
      <alignment horizontal="center" vertical="center" wrapText="1"/>
    </xf>
    <xf numFmtId="0" fontId="33" fillId="5" borderId="2" xfId="0" applyFont="1" applyFill="1" applyBorder="1" applyAlignment="1">
      <alignment horizontal="center" vertical="center" wrapText="1"/>
    </xf>
    <xf numFmtId="0" fontId="44" fillId="2" borderId="0" xfId="0" applyFont="1" applyFill="1" applyAlignment="1">
      <alignment vertical="center" wrapText="1"/>
    </xf>
    <xf numFmtId="0" fontId="33" fillId="2" borderId="3" xfId="0" applyFont="1" applyFill="1" applyBorder="1" applyAlignment="1">
      <alignment horizontal="center" vertical="center"/>
    </xf>
    <xf numFmtId="176" fontId="41" fillId="0" borderId="62" xfId="0" applyNumberFormat="1" applyFont="1" applyBorder="1" applyAlignment="1">
      <alignment horizontal="left" vertical="center"/>
    </xf>
    <xf numFmtId="0" fontId="33" fillId="2" borderId="4" xfId="0" applyFont="1" applyFill="1" applyBorder="1">
      <alignment vertical="center"/>
    </xf>
    <xf numFmtId="0" fontId="33" fillId="2" borderId="2" xfId="0" applyFont="1" applyFill="1" applyBorder="1">
      <alignment vertical="center"/>
    </xf>
    <xf numFmtId="176" fontId="41" fillId="0" borderId="66" xfId="0" applyNumberFormat="1" applyFont="1" applyBorder="1" applyAlignment="1">
      <alignment horizontal="left" vertical="center"/>
    </xf>
    <xf numFmtId="0" fontId="42" fillId="2" borderId="66" xfId="0" applyFont="1" applyFill="1" applyBorder="1">
      <alignment vertical="center"/>
    </xf>
    <xf numFmtId="0" fontId="33" fillId="2" borderId="96" xfId="0" applyFont="1" applyFill="1" applyBorder="1">
      <alignment vertical="center"/>
    </xf>
    <xf numFmtId="176" fontId="41" fillId="0" borderId="23" xfId="0" applyNumberFormat="1" applyFont="1" applyBorder="1" applyAlignment="1">
      <alignment horizontal="left" vertical="center"/>
    </xf>
    <xf numFmtId="0" fontId="42" fillId="2" borderId="23" xfId="0" applyFont="1" applyFill="1" applyBorder="1">
      <alignment vertical="center"/>
    </xf>
    <xf numFmtId="0" fontId="33" fillId="2" borderId="41" xfId="0" applyFont="1" applyFill="1" applyBorder="1">
      <alignment vertical="center"/>
    </xf>
    <xf numFmtId="0" fontId="42" fillId="2" borderId="24" xfId="0" applyFont="1" applyFill="1" applyBorder="1">
      <alignment vertical="center"/>
    </xf>
    <xf numFmtId="0" fontId="33" fillId="2" borderId="95" xfId="0" applyFont="1" applyFill="1" applyBorder="1">
      <alignment vertical="center"/>
    </xf>
    <xf numFmtId="9" fontId="33" fillId="2" borderId="0" xfId="1" applyFont="1" applyFill="1" applyBorder="1" applyAlignment="1">
      <alignment horizontal="center" vertical="center" shrinkToFit="1"/>
    </xf>
    <xf numFmtId="0" fontId="39" fillId="2" borderId="0" xfId="0" applyFont="1" applyFill="1" applyBorder="1" applyAlignment="1">
      <alignment horizontal="center" vertical="center" wrapText="1"/>
    </xf>
    <xf numFmtId="176" fontId="35" fillId="2" borderId="0" xfId="0" applyNumberFormat="1" applyFont="1" applyFill="1" applyBorder="1" applyAlignment="1">
      <alignment horizontal="center" vertical="center"/>
    </xf>
    <xf numFmtId="0" fontId="33" fillId="2" borderId="0" xfId="0" applyFont="1" applyFill="1" applyBorder="1" applyAlignment="1">
      <alignment horizontal="center" vertical="center" wrapText="1"/>
    </xf>
    <xf numFmtId="0" fontId="33" fillId="5" borderId="5" xfId="0" applyFont="1" applyFill="1" applyBorder="1" applyAlignment="1">
      <alignment horizontal="center" vertical="center"/>
    </xf>
    <xf numFmtId="0" fontId="54" fillId="7" borderId="25" xfId="0" applyFont="1" applyFill="1" applyBorder="1" applyAlignment="1">
      <alignment horizontal="center" vertical="center" wrapText="1"/>
    </xf>
    <xf numFmtId="0" fontId="54" fillId="7" borderId="26" xfId="0" applyFont="1" applyFill="1" applyBorder="1" applyAlignment="1">
      <alignment horizontal="center" vertical="center" wrapText="1"/>
    </xf>
    <xf numFmtId="0" fontId="39" fillId="12" borderId="26" xfId="0" applyFont="1" applyFill="1" applyBorder="1" applyAlignment="1">
      <alignment horizontal="center" vertical="center" wrapText="1"/>
    </xf>
    <xf numFmtId="176" fontId="33" fillId="2" borderId="0" xfId="1" applyNumberFormat="1" applyFont="1" applyFill="1">
      <alignment vertical="center"/>
    </xf>
    <xf numFmtId="176" fontId="33" fillId="5" borderId="5" xfId="0" applyNumberFormat="1" applyFont="1" applyFill="1" applyBorder="1" applyAlignment="1">
      <alignment horizontal="center" vertical="center"/>
    </xf>
    <xf numFmtId="176" fontId="33" fillId="5" borderId="25" xfId="1" applyNumberFormat="1" applyFont="1" applyFill="1" applyBorder="1">
      <alignment vertical="center"/>
    </xf>
    <xf numFmtId="176" fontId="33" fillId="5" borderId="26" xfId="1" applyNumberFormat="1" applyFont="1" applyFill="1" applyBorder="1">
      <alignment vertical="center"/>
    </xf>
    <xf numFmtId="176" fontId="33" fillId="5" borderId="6" xfId="1" applyNumberFormat="1" applyFont="1" applyFill="1" applyBorder="1">
      <alignment vertical="center"/>
    </xf>
    <xf numFmtId="0" fontId="33" fillId="2" borderId="34" xfId="0" applyFont="1" applyFill="1" applyBorder="1" applyAlignment="1">
      <alignment horizontal="center" vertical="center"/>
    </xf>
    <xf numFmtId="176" fontId="33" fillId="5" borderId="35" xfId="0" applyNumberFormat="1" applyFont="1" applyFill="1" applyBorder="1">
      <alignment vertical="center"/>
    </xf>
    <xf numFmtId="9" fontId="33" fillId="2" borderId="34" xfId="1" applyFont="1" applyFill="1" applyBorder="1">
      <alignment vertical="center"/>
    </xf>
    <xf numFmtId="176" fontId="33" fillId="2" borderId="27" xfId="1" applyNumberFormat="1" applyFont="1" applyFill="1" applyBorder="1">
      <alignment vertical="center"/>
    </xf>
    <xf numFmtId="176" fontId="33" fillId="2" borderId="28" xfId="1" applyNumberFormat="1" applyFont="1" applyFill="1" applyBorder="1">
      <alignment vertical="center"/>
    </xf>
    <xf numFmtId="176" fontId="33" fillId="2" borderId="29" xfId="1" applyNumberFormat="1" applyFont="1" applyFill="1" applyBorder="1">
      <alignment vertical="center"/>
    </xf>
    <xf numFmtId="0" fontId="33" fillId="2" borderId="11" xfId="0" applyFont="1" applyFill="1" applyBorder="1" applyAlignment="1">
      <alignment horizontal="center" vertical="center"/>
    </xf>
    <xf numFmtId="176" fontId="33" fillId="5" borderId="36" xfId="0" applyNumberFormat="1" applyFont="1" applyFill="1" applyBorder="1">
      <alignment vertical="center"/>
    </xf>
    <xf numFmtId="176" fontId="33" fillId="2" borderId="16" xfId="1" applyNumberFormat="1" applyFont="1" applyFill="1" applyBorder="1">
      <alignment vertical="center"/>
    </xf>
    <xf numFmtId="176" fontId="33" fillId="5" borderId="53" xfId="0" applyNumberFormat="1" applyFont="1" applyFill="1" applyBorder="1">
      <alignment vertical="center"/>
    </xf>
    <xf numFmtId="9" fontId="33" fillId="2" borderId="44" xfId="1" applyFont="1" applyFill="1" applyBorder="1">
      <alignment vertical="center"/>
    </xf>
    <xf numFmtId="176" fontId="33" fillId="2" borderId="45" xfId="1" applyNumberFormat="1" applyFont="1" applyFill="1" applyBorder="1">
      <alignment vertical="center"/>
    </xf>
    <xf numFmtId="176" fontId="33" fillId="2" borderId="47" xfId="1" applyNumberFormat="1" applyFont="1" applyFill="1" applyBorder="1">
      <alignment vertical="center"/>
    </xf>
    <xf numFmtId="176" fontId="33" fillId="2" borderId="48" xfId="1" applyNumberFormat="1" applyFont="1" applyFill="1" applyBorder="1">
      <alignment vertical="center"/>
    </xf>
    <xf numFmtId="0" fontId="33" fillId="2" borderId="12" xfId="0" applyFont="1" applyFill="1" applyBorder="1" applyAlignment="1">
      <alignment horizontal="center" vertical="center"/>
    </xf>
    <xf numFmtId="176" fontId="33" fillId="5" borderId="37" xfId="0" applyNumberFormat="1" applyFont="1" applyFill="1" applyBorder="1">
      <alignment vertical="center"/>
    </xf>
    <xf numFmtId="176" fontId="33" fillId="2" borderId="19" xfId="1" applyNumberFormat="1" applyFont="1" applyFill="1" applyBorder="1">
      <alignment vertical="center"/>
    </xf>
    <xf numFmtId="9" fontId="33" fillId="2" borderId="0" xfId="1" applyFont="1" applyFill="1">
      <alignment vertical="center"/>
    </xf>
    <xf numFmtId="0" fontId="54" fillId="7" borderId="30" xfId="0" applyFont="1" applyFill="1" applyBorder="1" applyAlignment="1">
      <alignment horizontal="center" vertical="center" wrapText="1"/>
    </xf>
    <xf numFmtId="0" fontId="55" fillId="7" borderId="30" xfId="0" applyFont="1" applyFill="1" applyBorder="1" applyAlignment="1">
      <alignment horizontal="center" vertical="center" wrapText="1"/>
    </xf>
    <xf numFmtId="0" fontId="34" fillId="0" borderId="0" xfId="0" applyFont="1" applyAlignment="1">
      <alignment horizontal="center" vertical="center" wrapText="1"/>
    </xf>
    <xf numFmtId="176" fontId="33" fillId="5" borderId="30" xfId="1" applyNumberFormat="1" applyFont="1" applyFill="1" applyBorder="1">
      <alignment vertical="center"/>
    </xf>
    <xf numFmtId="176" fontId="33" fillId="5" borderId="9" xfId="1" applyNumberFormat="1" applyFont="1" applyFill="1" applyBorder="1">
      <alignment vertical="center"/>
    </xf>
    <xf numFmtId="176" fontId="33" fillId="0" borderId="0" xfId="1" applyNumberFormat="1" applyFont="1">
      <alignment vertical="center"/>
    </xf>
    <xf numFmtId="0" fontId="33" fillId="2" borderId="10" xfId="0" applyFont="1" applyFill="1" applyBorder="1" applyAlignment="1">
      <alignment horizontal="center" vertical="center"/>
    </xf>
    <xf numFmtId="176" fontId="33" fillId="5" borderId="52" xfId="0" applyNumberFormat="1" applyFont="1" applyFill="1" applyBorder="1">
      <alignment vertical="center"/>
    </xf>
    <xf numFmtId="176" fontId="33" fillId="2" borderId="49" xfId="1" applyNumberFormat="1" applyFont="1" applyFill="1" applyBorder="1">
      <alignment vertical="center"/>
    </xf>
    <xf numFmtId="176" fontId="33" fillId="2" borderId="50" xfId="1" applyNumberFormat="1" applyFont="1" applyFill="1" applyBorder="1">
      <alignment vertical="center"/>
    </xf>
    <xf numFmtId="176" fontId="33" fillId="2" borderId="0" xfId="0" applyNumberFormat="1" applyFont="1" applyFill="1" applyAlignment="1">
      <alignment vertical="top"/>
    </xf>
    <xf numFmtId="176" fontId="33" fillId="2" borderId="51" xfId="1" applyNumberFormat="1" applyFont="1" applyFill="1" applyBorder="1">
      <alignment vertical="center"/>
    </xf>
    <xf numFmtId="189" fontId="33" fillId="2" borderId="0" xfId="0" applyNumberFormat="1" applyFont="1" applyFill="1">
      <alignment vertical="center"/>
    </xf>
    <xf numFmtId="0" fontId="34" fillId="12" borderId="26" xfId="0" applyFont="1" applyFill="1" applyBorder="1" applyAlignment="1">
      <alignment horizontal="center" vertical="center" wrapText="1"/>
    </xf>
    <xf numFmtId="0" fontId="39" fillId="12" borderId="6" xfId="0" applyFont="1" applyFill="1" applyBorder="1" applyAlignment="1">
      <alignment horizontal="center" vertical="center" wrapText="1"/>
    </xf>
    <xf numFmtId="176" fontId="54" fillId="0" borderId="25" xfId="0" applyNumberFormat="1" applyFont="1" applyBorder="1" applyAlignment="1">
      <alignment horizontal="center" vertical="center" wrapText="1"/>
    </xf>
    <xf numFmtId="176" fontId="54" fillId="0" borderId="26" xfId="0" applyNumberFormat="1" applyFont="1" applyBorder="1" applyAlignment="1">
      <alignment horizontal="center" vertical="center" wrapText="1"/>
    </xf>
    <xf numFmtId="0" fontId="54" fillId="0" borderId="26" xfId="0" applyFont="1" applyBorder="1" applyAlignment="1">
      <alignment horizontal="center" vertical="center" wrapText="1"/>
    </xf>
    <xf numFmtId="176" fontId="39" fillId="0" borderId="26" xfId="0" applyNumberFormat="1" applyFont="1" applyBorder="1" applyAlignment="1">
      <alignment horizontal="center" vertical="center" wrapText="1"/>
    </xf>
    <xf numFmtId="176" fontId="33" fillId="5" borderId="25" xfId="1" applyNumberFormat="1" applyFont="1" applyFill="1" applyBorder="1" applyAlignment="1">
      <alignment horizontal="center" vertical="center"/>
    </xf>
    <xf numFmtId="176" fontId="33" fillId="5" borderId="26" xfId="1" applyNumberFormat="1" applyFont="1" applyFill="1" applyBorder="1" applyAlignment="1">
      <alignment horizontal="center" vertical="center"/>
    </xf>
    <xf numFmtId="176" fontId="33" fillId="5" borderId="6" xfId="1" applyNumberFormat="1" applyFont="1" applyFill="1" applyBorder="1" applyAlignment="1">
      <alignment horizontal="center" vertical="center"/>
    </xf>
    <xf numFmtId="176" fontId="33" fillId="0" borderId="0" xfId="0" applyNumberFormat="1" applyFont="1" applyAlignment="1">
      <alignment horizontal="center" vertical="center"/>
    </xf>
    <xf numFmtId="0" fontId="39" fillId="12" borderId="30" xfId="0" applyFont="1" applyFill="1" applyBorder="1" applyAlignment="1">
      <alignment horizontal="center" vertical="center" wrapText="1"/>
    </xf>
    <xf numFmtId="0" fontId="34" fillId="12" borderId="30" xfId="0" applyFont="1" applyFill="1" applyBorder="1" applyAlignment="1">
      <alignment horizontal="center" vertical="center" wrapText="1"/>
    </xf>
    <xf numFmtId="0" fontId="39" fillId="2" borderId="0" xfId="0" applyFont="1" applyFill="1" applyAlignment="1">
      <alignment horizontal="center" vertical="center" wrapText="1"/>
    </xf>
    <xf numFmtId="0" fontId="39" fillId="2" borderId="26" xfId="0" applyFont="1" applyFill="1" applyBorder="1" applyAlignment="1">
      <alignment horizontal="center" vertical="center" wrapText="1"/>
    </xf>
    <xf numFmtId="0" fontId="39" fillId="2" borderId="6" xfId="0" applyFont="1" applyFill="1" applyBorder="1" applyAlignment="1">
      <alignment horizontal="center" vertical="center" wrapText="1"/>
    </xf>
    <xf numFmtId="176" fontId="33" fillId="5" borderId="30" xfId="1" applyNumberFormat="1" applyFont="1" applyFill="1" applyBorder="1" applyAlignment="1">
      <alignment horizontal="center" vertical="center"/>
    </xf>
    <xf numFmtId="176" fontId="33" fillId="5" borderId="9" xfId="1" applyNumberFormat="1" applyFont="1" applyFill="1" applyBorder="1" applyAlignment="1">
      <alignment horizontal="center" vertical="center"/>
    </xf>
    <xf numFmtId="176" fontId="33" fillId="2" borderId="0" xfId="1" applyNumberFormat="1" applyFont="1" applyFill="1" applyAlignment="1">
      <alignment horizontal="center" vertical="center"/>
    </xf>
    <xf numFmtId="176" fontId="33" fillId="2" borderId="31" xfId="1" applyNumberFormat="1" applyFont="1" applyFill="1" applyBorder="1">
      <alignment vertical="center"/>
    </xf>
    <xf numFmtId="176" fontId="33" fillId="2" borderId="55" xfId="1" applyNumberFormat="1" applyFont="1" applyFill="1" applyBorder="1">
      <alignment vertical="center"/>
    </xf>
    <xf numFmtId="176" fontId="33" fillId="2" borderId="46" xfId="1" applyNumberFormat="1" applyFont="1" applyFill="1" applyBorder="1">
      <alignment vertical="center"/>
    </xf>
    <xf numFmtId="176" fontId="33" fillId="2" borderId="54" xfId="1" applyNumberFormat="1" applyFont="1" applyFill="1" applyBorder="1">
      <alignment vertical="center"/>
    </xf>
    <xf numFmtId="9" fontId="33" fillId="5" borderId="3" xfId="1" applyFont="1" applyFill="1" applyBorder="1" applyAlignment="1">
      <alignment horizontal="center" vertical="center" shrinkToFit="1"/>
    </xf>
    <xf numFmtId="0" fontId="34" fillId="12" borderId="6" xfId="0" applyFont="1" applyFill="1" applyBorder="1" applyAlignment="1">
      <alignment horizontal="center" vertical="center" wrapText="1"/>
    </xf>
    <xf numFmtId="0" fontId="39" fillId="0" borderId="0" xfId="0" applyFont="1" applyFill="1" applyAlignment="1">
      <alignment horizontal="center" vertical="center" wrapText="1"/>
    </xf>
    <xf numFmtId="176" fontId="33" fillId="0" borderId="0" xfId="1" applyNumberFormat="1" applyFont="1" applyFill="1" applyAlignment="1">
      <alignment horizontal="center" vertical="center"/>
    </xf>
    <xf numFmtId="176" fontId="33" fillId="0" borderId="0" xfId="1" applyNumberFormat="1" applyFont="1" applyFill="1">
      <alignment vertical="center"/>
    </xf>
    <xf numFmtId="0" fontId="48" fillId="0" borderId="0" xfId="0" applyFont="1">
      <alignment vertical="center"/>
    </xf>
    <xf numFmtId="0" fontId="33" fillId="0" borderId="0" xfId="0" applyFont="1" applyAlignment="1">
      <alignment vertical="center" wrapText="1"/>
    </xf>
    <xf numFmtId="0" fontId="50" fillId="0" borderId="0" xfId="0" applyFont="1">
      <alignment vertical="center"/>
    </xf>
    <xf numFmtId="0" fontId="56" fillId="0" borderId="0" xfId="2" applyFont="1">
      <alignment vertical="center"/>
    </xf>
    <xf numFmtId="0" fontId="33" fillId="4" borderId="0" xfId="0" applyFont="1" applyFill="1" applyAlignment="1">
      <alignment horizontal="center" vertical="center" wrapText="1"/>
    </xf>
    <xf numFmtId="0" fontId="48" fillId="0" borderId="17" xfId="0" applyFont="1" applyBorder="1" applyAlignment="1">
      <alignment horizontal="center" vertical="center" wrapText="1"/>
    </xf>
    <xf numFmtId="0" fontId="48" fillId="0" borderId="17" xfId="0" applyFont="1" applyBorder="1" applyAlignment="1">
      <alignment horizontal="center" vertical="center" shrinkToFit="1"/>
    </xf>
    <xf numFmtId="0" fontId="48" fillId="0" borderId="17" xfId="0" applyFont="1" applyBorder="1" applyAlignment="1">
      <alignment horizontal="center" vertical="center"/>
    </xf>
    <xf numFmtId="0" fontId="42" fillId="0" borderId="17" xfId="0" applyFont="1" applyBorder="1" applyAlignment="1">
      <alignment vertical="center" wrapText="1"/>
    </xf>
    <xf numFmtId="191" fontId="33" fillId="0" borderId="0" xfId="0" applyNumberFormat="1" applyFont="1">
      <alignment vertical="center"/>
    </xf>
    <xf numFmtId="0" fontId="48" fillId="0" borderId="0" xfId="0" applyFont="1" applyAlignment="1">
      <alignment horizontal="center" vertical="center" wrapText="1"/>
    </xf>
    <xf numFmtId="0" fontId="48" fillId="0" borderId="0" xfId="0" applyFont="1" applyAlignment="1">
      <alignment horizontal="center" vertical="center" shrinkToFit="1"/>
    </xf>
    <xf numFmtId="0" fontId="48" fillId="0" borderId="0" xfId="0" applyFont="1" applyAlignment="1">
      <alignment horizontal="center" vertical="center"/>
    </xf>
    <xf numFmtId="0" fontId="48" fillId="0" borderId="0" xfId="0" applyFont="1" applyFill="1" applyBorder="1" applyAlignment="1">
      <alignment horizontal="center" vertical="center"/>
    </xf>
    <xf numFmtId="0" fontId="33" fillId="0" borderId="17" xfId="0" applyFont="1" applyBorder="1" applyAlignment="1">
      <alignment vertical="center" wrapText="1"/>
    </xf>
    <xf numFmtId="0" fontId="42" fillId="0" borderId="17" xfId="0" applyFont="1" applyBorder="1" applyAlignment="1">
      <alignment vertical="center" wrapText="1" shrinkToFit="1"/>
    </xf>
    <xf numFmtId="0" fontId="42" fillId="0" borderId="17" xfId="0" applyFont="1" applyBorder="1" applyAlignment="1">
      <alignment horizontal="center" vertical="center" wrapText="1"/>
    </xf>
    <xf numFmtId="0" fontId="33" fillId="0" borderId="0" xfId="0" applyFont="1" applyBorder="1">
      <alignment vertical="center"/>
    </xf>
    <xf numFmtId="191" fontId="33" fillId="4" borderId="0" xfId="0" applyNumberFormat="1" applyFont="1" applyFill="1" applyAlignment="1">
      <alignment horizontal="center" vertical="center" wrapText="1"/>
    </xf>
    <xf numFmtId="0" fontId="33" fillId="0" borderId="0" xfId="0" applyFont="1" applyAlignment="1">
      <alignment horizontal="center"/>
    </xf>
    <xf numFmtId="0" fontId="33" fillId="13" borderId="3" xfId="0" applyFont="1" applyFill="1" applyBorder="1" applyAlignment="1">
      <alignment horizontal="center" vertical="center"/>
    </xf>
    <xf numFmtId="0" fontId="33" fillId="0" borderId="74" xfId="0" applyFont="1" applyBorder="1" applyAlignment="1">
      <alignment horizontal="left" vertical="center"/>
    </xf>
    <xf numFmtId="0" fontId="33" fillId="0" borderId="75" xfId="0" applyFont="1" applyBorder="1" applyAlignment="1">
      <alignment horizontal="center"/>
    </xf>
    <xf numFmtId="0" fontId="54" fillId="0" borderId="0" xfId="0" applyFont="1" applyAlignment="1">
      <alignment horizontal="center"/>
    </xf>
    <xf numFmtId="0" fontId="39" fillId="0" borderId="0" xfId="0" applyFont="1" applyAlignment="1">
      <alignment horizontal="center" vertical="center" wrapText="1" shrinkToFit="1"/>
    </xf>
    <xf numFmtId="0" fontId="33" fillId="0" borderId="0" xfId="0" applyFont="1" applyAlignment="1">
      <alignment horizontal="center" vertical="center" wrapText="1" shrinkToFit="1"/>
    </xf>
    <xf numFmtId="0" fontId="55" fillId="0" borderId="0" xfId="0" applyFont="1" applyAlignment="1">
      <alignment horizontal="center" vertical="center"/>
    </xf>
    <xf numFmtId="0" fontId="54" fillId="0" borderId="0" xfId="0" applyFont="1" applyAlignment="1">
      <alignment horizontal="center" vertical="center"/>
    </xf>
    <xf numFmtId="0" fontId="59" fillId="14" borderId="51" xfId="0" applyFont="1" applyFill="1" applyBorder="1" applyAlignment="1">
      <alignment horizontal="center" vertical="center"/>
    </xf>
    <xf numFmtId="0" fontId="55" fillId="0" borderId="14" xfId="0" applyFont="1" applyBorder="1" applyAlignment="1">
      <alignment horizontal="center" vertical="center" wrapText="1"/>
    </xf>
    <xf numFmtId="0" fontId="33" fillId="0" borderId="14" xfId="0" applyFont="1" applyBorder="1" applyAlignment="1">
      <alignment horizontal="center" vertical="center"/>
    </xf>
    <xf numFmtId="0" fontId="54" fillId="0" borderId="14" xfId="0" applyFont="1" applyBorder="1" applyAlignment="1">
      <alignment horizontal="center" vertical="center" wrapText="1"/>
    </xf>
    <xf numFmtId="0" fontId="54" fillId="0" borderId="0" xfId="0" applyFont="1" applyAlignment="1">
      <alignment horizontal="center" wrapText="1" shrinkToFit="1"/>
    </xf>
    <xf numFmtId="0" fontId="51" fillId="0" borderId="0" xfId="0" applyFont="1" applyAlignment="1">
      <alignment horizontal="center" vertical="center" shrinkToFit="1"/>
    </xf>
    <xf numFmtId="181" fontId="54" fillId="0" borderId="20" xfId="0" applyNumberFormat="1" applyFont="1" applyBorder="1" applyAlignment="1">
      <alignment horizontal="center" vertical="center" shrinkToFit="1"/>
    </xf>
    <xf numFmtId="181" fontId="33" fillId="0" borderId="20" xfId="0" applyNumberFormat="1" applyFont="1" applyBorder="1" applyAlignment="1">
      <alignment horizontal="center" vertical="center" shrinkToFit="1"/>
    </xf>
    <xf numFmtId="0" fontId="54" fillId="0" borderId="79" xfId="0" applyFont="1" applyBorder="1" applyAlignment="1">
      <alignment horizontal="center" vertical="center"/>
    </xf>
    <xf numFmtId="0" fontId="59" fillId="0" borderId="0" xfId="0" applyFont="1" applyAlignment="1">
      <alignment horizontal="center" vertical="center" shrinkToFit="1"/>
    </xf>
    <xf numFmtId="0" fontId="54" fillId="0" borderId="0" xfId="0" applyFont="1" applyAlignment="1">
      <alignment horizontal="left" vertical="center" wrapText="1"/>
    </xf>
    <xf numFmtId="181" fontId="59" fillId="0" borderId="0" xfId="0" applyNumberFormat="1" applyFont="1" applyAlignment="1">
      <alignment horizontal="center" vertical="center" shrinkToFit="1"/>
    </xf>
    <xf numFmtId="193" fontId="36" fillId="0" borderId="14" xfId="0" applyNumberFormat="1" applyFont="1" applyBorder="1" applyAlignment="1">
      <alignment horizontal="center" vertical="center" shrinkToFit="1"/>
    </xf>
    <xf numFmtId="188" fontId="59" fillId="0" borderId="14" xfId="0" applyNumberFormat="1" applyFont="1" applyBorder="1" applyAlignment="1">
      <alignment horizontal="center" vertical="center" wrapText="1"/>
    </xf>
    <xf numFmtId="0" fontId="59" fillId="0" borderId="14" xfId="0" applyFont="1" applyBorder="1" applyAlignment="1">
      <alignment horizontal="center" vertical="center" wrapText="1"/>
    </xf>
    <xf numFmtId="0" fontId="36" fillId="0" borderId="14" xfId="0" applyFont="1" applyBorder="1" applyAlignment="1">
      <alignment horizontal="center" vertical="center" wrapText="1"/>
    </xf>
    <xf numFmtId="0" fontId="54" fillId="0" borderId="15" xfId="0" applyFont="1" applyBorder="1" applyAlignment="1">
      <alignment horizontal="left" vertical="center" wrapText="1"/>
    </xf>
    <xf numFmtId="193" fontId="36" fillId="0" borderId="17" xfId="0" applyNumberFormat="1" applyFont="1" applyBorder="1" applyAlignment="1">
      <alignment horizontal="center" vertical="center" shrinkToFit="1"/>
    </xf>
    <xf numFmtId="188" fontId="59" fillId="0" borderId="17" xfId="0" applyNumberFormat="1" applyFont="1" applyBorder="1" applyAlignment="1">
      <alignment horizontal="center" vertical="center" wrapText="1"/>
    </xf>
    <xf numFmtId="0" fontId="59" fillId="0" borderId="17" xfId="0" applyFont="1" applyBorder="1" applyAlignment="1">
      <alignment horizontal="center" vertical="center" wrapText="1"/>
    </xf>
    <xf numFmtId="0" fontId="36" fillId="0" borderId="17" xfId="0" applyFont="1" applyBorder="1" applyAlignment="1">
      <alignment horizontal="center" vertical="center" wrapText="1"/>
    </xf>
    <xf numFmtId="0" fontId="54" fillId="0" borderId="17" xfId="0" applyFont="1" applyBorder="1" applyAlignment="1">
      <alignment horizontal="center" vertical="center" wrapText="1"/>
    </xf>
    <xf numFmtId="0" fontId="54" fillId="0" borderId="18" xfId="0" applyFont="1" applyBorder="1" applyAlignment="1">
      <alignment horizontal="left" vertical="center" wrapText="1"/>
    </xf>
    <xf numFmtId="0" fontId="54" fillId="0" borderId="17" xfId="0" applyFont="1" applyBorder="1" applyAlignment="1">
      <alignment horizontal="left" vertical="center" wrapText="1"/>
    </xf>
    <xf numFmtId="0" fontId="54" fillId="0" borderId="17" xfId="0" applyFont="1" applyBorder="1" applyAlignment="1">
      <alignment horizontal="left" vertical="top" wrapText="1"/>
    </xf>
    <xf numFmtId="1" fontId="33" fillId="0" borderId="0" xfId="0" applyNumberFormat="1" applyFont="1" applyAlignment="1">
      <alignment horizontal="center"/>
    </xf>
    <xf numFmtId="49" fontId="33" fillId="0" borderId="0" xfId="0" applyNumberFormat="1" applyFont="1" applyAlignment="1">
      <alignment horizontal="center"/>
    </xf>
    <xf numFmtId="56" fontId="33" fillId="0" borderId="0" xfId="0" applyNumberFormat="1" applyFont="1" applyAlignment="1">
      <alignment horizontal="center"/>
    </xf>
    <xf numFmtId="0" fontId="36" fillId="0" borderId="15" xfId="0" applyFont="1" applyBorder="1" applyAlignment="1">
      <alignment horizontal="center" vertical="center" wrapText="1"/>
    </xf>
    <xf numFmtId="0" fontId="36" fillId="6" borderId="78" xfId="0" applyFont="1" applyFill="1" applyBorder="1" applyAlignment="1">
      <alignment horizontal="center" vertical="center" wrapText="1"/>
    </xf>
    <xf numFmtId="186" fontId="47" fillId="6" borderId="20" xfId="0" applyNumberFormat="1" applyFont="1" applyFill="1" applyBorder="1" applyAlignment="1">
      <alignment horizontal="center" vertical="center"/>
    </xf>
    <xf numFmtId="187" fontId="47" fillId="6" borderId="20" xfId="0" applyNumberFormat="1" applyFont="1" applyFill="1" applyBorder="1" applyAlignment="1">
      <alignment horizontal="center" vertical="center"/>
    </xf>
    <xf numFmtId="0" fontId="54" fillId="6" borderId="40" xfId="0" applyFont="1" applyFill="1" applyBorder="1" applyAlignment="1">
      <alignment horizontal="left" vertical="center"/>
    </xf>
    <xf numFmtId="0" fontId="54" fillId="6" borderId="61" xfId="0" applyFont="1" applyFill="1" applyBorder="1" applyAlignment="1">
      <alignment horizontal="left" vertical="center"/>
    </xf>
    <xf numFmtId="0" fontId="33" fillId="6" borderId="0" xfId="0" applyFont="1" applyFill="1" applyAlignment="1">
      <alignment horizontal="left" vertical="center"/>
    </xf>
    <xf numFmtId="0" fontId="33" fillId="0" borderId="0" xfId="0" applyFont="1" applyAlignment="1">
      <alignment horizontal="left" vertical="top" wrapText="1"/>
    </xf>
    <xf numFmtId="0" fontId="33" fillId="0" borderId="0" xfId="0" applyFont="1" applyAlignment="1">
      <alignment horizontal="left" vertical="top"/>
    </xf>
    <xf numFmtId="0" fontId="33" fillId="0" borderId="0" xfId="0" applyFont="1" applyAlignment="1">
      <alignment vertical="top" wrapText="1"/>
    </xf>
    <xf numFmtId="184" fontId="33" fillId="0" borderId="8" xfId="0" applyNumberFormat="1" applyFont="1" applyBorder="1" applyAlignment="1">
      <alignment horizontal="center" vertical="center" shrinkToFit="1"/>
    </xf>
    <xf numFmtId="0" fontId="33" fillId="2" borderId="0" xfId="0" applyFont="1" applyFill="1" applyAlignment="1">
      <alignment horizontal="center" vertical="center"/>
    </xf>
    <xf numFmtId="0" fontId="33" fillId="4" borderId="0" xfId="0" applyFont="1" applyFill="1" applyAlignment="1">
      <alignment vertical="center" shrinkToFit="1"/>
    </xf>
    <xf numFmtId="182" fontId="39" fillId="6" borderId="25" xfId="0" applyNumberFormat="1" applyFont="1" applyFill="1" applyBorder="1" applyAlignment="1">
      <alignment horizontal="center" vertical="center" shrinkToFit="1"/>
    </xf>
    <xf numFmtId="182" fontId="39" fillId="6" borderId="26" xfId="0" applyNumberFormat="1" applyFont="1" applyFill="1" applyBorder="1" applyAlignment="1">
      <alignment horizontal="center" vertical="center" shrinkToFit="1"/>
    </xf>
    <xf numFmtId="0" fontId="33" fillId="4" borderId="26" xfId="0" applyFont="1" applyFill="1" applyBorder="1" applyAlignment="1">
      <alignment horizontal="center" vertical="center" wrapText="1"/>
    </xf>
    <xf numFmtId="176" fontId="35" fillId="4" borderId="26" xfId="0" applyNumberFormat="1" applyFont="1" applyFill="1" applyBorder="1" applyAlignment="1">
      <alignment horizontal="center" vertical="center"/>
    </xf>
    <xf numFmtId="0" fontId="33" fillId="4" borderId="0" xfId="0" applyFont="1" applyFill="1">
      <alignment vertical="center"/>
    </xf>
    <xf numFmtId="0" fontId="33" fillId="0" borderId="0" xfId="0" applyFont="1" applyFill="1" applyBorder="1" applyAlignment="1">
      <alignment horizontal="center" vertical="center" wrapText="1"/>
    </xf>
    <xf numFmtId="176" fontId="35" fillId="0" borderId="0" xfId="0" applyNumberFormat="1" applyFont="1" applyFill="1" applyBorder="1" applyAlignment="1">
      <alignment horizontal="center" vertical="center"/>
    </xf>
    <xf numFmtId="198" fontId="33" fillId="4" borderId="0" xfId="0" applyNumberFormat="1" applyFont="1" applyFill="1">
      <alignment vertical="center"/>
    </xf>
    <xf numFmtId="0" fontId="33" fillId="18" borderId="0" xfId="0" applyFont="1" applyFill="1">
      <alignment vertical="center"/>
    </xf>
    <xf numFmtId="0" fontId="33" fillId="18" borderId="25" xfId="0" applyFont="1" applyFill="1" applyBorder="1" applyAlignment="1">
      <alignment horizontal="center" vertical="center" wrapText="1"/>
    </xf>
    <xf numFmtId="0" fontId="33" fillId="18" borderId="26" xfId="0" applyFont="1" applyFill="1" applyBorder="1" applyAlignment="1">
      <alignment horizontal="center" vertical="center" wrapText="1"/>
    </xf>
    <xf numFmtId="176" fontId="35" fillId="18" borderId="25" xfId="0" applyNumberFormat="1" applyFont="1" applyFill="1" applyBorder="1" applyAlignment="1">
      <alignment horizontal="center" vertical="center"/>
    </xf>
    <xf numFmtId="176" fontId="35" fillId="18" borderId="26" xfId="0" applyNumberFormat="1" applyFont="1" applyFill="1" applyBorder="1" applyAlignment="1">
      <alignment horizontal="center" vertical="center"/>
    </xf>
    <xf numFmtId="198" fontId="33" fillId="18" borderId="0" xfId="0" applyNumberFormat="1" applyFont="1" applyFill="1">
      <alignment vertical="center"/>
    </xf>
    <xf numFmtId="0" fontId="33" fillId="0" borderId="0" xfId="0" applyFont="1" applyFill="1" applyAlignment="1">
      <alignment vertical="center" shrinkToFit="1"/>
    </xf>
    <xf numFmtId="0" fontId="33" fillId="0" borderId="97" xfId="0" applyFont="1" applyFill="1" applyBorder="1">
      <alignment vertical="center"/>
    </xf>
    <xf numFmtId="177" fontId="33" fillId="0" borderId="0" xfId="0" applyNumberFormat="1" applyFont="1" applyAlignment="1">
      <alignment horizontal="left" vertical="center"/>
    </xf>
    <xf numFmtId="0" fontId="8" fillId="0" borderId="0" xfId="2" applyAlignment="1">
      <alignment vertical="center"/>
    </xf>
    <xf numFmtId="0" fontId="42" fillId="5" borderId="25" xfId="0" applyFont="1" applyFill="1" applyBorder="1" applyAlignment="1">
      <alignment horizontal="center" vertical="center" wrapText="1"/>
    </xf>
    <xf numFmtId="0" fontId="64" fillId="0" borderId="0" xfId="0" applyFont="1">
      <alignment vertical="center"/>
    </xf>
    <xf numFmtId="0" fontId="62" fillId="2" borderId="0" xfId="0" applyFont="1" applyFill="1">
      <alignment vertical="center"/>
    </xf>
    <xf numFmtId="0" fontId="63" fillId="2" borderId="0" xfId="0" applyFont="1" applyFill="1">
      <alignment vertical="center"/>
    </xf>
    <xf numFmtId="0" fontId="65" fillId="2" borderId="0" xfId="0" applyFont="1" applyFill="1">
      <alignment vertical="center"/>
    </xf>
    <xf numFmtId="0" fontId="67" fillId="2" borderId="0" xfId="2" applyFont="1" applyFill="1">
      <alignment vertical="center"/>
    </xf>
    <xf numFmtId="0" fontId="66" fillId="2" borderId="0" xfId="0" applyFont="1" applyFill="1">
      <alignment vertical="center"/>
    </xf>
    <xf numFmtId="0" fontId="0" fillId="0" borderId="0" xfId="0" applyAlignment="1">
      <alignment vertical="center"/>
    </xf>
    <xf numFmtId="0" fontId="33" fillId="0" borderId="0" xfId="0" applyFont="1" applyAlignment="1">
      <alignment horizontal="left" vertical="center"/>
    </xf>
    <xf numFmtId="0" fontId="33" fillId="5" borderId="8" xfId="0" applyFont="1" applyFill="1" applyBorder="1" applyAlignment="1">
      <alignment horizontal="center" vertical="center"/>
    </xf>
    <xf numFmtId="0" fontId="33" fillId="5" borderId="1" xfId="0" applyFont="1" applyFill="1" applyBorder="1" applyAlignment="1">
      <alignment horizontal="center" vertical="center"/>
    </xf>
    <xf numFmtId="179" fontId="33" fillId="5" borderId="7" xfId="0" applyNumberFormat="1" applyFont="1" applyFill="1" applyBorder="1" applyAlignment="1">
      <alignment horizontal="center" vertical="center"/>
    </xf>
    <xf numFmtId="194" fontId="45" fillId="5" borderId="26" xfId="0" applyNumberFormat="1" applyFont="1" applyFill="1" applyBorder="1" applyAlignment="1">
      <alignment horizontal="center" shrinkToFit="1"/>
    </xf>
    <xf numFmtId="194" fontId="45" fillId="5" borderId="30" xfId="0" applyNumberFormat="1" applyFont="1" applyFill="1" applyBorder="1" applyAlignment="1">
      <alignment horizontal="center" shrinkToFit="1"/>
    </xf>
    <xf numFmtId="0" fontId="8" fillId="0" borderId="0" xfId="2" applyFill="1">
      <alignment vertical="center"/>
    </xf>
    <xf numFmtId="179" fontId="33" fillId="0" borderId="0" xfId="0" applyNumberFormat="1" applyFont="1" applyAlignment="1">
      <alignment vertical="center"/>
    </xf>
    <xf numFmtId="0" fontId="33" fillId="4" borderId="3" xfId="0" applyFont="1" applyFill="1" applyBorder="1" applyAlignment="1">
      <alignment horizontal="center" vertical="center"/>
    </xf>
    <xf numFmtId="0" fontId="33" fillId="0" borderId="0" xfId="0" applyFont="1" applyAlignment="1">
      <alignment horizontal="left" vertical="center"/>
    </xf>
    <xf numFmtId="0" fontId="41" fillId="2" borderId="10" xfId="0" applyFont="1" applyFill="1" applyBorder="1" applyAlignment="1">
      <alignment horizontal="center" vertical="center" shrinkToFit="1"/>
    </xf>
    <xf numFmtId="0" fontId="41" fillId="2" borderId="12" xfId="0" applyFont="1" applyFill="1" applyBorder="1" applyAlignment="1">
      <alignment horizontal="center" vertical="center" shrinkToFit="1"/>
    </xf>
    <xf numFmtId="194" fontId="43" fillId="5" borderId="8" xfId="0" applyNumberFormat="1" applyFont="1" applyFill="1" applyBorder="1" applyAlignment="1">
      <alignment horizontal="center" vertical="center" wrapText="1"/>
    </xf>
    <xf numFmtId="0" fontId="34" fillId="5" borderId="68" xfId="0" applyFont="1" applyFill="1" applyBorder="1" applyAlignment="1">
      <alignment horizontal="center" vertical="center" wrapText="1"/>
    </xf>
    <xf numFmtId="0" fontId="34" fillId="5" borderId="68" xfId="0" applyFont="1" applyFill="1" applyBorder="1" applyAlignment="1">
      <alignment horizontal="center" vertical="center" wrapText="1" shrinkToFit="1"/>
    </xf>
    <xf numFmtId="0" fontId="33" fillId="19" borderId="0" xfId="0" applyFont="1" applyFill="1">
      <alignment vertical="center"/>
    </xf>
    <xf numFmtId="176" fontId="33" fillId="19" borderId="0" xfId="0" applyNumberFormat="1" applyFont="1" applyFill="1" applyAlignment="1">
      <alignment horizontal="right" vertical="center"/>
    </xf>
    <xf numFmtId="176" fontId="33" fillId="19" borderId="0" xfId="0" applyNumberFormat="1" applyFont="1" applyFill="1" applyAlignment="1">
      <alignment horizontal="center" vertical="center"/>
    </xf>
    <xf numFmtId="176" fontId="33" fillId="19" borderId="0" xfId="0" applyNumberFormat="1" applyFont="1" applyFill="1" applyAlignment="1">
      <alignment horizontal="left" vertical="center"/>
    </xf>
    <xf numFmtId="0" fontId="33" fillId="19" borderId="0" xfId="0" applyFont="1" applyFill="1" applyAlignment="1">
      <alignment horizontal="center" vertical="center"/>
    </xf>
    <xf numFmtId="0" fontId="33" fillId="19" borderId="0" xfId="0" applyFont="1" applyFill="1" applyAlignment="1">
      <alignment horizontal="left" vertical="center"/>
    </xf>
    <xf numFmtId="0" fontId="33" fillId="19" borderId="0" xfId="0" applyFont="1" applyFill="1" applyAlignment="1">
      <alignment horizontal="right" vertical="center"/>
    </xf>
    <xf numFmtId="176" fontId="33" fillId="19" borderId="0" xfId="0" applyNumberFormat="1" applyFont="1" applyFill="1">
      <alignment vertical="center"/>
    </xf>
    <xf numFmtId="176" fontId="40" fillId="0" borderId="6" xfId="0" applyNumberFormat="1" applyFont="1" applyBorder="1" applyAlignment="1">
      <alignment horizontal="center" vertical="center"/>
    </xf>
    <xf numFmtId="0" fontId="17" fillId="4" borderId="91" xfId="0" applyFont="1" applyFill="1" applyBorder="1" applyAlignment="1">
      <alignment horizontal="center" vertical="center" shrinkToFit="1"/>
    </xf>
    <xf numFmtId="0" fontId="15" fillId="0" borderId="3" xfId="0" applyFont="1" applyFill="1" applyBorder="1" applyAlignment="1">
      <alignment horizontal="center" vertical="center" wrapText="1"/>
    </xf>
    <xf numFmtId="0" fontId="15" fillId="0" borderId="3" xfId="0" applyFont="1" applyFill="1" applyBorder="1" applyAlignment="1">
      <alignment horizontal="center" vertical="top" wrapText="1"/>
    </xf>
    <xf numFmtId="38" fontId="13" fillId="4" borderId="91" xfId="3" applyFont="1" applyFill="1" applyBorder="1" applyAlignment="1">
      <alignment horizontal="center" vertical="center"/>
    </xf>
    <xf numFmtId="0" fontId="17" fillId="0" borderId="91" xfId="0" applyFont="1" applyFill="1" applyBorder="1" applyAlignment="1">
      <alignment horizontal="center" vertical="center" wrapText="1"/>
    </xf>
    <xf numFmtId="0" fontId="33" fillId="0" borderId="0" xfId="0" applyFont="1" applyAlignment="1">
      <alignment horizontal="left" vertical="top" wrapText="1"/>
    </xf>
    <xf numFmtId="0" fontId="33" fillId="0" borderId="0" xfId="0" applyFont="1" applyAlignment="1">
      <alignment horizontal="left" vertical="center" wrapText="1"/>
    </xf>
    <xf numFmtId="0" fontId="22" fillId="4" borderId="8" xfId="0" applyFont="1" applyFill="1" applyBorder="1" applyAlignment="1">
      <alignment horizontal="center" vertical="center" textRotation="255"/>
    </xf>
    <xf numFmtId="0" fontId="22" fillId="4" borderId="58" xfId="0" applyFont="1" applyFill="1" applyBorder="1" applyAlignment="1">
      <alignment horizontal="center" vertical="center" textRotation="255"/>
    </xf>
    <xf numFmtId="0" fontId="19" fillId="4" borderId="0" xfId="0" applyFont="1" applyFill="1" applyAlignment="1">
      <alignment horizontal="center" wrapText="1"/>
    </xf>
    <xf numFmtId="0" fontId="23" fillId="0" borderId="57" xfId="0" applyFont="1" applyBorder="1" applyAlignment="1">
      <alignment horizontal="center" vertical="center"/>
    </xf>
    <xf numFmtId="0" fontId="23" fillId="0" borderId="56" xfId="0" applyFont="1" applyBorder="1" applyAlignment="1">
      <alignment horizontal="center" vertical="center"/>
    </xf>
    <xf numFmtId="38" fontId="15" fillId="3" borderId="4" xfId="3" applyFont="1" applyFill="1" applyBorder="1" applyAlignment="1">
      <alignment horizontal="center" vertical="center"/>
    </xf>
    <xf numFmtId="38" fontId="15" fillId="3" borderId="5" xfId="3" applyFont="1" applyFill="1" applyBorder="1" applyAlignment="1">
      <alignment horizontal="center" vertical="center"/>
    </xf>
    <xf numFmtId="38" fontId="15" fillId="3" borderId="2" xfId="3" applyFont="1" applyFill="1" applyBorder="1" applyAlignment="1">
      <alignment horizontal="center" vertical="center"/>
    </xf>
    <xf numFmtId="0" fontId="17" fillId="0" borderId="8" xfId="0" applyFont="1" applyBorder="1" applyAlignment="1">
      <alignment horizontal="center" vertical="center" wrapText="1"/>
    </xf>
    <xf numFmtId="0" fontId="17" fillId="0" borderId="58" xfId="0" applyFont="1" applyBorder="1" applyAlignment="1">
      <alignment horizontal="center" vertical="center" wrapText="1"/>
    </xf>
    <xf numFmtId="0" fontId="15" fillId="8" borderId="8" xfId="0" applyFont="1" applyFill="1" applyBorder="1" applyAlignment="1">
      <alignment horizontal="center" vertical="center" wrapText="1" shrinkToFit="1"/>
    </xf>
    <xf numFmtId="0" fontId="15" fillId="8" borderId="58" xfId="0" applyFont="1" applyFill="1" applyBorder="1" applyAlignment="1">
      <alignment horizontal="center" vertical="center" wrapText="1" shrinkToFit="1"/>
    </xf>
    <xf numFmtId="0" fontId="15" fillId="4" borderId="56" xfId="0" applyFont="1" applyFill="1" applyBorder="1" applyAlignment="1">
      <alignment horizontal="center" vertical="center" wrapText="1"/>
    </xf>
    <xf numFmtId="0" fontId="15" fillId="4" borderId="59" xfId="0" applyFont="1" applyFill="1" applyBorder="1" applyAlignment="1">
      <alignment horizontal="center" vertical="center" wrapText="1"/>
    </xf>
    <xf numFmtId="0" fontId="33" fillId="0" borderId="0" xfId="0" applyFont="1" applyAlignment="1">
      <alignment vertical="top" wrapText="1"/>
    </xf>
    <xf numFmtId="0" fontId="33" fillId="2" borderId="0" xfId="0" applyFont="1" applyFill="1" applyAlignment="1">
      <alignment horizontal="left" vertical="center" shrinkToFit="1"/>
    </xf>
    <xf numFmtId="0" fontId="33" fillId="5" borderId="8" xfId="0" applyFont="1" applyFill="1" applyBorder="1" applyAlignment="1">
      <alignment horizontal="center" vertical="center" wrapText="1"/>
    </xf>
    <xf numFmtId="0" fontId="33" fillId="5" borderId="1" xfId="0" applyFont="1" applyFill="1" applyBorder="1" applyAlignment="1">
      <alignment horizontal="center" vertical="center" wrapText="1"/>
    </xf>
    <xf numFmtId="0" fontId="53" fillId="2" borderId="0" xfId="0" applyFont="1" applyFill="1" applyAlignment="1">
      <alignment horizontal="center" vertical="center" wrapText="1"/>
    </xf>
    <xf numFmtId="0" fontId="52" fillId="2" borderId="0" xfId="0" applyFont="1" applyFill="1" applyAlignment="1">
      <alignment horizontal="center" vertical="center" wrapText="1"/>
    </xf>
    <xf numFmtId="0" fontId="33" fillId="0" borderId="8" xfId="0" applyFont="1" applyBorder="1" applyAlignment="1">
      <alignment horizontal="center" vertical="center"/>
    </xf>
    <xf numFmtId="0" fontId="33" fillId="0" borderId="1" xfId="0" applyFont="1" applyBorder="1" applyAlignment="1">
      <alignment horizontal="center" vertical="center"/>
    </xf>
    <xf numFmtId="184" fontId="33" fillId="0" borderId="8" xfId="0" applyNumberFormat="1" applyFont="1" applyBorder="1" applyAlignment="1">
      <alignment horizontal="center" vertical="center" shrinkToFit="1"/>
    </xf>
    <xf numFmtId="184" fontId="33" fillId="0" borderId="1" xfId="0" applyNumberFormat="1" applyFont="1" applyBorder="1" applyAlignment="1">
      <alignment horizontal="center" vertical="center" shrinkToFit="1"/>
    </xf>
    <xf numFmtId="0" fontId="33" fillId="5" borderId="8" xfId="0" applyFont="1" applyFill="1" applyBorder="1" applyAlignment="1">
      <alignment horizontal="center" vertical="center"/>
    </xf>
    <xf numFmtId="0" fontId="33" fillId="5" borderId="7" xfId="0" applyFont="1" applyFill="1" applyBorder="1" applyAlignment="1">
      <alignment horizontal="center" vertical="center"/>
    </xf>
    <xf numFmtId="0" fontId="33" fillId="5" borderId="1" xfId="0" applyFont="1" applyFill="1" applyBorder="1" applyAlignment="1">
      <alignment horizontal="center" vertical="center"/>
    </xf>
    <xf numFmtId="0" fontId="33" fillId="2" borderId="0" xfId="0" applyFont="1" applyFill="1" applyAlignment="1">
      <alignment horizontal="center" vertical="center" shrinkToFit="1"/>
    </xf>
    <xf numFmtId="0" fontId="33" fillId="2" borderId="0" xfId="0" applyFont="1" applyFill="1" applyAlignment="1">
      <alignment horizontal="center" vertical="center"/>
    </xf>
    <xf numFmtId="0" fontId="41" fillId="5" borderId="8" xfId="0" applyFont="1" applyFill="1" applyBorder="1" applyAlignment="1">
      <alignment horizontal="center" vertical="center" wrapText="1"/>
    </xf>
    <xf numFmtId="0" fontId="41" fillId="5" borderId="1" xfId="0" applyFont="1" applyFill="1" applyBorder="1" applyAlignment="1">
      <alignment horizontal="center" vertical="center" wrapText="1"/>
    </xf>
    <xf numFmtId="179" fontId="33" fillId="5" borderId="8" xfId="0" applyNumberFormat="1" applyFont="1" applyFill="1" applyBorder="1" applyAlignment="1">
      <alignment horizontal="center" vertical="center"/>
    </xf>
    <xf numFmtId="179" fontId="33" fillId="5" borderId="7" xfId="0" applyNumberFormat="1" applyFont="1" applyFill="1" applyBorder="1" applyAlignment="1">
      <alignment horizontal="center" vertical="center"/>
    </xf>
    <xf numFmtId="179" fontId="33" fillId="5" borderId="1" xfId="0" applyNumberFormat="1" applyFont="1" applyFill="1" applyBorder="1" applyAlignment="1">
      <alignment horizontal="center" vertical="center"/>
    </xf>
    <xf numFmtId="0" fontId="59" fillId="6" borderId="8" xfId="0" applyFont="1" applyFill="1" applyBorder="1" applyAlignment="1">
      <alignment horizontal="center" vertical="center"/>
    </xf>
    <xf numFmtId="0" fontId="59" fillId="6" borderId="1" xfId="0" applyFont="1" applyFill="1" applyBorder="1" applyAlignment="1">
      <alignment horizontal="center" vertical="center"/>
    </xf>
    <xf numFmtId="0" fontId="33" fillId="0" borderId="62" xfId="0" applyFont="1" applyBorder="1" applyAlignment="1">
      <alignment horizontal="left" vertical="center"/>
    </xf>
    <xf numFmtId="0" fontId="33" fillId="0" borderId="0" xfId="0" applyFont="1" applyAlignment="1">
      <alignment horizontal="left" vertical="center"/>
    </xf>
    <xf numFmtId="0" fontId="55" fillId="0" borderId="57" xfId="0" applyFont="1" applyBorder="1" applyAlignment="1">
      <alignment horizontal="center" vertical="center" wrapText="1" shrinkToFit="1"/>
    </xf>
    <xf numFmtId="0" fontId="55" fillId="0" borderId="72" xfId="0" applyFont="1" applyBorder="1" applyAlignment="1">
      <alignment horizontal="center" vertical="center" wrapText="1" shrinkToFit="1"/>
    </xf>
    <xf numFmtId="0" fontId="59" fillId="6" borderId="52" xfId="0" applyFont="1" applyFill="1" applyBorder="1" applyAlignment="1">
      <alignment horizontal="center" vertical="center" shrinkToFit="1"/>
    </xf>
    <xf numFmtId="0" fontId="59" fillId="6" borderId="39" xfId="0" applyFont="1" applyFill="1" applyBorder="1" applyAlignment="1">
      <alignment horizontal="center" vertical="center" shrinkToFit="1"/>
    </xf>
    <xf numFmtId="0" fontId="54" fillId="9" borderId="68" xfId="0" applyFont="1" applyFill="1" applyBorder="1" applyAlignment="1">
      <alignment horizontal="center" vertical="center" shrinkToFit="1"/>
    </xf>
    <xf numFmtId="0" fontId="54" fillId="9" borderId="79" xfId="0" applyFont="1" applyFill="1" applyBorder="1" applyAlignment="1">
      <alignment horizontal="center" vertical="center" shrinkToFit="1"/>
    </xf>
    <xf numFmtId="193" fontId="54" fillId="0" borderId="76" xfId="0" applyNumberFormat="1" applyFont="1" applyBorder="1" applyAlignment="1">
      <alignment horizontal="center" vertical="center" shrinkToFit="1"/>
    </xf>
    <xf numFmtId="0" fontId="54" fillId="9" borderId="57" xfId="0" applyFont="1" applyFill="1" applyBorder="1" applyAlignment="1">
      <alignment horizontal="center" vertical="center" wrapText="1"/>
    </xf>
    <xf numFmtId="0" fontId="54" fillId="9" borderId="72" xfId="0" applyFont="1" applyFill="1" applyBorder="1" applyAlignment="1">
      <alignment horizontal="center" vertical="center" wrapText="1"/>
    </xf>
    <xf numFmtId="0" fontId="54" fillId="15" borderId="80" xfId="0" applyFont="1" applyFill="1" applyBorder="1" applyAlignment="1">
      <alignment horizontal="center" vertical="center" wrapText="1"/>
    </xf>
    <xf numFmtId="0" fontId="54" fillId="15" borderId="77" xfId="0" applyFont="1" applyFill="1" applyBorder="1" applyAlignment="1">
      <alignment horizontal="center" vertical="center" wrapText="1"/>
    </xf>
    <xf numFmtId="0" fontId="54" fillId="9" borderId="73" xfId="0" applyFont="1" applyFill="1" applyBorder="1" applyAlignment="1">
      <alignment horizontal="center" vertical="center" wrapText="1"/>
    </xf>
    <xf numFmtId="0" fontId="54" fillId="9" borderId="77" xfId="0" applyFont="1" applyFill="1" applyBorder="1" applyAlignment="1">
      <alignment horizontal="center" vertical="center" wrapText="1"/>
    </xf>
    <xf numFmtId="0" fontId="54" fillId="9" borderId="68" xfId="0" applyFont="1" applyFill="1" applyBorder="1" applyAlignment="1">
      <alignment horizontal="center" vertical="center" wrapText="1"/>
    </xf>
    <xf numFmtId="0" fontId="54" fillId="9" borderId="79" xfId="0" applyFont="1" applyFill="1" applyBorder="1" applyAlignment="1">
      <alignment horizontal="center" vertical="center" wrapText="1"/>
    </xf>
    <xf numFmtId="0" fontId="55" fillId="0" borderId="22" xfId="0" applyFont="1" applyBorder="1" applyAlignment="1">
      <alignment horizontal="center" vertical="center" wrapText="1"/>
    </xf>
    <xf numFmtId="0" fontId="55" fillId="0" borderId="52" xfId="0" applyFont="1" applyBorder="1" applyAlignment="1">
      <alignment horizontal="center" vertical="center" wrapText="1"/>
    </xf>
    <xf numFmtId="0" fontId="55" fillId="0" borderId="39" xfId="0" applyFont="1" applyBorder="1" applyAlignment="1">
      <alignment horizontal="center" vertical="center" wrapText="1"/>
    </xf>
    <xf numFmtId="0" fontId="54" fillId="9" borderId="56" xfId="0" applyFont="1" applyFill="1" applyBorder="1" applyAlignment="1">
      <alignment horizontal="center" vertical="center"/>
    </xf>
    <xf numFmtId="0" fontId="54" fillId="9" borderId="61" xfId="0" applyFont="1" applyFill="1" applyBorder="1" applyAlignment="1">
      <alignment horizontal="center" vertical="center"/>
    </xf>
    <xf numFmtId="0" fontId="54" fillId="9" borderId="23" xfId="0" applyFont="1" applyFill="1" applyBorder="1" applyAlignment="1">
      <alignment horizontal="center" vertical="center" shrinkToFit="1"/>
    </xf>
    <xf numFmtId="0" fontId="54" fillId="9" borderId="32" xfId="0" applyFont="1" applyFill="1" applyBorder="1" applyAlignment="1">
      <alignment horizontal="center" vertical="center" shrinkToFit="1"/>
    </xf>
    <xf numFmtId="0" fontId="54" fillId="9" borderId="24" xfId="0" applyFont="1" applyFill="1" applyBorder="1" applyAlignment="1">
      <alignment horizontal="center" vertical="center" shrinkToFit="1"/>
    </xf>
    <xf numFmtId="0" fontId="54" fillId="9" borderId="33" xfId="0" applyFont="1" applyFill="1" applyBorder="1" applyAlignment="1">
      <alignment horizontal="center" vertical="center" shrinkToFit="1"/>
    </xf>
    <xf numFmtId="0" fontId="54" fillId="9" borderId="22" xfId="0" applyFont="1" applyFill="1" applyBorder="1" applyAlignment="1">
      <alignment horizontal="center" vertical="center" wrapText="1"/>
    </xf>
    <xf numFmtId="0" fontId="54" fillId="9" borderId="39" xfId="0" applyFont="1" applyFill="1" applyBorder="1" applyAlignment="1">
      <alignment horizontal="center" vertical="center" wrapText="1"/>
    </xf>
    <xf numFmtId="0" fontId="54" fillId="9" borderId="70" xfId="0" applyFont="1" applyFill="1" applyBorder="1" applyAlignment="1">
      <alignment horizontal="center" vertical="center" shrinkToFit="1"/>
    </xf>
    <xf numFmtId="0" fontId="54" fillId="9" borderId="81" xfId="0" applyFont="1" applyFill="1" applyBorder="1" applyAlignment="1">
      <alignment horizontal="center" vertical="center" shrinkToFit="1"/>
    </xf>
    <xf numFmtId="0" fontId="54" fillId="9" borderId="70" xfId="0" applyFont="1" applyFill="1" applyBorder="1" applyAlignment="1">
      <alignment horizontal="center" vertical="center" wrapText="1" shrinkToFit="1"/>
    </xf>
    <xf numFmtId="0" fontId="54" fillId="9" borderId="81" xfId="0" applyFont="1" applyFill="1" applyBorder="1" applyAlignment="1">
      <alignment horizontal="center" vertical="center" wrapText="1" shrinkToFit="1"/>
    </xf>
    <xf numFmtId="0" fontId="33" fillId="0" borderId="14" xfId="0" applyFont="1" applyBorder="1" applyAlignment="1">
      <alignment horizontal="center" vertical="center"/>
    </xf>
    <xf numFmtId="0" fontId="33" fillId="0" borderId="49" xfId="0" applyFont="1" applyBorder="1" applyAlignment="1">
      <alignment horizontal="center" vertical="center"/>
    </xf>
    <xf numFmtId="0" fontId="54" fillId="0" borderId="73" xfId="0" applyFont="1" applyBorder="1" applyAlignment="1">
      <alignment horizontal="center" vertical="center"/>
    </xf>
    <xf numFmtId="0" fontId="54" fillId="0" borderId="77" xfId="0" applyFont="1" applyBorder="1" applyAlignment="1">
      <alignment horizontal="center" vertical="center"/>
    </xf>
    <xf numFmtId="0" fontId="36" fillId="0" borderId="37" xfId="0" applyFont="1" applyBorder="1" applyAlignment="1">
      <alignment horizontal="center" vertical="center"/>
    </xf>
    <xf numFmtId="0" fontId="36" fillId="0" borderId="33" xfId="0" applyFont="1" applyBorder="1" applyAlignment="1">
      <alignment horizontal="center" vertical="center"/>
    </xf>
    <xf numFmtId="187" fontId="47" fillId="6" borderId="20" xfId="0" applyNumberFormat="1" applyFont="1" applyFill="1" applyBorder="1" applyAlignment="1">
      <alignment horizontal="center" vertical="center"/>
    </xf>
    <xf numFmtId="187" fontId="47" fillId="6" borderId="51" xfId="0" applyNumberFormat="1" applyFont="1" applyFill="1" applyBorder="1" applyAlignment="1">
      <alignment horizontal="center" vertical="center"/>
    </xf>
    <xf numFmtId="186" fontId="54" fillId="6" borderId="24" xfId="0" applyNumberFormat="1" applyFont="1" applyFill="1" applyBorder="1" applyAlignment="1">
      <alignment horizontal="center" vertical="center"/>
    </xf>
    <xf numFmtId="186" fontId="54" fillId="6" borderId="37" xfId="0" applyNumberFormat="1" applyFont="1" applyFill="1" applyBorder="1" applyAlignment="1">
      <alignment horizontal="center" vertical="center"/>
    </xf>
    <xf numFmtId="186" fontId="54" fillId="6" borderId="33" xfId="0" applyNumberFormat="1" applyFont="1" applyFill="1" applyBorder="1" applyAlignment="1">
      <alignment horizontal="center" vertical="center"/>
    </xf>
  </cellXfs>
  <cellStyles count="6">
    <cellStyle name="パーセント" xfId="1" builtinId="5"/>
    <cellStyle name="ハイパーリンク" xfId="2" builtinId="8"/>
    <cellStyle name="桁区切り" xfId="3" builtinId="6"/>
    <cellStyle name="標準" xfId="0" builtinId="0"/>
    <cellStyle name="標準 3" xfId="4" xr:uid="{00000000-0005-0000-0000-000004000000}"/>
    <cellStyle name="標準_平成19年7月営業所別運転係名簿" xfId="5" xr:uid="{00000000-0005-0000-0000-000005000000}"/>
  </cellStyles>
  <dxfs count="774">
    <dxf>
      <font>
        <condense val="0"/>
        <extend val="0"/>
        <color indexed="9"/>
      </font>
    </dxf>
    <dxf>
      <font>
        <color theme="0"/>
      </font>
    </dxf>
    <dxf>
      <font>
        <condense val="0"/>
        <extend val="0"/>
        <color indexed="9"/>
      </font>
    </dxf>
    <dxf>
      <font>
        <condense val="0"/>
        <extend val="0"/>
        <color indexed="9"/>
      </font>
    </dxf>
    <dxf>
      <font>
        <condense val="0"/>
        <extend val="0"/>
        <color indexed="9"/>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4.9989318521683403E-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7" tint="0.79998168889431442"/>
      </font>
    </dxf>
    <dxf>
      <font>
        <color theme="0"/>
      </font>
    </dxf>
    <dxf>
      <font>
        <color theme="7" tint="0.79998168889431442"/>
      </font>
    </dxf>
    <dxf>
      <font>
        <color theme="7" tint="0.79998168889431442"/>
      </font>
    </dxf>
    <dxf>
      <font>
        <color theme="0"/>
      </font>
    </dxf>
    <dxf>
      <font>
        <color theme="0"/>
      </font>
    </dxf>
    <dxf>
      <font>
        <color theme="0"/>
      </font>
    </dxf>
    <dxf>
      <font>
        <color theme="0"/>
      </font>
    </dxf>
    <dxf>
      <font>
        <color theme="0"/>
      </font>
    </dxf>
    <dxf>
      <font>
        <color theme="7" tint="0.79998168889431442"/>
      </font>
    </dxf>
    <dxf>
      <font>
        <color theme="0"/>
      </font>
    </dxf>
    <dxf>
      <font>
        <color theme="0"/>
      </font>
    </dxf>
    <dxf>
      <font>
        <color theme="0"/>
      </font>
    </dxf>
    <dxf>
      <font>
        <color theme="0"/>
      </font>
    </dxf>
    <dxf>
      <font>
        <color theme="7" tint="0.79998168889431442"/>
      </font>
    </dxf>
    <dxf>
      <font>
        <color theme="0"/>
      </font>
    </dxf>
    <dxf>
      <font>
        <color theme="7" tint="0.79998168889431442"/>
      </font>
    </dxf>
    <dxf>
      <font>
        <color theme="7"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7" tint="0.79998168889431442"/>
      </font>
    </dxf>
    <dxf>
      <font>
        <color theme="0"/>
      </font>
    </dxf>
    <dxf>
      <font>
        <color theme="0"/>
      </font>
    </dxf>
    <dxf>
      <font>
        <color theme="0"/>
      </font>
    </dxf>
    <dxf>
      <font>
        <color theme="0"/>
      </font>
    </dxf>
    <dxf>
      <font>
        <color theme="7" tint="0.79998168889431442"/>
      </font>
    </dxf>
    <dxf>
      <font>
        <color theme="7"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7" tint="0.79998168889431442"/>
      </font>
    </dxf>
    <dxf>
      <font>
        <color theme="0"/>
      </font>
    </dxf>
    <dxf>
      <font>
        <color theme="0"/>
      </font>
    </dxf>
    <dxf>
      <font>
        <color theme="0"/>
      </font>
    </dxf>
    <dxf>
      <font>
        <color theme="0"/>
      </font>
    </dxf>
    <dxf>
      <font>
        <color theme="7" tint="0.79998168889431442"/>
      </font>
    </dxf>
    <dxf>
      <font>
        <color theme="7"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7"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7" tint="0.79998168889431442"/>
      </font>
    </dxf>
    <dxf>
      <font>
        <color theme="0"/>
      </font>
    </dxf>
    <dxf>
      <font>
        <color theme="0"/>
      </font>
    </dxf>
    <dxf>
      <font>
        <color theme="0"/>
      </font>
    </dxf>
    <dxf>
      <font>
        <color theme="7"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FFFFFF"/>
      <color rgb="FFFFFFCC"/>
      <color rgb="FFD9F0FB"/>
      <color rgb="FFFEE7AC"/>
      <color rgb="FFFFB7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emf"/><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png"/><Relationship Id="rId5" Type="http://schemas.openxmlformats.org/officeDocument/2006/relationships/image" Target="../media/image5.emf"/><Relationship Id="rId10" Type="http://schemas.openxmlformats.org/officeDocument/2006/relationships/image" Target="../media/image10.png"/><Relationship Id="rId4" Type="http://schemas.openxmlformats.org/officeDocument/2006/relationships/image" Target="../media/image4.emf"/><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5.emf"/></Relationships>
</file>

<file path=xl/drawings/_rels/drawing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5.emf"/></Relationships>
</file>

<file path=xl/drawings/_rels/drawing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5.emf"/></Relationships>
</file>

<file path=xl/drawings/_rels/drawing5.xml.rels><?xml version="1.0" encoding="UTF-8" standalone="yes"?>
<Relationships xmlns="http://schemas.openxmlformats.org/package/2006/relationships"><Relationship Id="rId13" Type="http://schemas.openxmlformats.org/officeDocument/2006/relationships/image" Target="../media/image28.emf"/><Relationship Id="rId18" Type="http://schemas.openxmlformats.org/officeDocument/2006/relationships/image" Target="../media/image33.emf"/><Relationship Id="rId26" Type="http://schemas.openxmlformats.org/officeDocument/2006/relationships/image" Target="../media/image41.emf"/><Relationship Id="rId39" Type="http://schemas.openxmlformats.org/officeDocument/2006/relationships/image" Target="../media/image54.emf"/><Relationship Id="rId21" Type="http://schemas.openxmlformats.org/officeDocument/2006/relationships/image" Target="../media/image36.emf"/><Relationship Id="rId34" Type="http://schemas.openxmlformats.org/officeDocument/2006/relationships/image" Target="../media/image49.emf"/><Relationship Id="rId42" Type="http://schemas.openxmlformats.org/officeDocument/2006/relationships/image" Target="../media/image57.emf"/><Relationship Id="rId47" Type="http://schemas.openxmlformats.org/officeDocument/2006/relationships/image" Target="../media/image62.emf"/><Relationship Id="rId50" Type="http://schemas.openxmlformats.org/officeDocument/2006/relationships/image" Target="../media/image65.emf"/><Relationship Id="rId55" Type="http://schemas.openxmlformats.org/officeDocument/2006/relationships/image" Target="../media/image70.emf"/><Relationship Id="rId63" Type="http://schemas.openxmlformats.org/officeDocument/2006/relationships/image" Target="../media/image78.emf"/><Relationship Id="rId68" Type="http://schemas.openxmlformats.org/officeDocument/2006/relationships/image" Target="../media/image83.emf"/><Relationship Id="rId76" Type="http://schemas.openxmlformats.org/officeDocument/2006/relationships/image" Target="../media/image91.emf"/><Relationship Id="rId7" Type="http://schemas.openxmlformats.org/officeDocument/2006/relationships/image" Target="../media/image22.emf"/><Relationship Id="rId71" Type="http://schemas.openxmlformats.org/officeDocument/2006/relationships/image" Target="../media/image86.emf"/><Relationship Id="rId2" Type="http://schemas.openxmlformats.org/officeDocument/2006/relationships/image" Target="../media/image17.emf"/><Relationship Id="rId16" Type="http://schemas.openxmlformats.org/officeDocument/2006/relationships/image" Target="../media/image31.emf"/><Relationship Id="rId29" Type="http://schemas.openxmlformats.org/officeDocument/2006/relationships/image" Target="../media/image44.emf"/><Relationship Id="rId11" Type="http://schemas.openxmlformats.org/officeDocument/2006/relationships/image" Target="../media/image26.emf"/><Relationship Id="rId24" Type="http://schemas.openxmlformats.org/officeDocument/2006/relationships/image" Target="../media/image39.emf"/><Relationship Id="rId32" Type="http://schemas.openxmlformats.org/officeDocument/2006/relationships/image" Target="../media/image47.emf"/><Relationship Id="rId37" Type="http://schemas.openxmlformats.org/officeDocument/2006/relationships/image" Target="../media/image52.emf"/><Relationship Id="rId40" Type="http://schemas.openxmlformats.org/officeDocument/2006/relationships/image" Target="../media/image55.emf"/><Relationship Id="rId45" Type="http://schemas.openxmlformats.org/officeDocument/2006/relationships/image" Target="../media/image60.emf"/><Relationship Id="rId53" Type="http://schemas.openxmlformats.org/officeDocument/2006/relationships/image" Target="../media/image68.emf"/><Relationship Id="rId58" Type="http://schemas.openxmlformats.org/officeDocument/2006/relationships/image" Target="../media/image73.emf"/><Relationship Id="rId66" Type="http://schemas.openxmlformats.org/officeDocument/2006/relationships/image" Target="../media/image81.emf"/><Relationship Id="rId74" Type="http://schemas.openxmlformats.org/officeDocument/2006/relationships/image" Target="../media/image89.emf"/><Relationship Id="rId79" Type="http://schemas.openxmlformats.org/officeDocument/2006/relationships/image" Target="../media/image94.emf"/><Relationship Id="rId5" Type="http://schemas.openxmlformats.org/officeDocument/2006/relationships/image" Target="../media/image20.emf"/><Relationship Id="rId61" Type="http://schemas.openxmlformats.org/officeDocument/2006/relationships/image" Target="../media/image76.emf"/><Relationship Id="rId10" Type="http://schemas.openxmlformats.org/officeDocument/2006/relationships/image" Target="../media/image25.emf"/><Relationship Id="rId19" Type="http://schemas.openxmlformats.org/officeDocument/2006/relationships/image" Target="../media/image34.emf"/><Relationship Id="rId31" Type="http://schemas.openxmlformats.org/officeDocument/2006/relationships/image" Target="../media/image46.emf"/><Relationship Id="rId44" Type="http://schemas.openxmlformats.org/officeDocument/2006/relationships/image" Target="../media/image59.emf"/><Relationship Id="rId52" Type="http://schemas.openxmlformats.org/officeDocument/2006/relationships/image" Target="../media/image67.emf"/><Relationship Id="rId60" Type="http://schemas.openxmlformats.org/officeDocument/2006/relationships/image" Target="../media/image75.emf"/><Relationship Id="rId65" Type="http://schemas.openxmlformats.org/officeDocument/2006/relationships/image" Target="../media/image80.emf"/><Relationship Id="rId73" Type="http://schemas.openxmlformats.org/officeDocument/2006/relationships/image" Target="../media/image88.emf"/><Relationship Id="rId78" Type="http://schemas.openxmlformats.org/officeDocument/2006/relationships/image" Target="../media/image93.emf"/><Relationship Id="rId81" Type="http://schemas.openxmlformats.org/officeDocument/2006/relationships/image" Target="../media/image96.emf"/><Relationship Id="rId4" Type="http://schemas.openxmlformats.org/officeDocument/2006/relationships/image" Target="../media/image19.emf"/><Relationship Id="rId9" Type="http://schemas.openxmlformats.org/officeDocument/2006/relationships/image" Target="../media/image24.emf"/><Relationship Id="rId14" Type="http://schemas.openxmlformats.org/officeDocument/2006/relationships/image" Target="../media/image29.emf"/><Relationship Id="rId22" Type="http://schemas.openxmlformats.org/officeDocument/2006/relationships/image" Target="../media/image37.emf"/><Relationship Id="rId27" Type="http://schemas.openxmlformats.org/officeDocument/2006/relationships/image" Target="../media/image42.emf"/><Relationship Id="rId30" Type="http://schemas.openxmlformats.org/officeDocument/2006/relationships/image" Target="../media/image45.emf"/><Relationship Id="rId35" Type="http://schemas.openxmlformats.org/officeDocument/2006/relationships/image" Target="../media/image50.emf"/><Relationship Id="rId43" Type="http://schemas.openxmlformats.org/officeDocument/2006/relationships/image" Target="../media/image58.emf"/><Relationship Id="rId48" Type="http://schemas.openxmlformats.org/officeDocument/2006/relationships/image" Target="../media/image63.emf"/><Relationship Id="rId56" Type="http://schemas.openxmlformats.org/officeDocument/2006/relationships/image" Target="../media/image71.emf"/><Relationship Id="rId64" Type="http://schemas.openxmlformats.org/officeDocument/2006/relationships/image" Target="../media/image79.emf"/><Relationship Id="rId69" Type="http://schemas.openxmlformats.org/officeDocument/2006/relationships/image" Target="../media/image84.emf"/><Relationship Id="rId77" Type="http://schemas.openxmlformats.org/officeDocument/2006/relationships/image" Target="../media/image92.emf"/><Relationship Id="rId8" Type="http://schemas.openxmlformats.org/officeDocument/2006/relationships/image" Target="../media/image23.emf"/><Relationship Id="rId51" Type="http://schemas.openxmlformats.org/officeDocument/2006/relationships/image" Target="../media/image66.emf"/><Relationship Id="rId72" Type="http://schemas.openxmlformats.org/officeDocument/2006/relationships/image" Target="../media/image87.emf"/><Relationship Id="rId80" Type="http://schemas.openxmlformats.org/officeDocument/2006/relationships/image" Target="../media/image95.emf"/><Relationship Id="rId3" Type="http://schemas.openxmlformats.org/officeDocument/2006/relationships/image" Target="../media/image18.emf"/><Relationship Id="rId12" Type="http://schemas.openxmlformats.org/officeDocument/2006/relationships/image" Target="../media/image27.emf"/><Relationship Id="rId17" Type="http://schemas.openxmlformats.org/officeDocument/2006/relationships/image" Target="../media/image32.emf"/><Relationship Id="rId25" Type="http://schemas.openxmlformats.org/officeDocument/2006/relationships/image" Target="../media/image40.emf"/><Relationship Id="rId33" Type="http://schemas.openxmlformats.org/officeDocument/2006/relationships/image" Target="../media/image48.emf"/><Relationship Id="rId38" Type="http://schemas.openxmlformats.org/officeDocument/2006/relationships/image" Target="../media/image53.emf"/><Relationship Id="rId46" Type="http://schemas.openxmlformats.org/officeDocument/2006/relationships/image" Target="../media/image61.emf"/><Relationship Id="rId59" Type="http://schemas.openxmlformats.org/officeDocument/2006/relationships/image" Target="../media/image74.emf"/><Relationship Id="rId67" Type="http://schemas.openxmlformats.org/officeDocument/2006/relationships/image" Target="../media/image82.emf"/><Relationship Id="rId20" Type="http://schemas.openxmlformats.org/officeDocument/2006/relationships/image" Target="../media/image35.emf"/><Relationship Id="rId41" Type="http://schemas.openxmlformats.org/officeDocument/2006/relationships/image" Target="../media/image56.emf"/><Relationship Id="rId54" Type="http://schemas.openxmlformats.org/officeDocument/2006/relationships/image" Target="../media/image69.emf"/><Relationship Id="rId62" Type="http://schemas.openxmlformats.org/officeDocument/2006/relationships/image" Target="../media/image77.emf"/><Relationship Id="rId70" Type="http://schemas.openxmlformats.org/officeDocument/2006/relationships/image" Target="../media/image85.emf"/><Relationship Id="rId75" Type="http://schemas.openxmlformats.org/officeDocument/2006/relationships/image" Target="../media/image90.emf"/><Relationship Id="rId1" Type="http://schemas.openxmlformats.org/officeDocument/2006/relationships/image" Target="../media/image16.emf"/><Relationship Id="rId6" Type="http://schemas.openxmlformats.org/officeDocument/2006/relationships/image" Target="../media/image21.emf"/><Relationship Id="rId15" Type="http://schemas.openxmlformats.org/officeDocument/2006/relationships/image" Target="../media/image30.emf"/><Relationship Id="rId23" Type="http://schemas.openxmlformats.org/officeDocument/2006/relationships/image" Target="../media/image38.emf"/><Relationship Id="rId28" Type="http://schemas.openxmlformats.org/officeDocument/2006/relationships/image" Target="../media/image43.emf"/><Relationship Id="rId36" Type="http://schemas.openxmlformats.org/officeDocument/2006/relationships/image" Target="../media/image51.emf"/><Relationship Id="rId49" Type="http://schemas.openxmlformats.org/officeDocument/2006/relationships/image" Target="../media/image64.emf"/><Relationship Id="rId57" Type="http://schemas.openxmlformats.org/officeDocument/2006/relationships/image" Target="../media/image72.emf"/></Relationships>
</file>

<file path=xl/drawings/_rels/drawing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5.emf"/></Relationships>
</file>

<file path=xl/drawings/_rels/drawing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13" Type="http://schemas.openxmlformats.org/officeDocument/2006/relationships/image" Target="../media/image109.emf"/><Relationship Id="rId18" Type="http://schemas.openxmlformats.org/officeDocument/2006/relationships/image" Target="../media/image114.emf"/><Relationship Id="rId26" Type="http://schemas.openxmlformats.org/officeDocument/2006/relationships/image" Target="../media/image122.emf"/><Relationship Id="rId39" Type="http://schemas.openxmlformats.org/officeDocument/2006/relationships/image" Target="../media/image135.emf"/><Relationship Id="rId21" Type="http://schemas.openxmlformats.org/officeDocument/2006/relationships/image" Target="../media/image117.emf"/><Relationship Id="rId34" Type="http://schemas.openxmlformats.org/officeDocument/2006/relationships/image" Target="../media/image130.emf"/><Relationship Id="rId42" Type="http://schemas.openxmlformats.org/officeDocument/2006/relationships/image" Target="../media/image138.emf"/><Relationship Id="rId47" Type="http://schemas.openxmlformats.org/officeDocument/2006/relationships/image" Target="../media/image143.emf"/><Relationship Id="rId50" Type="http://schemas.openxmlformats.org/officeDocument/2006/relationships/image" Target="../media/image146.emf"/><Relationship Id="rId55" Type="http://schemas.openxmlformats.org/officeDocument/2006/relationships/image" Target="../media/image151.emf"/><Relationship Id="rId63" Type="http://schemas.openxmlformats.org/officeDocument/2006/relationships/image" Target="../media/image159.emf"/><Relationship Id="rId68" Type="http://schemas.openxmlformats.org/officeDocument/2006/relationships/image" Target="../media/image164.emf"/><Relationship Id="rId7" Type="http://schemas.openxmlformats.org/officeDocument/2006/relationships/image" Target="../media/image103.emf"/><Relationship Id="rId71" Type="http://schemas.openxmlformats.org/officeDocument/2006/relationships/image" Target="../media/image167.emf"/><Relationship Id="rId2" Type="http://schemas.openxmlformats.org/officeDocument/2006/relationships/image" Target="../media/image98.emf"/><Relationship Id="rId16" Type="http://schemas.openxmlformats.org/officeDocument/2006/relationships/image" Target="../media/image112.emf"/><Relationship Id="rId29" Type="http://schemas.openxmlformats.org/officeDocument/2006/relationships/image" Target="../media/image125.emf"/><Relationship Id="rId11" Type="http://schemas.openxmlformats.org/officeDocument/2006/relationships/image" Target="../media/image107.emf"/><Relationship Id="rId24" Type="http://schemas.openxmlformats.org/officeDocument/2006/relationships/image" Target="../media/image120.emf"/><Relationship Id="rId32" Type="http://schemas.openxmlformats.org/officeDocument/2006/relationships/image" Target="../media/image128.emf"/><Relationship Id="rId37" Type="http://schemas.openxmlformats.org/officeDocument/2006/relationships/image" Target="../media/image133.emf"/><Relationship Id="rId40" Type="http://schemas.openxmlformats.org/officeDocument/2006/relationships/image" Target="../media/image136.emf"/><Relationship Id="rId45" Type="http://schemas.openxmlformats.org/officeDocument/2006/relationships/image" Target="../media/image141.emf"/><Relationship Id="rId53" Type="http://schemas.openxmlformats.org/officeDocument/2006/relationships/image" Target="../media/image149.emf"/><Relationship Id="rId58" Type="http://schemas.openxmlformats.org/officeDocument/2006/relationships/image" Target="../media/image154.emf"/><Relationship Id="rId66" Type="http://schemas.openxmlformats.org/officeDocument/2006/relationships/image" Target="../media/image162.emf"/><Relationship Id="rId5" Type="http://schemas.openxmlformats.org/officeDocument/2006/relationships/image" Target="../media/image101.emf"/><Relationship Id="rId15" Type="http://schemas.openxmlformats.org/officeDocument/2006/relationships/image" Target="../media/image111.emf"/><Relationship Id="rId23" Type="http://schemas.openxmlformats.org/officeDocument/2006/relationships/image" Target="../media/image119.emf"/><Relationship Id="rId28" Type="http://schemas.openxmlformats.org/officeDocument/2006/relationships/image" Target="../media/image124.emf"/><Relationship Id="rId36" Type="http://schemas.openxmlformats.org/officeDocument/2006/relationships/image" Target="../media/image132.emf"/><Relationship Id="rId49" Type="http://schemas.openxmlformats.org/officeDocument/2006/relationships/image" Target="../media/image145.emf"/><Relationship Id="rId57" Type="http://schemas.openxmlformats.org/officeDocument/2006/relationships/image" Target="../media/image153.emf"/><Relationship Id="rId61" Type="http://schemas.openxmlformats.org/officeDocument/2006/relationships/image" Target="../media/image157.emf"/><Relationship Id="rId10" Type="http://schemas.openxmlformats.org/officeDocument/2006/relationships/image" Target="../media/image106.emf"/><Relationship Id="rId19" Type="http://schemas.openxmlformats.org/officeDocument/2006/relationships/image" Target="../media/image115.emf"/><Relationship Id="rId31" Type="http://schemas.openxmlformats.org/officeDocument/2006/relationships/image" Target="../media/image127.emf"/><Relationship Id="rId44" Type="http://schemas.openxmlformats.org/officeDocument/2006/relationships/image" Target="../media/image140.emf"/><Relationship Id="rId52" Type="http://schemas.openxmlformats.org/officeDocument/2006/relationships/image" Target="../media/image148.emf"/><Relationship Id="rId60" Type="http://schemas.openxmlformats.org/officeDocument/2006/relationships/image" Target="../media/image156.emf"/><Relationship Id="rId65" Type="http://schemas.openxmlformats.org/officeDocument/2006/relationships/image" Target="../media/image161.emf"/><Relationship Id="rId73" Type="http://schemas.openxmlformats.org/officeDocument/2006/relationships/image" Target="../media/image169.emf"/><Relationship Id="rId4" Type="http://schemas.openxmlformats.org/officeDocument/2006/relationships/image" Target="../media/image100.emf"/><Relationship Id="rId9" Type="http://schemas.openxmlformats.org/officeDocument/2006/relationships/image" Target="../media/image105.emf"/><Relationship Id="rId14" Type="http://schemas.openxmlformats.org/officeDocument/2006/relationships/image" Target="../media/image110.emf"/><Relationship Id="rId22" Type="http://schemas.openxmlformats.org/officeDocument/2006/relationships/image" Target="../media/image118.emf"/><Relationship Id="rId27" Type="http://schemas.openxmlformats.org/officeDocument/2006/relationships/image" Target="../media/image123.emf"/><Relationship Id="rId30" Type="http://schemas.openxmlformats.org/officeDocument/2006/relationships/image" Target="../media/image126.emf"/><Relationship Id="rId35" Type="http://schemas.openxmlformats.org/officeDocument/2006/relationships/image" Target="../media/image131.emf"/><Relationship Id="rId43" Type="http://schemas.openxmlformats.org/officeDocument/2006/relationships/image" Target="../media/image139.emf"/><Relationship Id="rId48" Type="http://schemas.openxmlformats.org/officeDocument/2006/relationships/image" Target="../media/image144.emf"/><Relationship Id="rId56" Type="http://schemas.openxmlformats.org/officeDocument/2006/relationships/image" Target="../media/image152.emf"/><Relationship Id="rId64" Type="http://schemas.openxmlformats.org/officeDocument/2006/relationships/image" Target="../media/image160.emf"/><Relationship Id="rId69" Type="http://schemas.openxmlformats.org/officeDocument/2006/relationships/image" Target="../media/image165.emf"/><Relationship Id="rId8" Type="http://schemas.openxmlformats.org/officeDocument/2006/relationships/image" Target="../media/image104.emf"/><Relationship Id="rId51" Type="http://schemas.openxmlformats.org/officeDocument/2006/relationships/image" Target="../media/image147.emf"/><Relationship Id="rId72" Type="http://schemas.openxmlformats.org/officeDocument/2006/relationships/image" Target="../media/image168.emf"/><Relationship Id="rId3" Type="http://schemas.openxmlformats.org/officeDocument/2006/relationships/image" Target="../media/image99.emf"/><Relationship Id="rId12" Type="http://schemas.openxmlformats.org/officeDocument/2006/relationships/image" Target="../media/image108.emf"/><Relationship Id="rId17" Type="http://schemas.openxmlformats.org/officeDocument/2006/relationships/image" Target="../media/image113.emf"/><Relationship Id="rId25" Type="http://schemas.openxmlformats.org/officeDocument/2006/relationships/image" Target="../media/image121.emf"/><Relationship Id="rId33" Type="http://schemas.openxmlformats.org/officeDocument/2006/relationships/image" Target="../media/image129.emf"/><Relationship Id="rId38" Type="http://schemas.openxmlformats.org/officeDocument/2006/relationships/image" Target="../media/image134.emf"/><Relationship Id="rId46" Type="http://schemas.openxmlformats.org/officeDocument/2006/relationships/image" Target="../media/image142.emf"/><Relationship Id="rId59" Type="http://schemas.openxmlformats.org/officeDocument/2006/relationships/image" Target="../media/image155.emf"/><Relationship Id="rId67" Type="http://schemas.openxmlformats.org/officeDocument/2006/relationships/image" Target="../media/image163.emf"/><Relationship Id="rId20" Type="http://schemas.openxmlformats.org/officeDocument/2006/relationships/image" Target="../media/image116.emf"/><Relationship Id="rId41" Type="http://schemas.openxmlformats.org/officeDocument/2006/relationships/image" Target="../media/image137.emf"/><Relationship Id="rId54" Type="http://schemas.openxmlformats.org/officeDocument/2006/relationships/image" Target="../media/image150.emf"/><Relationship Id="rId62" Type="http://schemas.openxmlformats.org/officeDocument/2006/relationships/image" Target="../media/image158.emf"/><Relationship Id="rId70" Type="http://schemas.openxmlformats.org/officeDocument/2006/relationships/image" Target="../media/image166.emf"/><Relationship Id="rId1" Type="http://schemas.openxmlformats.org/officeDocument/2006/relationships/image" Target="../media/image97.emf"/><Relationship Id="rId6" Type="http://schemas.openxmlformats.org/officeDocument/2006/relationships/image" Target="../media/image102.emf"/></Relationships>
</file>

<file path=xl/drawings/drawing1.xml><?xml version="1.0" encoding="utf-8"?>
<xdr:wsDr xmlns:xdr="http://schemas.openxmlformats.org/drawingml/2006/spreadsheetDrawing" xmlns:a="http://schemas.openxmlformats.org/drawingml/2006/main">
  <xdr:twoCellAnchor editAs="oneCell">
    <xdr:from>
      <xdr:col>10</xdr:col>
      <xdr:colOff>142874</xdr:colOff>
      <xdr:row>15</xdr:row>
      <xdr:rowOff>38101</xdr:rowOff>
    </xdr:from>
    <xdr:to>
      <xdr:col>14</xdr:col>
      <xdr:colOff>475773</xdr:colOff>
      <xdr:row>24</xdr:row>
      <xdr:rowOff>194360</xdr:rowOff>
    </xdr:to>
    <xdr:pic>
      <xdr:nvPicPr>
        <xdr:cNvPr id="3" name="図 2">
          <a:extLst>
            <a:ext uri="{FF2B5EF4-FFF2-40B4-BE49-F238E27FC236}">
              <a16:creationId xmlns:a16="http://schemas.microsoft.com/office/drawing/2014/main" id="{E530E0C6-0C55-41FB-ADBC-3EFFAF17F4E7}"/>
            </a:ext>
          </a:extLst>
        </xdr:cNvPr>
        <xdr:cNvPicPr>
          <a:picLocks noChangeAspect="1"/>
        </xdr:cNvPicPr>
      </xdr:nvPicPr>
      <xdr:blipFill>
        <a:blip xmlns:r="http://schemas.openxmlformats.org/officeDocument/2006/relationships" r:embed="rId1"/>
        <a:stretch>
          <a:fillRect/>
        </a:stretch>
      </xdr:blipFill>
      <xdr:spPr>
        <a:xfrm>
          <a:off x="7000874" y="2181226"/>
          <a:ext cx="3076099" cy="2299384"/>
        </a:xfrm>
        <a:prstGeom prst="rect">
          <a:avLst/>
        </a:prstGeom>
      </xdr:spPr>
    </xdr:pic>
    <xdr:clientData/>
  </xdr:twoCellAnchor>
  <xdr:twoCellAnchor editAs="oneCell">
    <xdr:from>
      <xdr:col>1</xdr:col>
      <xdr:colOff>657225</xdr:colOff>
      <xdr:row>10</xdr:row>
      <xdr:rowOff>28576</xdr:rowOff>
    </xdr:from>
    <xdr:to>
      <xdr:col>5</xdr:col>
      <xdr:colOff>123825</xdr:colOff>
      <xdr:row>11</xdr:row>
      <xdr:rowOff>152401</xdr:rowOff>
    </xdr:to>
    <xdr:pic>
      <xdr:nvPicPr>
        <xdr:cNvPr id="5" name="図 4">
          <a:extLst>
            <a:ext uri="{FF2B5EF4-FFF2-40B4-BE49-F238E27FC236}">
              <a16:creationId xmlns:a16="http://schemas.microsoft.com/office/drawing/2014/main" id="{85485A8A-02F2-4CE8-9B74-CA63AD91E006}"/>
            </a:ext>
          </a:extLst>
        </xdr:cNvPr>
        <xdr:cNvPicPr>
          <a:picLocks noChangeAspect="1"/>
        </xdr:cNvPicPr>
      </xdr:nvPicPr>
      <xdr:blipFill rotWithShape="1">
        <a:blip xmlns:r="http://schemas.openxmlformats.org/officeDocument/2006/relationships" r:embed="rId2"/>
        <a:srcRect r="75184" b="2552"/>
        <a:stretch/>
      </xdr:blipFill>
      <xdr:spPr>
        <a:xfrm>
          <a:off x="1343025" y="2219326"/>
          <a:ext cx="2209800" cy="361950"/>
        </a:xfrm>
        <a:prstGeom prst="rect">
          <a:avLst/>
        </a:prstGeom>
      </xdr:spPr>
    </xdr:pic>
    <xdr:clientData/>
  </xdr:twoCellAnchor>
  <xdr:twoCellAnchor editAs="oneCell">
    <xdr:from>
      <xdr:col>7</xdr:col>
      <xdr:colOff>19050</xdr:colOff>
      <xdr:row>11</xdr:row>
      <xdr:rowOff>123825</xdr:rowOff>
    </xdr:from>
    <xdr:to>
      <xdr:col>14</xdr:col>
      <xdr:colOff>37498</xdr:colOff>
      <xdr:row>12</xdr:row>
      <xdr:rowOff>219033</xdr:rowOff>
    </xdr:to>
    <xdr:pic>
      <xdr:nvPicPr>
        <xdr:cNvPr id="7" name="図 6">
          <a:extLst>
            <a:ext uri="{FF2B5EF4-FFF2-40B4-BE49-F238E27FC236}">
              <a16:creationId xmlns:a16="http://schemas.microsoft.com/office/drawing/2014/main" id="{0516E30B-A4B4-414A-9289-D1ADF370B0A8}"/>
            </a:ext>
          </a:extLst>
        </xdr:cNvPr>
        <xdr:cNvPicPr>
          <a:picLocks noChangeAspect="1"/>
        </xdr:cNvPicPr>
      </xdr:nvPicPr>
      <xdr:blipFill>
        <a:blip xmlns:r="http://schemas.openxmlformats.org/officeDocument/2006/relationships" r:embed="rId3"/>
        <a:stretch>
          <a:fillRect/>
        </a:stretch>
      </xdr:blipFill>
      <xdr:spPr>
        <a:xfrm>
          <a:off x="4819650" y="2552700"/>
          <a:ext cx="4819048" cy="333333"/>
        </a:xfrm>
        <a:prstGeom prst="rect">
          <a:avLst/>
        </a:prstGeom>
      </xdr:spPr>
    </xdr:pic>
    <xdr:clientData/>
  </xdr:twoCellAnchor>
  <xdr:twoCellAnchor editAs="oneCell">
    <xdr:from>
      <xdr:col>2</xdr:col>
      <xdr:colOff>28576</xdr:colOff>
      <xdr:row>29</xdr:row>
      <xdr:rowOff>141168</xdr:rowOff>
    </xdr:from>
    <xdr:to>
      <xdr:col>10</xdr:col>
      <xdr:colOff>520858</xdr:colOff>
      <xdr:row>33</xdr:row>
      <xdr:rowOff>0</xdr:rowOff>
    </xdr:to>
    <xdr:pic>
      <xdr:nvPicPr>
        <xdr:cNvPr id="10" name="図 9">
          <a:extLst>
            <a:ext uri="{FF2B5EF4-FFF2-40B4-BE49-F238E27FC236}">
              <a16:creationId xmlns:a16="http://schemas.microsoft.com/office/drawing/2014/main" id="{CD232983-E613-4CCF-8A3B-22133868A27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00176" y="5903793"/>
          <a:ext cx="5978682" cy="858957"/>
        </a:xfrm>
        <a:prstGeom prst="rect">
          <a:avLst/>
        </a:prstGeom>
        <a:solidFill>
          <a:schemeClr val="bg1"/>
        </a:solidFill>
        <a:ln>
          <a:solidFill>
            <a:schemeClr val="accent1"/>
          </a:solidFill>
        </a:ln>
      </xdr:spPr>
    </xdr:pic>
    <xdr:clientData/>
  </xdr:twoCellAnchor>
  <xdr:twoCellAnchor editAs="oneCell">
    <xdr:from>
      <xdr:col>2</xdr:col>
      <xdr:colOff>28575</xdr:colOff>
      <xdr:row>37</xdr:row>
      <xdr:rowOff>190500</xdr:rowOff>
    </xdr:from>
    <xdr:to>
      <xdr:col>13</xdr:col>
      <xdr:colOff>276225</xdr:colOff>
      <xdr:row>41</xdr:row>
      <xdr:rowOff>85725</xdr:rowOff>
    </xdr:to>
    <xdr:pic>
      <xdr:nvPicPr>
        <xdr:cNvPr id="11" name="図 10">
          <a:extLst>
            <a:ext uri="{FF2B5EF4-FFF2-40B4-BE49-F238E27FC236}">
              <a16:creationId xmlns:a16="http://schemas.microsoft.com/office/drawing/2014/main" id="{A4A3CE27-C4EC-454C-9045-B0E4BEE6089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400175" y="7905750"/>
          <a:ext cx="7791450" cy="847725"/>
        </a:xfrm>
        <a:prstGeom prst="rect">
          <a:avLst/>
        </a:prstGeom>
        <a:solidFill>
          <a:schemeClr val="bg1"/>
        </a:solidFill>
        <a:ln>
          <a:solidFill>
            <a:schemeClr val="accent1"/>
          </a:solidFill>
        </a:ln>
      </xdr:spPr>
    </xdr:pic>
    <xdr:clientData/>
  </xdr:twoCellAnchor>
  <xdr:twoCellAnchor editAs="oneCell">
    <xdr:from>
      <xdr:col>2</xdr:col>
      <xdr:colOff>28575</xdr:colOff>
      <xdr:row>33</xdr:row>
      <xdr:rowOff>142875</xdr:rowOff>
    </xdr:from>
    <xdr:to>
      <xdr:col>18</xdr:col>
      <xdr:colOff>276225</xdr:colOff>
      <xdr:row>37</xdr:row>
      <xdr:rowOff>38100</xdr:rowOff>
    </xdr:to>
    <xdr:pic>
      <xdr:nvPicPr>
        <xdr:cNvPr id="12" name="図 11">
          <a:extLst>
            <a:ext uri="{FF2B5EF4-FFF2-40B4-BE49-F238E27FC236}">
              <a16:creationId xmlns:a16="http://schemas.microsoft.com/office/drawing/2014/main" id="{0FB18348-BA1D-4F88-80A6-513F6EE22D8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00175" y="6905625"/>
          <a:ext cx="11220450" cy="847725"/>
        </a:xfrm>
        <a:prstGeom prst="rect">
          <a:avLst/>
        </a:prstGeom>
        <a:solidFill>
          <a:schemeClr val="bg1"/>
        </a:solidFill>
        <a:ln>
          <a:solidFill>
            <a:schemeClr val="accent1"/>
          </a:solidFill>
        </a:ln>
      </xdr:spPr>
    </xdr:pic>
    <xdr:clientData/>
  </xdr:twoCellAnchor>
  <xdr:twoCellAnchor editAs="oneCell">
    <xdr:from>
      <xdr:col>2</xdr:col>
      <xdr:colOff>47625</xdr:colOff>
      <xdr:row>42</xdr:row>
      <xdr:rowOff>47625</xdr:rowOff>
    </xdr:from>
    <xdr:to>
      <xdr:col>7</xdr:col>
      <xdr:colOff>228600</xdr:colOff>
      <xdr:row>45</xdr:row>
      <xdr:rowOff>171450</xdr:rowOff>
    </xdr:to>
    <xdr:pic>
      <xdr:nvPicPr>
        <xdr:cNvPr id="13" name="図 12">
          <a:extLst>
            <a:ext uri="{FF2B5EF4-FFF2-40B4-BE49-F238E27FC236}">
              <a16:creationId xmlns:a16="http://schemas.microsoft.com/office/drawing/2014/main" id="{A5CDAC5E-F85B-4D1B-B5AB-2CFBE463978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419225" y="8953500"/>
          <a:ext cx="3609975" cy="838200"/>
        </a:xfrm>
        <a:prstGeom prst="rect">
          <a:avLst/>
        </a:prstGeom>
        <a:solidFill>
          <a:schemeClr val="bg1"/>
        </a:solidFill>
        <a:ln>
          <a:solidFill>
            <a:schemeClr val="accent1"/>
          </a:solidFill>
        </a:ln>
      </xdr:spPr>
    </xdr:pic>
    <xdr:clientData/>
  </xdr:twoCellAnchor>
  <xdr:twoCellAnchor editAs="oneCell">
    <xdr:from>
      <xdr:col>2</xdr:col>
      <xdr:colOff>57150</xdr:colOff>
      <xdr:row>53</xdr:row>
      <xdr:rowOff>85725</xdr:rowOff>
    </xdr:from>
    <xdr:to>
      <xdr:col>10</xdr:col>
      <xdr:colOff>66675</xdr:colOff>
      <xdr:row>54</xdr:row>
      <xdr:rowOff>95250</xdr:rowOff>
    </xdr:to>
    <xdr:pic>
      <xdr:nvPicPr>
        <xdr:cNvPr id="14" name="図 13">
          <a:extLst>
            <a:ext uri="{FF2B5EF4-FFF2-40B4-BE49-F238E27FC236}">
              <a16:creationId xmlns:a16="http://schemas.microsoft.com/office/drawing/2014/main" id="{C651894A-A51E-4548-916F-5746AA52F1F8}"/>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428750" y="11134725"/>
          <a:ext cx="5495925" cy="24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276376</xdr:colOff>
      <xdr:row>57</xdr:row>
      <xdr:rowOff>179638</xdr:rowOff>
    </xdr:from>
    <xdr:to>
      <xdr:col>10</xdr:col>
      <xdr:colOff>123826</xdr:colOff>
      <xdr:row>60</xdr:row>
      <xdr:rowOff>0</xdr:rowOff>
    </xdr:to>
    <xdr:pic>
      <xdr:nvPicPr>
        <xdr:cNvPr id="15" name="図 14">
          <a:extLst>
            <a:ext uri="{FF2B5EF4-FFF2-40B4-BE49-F238E27FC236}">
              <a16:creationId xmlns:a16="http://schemas.microsoft.com/office/drawing/2014/main" id="{49F2FAFE-05B4-42DD-A13B-756E6FB9DEB4}"/>
            </a:ext>
          </a:extLst>
        </xdr:cNvPr>
        <xdr:cNvPicPr>
          <a:picLocks noChangeAspect="1"/>
        </xdr:cNvPicPr>
      </xdr:nvPicPr>
      <xdr:blipFill rotWithShape="1">
        <a:blip xmlns:r="http://schemas.openxmlformats.org/officeDocument/2006/relationships" r:embed="rId9"/>
        <a:srcRect l="18198" t="33195" r="16611" b="38209"/>
        <a:stretch/>
      </xdr:blipFill>
      <xdr:spPr>
        <a:xfrm>
          <a:off x="5762776" y="14476663"/>
          <a:ext cx="1219050" cy="534737"/>
        </a:xfrm>
        <a:prstGeom prst="rect">
          <a:avLst/>
        </a:prstGeom>
      </xdr:spPr>
    </xdr:pic>
    <xdr:clientData/>
  </xdr:twoCellAnchor>
  <xdr:twoCellAnchor editAs="oneCell">
    <xdr:from>
      <xdr:col>5</xdr:col>
      <xdr:colOff>47625</xdr:colOff>
      <xdr:row>56</xdr:row>
      <xdr:rowOff>122673</xdr:rowOff>
    </xdr:from>
    <xdr:to>
      <xdr:col>7</xdr:col>
      <xdr:colOff>447675</xdr:colOff>
      <xdr:row>59</xdr:row>
      <xdr:rowOff>49356</xdr:rowOff>
    </xdr:to>
    <xdr:pic>
      <xdr:nvPicPr>
        <xdr:cNvPr id="16" name="図 15">
          <a:extLst>
            <a:ext uri="{FF2B5EF4-FFF2-40B4-BE49-F238E27FC236}">
              <a16:creationId xmlns:a16="http://schemas.microsoft.com/office/drawing/2014/main" id="{954E74B5-D4C9-43EC-B9F9-A1F997660032}"/>
            </a:ext>
          </a:extLst>
        </xdr:cNvPr>
        <xdr:cNvPicPr>
          <a:picLocks noChangeAspect="1"/>
        </xdr:cNvPicPr>
      </xdr:nvPicPr>
      <xdr:blipFill rotWithShape="1">
        <a:blip xmlns:r="http://schemas.openxmlformats.org/officeDocument/2006/relationships" r:embed="rId10"/>
        <a:srcRect l="21797" t="35595" r="17411" b="42408"/>
        <a:stretch/>
      </xdr:blipFill>
      <xdr:spPr>
        <a:xfrm>
          <a:off x="3476625" y="13390998"/>
          <a:ext cx="1771650" cy="641058"/>
        </a:xfrm>
        <a:prstGeom prst="rect">
          <a:avLst/>
        </a:prstGeom>
      </xdr:spPr>
    </xdr:pic>
    <xdr:clientData/>
  </xdr:twoCellAnchor>
  <xdr:twoCellAnchor editAs="oneCell">
    <xdr:from>
      <xdr:col>11</xdr:col>
      <xdr:colOff>85726</xdr:colOff>
      <xdr:row>56</xdr:row>
      <xdr:rowOff>51390</xdr:rowOff>
    </xdr:from>
    <xdr:to>
      <xdr:col>12</xdr:col>
      <xdr:colOff>619125</xdr:colOff>
      <xdr:row>59</xdr:row>
      <xdr:rowOff>49356</xdr:rowOff>
    </xdr:to>
    <xdr:pic>
      <xdr:nvPicPr>
        <xdr:cNvPr id="17" name="図 16">
          <a:extLst>
            <a:ext uri="{FF2B5EF4-FFF2-40B4-BE49-F238E27FC236}">
              <a16:creationId xmlns:a16="http://schemas.microsoft.com/office/drawing/2014/main" id="{BFB99B5D-A931-4DD6-AC1A-AA7AE61C2B1B}"/>
            </a:ext>
          </a:extLst>
        </xdr:cNvPr>
        <xdr:cNvPicPr>
          <a:picLocks noChangeAspect="1"/>
        </xdr:cNvPicPr>
      </xdr:nvPicPr>
      <xdr:blipFill>
        <a:blip xmlns:r="http://schemas.openxmlformats.org/officeDocument/2006/relationships" r:embed="rId11">
          <a:clrChange>
            <a:clrFrom>
              <a:srgbClr val="FFFFFF"/>
            </a:clrFrom>
            <a:clrTo>
              <a:srgbClr val="FFFFFF">
                <a:alpha val="0"/>
              </a:srgbClr>
            </a:clrTo>
          </a:clrChange>
        </a:blip>
        <a:stretch>
          <a:fillRect/>
        </a:stretch>
      </xdr:blipFill>
      <xdr:spPr>
        <a:xfrm>
          <a:off x="7629526" y="13319715"/>
          <a:ext cx="1219199" cy="712341"/>
        </a:xfrm>
        <a:prstGeom prst="rect">
          <a:avLst/>
        </a:prstGeom>
      </xdr:spPr>
    </xdr:pic>
    <xdr:clientData/>
  </xdr:twoCellAnchor>
  <xdr:oneCellAnchor>
    <xdr:from>
      <xdr:col>2</xdr:col>
      <xdr:colOff>19050</xdr:colOff>
      <xdr:row>55</xdr:row>
      <xdr:rowOff>190500</xdr:rowOff>
    </xdr:from>
    <xdr:ext cx="1809750" cy="798407"/>
    <xdr:pic>
      <xdr:nvPicPr>
        <xdr:cNvPr id="18" name="図 17">
          <a:extLst>
            <a:ext uri="{FF2B5EF4-FFF2-40B4-BE49-F238E27FC236}">
              <a16:creationId xmlns:a16="http://schemas.microsoft.com/office/drawing/2014/main" id="{757116C1-BBCD-45B5-81F9-3FE004729CF4}"/>
            </a:ext>
          </a:extLst>
        </xdr:cNvPr>
        <xdr:cNvPicPr>
          <a:picLocks noChangeAspect="1"/>
        </xdr:cNvPicPr>
      </xdr:nvPicPr>
      <xdr:blipFill>
        <a:blip xmlns:r="http://schemas.openxmlformats.org/officeDocument/2006/relationships" r:embed="rId12" cstate="print"/>
        <a:srcRect l="2200" t="33400" r="2800" b="30200"/>
        <a:stretch>
          <a:fillRect/>
        </a:stretch>
      </xdr:blipFill>
      <xdr:spPr>
        <a:xfrm>
          <a:off x="1390650" y="13220700"/>
          <a:ext cx="1809750" cy="798407"/>
        </a:xfrm>
        <a:prstGeom prst="rect">
          <a:avLst/>
        </a:prstGeom>
      </xdr:spPr>
    </xdr:pic>
    <xdr:clientData/>
  </xdr:oneCellAnchor>
  <xdr:twoCellAnchor editAs="oneCell">
    <xdr:from>
      <xdr:col>5</xdr:col>
      <xdr:colOff>142875</xdr:colOff>
      <xdr:row>10</xdr:row>
      <xdr:rowOff>85724</xdr:rowOff>
    </xdr:from>
    <xdr:to>
      <xdr:col>14</xdr:col>
      <xdr:colOff>47625</xdr:colOff>
      <xdr:row>11</xdr:row>
      <xdr:rowOff>123824</xdr:rowOff>
    </xdr:to>
    <xdr:pic>
      <xdr:nvPicPr>
        <xdr:cNvPr id="4" name="図 3">
          <a:extLst>
            <a:ext uri="{FF2B5EF4-FFF2-40B4-BE49-F238E27FC236}">
              <a16:creationId xmlns:a16="http://schemas.microsoft.com/office/drawing/2014/main" id="{7134EA05-4A80-4FB4-8375-52517985E9F9}"/>
            </a:ext>
          </a:extLst>
        </xdr:cNvPr>
        <xdr:cNvPicPr>
          <a:picLocks noChangeAspect="1"/>
        </xdr:cNvPicPr>
      </xdr:nvPicPr>
      <xdr:blipFill rotWithShape="1">
        <a:blip xmlns:r="http://schemas.openxmlformats.org/officeDocument/2006/relationships" r:embed="rId13"/>
        <a:srcRect t="3333" r="38110" b="-12"/>
        <a:stretch/>
      </xdr:blipFill>
      <xdr:spPr>
        <a:xfrm>
          <a:off x="3571875" y="2276474"/>
          <a:ext cx="6076950" cy="276225"/>
        </a:xfrm>
        <a:prstGeom prst="rect">
          <a:avLst/>
        </a:prstGeom>
      </xdr:spPr>
    </xdr:pic>
    <xdr:clientData/>
  </xdr:twoCellAnchor>
  <xdr:twoCellAnchor editAs="oneCell">
    <xdr:from>
      <xdr:col>8</xdr:col>
      <xdr:colOff>276225</xdr:colOff>
      <xdr:row>55</xdr:row>
      <xdr:rowOff>28575</xdr:rowOff>
    </xdr:from>
    <xdr:to>
      <xdr:col>10</xdr:col>
      <xdr:colOff>123825</xdr:colOff>
      <xdr:row>57</xdr:row>
      <xdr:rowOff>74228</xdr:rowOff>
    </xdr:to>
    <xdr:pic>
      <xdr:nvPicPr>
        <xdr:cNvPr id="20" name="図 19" descr="ワンボックスカーのイラスト追加: くるまのえほん">
          <a:extLst>
            <a:ext uri="{FF2B5EF4-FFF2-40B4-BE49-F238E27FC236}">
              <a16:creationId xmlns:a16="http://schemas.microsoft.com/office/drawing/2014/main" id="{CC7CE16C-F86A-4F68-87AF-D0101209987F}"/>
            </a:ext>
          </a:extLst>
        </xdr:cNvPr>
        <xdr:cNvPicPr>
          <a:picLocks noChangeAspect="1" noChangeArrowheads="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l="2667" t="26887" r="2334" b="15566"/>
        <a:stretch/>
      </xdr:blipFill>
      <xdr:spPr bwMode="auto">
        <a:xfrm>
          <a:off x="5762625" y="13849350"/>
          <a:ext cx="1219200" cy="5219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258792</xdr:colOff>
      <xdr:row>44</xdr:row>
      <xdr:rowOff>193952</xdr:rowOff>
    </xdr:from>
    <xdr:to>
      <xdr:col>21</xdr:col>
      <xdr:colOff>69012</xdr:colOff>
      <xdr:row>51</xdr:row>
      <xdr:rowOff>15004</xdr:rowOff>
    </xdr:to>
    <xdr:pic>
      <xdr:nvPicPr>
        <xdr:cNvPr id="2" name="Picture 2">
          <a:extLst>
            <a:ext uri="{FF2B5EF4-FFF2-40B4-BE49-F238E27FC236}">
              <a16:creationId xmlns:a16="http://schemas.microsoft.com/office/drawing/2014/main" id="{A0E82E6A-B5DE-4FAA-8652-1B6F450FA6F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5400000" flipH="1">
          <a:off x="11059488" y="11291231"/>
          <a:ext cx="1487928" cy="553170"/>
        </a:xfrm>
        <a:prstGeom prst="rect">
          <a:avLst/>
        </a:prstGeom>
        <a:noFill/>
      </xdr:spPr>
    </xdr:pic>
    <xdr:clientData/>
  </xdr:twoCellAnchor>
  <xdr:twoCellAnchor editAs="oneCell">
    <xdr:from>
      <xdr:col>18</xdr:col>
      <xdr:colOff>145094</xdr:colOff>
      <xdr:row>53</xdr:row>
      <xdr:rowOff>218371</xdr:rowOff>
    </xdr:from>
    <xdr:to>
      <xdr:col>22</xdr:col>
      <xdr:colOff>318088</xdr:colOff>
      <xdr:row>57</xdr:row>
      <xdr:rowOff>67348</xdr:rowOff>
    </xdr:to>
    <xdr:pic>
      <xdr:nvPicPr>
        <xdr:cNvPr id="3" name="図 2">
          <a:extLst>
            <a:ext uri="{FF2B5EF4-FFF2-40B4-BE49-F238E27FC236}">
              <a16:creationId xmlns:a16="http://schemas.microsoft.com/office/drawing/2014/main" id="{BFEB0243-C34E-44AD-B2E9-12FE7099D66D}"/>
            </a:ext>
          </a:extLst>
        </xdr:cNvPr>
        <xdr:cNvPicPr>
          <a:picLocks noChangeAspect="1"/>
        </xdr:cNvPicPr>
      </xdr:nvPicPr>
      <xdr:blipFill>
        <a:blip xmlns:r="http://schemas.openxmlformats.org/officeDocument/2006/relationships" r:embed="rId2" cstate="print"/>
        <a:srcRect l="2200" t="33400" r="2800" b="30200"/>
        <a:stretch>
          <a:fillRect/>
        </a:stretch>
      </xdr:blipFill>
      <xdr:spPr>
        <a:xfrm>
          <a:off x="12870494" y="12936151"/>
          <a:ext cx="1666514" cy="763378"/>
        </a:xfrm>
        <a:prstGeom prst="rect">
          <a:avLst/>
        </a:prstGeom>
      </xdr:spPr>
    </xdr:pic>
    <xdr:clientData/>
  </xdr:twoCellAnchor>
  <xdr:twoCellAnchor editAs="oneCell">
    <xdr:from>
      <xdr:col>13</xdr:col>
      <xdr:colOff>470795</xdr:colOff>
      <xdr:row>73</xdr:row>
      <xdr:rowOff>207933</xdr:rowOff>
    </xdr:from>
    <xdr:to>
      <xdr:col>14</xdr:col>
      <xdr:colOff>500089</xdr:colOff>
      <xdr:row>80</xdr:row>
      <xdr:rowOff>28987</xdr:rowOff>
    </xdr:to>
    <xdr:pic>
      <xdr:nvPicPr>
        <xdr:cNvPr id="4" name="Picture 2">
          <a:extLst>
            <a:ext uri="{FF2B5EF4-FFF2-40B4-BE49-F238E27FC236}">
              <a16:creationId xmlns:a16="http://schemas.microsoft.com/office/drawing/2014/main" id="{EC2179C9-7CFD-4916-8DC1-404F87355C9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5400000" flipH="1">
          <a:off x="8394941" y="18534687"/>
          <a:ext cx="1487928" cy="553169"/>
        </a:xfrm>
        <a:prstGeom prst="rect">
          <a:avLst/>
        </a:prstGeom>
        <a:noFill/>
      </xdr:spPr>
    </xdr:pic>
    <xdr:clientData/>
  </xdr:twoCellAnchor>
  <xdr:twoCellAnchor editAs="oneCell">
    <xdr:from>
      <xdr:col>12</xdr:col>
      <xdr:colOff>224286</xdr:colOff>
      <xdr:row>83</xdr:row>
      <xdr:rowOff>7166</xdr:rowOff>
    </xdr:from>
    <xdr:to>
      <xdr:col>15</xdr:col>
      <xdr:colOff>303468</xdr:colOff>
      <xdr:row>86</xdr:row>
      <xdr:rowOff>80432</xdr:rowOff>
    </xdr:to>
    <xdr:pic>
      <xdr:nvPicPr>
        <xdr:cNvPr id="5" name="図 4">
          <a:extLst>
            <a:ext uri="{FF2B5EF4-FFF2-40B4-BE49-F238E27FC236}">
              <a16:creationId xmlns:a16="http://schemas.microsoft.com/office/drawing/2014/main" id="{A0755779-4247-4179-9543-9F7844A65AAA}"/>
            </a:ext>
          </a:extLst>
        </xdr:cNvPr>
        <xdr:cNvPicPr>
          <a:picLocks noChangeAspect="1"/>
        </xdr:cNvPicPr>
      </xdr:nvPicPr>
      <xdr:blipFill>
        <a:blip xmlns:r="http://schemas.openxmlformats.org/officeDocument/2006/relationships" r:embed="rId2" cstate="print"/>
        <a:srcRect l="2200" t="33400" r="2800" b="30200"/>
        <a:stretch>
          <a:fillRect/>
        </a:stretch>
      </xdr:blipFill>
      <xdr:spPr>
        <a:xfrm>
          <a:off x="8842506" y="19941086"/>
          <a:ext cx="1660332" cy="759066"/>
        </a:xfrm>
        <a:prstGeom prst="rect">
          <a:avLst/>
        </a:prstGeom>
      </xdr:spPr>
    </xdr:pic>
    <xdr:clientData/>
  </xdr:twoCellAnchor>
  <xdr:twoCellAnchor editAs="oneCell">
    <xdr:from>
      <xdr:col>14</xdr:col>
      <xdr:colOff>474869</xdr:colOff>
      <xdr:row>98</xdr:row>
      <xdr:rowOff>178878</xdr:rowOff>
    </xdr:from>
    <xdr:to>
      <xdr:col>15</xdr:col>
      <xdr:colOff>504163</xdr:colOff>
      <xdr:row>104</xdr:row>
      <xdr:rowOff>229510</xdr:rowOff>
    </xdr:to>
    <xdr:pic>
      <xdr:nvPicPr>
        <xdr:cNvPr id="6" name="Picture 2">
          <a:extLst>
            <a:ext uri="{FF2B5EF4-FFF2-40B4-BE49-F238E27FC236}">
              <a16:creationId xmlns:a16="http://schemas.microsoft.com/office/drawing/2014/main" id="{BD55524C-1070-4032-94AF-F51BCB09F35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5400000" flipH="1">
          <a:off x="8952034" y="24859296"/>
          <a:ext cx="1511132" cy="558461"/>
        </a:xfrm>
        <a:prstGeom prst="rect">
          <a:avLst/>
        </a:prstGeom>
        <a:noFill/>
      </xdr:spPr>
    </xdr:pic>
    <xdr:clientData/>
  </xdr:twoCellAnchor>
  <xdr:twoCellAnchor editAs="oneCell">
    <xdr:from>
      <xdr:col>13</xdr:col>
      <xdr:colOff>8626</xdr:colOff>
      <xdr:row>107</xdr:row>
      <xdr:rowOff>196946</xdr:rowOff>
    </xdr:from>
    <xdr:to>
      <xdr:col>16</xdr:col>
      <xdr:colOff>95895</xdr:colOff>
      <xdr:row>111</xdr:row>
      <xdr:rowOff>45926</xdr:rowOff>
    </xdr:to>
    <xdr:pic>
      <xdr:nvPicPr>
        <xdr:cNvPr id="7" name="図 6">
          <a:extLst>
            <a:ext uri="{FF2B5EF4-FFF2-40B4-BE49-F238E27FC236}">
              <a16:creationId xmlns:a16="http://schemas.microsoft.com/office/drawing/2014/main" id="{D7A751C6-6316-4FFF-8875-5BE2A65FA844}"/>
            </a:ext>
          </a:extLst>
        </xdr:cNvPr>
        <xdr:cNvPicPr>
          <a:picLocks noChangeAspect="1"/>
        </xdr:cNvPicPr>
      </xdr:nvPicPr>
      <xdr:blipFill>
        <a:blip xmlns:r="http://schemas.openxmlformats.org/officeDocument/2006/relationships" r:embed="rId2" cstate="print"/>
        <a:srcRect l="2200" t="33400" r="2800" b="30200"/>
        <a:stretch>
          <a:fillRect/>
        </a:stretch>
      </xdr:blipFill>
      <xdr:spPr>
        <a:xfrm>
          <a:off x="9000226" y="26104946"/>
          <a:ext cx="1666514" cy="763379"/>
        </a:xfrm>
        <a:prstGeom prst="rect">
          <a:avLst/>
        </a:prstGeom>
      </xdr:spPr>
    </xdr:pic>
    <xdr:clientData/>
  </xdr:twoCellAnchor>
  <xdr:twoCellAnchor editAs="oneCell">
    <xdr:from>
      <xdr:col>14</xdr:col>
      <xdr:colOff>452644</xdr:colOff>
      <xdr:row>159</xdr:row>
      <xdr:rowOff>189782</xdr:rowOff>
    </xdr:from>
    <xdr:to>
      <xdr:col>15</xdr:col>
      <xdr:colOff>481938</xdr:colOff>
      <xdr:row>166</xdr:row>
      <xdr:rowOff>10835</xdr:rowOff>
    </xdr:to>
    <xdr:pic>
      <xdr:nvPicPr>
        <xdr:cNvPr id="8" name="Picture 2">
          <a:extLst>
            <a:ext uri="{FF2B5EF4-FFF2-40B4-BE49-F238E27FC236}">
              <a16:creationId xmlns:a16="http://schemas.microsoft.com/office/drawing/2014/main" id="{1FBDB311-34C2-4AA6-91E2-24EF98A1F62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5400000" flipH="1">
          <a:off x="8900664" y="40176387"/>
          <a:ext cx="1487929" cy="553169"/>
        </a:xfrm>
        <a:prstGeom prst="rect">
          <a:avLst/>
        </a:prstGeom>
        <a:noFill/>
      </xdr:spPr>
    </xdr:pic>
    <xdr:clientData/>
  </xdr:twoCellAnchor>
  <xdr:twoCellAnchor editAs="oneCell">
    <xdr:from>
      <xdr:col>13</xdr:col>
      <xdr:colOff>117031</xdr:colOff>
      <xdr:row>169</xdr:row>
      <xdr:rowOff>22693</xdr:rowOff>
    </xdr:from>
    <xdr:to>
      <xdr:col>16</xdr:col>
      <xdr:colOff>196213</xdr:colOff>
      <xdr:row>172</xdr:row>
      <xdr:rowOff>100272</xdr:rowOff>
    </xdr:to>
    <xdr:pic>
      <xdr:nvPicPr>
        <xdr:cNvPr id="9" name="図 8">
          <a:extLst>
            <a:ext uri="{FF2B5EF4-FFF2-40B4-BE49-F238E27FC236}">
              <a16:creationId xmlns:a16="http://schemas.microsoft.com/office/drawing/2014/main" id="{C782CF35-FEFA-4062-8546-5BFF2B15F61D}"/>
            </a:ext>
          </a:extLst>
        </xdr:cNvPr>
        <xdr:cNvPicPr>
          <a:picLocks noChangeAspect="1"/>
        </xdr:cNvPicPr>
      </xdr:nvPicPr>
      <xdr:blipFill>
        <a:blip xmlns:r="http://schemas.openxmlformats.org/officeDocument/2006/relationships" r:embed="rId2" cstate="print"/>
        <a:srcRect l="2200" t="33400" r="2800" b="30200"/>
        <a:stretch>
          <a:fillRect/>
        </a:stretch>
      </xdr:blipFill>
      <xdr:spPr>
        <a:xfrm>
          <a:off x="8514271" y="40446793"/>
          <a:ext cx="1656522" cy="763379"/>
        </a:xfrm>
        <a:prstGeom prst="rect">
          <a:avLst/>
        </a:prstGeom>
      </xdr:spPr>
    </xdr:pic>
    <xdr:clientData/>
  </xdr:twoCellAnchor>
  <xdr:oneCellAnchor>
    <xdr:from>
      <xdr:col>19</xdr:col>
      <xdr:colOff>258792</xdr:colOff>
      <xdr:row>14</xdr:row>
      <xdr:rowOff>193952</xdr:rowOff>
    </xdr:from>
    <xdr:ext cx="569344" cy="1391061"/>
    <xdr:pic>
      <xdr:nvPicPr>
        <xdr:cNvPr id="10" name="Picture 2">
          <a:extLst>
            <a:ext uri="{FF2B5EF4-FFF2-40B4-BE49-F238E27FC236}">
              <a16:creationId xmlns:a16="http://schemas.microsoft.com/office/drawing/2014/main" id="{1F54F79C-2B83-443E-AD8F-14E1D9D9880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5400000" flipH="1">
          <a:off x="12946713" y="3858551"/>
          <a:ext cx="1391061" cy="569344"/>
        </a:xfrm>
        <a:prstGeom prst="rect">
          <a:avLst/>
        </a:prstGeom>
        <a:noFill/>
      </xdr:spPr>
    </xdr:pic>
    <xdr:clientData/>
  </xdr:oneCellAnchor>
  <xdr:oneCellAnchor>
    <xdr:from>
      <xdr:col>18</xdr:col>
      <xdr:colOff>145094</xdr:colOff>
      <xdr:row>23</xdr:row>
      <xdr:rowOff>218371</xdr:rowOff>
    </xdr:from>
    <xdr:ext cx="1691243" cy="746126"/>
    <xdr:pic>
      <xdr:nvPicPr>
        <xdr:cNvPr id="11" name="図 10">
          <a:extLst>
            <a:ext uri="{FF2B5EF4-FFF2-40B4-BE49-F238E27FC236}">
              <a16:creationId xmlns:a16="http://schemas.microsoft.com/office/drawing/2014/main" id="{771B658B-1261-4ACB-9CD6-1012A52C922E}"/>
            </a:ext>
          </a:extLst>
        </xdr:cNvPr>
        <xdr:cNvPicPr>
          <a:picLocks noChangeAspect="1"/>
        </xdr:cNvPicPr>
      </xdr:nvPicPr>
      <xdr:blipFill>
        <a:blip xmlns:r="http://schemas.openxmlformats.org/officeDocument/2006/relationships" r:embed="rId2" cstate="print"/>
        <a:srcRect l="2200" t="33400" r="2800" b="30200"/>
        <a:stretch>
          <a:fillRect/>
        </a:stretch>
      </xdr:blipFill>
      <xdr:spPr>
        <a:xfrm>
          <a:off x="12870494" y="5529511"/>
          <a:ext cx="1691243" cy="746126"/>
        </a:xfrm>
        <a:prstGeom prst="rect">
          <a:avLst/>
        </a:prstGeom>
      </xdr:spPr>
    </xdr:pic>
    <xdr:clientData/>
  </xdr:oneCellAnchor>
  <xdr:oneCellAnchor>
    <xdr:from>
      <xdr:col>14</xdr:col>
      <xdr:colOff>474869</xdr:colOff>
      <xdr:row>192</xdr:row>
      <xdr:rowOff>189461</xdr:rowOff>
    </xdr:from>
    <xdr:ext cx="553169" cy="1474090"/>
    <xdr:pic>
      <xdr:nvPicPr>
        <xdr:cNvPr id="14" name="Picture 2">
          <a:extLst>
            <a:ext uri="{FF2B5EF4-FFF2-40B4-BE49-F238E27FC236}">
              <a16:creationId xmlns:a16="http://schemas.microsoft.com/office/drawing/2014/main" id="{09942F1B-D9CA-496D-BE57-0CC6CED6F21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5400000" flipH="1">
          <a:off x="8967909" y="48528921"/>
          <a:ext cx="1474090" cy="553169"/>
        </a:xfrm>
        <a:prstGeom prst="rect">
          <a:avLst/>
        </a:prstGeom>
        <a:noFill/>
      </xdr:spPr>
    </xdr:pic>
    <xdr:clientData/>
  </xdr:oneCellAnchor>
  <xdr:oneCellAnchor>
    <xdr:from>
      <xdr:col>13</xdr:col>
      <xdr:colOff>8626</xdr:colOff>
      <xdr:row>201</xdr:row>
      <xdr:rowOff>196946</xdr:rowOff>
    </xdr:from>
    <xdr:ext cx="1658894" cy="801479"/>
    <xdr:pic>
      <xdr:nvPicPr>
        <xdr:cNvPr id="15" name="図 14">
          <a:extLst>
            <a:ext uri="{FF2B5EF4-FFF2-40B4-BE49-F238E27FC236}">
              <a16:creationId xmlns:a16="http://schemas.microsoft.com/office/drawing/2014/main" id="{62C2B782-830F-4FC9-BC68-0939D9B82670}"/>
            </a:ext>
          </a:extLst>
        </xdr:cNvPr>
        <xdr:cNvPicPr>
          <a:picLocks noChangeAspect="1"/>
        </xdr:cNvPicPr>
      </xdr:nvPicPr>
      <xdr:blipFill>
        <a:blip xmlns:r="http://schemas.openxmlformats.org/officeDocument/2006/relationships" r:embed="rId2" cstate="print"/>
        <a:srcRect l="2200" t="33400" r="2800" b="30200"/>
        <a:stretch>
          <a:fillRect/>
        </a:stretch>
      </xdr:blipFill>
      <xdr:spPr>
        <a:xfrm>
          <a:off x="8400151" y="26390696"/>
          <a:ext cx="1658894" cy="801479"/>
        </a:xfrm>
        <a:prstGeom prst="rect">
          <a:avLst/>
        </a:prstGeom>
      </xdr:spPr>
    </xdr:pic>
    <xdr:clientData/>
  </xdr:oneCellAnchor>
  <xdr:oneCellAnchor>
    <xdr:from>
      <xdr:col>14</xdr:col>
      <xdr:colOff>443119</xdr:colOff>
      <xdr:row>243</xdr:row>
      <xdr:rowOff>210628</xdr:rowOff>
    </xdr:from>
    <xdr:ext cx="553169" cy="1474090"/>
    <xdr:pic>
      <xdr:nvPicPr>
        <xdr:cNvPr id="16" name="Picture 2">
          <a:extLst>
            <a:ext uri="{FF2B5EF4-FFF2-40B4-BE49-F238E27FC236}">
              <a16:creationId xmlns:a16="http://schemas.microsoft.com/office/drawing/2014/main" id="{0AB9F5C7-E934-431D-8184-EC403400264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5400000" flipH="1">
          <a:off x="8898059" y="24721713"/>
          <a:ext cx="1474090" cy="553169"/>
        </a:xfrm>
        <a:prstGeom prst="rect">
          <a:avLst/>
        </a:prstGeom>
        <a:noFill/>
      </xdr:spPr>
    </xdr:pic>
    <xdr:clientData/>
  </xdr:oneCellAnchor>
  <xdr:oneCellAnchor>
    <xdr:from>
      <xdr:col>13</xdr:col>
      <xdr:colOff>16246</xdr:colOff>
      <xdr:row>252</xdr:row>
      <xdr:rowOff>204566</xdr:rowOff>
    </xdr:from>
    <xdr:ext cx="1658894" cy="801479"/>
    <xdr:pic>
      <xdr:nvPicPr>
        <xdr:cNvPr id="17" name="図 16">
          <a:extLst>
            <a:ext uri="{FF2B5EF4-FFF2-40B4-BE49-F238E27FC236}">
              <a16:creationId xmlns:a16="http://schemas.microsoft.com/office/drawing/2014/main" id="{F68D93E1-62EC-4CB5-83F4-F22AFE42879C}"/>
            </a:ext>
          </a:extLst>
        </xdr:cNvPr>
        <xdr:cNvPicPr>
          <a:picLocks noChangeAspect="1"/>
        </xdr:cNvPicPr>
      </xdr:nvPicPr>
      <xdr:blipFill>
        <a:blip xmlns:r="http://schemas.openxmlformats.org/officeDocument/2006/relationships" r:embed="rId2" cstate="print"/>
        <a:srcRect l="2200" t="33400" r="2800" b="30200"/>
        <a:stretch>
          <a:fillRect/>
        </a:stretch>
      </xdr:blipFill>
      <xdr:spPr>
        <a:xfrm>
          <a:off x="8413486" y="60074906"/>
          <a:ext cx="1658894" cy="801479"/>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25</xdr:col>
      <xdr:colOff>258792</xdr:colOff>
      <xdr:row>44</xdr:row>
      <xdr:rowOff>193952</xdr:rowOff>
    </xdr:from>
    <xdr:to>
      <xdr:col>27</xdr:col>
      <xdr:colOff>69012</xdr:colOff>
      <xdr:row>51</xdr:row>
      <xdr:rowOff>15004</xdr:rowOff>
    </xdr:to>
    <xdr:pic>
      <xdr:nvPicPr>
        <xdr:cNvPr id="2" name="Picture 2">
          <a:extLst>
            <a:ext uri="{FF2B5EF4-FFF2-40B4-BE49-F238E27FC236}">
              <a16:creationId xmlns:a16="http://schemas.microsoft.com/office/drawing/2014/main" id="{A12111AE-C767-4DAD-A457-277A5AAEE35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5400000" flipH="1">
          <a:off x="11111875" y="10897849"/>
          <a:ext cx="1421253" cy="556980"/>
        </a:xfrm>
        <a:prstGeom prst="rect">
          <a:avLst/>
        </a:prstGeom>
        <a:noFill/>
      </xdr:spPr>
    </xdr:pic>
    <xdr:clientData/>
  </xdr:twoCellAnchor>
  <xdr:twoCellAnchor editAs="oneCell">
    <xdr:from>
      <xdr:col>24</xdr:col>
      <xdr:colOff>145094</xdr:colOff>
      <xdr:row>53</xdr:row>
      <xdr:rowOff>218371</xdr:rowOff>
    </xdr:from>
    <xdr:to>
      <xdr:col>28</xdr:col>
      <xdr:colOff>318088</xdr:colOff>
      <xdr:row>57</xdr:row>
      <xdr:rowOff>67348</xdr:rowOff>
    </xdr:to>
    <xdr:pic>
      <xdr:nvPicPr>
        <xdr:cNvPr id="3" name="図 2">
          <a:extLst>
            <a:ext uri="{FF2B5EF4-FFF2-40B4-BE49-F238E27FC236}">
              <a16:creationId xmlns:a16="http://schemas.microsoft.com/office/drawing/2014/main" id="{A8F81525-3A49-4112-827D-B2C5CE077D1F}"/>
            </a:ext>
          </a:extLst>
        </xdr:cNvPr>
        <xdr:cNvPicPr>
          <a:picLocks noChangeAspect="1"/>
        </xdr:cNvPicPr>
      </xdr:nvPicPr>
      <xdr:blipFill>
        <a:blip xmlns:r="http://schemas.openxmlformats.org/officeDocument/2006/relationships" r:embed="rId2" cstate="print"/>
        <a:srcRect l="2200" t="33400" r="2800" b="30200"/>
        <a:stretch>
          <a:fillRect/>
        </a:stretch>
      </xdr:blipFill>
      <xdr:spPr>
        <a:xfrm>
          <a:off x="11056934" y="12547531"/>
          <a:ext cx="1666514" cy="763378"/>
        </a:xfrm>
        <a:prstGeom prst="rect">
          <a:avLst/>
        </a:prstGeom>
      </xdr:spPr>
    </xdr:pic>
    <xdr:clientData/>
  </xdr:twoCellAnchor>
  <xdr:twoCellAnchor editAs="oneCell">
    <xdr:from>
      <xdr:col>16</xdr:col>
      <xdr:colOff>542339</xdr:colOff>
      <xdr:row>74</xdr:row>
      <xdr:rowOff>42333</xdr:rowOff>
    </xdr:from>
    <xdr:to>
      <xdr:col>17</xdr:col>
      <xdr:colOff>533533</xdr:colOff>
      <xdr:row>80</xdr:row>
      <xdr:rowOff>39570</xdr:rowOff>
    </xdr:to>
    <xdr:pic>
      <xdr:nvPicPr>
        <xdr:cNvPr id="4" name="Picture 2">
          <a:extLst>
            <a:ext uri="{FF2B5EF4-FFF2-40B4-BE49-F238E27FC236}">
              <a16:creationId xmlns:a16="http://schemas.microsoft.com/office/drawing/2014/main" id="{4370F482-D6D2-45E2-A2F4-EC6854730B1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5400000" flipH="1">
          <a:off x="9932026" y="19142979"/>
          <a:ext cx="1457737" cy="552111"/>
        </a:xfrm>
        <a:prstGeom prst="rect">
          <a:avLst/>
        </a:prstGeom>
        <a:noFill/>
      </xdr:spPr>
    </xdr:pic>
    <xdr:clientData/>
  </xdr:twoCellAnchor>
  <xdr:twoCellAnchor editAs="oneCell">
    <xdr:from>
      <xdr:col>15</xdr:col>
      <xdr:colOff>224286</xdr:colOff>
      <xdr:row>83</xdr:row>
      <xdr:rowOff>7166</xdr:rowOff>
    </xdr:from>
    <xdr:to>
      <xdr:col>18</xdr:col>
      <xdr:colOff>242508</xdr:colOff>
      <xdr:row>86</xdr:row>
      <xdr:rowOff>80432</xdr:rowOff>
    </xdr:to>
    <xdr:pic>
      <xdr:nvPicPr>
        <xdr:cNvPr id="5" name="図 4">
          <a:extLst>
            <a:ext uri="{FF2B5EF4-FFF2-40B4-BE49-F238E27FC236}">
              <a16:creationId xmlns:a16="http://schemas.microsoft.com/office/drawing/2014/main" id="{0D825671-5EFF-4F91-A85B-39424756204D}"/>
            </a:ext>
          </a:extLst>
        </xdr:cNvPr>
        <xdr:cNvPicPr>
          <a:picLocks noChangeAspect="1"/>
        </xdr:cNvPicPr>
      </xdr:nvPicPr>
      <xdr:blipFill>
        <a:blip xmlns:r="http://schemas.openxmlformats.org/officeDocument/2006/relationships" r:embed="rId2" cstate="print"/>
        <a:srcRect l="2200" t="33400" r="2800" b="30200"/>
        <a:stretch>
          <a:fillRect/>
        </a:stretch>
      </xdr:blipFill>
      <xdr:spPr>
        <a:xfrm>
          <a:off x="8095746" y="19560086"/>
          <a:ext cx="1656522" cy="759066"/>
        </a:xfrm>
        <a:prstGeom prst="rect">
          <a:avLst/>
        </a:prstGeom>
      </xdr:spPr>
    </xdr:pic>
    <xdr:clientData/>
  </xdr:twoCellAnchor>
  <xdr:twoCellAnchor editAs="oneCell">
    <xdr:from>
      <xdr:col>17</xdr:col>
      <xdr:colOff>517414</xdr:colOff>
      <xdr:row>99</xdr:row>
      <xdr:rowOff>21166</xdr:rowOff>
    </xdr:from>
    <xdr:to>
      <xdr:col>18</xdr:col>
      <xdr:colOff>523848</xdr:colOff>
      <xdr:row>105</xdr:row>
      <xdr:rowOff>17843</xdr:rowOff>
    </xdr:to>
    <xdr:pic>
      <xdr:nvPicPr>
        <xdr:cNvPr id="6" name="Picture 2">
          <a:extLst>
            <a:ext uri="{FF2B5EF4-FFF2-40B4-BE49-F238E27FC236}">
              <a16:creationId xmlns:a16="http://schemas.microsoft.com/office/drawing/2014/main" id="{EF885F12-98A6-4629-AE87-08277D531B7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5400000" flipH="1">
          <a:off x="10470626" y="25405704"/>
          <a:ext cx="1457177" cy="556767"/>
        </a:xfrm>
        <a:prstGeom prst="rect">
          <a:avLst/>
        </a:prstGeom>
        <a:noFill/>
      </xdr:spPr>
    </xdr:pic>
    <xdr:clientData/>
  </xdr:twoCellAnchor>
  <xdr:twoCellAnchor editAs="oneCell">
    <xdr:from>
      <xdr:col>16</xdr:col>
      <xdr:colOff>8626</xdr:colOff>
      <xdr:row>107</xdr:row>
      <xdr:rowOff>196946</xdr:rowOff>
    </xdr:from>
    <xdr:to>
      <xdr:col>19</xdr:col>
      <xdr:colOff>12075</xdr:colOff>
      <xdr:row>111</xdr:row>
      <xdr:rowOff>45926</xdr:rowOff>
    </xdr:to>
    <xdr:pic>
      <xdr:nvPicPr>
        <xdr:cNvPr id="7" name="図 6">
          <a:extLst>
            <a:ext uri="{FF2B5EF4-FFF2-40B4-BE49-F238E27FC236}">
              <a16:creationId xmlns:a16="http://schemas.microsoft.com/office/drawing/2014/main" id="{2A991712-7239-4C1D-AA57-83C66E52B12B}"/>
            </a:ext>
          </a:extLst>
        </xdr:cNvPr>
        <xdr:cNvPicPr>
          <a:picLocks noChangeAspect="1"/>
        </xdr:cNvPicPr>
      </xdr:nvPicPr>
      <xdr:blipFill>
        <a:blip xmlns:r="http://schemas.openxmlformats.org/officeDocument/2006/relationships" r:embed="rId2" cstate="print"/>
        <a:srcRect l="2200" t="33400" r="2800" b="30200"/>
        <a:stretch>
          <a:fillRect/>
        </a:stretch>
      </xdr:blipFill>
      <xdr:spPr>
        <a:xfrm>
          <a:off x="8405866" y="25472486"/>
          <a:ext cx="1664609" cy="763379"/>
        </a:xfrm>
        <a:prstGeom prst="rect">
          <a:avLst/>
        </a:prstGeom>
      </xdr:spPr>
    </xdr:pic>
    <xdr:clientData/>
  </xdr:twoCellAnchor>
  <xdr:twoCellAnchor editAs="oneCell">
    <xdr:from>
      <xdr:col>17</xdr:col>
      <xdr:colOff>525880</xdr:colOff>
      <xdr:row>159</xdr:row>
      <xdr:rowOff>222249</xdr:rowOff>
    </xdr:from>
    <xdr:to>
      <xdr:col>18</xdr:col>
      <xdr:colOff>532314</xdr:colOff>
      <xdr:row>165</xdr:row>
      <xdr:rowOff>204298</xdr:rowOff>
    </xdr:to>
    <xdr:pic>
      <xdr:nvPicPr>
        <xdr:cNvPr id="8" name="Picture 2">
          <a:extLst>
            <a:ext uri="{FF2B5EF4-FFF2-40B4-BE49-F238E27FC236}">
              <a16:creationId xmlns:a16="http://schemas.microsoft.com/office/drawing/2014/main" id="{734C6458-5437-441D-A7FF-C51440DED6F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5400000" flipH="1">
          <a:off x="10486406" y="40871223"/>
          <a:ext cx="1442549" cy="556767"/>
        </a:xfrm>
        <a:prstGeom prst="rect">
          <a:avLst/>
        </a:prstGeom>
        <a:noFill/>
      </xdr:spPr>
    </xdr:pic>
    <xdr:clientData/>
  </xdr:twoCellAnchor>
  <xdr:twoCellAnchor editAs="oneCell">
    <xdr:from>
      <xdr:col>16</xdr:col>
      <xdr:colOff>429451</xdr:colOff>
      <xdr:row>168</xdr:row>
      <xdr:rowOff>197953</xdr:rowOff>
    </xdr:from>
    <xdr:to>
      <xdr:col>19</xdr:col>
      <xdr:colOff>424813</xdr:colOff>
      <xdr:row>172</xdr:row>
      <xdr:rowOff>46932</xdr:rowOff>
    </xdr:to>
    <xdr:pic>
      <xdr:nvPicPr>
        <xdr:cNvPr id="9" name="図 8">
          <a:extLst>
            <a:ext uri="{FF2B5EF4-FFF2-40B4-BE49-F238E27FC236}">
              <a16:creationId xmlns:a16="http://schemas.microsoft.com/office/drawing/2014/main" id="{8FAF4941-851B-490A-B33C-D1D8E19D262B}"/>
            </a:ext>
          </a:extLst>
        </xdr:cNvPr>
        <xdr:cNvPicPr>
          <a:picLocks noChangeAspect="1"/>
        </xdr:cNvPicPr>
      </xdr:nvPicPr>
      <xdr:blipFill>
        <a:blip xmlns:r="http://schemas.openxmlformats.org/officeDocument/2006/relationships" r:embed="rId2" cstate="print"/>
        <a:srcRect l="2200" t="33400" r="2800" b="30200"/>
        <a:stretch>
          <a:fillRect/>
        </a:stretch>
      </xdr:blipFill>
      <xdr:spPr>
        <a:xfrm>
          <a:off x="10251631" y="40157233"/>
          <a:ext cx="1656522" cy="763379"/>
        </a:xfrm>
        <a:prstGeom prst="rect">
          <a:avLst/>
        </a:prstGeom>
      </xdr:spPr>
    </xdr:pic>
    <xdr:clientData/>
  </xdr:twoCellAnchor>
  <xdr:oneCellAnchor>
    <xdr:from>
      <xdr:col>25</xdr:col>
      <xdr:colOff>205876</xdr:colOff>
      <xdr:row>14</xdr:row>
      <xdr:rowOff>183369</xdr:rowOff>
    </xdr:from>
    <xdr:ext cx="613678" cy="1499380"/>
    <xdr:pic>
      <xdr:nvPicPr>
        <xdr:cNvPr id="10" name="Picture 2">
          <a:extLst>
            <a:ext uri="{FF2B5EF4-FFF2-40B4-BE49-F238E27FC236}">
              <a16:creationId xmlns:a16="http://schemas.microsoft.com/office/drawing/2014/main" id="{DFB6278A-D0C3-4AA2-8E9E-C0ECA8CD08F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5400000" flipH="1">
          <a:off x="14209275" y="4139887"/>
          <a:ext cx="1499380" cy="613678"/>
        </a:xfrm>
        <a:prstGeom prst="rect">
          <a:avLst/>
        </a:prstGeom>
        <a:noFill/>
      </xdr:spPr>
    </xdr:pic>
    <xdr:clientData/>
  </xdr:oneCellAnchor>
  <xdr:oneCellAnchor>
    <xdr:from>
      <xdr:col>24</xdr:col>
      <xdr:colOff>145094</xdr:colOff>
      <xdr:row>23</xdr:row>
      <xdr:rowOff>218371</xdr:rowOff>
    </xdr:from>
    <xdr:ext cx="1691243" cy="746126"/>
    <xdr:pic>
      <xdr:nvPicPr>
        <xdr:cNvPr id="11" name="図 10">
          <a:extLst>
            <a:ext uri="{FF2B5EF4-FFF2-40B4-BE49-F238E27FC236}">
              <a16:creationId xmlns:a16="http://schemas.microsoft.com/office/drawing/2014/main" id="{07178614-70F1-4144-8D53-128AE2D7BF9C}"/>
            </a:ext>
          </a:extLst>
        </xdr:cNvPr>
        <xdr:cNvPicPr>
          <a:picLocks noChangeAspect="1"/>
        </xdr:cNvPicPr>
      </xdr:nvPicPr>
      <xdr:blipFill>
        <a:blip xmlns:r="http://schemas.openxmlformats.org/officeDocument/2006/relationships" r:embed="rId2" cstate="print"/>
        <a:srcRect l="2200" t="33400" r="2800" b="30200"/>
        <a:stretch>
          <a:fillRect/>
        </a:stretch>
      </xdr:blipFill>
      <xdr:spPr>
        <a:xfrm>
          <a:off x="11056934" y="5140891"/>
          <a:ext cx="1691243" cy="746126"/>
        </a:xfrm>
        <a:prstGeom prst="rect">
          <a:avLst/>
        </a:prstGeom>
      </xdr:spPr>
    </xdr:pic>
    <xdr:clientData/>
  </xdr:oneCellAnchor>
  <xdr:oneCellAnchor>
    <xdr:from>
      <xdr:col>17</xdr:col>
      <xdr:colOff>511699</xdr:colOff>
      <xdr:row>193</xdr:row>
      <xdr:rowOff>22860</xdr:rowOff>
    </xdr:from>
    <xdr:ext cx="553169" cy="1379918"/>
    <xdr:pic>
      <xdr:nvPicPr>
        <xdr:cNvPr id="12" name="Picture 2">
          <a:extLst>
            <a:ext uri="{FF2B5EF4-FFF2-40B4-BE49-F238E27FC236}">
              <a16:creationId xmlns:a16="http://schemas.microsoft.com/office/drawing/2014/main" id="{1395BCC5-1789-4817-BA5C-2954B5CF575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5400000" flipH="1">
          <a:off x="10484385" y="46346734"/>
          <a:ext cx="1379918" cy="553169"/>
        </a:xfrm>
        <a:prstGeom prst="rect">
          <a:avLst/>
        </a:prstGeom>
        <a:noFill/>
      </xdr:spPr>
    </xdr:pic>
    <xdr:clientData/>
  </xdr:oneCellAnchor>
  <xdr:oneCellAnchor>
    <xdr:from>
      <xdr:col>17</xdr:col>
      <xdr:colOff>374386</xdr:colOff>
      <xdr:row>202</xdr:row>
      <xdr:rowOff>14066</xdr:rowOff>
    </xdr:from>
    <xdr:ext cx="1658894" cy="801479"/>
    <xdr:pic>
      <xdr:nvPicPr>
        <xdr:cNvPr id="13" name="図 12">
          <a:extLst>
            <a:ext uri="{FF2B5EF4-FFF2-40B4-BE49-F238E27FC236}">
              <a16:creationId xmlns:a16="http://schemas.microsoft.com/office/drawing/2014/main" id="{8CD36B31-2FB2-4CD5-BF51-A43773A80E60}"/>
            </a:ext>
          </a:extLst>
        </xdr:cNvPr>
        <xdr:cNvPicPr>
          <a:picLocks noChangeAspect="1"/>
        </xdr:cNvPicPr>
      </xdr:nvPicPr>
      <xdr:blipFill>
        <a:blip xmlns:r="http://schemas.openxmlformats.org/officeDocument/2006/relationships" r:embed="rId2" cstate="print"/>
        <a:srcRect l="2200" t="33400" r="2800" b="30200"/>
        <a:stretch>
          <a:fillRect/>
        </a:stretch>
      </xdr:blipFill>
      <xdr:spPr>
        <a:xfrm>
          <a:off x="10760446" y="47905766"/>
          <a:ext cx="1658894" cy="801479"/>
        </a:xfrm>
        <a:prstGeom prst="rect">
          <a:avLst/>
        </a:prstGeom>
      </xdr:spPr>
    </xdr:pic>
    <xdr:clientData/>
  </xdr:oneCellAnchor>
  <xdr:oneCellAnchor>
    <xdr:from>
      <xdr:col>18</xdr:col>
      <xdr:colOff>1371</xdr:colOff>
      <xdr:row>244</xdr:row>
      <xdr:rowOff>52915</xdr:rowOff>
    </xdr:from>
    <xdr:ext cx="553169" cy="1361715"/>
    <xdr:pic>
      <xdr:nvPicPr>
        <xdr:cNvPr id="14" name="Picture 2">
          <a:extLst>
            <a:ext uri="{FF2B5EF4-FFF2-40B4-BE49-F238E27FC236}">
              <a16:creationId xmlns:a16="http://schemas.microsoft.com/office/drawing/2014/main" id="{17900015-8C28-4A39-9294-C69A1FF3FE7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5400000" flipH="1">
          <a:off x="10550848" y="61851105"/>
          <a:ext cx="1361715" cy="553169"/>
        </a:xfrm>
        <a:prstGeom prst="rect">
          <a:avLst/>
        </a:prstGeom>
        <a:noFill/>
      </xdr:spPr>
    </xdr:pic>
    <xdr:clientData/>
  </xdr:oneCellAnchor>
  <xdr:oneCellAnchor>
    <xdr:from>
      <xdr:col>16</xdr:col>
      <xdr:colOff>92446</xdr:colOff>
      <xdr:row>253</xdr:row>
      <xdr:rowOff>23592</xdr:rowOff>
    </xdr:from>
    <xdr:ext cx="1658894" cy="728884"/>
    <xdr:pic>
      <xdr:nvPicPr>
        <xdr:cNvPr id="15" name="図 14">
          <a:extLst>
            <a:ext uri="{FF2B5EF4-FFF2-40B4-BE49-F238E27FC236}">
              <a16:creationId xmlns:a16="http://schemas.microsoft.com/office/drawing/2014/main" id="{E1A29E8B-961F-45C1-B206-2F5ADBF62143}"/>
            </a:ext>
          </a:extLst>
        </xdr:cNvPr>
        <xdr:cNvPicPr>
          <a:picLocks noChangeAspect="1"/>
        </xdr:cNvPicPr>
      </xdr:nvPicPr>
      <xdr:blipFill>
        <a:blip xmlns:r="http://schemas.openxmlformats.org/officeDocument/2006/relationships" r:embed="rId2" cstate="print"/>
        <a:srcRect l="2200" t="33400" r="2800" b="30200"/>
        <a:stretch>
          <a:fillRect/>
        </a:stretch>
      </xdr:blipFill>
      <xdr:spPr>
        <a:xfrm>
          <a:off x="9912721" y="62002767"/>
          <a:ext cx="1658894" cy="728884"/>
        </a:xfrm>
        <a:prstGeom prst="rect">
          <a:avLst/>
        </a:prstGeom>
      </xdr:spPr>
    </xdr:pic>
    <xdr:clientData/>
  </xdr:oneCellAnchor>
  <xdr:oneCellAnchor>
    <xdr:from>
      <xdr:col>83</xdr:col>
      <xdr:colOff>16399</xdr:colOff>
      <xdr:row>194</xdr:row>
      <xdr:rowOff>53339</xdr:rowOff>
    </xdr:from>
    <xdr:ext cx="565683" cy="1411135"/>
    <xdr:pic>
      <xdr:nvPicPr>
        <xdr:cNvPr id="16" name="Picture 2">
          <a:extLst>
            <a:ext uri="{FF2B5EF4-FFF2-40B4-BE49-F238E27FC236}">
              <a16:creationId xmlns:a16="http://schemas.microsoft.com/office/drawing/2014/main" id="{50344DA5-47D3-4045-9EE4-2020CFB126B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5400000" flipH="1">
          <a:off x="42932423" y="49498065"/>
          <a:ext cx="1411135" cy="565683"/>
        </a:xfrm>
        <a:prstGeom prst="rect">
          <a:avLst/>
        </a:prstGeom>
        <a:noFill/>
      </xdr:spPr>
    </xdr:pic>
    <xdr:clientData/>
  </xdr:oneCellAnchor>
  <xdr:oneCellAnchor>
    <xdr:from>
      <xdr:col>82</xdr:col>
      <xdr:colOff>397246</xdr:colOff>
      <xdr:row>203</xdr:row>
      <xdr:rowOff>44546</xdr:rowOff>
    </xdr:from>
    <xdr:ext cx="1658894" cy="801479"/>
    <xdr:pic>
      <xdr:nvPicPr>
        <xdr:cNvPr id="17" name="図 16">
          <a:extLst>
            <a:ext uri="{FF2B5EF4-FFF2-40B4-BE49-F238E27FC236}">
              <a16:creationId xmlns:a16="http://schemas.microsoft.com/office/drawing/2014/main" id="{160C46C0-F541-4917-A67B-0AA4CD37A3E2}"/>
            </a:ext>
          </a:extLst>
        </xdr:cNvPr>
        <xdr:cNvPicPr>
          <a:picLocks noChangeAspect="1"/>
        </xdr:cNvPicPr>
      </xdr:nvPicPr>
      <xdr:blipFill>
        <a:blip xmlns:r="http://schemas.openxmlformats.org/officeDocument/2006/relationships" r:embed="rId2" cstate="print"/>
        <a:srcRect l="2200" t="33400" r="2800" b="30200"/>
        <a:stretch>
          <a:fillRect/>
        </a:stretch>
      </xdr:blipFill>
      <xdr:spPr>
        <a:xfrm>
          <a:off x="10783306" y="48012446"/>
          <a:ext cx="1658894" cy="80147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33</xdr:col>
      <xdr:colOff>258792</xdr:colOff>
      <xdr:row>42</xdr:row>
      <xdr:rowOff>193952</xdr:rowOff>
    </xdr:from>
    <xdr:to>
      <xdr:col>35</xdr:col>
      <xdr:colOff>69012</xdr:colOff>
      <xdr:row>49</xdr:row>
      <xdr:rowOff>15005</xdr:rowOff>
    </xdr:to>
    <xdr:pic>
      <xdr:nvPicPr>
        <xdr:cNvPr id="10" name="Picture 2">
          <a:extLst>
            <a:ext uri="{FF2B5EF4-FFF2-40B4-BE49-F238E27FC236}">
              <a16:creationId xmlns:a16="http://schemas.microsoft.com/office/drawing/2014/main" id="{53E0456F-3DF9-4507-BCDD-2143BD5B667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5400000" flipH="1">
          <a:off x="13167118" y="11085905"/>
          <a:ext cx="1391061" cy="569344"/>
        </a:xfrm>
        <a:prstGeom prst="rect">
          <a:avLst/>
        </a:prstGeom>
        <a:noFill/>
      </xdr:spPr>
    </xdr:pic>
    <xdr:clientData/>
  </xdr:twoCellAnchor>
  <xdr:twoCellAnchor editAs="oneCell">
    <xdr:from>
      <xdr:col>32</xdr:col>
      <xdr:colOff>92177</xdr:colOff>
      <xdr:row>51</xdr:row>
      <xdr:rowOff>197204</xdr:rowOff>
    </xdr:from>
    <xdr:to>
      <xdr:col>36</xdr:col>
      <xdr:colOff>265171</xdr:colOff>
      <xdr:row>55</xdr:row>
      <xdr:rowOff>46182</xdr:rowOff>
    </xdr:to>
    <xdr:pic>
      <xdr:nvPicPr>
        <xdr:cNvPr id="11" name="図 10">
          <a:extLst>
            <a:ext uri="{FF2B5EF4-FFF2-40B4-BE49-F238E27FC236}">
              <a16:creationId xmlns:a16="http://schemas.microsoft.com/office/drawing/2014/main" id="{627DA311-6BC6-449D-8AD1-0254530ED13B}"/>
            </a:ext>
          </a:extLst>
        </xdr:cNvPr>
        <xdr:cNvPicPr>
          <a:picLocks noChangeAspect="1"/>
        </xdr:cNvPicPr>
      </xdr:nvPicPr>
      <xdr:blipFill>
        <a:blip xmlns:r="http://schemas.openxmlformats.org/officeDocument/2006/relationships" r:embed="rId2" cstate="print"/>
        <a:srcRect l="2200" t="33400" r="2800" b="30200"/>
        <a:stretch>
          <a:fillRect/>
        </a:stretch>
      </xdr:blipFill>
      <xdr:spPr>
        <a:xfrm>
          <a:off x="14305594" y="13595704"/>
          <a:ext cx="1654660" cy="822645"/>
        </a:xfrm>
        <a:prstGeom prst="rect">
          <a:avLst/>
        </a:prstGeom>
      </xdr:spPr>
    </xdr:pic>
    <xdr:clientData/>
  </xdr:twoCellAnchor>
  <xdr:twoCellAnchor editAs="oneCell">
    <xdr:from>
      <xdr:col>20</xdr:col>
      <xdr:colOff>251720</xdr:colOff>
      <xdr:row>71</xdr:row>
      <xdr:rowOff>198408</xdr:rowOff>
    </xdr:from>
    <xdr:to>
      <xdr:col>22</xdr:col>
      <xdr:colOff>61939</xdr:colOff>
      <xdr:row>78</xdr:row>
      <xdr:rowOff>19461</xdr:rowOff>
    </xdr:to>
    <xdr:pic>
      <xdr:nvPicPr>
        <xdr:cNvPr id="12" name="Picture 2">
          <a:extLst>
            <a:ext uri="{FF2B5EF4-FFF2-40B4-BE49-F238E27FC236}">
              <a16:creationId xmlns:a16="http://schemas.microsoft.com/office/drawing/2014/main" id="{A4CF8D93-51F5-4FF1-AC16-5252E6D1633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5400000" flipH="1">
          <a:off x="8984861" y="17965614"/>
          <a:ext cx="1391061" cy="569344"/>
        </a:xfrm>
        <a:prstGeom prst="rect">
          <a:avLst/>
        </a:prstGeom>
        <a:noFill/>
      </xdr:spPr>
    </xdr:pic>
    <xdr:clientData/>
  </xdr:twoCellAnchor>
  <xdr:twoCellAnchor editAs="oneCell">
    <xdr:from>
      <xdr:col>19</xdr:col>
      <xdr:colOff>213703</xdr:colOff>
      <xdr:row>80</xdr:row>
      <xdr:rowOff>208249</xdr:rowOff>
    </xdr:from>
    <xdr:to>
      <xdr:col>24</xdr:col>
      <xdr:colOff>7135</xdr:colOff>
      <xdr:row>84</xdr:row>
      <xdr:rowOff>38099</xdr:rowOff>
    </xdr:to>
    <xdr:pic>
      <xdr:nvPicPr>
        <xdr:cNvPr id="13" name="図 12">
          <a:extLst>
            <a:ext uri="{FF2B5EF4-FFF2-40B4-BE49-F238E27FC236}">
              <a16:creationId xmlns:a16="http://schemas.microsoft.com/office/drawing/2014/main" id="{45EF2C47-1E8D-4E68-A7E0-DB6CA98FEE28}"/>
            </a:ext>
          </a:extLst>
        </xdr:cNvPr>
        <xdr:cNvPicPr>
          <a:picLocks noChangeAspect="1"/>
        </xdr:cNvPicPr>
      </xdr:nvPicPr>
      <xdr:blipFill>
        <a:blip xmlns:r="http://schemas.openxmlformats.org/officeDocument/2006/relationships" r:embed="rId2" cstate="print"/>
        <a:srcRect l="2200" t="33400" r="2800" b="30200"/>
        <a:stretch>
          <a:fillRect/>
        </a:stretch>
      </xdr:blipFill>
      <xdr:spPr>
        <a:xfrm>
          <a:off x="9611703" y="20962166"/>
          <a:ext cx="1645515" cy="803516"/>
        </a:xfrm>
        <a:prstGeom prst="rect">
          <a:avLst/>
        </a:prstGeom>
      </xdr:spPr>
    </xdr:pic>
    <xdr:clientData/>
  </xdr:twoCellAnchor>
  <xdr:twoCellAnchor editAs="oneCell">
    <xdr:from>
      <xdr:col>21</xdr:col>
      <xdr:colOff>258334</xdr:colOff>
      <xdr:row>96</xdr:row>
      <xdr:rowOff>180148</xdr:rowOff>
    </xdr:from>
    <xdr:to>
      <xdr:col>23</xdr:col>
      <xdr:colOff>68553</xdr:colOff>
      <xdr:row>102</xdr:row>
      <xdr:rowOff>225488</xdr:rowOff>
    </xdr:to>
    <xdr:pic>
      <xdr:nvPicPr>
        <xdr:cNvPr id="14" name="Picture 2">
          <a:extLst>
            <a:ext uri="{FF2B5EF4-FFF2-40B4-BE49-F238E27FC236}">
              <a16:creationId xmlns:a16="http://schemas.microsoft.com/office/drawing/2014/main" id="{2516BC18-1E55-43B0-8433-31E2DC4E807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5400000" flipH="1">
          <a:off x="9955334" y="24232128"/>
          <a:ext cx="1416940" cy="556979"/>
        </a:xfrm>
        <a:prstGeom prst="rect">
          <a:avLst/>
        </a:prstGeom>
        <a:noFill/>
      </xdr:spPr>
    </xdr:pic>
    <xdr:clientData/>
  </xdr:twoCellAnchor>
  <xdr:twoCellAnchor editAs="oneCell">
    <xdr:from>
      <xdr:col>20</xdr:col>
      <xdr:colOff>8626</xdr:colOff>
      <xdr:row>105</xdr:row>
      <xdr:rowOff>196946</xdr:rowOff>
    </xdr:from>
    <xdr:to>
      <xdr:col>24</xdr:col>
      <xdr:colOff>181620</xdr:colOff>
      <xdr:row>109</xdr:row>
      <xdr:rowOff>45925</xdr:rowOff>
    </xdr:to>
    <xdr:pic>
      <xdr:nvPicPr>
        <xdr:cNvPr id="15" name="図 14">
          <a:extLst>
            <a:ext uri="{FF2B5EF4-FFF2-40B4-BE49-F238E27FC236}">
              <a16:creationId xmlns:a16="http://schemas.microsoft.com/office/drawing/2014/main" id="{519C7E36-8094-4C10-A415-6C143B3D7BD4}"/>
            </a:ext>
          </a:extLst>
        </xdr:cNvPr>
        <xdr:cNvPicPr>
          <a:picLocks noChangeAspect="1"/>
        </xdr:cNvPicPr>
      </xdr:nvPicPr>
      <xdr:blipFill>
        <a:blip xmlns:r="http://schemas.openxmlformats.org/officeDocument/2006/relationships" r:embed="rId2" cstate="print"/>
        <a:srcRect l="2200" t="33400" r="2800" b="30200"/>
        <a:stretch>
          <a:fillRect/>
        </a:stretch>
      </xdr:blipFill>
      <xdr:spPr>
        <a:xfrm>
          <a:off x="9152626" y="25437837"/>
          <a:ext cx="1691243" cy="746126"/>
        </a:xfrm>
        <a:prstGeom prst="rect">
          <a:avLst/>
        </a:prstGeom>
      </xdr:spPr>
    </xdr:pic>
    <xdr:clientData/>
  </xdr:twoCellAnchor>
  <xdr:twoCellAnchor editAs="oneCell">
    <xdr:from>
      <xdr:col>21</xdr:col>
      <xdr:colOff>243094</xdr:colOff>
      <xdr:row>157</xdr:row>
      <xdr:rowOff>189782</xdr:rowOff>
    </xdr:from>
    <xdr:to>
      <xdr:col>23</xdr:col>
      <xdr:colOff>53313</xdr:colOff>
      <xdr:row>164</xdr:row>
      <xdr:rowOff>10836</xdr:rowOff>
    </xdr:to>
    <xdr:pic>
      <xdr:nvPicPr>
        <xdr:cNvPr id="18" name="Picture 2">
          <a:extLst>
            <a:ext uri="{FF2B5EF4-FFF2-40B4-BE49-F238E27FC236}">
              <a16:creationId xmlns:a16="http://schemas.microsoft.com/office/drawing/2014/main" id="{653EAF19-BF58-436E-A8D0-FF33736164E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5400000" flipH="1">
          <a:off x="9355797" y="38522362"/>
          <a:ext cx="1391061" cy="569344"/>
        </a:xfrm>
        <a:prstGeom prst="rect">
          <a:avLst/>
        </a:prstGeom>
        <a:noFill/>
      </xdr:spPr>
    </xdr:pic>
    <xdr:clientData/>
  </xdr:twoCellAnchor>
  <xdr:twoCellAnchor editAs="oneCell">
    <xdr:from>
      <xdr:col>19</xdr:col>
      <xdr:colOff>284671</xdr:colOff>
      <xdr:row>166</xdr:row>
      <xdr:rowOff>205573</xdr:rowOff>
    </xdr:from>
    <xdr:to>
      <xdr:col>24</xdr:col>
      <xdr:colOff>78103</xdr:colOff>
      <xdr:row>170</xdr:row>
      <xdr:rowOff>54552</xdr:rowOff>
    </xdr:to>
    <xdr:pic>
      <xdr:nvPicPr>
        <xdr:cNvPr id="19" name="図 18">
          <a:extLst>
            <a:ext uri="{FF2B5EF4-FFF2-40B4-BE49-F238E27FC236}">
              <a16:creationId xmlns:a16="http://schemas.microsoft.com/office/drawing/2014/main" id="{7CAEBFDB-D0DF-48FF-9BE7-FA8DCDCC7740}"/>
            </a:ext>
          </a:extLst>
        </xdr:cNvPr>
        <xdr:cNvPicPr>
          <a:picLocks noChangeAspect="1"/>
        </xdr:cNvPicPr>
      </xdr:nvPicPr>
      <xdr:blipFill>
        <a:blip xmlns:r="http://schemas.openxmlformats.org/officeDocument/2006/relationships" r:embed="rId2" cstate="print"/>
        <a:srcRect l="2200" t="33400" r="2800" b="30200"/>
        <a:stretch>
          <a:fillRect/>
        </a:stretch>
      </xdr:blipFill>
      <xdr:spPr>
        <a:xfrm>
          <a:off x="9049109" y="40145875"/>
          <a:ext cx="1691243" cy="746126"/>
        </a:xfrm>
        <a:prstGeom prst="rect">
          <a:avLst/>
        </a:prstGeom>
      </xdr:spPr>
    </xdr:pic>
    <xdr:clientData/>
  </xdr:twoCellAnchor>
  <xdr:oneCellAnchor>
    <xdr:from>
      <xdr:col>33</xdr:col>
      <xdr:colOff>258792</xdr:colOff>
      <xdr:row>12</xdr:row>
      <xdr:rowOff>193952</xdr:rowOff>
    </xdr:from>
    <xdr:ext cx="569344" cy="1391061"/>
    <xdr:pic>
      <xdr:nvPicPr>
        <xdr:cNvPr id="16" name="Picture 2">
          <a:extLst>
            <a:ext uri="{FF2B5EF4-FFF2-40B4-BE49-F238E27FC236}">
              <a16:creationId xmlns:a16="http://schemas.microsoft.com/office/drawing/2014/main" id="{FD924E7F-31C8-48CB-9729-B38956E47E3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5400000" flipH="1">
          <a:off x="13167118" y="11085905"/>
          <a:ext cx="1391061" cy="569344"/>
        </a:xfrm>
        <a:prstGeom prst="rect">
          <a:avLst/>
        </a:prstGeom>
        <a:noFill/>
      </xdr:spPr>
    </xdr:pic>
    <xdr:clientData/>
  </xdr:oneCellAnchor>
  <xdr:oneCellAnchor>
    <xdr:from>
      <xdr:col>32</xdr:col>
      <xdr:colOff>145094</xdr:colOff>
      <xdr:row>21</xdr:row>
      <xdr:rowOff>218371</xdr:rowOff>
    </xdr:from>
    <xdr:ext cx="1691243" cy="746126"/>
    <xdr:pic>
      <xdr:nvPicPr>
        <xdr:cNvPr id="17" name="図 16">
          <a:extLst>
            <a:ext uri="{FF2B5EF4-FFF2-40B4-BE49-F238E27FC236}">
              <a16:creationId xmlns:a16="http://schemas.microsoft.com/office/drawing/2014/main" id="{7145BC59-A5AB-4E26-9D87-0CA967075C7A}"/>
            </a:ext>
          </a:extLst>
        </xdr:cNvPr>
        <xdr:cNvPicPr>
          <a:picLocks noChangeAspect="1"/>
        </xdr:cNvPicPr>
      </xdr:nvPicPr>
      <xdr:blipFill>
        <a:blip xmlns:r="http://schemas.openxmlformats.org/officeDocument/2006/relationships" r:embed="rId2" cstate="print"/>
        <a:srcRect l="2200" t="33400" r="2800" b="30200"/>
        <a:stretch>
          <a:fillRect/>
        </a:stretch>
      </xdr:blipFill>
      <xdr:spPr>
        <a:xfrm>
          <a:off x="13084717" y="12718046"/>
          <a:ext cx="1691243" cy="746126"/>
        </a:xfrm>
        <a:prstGeom prst="rect">
          <a:avLst/>
        </a:prstGeom>
      </xdr:spPr>
    </xdr:pic>
    <xdr:clientData/>
  </xdr:oneCellAnchor>
  <xdr:oneCellAnchor>
    <xdr:from>
      <xdr:col>45</xdr:col>
      <xdr:colOff>243094</xdr:colOff>
      <xdr:row>96</xdr:row>
      <xdr:rowOff>172528</xdr:rowOff>
    </xdr:from>
    <xdr:ext cx="556979" cy="1416940"/>
    <xdr:pic>
      <xdr:nvPicPr>
        <xdr:cNvPr id="22" name="Picture 2">
          <a:extLst>
            <a:ext uri="{FF2B5EF4-FFF2-40B4-BE49-F238E27FC236}">
              <a16:creationId xmlns:a16="http://schemas.microsoft.com/office/drawing/2014/main" id="{B3C0ED29-4E0C-4B7E-8126-19E4C4DB24B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5400000" flipH="1">
          <a:off x="9940094" y="24224508"/>
          <a:ext cx="1416940" cy="556979"/>
        </a:xfrm>
        <a:prstGeom prst="rect">
          <a:avLst/>
        </a:prstGeom>
        <a:noFill/>
      </xdr:spPr>
    </xdr:pic>
    <xdr:clientData/>
  </xdr:oneCellAnchor>
  <xdr:oneCellAnchor>
    <xdr:from>
      <xdr:col>52</xdr:col>
      <xdr:colOff>243094</xdr:colOff>
      <xdr:row>96</xdr:row>
      <xdr:rowOff>172528</xdr:rowOff>
    </xdr:from>
    <xdr:ext cx="556979" cy="1416940"/>
    <xdr:pic>
      <xdr:nvPicPr>
        <xdr:cNvPr id="24" name="Picture 2">
          <a:extLst>
            <a:ext uri="{FF2B5EF4-FFF2-40B4-BE49-F238E27FC236}">
              <a16:creationId xmlns:a16="http://schemas.microsoft.com/office/drawing/2014/main" id="{6B24DDA0-30EB-43CA-8609-4101D574EB4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5400000" flipH="1">
          <a:off x="9940094" y="24224508"/>
          <a:ext cx="1416940" cy="556979"/>
        </a:xfrm>
        <a:prstGeom prst="rect">
          <a:avLst/>
        </a:prstGeom>
        <a:noFill/>
      </xdr:spPr>
    </xdr:pic>
    <xdr:clientData/>
  </xdr:oneCellAnchor>
  <xdr:oneCellAnchor>
    <xdr:from>
      <xdr:col>50</xdr:col>
      <xdr:colOff>268976</xdr:colOff>
      <xdr:row>105</xdr:row>
      <xdr:rowOff>236105</xdr:rowOff>
    </xdr:from>
    <xdr:ext cx="1666514" cy="763379"/>
    <xdr:pic>
      <xdr:nvPicPr>
        <xdr:cNvPr id="25" name="図 24">
          <a:extLst>
            <a:ext uri="{FF2B5EF4-FFF2-40B4-BE49-F238E27FC236}">
              <a16:creationId xmlns:a16="http://schemas.microsoft.com/office/drawing/2014/main" id="{66F77408-3F38-431E-97E2-8CB53375428E}"/>
            </a:ext>
          </a:extLst>
        </xdr:cNvPr>
        <xdr:cNvPicPr>
          <a:picLocks noChangeAspect="1"/>
        </xdr:cNvPicPr>
      </xdr:nvPicPr>
      <xdr:blipFill>
        <a:blip xmlns:r="http://schemas.openxmlformats.org/officeDocument/2006/relationships" r:embed="rId2" cstate="print">
          <a:clrChange>
            <a:clrFrom>
              <a:srgbClr val="000000">
                <a:alpha val="0"/>
              </a:srgbClr>
            </a:clrFrom>
            <a:clrTo>
              <a:srgbClr val="000000">
                <a:alpha val="0"/>
              </a:srgbClr>
            </a:clrTo>
          </a:clrChange>
        </a:blip>
        <a:srcRect l="2200" t="33400" r="2800" b="30200"/>
        <a:stretch>
          <a:fillRect/>
        </a:stretch>
      </xdr:blipFill>
      <xdr:spPr>
        <a:xfrm>
          <a:off x="21149893" y="27297688"/>
          <a:ext cx="1666514" cy="763379"/>
        </a:xfrm>
        <a:prstGeom prst="rect">
          <a:avLst/>
        </a:prstGeom>
        <a:solidFill>
          <a:schemeClr val="bg1"/>
        </a:solidFill>
      </xdr:spPr>
    </xdr:pic>
    <xdr:clientData/>
  </xdr:oneCellAnchor>
  <xdr:oneCellAnchor>
    <xdr:from>
      <xdr:col>31</xdr:col>
      <xdr:colOff>243094</xdr:colOff>
      <xdr:row>96</xdr:row>
      <xdr:rowOff>172528</xdr:rowOff>
    </xdr:from>
    <xdr:ext cx="556979" cy="1416940"/>
    <xdr:pic>
      <xdr:nvPicPr>
        <xdr:cNvPr id="28" name="Picture 2">
          <a:extLst>
            <a:ext uri="{FF2B5EF4-FFF2-40B4-BE49-F238E27FC236}">
              <a16:creationId xmlns:a16="http://schemas.microsoft.com/office/drawing/2014/main" id="{EEF65866-F1AA-4EB4-BCF6-8122F498731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5400000" flipH="1">
          <a:off x="18154454" y="24224508"/>
          <a:ext cx="1416940" cy="556979"/>
        </a:xfrm>
        <a:prstGeom prst="rect">
          <a:avLst/>
        </a:prstGeom>
        <a:noFill/>
      </xdr:spPr>
    </xdr:pic>
    <xdr:clientData/>
  </xdr:oneCellAnchor>
  <xdr:oneCellAnchor>
    <xdr:from>
      <xdr:col>38</xdr:col>
      <xdr:colOff>243094</xdr:colOff>
      <xdr:row>96</xdr:row>
      <xdr:rowOff>172528</xdr:rowOff>
    </xdr:from>
    <xdr:ext cx="556979" cy="1416940"/>
    <xdr:pic>
      <xdr:nvPicPr>
        <xdr:cNvPr id="30" name="Picture 2">
          <a:extLst>
            <a:ext uri="{FF2B5EF4-FFF2-40B4-BE49-F238E27FC236}">
              <a16:creationId xmlns:a16="http://schemas.microsoft.com/office/drawing/2014/main" id="{68D7B534-85D8-456F-86E1-A3B53F4DC8C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5400000" flipH="1">
          <a:off x="20768114" y="24224508"/>
          <a:ext cx="1416940" cy="556979"/>
        </a:xfrm>
        <a:prstGeom prst="rect">
          <a:avLst/>
        </a:prstGeom>
        <a:noFill/>
      </xdr:spPr>
    </xdr:pic>
    <xdr:clientData/>
  </xdr:oneCellAnchor>
  <xdr:oneCellAnchor>
    <xdr:from>
      <xdr:col>43</xdr:col>
      <xdr:colOff>177960</xdr:colOff>
      <xdr:row>105</xdr:row>
      <xdr:rowOff>193772</xdr:rowOff>
    </xdr:from>
    <xdr:ext cx="1666514" cy="763379"/>
    <xdr:pic>
      <xdr:nvPicPr>
        <xdr:cNvPr id="21" name="図 20">
          <a:extLst>
            <a:ext uri="{FF2B5EF4-FFF2-40B4-BE49-F238E27FC236}">
              <a16:creationId xmlns:a16="http://schemas.microsoft.com/office/drawing/2014/main" id="{C8C68C7D-FAF8-4616-B15E-9940089B241C}"/>
            </a:ext>
          </a:extLst>
        </xdr:cNvPr>
        <xdr:cNvPicPr>
          <a:picLocks noChangeAspect="1"/>
        </xdr:cNvPicPr>
      </xdr:nvPicPr>
      <xdr:blipFill>
        <a:blip xmlns:r="http://schemas.openxmlformats.org/officeDocument/2006/relationships" r:embed="rId2" cstate="print">
          <a:clrChange>
            <a:clrFrom>
              <a:srgbClr val="000000">
                <a:alpha val="0"/>
              </a:srgbClr>
            </a:clrFrom>
            <a:clrTo>
              <a:srgbClr val="000000">
                <a:alpha val="0"/>
              </a:srgbClr>
            </a:clrTo>
          </a:clrChange>
        </a:blip>
        <a:srcRect l="2200" t="33400" r="2800" b="30200"/>
        <a:stretch>
          <a:fillRect/>
        </a:stretch>
      </xdr:blipFill>
      <xdr:spPr>
        <a:xfrm>
          <a:off x="18465960" y="27255355"/>
          <a:ext cx="1666514" cy="763379"/>
        </a:xfrm>
        <a:prstGeom prst="rect">
          <a:avLst/>
        </a:prstGeom>
        <a:solidFill>
          <a:schemeClr val="bg1"/>
        </a:solidFill>
      </xdr:spPr>
    </xdr:pic>
    <xdr:clientData/>
  </xdr:oneCellAnchor>
  <xdr:oneCellAnchor>
    <xdr:from>
      <xdr:col>29</xdr:col>
      <xdr:colOff>188541</xdr:colOff>
      <xdr:row>106</xdr:row>
      <xdr:rowOff>3270</xdr:rowOff>
    </xdr:from>
    <xdr:ext cx="1666514" cy="763379"/>
    <xdr:pic>
      <xdr:nvPicPr>
        <xdr:cNvPr id="26" name="図 25">
          <a:extLst>
            <a:ext uri="{FF2B5EF4-FFF2-40B4-BE49-F238E27FC236}">
              <a16:creationId xmlns:a16="http://schemas.microsoft.com/office/drawing/2014/main" id="{2D5AAC1E-B318-49B4-94BC-CCAC02AA9C73}"/>
            </a:ext>
          </a:extLst>
        </xdr:cNvPr>
        <xdr:cNvPicPr>
          <a:picLocks noChangeAspect="1"/>
        </xdr:cNvPicPr>
      </xdr:nvPicPr>
      <xdr:blipFill>
        <a:blip xmlns:r="http://schemas.openxmlformats.org/officeDocument/2006/relationships" r:embed="rId2" cstate="print">
          <a:clrChange>
            <a:clrFrom>
              <a:srgbClr val="000000">
                <a:alpha val="0"/>
              </a:srgbClr>
            </a:clrFrom>
            <a:clrTo>
              <a:srgbClr val="000000">
                <a:alpha val="0"/>
              </a:srgbClr>
            </a:clrTo>
          </a:clrChange>
        </a:blip>
        <a:srcRect l="2200" t="33400" r="2800" b="30200"/>
        <a:stretch>
          <a:fillRect/>
        </a:stretch>
      </xdr:blipFill>
      <xdr:spPr>
        <a:xfrm>
          <a:off x="13290708" y="27308270"/>
          <a:ext cx="1666514" cy="763379"/>
        </a:xfrm>
        <a:prstGeom prst="rect">
          <a:avLst/>
        </a:prstGeom>
        <a:solidFill>
          <a:schemeClr val="bg1"/>
        </a:solidFill>
      </xdr:spPr>
    </xdr:pic>
    <xdr:clientData/>
  </xdr:oneCellAnchor>
  <xdr:oneCellAnchor>
    <xdr:from>
      <xdr:col>36</xdr:col>
      <xdr:colOff>294377</xdr:colOff>
      <xdr:row>105</xdr:row>
      <xdr:rowOff>214938</xdr:rowOff>
    </xdr:from>
    <xdr:ext cx="1666514" cy="763379"/>
    <xdr:pic>
      <xdr:nvPicPr>
        <xdr:cNvPr id="27" name="図 26">
          <a:extLst>
            <a:ext uri="{FF2B5EF4-FFF2-40B4-BE49-F238E27FC236}">
              <a16:creationId xmlns:a16="http://schemas.microsoft.com/office/drawing/2014/main" id="{B5BD7E91-A731-4196-AE1E-E820CA0960B4}"/>
            </a:ext>
          </a:extLst>
        </xdr:cNvPr>
        <xdr:cNvPicPr>
          <a:picLocks noChangeAspect="1"/>
        </xdr:cNvPicPr>
      </xdr:nvPicPr>
      <xdr:blipFill>
        <a:blip xmlns:r="http://schemas.openxmlformats.org/officeDocument/2006/relationships" r:embed="rId2" cstate="print">
          <a:clrChange>
            <a:clrFrom>
              <a:srgbClr val="000000">
                <a:alpha val="0"/>
              </a:srgbClr>
            </a:clrFrom>
            <a:clrTo>
              <a:srgbClr val="000000">
                <a:alpha val="0"/>
              </a:srgbClr>
            </a:clrTo>
          </a:clrChange>
        </a:blip>
        <a:srcRect l="2200" t="33400" r="2800" b="30200"/>
        <a:stretch>
          <a:fillRect/>
        </a:stretch>
      </xdr:blipFill>
      <xdr:spPr>
        <a:xfrm>
          <a:off x="15989460" y="27276521"/>
          <a:ext cx="1666514" cy="763379"/>
        </a:xfrm>
        <a:prstGeom prst="rect">
          <a:avLst/>
        </a:prstGeom>
        <a:solidFill>
          <a:schemeClr val="bg1"/>
        </a:solidFill>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25</xdr:col>
      <xdr:colOff>487680</xdr:colOff>
      <xdr:row>103</xdr:row>
      <xdr:rowOff>15239</xdr:rowOff>
    </xdr:from>
    <xdr:to>
      <xdr:col>27</xdr:col>
      <xdr:colOff>38812</xdr:colOff>
      <xdr:row>110</xdr:row>
      <xdr:rowOff>45721</xdr:rowOff>
    </xdr:to>
    <xdr:pic>
      <xdr:nvPicPr>
        <xdr:cNvPr id="25" name="図 24">
          <a:extLst>
            <a:ext uri="{FF2B5EF4-FFF2-40B4-BE49-F238E27FC236}">
              <a16:creationId xmlns:a16="http://schemas.microsoft.com/office/drawing/2014/main" id="{5ADE739B-7E34-4767-9582-D9530B9A38EA}"/>
            </a:ext>
          </a:extLst>
        </xdr:cNvPr>
        <xdr:cNvPicPr>
          <a:picLocks noChangeAspect="1" noChangeArrowheads="1"/>
        </xdr:cNvPicPr>
      </xdr:nvPicPr>
      <xdr:blipFill rotWithShape="1">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l="10638" t="13744" r="13830"/>
        <a:stretch/>
      </xdr:blipFill>
      <xdr:spPr bwMode="auto">
        <a:xfrm>
          <a:off x="17320260" y="17617439"/>
          <a:ext cx="633172" cy="16230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30</xdr:col>
      <xdr:colOff>535740</xdr:colOff>
      <xdr:row>102</xdr:row>
      <xdr:rowOff>51889</xdr:rowOff>
    </xdr:from>
    <xdr:to>
      <xdr:col>32</xdr:col>
      <xdr:colOff>163847</xdr:colOff>
      <xdr:row>106</xdr:row>
      <xdr:rowOff>108706</xdr:rowOff>
    </xdr:to>
    <xdr:sp macro="" textlink="">
      <xdr:nvSpPr>
        <xdr:cNvPr id="34" name="アーチ 33">
          <a:extLst>
            <a:ext uri="{FF2B5EF4-FFF2-40B4-BE49-F238E27FC236}">
              <a16:creationId xmlns:a16="http://schemas.microsoft.com/office/drawing/2014/main" id="{55E8B971-9B1E-49CA-896D-3CDDBB3E4D24}"/>
            </a:ext>
          </a:extLst>
        </xdr:cNvPr>
        <xdr:cNvSpPr/>
      </xdr:nvSpPr>
      <xdr:spPr>
        <a:xfrm rot="2868849">
          <a:off x="20102905" y="17556024"/>
          <a:ext cx="971217" cy="710147"/>
        </a:xfrm>
        <a:prstGeom prst="blockArc">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editAs="oneCell">
    <xdr:from>
      <xdr:col>16</xdr:col>
      <xdr:colOff>495300</xdr:colOff>
      <xdr:row>103</xdr:row>
      <xdr:rowOff>7619</xdr:rowOff>
    </xdr:from>
    <xdr:to>
      <xdr:col>18</xdr:col>
      <xdr:colOff>59989</xdr:colOff>
      <xdr:row>110</xdr:row>
      <xdr:rowOff>15241</xdr:rowOff>
    </xdr:to>
    <xdr:pic>
      <xdr:nvPicPr>
        <xdr:cNvPr id="48" name="図 47">
          <a:extLst>
            <a:ext uri="{FF2B5EF4-FFF2-40B4-BE49-F238E27FC236}">
              <a16:creationId xmlns:a16="http://schemas.microsoft.com/office/drawing/2014/main" id="{FD5B54B2-FEF9-4720-8D51-A4122D624DBB}"/>
            </a:ext>
          </a:extLst>
        </xdr:cNvPr>
        <xdr:cNvPicPr>
          <a:picLocks noChangeAspect="1" noChangeArrowheads="1"/>
        </xdr:cNvPicPr>
      </xdr:nvPicPr>
      <xdr:blipFill rotWithShape="1">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l="13044" t="14692" r="9565"/>
        <a:stretch/>
      </xdr:blipFill>
      <xdr:spPr bwMode="auto">
        <a:xfrm>
          <a:off x="12451080" y="17381219"/>
          <a:ext cx="646729" cy="1600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495300</xdr:colOff>
      <xdr:row>92</xdr:row>
      <xdr:rowOff>7618</xdr:rowOff>
    </xdr:from>
    <xdr:to>
      <xdr:col>18</xdr:col>
      <xdr:colOff>44679</xdr:colOff>
      <xdr:row>98</xdr:row>
      <xdr:rowOff>228599</xdr:rowOff>
    </xdr:to>
    <xdr:pic>
      <xdr:nvPicPr>
        <xdr:cNvPr id="49" name="図 48">
          <a:extLst>
            <a:ext uri="{FF2B5EF4-FFF2-40B4-BE49-F238E27FC236}">
              <a16:creationId xmlns:a16="http://schemas.microsoft.com/office/drawing/2014/main" id="{4CC6E3AC-28C7-42E4-904A-98B3B438EC01}"/>
            </a:ext>
          </a:extLst>
        </xdr:cNvPr>
        <xdr:cNvPicPr>
          <a:picLocks noChangeAspect="1" noChangeArrowheads="1"/>
        </xdr:cNvPicPr>
      </xdr:nvPicPr>
      <xdr:blipFill rotWithShape="1">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l="13497" t="14692" r="10582"/>
        <a:stretch/>
      </xdr:blipFill>
      <xdr:spPr bwMode="auto">
        <a:xfrm>
          <a:off x="12451080" y="15095218"/>
          <a:ext cx="631419" cy="1592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464822</xdr:colOff>
      <xdr:row>92</xdr:row>
      <xdr:rowOff>1662</xdr:rowOff>
    </xdr:from>
    <xdr:to>
      <xdr:col>24</xdr:col>
      <xdr:colOff>30480</xdr:colOff>
      <xdr:row>99</xdr:row>
      <xdr:rowOff>0</xdr:rowOff>
    </xdr:to>
    <xdr:pic>
      <xdr:nvPicPr>
        <xdr:cNvPr id="52" name="図 51">
          <a:extLst>
            <a:ext uri="{FF2B5EF4-FFF2-40B4-BE49-F238E27FC236}">
              <a16:creationId xmlns:a16="http://schemas.microsoft.com/office/drawing/2014/main" id="{7699A0C4-2CD4-4798-968A-2E647E7F7EF1}"/>
            </a:ext>
          </a:extLst>
        </xdr:cNvPr>
        <xdr:cNvPicPr>
          <a:picLocks noChangeAspect="1" noChangeArrowheads="1"/>
        </xdr:cNvPicPr>
      </xdr:nvPicPr>
      <xdr:blipFill rotWithShape="1">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l="11667" t="14692" r="8332"/>
        <a:stretch/>
      </xdr:blipFill>
      <xdr:spPr bwMode="auto">
        <a:xfrm>
          <a:off x="15674342" y="15089262"/>
          <a:ext cx="647698" cy="15985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441960</xdr:colOff>
      <xdr:row>102</xdr:row>
      <xdr:rowOff>199954</xdr:rowOff>
    </xdr:from>
    <xdr:to>
      <xdr:col>21</xdr:col>
      <xdr:colOff>23030</xdr:colOff>
      <xdr:row>110</xdr:row>
      <xdr:rowOff>15241</xdr:rowOff>
    </xdr:to>
    <xdr:pic>
      <xdr:nvPicPr>
        <xdr:cNvPr id="56" name="図 55">
          <a:extLst>
            <a:ext uri="{FF2B5EF4-FFF2-40B4-BE49-F238E27FC236}">
              <a16:creationId xmlns:a16="http://schemas.microsoft.com/office/drawing/2014/main" id="{4E6DADD0-719C-4B11-A244-CAD792E22A77}"/>
            </a:ext>
          </a:extLst>
        </xdr:cNvPr>
        <xdr:cNvPicPr>
          <a:picLocks noChangeAspect="1" noChangeArrowheads="1"/>
        </xdr:cNvPicPr>
      </xdr:nvPicPr>
      <xdr:blipFill rotWithShape="1">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l="10569" t="15166" r="11382"/>
        <a:stretch/>
      </xdr:blipFill>
      <xdr:spPr bwMode="auto">
        <a:xfrm>
          <a:off x="14020800" y="17573554"/>
          <a:ext cx="670730" cy="16364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466725</xdr:colOff>
      <xdr:row>91</xdr:row>
      <xdr:rowOff>441959</xdr:rowOff>
    </xdr:from>
    <xdr:to>
      <xdr:col>21</xdr:col>
      <xdr:colOff>26708</xdr:colOff>
      <xdr:row>99</xdr:row>
      <xdr:rowOff>30480</xdr:rowOff>
    </xdr:to>
    <xdr:pic>
      <xdr:nvPicPr>
        <xdr:cNvPr id="57" name="図 56">
          <a:extLst>
            <a:ext uri="{FF2B5EF4-FFF2-40B4-BE49-F238E27FC236}">
              <a16:creationId xmlns:a16="http://schemas.microsoft.com/office/drawing/2014/main" id="{0356E5B2-9A5D-4F54-A6CB-396669CD6440}"/>
            </a:ext>
          </a:extLst>
        </xdr:cNvPr>
        <xdr:cNvPicPr>
          <a:picLocks noChangeAspect="1" noChangeArrowheads="1"/>
        </xdr:cNvPicPr>
      </xdr:nvPicPr>
      <xdr:blipFill rotWithShape="1">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l="11428" t="11848" r="7620"/>
        <a:stretch/>
      </xdr:blipFill>
      <xdr:spPr bwMode="auto">
        <a:xfrm>
          <a:off x="13439775" y="15558134"/>
          <a:ext cx="655358" cy="17316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457200</xdr:colOff>
      <xdr:row>102</xdr:row>
      <xdr:rowOff>198119</xdr:rowOff>
    </xdr:from>
    <xdr:to>
      <xdr:col>24</xdr:col>
      <xdr:colOff>76200</xdr:colOff>
      <xdr:row>110</xdr:row>
      <xdr:rowOff>91441</xdr:rowOff>
    </xdr:to>
    <xdr:pic>
      <xdr:nvPicPr>
        <xdr:cNvPr id="59" name="図 58">
          <a:extLst>
            <a:ext uri="{FF2B5EF4-FFF2-40B4-BE49-F238E27FC236}">
              <a16:creationId xmlns:a16="http://schemas.microsoft.com/office/drawing/2014/main" id="{84831CD5-2CC7-4CA9-B817-204227FD8616}"/>
            </a:ext>
          </a:extLst>
        </xdr:cNvPr>
        <xdr:cNvPicPr>
          <a:picLocks noChangeAspect="1" noChangeArrowheads="1"/>
        </xdr:cNvPicPr>
      </xdr:nvPicPr>
      <xdr:blipFill rotWithShape="1">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l="9924" t="12322" r="8397"/>
        <a:stretch/>
      </xdr:blipFill>
      <xdr:spPr bwMode="auto">
        <a:xfrm>
          <a:off x="15666720" y="17571719"/>
          <a:ext cx="701040" cy="1714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17</xdr:col>
          <xdr:colOff>45965</xdr:colOff>
          <xdr:row>95</xdr:row>
          <xdr:rowOff>205740</xdr:rowOff>
        </xdr:from>
        <xdr:to>
          <xdr:col>17</xdr:col>
          <xdr:colOff>529166</xdr:colOff>
          <xdr:row>98</xdr:row>
          <xdr:rowOff>99059</xdr:rowOff>
        </xdr:to>
        <xdr:pic>
          <xdr:nvPicPr>
            <xdr:cNvPr id="68" name="図 67">
              <a:extLst>
                <a:ext uri="{FF2B5EF4-FFF2-40B4-BE49-F238E27FC236}">
                  <a16:creationId xmlns:a16="http://schemas.microsoft.com/office/drawing/2014/main" id="{EAB9781D-7AE7-4ABB-AB8F-FCC089CE45BC}"/>
                </a:ext>
              </a:extLst>
            </xdr:cNvPr>
            <xdr:cNvPicPr>
              <a:picLocks noChangeAspect="1" noChangeArrowheads="1"/>
              <a:extLst>
                <a:ext uri="{84589F7E-364E-4C9E-8A38-B11213B215E9}">
                  <a14:cameraTool cellRange="$I$92:$I$93" spid="_x0000_s50533"/>
                </a:ext>
              </a:extLst>
            </xdr:cNvPicPr>
          </xdr:nvPicPr>
          <xdr:blipFill>
            <a:blip xmlns:r="http://schemas.openxmlformats.org/officeDocument/2006/relationships" r:embed="rId8"/>
            <a:srcRect/>
            <a:stretch>
              <a:fillRect/>
            </a:stretch>
          </xdr:blipFill>
          <xdr:spPr bwMode="auto">
            <a:xfrm>
              <a:off x="11973382" y="23785407"/>
              <a:ext cx="483201" cy="62356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1268</xdr:colOff>
          <xdr:row>95</xdr:row>
          <xdr:rowOff>190500</xdr:rowOff>
        </xdr:from>
        <xdr:to>
          <xdr:col>20</xdr:col>
          <xdr:colOff>452437</xdr:colOff>
          <xdr:row>98</xdr:row>
          <xdr:rowOff>106679</xdr:rowOff>
        </xdr:to>
        <xdr:pic>
          <xdr:nvPicPr>
            <xdr:cNvPr id="70" name="図 69">
              <a:extLst>
                <a:ext uri="{FF2B5EF4-FFF2-40B4-BE49-F238E27FC236}">
                  <a16:creationId xmlns:a16="http://schemas.microsoft.com/office/drawing/2014/main" id="{61FC27C0-2F61-4497-B42C-9BA7E8F70054}"/>
                </a:ext>
              </a:extLst>
            </xdr:cNvPr>
            <xdr:cNvPicPr>
              <a:picLocks noChangeAspect="1" noChangeArrowheads="1"/>
              <a:extLst>
                <a:ext uri="{84589F7E-364E-4C9E-8A38-B11213B215E9}">
                  <a14:cameraTool cellRange="$J$92:$J$93" spid="_x0000_s50534"/>
                </a:ext>
              </a:extLst>
            </xdr:cNvPicPr>
          </xdr:nvPicPr>
          <xdr:blipFill>
            <a:blip xmlns:r="http://schemas.openxmlformats.org/officeDocument/2006/relationships" r:embed="rId9"/>
            <a:srcRect/>
            <a:stretch>
              <a:fillRect/>
            </a:stretch>
          </xdr:blipFill>
          <xdr:spPr bwMode="auto">
            <a:xfrm>
              <a:off x="13622018" y="23276719"/>
              <a:ext cx="451169" cy="63055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31751</xdr:colOff>
          <xdr:row>95</xdr:row>
          <xdr:rowOff>190500</xdr:rowOff>
        </xdr:from>
        <xdr:to>
          <xdr:col>23</xdr:col>
          <xdr:colOff>486833</xdr:colOff>
          <xdr:row>98</xdr:row>
          <xdr:rowOff>53339</xdr:rowOff>
        </xdr:to>
        <xdr:pic>
          <xdr:nvPicPr>
            <xdr:cNvPr id="71" name="図 70">
              <a:extLst>
                <a:ext uri="{FF2B5EF4-FFF2-40B4-BE49-F238E27FC236}">
                  <a16:creationId xmlns:a16="http://schemas.microsoft.com/office/drawing/2014/main" id="{50B5CA27-3793-4292-8417-A5239AE6F252}"/>
                </a:ext>
              </a:extLst>
            </xdr:cNvPr>
            <xdr:cNvPicPr>
              <a:picLocks noChangeAspect="1" noChangeArrowheads="1"/>
              <a:extLst>
                <a:ext uri="{84589F7E-364E-4C9E-8A38-B11213B215E9}">
                  <a14:cameraTool cellRange="$K$92:$K$93" spid="_x0000_s50535"/>
                </a:ext>
              </a:extLst>
            </xdr:cNvPicPr>
          </xdr:nvPicPr>
          <xdr:blipFill>
            <a:blip xmlns:r="http://schemas.openxmlformats.org/officeDocument/2006/relationships" r:embed="rId10"/>
            <a:srcRect/>
            <a:stretch>
              <a:fillRect/>
            </a:stretch>
          </xdr:blipFill>
          <xdr:spPr bwMode="auto">
            <a:xfrm>
              <a:off x="15208251" y="23770167"/>
              <a:ext cx="455082" cy="59308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53340</xdr:colOff>
          <xdr:row>105</xdr:row>
          <xdr:rowOff>113664</xdr:rowOff>
        </xdr:from>
        <xdr:to>
          <xdr:col>17</xdr:col>
          <xdr:colOff>525780</xdr:colOff>
          <xdr:row>108</xdr:row>
          <xdr:rowOff>38100</xdr:rowOff>
        </xdr:to>
        <xdr:pic>
          <xdr:nvPicPr>
            <xdr:cNvPr id="73" name="図 72">
              <a:extLst>
                <a:ext uri="{FF2B5EF4-FFF2-40B4-BE49-F238E27FC236}">
                  <a16:creationId xmlns:a16="http://schemas.microsoft.com/office/drawing/2014/main" id="{0EC6BD34-84DE-4F22-8D18-D672C3424D9F}"/>
                </a:ext>
              </a:extLst>
            </xdr:cNvPr>
            <xdr:cNvPicPr>
              <a:picLocks noChangeAspect="1" noChangeArrowheads="1"/>
              <a:extLst>
                <a:ext uri="{84589F7E-364E-4C9E-8A38-B11213B215E9}">
                  <a14:cameraTool cellRange="$L$92:$L$93" spid="_x0000_s50536"/>
                </a:ext>
              </a:extLst>
            </xdr:cNvPicPr>
          </xdr:nvPicPr>
          <xdr:blipFill>
            <a:blip xmlns:r="http://schemas.openxmlformats.org/officeDocument/2006/relationships" r:embed="rId11"/>
            <a:srcRect/>
            <a:stretch>
              <a:fillRect/>
            </a:stretch>
          </xdr:blipFill>
          <xdr:spPr bwMode="auto">
            <a:xfrm>
              <a:off x="12550140" y="18173064"/>
              <a:ext cx="472440" cy="610236"/>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10954</xdr:colOff>
          <xdr:row>105</xdr:row>
          <xdr:rowOff>79852</xdr:rowOff>
        </xdr:from>
        <xdr:to>
          <xdr:col>20</xdr:col>
          <xdr:colOff>506253</xdr:colOff>
          <xdr:row>108</xdr:row>
          <xdr:rowOff>33813</xdr:rowOff>
        </xdr:to>
        <xdr:pic>
          <xdr:nvPicPr>
            <xdr:cNvPr id="75" name="図 74">
              <a:extLst>
                <a:ext uri="{FF2B5EF4-FFF2-40B4-BE49-F238E27FC236}">
                  <a16:creationId xmlns:a16="http://schemas.microsoft.com/office/drawing/2014/main" id="{E84A2A52-948A-4DF4-B765-9C12D2F0BE8E}"/>
                </a:ext>
              </a:extLst>
            </xdr:cNvPr>
            <xdr:cNvPicPr>
              <a:picLocks noChangeAspect="1" noChangeArrowheads="1"/>
              <a:extLst>
                <a:ext uri="{84589F7E-364E-4C9E-8A38-B11213B215E9}">
                  <a14:cameraTool cellRange="$M$92:$M$93" spid="_x0000_s50537"/>
                </a:ext>
              </a:extLst>
            </xdr:cNvPicPr>
          </xdr:nvPicPr>
          <xdr:blipFill>
            <a:blip xmlns:r="http://schemas.openxmlformats.org/officeDocument/2006/relationships" r:embed="rId12"/>
            <a:srcRect/>
            <a:stretch>
              <a:fillRect/>
            </a:stretch>
          </xdr:blipFill>
          <xdr:spPr bwMode="auto">
            <a:xfrm>
              <a:off x="13631704" y="25547321"/>
              <a:ext cx="495299" cy="668336"/>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50390</xdr:colOff>
          <xdr:row>105</xdr:row>
          <xdr:rowOff>106680</xdr:rowOff>
        </xdr:from>
        <xdr:to>
          <xdr:col>23</xdr:col>
          <xdr:colOff>510540</xdr:colOff>
          <xdr:row>108</xdr:row>
          <xdr:rowOff>15240</xdr:rowOff>
        </xdr:to>
        <xdr:pic>
          <xdr:nvPicPr>
            <xdr:cNvPr id="76" name="図 75">
              <a:extLst>
                <a:ext uri="{FF2B5EF4-FFF2-40B4-BE49-F238E27FC236}">
                  <a16:creationId xmlns:a16="http://schemas.microsoft.com/office/drawing/2014/main" id="{1770CA0B-60E9-4303-B7EF-523F72ADB101}"/>
                </a:ext>
              </a:extLst>
            </xdr:cNvPr>
            <xdr:cNvPicPr>
              <a:picLocks noChangeAspect="1" noChangeArrowheads="1"/>
              <a:extLst>
                <a:ext uri="{84589F7E-364E-4C9E-8A38-B11213B215E9}">
                  <a14:cameraTool cellRange="$N$92:$N$93" spid="_x0000_s50538"/>
                </a:ext>
              </a:extLst>
            </xdr:cNvPicPr>
          </xdr:nvPicPr>
          <xdr:blipFill>
            <a:blip xmlns:r="http://schemas.openxmlformats.org/officeDocument/2006/relationships" r:embed="rId13"/>
            <a:srcRect/>
            <a:stretch>
              <a:fillRect/>
            </a:stretch>
          </xdr:blipFill>
          <xdr:spPr bwMode="auto">
            <a:xfrm>
              <a:off x="15800930" y="18166080"/>
              <a:ext cx="460150" cy="594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22860</xdr:colOff>
          <xdr:row>105</xdr:row>
          <xdr:rowOff>91440</xdr:rowOff>
        </xdr:from>
        <xdr:to>
          <xdr:col>26</xdr:col>
          <xdr:colOff>483010</xdr:colOff>
          <xdr:row>108</xdr:row>
          <xdr:rowOff>0</xdr:rowOff>
        </xdr:to>
        <xdr:pic>
          <xdr:nvPicPr>
            <xdr:cNvPr id="78" name="図 77">
              <a:extLst>
                <a:ext uri="{FF2B5EF4-FFF2-40B4-BE49-F238E27FC236}">
                  <a16:creationId xmlns:a16="http://schemas.microsoft.com/office/drawing/2014/main" id="{391B451E-144D-44C3-A2B6-AE4B22E50FE0}"/>
                </a:ext>
              </a:extLst>
            </xdr:cNvPr>
            <xdr:cNvPicPr>
              <a:picLocks noChangeAspect="1" noChangeArrowheads="1"/>
              <a:extLst>
                <a:ext uri="{84589F7E-364E-4C9E-8A38-B11213B215E9}">
                  <a14:cameraTool cellRange="$O$92:$O$93" spid="_x0000_s50539"/>
                </a:ext>
              </a:extLst>
            </xdr:cNvPicPr>
          </xdr:nvPicPr>
          <xdr:blipFill>
            <a:blip xmlns:r="http://schemas.openxmlformats.org/officeDocument/2006/relationships" r:embed="rId14"/>
            <a:srcRect/>
            <a:stretch>
              <a:fillRect/>
            </a:stretch>
          </xdr:blipFill>
          <xdr:spPr bwMode="auto">
            <a:xfrm>
              <a:off x="17396460" y="18150840"/>
              <a:ext cx="460150" cy="594360"/>
            </a:xfrm>
            <a:prstGeom prst="rect">
              <a:avLst/>
            </a:prstGeom>
            <a:noFill/>
            <a:extLst>
              <a:ext uri="{909E8E84-426E-40DD-AFC4-6F175D3DCCD1}">
                <a14:hiddenFill>
                  <a:solidFill>
                    <a:srgbClr val="FFFFFF"/>
                  </a:solidFill>
                </a14:hiddenFill>
              </a:ext>
            </a:extLst>
          </xdr:spPr>
        </xdr:pic>
        <xdr:clientData/>
      </xdr:twoCellAnchor>
    </mc:Choice>
    <mc:Fallback/>
  </mc:AlternateContent>
  <xdr:oneCellAnchor>
    <xdr:from>
      <xdr:col>25</xdr:col>
      <xdr:colOff>487680</xdr:colOff>
      <xdr:row>130</xdr:row>
      <xdr:rowOff>15239</xdr:rowOff>
    </xdr:from>
    <xdr:ext cx="636982" cy="1678306"/>
    <xdr:pic>
      <xdr:nvPicPr>
        <xdr:cNvPr id="58" name="図 57">
          <a:extLst>
            <a:ext uri="{FF2B5EF4-FFF2-40B4-BE49-F238E27FC236}">
              <a16:creationId xmlns:a16="http://schemas.microsoft.com/office/drawing/2014/main" id="{651D28FA-550E-4CD9-AD0D-70350239B813}"/>
            </a:ext>
          </a:extLst>
        </xdr:cNvPr>
        <xdr:cNvPicPr>
          <a:picLocks noChangeAspect="1" noChangeArrowheads="1"/>
        </xdr:cNvPicPr>
      </xdr:nvPicPr>
      <xdr:blipFill rotWithShape="1">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l="10638" t="13744" r="13830"/>
        <a:stretch/>
      </xdr:blipFill>
      <xdr:spPr bwMode="auto">
        <a:xfrm>
          <a:off x="17356455" y="18227039"/>
          <a:ext cx="636982" cy="16783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495300</xdr:colOff>
      <xdr:row>130</xdr:row>
      <xdr:rowOff>7619</xdr:rowOff>
    </xdr:from>
    <xdr:ext cx="650539" cy="1655446"/>
    <xdr:pic>
      <xdr:nvPicPr>
        <xdr:cNvPr id="77" name="図 76">
          <a:extLst>
            <a:ext uri="{FF2B5EF4-FFF2-40B4-BE49-F238E27FC236}">
              <a16:creationId xmlns:a16="http://schemas.microsoft.com/office/drawing/2014/main" id="{2B4F5D47-3777-403A-8BCB-C8B33407A534}"/>
            </a:ext>
          </a:extLst>
        </xdr:cNvPr>
        <xdr:cNvPicPr>
          <a:picLocks noChangeAspect="1" noChangeArrowheads="1"/>
        </xdr:cNvPicPr>
      </xdr:nvPicPr>
      <xdr:blipFill rotWithShape="1">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l="13044" t="14692" r="9565"/>
        <a:stretch/>
      </xdr:blipFill>
      <xdr:spPr bwMode="auto">
        <a:xfrm>
          <a:off x="12468225" y="18219419"/>
          <a:ext cx="650539" cy="16554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495300</xdr:colOff>
      <xdr:row>119</xdr:row>
      <xdr:rowOff>7618</xdr:rowOff>
    </xdr:from>
    <xdr:ext cx="635229" cy="1649731"/>
    <xdr:pic>
      <xdr:nvPicPr>
        <xdr:cNvPr id="79" name="図 78">
          <a:extLst>
            <a:ext uri="{FF2B5EF4-FFF2-40B4-BE49-F238E27FC236}">
              <a16:creationId xmlns:a16="http://schemas.microsoft.com/office/drawing/2014/main" id="{1E445AD2-71F8-43F2-A13C-E8B008149189}"/>
            </a:ext>
          </a:extLst>
        </xdr:cNvPr>
        <xdr:cNvPicPr>
          <a:picLocks noChangeAspect="1" noChangeArrowheads="1"/>
        </xdr:cNvPicPr>
      </xdr:nvPicPr>
      <xdr:blipFill rotWithShape="1">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l="13497" t="14692" r="10582"/>
        <a:stretch/>
      </xdr:blipFill>
      <xdr:spPr bwMode="auto">
        <a:xfrm>
          <a:off x="12468225" y="15600043"/>
          <a:ext cx="635229" cy="16497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464822</xdr:colOff>
      <xdr:row>119</xdr:row>
      <xdr:rowOff>1662</xdr:rowOff>
    </xdr:from>
    <xdr:ext cx="651508" cy="1665213"/>
    <xdr:pic>
      <xdr:nvPicPr>
        <xdr:cNvPr id="82" name="図 81">
          <a:extLst>
            <a:ext uri="{FF2B5EF4-FFF2-40B4-BE49-F238E27FC236}">
              <a16:creationId xmlns:a16="http://schemas.microsoft.com/office/drawing/2014/main" id="{7197C2DF-7D49-4C1C-AD76-480ED0FA232F}"/>
            </a:ext>
          </a:extLst>
        </xdr:cNvPr>
        <xdr:cNvPicPr>
          <a:picLocks noChangeAspect="1" noChangeArrowheads="1"/>
        </xdr:cNvPicPr>
      </xdr:nvPicPr>
      <xdr:blipFill rotWithShape="1">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l="11667" t="14692" r="8332"/>
        <a:stretch/>
      </xdr:blipFill>
      <xdr:spPr bwMode="auto">
        <a:xfrm>
          <a:off x="15704822" y="15594087"/>
          <a:ext cx="651508" cy="166521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441960</xdr:colOff>
      <xdr:row>129</xdr:row>
      <xdr:rowOff>199954</xdr:rowOff>
    </xdr:from>
    <xdr:ext cx="676445" cy="1701236"/>
    <xdr:pic>
      <xdr:nvPicPr>
        <xdr:cNvPr id="83" name="図 82">
          <a:extLst>
            <a:ext uri="{FF2B5EF4-FFF2-40B4-BE49-F238E27FC236}">
              <a16:creationId xmlns:a16="http://schemas.microsoft.com/office/drawing/2014/main" id="{E3EF3CC0-3E23-4224-BA45-24DBBAEB4CA0}"/>
            </a:ext>
          </a:extLst>
        </xdr:cNvPr>
        <xdr:cNvPicPr>
          <a:picLocks noChangeAspect="1" noChangeArrowheads="1"/>
        </xdr:cNvPicPr>
      </xdr:nvPicPr>
      <xdr:blipFill rotWithShape="1">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l="10569" t="15166" r="11382"/>
        <a:stretch/>
      </xdr:blipFill>
      <xdr:spPr bwMode="auto">
        <a:xfrm>
          <a:off x="14043660" y="18173629"/>
          <a:ext cx="676445" cy="1701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436763</xdr:colOff>
      <xdr:row>118</xdr:row>
      <xdr:rowOff>441959</xdr:rowOff>
    </xdr:from>
    <xdr:ext cx="685320" cy="1731646"/>
    <xdr:pic>
      <xdr:nvPicPr>
        <xdr:cNvPr id="84" name="図 83">
          <a:extLst>
            <a:ext uri="{FF2B5EF4-FFF2-40B4-BE49-F238E27FC236}">
              <a16:creationId xmlns:a16="http://schemas.microsoft.com/office/drawing/2014/main" id="{75F6E1B9-283E-41DA-95C9-BB55CE0E9093}"/>
            </a:ext>
          </a:extLst>
        </xdr:cNvPr>
        <xdr:cNvPicPr>
          <a:picLocks noChangeAspect="1" noChangeArrowheads="1"/>
        </xdr:cNvPicPr>
      </xdr:nvPicPr>
      <xdr:blipFill rotWithShape="1">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l="11428" t="11848" r="7620"/>
        <a:stretch/>
      </xdr:blipFill>
      <xdr:spPr bwMode="auto">
        <a:xfrm>
          <a:off x="14038463" y="15558134"/>
          <a:ext cx="685320" cy="17316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457200</xdr:colOff>
      <xdr:row>129</xdr:row>
      <xdr:rowOff>198119</xdr:rowOff>
    </xdr:from>
    <xdr:ext cx="704850" cy="1779271"/>
    <xdr:pic>
      <xdr:nvPicPr>
        <xdr:cNvPr id="85" name="図 84">
          <a:extLst>
            <a:ext uri="{FF2B5EF4-FFF2-40B4-BE49-F238E27FC236}">
              <a16:creationId xmlns:a16="http://schemas.microsoft.com/office/drawing/2014/main" id="{B1EB0BFB-6F49-4CD4-B5A9-6F694F3E8ECE}"/>
            </a:ext>
          </a:extLst>
        </xdr:cNvPr>
        <xdr:cNvPicPr>
          <a:picLocks noChangeAspect="1" noChangeArrowheads="1"/>
        </xdr:cNvPicPr>
      </xdr:nvPicPr>
      <xdr:blipFill rotWithShape="1">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l="9924" t="12322" r="8397"/>
        <a:stretch/>
      </xdr:blipFill>
      <xdr:spPr bwMode="auto">
        <a:xfrm>
          <a:off x="15697200" y="18171794"/>
          <a:ext cx="704850" cy="177927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17</xdr:col>
          <xdr:colOff>27322</xdr:colOff>
          <xdr:row>122</xdr:row>
          <xdr:rowOff>209550</xdr:rowOff>
        </xdr:from>
        <xdr:to>
          <xdr:col>17</xdr:col>
          <xdr:colOff>514350</xdr:colOff>
          <xdr:row>125</xdr:row>
          <xdr:rowOff>133350</xdr:rowOff>
        </xdr:to>
        <xdr:pic>
          <xdr:nvPicPr>
            <xdr:cNvPr id="96" name="図 95">
              <a:extLst>
                <a:ext uri="{FF2B5EF4-FFF2-40B4-BE49-F238E27FC236}">
                  <a16:creationId xmlns:a16="http://schemas.microsoft.com/office/drawing/2014/main" id="{77929474-4AB0-4842-8230-7E6D245D3E20}"/>
                </a:ext>
              </a:extLst>
            </xdr:cNvPr>
            <xdr:cNvPicPr>
              <a:picLocks noChangeAspect="1" noChangeArrowheads="1"/>
              <a:extLst>
                <a:ext uri="{84589F7E-364E-4C9E-8A38-B11213B215E9}">
                  <a14:cameraTool cellRange="$I$119:$I$120" spid="_x0000_s50540"/>
                </a:ext>
              </a:extLst>
            </xdr:cNvPicPr>
          </xdr:nvPicPr>
          <xdr:blipFill>
            <a:blip xmlns:r="http://schemas.openxmlformats.org/officeDocument/2006/relationships" r:embed="rId15"/>
            <a:srcRect/>
            <a:stretch>
              <a:fillRect/>
            </a:stretch>
          </xdr:blipFill>
          <xdr:spPr bwMode="auto">
            <a:xfrm>
              <a:off x="12543172" y="22612350"/>
              <a:ext cx="487028"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523875</xdr:colOff>
          <xdr:row>122</xdr:row>
          <xdr:rowOff>180975</xdr:rowOff>
        </xdr:from>
        <xdr:to>
          <xdr:col>20</xdr:col>
          <xdr:colOff>467979</xdr:colOff>
          <xdr:row>125</xdr:row>
          <xdr:rowOff>104775</xdr:rowOff>
        </xdr:to>
        <xdr:pic>
          <xdr:nvPicPr>
            <xdr:cNvPr id="97" name="図 96">
              <a:extLst>
                <a:ext uri="{FF2B5EF4-FFF2-40B4-BE49-F238E27FC236}">
                  <a16:creationId xmlns:a16="http://schemas.microsoft.com/office/drawing/2014/main" id="{00217173-2D3C-40CA-9C88-2B0DB9F13E2E}"/>
                </a:ext>
              </a:extLst>
            </xdr:cNvPr>
            <xdr:cNvPicPr>
              <a:picLocks noChangeAspect="1" noChangeArrowheads="1"/>
              <a:extLst>
                <a:ext uri="{84589F7E-364E-4C9E-8A38-B11213B215E9}">
                  <a14:cameraTool cellRange="$J$119:$J$120" spid="_x0000_s50541"/>
                </a:ext>
              </a:extLst>
            </xdr:cNvPicPr>
          </xdr:nvPicPr>
          <xdr:blipFill>
            <a:blip xmlns:r="http://schemas.openxmlformats.org/officeDocument/2006/relationships" r:embed="rId16"/>
            <a:srcRect/>
            <a:stretch>
              <a:fillRect/>
            </a:stretch>
          </xdr:blipFill>
          <xdr:spPr bwMode="auto">
            <a:xfrm>
              <a:off x="14125575" y="22583775"/>
              <a:ext cx="487029"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122</xdr:row>
          <xdr:rowOff>152400</xdr:rowOff>
        </xdr:from>
        <xdr:to>
          <xdr:col>23</xdr:col>
          <xdr:colOff>503822</xdr:colOff>
          <xdr:row>125</xdr:row>
          <xdr:rowOff>85725</xdr:rowOff>
        </xdr:to>
        <xdr:pic>
          <xdr:nvPicPr>
            <xdr:cNvPr id="99" name="図 98">
              <a:extLst>
                <a:ext uri="{FF2B5EF4-FFF2-40B4-BE49-F238E27FC236}">
                  <a16:creationId xmlns:a16="http://schemas.microsoft.com/office/drawing/2014/main" id="{CCF03D69-44F1-496E-86A6-5399D6D93D25}"/>
                </a:ext>
              </a:extLst>
            </xdr:cNvPr>
            <xdr:cNvPicPr>
              <a:picLocks noChangeAspect="1" noChangeArrowheads="1"/>
              <a:extLst>
                <a:ext uri="{84589F7E-364E-4C9E-8A38-B11213B215E9}">
                  <a14:cameraTool cellRange="$K$119:$K$120" spid="_x0000_s50542"/>
                </a:ext>
              </a:extLst>
            </xdr:cNvPicPr>
          </xdr:nvPicPr>
          <xdr:blipFill>
            <a:blip xmlns:r="http://schemas.openxmlformats.org/officeDocument/2006/relationships" r:embed="rId17"/>
            <a:srcRect/>
            <a:stretch>
              <a:fillRect/>
            </a:stretch>
          </xdr:blipFill>
          <xdr:spPr bwMode="auto">
            <a:xfrm>
              <a:off x="15792450" y="22555200"/>
              <a:ext cx="494297" cy="6477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36845</xdr:colOff>
          <xdr:row>132</xdr:row>
          <xdr:rowOff>123825</xdr:rowOff>
        </xdr:from>
        <xdr:to>
          <xdr:col>17</xdr:col>
          <xdr:colOff>523874</xdr:colOff>
          <xdr:row>135</xdr:row>
          <xdr:rowOff>47625</xdr:rowOff>
        </xdr:to>
        <xdr:pic>
          <xdr:nvPicPr>
            <xdr:cNvPr id="101" name="図 100">
              <a:extLst>
                <a:ext uri="{FF2B5EF4-FFF2-40B4-BE49-F238E27FC236}">
                  <a16:creationId xmlns:a16="http://schemas.microsoft.com/office/drawing/2014/main" id="{FE7C1B63-ECCA-4A02-84E7-CCD5BD7CFAE5}"/>
                </a:ext>
              </a:extLst>
            </xdr:cNvPr>
            <xdr:cNvPicPr>
              <a:picLocks noChangeAspect="1" noChangeArrowheads="1"/>
              <a:extLst>
                <a:ext uri="{84589F7E-364E-4C9E-8A38-B11213B215E9}">
                  <a14:cameraTool cellRange="$L$119:$L$120" spid="_x0000_s50543"/>
                </a:ext>
              </a:extLst>
            </xdr:cNvPicPr>
          </xdr:nvPicPr>
          <xdr:blipFill>
            <a:blip xmlns:r="http://schemas.openxmlformats.org/officeDocument/2006/relationships" r:embed="rId18"/>
            <a:srcRect/>
            <a:stretch>
              <a:fillRect/>
            </a:stretch>
          </xdr:blipFill>
          <xdr:spPr bwMode="auto">
            <a:xfrm>
              <a:off x="12552695" y="24907875"/>
              <a:ext cx="487029"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533400</xdr:colOff>
          <xdr:row>132</xdr:row>
          <xdr:rowOff>66674</xdr:rowOff>
        </xdr:from>
        <xdr:to>
          <xdr:col>20</xdr:col>
          <xdr:colOff>506580</xdr:colOff>
          <xdr:row>135</xdr:row>
          <xdr:rowOff>28574</xdr:rowOff>
        </xdr:to>
        <xdr:pic>
          <xdr:nvPicPr>
            <xdr:cNvPr id="103" name="図 102">
              <a:extLst>
                <a:ext uri="{FF2B5EF4-FFF2-40B4-BE49-F238E27FC236}">
                  <a16:creationId xmlns:a16="http://schemas.microsoft.com/office/drawing/2014/main" id="{25CB86D8-4989-4417-B4E6-5D278478ACB7}"/>
                </a:ext>
              </a:extLst>
            </xdr:cNvPr>
            <xdr:cNvPicPr>
              <a:picLocks noChangeAspect="1" noChangeArrowheads="1"/>
              <a:extLst>
                <a:ext uri="{84589F7E-364E-4C9E-8A38-B11213B215E9}">
                  <a14:cameraTool cellRange="$M$119:$M$120" spid="_x0000_s50544"/>
                </a:ext>
              </a:extLst>
            </xdr:cNvPicPr>
          </xdr:nvPicPr>
          <xdr:blipFill>
            <a:blip xmlns:r="http://schemas.openxmlformats.org/officeDocument/2006/relationships" r:embed="rId12"/>
            <a:srcRect/>
            <a:stretch>
              <a:fillRect/>
            </a:stretch>
          </xdr:blipFill>
          <xdr:spPr bwMode="auto">
            <a:xfrm>
              <a:off x="14135100" y="24850724"/>
              <a:ext cx="516105" cy="6762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132</xdr:row>
          <xdr:rowOff>84411</xdr:rowOff>
        </xdr:from>
        <xdr:to>
          <xdr:col>23</xdr:col>
          <xdr:colOff>523875</xdr:colOff>
          <xdr:row>135</xdr:row>
          <xdr:rowOff>19050</xdr:rowOff>
        </xdr:to>
        <xdr:pic>
          <xdr:nvPicPr>
            <xdr:cNvPr id="105" name="図 104">
              <a:extLst>
                <a:ext uri="{FF2B5EF4-FFF2-40B4-BE49-F238E27FC236}">
                  <a16:creationId xmlns:a16="http://schemas.microsoft.com/office/drawing/2014/main" id="{64F226F9-897B-4206-8BBB-84344C66305C}"/>
                </a:ext>
              </a:extLst>
            </xdr:cNvPr>
            <xdr:cNvPicPr>
              <a:picLocks noChangeAspect="1" noChangeArrowheads="1"/>
              <a:extLst>
                <a:ext uri="{84589F7E-364E-4C9E-8A38-B11213B215E9}">
                  <a14:cameraTool cellRange="$N$119:$N$120" spid="_x0000_s50545"/>
                </a:ext>
              </a:extLst>
            </xdr:cNvPicPr>
          </xdr:nvPicPr>
          <xdr:blipFill>
            <a:blip xmlns:r="http://schemas.openxmlformats.org/officeDocument/2006/relationships" r:embed="rId13"/>
            <a:srcRect/>
            <a:stretch>
              <a:fillRect/>
            </a:stretch>
          </xdr:blipFill>
          <xdr:spPr bwMode="auto">
            <a:xfrm>
              <a:off x="15811500" y="24868461"/>
              <a:ext cx="495300" cy="64901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132</xdr:row>
          <xdr:rowOff>103461</xdr:rowOff>
        </xdr:from>
        <xdr:to>
          <xdr:col>26</xdr:col>
          <xdr:colOff>504825</xdr:colOff>
          <xdr:row>135</xdr:row>
          <xdr:rowOff>38100</xdr:rowOff>
        </xdr:to>
        <xdr:pic>
          <xdr:nvPicPr>
            <xdr:cNvPr id="107" name="図 106">
              <a:extLst>
                <a:ext uri="{FF2B5EF4-FFF2-40B4-BE49-F238E27FC236}">
                  <a16:creationId xmlns:a16="http://schemas.microsoft.com/office/drawing/2014/main" id="{40D2926B-BBA7-42AF-B4A7-0ECD08766377}"/>
                </a:ext>
              </a:extLst>
            </xdr:cNvPr>
            <xdr:cNvPicPr>
              <a:picLocks noChangeAspect="1" noChangeArrowheads="1"/>
              <a:extLst>
                <a:ext uri="{84589F7E-364E-4C9E-8A38-B11213B215E9}">
                  <a14:cameraTool cellRange="$O$119:$O$120" spid="_x0000_s50546"/>
                </a:ext>
              </a:extLst>
            </xdr:cNvPicPr>
          </xdr:nvPicPr>
          <xdr:blipFill>
            <a:blip xmlns:r="http://schemas.openxmlformats.org/officeDocument/2006/relationships" r:embed="rId19"/>
            <a:srcRect/>
            <a:stretch>
              <a:fillRect/>
            </a:stretch>
          </xdr:blipFill>
          <xdr:spPr bwMode="auto">
            <a:xfrm>
              <a:off x="17421225" y="24887511"/>
              <a:ext cx="495300" cy="649014"/>
            </a:xfrm>
            <a:prstGeom prst="rect">
              <a:avLst/>
            </a:prstGeom>
            <a:noFill/>
            <a:extLst>
              <a:ext uri="{909E8E84-426E-40DD-AFC4-6F175D3DCCD1}">
                <a14:hiddenFill>
                  <a:solidFill>
                    <a:srgbClr val="FFFFFF"/>
                  </a:solidFill>
                </a14:hiddenFill>
              </a:ext>
            </a:extLst>
          </xdr:spPr>
        </xdr:pic>
        <xdr:clientData/>
      </xdr:twoCellAnchor>
    </mc:Choice>
    <mc:Fallback/>
  </mc:AlternateContent>
  <xdr:oneCellAnchor>
    <xdr:from>
      <xdr:col>25</xdr:col>
      <xdr:colOff>487680</xdr:colOff>
      <xdr:row>166</xdr:row>
      <xdr:rowOff>15239</xdr:rowOff>
    </xdr:from>
    <xdr:ext cx="636982" cy="1678306"/>
    <xdr:pic>
      <xdr:nvPicPr>
        <xdr:cNvPr id="113" name="図 112">
          <a:extLst>
            <a:ext uri="{FF2B5EF4-FFF2-40B4-BE49-F238E27FC236}">
              <a16:creationId xmlns:a16="http://schemas.microsoft.com/office/drawing/2014/main" id="{133D3851-D742-424A-AA6D-4820CA7B114E}"/>
            </a:ext>
          </a:extLst>
        </xdr:cNvPr>
        <xdr:cNvPicPr>
          <a:picLocks noChangeAspect="1" noChangeArrowheads="1"/>
        </xdr:cNvPicPr>
      </xdr:nvPicPr>
      <xdr:blipFill rotWithShape="1">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l="10638" t="13744" r="13830"/>
        <a:stretch/>
      </xdr:blipFill>
      <xdr:spPr bwMode="auto">
        <a:xfrm>
          <a:off x="17356455" y="24323039"/>
          <a:ext cx="636982" cy="16783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30</xdr:col>
      <xdr:colOff>535740</xdr:colOff>
      <xdr:row>165</xdr:row>
      <xdr:rowOff>51889</xdr:rowOff>
    </xdr:from>
    <xdr:to>
      <xdr:col>32</xdr:col>
      <xdr:colOff>163847</xdr:colOff>
      <xdr:row>169</xdr:row>
      <xdr:rowOff>108706</xdr:rowOff>
    </xdr:to>
    <xdr:sp macro="" textlink="">
      <xdr:nvSpPr>
        <xdr:cNvPr id="116" name="アーチ 115">
          <a:extLst>
            <a:ext uri="{FF2B5EF4-FFF2-40B4-BE49-F238E27FC236}">
              <a16:creationId xmlns:a16="http://schemas.microsoft.com/office/drawing/2014/main" id="{46E5E1E7-F088-4486-B70D-49EE43F848CB}"/>
            </a:ext>
          </a:extLst>
        </xdr:cNvPr>
        <xdr:cNvSpPr/>
      </xdr:nvSpPr>
      <xdr:spPr>
        <a:xfrm rot="2868849">
          <a:off x="19971460" y="24269244"/>
          <a:ext cx="1009317" cy="713957"/>
        </a:xfrm>
        <a:prstGeom prst="blockArc">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clientData/>
  </xdr:twoCellAnchor>
  <xdr:oneCellAnchor>
    <xdr:from>
      <xdr:col>16</xdr:col>
      <xdr:colOff>495300</xdr:colOff>
      <xdr:row>166</xdr:row>
      <xdr:rowOff>7619</xdr:rowOff>
    </xdr:from>
    <xdr:ext cx="650539" cy="1655446"/>
    <xdr:pic>
      <xdr:nvPicPr>
        <xdr:cNvPr id="123" name="図 122">
          <a:extLst>
            <a:ext uri="{FF2B5EF4-FFF2-40B4-BE49-F238E27FC236}">
              <a16:creationId xmlns:a16="http://schemas.microsoft.com/office/drawing/2014/main" id="{B34F714A-96D8-4DC0-AF2C-CECF4C9863F6}"/>
            </a:ext>
          </a:extLst>
        </xdr:cNvPr>
        <xdr:cNvPicPr>
          <a:picLocks noChangeAspect="1" noChangeArrowheads="1"/>
        </xdr:cNvPicPr>
      </xdr:nvPicPr>
      <xdr:blipFill rotWithShape="1">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l="13044" t="14692" r="9565"/>
        <a:stretch/>
      </xdr:blipFill>
      <xdr:spPr bwMode="auto">
        <a:xfrm>
          <a:off x="12468225" y="24315419"/>
          <a:ext cx="650539" cy="16554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495300</xdr:colOff>
      <xdr:row>155</xdr:row>
      <xdr:rowOff>7618</xdr:rowOff>
    </xdr:from>
    <xdr:ext cx="635229" cy="1649731"/>
    <xdr:pic>
      <xdr:nvPicPr>
        <xdr:cNvPr id="124" name="図 123">
          <a:extLst>
            <a:ext uri="{FF2B5EF4-FFF2-40B4-BE49-F238E27FC236}">
              <a16:creationId xmlns:a16="http://schemas.microsoft.com/office/drawing/2014/main" id="{25B7DA96-DE01-4ACD-93AE-AAE5A5A0E7FC}"/>
            </a:ext>
          </a:extLst>
        </xdr:cNvPr>
        <xdr:cNvPicPr>
          <a:picLocks noChangeAspect="1" noChangeArrowheads="1"/>
        </xdr:cNvPicPr>
      </xdr:nvPicPr>
      <xdr:blipFill rotWithShape="1">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l="13497" t="14692" r="10582"/>
        <a:stretch/>
      </xdr:blipFill>
      <xdr:spPr bwMode="auto">
        <a:xfrm>
          <a:off x="12468225" y="21696043"/>
          <a:ext cx="635229" cy="16497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464822</xdr:colOff>
      <xdr:row>155</xdr:row>
      <xdr:rowOff>1662</xdr:rowOff>
    </xdr:from>
    <xdr:ext cx="651508" cy="1665213"/>
    <xdr:pic>
      <xdr:nvPicPr>
        <xdr:cNvPr id="127" name="図 126">
          <a:extLst>
            <a:ext uri="{FF2B5EF4-FFF2-40B4-BE49-F238E27FC236}">
              <a16:creationId xmlns:a16="http://schemas.microsoft.com/office/drawing/2014/main" id="{BC874B8A-30ED-4A69-8A34-BD778402A6E3}"/>
            </a:ext>
          </a:extLst>
        </xdr:cNvPr>
        <xdr:cNvPicPr>
          <a:picLocks noChangeAspect="1" noChangeArrowheads="1"/>
        </xdr:cNvPicPr>
      </xdr:nvPicPr>
      <xdr:blipFill rotWithShape="1">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l="11667" t="14692" r="8332"/>
        <a:stretch/>
      </xdr:blipFill>
      <xdr:spPr bwMode="auto">
        <a:xfrm>
          <a:off x="15704822" y="21690087"/>
          <a:ext cx="651508" cy="166521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441960</xdr:colOff>
      <xdr:row>165</xdr:row>
      <xdr:rowOff>199954</xdr:rowOff>
    </xdr:from>
    <xdr:ext cx="676445" cy="1701236"/>
    <xdr:pic>
      <xdr:nvPicPr>
        <xdr:cNvPr id="128" name="図 127">
          <a:extLst>
            <a:ext uri="{FF2B5EF4-FFF2-40B4-BE49-F238E27FC236}">
              <a16:creationId xmlns:a16="http://schemas.microsoft.com/office/drawing/2014/main" id="{26467583-A100-497C-A1EE-6ABE8FD007C3}"/>
            </a:ext>
          </a:extLst>
        </xdr:cNvPr>
        <xdr:cNvPicPr>
          <a:picLocks noChangeAspect="1" noChangeArrowheads="1"/>
        </xdr:cNvPicPr>
      </xdr:nvPicPr>
      <xdr:blipFill rotWithShape="1">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l="10569" t="15166" r="11382"/>
        <a:stretch/>
      </xdr:blipFill>
      <xdr:spPr bwMode="auto">
        <a:xfrm>
          <a:off x="14043660" y="24269629"/>
          <a:ext cx="676445" cy="1701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436763</xdr:colOff>
      <xdr:row>154</xdr:row>
      <xdr:rowOff>441959</xdr:rowOff>
    </xdr:from>
    <xdr:ext cx="685320" cy="1731646"/>
    <xdr:pic>
      <xdr:nvPicPr>
        <xdr:cNvPr id="129" name="図 128">
          <a:extLst>
            <a:ext uri="{FF2B5EF4-FFF2-40B4-BE49-F238E27FC236}">
              <a16:creationId xmlns:a16="http://schemas.microsoft.com/office/drawing/2014/main" id="{53E73DCC-F715-4476-8574-0C572F23D1F4}"/>
            </a:ext>
          </a:extLst>
        </xdr:cNvPr>
        <xdr:cNvPicPr>
          <a:picLocks noChangeAspect="1" noChangeArrowheads="1"/>
        </xdr:cNvPicPr>
      </xdr:nvPicPr>
      <xdr:blipFill rotWithShape="1">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l="11428" t="11848" r="7620"/>
        <a:stretch/>
      </xdr:blipFill>
      <xdr:spPr bwMode="auto">
        <a:xfrm>
          <a:off x="14038463" y="21654134"/>
          <a:ext cx="685320" cy="17316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457200</xdr:colOff>
      <xdr:row>165</xdr:row>
      <xdr:rowOff>198119</xdr:rowOff>
    </xdr:from>
    <xdr:ext cx="704850" cy="1779271"/>
    <xdr:pic>
      <xdr:nvPicPr>
        <xdr:cNvPr id="130" name="図 129">
          <a:extLst>
            <a:ext uri="{FF2B5EF4-FFF2-40B4-BE49-F238E27FC236}">
              <a16:creationId xmlns:a16="http://schemas.microsoft.com/office/drawing/2014/main" id="{8898F13A-7174-46FC-AE5E-682F83F7E0B7}"/>
            </a:ext>
          </a:extLst>
        </xdr:cNvPr>
        <xdr:cNvPicPr>
          <a:picLocks noChangeAspect="1" noChangeArrowheads="1"/>
        </xdr:cNvPicPr>
      </xdr:nvPicPr>
      <xdr:blipFill rotWithShape="1">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l="9924" t="12322" r="8397"/>
        <a:stretch/>
      </xdr:blipFill>
      <xdr:spPr bwMode="auto">
        <a:xfrm>
          <a:off x="15697200" y="24267794"/>
          <a:ext cx="704850" cy="177927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17</xdr:col>
          <xdr:colOff>28574</xdr:colOff>
          <xdr:row>158</xdr:row>
          <xdr:rowOff>200681</xdr:rowOff>
        </xdr:from>
        <xdr:to>
          <xdr:col>17</xdr:col>
          <xdr:colOff>523875</xdr:colOff>
          <xdr:row>161</xdr:row>
          <xdr:rowOff>135322</xdr:rowOff>
        </xdr:to>
        <xdr:pic>
          <xdr:nvPicPr>
            <xdr:cNvPr id="141" name="図 140">
              <a:extLst>
                <a:ext uri="{FF2B5EF4-FFF2-40B4-BE49-F238E27FC236}">
                  <a16:creationId xmlns:a16="http://schemas.microsoft.com/office/drawing/2014/main" id="{1BAF54E4-E33B-4CBC-883D-DC35A42E2302}"/>
                </a:ext>
              </a:extLst>
            </xdr:cNvPr>
            <xdr:cNvPicPr>
              <a:picLocks noChangeAspect="1" noChangeArrowheads="1"/>
              <a:extLst>
                <a:ext uri="{84589F7E-364E-4C9E-8A38-B11213B215E9}">
                  <a14:cameraTool cellRange="$I$155:$I$156" spid="_x0000_s50547"/>
                </a:ext>
              </a:extLst>
            </xdr:cNvPicPr>
          </xdr:nvPicPr>
          <xdr:blipFill>
            <a:blip xmlns:r="http://schemas.openxmlformats.org/officeDocument/2006/relationships" r:embed="rId20"/>
            <a:srcRect/>
            <a:stretch>
              <a:fillRect/>
            </a:stretch>
          </xdr:blipFill>
          <xdr:spPr bwMode="auto">
            <a:xfrm>
              <a:off x="12544424" y="31109306"/>
              <a:ext cx="495301" cy="64901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527134</xdr:colOff>
          <xdr:row>158</xdr:row>
          <xdr:rowOff>152400</xdr:rowOff>
        </xdr:from>
        <xdr:to>
          <xdr:col>20</xdr:col>
          <xdr:colOff>485775</xdr:colOff>
          <xdr:row>161</xdr:row>
          <xdr:rowOff>95251</xdr:rowOff>
        </xdr:to>
        <xdr:pic>
          <xdr:nvPicPr>
            <xdr:cNvPr id="143" name="図 142">
              <a:extLst>
                <a:ext uri="{FF2B5EF4-FFF2-40B4-BE49-F238E27FC236}">
                  <a16:creationId xmlns:a16="http://schemas.microsoft.com/office/drawing/2014/main" id="{C5D5BBDF-4EF9-43B2-8B36-DB76C3E16D3C}"/>
                </a:ext>
              </a:extLst>
            </xdr:cNvPr>
            <xdr:cNvPicPr>
              <a:picLocks noChangeAspect="1" noChangeArrowheads="1"/>
              <a:extLst>
                <a:ext uri="{84589F7E-364E-4C9E-8A38-B11213B215E9}">
                  <a14:cameraTool cellRange="$J$155:$J$156" spid="_x0000_s50548"/>
                </a:ext>
              </a:extLst>
            </xdr:cNvPicPr>
          </xdr:nvPicPr>
          <xdr:blipFill>
            <a:blip xmlns:r="http://schemas.openxmlformats.org/officeDocument/2006/relationships" r:embed="rId21"/>
            <a:srcRect/>
            <a:stretch>
              <a:fillRect/>
            </a:stretch>
          </xdr:blipFill>
          <xdr:spPr bwMode="auto">
            <a:xfrm>
              <a:off x="14128834" y="31061025"/>
              <a:ext cx="501566" cy="6572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158</xdr:row>
          <xdr:rowOff>123825</xdr:rowOff>
        </xdr:from>
        <xdr:to>
          <xdr:col>23</xdr:col>
          <xdr:colOff>504825</xdr:colOff>
          <xdr:row>161</xdr:row>
          <xdr:rowOff>58465</xdr:rowOff>
        </xdr:to>
        <xdr:pic>
          <xdr:nvPicPr>
            <xdr:cNvPr id="145" name="図 144">
              <a:extLst>
                <a:ext uri="{FF2B5EF4-FFF2-40B4-BE49-F238E27FC236}">
                  <a16:creationId xmlns:a16="http://schemas.microsoft.com/office/drawing/2014/main" id="{F9D97F5E-1F2E-4E15-99B4-6CBEAA0568B6}"/>
                </a:ext>
              </a:extLst>
            </xdr:cNvPr>
            <xdr:cNvPicPr>
              <a:picLocks noChangeAspect="1" noChangeArrowheads="1"/>
              <a:extLst>
                <a:ext uri="{84589F7E-364E-4C9E-8A38-B11213B215E9}">
                  <a14:cameraTool cellRange="$K$155:$K$156" spid="_x0000_s50549"/>
                </a:ext>
              </a:extLst>
            </xdr:cNvPicPr>
          </xdr:nvPicPr>
          <xdr:blipFill>
            <a:blip xmlns:r="http://schemas.openxmlformats.org/officeDocument/2006/relationships" r:embed="rId22"/>
            <a:srcRect/>
            <a:stretch>
              <a:fillRect/>
            </a:stretch>
          </xdr:blipFill>
          <xdr:spPr bwMode="auto">
            <a:xfrm>
              <a:off x="15792450" y="31032450"/>
              <a:ext cx="495300" cy="64901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24563</xdr:colOff>
          <xdr:row>168</xdr:row>
          <xdr:rowOff>171451</xdr:rowOff>
        </xdr:from>
        <xdr:to>
          <xdr:col>17</xdr:col>
          <xdr:colOff>533399</xdr:colOff>
          <xdr:row>171</xdr:row>
          <xdr:rowOff>123825</xdr:rowOff>
        </xdr:to>
        <xdr:pic>
          <xdr:nvPicPr>
            <xdr:cNvPr id="147" name="図 146">
              <a:extLst>
                <a:ext uri="{FF2B5EF4-FFF2-40B4-BE49-F238E27FC236}">
                  <a16:creationId xmlns:a16="http://schemas.microsoft.com/office/drawing/2014/main" id="{08A92705-3AFC-48BA-8104-1E4B21E160CC}"/>
                </a:ext>
              </a:extLst>
            </xdr:cNvPr>
            <xdr:cNvPicPr>
              <a:picLocks noChangeAspect="1" noChangeArrowheads="1"/>
              <a:extLst>
                <a:ext uri="{84589F7E-364E-4C9E-8A38-B11213B215E9}">
                  <a14:cameraTool cellRange="$L$155:$L$156" spid="_x0000_s50550"/>
                </a:ext>
              </a:extLst>
            </xdr:cNvPicPr>
          </xdr:nvPicPr>
          <xdr:blipFill>
            <a:blip xmlns:r="http://schemas.openxmlformats.org/officeDocument/2006/relationships" r:embed="rId23"/>
            <a:srcRect/>
            <a:stretch>
              <a:fillRect/>
            </a:stretch>
          </xdr:blipFill>
          <xdr:spPr bwMode="auto">
            <a:xfrm>
              <a:off x="12540413" y="33461326"/>
              <a:ext cx="508836" cy="6667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9524</xdr:colOff>
          <xdr:row>168</xdr:row>
          <xdr:rowOff>104775</xdr:rowOff>
        </xdr:from>
        <xdr:to>
          <xdr:col>20</xdr:col>
          <xdr:colOff>511091</xdr:colOff>
          <xdr:row>171</xdr:row>
          <xdr:rowOff>47625</xdr:rowOff>
        </xdr:to>
        <xdr:pic>
          <xdr:nvPicPr>
            <xdr:cNvPr id="148" name="図 147">
              <a:extLst>
                <a:ext uri="{FF2B5EF4-FFF2-40B4-BE49-F238E27FC236}">
                  <a16:creationId xmlns:a16="http://schemas.microsoft.com/office/drawing/2014/main" id="{0F60D3ED-D65D-484F-96CC-2D01BB1BA5CF}"/>
                </a:ext>
              </a:extLst>
            </xdr:cNvPr>
            <xdr:cNvPicPr>
              <a:picLocks noChangeAspect="1" noChangeArrowheads="1"/>
              <a:extLst>
                <a:ext uri="{84589F7E-364E-4C9E-8A38-B11213B215E9}">
                  <a14:cameraTool cellRange="$M$155:$M$156" spid="_x0000_s50551"/>
                </a:ext>
              </a:extLst>
            </xdr:cNvPicPr>
          </xdr:nvPicPr>
          <xdr:blipFill>
            <a:blip xmlns:r="http://schemas.openxmlformats.org/officeDocument/2006/relationships" r:embed="rId24"/>
            <a:srcRect/>
            <a:stretch>
              <a:fillRect/>
            </a:stretch>
          </xdr:blipFill>
          <xdr:spPr bwMode="auto">
            <a:xfrm>
              <a:off x="14154149" y="33394650"/>
              <a:ext cx="501567" cy="657226"/>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168</xdr:row>
          <xdr:rowOff>114300</xdr:rowOff>
        </xdr:from>
        <xdr:to>
          <xdr:col>23</xdr:col>
          <xdr:colOff>533400</xdr:colOff>
          <xdr:row>171</xdr:row>
          <xdr:rowOff>86381</xdr:rowOff>
        </xdr:to>
        <xdr:pic>
          <xdr:nvPicPr>
            <xdr:cNvPr id="149" name="図 148">
              <a:extLst>
                <a:ext uri="{FF2B5EF4-FFF2-40B4-BE49-F238E27FC236}">
                  <a16:creationId xmlns:a16="http://schemas.microsoft.com/office/drawing/2014/main" id="{8AAA3447-1296-4B3B-87F5-ECAD773BA303}"/>
                </a:ext>
              </a:extLst>
            </xdr:cNvPr>
            <xdr:cNvPicPr>
              <a:picLocks noChangeAspect="1" noChangeArrowheads="1"/>
              <a:extLst>
                <a:ext uri="{84589F7E-364E-4C9E-8A38-B11213B215E9}">
                  <a14:cameraTool cellRange="$N$155:$N$156" spid="_x0000_s50552"/>
                </a:ext>
              </a:extLst>
            </xdr:cNvPicPr>
          </xdr:nvPicPr>
          <xdr:blipFill>
            <a:blip xmlns:r="http://schemas.openxmlformats.org/officeDocument/2006/relationships" r:embed="rId25"/>
            <a:srcRect/>
            <a:stretch>
              <a:fillRect/>
            </a:stretch>
          </xdr:blipFill>
          <xdr:spPr bwMode="auto">
            <a:xfrm>
              <a:off x="15792450" y="33404175"/>
              <a:ext cx="523875" cy="686457"/>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541672</xdr:colOff>
          <xdr:row>168</xdr:row>
          <xdr:rowOff>171449</xdr:rowOff>
        </xdr:from>
        <xdr:to>
          <xdr:col>26</xdr:col>
          <xdr:colOff>485775</xdr:colOff>
          <xdr:row>171</xdr:row>
          <xdr:rowOff>95248</xdr:rowOff>
        </xdr:to>
        <xdr:pic>
          <xdr:nvPicPr>
            <xdr:cNvPr id="151" name="図 150">
              <a:extLst>
                <a:ext uri="{FF2B5EF4-FFF2-40B4-BE49-F238E27FC236}">
                  <a16:creationId xmlns:a16="http://schemas.microsoft.com/office/drawing/2014/main" id="{4E546836-CCD4-473A-B2CB-546C50C11ED6}"/>
                </a:ext>
              </a:extLst>
            </xdr:cNvPr>
            <xdr:cNvPicPr>
              <a:picLocks noChangeAspect="1" noChangeArrowheads="1"/>
              <a:extLst>
                <a:ext uri="{84589F7E-364E-4C9E-8A38-B11213B215E9}">
                  <a14:cameraTool cellRange="$O$155:$O$156" spid="_x0000_s50553"/>
                </a:ext>
              </a:extLst>
            </xdr:cNvPicPr>
          </xdr:nvPicPr>
          <xdr:blipFill>
            <a:blip xmlns:r="http://schemas.openxmlformats.org/officeDocument/2006/relationships" r:embed="rId26"/>
            <a:srcRect/>
            <a:stretch>
              <a:fillRect/>
            </a:stretch>
          </xdr:blipFill>
          <xdr:spPr bwMode="auto">
            <a:xfrm>
              <a:off x="17410447" y="33461324"/>
              <a:ext cx="487028" cy="638175"/>
            </a:xfrm>
            <a:prstGeom prst="rect">
              <a:avLst/>
            </a:prstGeom>
            <a:noFill/>
            <a:extLst>
              <a:ext uri="{909E8E84-426E-40DD-AFC4-6F175D3DCCD1}">
                <a14:hiddenFill>
                  <a:solidFill>
                    <a:srgbClr val="FFFFFF"/>
                  </a:solidFill>
                </a14:hiddenFill>
              </a:ext>
            </a:extLst>
          </xdr:spPr>
        </xdr:pic>
        <xdr:clientData/>
      </xdr:twoCellAnchor>
    </mc:Choice>
    <mc:Fallback/>
  </mc:AlternateContent>
  <xdr:oneCellAnchor>
    <xdr:from>
      <xdr:col>25</xdr:col>
      <xdr:colOff>487680</xdr:colOff>
      <xdr:row>225</xdr:row>
      <xdr:rowOff>15239</xdr:rowOff>
    </xdr:from>
    <xdr:ext cx="636982" cy="1678306"/>
    <xdr:pic>
      <xdr:nvPicPr>
        <xdr:cNvPr id="157" name="図 156">
          <a:extLst>
            <a:ext uri="{FF2B5EF4-FFF2-40B4-BE49-F238E27FC236}">
              <a16:creationId xmlns:a16="http://schemas.microsoft.com/office/drawing/2014/main" id="{0083AF76-6EC2-4177-85D5-38897B9716A3}"/>
            </a:ext>
          </a:extLst>
        </xdr:cNvPr>
        <xdr:cNvPicPr>
          <a:picLocks noChangeAspect="1" noChangeArrowheads="1"/>
        </xdr:cNvPicPr>
      </xdr:nvPicPr>
      <xdr:blipFill rotWithShape="1">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l="10638" t="13744" r="13830"/>
        <a:stretch/>
      </xdr:blipFill>
      <xdr:spPr bwMode="auto">
        <a:xfrm>
          <a:off x="17356455" y="32828864"/>
          <a:ext cx="636982" cy="16783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30</xdr:col>
      <xdr:colOff>535740</xdr:colOff>
      <xdr:row>224</xdr:row>
      <xdr:rowOff>51889</xdr:rowOff>
    </xdr:from>
    <xdr:to>
      <xdr:col>32</xdr:col>
      <xdr:colOff>163847</xdr:colOff>
      <xdr:row>228</xdr:row>
      <xdr:rowOff>108706</xdr:rowOff>
    </xdr:to>
    <xdr:sp macro="" textlink="">
      <xdr:nvSpPr>
        <xdr:cNvPr id="160" name="アーチ 159">
          <a:extLst>
            <a:ext uri="{FF2B5EF4-FFF2-40B4-BE49-F238E27FC236}">
              <a16:creationId xmlns:a16="http://schemas.microsoft.com/office/drawing/2014/main" id="{BCC8D88F-21A5-40A4-B2A8-802273F36D9A}"/>
            </a:ext>
          </a:extLst>
        </xdr:cNvPr>
        <xdr:cNvSpPr/>
      </xdr:nvSpPr>
      <xdr:spPr>
        <a:xfrm rot="2868849">
          <a:off x="19971460" y="32775069"/>
          <a:ext cx="1009317" cy="713957"/>
        </a:xfrm>
        <a:prstGeom prst="blockArc">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clientData/>
  </xdr:twoCellAnchor>
  <xdr:oneCellAnchor>
    <xdr:from>
      <xdr:col>16</xdr:col>
      <xdr:colOff>495300</xdr:colOff>
      <xdr:row>225</xdr:row>
      <xdr:rowOff>7619</xdr:rowOff>
    </xdr:from>
    <xdr:ext cx="650539" cy="1655446"/>
    <xdr:pic>
      <xdr:nvPicPr>
        <xdr:cNvPr id="167" name="図 166">
          <a:extLst>
            <a:ext uri="{FF2B5EF4-FFF2-40B4-BE49-F238E27FC236}">
              <a16:creationId xmlns:a16="http://schemas.microsoft.com/office/drawing/2014/main" id="{28CE5BAA-477A-4BC9-9C5A-DAD2BD9F7E7A}"/>
            </a:ext>
          </a:extLst>
        </xdr:cNvPr>
        <xdr:cNvPicPr>
          <a:picLocks noChangeAspect="1" noChangeArrowheads="1"/>
        </xdr:cNvPicPr>
      </xdr:nvPicPr>
      <xdr:blipFill rotWithShape="1">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l="13044" t="14692" r="9565"/>
        <a:stretch/>
      </xdr:blipFill>
      <xdr:spPr bwMode="auto">
        <a:xfrm>
          <a:off x="12468225" y="32821244"/>
          <a:ext cx="650539" cy="16554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495300</xdr:colOff>
      <xdr:row>214</xdr:row>
      <xdr:rowOff>7618</xdr:rowOff>
    </xdr:from>
    <xdr:ext cx="635229" cy="1649731"/>
    <xdr:pic>
      <xdr:nvPicPr>
        <xdr:cNvPr id="168" name="図 167">
          <a:extLst>
            <a:ext uri="{FF2B5EF4-FFF2-40B4-BE49-F238E27FC236}">
              <a16:creationId xmlns:a16="http://schemas.microsoft.com/office/drawing/2014/main" id="{E0F16916-E0AB-4A63-8988-A80C45456F95}"/>
            </a:ext>
          </a:extLst>
        </xdr:cNvPr>
        <xdr:cNvPicPr>
          <a:picLocks noChangeAspect="1" noChangeArrowheads="1"/>
        </xdr:cNvPicPr>
      </xdr:nvPicPr>
      <xdr:blipFill rotWithShape="1">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l="13497" t="14692" r="10582"/>
        <a:stretch/>
      </xdr:blipFill>
      <xdr:spPr bwMode="auto">
        <a:xfrm>
          <a:off x="12468225" y="30201868"/>
          <a:ext cx="635229" cy="16497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464822</xdr:colOff>
      <xdr:row>214</xdr:row>
      <xdr:rowOff>1662</xdr:rowOff>
    </xdr:from>
    <xdr:ext cx="651508" cy="1665213"/>
    <xdr:pic>
      <xdr:nvPicPr>
        <xdr:cNvPr id="171" name="図 170">
          <a:extLst>
            <a:ext uri="{FF2B5EF4-FFF2-40B4-BE49-F238E27FC236}">
              <a16:creationId xmlns:a16="http://schemas.microsoft.com/office/drawing/2014/main" id="{5DD22B3E-304C-49C5-BDA8-50D356431D49}"/>
            </a:ext>
          </a:extLst>
        </xdr:cNvPr>
        <xdr:cNvPicPr>
          <a:picLocks noChangeAspect="1" noChangeArrowheads="1"/>
        </xdr:cNvPicPr>
      </xdr:nvPicPr>
      <xdr:blipFill rotWithShape="1">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l="11667" t="14692" r="8332"/>
        <a:stretch/>
      </xdr:blipFill>
      <xdr:spPr bwMode="auto">
        <a:xfrm>
          <a:off x="15704822" y="30195912"/>
          <a:ext cx="651508" cy="166521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441960</xdr:colOff>
      <xdr:row>224</xdr:row>
      <xdr:rowOff>199954</xdr:rowOff>
    </xdr:from>
    <xdr:ext cx="676445" cy="1701236"/>
    <xdr:pic>
      <xdr:nvPicPr>
        <xdr:cNvPr id="172" name="図 171">
          <a:extLst>
            <a:ext uri="{FF2B5EF4-FFF2-40B4-BE49-F238E27FC236}">
              <a16:creationId xmlns:a16="http://schemas.microsoft.com/office/drawing/2014/main" id="{2CA156EB-1D1F-4F0A-92F8-8E3DC0CFC6E1}"/>
            </a:ext>
          </a:extLst>
        </xdr:cNvPr>
        <xdr:cNvPicPr>
          <a:picLocks noChangeAspect="1" noChangeArrowheads="1"/>
        </xdr:cNvPicPr>
      </xdr:nvPicPr>
      <xdr:blipFill rotWithShape="1">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l="10569" t="15166" r="11382"/>
        <a:stretch/>
      </xdr:blipFill>
      <xdr:spPr bwMode="auto">
        <a:xfrm>
          <a:off x="14043660" y="32775454"/>
          <a:ext cx="676445" cy="1701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484388</xdr:colOff>
      <xdr:row>213</xdr:row>
      <xdr:rowOff>461009</xdr:rowOff>
    </xdr:from>
    <xdr:ext cx="685320" cy="1731646"/>
    <xdr:pic>
      <xdr:nvPicPr>
        <xdr:cNvPr id="173" name="図 172">
          <a:extLst>
            <a:ext uri="{FF2B5EF4-FFF2-40B4-BE49-F238E27FC236}">
              <a16:creationId xmlns:a16="http://schemas.microsoft.com/office/drawing/2014/main" id="{A63BDB53-54C7-4F45-A319-A44F292DBA7E}"/>
            </a:ext>
          </a:extLst>
        </xdr:cNvPr>
        <xdr:cNvPicPr>
          <a:picLocks noChangeAspect="1" noChangeArrowheads="1"/>
        </xdr:cNvPicPr>
      </xdr:nvPicPr>
      <xdr:blipFill rotWithShape="1">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l="11428" t="11848" r="7620"/>
        <a:stretch/>
      </xdr:blipFill>
      <xdr:spPr bwMode="auto">
        <a:xfrm>
          <a:off x="13457438" y="43723559"/>
          <a:ext cx="685320" cy="17316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457200</xdr:colOff>
      <xdr:row>224</xdr:row>
      <xdr:rowOff>198119</xdr:rowOff>
    </xdr:from>
    <xdr:ext cx="704850" cy="1779271"/>
    <xdr:pic>
      <xdr:nvPicPr>
        <xdr:cNvPr id="174" name="図 173">
          <a:extLst>
            <a:ext uri="{FF2B5EF4-FFF2-40B4-BE49-F238E27FC236}">
              <a16:creationId xmlns:a16="http://schemas.microsoft.com/office/drawing/2014/main" id="{147E9B16-F6A0-47C4-B5F4-CD5A3AF1AC57}"/>
            </a:ext>
          </a:extLst>
        </xdr:cNvPr>
        <xdr:cNvPicPr>
          <a:picLocks noChangeAspect="1" noChangeArrowheads="1"/>
        </xdr:cNvPicPr>
      </xdr:nvPicPr>
      <xdr:blipFill rotWithShape="1">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l="9924" t="12322" r="8397"/>
        <a:stretch/>
      </xdr:blipFill>
      <xdr:spPr bwMode="auto">
        <a:xfrm>
          <a:off x="15697200" y="32773619"/>
          <a:ext cx="704850" cy="177927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17</xdr:col>
          <xdr:colOff>20052</xdr:colOff>
          <xdr:row>217</xdr:row>
          <xdr:rowOff>190500</xdr:rowOff>
        </xdr:from>
        <xdr:to>
          <xdr:col>17</xdr:col>
          <xdr:colOff>514349</xdr:colOff>
          <xdr:row>220</xdr:row>
          <xdr:rowOff>123826</xdr:rowOff>
        </xdr:to>
        <xdr:pic>
          <xdr:nvPicPr>
            <xdr:cNvPr id="185" name="図 184">
              <a:extLst>
                <a:ext uri="{FF2B5EF4-FFF2-40B4-BE49-F238E27FC236}">
                  <a16:creationId xmlns:a16="http://schemas.microsoft.com/office/drawing/2014/main" id="{8C2DA7A7-AE7F-4E9C-BB33-4B1BD20E75A6}"/>
                </a:ext>
              </a:extLst>
            </xdr:cNvPr>
            <xdr:cNvPicPr>
              <a:picLocks noChangeAspect="1" noChangeArrowheads="1"/>
              <a:extLst>
                <a:ext uri="{84589F7E-364E-4C9E-8A38-B11213B215E9}">
                  <a14:cameraTool cellRange="$I$214:$I$215" spid="_x0000_s50554"/>
                </a:ext>
              </a:extLst>
            </xdr:cNvPicPr>
          </xdr:nvPicPr>
          <xdr:blipFill>
            <a:blip xmlns:r="http://schemas.openxmlformats.org/officeDocument/2006/relationships" r:embed="rId27"/>
            <a:srcRect/>
            <a:stretch>
              <a:fillRect/>
            </a:stretch>
          </xdr:blipFill>
          <xdr:spPr bwMode="auto">
            <a:xfrm>
              <a:off x="12535902" y="44643675"/>
              <a:ext cx="494297" cy="6477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19049</xdr:colOff>
          <xdr:row>217</xdr:row>
          <xdr:rowOff>171450</xdr:rowOff>
        </xdr:from>
        <xdr:to>
          <xdr:col>20</xdr:col>
          <xdr:colOff>523874</xdr:colOff>
          <xdr:row>220</xdr:row>
          <xdr:rowOff>118571</xdr:rowOff>
        </xdr:to>
        <xdr:pic>
          <xdr:nvPicPr>
            <xdr:cNvPr id="186" name="図 185">
              <a:extLst>
                <a:ext uri="{FF2B5EF4-FFF2-40B4-BE49-F238E27FC236}">
                  <a16:creationId xmlns:a16="http://schemas.microsoft.com/office/drawing/2014/main" id="{2D68A99A-A87E-4E1E-8F62-D444C2BD40E4}"/>
                </a:ext>
              </a:extLst>
            </xdr:cNvPr>
            <xdr:cNvPicPr>
              <a:picLocks noChangeAspect="1" noChangeArrowheads="1"/>
              <a:extLst>
                <a:ext uri="{84589F7E-364E-4C9E-8A38-B11213B215E9}">
                  <a14:cameraTool cellRange="$J$214:$J$215" spid="_x0000_s50555"/>
                </a:ext>
              </a:extLst>
            </xdr:cNvPicPr>
          </xdr:nvPicPr>
          <xdr:blipFill>
            <a:blip xmlns:r="http://schemas.openxmlformats.org/officeDocument/2006/relationships" r:embed="rId28"/>
            <a:srcRect/>
            <a:stretch>
              <a:fillRect/>
            </a:stretch>
          </xdr:blipFill>
          <xdr:spPr bwMode="auto">
            <a:xfrm>
              <a:off x="13535024" y="44624625"/>
              <a:ext cx="504825" cy="66149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217</xdr:row>
          <xdr:rowOff>142875</xdr:rowOff>
        </xdr:from>
        <xdr:to>
          <xdr:col>23</xdr:col>
          <xdr:colOff>485774</xdr:colOff>
          <xdr:row>220</xdr:row>
          <xdr:rowOff>52552</xdr:rowOff>
        </xdr:to>
        <xdr:pic>
          <xdr:nvPicPr>
            <xdr:cNvPr id="188" name="図 187">
              <a:extLst>
                <a:ext uri="{FF2B5EF4-FFF2-40B4-BE49-F238E27FC236}">
                  <a16:creationId xmlns:a16="http://schemas.microsoft.com/office/drawing/2014/main" id="{83E69427-5A57-4B64-922B-4EC1965A9A60}"/>
                </a:ext>
              </a:extLst>
            </xdr:cNvPr>
            <xdr:cNvPicPr>
              <a:picLocks noChangeAspect="1" noChangeArrowheads="1"/>
              <a:extLst>
                <a:ext uri="{84589F7E-364E-4C9E-8A38-B11213B215E9}">
                  <a14:cameraTool cellRange="$K$214:$K$215" spid="_x0000_s50556"/>
                </a:ext>
              </a:extLst>
            </xdr:cNvPicPr>
          </xdr:nvPicPr>
          <xdr:blipFill>
            <a:blip xmlns:r="http://schemas.openxmlformats.org/officeDocument/2006/relationships" r:embed="rId29"/>
            <a:srcRect/>
            <a:stretch>
              <a:fillRect/>
            </a:stretch>
          </xdr:blipFill>
          <xdr:spPr bwMode="auto">
            <a:xfrm>
              <a:off x="15792450" y="44596050"/>
              <a:ext cx="476249" cy="624051"/>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227</xdr:row>
          <xdr:rowOff>167179</xdr:rowOff>
        </xdr:from>
        <xdr:to>
          <xdr:col>17</xdr:col>
          <xdr:colOff>533400</xdr:colOff>
          <xdr:row>230</xdr:row>
          <xdr:rowOff>114298</xdr:rowOff>
        </xdr:to>
        <xdr:pic>
          <xdr:nvPicPr>
            <xdr:cNvPr id="189" name="図 188">
              <a:extLst>
                <a:ext uri="{FF2B5EF4-FFF2-40B4-BE49-F238E27FC236}">
                  <a16:creationId xmlns:a16="http://schemas.microsoft.com/office/drawing/2014/main" id="{E2273B73-D6CB-404B-B626-AC79E523A6C6}"/>
                </a:ext>
              </a:extLst>
            </xdr:cNvPr>
            <xdr:cNvPicPr>
              <a:picLocks noChangeAspect="1" noChangeArrowheads="1"/>
              <a:extLst>
                <a:ext uri="{84589F7E-364E-4C9E-8A38-B11213B215E9}">
                  <a14:cameraTool cellRange="$L$214:$L$215" spid="_x0000_s50557"/>
                </a:ext>
              </a:extLst>
            </xdr:cNvPicPr>
          </xdr:nvPicPr>
          <xdr:blipFill>
            <a:blip xmlns:r="http://schemas.openxmlformats.org/officeDocument/2006/relationships" r:embed="rId30"/>
            <a:srcRect/>
            <a:stretch>
              <a:fillRect/>
            </a:stretch>
          </xdr:blipFill>
          <xdr:spPr bwMode="auto">
            <a:xfrm>
              <a:off x="12544425" y="47001604"/>
              <a:ext cx="504825" cy="66149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xdr:colOff>
          <xdr:row>227</xdr:row>
          <xdr:rowOff>97548</xdr:rowOff>
        </xdr:from>
        <xdr:to>
          <xdr:col>20</xdr:col>
          <xdr:colOff>514351</xdr:colOff>
          <xdr:row>230</xdr:row>
          <xdr:rowOff>57148</xdr:rowOff>
        </xdr:to>
        <xdr:pic>
          <xdr:nvPicPr>
            <xdr:cNvPr id="191" name="図 190">
              <a:extLst>
                <a:ext uri="{FF2B5EF4-FFF2-40B4-BE49-F238E27FC236}">
                  <a16:creationId xmlns:a16="http://schemas.microsoft.com/office/drawing/2014/main" id="{9084B331-7E1B-43BC-8697-AF485F1854E7}"/>
                </a:ext>
              </a:extLst>
            </xdr:cNvPr>
            <xdr:cNvPicPr>
              <a:picLocks noChangeAspect="1" noChangeArrowheads="1"/>
              <a:extLst>
                <a:ext uri="{84589F7E-364E-4C9E-8A38-B11213B215E9}">
                  <a14:cameraTool cellRange="$M$214:$M$215" spid="_x0000_s50558"/>
                </a:ext>
              </a:extLst>
            </xdr:cNvPicPr>
          </xdr:nvPicPr>
          <xdr:blipFill>
            <a:blip xmlns:r="http://schemas.openxmlformats.org/officeDocument/2006/relationships" r:embed="rId31"/>
            <a:srcRect/>
            <a:stretch>
              <a:fillRect/>
            </a:stretch>
          </xdr:blipFill>
          <xdr:spPr bwMode="auto">
            <a:xfrm>
              <a:off x="14144626" y="46931973"/>
              <a:ext cx="514350" cy="673976"/>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227</xdr:row>
          <xdr:rowOff>152400</xdr:rowOff>
        </xdr:from>
        <xdr:to>
          <xdr:col>23</xdr:col>
          <xdr:colOff>522872</xdr:colOff>
          <xdr:row>230</xdr:row>
          <xdr:rowOff>85724</xdr:rowOff>
        </xdr:to>
        <xdr:pic>
          <xdr:nvPicPr>
            <xdr:cNvPr id="193" name="図 192">
              <a:extLst>
                <a:ext uri="{FF2B5EF4-FFF2-40B4-BE49-F238E27FC236}">
                  <a16:creationId xmlns:a16="http://schemas.microsoft.com/office/drawing/2014/main" id="{544F80F5-1372-4C1E-B723-F98550388130}"/>
                </a:ext>
              </a:extLst>
            </xdr:cNvPr>
            <xdr:cNvPicPr>
              <a:picLocks noChangeAspect="1" noChangeArrowheads="1"/>
              <a:extLst>
                <a:ext uri="{84589F7E-364E-4C9E-8A38-B11213B215E9}">
                  <a14:cameraTool cellRange="$N$214:$N$215" spid="_x0000_s50559"/>
                </a:ext>
              </a:extLst>
            </xdr:cNvPicPr>
          </xdr:nvPicPr>
          <xdr:blipFill>
            <a:blip xmlns:r="http://schemas.openxmlformats.org/officeDocument/2006/relationships" r:embed="rId32"/>
            <a:srcRect/>
            <a:stretch>
              <a:fillRect/>
            </a:stretch>
          </xdr:blipFill>
          <xdr:spPr bwMode="auto">
            <a:xfrm>
              <a:off x="15811500" y="46986825"/>
              <a:ext cx="494297" cy="6477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228</xdr:row>
          <xdr:rowOff>19049</xdr:rowOff>
        </xdr:from>
        <xdr:to>
          <xdr:col>26</xdr:col>
          <xdr:colOff>487028</xdr:colOff>
          <xdr:row>230</xdr:row>
          <xdr:rowOff>180974</xdr:rowOff>
        </xdr:to>
        <xdr:pic>
          <xdr:nvPicPr>
            <xdr:cNvPr id="194" name="図 193">
              <a:extLst>
                <a:ext uri="{FF2B5EF4-FFF2-40B4-BE49-F238E27FC236}">
                  <a16:creationId xmlns:a16="http://schemas.microsoft.com/office/drawing/2014/main" id="{F93A1177-7FE1-4274-82FD-E6DB283360D0}"/>
                </a:ext>
              </a:extLst>
            </xdr:cNvPr>
            <xdr:cNvPicPr>
              <a:picLocks noChangeAspect="1" noChangeArrowheads="1"/>
              <a:extLst>
                <a:ext uri="{84589F7E-364E-4C9E-8A38-B11213B215E9}">
                  <a14:cameraTool cellRange="$O$214:$O$215" spid="_x0000_s50560"/>
                </a:ext>
              </a:extLst>
            </xdr:cNvPicPr>
          </xdr:nvPicPr>
          <xdr:blipFill>
            <a:blip xmlns:r="http://schemas.openxmlformats.org/officeDocument/2006/relationships" r:embed="rId33"/>
            <a:srcRect/>
            <a:stretch>
              <a:fillRect/>
            </a:stretch>
          </xdr:blipFill>
          <xdr:spPr bwMode="auto">
            <a:xfrm>
              <a:off x="17411700" y="47091599"/>
              <a:ext cx="487028" cy="638175"/>
            </a:xfrm>
            <a:prstGeom prst="rect">
              <a:avLst/>
            </a:prstGeom>
            <a:noFill/>
            <a:extLst>
              <a:ext uri="{909E8E84-426E-40DD-AFC4-6F175D3DCCD1}">
                <a14:hiddenFill>
                  <a:solidFill>
                    <a:srgbClr val="FFFFFF"/>
                  </a:solidFill>
                </a14:hiddenFill>
              </a:ext>
            </a:extLst>
          </xdr:spPr>
        </xdr:pic>
        <xdr:clientData/>
      </xdr:twoCellAnchor>
    </mc:Choice>
    <mc:Fallback/>
  </mc:AlternateContent>
  <xdr:oneCellAnchor>
    <xdr:from>
      <xdr:col>28</xdr:col>
      <xdr:colOff>495300</xdr:colOff>
      <xdr:row>130</xdr:row>
      <xdr:rowOff>28575</xdr:rowOff>
    </xdr:from>
    <xdr:ext cx="650539" cy="1655446"/>
    <xdr:pic>
      <xdr:nvPicPr>
        <xdr:cNvPr id="144" name="図 143">
          <a:extLst>
            <a:ext uri="{FF2B5EF4-FFF2-40B4-BE49-F238E27FC236}">
              <a16:creationId xmlns:a16="http://schemas.microsoft.com/office/drawing/2014/main" id="{0F036C43-A13E-4EF0-8441-D4741898ABA2}"/>
            </a:ext>
          </a:extLst>
        </xdr:cNvPr>
        <xdr:cNvPicPr>
          <a:picLocks noChangeAspect="1" noChangeArrowheads="1"/>
        </xdr:cNvPicPr>
      </xdr:nvPicPr>
      <xdr:blipFill rotWithShape="1">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l="13044" t="14692" r="9565"/>
        <a:stretch/>
      </xdr:blipFill>
      <xdr:spPr bwMode="auto">
        <a:xfrm>
          <a:off x="18364200" y="24336375"/>
          <a:ext cx="650539" cy="16554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29</xdr:col>
          <xdr:colOff>19050</xdr:colOff>
          <xdr:row>134</xdr:row>
          <xdr:rowOff>161925</xdr:rowOff>
        </xdr:from>
        <xdr:to>
          <xdr:col>29</xdr:col>
          <xdr:colOff>523875</xdr:colOff>
          <xdr:row>135</xdr:row>
          <xdr:rowOff>171450</xdr:rowOff>
        </xdr:to>
        <xdr:pic>
          <xdr:nvPicPr>
            <xdr:cNvPr id="177" name="図 176">
              <a:extLst>
                <a:ext uri="{FF2B5EF4-FFF2-40B4-BE49-F238E27FC236}">
                  <a16:creationId xmlns:a16="http://schemas.microsoft.com/office/drawing/2014/main" id="{6913B66E-AB41-49D7-A953-F43AB95184A0}"/>
                </a:ext>
              </a:extLst>
            </xdr:cNvPr>
            <xdr:cNvPicPr>
              <a:picLocks noChangeAspect="1" noChangeArrowheads="1"/>
              <a:extLst>
                <a:ext uri="{84589F7E-364E-4C9E-8A38-B11213B215E9}">
                  <a14:cameraTool cellRange="$H$120" spid="_x0000_s50561"/>
                </a:ext>
              </a:extLst>
            </xdr:cNvPicPr>
          </xdr:nvPicPr>
          <xdr:blipFill>
            <a:blip xmlns:r="http://schemas.openxmlformats.org/officeDocument/2006/relationships" r:embed="rId34"/>
            <a:srcRect/>
            <a:stretch>
              <a:fillRect/>
            </a:stretch>
          </xdr:blipFill>
          <xdr:spPr bwMode="auto">
            <a:xfrm>
              <a:off x="18430875" y="25422225"/>
              <a:ext cx="504825" cy="2476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29</xdr:col>
      <xdr:colOff>19050</xdr:colOff>
      <xdr:row>132</xdr:row>
      <xdr:rowOff>180975</xdr:rowOff>
    </xdr:from>
    <xdr:to>
      <xdr:col>29</xdr:col>
      <xdr:colOff>522381</xdr:colOff>
      <xdr:row>134</xdr:row>
      <xdr:rowOff>171450</xdr:rowOff>
    </xdr:to>
    <xdr:pic>
      <xdr:nvPicPr>
        <xdr:cNvPr id="179" name="図 178">
          <a:extLst>
            <a:ext uri="{FF2B5EF4-FFF2-40B4-BE49-F238E27FC236}">
              <a16:creationId xmlns:a16="http://schemas.microsoft.com/office/drawing/2014/main" id="{30DA2825-15BE-4726-90A0-4109541E351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8430875" y="24965025"/>
          <a:ext cx="503331"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53</xdr:col>
      <xdr:colOff>487680</xdr:colOff>
      <xdr:row>103</xdr:row>
      <xdr:rowOff>15239</xdr:rowOff>
    </xdr:from>
    <xdr:ext cx="636982" cy="1678306"/>
    <xdr:pic>
      <xdr:nvPicPr>
        <xdr:cNvPr id="150" name="図 149">
          <a:extLst>
            <a:ext uri="{FF2B5EF4-FFF2-40B4-BE49-F238E27FC236}">
              <a16:creationId xmlns:a16="http://schemas.microsoft.com/office/drawing/2014/main" id="{6227D54A-D80A-4F94-84C0-FEDC644691C5}"/>
            </a:ext>
          </a:extLst>
        </xdr:cNvPr>
        <xdr:cNvPicPr>
          <a:picLocks noChangeAspect="1" noChangeArrowheads="1"/>
        </xdr:cNvPicPr>
      </xdr:nvPicPr>
      <xdr:blipFill rotWithShape="1">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l="10638" t="13744" r="13830"/>
        <a:stretch/>
      </xdr:blipFill>
      <xdr:spPr bwMode="auto">
        <a:xfrm>
          <a:off x="16727805" y="18227039"/>
          <a:ext cx="636982" cy="16783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44</xdr:col>
      <xdr:colOff>409575</xdr:colOff>
      <xdr:row>103</xdr:row>
      <xdr:rowOff>17144</xdr:rowOff>
    </xdr:from>
    <xdr:ext cx="650539" cy="1655446"/>
    <xdr:pic>
      <xdr:nvPicPr>
        <xdr:cNvPr id="178" name="図 177">
          <a:extLst>
            <a:ext uri="{FF2B5EF4-FFF2-40B4-BE49-F238E27FC236}">
              <a16:creationId xmlns:a16="http://schemas.microsoft.com/office/drawing/2014/main" id="{D8A12675-23CD-41B9-9E7C-796467C3FB81}"/>
            </a:ext>
          </a:extLst>
        </xdr:cNvPr>
        <xdr:cNvPicPr>
          <a:picLocks noChangeAspect="1" noChangeArrowheads="1"/>
        </xdr:cNvPicPr>
      </xdr:nvPicPr>
      <xdr:blipFill rotWithShape="1">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l="13044" t="14692" r="9565"/>
        <a:stretch/>
      </xdr:blipFill>
      <xdr:spPr bwMode="auto">
        <a:xfrm>
          <a:off x="26670000" y="18228944"/>
          <a:ext cx="650539" cy="16554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44</xdr:col>
      <xdr:colOff>419100</xdr:colOff>
      <xdr:row>92</xdr:row>
      <xdr:rowOff>45718</xdr:rowOff>
    </xdr:from>
    <xdr:ext cx="600076" cy="1649731"/>
    <xdr:pic>
      <xdr:nvPicPr>
        <xdr:cNvPr id="180" name="図 179">
          <a:extLst>
            <a:ext uri="{FF2B5EF4-FFF2-40B4-BE49-F238E27FC236}">
              <a16:creationId xmlns:a16="http://schemas.microsoft.com/office/drawing/2014/main" id="{5127EC82-D4AF-45E8-80B9-6238713139E2}"/>
            </a:ext>
          </a:extLst>
        </xdr:cNvPr>
        <xdr:cNvPicPr>
          <a:picLocks noChangeAspect="1" noChangeArrowheads="1"/>
        </xdr:cNvPicPr>
      </xdr:nvPicPr>
      <xdr:blipFill rotWithShape="1">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l="13497" t="14692" r="10582"/>
        <a:stretch/>
      </xdr:blipFill>
      <xdr:spPr bwMode="auto">
        <a:xfrm>
          <a:off x="26679525" y="15638143"/>
          <a:ext cx="600076" cy="16497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50</xdr:col>
      <xdr:colOff>428625</xdr:colOff>
      <xdr:row>92</xdr:row>
      <xdr:rowOff>1662</xdr:rowOff>
    </xdr:from>
    <xdr:ext cx="590550" cy="1665213"/>
    <xdr:pic>
      <xdr:nvPicPr>
        <xdr:cNvPr id="181" name="図 180">
          <a:extLst>
            <a:ext uri="{FF2B5EF4-FFF2-40B4-BE49-F238E27FC236}">
              <a16:creationId xmlns:a16="http://schemas.microsoft.com/office/drawing/2014/main" id="{F92D8A06-5262-47A3-B689-3D536C1089B3}"/>
            </a:ext>
          </a:extLst>
        </xdr:cNvPr>
        <xdr:cNvPicPr>
          <a:picLocks noChangeAspect="1" noChangeArrowheads="1"/>
        </xdr:cNvPicPr>
      </xdr:nvPicPr>
      <xdr:blipFill rotWithShape="1">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l="11667" t="14692" r="8332"/>
        <a:stretch/>
      </xdr:blipFill>
      <xdr:spPr bwMode="auto">
        <a:xfrm>
          <a:off x="29603700" y="15594087"/>
          <a:ext cx="590550" cy="166521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47</xdr:col>
      <xdr:colOff>352425</xdr:colOff>
      <xdr:row>102</xdr:row>
      <xdr:rowOff>228529</xdr:rowOff>
    </xdr:from>
    <xdr:ext cx="651680" cy="1701236"/>
    <xdr:pic>
      <xdr:nvPicPr>
        <xdr:cNvPr id="182" name="図 181">
          <a:extLst>
            <a:ext uri="{FF2B5EF4-FFF2-40B4-BE49-F238E27FC236}">
              <a16:creationId xmlns:a16="http://schemas.microsoft.com/office/drawing/2014/main" id="{55D9F506-E42E-410A-A191-CDF866948F79}"/>
            </a:ext>
          </a:extLst>
        </xdr:cNvPr>
        <xdr:cNvPicPr>
          <a:picLocks noChangeAspect="1" noChangeArrowheads="1"/>
        </xdr:cNvPicPr>
      </xdr:nvPicPr>
      <xdr:blipFill rotWithShape="1">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l="10569" t="15166" r="11382"/>
        <a:stretch/>
      </xdr:blipFill>
      <xdr:spPr bwMode="auto">
        <a:xfrm>
          <a:off x="28070175" y="18202204"/>
          <a:ext cx="651680" cy="1701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47</xdr:col>
      <xdr:colOff>408188</xdr:colOff>
      <xdr:row>91</xdr:row>
      <xdr:rowOff>441959</xdr:rowOff>
    </xdr:from>
    <xdr:ext cx="685320" cy="1731646"/>
    <xdr:pic>
      <xdr:nvPicPr>
        <xdr:cNvPr id="183" name="図 182">
          <a:extLst>
            <a:ext uri="{FF2B5EF4-FFF2-40B4-BE49-F238E27FC236}">
              <a16:creationId xmlns:a16="http://schemas.microsoft.com/office/drawing/2014/main" id="{E455456A-459E-4766-AEC3-5A3A81413F27}"/>
            </a:ext>
          </a:extLst>
        </xdr:cNvPr>
        <xdr:cNvPicPr>
          <a:picLocks noChangeAspect="1" noChangeArrowheads="1"/>
        </xdr:cNvPicPr>
      </xdr:nvPicPr>
      <xdr:blipFill rotWithShape="1">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l="11428" t="11848" r="7620"/>
        <a:stretch/>
      </xdr:blipFill>
      <xdr:spPr bwMode="auto">
        <a:xfrm>
          <a:off x="28125938" y="15558134"/>
          <a:ext cx="685320" cy="17316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50</xdr:col>
      <xdr:colOff>361950</xdr:colOff>
      <xdr:row>102</xdr:row>
      <xdr:rowOff>198119</xdr:rowOff>
    </xdr:from>
    <xdr:ext cx="704850" cy="1779271"/>
    <xdr:pic>
      <xdr:nvPicPr>
        <xdr:cNvPr id="184" name="図 183">
          <a:extLst>
            <a:ext uri="{FF2B5EF4-FFF2-40B4-BE49-F238E27FC236}">
              <a16:creationId xmlns:a16="http://schemas.microsoft.com/office/drawing/2014/main" id="{93C8C436-A7EA-4C37-A998-47562E380D56}"/>
            </a:ext>
          </a:extLst>
        </xdr:cNvPr>
        <xdr:cNvPicPr>
          <a:picLocks noChangeAspect="1" noChangeArrowheads="1"/>
        </xdr:cNvPicPr>
      </xdr:nvPicPr>
      <xdr:blipFill rotWithShape="1">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l="9924" t="12322" r="8397"/>
        <a:stretch/>
      </xdr:blipFill>
      <xdr:spPr bwMode="auto">
        <a:xfrm>
          <a:off x="29537025" y="18171794"/>
          <a:ext cx="704850" cy="177927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oneCellAnchor>
        <xdr:from>
          <xdr:col>43</xdr:col>
          <xdr:colOff>316133</xdr:colOff>
          <xdr:row>95</xdr:row>
          <xdr:rowOff>85249</xdr:rowOff>
        </xdr:from>
        <xdr:ext cx="460400" cy="605790"/>
        <xdr:pic>
          <xdr:nvPicPr>
            <xdr:cNvPr id="187" name="図 186">
              <a:extLst>
                <a:ext uri="{FF2B5EF4-FFF2-40B4-BE49-F238E27FC236}">
                  <a16:creationId xmlns:a16="http://schemas.microsoft.com/office/drawing/2014/main" id="{9EDB8B32-BDE6-41B9-84D2-D2775AE94FCB}"/>
                </a:ext>
              </a:extLst>
            </xdr:cNvPr>
            <xdr:cNvPicPr>
              <a:picLocks noChangeAspect="1" noChangeArrowheads="1"/>
              <a:extLst>
                <a:ext uri="{84589F7E-364E-4C9E-8A38-B11213B215E9}">
                  <a14:cameraTool cellRange="$I$92:$I$93" spid="_x0000_s50562"/>
                </a:ext>
              </a:extLst>
            </xdr:cNvPicPr>
          </xdr:nvPicPr>
          <xdr:blipFill>
            <a:blip xmlns:r="http://schemas.openxmlformats.org/officeDocument/2006/relationships" r:embed="rId8"/>
            <a:srcRect/>
            <a:stretch>
              <a:fillRect/>
            </a:stretch>
          </xdr:blipFill>
          <xdr:spPr bwMode="auto">
            <a:xfrm>
              <a:off x="26212227" y="23171468"/>
              <a:ext cx="460400" cy="605790"/>
            </a:xfrm>
            <a:prstGeom prst="rect">
              <a:avLst/>
            </a:prstGeom>
            <a:noFill/>
            <a:ln>
              <a:solidFill>
                <a:srgbClr val="FF0000"/>
              </a:solidFill>
            </a:ln>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46</xdr:col>
          <xdr:colOff>276225</xdr:colOff>
          <xdr:row>95</xdr:row>
          <xdr:rowOff>29579</xdr:rowOff>
        </xdr:from>
        <xdr:ext cx="455294" cy="599071"/>
        <xdr:pic>
          <xdr:nvPicPr>
            <xdr:cNvPr id="190" name="図 189">
              <a:extLst>
                <a:ext uri="{FF2B5EF4-FFF2-40B4-BE49-F238E27FC236}">
                  <a16:creationId xmlns:a16="http://schemas.microsoft.com/office/drawing/2014/main" id="{2C57C0BF-7FB2-4065-B512-09F679606B99}"/>
                </a:ext>
              </a:extLst>
            </xdr:cNvPr>
            <xdr:cNvPicPr>
              <a:picLocks noChangeAspect="1" noChangeArrowheads="1"/>
              <a:extLst>
                <a:ext uri="{84589F7E-364E-4C9E-8A38-B11213B215E9}">
                  <a14:cameraTool cellRange="$J$92:$J$93" spid="_x0000_s50563"/>
                </a:ext>
              </a:extLst>
            </xdr:cNvPicPr>
          </xdr:nvPicPr>
          <xdr:blipFill>
            <a:blip xmlns:r="http://schemas.openxmlformats.org/officeDocument/2006/relationships" r:embed="rId9"/>
            <a:srcRect/>
            <a:stretch>
              <a:fillRect/>
            </a:stretch>
          </xdr:blipFill>
          <xdr:spPr bwMode="auto">
            <a:xfrm>
              <a:off x="27508200" y="16336379"/>
              <a:ext cx="455294" cy="599071"/>
            </a:xfrm>
            <a:prstGeom prst="rect">
              <a:avLst/>
            </a:prstGeom>
            <a:noFill/>
            <a:ln>
              <a:solidFill>
                <a:srgbClr val="FF0000"/>
              </a:solidFill>
            </a:ln>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52</xdr:col>
          <xdr:colOff>269081</xdr:colOff>
          <xdr:row>94</xdr:row>
          <xdr:rowOff>233361</xdr:rowOff>
        </xdr:from>
        <xdr:ext cx="470535" cy="619125"/>
        <xdr:pic>
          <xdr:nvPicPr>
            <xdr:cNvPr id="192" name="図 191">
              <a:extLst>
                <a:ext uri="{FF2B5EF4-FFF2-40B4-BE49-F238E27FC236}">
                  <a16:creationId xmlns:a16="http://schemas.microsoft.com/office/drawing/2014/main" id="{BC8D291D-F462-4500-9308-5912A7BF25A1}"/>
                </a:ext>
              </a:extLst>
            </xdr:cNvPr>
            <xdr:cNvPicPr>
              <a:picLocks noChangeAspect="1" noChangeArrowheads="1"/>
              <a:extLst>
                <a:ext uri="{84589F7E-364E-4C9E-8A38-B11213B215E9}">
                  <a14:cameraTool cellRange="$K$92:$K$93" spid="_x0000_s50564"/>
                </a:ext>
              </a:extLst>
            </xdr:cNvPicPr>
          </xdr:nvPicPr>
          <xdr:blipFill>
            <a:blip xmlns:r="http://schemas.openxmlformats.org/officeDocument/2006/relationships" r:embed="rId36"/>
            <a:srcRect/>
            <a:stretch>
              <a:fillRect/>
            </a:stretch>
          </xdr:blipFill>
          <xdr:spPr bwMode="auto">
            <a:xfrm>
              <a:off x="31046737" y="23081455"/>
              <a:ext cx="470535" cy="619125"/>
            </a:xfrm>
            <a:prstGeom prst="rect">
              <a:avLst/>
            </a:prstGeom>
            <a:noFill/>
            <a:ln>
              <a:solidFill>
                <a:srgbClr val="FF0000"/>
              </a:solidFill>
            </a:ln>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43</xdr:col>
          <xdr:colOff>340717</xdr:colOff>
          <xdr:row>106</xdr:row>
          <xdr:rowOff>38100</xdr:rowOff>
        </xdr:from>
        <xdr:ext cx="455574" cy="599439"/>
        <xdr:pic>
          <xdr:nvPicPr>
            <xdr:cNvPr id="195" name="図 194">
              <a:extLst>
                <a:ext uri="{FF2B5EF4-FFF2-40B4-BE49-F238E27FC236}">
                  <a16:creationId xmlns:a16="http://schemas.microsoft.com/office/drawing/2014/main" id="{87BC9217-8450-437E-AA14-5E91F7E364B4}"/>
                </a:ext>
              </a:extLst>
            </xdr:cNvPr>
            <xdr:cNvPicPr>
              <a:picLocks noChangeAspect="1" noChangeArrowheads="1"/>
              <a:extLst>
                <a:ext uri="{84589F7E-364E-4C9E-8A38-B11213B215E9}">
                  <a14:cameraTool cellRange="$L$92:$L$93" spid="_x0000_s50565"/>
                </a:ext>
              </a:extLst>
            </xdr:cNvPicPr>
          </xdr:nvPicPr>
          <xdr:blipFill>
            <a:blip xmlns:r="http://schemas.openxmlformats.org/officeDocument/2006/relationships" r:embed="rId11"/>
            <a:srcRect/>
            <a:stretch>
              <a:fillRect/>
            </a:stretch>
          </xdr:blipFill>
          <xdr:spPr bwMode="auto">
            <a:xfrm>
              <a:off x="26115367" y="18964275"/>
              <a:ext cx="455574" cy="599439"/>
            </a:xfrm>
            <a:prstGeom prst="rect">
              <a:avLst/>
            </a:prstGeom>
            <a:noFill/>
            <a:ln>
              <a:solidFill>
                <a:srgbClr val="FF0000"/>
              </a:solidFill>
            </a:ln>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46</xdr:col>
          <xdr:colOff>333375</xdr:colOff>
          <xdr:row>106</xdr:row>
          <xdr:rowOff>103790</xdr:rowOff>
        </xdr:from>
        <xdr:ext cx="432435" cy="568993"/>
        <xdr:pic>
          <xdr:nvPicPr>
            <xdr:cNvPr id="196" name="図 195">
              <a:extLst>
                <a:ext uri="{FF2B5EF4-FFF2-40B4-BE49-F238E27FC236}">
                  <a16:creationId xmlns:a16="http://schemas.microsoft.com/office/drawing/2014/main" id="{B75A7A91-C48A-4C70-AA8E-4AD58F605388}"/>
                </a:ext>
              </a:extLst>
            </xdr:cNvPr>
            <xdr:cNvPicPr>
              <a:picLocks noChangeAspect="1" noChangeArrowheads="1"/>
              <a:extLst>
                <a:ext uri="{84589F7E-364E-4C9E-8A38-B11213B215E9}">
                  <a14:cameraTool cellRange="$M$92:$M$93" spid="_x0000_s50566"/>
                </a:ext>
              </a:extLst>
            </xdr:cNvPicPr>
          </xdr:nvPicPr>
          <xdr:blipFill>
            <a:blip xmlns:r="http://schemas.openxmlformats.org/officeDocument/2006/relationships" r:embed="rId37"/>
            <a:srcRect/>
            <a:stretch>
              <a:fillRect/>
            </a:stretch>
          </xdr:blipFill>
          <xdr:spPr bwMode="auto">
            <a:xfrm>
              <a:off x="27565350" y="19029965"/>
              <a:ext cx="432435" cy="568993"/>
            </a:xfrm>
            <a:prstGeom prst="rect">
              <a:avLst/>
            </a:prstGeom>
            <a:noFill/>
            <a:ln>
              <a:solidFill>
                <a:srgbClr val="FF0000"/>
              </a:solidFill>
            </a:ln>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52</xdr:col>
          <xdr:colOff>190500</xdr:colOff>
          <xdr:row>106</xdr:row>
          <xdr:rowOff>104775</xdr:rowOff>
        </xdr:from>
        <xdr:ext cx="388642" cy="582930"/>
        <xdr:pic>
          <xdr:nvPicPr>
            <xdr:cNvPr id="197" name="図 196">
              <a:extLst>
                <a:ext uri="{FF2B5EF4-FFF2-40B4-BE49-F238E27FC236}">
                  <a16:creationId xmlns:a16="http://schemas.microsoft.com/office/drawing/2014/main" id="{0A7C55BB-E5DB-42DF-94B1-D01560F1F66B}"/>
                </a:ext>
              </a:extLst>
            </xdr:cNvPr>
            <xdr:cNvPicPr>
              <a:picLocks noChangeAspect="1" noChangeArrowheads="1"/>
              <a:extLst>
                <a:ext uri="{84589F7E-364E-4C9E-8A38-B11213B215E9}">
                  <a14:cameraTool cellRange="$N$92:$N$93" spid="_x0000_s50567"/>
                </a:ext>
              </a:extLst>
            </xdr:cNvPicPr>
          </xdr:nvPicPr>
          <xdr:blipFill>
            <a:blip xmlns:r="http://schemas.openxmlformats.org/officeDocument/2006/relationships" r:embed="rId32"/>
            <a:srcRect/>
            <a:stretch>
              <a:fillRect/>
            </a:stretch>
          </xdr:blipFill>
          <xdr:spPr bwMode="auto">
            <a:xfrm>
              <a:off x="30968156" y="25810369"/>
              <a:ext cx="388642" cy="582930"/>
            </a:xfrm>
            <a:prstGeom prst="rect">
              <a:avLst/>
            </a:prstGeom>
            <a:noFill/>
            <a:ln>
              <a:solidFill>
                <a:srgbClr val="FF0000"/>
              </a:solidFill>
            </a:ln>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55</xdr:col>
          <xdr:colOff>313373</xdr:colOff>
          <xdr:row>106</xdr:row>
          <xdr:rowOff>66675</xdr:rowOff>
        </xdr:from>
        <xdr:ext cx="431444" cy="567690"/>
        <xdr:pic>
          <xdr:nvPicPr>
            <xdr:cNvPr id="198" name="図 197">
              <a:extLst>
                <a:ext uri="{FF2B5EF4-FFF2-40B4-BE49-F238E27FC236}">
                  <a16:creationId xmlns:a16="http://schemas.microsoft.com/office/drawing/2014/main" id="{35C80F27-6153-4325-A829-7EB87BF6618A}"/>
                </a:ext>
              </a:extLst>
            </xdr:cNvPr>
            <xdr:cNvPicPr>
              <a:picLocks noChangeAspect="1" noChangeArrowheads="1"/>
              <a:extLst>
                <a:ext uri="{84589F7E-364E-4C9E-8A38-B11213B215E9}">
                  <a14:cameraTool cellRange="$O$92:$O$93" spid="_x0000_s50568"/>
                </a:ext>
              </a:extLst>
            </xdr:cNvPicPr>
          </xdr:nvPicPr>
          <xdr:blipFill>
            <a:blip xmlns:r="http://schemas.openxmlformats.org/officeDocument/2006/relationships" r:embed="rId38"/>
            <a:srcRect/>
            <a:stretch>
              <a:fillRect/>
            </a:stretch>
          </xdr:blipFill>
          <xdr:spPr bwMode="auto">
            <a:xfrm>
              <a:off x="32555498" y="25772269"/>
              <a:ext cx="431444" cy="567690"/>
            </a:xfrm>
            <a:prstGeom prst="rect">
              <a:avLst/>
            </a:prstGeom>
            <a:noFill/>
            <a:ln>
              <a:solidFill>
                <a:srgbClr val="FF0000"/>
              </a:solidFill>
            </a:ln>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twoCellAnchor editAs="oneCell">
        <xdr:from>
          <xdr:col>44</xdr:col>
          <xdr:colOff>476250</xdr:colOff>
          <xdr:row>95</xdr:row>
          <xdr:rowOff>219075</xdr:rowOff>
        </xdr:from>
        <xdr:to>
          <xdr:col>45</xdr:col>
          <xdr:colOff>476248</xdr:colOff>
          <xdr:row>98</xdr:row>
          <xdr:rowOff>219075</xdr:rowOff>
        </xdr:to>
        <xdr:pic>
          <xdr:nvPicPr>
            <xdr:cNvPr id="200" name="図 199">
              <a:extLst>
                <a:ext uri="{FF2B5EF4-FFF2-40B4-BE49-F238E27FC236}">
                  <a16:creationId xmlns:a16="http://schemas.microsoft.com/office/drawing/2014/main" id="{166F892B-BEA8-428F-B030-EA68B2851DD3}"/>
                </a:ext>
              </a:extLst>
            </xdr:cNvPr>
            <xdr:cNvPicPr>
              <a:picLocks noChangeAspect="1" noChangeArrowheads="1"/>
              <a:extLst>
                <a:ext uri="{84589F7E-364E-4C9E-8A38-B11213B215E9}">
                  <a14:cameraTool cellRange="$AJ$92:$AJ$93" spid="_x0000_s50569"/>
                </a:ext>
              </a:extLst>
            </xdr:cNvPicPr>
          </xdr:nvPicPr>
          <xdr:blipFill>
            <a:blip xmlns:r="http://schemas.openxmlformats.org/officeDocument/2006/relationships" r:embed="rId39"/>
            <a:srcRect/>
            <a:stretch>
              <a:fillRect/>
            </a:stretch>
          </xdr:blipFill>
          <xdr:spPr bwMode="auto">
            <a:xfrm>
              <a:off x="27270075" y="23374350"/>
              <a:ext cx="485773" cy="7143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9525</xdr:colOff>
          <xdr:row>95</xdr:row>
          <xdr:rowOff>152400</xdr:rowOff>
        </xdr:from>
        <xdr:to>
          <xdr:col>49</xdr:col>
          <xdr:colOff>9523</xdr:colOff>
          <xdr:row>98</xdr:row>
          <xdr:rowOff>152400</xdr:rowOff>
        </xdr:to>
        <xdr:pic>
          <xdr:nvPicPr>
            <xdr:cNvPr id="207" name="図 206">
              <a:extLst>
                <a:ext uri="{FF2B5EF4-FFF2-40B4-BE49-F238E27FC236}">
                  <a16:creationId xmlns:a16="http://schemas.microsoft.com/office/drawing/2014/main" id="{F2071203-F198-4AC8-A8A4-8775A66B935B}"/>
                </a:ext>
              </a:extLst>
            </xdr:cNvPr>
            <xdr:cNvPicPr>
              <a:picLocks noChangeAspect="1" noChangeArrowheads="1"/>
              <a:extLst>
                <a:ext uri="{84589F7E-364E-4C9E-8A38-B11213B215E9}">
                  <a14:cameraTool cellRange="$AK$92:$AK$93" spid="_x0000_s50570"/>
                </a:ext>
              </a:extLst>
            </xdr:cNvPicPr>
          </xdr:nvPicPr>
          <xdr:blipFill>
            <a:blip xmlns:r="http://schemas.openxmlformats.org/officeDocument/2006/relationships" r:embed="rId40"/>
            <a:srcRect/>
            <a:stretch>
              <a:fillRect/>
            </a:stretch>
          </xdr:blipFill>
          <xdr:spPr bwMode="auto">
            <a:xfrm>
              <a:off x="28123314" y="23313189"/>
              <a:ext cx="481263" cy="72189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9525</xdr:colOff>
          <xdr:row>95</xdr:row>
          <xdr:rowOff>161925</xdr:rowOff>
        </xdr:from>
        <xdr:to>
          <xdr:col>51</xdr:col>
          <xdr:colOff>466725</xdr:colOff>
          <xdr:row>98</xdr:row>
          <xdr:rowOff>161925</xdr:rowOff>
        </xdr:to>
        <xdr:pic>
          <xdr:nvPicPr>
            <xdr:cNvPr id="208" name="図 207">
              <a:extLst>
                <a:ext uri="{FF2B5EF4-FFF2-40B4-BE49-F238E27FC236}">
                  <a16:creationId xmlns:a16="http://schemas.microsoft.com/office/drawing/2014/main" id="{EE945578-51BC-46E4-8349-5493A423AC7A}"/>
                </a:ext>
              </a:extLst>
            </xdr:cNvPr>
            <xdr:cNvPicPr>
              <a:picLocks noChangeAspect="1" noChangeArrowheads="1"/>
              <a:extLst>
                <a:ext uri="{84589F7E-364E-4C9E-8A38-B11213B215E9}">
                  <a14:cameraTool cellRange="$AL$92:$AL$93" spid="_x0000_s50571"/>
                </a:ext>
              </a:extLst>
            </xdr:cNvPicPr>
          </xdr:nvPicPr>
          <xdr:blipFill>
            <a:blip xmlns:r="http://schemas.openxmlformats.org/officeDocument/2006/relationships" r:embed="rId41"/>
            <a:srcRect/>
            <a:stretch>
              <a:fillRect/>
            </a:stretch>
          </xdr:blipFill>
          <xdr:spPr bwMode="auto">
            <a:xfrm>
              <a:off x="30203775" y="23317200"/>
              <a:ext cx="457200" cy="7143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9525</xdr:colOff>
          <xdr:row>105</xdr:row>
          <xdr:rowOff>123825</xdr:rowOff>
        </xdr:from>
        <xdr:to>
          <xdr:col>46</xdr:col>
          <xdr:colOff>9527</xdr:colOff>
          <xdr:row>108</xdr:row>
          <xdr:rowOff>123825</xdr:rowOff>
        </xdr:to>
        <xdr:pic>
          <xdr:nvPicPr>
            <xdr:cNvPr id="209" name="図 208">
              <a:extLst>
                <a:ext uri="{FF2B5EF4-FFF2-40B4-BE49-F238E27FC236}">
                  <a16:creationId xmlns:a16="http://schemas.microsoft.com/office/drawing/2014/main" id="{14B3D656-F1DA-4E84-AD21-B2C280A2D3EE}"/>
                </a:ext>
              </a:extLst>
            </xdr:cNvPr>
            <xdr:cNvPicPr>
              <a:picLocks noChangeAspect="1" noChangeArrowheads="1"/>
              <a:extLst>
                <a:ext uri="{84589F7E-364E-4C9E-8A38-B11213B215E9}">
                  <a14:cameraTool cellRange="$AM$92:$AM$93" spid="_x0000_s50572"/>
                </a:ext>
              </a:extLst>
            </xdr:cNvPicPr>
          </xdr:nvPicPr>
          <xdr:blipFill>
            <a:blip xmlns:r="http://schemas.openxmlformats.org/officeDocument/2006/relationships" r:embed="rId42"/>
            <a:srcRect/>
            <a:stretch>
              <a:fillRect/>
            </a:stretch>
          </xdr:blipFill>
          <xdr:spPr bwMode="auto">
            <a:xfrm>
              <a:off x="27289125" y="25660350"/>
              <a:ext cx="485777" cy="7143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447675</xdr:colOff>
          <xdr:row>105</xdr:row>
          <xdr:rowOff>85725</xdr:rowOff>
        </xdr:from>
        <xdr:to>
          <xdr:col>48</xdr:col>
          <xdr:colOff>447675</xdr:colOff>
          <xdr:row>108</xdr:row>
          <xdr:rowOff>85725</xdr:rowOff>
        </xdr:to>
        <xdr:pic>
          <xdr:nvPicPr>
            <xdr:cNvPr id="210" name="図 209">
              <a:extLst>
                <a:ext uri="{FF2B5EF4-FFF2-40B4-BE49-F238E27FC236}">
                  <a16:creationId xmlns:a16="http://schemas.microsoft.com/office/drawing/2014/main" id="{76719596-C494-4C40-85D2-85AB92012CC7}"/>
                </a:ext>
              </a:extLst>
            </xdr:cNvPr>
            <xdr:cNvPicPr>
              <a:picLocks noChangeAspect="1" noChangeArrowheads="1"/>
              <a:extLst>
                <a:ext uri="{84589F7E-364E-4C9E-8A38-B11213B215E9}">
                  <a14:cameraTool cellRange="$AN$92:$AN$93" spid="_x0000_s50573"/>
                </a:ext>
              </a:extLst>
            </xdr:cNvPicPr>
          </xdr:nvPicPr>
          <xdr:blipFill>
            <a:blip xmlns:r="http://schemas.openxmlformats.org/officeDocument/2006/relationships" r:embed="rId43"/>
            <a:srcRect/>
            <a:stretch>
              <a:fillRect/>
            </a:stretch>
          </xdr:blipFill>
          <xdr:spPr bwMode="auto">
            <a:xfrm>
              <a:off x="28080201" y="25652830"/>
              <a:ext cx="481263" cy="72189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476250</xdr:colOff>
          <xdr:row>105</xdr:row>
          <xdr:rowOff>76200</xdr:rowOff>
        </xdr:from>
        <xdr:to>
          <xdr:col>51</xdr:col>
          <xdr:colOff>476250</xdr:colOff>
          <xdr:row>108</xdr:row>
          <xdr:rowOff>76200</xdr:rowOff>
        </xdr:to>
        <xdr:pic>
          <xdr:nvPicPr>
            <xdr:cNvPr id="212" name="図 211">
              <a:extLst>
                <a:ext uri="{FF2B5EF4-FFF2-40B4-BE49-F238E27FC236}">
                  <a16:creationId xmlns:a16="http://schemas.microsoft.com/office/drawing/2014/main" id="{27065678-17FA-4FE0-8334-5F63504A9E24}"/>
                </a:ext>
              </a:extLst>
            </xdr:cNvPr>
            <xdr:cNvPicPr>
              <a:picLocks noChangeAspect="1" noChangeArrowheads="1"/>
              <a:extLst>
                <a:ext uri="{84589F7E-364E-4C9E-8A38-B11213B215E9}">
                  <a14:cameraTool cellRange="$AO$92:$AO$93" spid="_x0000_s50574"/>
                </a:ext>
              </a:extLst>
            </xdr:cNvPicPr>
          </xdr:nvPicPr>
          <xdr:blipFill>
            <a:blip xmlns:r="http://schemas.openxmlformats.org/officeDocument/2006/relationships" r:embed="rId44"/>
            <a:srcRect/>
            <a:stretch>
              <a:fillRect/>
            </a:stretch>
          </xdr:blipFill>
          <xdr:spPr bwMode="auto">
            <a:xfrm>
              <a:off x="29552566" y="25643305"/>
              <a:ext cx="481263" cy="72189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69057</xdr:colOff>
          <xdr:row>105</xdr:row>
          <xdr:rowOff>180975</xdr:rowOff>
        </xdr:from>
        <xdr:to>
          <xdr:col>55</xdr:col>
          <xdr:colOff>70937</xdr:colOff>
          <xdr:row>108</xdr:row>
          <xdr:rowOff>180975</xdr:rowOff>
        </xdr:to>
        <xdr:pic>
          <xdr:nvPicPr>
            <xdr:cNvPr id="214" name="図 213">
              <a:extLst>
                <a:ext uri="{FF2B5EF4-FFF2-40B4-BE49-F238E27FC236}">
                  <a16:creationId xmlns:a16="http://schemas.microsoft.com/office/drawing/2014/main" id="{6F9B21B4-A63A-44B4-9DC5-D1B05B98C36F}"/>
                </a:ext>
              </a:extLst>
            </xdr:cNvPr>
            <xdr:cNvPicPr>
              <a:picLocks noChangeAspect="1" noChangeArrowheads="1"/>
              <a:extLst>
                <a:ext uri="{84589F7E-364E-4C9E-8A38-B11213B215E9}">
                  <a14:cameraTool cellRange="$AP$92:$AP$93" spid="_x0000_s50575"/>
                </a:ext>
              </a:extLst>
            </xdr:cNvPicPr>
          </xdr:nvPicPr>
          <xdr:blipFill>
            <a:blip xmlns:r="http://schemas.openxmlformats.org/officeDocument/2006/relationships" r:embed="rId45"/>
            <a:srcRect/>
            <a:stretch>
              <a:fillRect/>
            </a:stretch>
          </xdr:blipFill>
          <xdr:spPr bwMode="auto">
            <a:xfrm>
              <a:off x="31823026" y="25648444"/>
              <a:ext cx="490036" cy="7143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331470</xdr:colOff>
          <xdr:row>98</xdr:row>
          <xdr:rowOff>3334</xdr:rowOff>
        </xdr:from>
        <xdr:to>
          <xdr:col>44</xdr:col>
          <xdr:colOff>331470</xdr:colOff>
          <xdr:row>99</xdr:row>
          <xdr:rowOff>3334</xdr:rowOff>
        </xdr:to>
        <xdr:pic>
          <xdr:nvPicPr>
            <xdr:cNvPr id="216" name="図 215">
              <a:extLst>
                <a:ext uri="{FF2B5EF4-FFF2-40B4-BE49-F238E27FC236}">
                  <a16:creationId xmlns:a16="http://schemas.microsoft.com/office/drawing/2014/main" id="{4C25F8FD-D4DC-4310-AD3D-6C78041DDB1A}"/>
                </a:ext>
              </a:extLst>
            </xdr:cNvPr>
            <xdr:cNvPicPr>
              <a:picLocks noChangeAspect="1" noChangeArrowheads="1"/>
              <a:extLst>
                <a:ext uri="{84589F7E-364E-4C9E-8A38-B11213B215E9}">
                  <a14:cameraTool cellRange="$AJ$90" spid="_x0000_s50576"/>
                </a:ext>
              </a:extLst>
            </xdr:cNvPicPr>
          </xdr:nvPicPr>
          <xdr:blipFill>
            <a:blip xmlns:r="http://schemas.openxmlformats.org/officeDocument/2006/relationships" r:embed="rId46"/>
            <a:srcRect/>
            <a:stretch>
              <a:fillRect/>
            </a:stretch>
          </xdr:blipFill>
          <xdr:spPr bwMode="auto">
            <a:xfrm>
              <a:off x="26227564" y="23803928"/>
              <a:ext cx="488156" cy="2381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266700</xdr:colOff>
          <xdr:row>97</xdr:row>
          <xdr:rowOff>180975</xdr:rowOff>
        </xdr:from>
        <xdr:to>
          <xdr:col>47</xdr:col>
          <xdr:colOff>266700</xdr:colOff>
          <xdr:row>98</xdr:row>
          <xdr:rowOff>180976</xdr:rowOff>
        </xdr:to>
        <xdr:pic>
          <xdr:nvPicPr>
            <xdr:cNvPr id="218" name="図 217">
              <a:extLst>
                <a:ext uri="{FF2B5EF4-FFF2-40B4-BE49-F238E27FC236}">
                  <a16:creationId xmlns:a16="http://schemas.microsoft.com/office/drawing/2014/main" id="{2497AD42-4484-4114-8FDA-60B614DFBD50}"/>
                </a:ext>
              </a:extLst>
            </xdr:cNvPr>
            <xdr:cNvPicPr>
              <a:picLocks noChangeAspect="1" noChangeArrowheads="1"/>
              <a:extLst>
                <a:ext uri="{84589F7E-364E-4C9E-8A38-B11213B215E9}">
                  <a14:cameraTool cellRange="$AK$90" spid="_x0000_s50577"/>
                </a:ext>
              </a:extLst>
            </xdr:cNvPicPr>
          </xdr:nvPicPr>
          <xdr:blipFill>
            <a:blip xmlns:r="http://schemas.openxmlformats.org/officeDocument/2006/relationships" r:embed="rId47"/>
            <a:srcRect/>
            <a:stretch>
              <a:fillRect/>
            </a:stretch>
          </xdr:blipFill>
          <xdr:spPr bwMode="auto">
            <a:xfrm>
              <a:off x="27417963" y="23823028"/>
              <a:ext cx="481263" cy="24063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271462</xdr:colOff>
          <xdr:row>97</xdr:row>
          <xdr:rowOff>171450</xdr:rowOff>
        </xdr:from>
        <xdr:to>
          <xdr:col>53</xdr:col>
          <xdr:colOff>264569</xdr:colOff>
          <xdr:row>98</xdr:row>
          <xdr:rowOff>171451</xdr:rowOff>
        </xdr:to>
        <xdr:pic>
          <xdr:nvPicPr>
            <xdr:cNvPr id="220" name="図 219">
              <a:extLst>
                <a:ext uri="{FF2B5EF4-FFF2-40B4-BE49-F238E27FC236}">
                  <a16:creationId xmlns:a16="http://schemas.microsoft.com/office/drawing/2014/main" id="{95E54512-BC04-4E18-9F4A-D2A8781D2965}"/>
                </a:ext>
              </a:extLst>
            </xdr:cNvPr>
            <xdr:cNvPicPr>
              <a:picLocks noChangeAspect="1" noChangeArrowheads="1"/>
              <a:extLst>
                <a:ext uri="{84589F7E-364E-4C9E-8A38-B11213B215E9}">
                  <a14:cameraTool cellRange="$AL$90" spid="_x0000_s50578"/>
                </a:ext>
              </a:extLst>
            </xdr:cNvPicPr>
          </xdr:nvPicPr>
          <xdr:blipFill>
            <a:blip xmlns:r="http://schemas.openxmlformats.org/officeDocument/2006/relationships" r:embed="rId48"/>
            <a:srcRect/>
            <a:stretch>
              <a:fillRect/>
            </a:stretch>
          </xdr:blipFill>
          <xdr:spPr bwMode="auto">
            <a:xfrm>
              <a:off x="31049118" y="23733919"/>
              <a:ext cx="481263" cy="238126"/>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342900</xdr:colOff>
          <xdr:row>108</xdr:row>
          <xdr:rowOff>190500</xdr:rowOff>
        </xdr:from>
        <xdr:to>
          <xdr:col>44</xdr:col>
          <xdr:colOff>342900</xdr:colOff>
          <xdr:row>109</xdr:row>
          <xdr:rowOff>190500</xdr:rowOff>
        </xdr:to>
        <xdr:pic>
          <xdr:nvPicPr>
            <xdr:cNvPr id="221" name="図 220">
              <a:extLst>
                <a:ext uri="{FF2B5EF4-FFF2-40B4-BE49-F238E27FC236}">
                  <a16:creationId xmlns:a16="http://schemas.microsoft.com/office/drawing/2014/main" id="{859E4FDE-D3BF-4750-94F9-AC12CB03EDAC}"/>
                </a:ext>
              </a:extLst>
            </xdr:cNvPr>
            <xdr:cNvPicPr>
              <a:picLocks noChangeAspect="1" noChangeArrowheads="1"/>
              <a:extLst>
                <a:ext uri="{84589F7E-364E-4C9E-8A38-B11213B215E9}">
                  <a14:cameraTool cellRange="$AM$90" spid="_x0000_s50579"/>
                </a:ext>
              </a:extLst>
            </xdr:cNvPicPr>
          </xdr:nvPicPr>
          <xdr:blipFill>
            <a:blip xmlns:r="http://schemas.openxmlformats.org/officeDocument/2006/relationships" r:embed="rId48"/>
            <a:srcRect/>
            <a:stretch>
              <a:fillRect/>
            </a:stretch>
          </xdr:blipFill>
          <xdr:spPr bwMode="auto">
            <a:xfrm>
              <a:off x="26050374" y="26479500"/>
              <a:ext cx="481263" cy="24063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285750</xdr:colOff>
          <xdr:row>109</xdr:row>
          <xdr:rowOff>0</xdr:rowOff>
        </xdr:from>
        <xdr:to>
          <xdr:col>47</xdr:col>
          <xdr:colOff>285750</xdr:colOff>
          <xdr:row>110</xdr:row>
          <xdr:rowOff>20054</xdr:rowOff>
        </xdr:to>
        <xdr:pic>
          <xdr:nvPicPr>
            <xdr:cNvPr id="223" name="図 222">
              <a:extLst>
                <a:ext uri="{FF2B5EF4-FFF2-40B4-BE49-F238E27FC236}">
                  <a16:creationId xmlns:a16="http://schemas.microsoft.com/office/drawing/2014/main" id="{5FDEAD34-FCF5-4148-BFE4-9E20B9EB0F8E}"/>
                </a:ext>
              </a:extLst>
            </xdr:cNvPr>
            <xdr:cNvPicPr>
              <a:picLocks noChangeAspect="1" noChangeArrowheads="1"/>
              <a:extLst>
                <a:ext uri="{84589F7E-364E-4C9E-8A38-B11213B215E9}">
                  <a14:cameraTool cellRange="$AN$90" spid="_x0000_s50580"/>
                </a:ext>
              </a:extLst>
            </xdr:cNvPicPr>
          </xdr:nvPicPr>
          <xdr:blipFill>
            <a:blip xmlns:r="http://schemas.openxmlformats.org/officeDocument/2006/relationships" r:embed="rId49"/>
            <a:srcRect/>
            <a:stretch>
              <a:fillRect/>
            </a:stretch>
          </xdr:blipFill>
          <xdr:spPr bwMode="auto">
            <a:xfrm>
              <a:off x="27437013" y="26529632"/>
              <a:ext cx="481263" cy="24063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142875</xdr:colOff>
          <xdr:row>108</xdr:row>
          <xdr:rowOff>223838</xdr:rowOff>
        </xdr:from>
        <xdr:to>
          <xdr:col>53</xdr:col>
          <xdr:colOff>135982</xdr:colOff>
          <xdr:row>110</xdr:row>
          <xdr:rowOff>5767</xdr:rowOff>
        </xdr:to>
        <xdr:pic>
          <xdr:nvPicPr>
            <xdr:cNvPr id="224" name="図 223">
              <a:extLst>
                <a:ext uri="{FF2B5EF4-FFF2-40B4-BE49-F238E27FC236}">
                  <a16:creationId xmlns:a16="http://schemas.microsoft.com/office/drawing/2014/main" id="{1C5C649D-2926-4A97-BE36-6A095B3A800C}"/>
                </a:ext>
              </a:extLst>
            </xdr:cNvPr>
            <xdr:cNvPicPr>
              <a:picLocks noChangeAspect="1" noChangeArrowheads="1"/>
              <a:extLst>
                <a:ext uri="{84589F7E-364E-4C9E-8A38-B11213B215E9}">
                  <a14:cameraTool cellRange="$AO$90" spid="_x0000_s50581"/>
                </a:ext>
              </a:extLst>
            </xdr:cNvPicPr>
          </xdr:nvPicPr>
          <xdr:blipFill>
            <a:blip xmlns:r="http://schemas.openxmlformats.org/officeDocument/2006/relationships" r:embed="rId48"/>
            <a:srcRect/>
            <a:stretch>
              <a:fillRect/>
            </a:stretch>
          </xdr:blipFill>
          <xdr:spPr bwMode="auto">
            <a:xfrm>
              <a:off x="30920531" y="26405682"/>
              <a:ext cx="481263" cy="234366"/>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314325</xdr:colOff>
          <xdr:row>108</xdr:row>
          <xdr:rowOff>200025</xdr:rowOff>
        </xdr:from>
        <xdr:to>
          <xdr:col>56</xdr:col>
          <xdr:colOff>316205</xdr:colOff>
          <xdr:row>109</xdr:row>
          <xdr:rowOff>200025</xdr:rowOff>
        </xdr:to>
        <xdr:pic>
          <xdr:nvPicPr>
            <xdr:cNvPr id="226" name="図 225">
              <a:extLst>
                <a:ext uri="{FF2B5EF4-FFF2-40B4-BE49-F238E27FC236}">
                  <a16:creationId xmlns:a16="http://schemas.microsoft.com/office/drawing/2014/main" id="{EEB73B45-714D-4A2C-B170-5A282AE56FEA}"/>
                </a:ext>
              </a:extLst>
            </xdr:cNvPr>
            <xdr:cNvPicPr>
              <a:picLocks noChangeAspect="1" noChangeArrowheads="1"/>
              <a:extLst>
                <a:ext uri="{84589F7E-364E-4C9E-8A38-B11213B215E9}">
                  <a14:cameraTool cellRange="$AP$90" spid="_x0000_s50582"/>
                </a:ext>
              </a:extLst>
            </xdr:cNvPicPr>
          </xdr:nvPicPr>
          <xdr:blipFill>
            <a:blip xmlns:r="http://schemas.openxmlformats.org/officeDocument/2006/relationships" r:embed="rId50"/>
            <a:srcRect/>
            <a:stretch>
              <a:fillRect/>
            </a:stretch>
          </xdr:blipFill>
          <xdr:spPr bwMode="auto">
            <a:xfrm>
              <a:off x="32556450" y="26381869"/>
              <a:ext cx="490036" cy="238125"/>
            </a:xfrm>
            <a:prstGeom prst="rect">
              <a:avLst/>
            </a:prstGeom>
            <a:noFill/>
            <a:extLst>
              <a:ext uri="{909E8E84-426E-40DD-AFC4-6F175D3DCCD1}">
                <a14:hiddenFill>
                  <a:solidFill>
                    <a:srgbClr val="FFFFFF"/>
                  </a:solidFill>
                </a14:hiddenFill>
              </a:ext>
            </a:extLst>
          </xdr:spPr>
        </xdr:pic>
        <xdr:clientData/>
      </xdr:twoCellAnchor>
    </mc:Choice>
    <mc:Fallback/>
  </mc:AlternateContent>
  <xdr:oneCellAnchor>
    <xdr:from>
      <xdr:col>25</xdr:col>
      <xdr:colOff>487680</xdr:colOff>
      <xdr:row>76</xdr:row>
      <xdr:rowOff>15239</xdr:rowOff>
    </xdr:from>
    <xdr:ext cx="636982" cy="1678306"/>
    <xdr:pic>
      <xdr:nvPicPr>
        <xdr:cNvPr id="205" name="図 204">
          <a:extLst>
            <a:ext uri="{FF2B5EF4-FFF2-40B4-BE49-F238E27FC236}">
              <a16:creationId xmlns:a16="http://schemas.microsoft.com/office/drawing/2014/main" id="{B659490F-8033-409A-ABC2-D1F0B168CA38}"/>
            </a:ext>
          </a:extLst>
        </xdr:cNvPr>
        <xdr:cNvPicPr>
          <a:picLocks noChangeAspect="1" noChangeArrowheads="1"/>
        </xdr:cNvPicPr>
      </xdr:nvPicPr>
      <xdr:blipFill rotWithShape="1">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l="10638" t="13744" r="13830"/>
        <a:stretch/>
      </xdr:blipFill>
      <xdr:spPr bwMode="auto">
        <a:xfrm>
          <a:off x="16727805" y="18227039"/>
          <a:ext cx="636982" cy="16783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495300</xdr:colOff>
      <xdr:row>76</xdr:row>
      <xdr:rowOff>7619</xdr:rowOff>
    </xdr:from>
    <xdr:ext cx="650539" cy="1655446"/>
    <xdr:pic>
      <xdr:nvPicPr>
        <xdr:cNvPr id="229" name="図 228">
          <a:extLst>
            <a:ext uri="{FF2B5EF4-FFF2-40B4-BE49-F238E27FC236}">
              <a16:creationId xmlns:a16="http://schemas.microsoft.com/office/drawing/2014/main" id="{46E4218E-DDCF-4F93-BC6B-A3E08425A129}"/>
            </a:ext>
          </a:extLst>
        </xdr:cNvPr>
        <xdr:cNvPicPr>
          <a:picLocks noChangeAspect="1" noChangeArrowheads="1"/>
        </xdr:cNvPicPr>
      </xdr:nvPicPr>
      <xdr:blipFill rotWithShape="1">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l="13044" t="14692" r="9565"/>
        <a:stretch/>
      </xdr:blipFill>
      <xdr:spPr bwMode="auto">
        <a:xfrm>
          <a:off x="11839575" y="18219419"/>
          <a:ext cx="650539" cy="16554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447675</xdr:colOff>
      <xdr:row>65</xdr:row>
      <xdr:rowOff>1</xdr:rowOff>
    </xdr:from>
    <xdr:ext cx="692379" cy="1838324"/>
    <xdr:pic>
      <xdr:nvPicPr>
        <xdr:cNvPr id="230" name="図 229">
          <a:extLst>
            <a:ext uri="{FF2B5EF4-FFF2-40B4-BE49-F238E27FC236}">
              <a16:creationId xmlns:a16="http://schemas.microsoft.com/office/drawing/2014/main" id="{C9EFD2E3-DB1A-4A57-96C5-67B008B0815F}"/>
            </a:ext>
          </a:extLst>
        </xdr:cNvPr>
        <xdr:cNvPicPr>
          <a:picLocks noChangeAspect="1" noChangeArrowheads="1"/>
        </xdr:cNvPicPr>
      </xdr:nvPicPr>
      <xdr:blipFill rotWithShape="1">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l="13497" t="14692" r="10582"/>
        <a:stretch/>
      </xdr:blipFill>
      <xdr:spPr bwMode="auto">
        <a:xfrm>
          <a:off x="11791950" y="15373351"/>
          <a:ext cx="692379" cy="18383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438149</xdr:colOff>
      <xdr:row>65</xdr:row>
      <xdr:rowOff>1</xdr:rowOff>
    </xdr:from>
    <xdr:ext cx="695326" cy="1885950"/>
    <xdr:pic>
      <xdr:nvPicPr>
        <xdr:cNvPr id="235" name="図 234">
          <a:extLst>
            <a:ext uri="{FF2B5EF4-FFF2-40B4-BE49-F238E27FC236}">
              <a16:creationId xmlns:a16="http://schemas.microsoft.com/office/drawing/2014/main" id="{14DC9D75-A313-404C-8482-319F0D7BC4E2}"/>
            </a:ext>
          </a:extLst>
        </xdr:cNvPr>
        <xdr:cNvPicPr>
          <a:picLocks noChangeAspect="1" noChangeArrowheads="1"/>
        </xdr:cNvPicPr>
      </xdr:nvPicPr>
      <xdr:blipFill rotWithShape="1">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l="11667" t="14692" r="8332"/>
        <a:stretch/>
      </xdr:blipFill>
      <xdr:spPr bwMode="auto">
        <a:xfrm>
          <a:off x="15049499" y="15373351"/>
          <a:ext cx="695326" cy="18859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441960</xdr:colOff>
      <xdr:row>75</xdr:row>
      <xdr:rowOff>199954</xdr:rowOff>
    </xdr:from>
    <xdr:ext cx="676445" cy="1701236"/>
    <xdr:pic>
      <xdr:nvPicPr>
        <xdr:cNvPr id="236" name="図 235">
          <a:extLst>
            <a:ext uri="{FF2B5EF4-FFF2-40B4-BE49-F238E27FC236}">
              <a16:creationId xmlns:a16="http://schemas.microsoft.com/office/drawing/2014/main" id="{357D18BA-2430-44AE-89EC-F8592B02C3FC}"/>
            </a:ext>
          </a:extLst>
        </xdr:cNvPr>
        <xdr:cNvPicPr>
          <a:picLocks noChangeAspect="1" noChangeArrowheads="1"/>
        </xdr:cNvPicPr>
      </xdr:nvPicPr>
      <xdr:blipFill rotWithShape="1">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l="10569" t="15166" r="11382"/>
        <a:stretch/>
      </xdr:blipFill>
      <xdr:spPr bwMode="auto">
        <a:xfrm>
          <a:off x="13415010" y="18173629"/>
          <a:ext cx="676445" cy="1701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419100</xdr:colOff>
      <xdr:row>65</xdr:row>
      <xdr:rowOff>38100</xdr:rowOff>
    </xdr:from>
    <xdr:ext cx="741083" cy="1878330"/>
    <xdr:pic>
      <xdr:nvPicPr>
        <xdr:cNvPr id="237" name="図 236">
          <a:extLst>
            <a:ext uri="{FF2B5EF4-FFF2-40B4-BE49-F238E27FC236}">
              <a16:creationId xmlns:a16="http://schemas.microsoft.com/office/drawing/2014/main" id="{BB31EED1-769C-4B36-B959-361B6D63144F}"/>
            </a:ext>
          </a:extLst>
        </xdr:cNvPr>
        <xdr:cNvPicPr>
          <a:picLocks noChangeAspect="1" noChangeArrowheads="1"/>
        </xdr:cNvPicPr>
      </xdr:nvPicPr>
      <xdr:blipFill rotWithShape="1">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l="11428" t="11848" r="7620"/>
        <a:stretch/>
      </xdr:blipFill>
      <xdr:spPr bwMode="auto">
        <a:xfrm>
          <a:off x="13392150" y="15411450"/>
          <a:ext cx="741083" cy="1878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457200</xdr:colOff>
      <xdr:row>75</xdr:row>
      <xdr:rowOff>198119</xdr:rowOff>
    </xdr:from>
    <xdr:ext cx="704850" cy="1779271"/>
    <xdr:pic>
      <xdr:nvPicPr>
        <xdr:cNvPr id="238" name="図 237">
          <a:extLst>
            <a:ext uri="{FF2B5EF4-FFF2-40B4-BE49-F238E27FC236}">
              <a16:creationId xmlns:a16="http://schemas.microsoft.com/office/drawing/2014/main" id="{202091CF-6290-4242-B691-1C87C4FD57BF}"/>
            </a:ext>
          </a:extLst>
        </xdr:cNvPr>
        <xdr:cNvPicPr>
          <a:picLocks noChangeAspect="1" noChangeArrowheads="1"/>
        </xdr:cNvPicPr>
      </xdr:nvPicPr>
      <xdr:blipFill rotWithShape="1">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l="9924" t="12322" r="8397"/>
        <a:stretch/>
      </xdr:blipFill>
      <xdr:spPr bwMode="auto">
        <a:xfrm>
          <a:off x="15068550" y="18171794"/>
          <a:ext cx="704850" cy="177927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oneCellAnchor>
        <xdr:from>
          <xdr:col>16</xdr:col>
          <xdr:colOff>521157</xdr:colOff>
          <xdr:row>68</xdr:row>
          <xdr:rowOff>186690</xdr:rowOff>
        </xdr:from>
        <xdr:ext cx="516010" cy="722586"/>
        <xdr:pic>
          <xdr:nvPicPr>
            <xdr:cNvPr id="241" name="図 240">
              <a:extLst>
                <a:ext uri="{FF2B5EF4-FFF2-40B4-BE49-F238E27FC236}">
                  <a16:creationId xmlns:a16="http://schemas.microsoft.com/office/drawing/2014/main" id="{66DC6BB0-B3AD-4B1A-85C3-06F8D3DD84BE}"/>
                </a:ext>
              </a:extLst>
            </xdr:cNvPr>
            <xdr:cNvPicPr>
              <a:picLocks noChangeAspect="1" noChangeArrowheads="1"/>
              <a:extLst>
                <a:ext uri="{84589F7E-364E-4C9E-8A38-B11213B215E9}">
                  <a14:cameraTool cellRange="$I$92:$I$93" spid="_x0000_s50583"/>
                </a:ext>
              </a:extLst>
            </xdr:cNvPicPr>
          </xdr:nvPicPr>
          <xdr:blipFill>
            <a:blip xmlns:r="http://schemas.openxmlformats.org/officeDocument/2006/relationships" r:embed="rId51"/>
            <a:srcRect/>
            <a:stretch>
              <a:fillRect/>
            </a:stretch>
          </xdr:blipFill>
          <xdr:spPr bwMode="auto">
            <a:xfrm>
              <a:off x="11908824" y="17088273"/>
              <a:ext cx="516010" cy="722586"/>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19</xdr:col>
          <xdr:colOff>502919</xdr:colOff>
          <xdr:row>68</xdr:row>
          <xdr:rowOff>171450</xdr:rowOff>
        </xdr:from>
        <xdr:ext cx="542925" cy="714375"/>
        <xdr:pic>
          <xdr:nvPicPr>
            <xdr:cNvPr id="242" name="図 241">
              <a:extLst>
                <a:ext uri="{FF2B5EF4-FFF2-40B4-BE49-F238E27FC236}">
                  <a16:creationId xmlns:a16="http://schemas.microsoft.com/office/drawing/2014/main" id="{6BAC818D-CDED-4713-BF24-429A5F5FDDBD}"/>
                </a:ext>
              </a:extLst>
            </xdr:cNvPr>
            <xdr:cNvPicPr>
              <a:picLocks noChangeAspect="1" noChangeArrowheads="1"/>
              <a:extLst>
                <a:ext uri="{84589F7E-364E-4C9E-8A38-B11213B215E9}">
                  <a14:cameraTool cellRange="$J$92:$J$93" spid="_x0000_s50584"/>
                </a:ext>
              </a:extLst>
            </xdr:cNvPicPr>
          </xdr:nvPicPr>
          <xdr:blipFill>
            <a:blip xmlns:r="http://schemas.openxmlformats.org/officeDocument/2006/relationships" r:embed="rId9"/>
            <a:srcRect/>
            <a:stretch>
              <a:fillRect/>
            </a:stretch>
          </xdr:blipFill>
          <xdr:spPr bwMode="auto">
            <a:xfrm>
              <a:off x="13475969" y="16449675"/>
              <a:ext cx="542925" cy="714375"/>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22</xdr:col>
          <xdr:colOff>514411</xdr:colOff>
          <xdr:row>68</xdr:row>
          <xdr:rowOff>200025</xdr:rowOff>
        </xdr:from>
        <xdr:ext cx="542925" cy="714375"/>
        <xdr:pic>
          <xdr:nvPicPr>
            <xdr:cNvPr id="243" name="図 242">
              <a:extLst>
                <a:ext uri="{FF2B5EF4-FFF2-40B4-BE49-F238E27FC236}">
                  <a16:creationId xmlns:a16="http://schemas.microsoft.com/office/drawing/2014/main" id="{D5087D33-15E4-4CB1-864B-E3D52E99132B}"/>
                </a:ext>
              </a:extLst>
            </xdr:cNvPr>
            <xdr:cNvPicPr>
              <a:picLocks noChangeAspect="1" noChangeArrowheads="1"/>
              <a:extLst>
                <a:ext uri="{84589F7E-364E-4C9E-8A38-B11213B215E9}">
                  <a14:cameraTool cellRange="$K$92:$K$93" spid="_x0000_s50585"/>
                </a:ext>
              </a:extLst>
            </xdr:cNvPicPr>
          </xdr:nvPicPr>
          <xdr:blipFill>
            <a:blip xmlns:r="http://schemas.openxmlformats.org/officeDocument/2006/relationships" r:embed="rId36"/>
            <a:srcRect/>
            <a:stretch>
              <a:fillRect/>
            </a:stretch>
          </xdr:blipFill>
          <xdr:spPr bwMode="auto">
            <a:xfrm>
              <a:off x="15173386" y="16802100"/>
              <a:ext cx="542925" cy="714375"/>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17</xdr:col>
          <xdr:colOff>15241</xdr:colOff>
          <xdr:row>78</xdr:row>
          <xdr:rowOff>85089</xdr:rowOff>
        </xdr:from>
        <xdr:ext cx="518160" cy="714375"/>
        <xdr:pic>
          <xdr:nvPicPr>
            <xdr:cNvPr id="244" name="図 243">
              <a:extLst>
                <a:ext uri="{FF2B5EF4-FFF2-40B4-BE49-F238E27FC236}">
                  <a16:creationId xmlns:a16="http://schemas.microsoft.com/office/drawing/2014/main" id="{C29A4BE8-B7A8-4356-9F1B-D276C809FCB3}"/>
                </a:ext>
              </a:extLst>
            </xdr:cNvPr>
            <xdr:cNvPicPr>
              <a:picLocks noChangeAspect="1" noChangeArrowheads="1"/>
              <a:extLst>
                <a:ext uri="{84589F7E-364E-4C9E-8A38-B11213B215E9}">
                  <a14:cameraTool cellRange="$L$92:$L$93" spid="_x0000_s50586"/>
                </a:ext>
              </a:extLst>
            </xdr:cNvPicPr>
          </xdr:nvPicPr>
          <xdr:blipFill>
            <a:blip xmlns:r="http://schemas.openxmlformats.org/officeDocument/2006/relationships" r:embed="rId11"/>
            <a:srcRect/>
            <a:stretch>
              <a:fillRect/>
            </a:stretch>
          </xdr:blipFill>
          <xdr:spPr bwMode="auto">
            <a:xfrm>
              <a:off x="11950066" y="19068414"/>
              <a:ext cx="518160" cy="714375"/>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19</xdr:col>
          <xdr:colOff>527685</xdr:colOff>
          <xdr:row>78</xdr:row>
          <xdr:rowOff>15558</xdr:rowOff>
        </xdr:from>
        <xdr:ext cx="542925" cy="714375"/>
        <xdr:pic>
          <xdr:nvPicPr>
            <xdr:cNvPr id="245" name="図 244">
              <a:extLst>
                <a:ext uri="{FF2B5EF4-FFF2-40B4-BE49-F238E27FC236}">
                  <a16:creationId xmlns:a16="http://schemas.microsoft.com/office/drawing/2014/main" id="{839D9018-0CF3-4953-BD26-C582A1A0727F}"/>
                </a:ext>
              </a:extLst>
            </xdr:cNvPr>
            <xdr:cNvPicPr>
              <a:picLocks noChangeAspect="1" noChangeArrowheads="1"/>
              <a:extLst>
                <a:ext uri="{84589F7E-364E-4C9E-8A38-B11213B215E9}">
                  <a14:cameraTool cellRange="$M$92:$M$93" spid="_x0000_s50587"/>
                </a:ext>
              </a:extLst>
            </xdr:cNvPicPr>
          </xdr:nvPicPr>
          <xdr:blipFill>
            <a:blip xmlns:r="http://schemas.openxmlformats.org/officeDocument/2006/relationships" r:embed="rId37"/>
            <a:srcRect/>
            <a:stretch>
              <a:fillRect/>
            </a:stretch>
          </xdr:blipFill>
          <xdr:spPr bwMode="auto">
            <a:xfrm>
              <a:off x="13500735" y="18675033"/>
              <a:ext cx="542925" cy="714375"/>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23</xdr:col>
          <xdr:colOff>31340</xdr:colOff>
          <xdr:row>78</xdr:row>
          <xdr:rowOff>59055</xdr:rowOff>
        </xdr:from>
        <xdr:ext cx="492535" cy="714375"/>
        <xdr:pic>
          <xdr:nvPicPr>
            <xdr:cNvPr id="246" name="図 245">
              <a:extLst>
                <a:ext uri="{FF2B5EF4-FFF2-40B4-BE49-F238E27FC236}">
                  <a16:creationId xmlns:a16="http://schemas.microsoft.com/office/drawing/2014/main" id="{6BE36248-664A-4187-B04F-2DFCC8E065BD}"/>
                </a:ext>
              </a:extLst>
            </xdr:cNvPr>
            <xdr:cNvPicPr>
              <a:picLocks noChangeAspect="1" noChangeArrowheads="1"/>
              <a:extLst>
                <a:ext uri="{84589F7E-364E-4C9E-8A38-B11213B215E9}">
                  <a14:cameraTool cellRange="$N$92:$N$93" spid="_x0000_s50588"/>
                </a:ext>
              </a:extLst>
            </xdr:cNvPicPr>
          </xdr:nvPicPr>
          <xdr:blipFill>
            <a:blip xmlns:r="http://schemas.openxmlformats.org/officeDocument/2006/relationships" r:embed="rId32"/>
            <a:srcRect/>
            <a:stretch>
              <a:fillRect/>
            </a:stretch>
          </xdr:blipFill>
          <xdr:spPr bwMode="auto">
            <a:xfrm>
              <a:off x="15233240" y="19042380"/>
              <a:ext cx="492535" cy="714375"/>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25</xdr:col>
          <xdr:colOff>529327</xdr:colOff>
          <xdr:row>78</xdr:row>
          <xdr:rowOff>152860</xdr:rowOff>
        </xdr:from>
        <xdr:ext cx="542925" cy="714375"/>
        <xdr:pic>
          <xdr:nvPicPr>
            <xdr:cNvPr id="247" name="図 246">
              <a:extLst>
                <a:ext uri="{FF2B5EF4-FFF2-40B4-BE49-F238E27FC236}">
                  <a16:creationId xmlns:a16="http://schemas.microsoft.com/office/drawing/2014/main" id="{208E67EA-EE88-4166-9A5E-69473C590E3F}"/>
                </a:ext>
              </a:extLst>
            </xdr:cNvPr>
            <xdr:cNvPicPr>
              <a:picLocks noChangeAspect="1" noChangeArrowheads="1"/>
              <a:extLst>
                <a:ext uri="{84589F7E-364E-4C9E-8A38-B11213B215E9}">
                  <a14:cameraTool cellRange="$O$92:$O$93" spid="_x0000_s50589"/>
                </a:ext>
              </a:extLst>
            </xdr:cNvPicPr>
          </xdr:nvPicPr>
          <xdr:blipFill>
            <a:blip xmlns:r="http://schemas.openxmlformats.org/officeDocument/2006/relationships" r:embed="rId38"/>
            <a:srcRect/>
            <a:stretch>
              <a:fillRect/>
            </a:stretch>
          </xdr:blipFill>
          <xdr:spPr bwMode="auto">
            <a:xfrm>
              <a:off x="16831310" y="19334239"/>
              <a:ext cx="542925" cy="714375"/>
            </a:xfrm>
            <a:prstGeom prst="rect">
              <a:avLst/>
            </a:prstGeom>
            <a:noFill/>
            <a:extLst>
              <a:ext uri="{909E8E84-426E-40DD-AFC4-6F175D3DCCD1}">
                <a14:hiddenFill>
                  <a:solidFill>
                    <a:srgbClr val="FFFFFF"/>
                  </a:solidFill>
                </a14:hiddenFill>
              </a:ext>
            </a:extLst>
          </xdr:spPr>
        </xdr:pic>
        <xdr:clientData/>
      </xdr:oneCellAnchor>
    </mc:Choice>
    <mc:Fallback/>
  </mc:AlternateContent>
  <xdr:oneCellAnchor>
    <xdr:from>
      <xdr:col>53</xdr:col>
      <xdr:colOff>487680</xdr:colOff>
      <xdr:row>77</xdr:row>
      <xdr:rowOff>15239</xdr:rowOff>
    </xdr:from>
    <xdr:ext cx="636982" cy="1678306"/>
    <xdr:pic>
      <xdr:nvPicPr>
        <xdr:cNvPr id="248" name="図 247">
          <a:extLst>
            <a:ext uri="{FF2B5EF4-FFF2-40B4-BE49-F238E27FC236}">
              <a16:creationId xmlns:a16="http://schemas.microsoft.com/office/drawing/2014/main" id="{98AEB2CF-19A9-468F-B471-8B6EAFEC9F65}"/>
            </a:ext>
          </a:extLst>
        </xdr:cNvPr>
        <xdr:cNvPicPr>
          <a:picLocks noChangeAspect="1" noChangeArrowheads="1"/>
        </xdr:cNvPicPr>
      </xdr:nvPicPr>
      <xdr:blipFill rotWithShape="1">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l="10638" t="13744" r="13830"/>
        <a:stretch/>
      </xdr:blipFill>
      <xdr:spPr bwMode="auto">
        <a:xfrm>
          <a:off x="31320105" y="18227039"/>
          <a:ext cx="636982" cy="16783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44</xdr:col>
      <xdr:colOff>409575</xdr:colOff>
      <xdr:row>77</xdr:row>
      <xdr:rowOff>17144</xdr:rowOff>
    </xdr:from>
    <xdr:ext cx="650539" cy="1655446"/>
    <xdr:pic>
      <xdr:nvPicPr>
        <xdr:cNvPr id="249" name="図 248">
          <a:extLst>
            <a:ext uri="{FF2B5EF4-FFF2-40B4-BE49-F238E27FC236}">
              <a16:creationId xmlns:a16="http://schemas.microsoft.com/office/drawing/2014/main" id="{8AB77D23-7081-4F20-985B-3DE5EACB7E4F}"/>
            </a:ext>
          </a:extLst>
        </xdr:cNvPr>
        <xdr:cNvPicPr>
          <a:picLocks noChangeAspect="1" noChangeArrowheads="1"/>
        </xdr:cNvPicPr>
      </xdr:nvPicPr>
      <xdr:blipFill rotWithShape="1">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l="13044" t="14692" r="9565"/>
        <a:stretch/>
      </xdr:blipFill>
      <xdr:spPr bwMode="auto">
        <a:xfrm>
          <a:off x="26670000" y="18228944"/>
          <a:ext cx="650539" cy="16554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44</xdr:col>
      <xdr:colOff>419100</xdr:colOff>
      <xdr:row>66</xdr:row>
      <xdr:rowOff>45718</xdr:rowOff>
    </xdr:from>
    <xdr:ext cx="600076" cy="1649731"/>
    <xdr:pic>
      <xdr:nvPicPr>
        <xdr:cNvPr id="250" name="図 249">
          <a:extLst>
            <a:ext uri="{FF2B5EF4-FFF2-40B4-BE49-F238E27FC236}">
              <a16:creationId xmlns:a16="http://schemas.microsoft.com/office/drawing/2014/main" id="{28A4F30C-0CA4-4A32-8993-B5BE62494E3D}"/>
            </a:ext>
          </a:extLst>
        </xdr:cNvPr>
        <xdr:cNvPicPr>
          <a:picLocks noChangeAspect="1" noChangeArrowheads="1"/>
        </xdr:cNvPicPr>
      </xdr:nvPicPr>
      <xdr:blipFill rotWithShape="1">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l="13497" t="14692" r="10582"/>
        <a:stretch/>
      </xdr:blipFill>
      <xdr:spPr bwMode="auto">
        <a:xfrm>
          <a:off x="26679525" y="15638143"/>
          <a:ext cx="600076" cy="16497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50</xdr:col>
      <xdr:colOff>428625</xdr:colOff>
      <xdr:row>66</xdr:row>
      <xdr:rowOff>1662</xdr:rowOff>
    </xdr:from>
    <xdr:ext cx="590550" cy="1665213"/>
    <xdr:pic>
      <xdr:nvPicPr>
        <xdr:cNvPr id="251" name="図 250">
          <a:extLst>
            <a:ext uri="{FF2B5EF4-FFF2-40B4-BE49-F238E27FC236}">
              <a16:creationId xmlns:a16="http://schemas.microsoft.com/office/drawing/2014/main" id="{DD11FBF9-4A7D-4169-9070-FC7740D44FE1}"/>
            </a:ext>
          </a:extLst>
        </xdr:cNvPr>
        <xdr:cNvPicPr>
          <a:picLocks noChangeAspect="1" noChangeArrowheads="1"/>
        </xdr:cNvPicPr>
      </xdr:nvPicPr>
      <xdr:blipFill rotWithShape="1">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l="11667" t="14692" r="8332"/>
        <a:stretch/>
      </xdr:blipFill>
      <xdr:spPr bwMode="auto">
        <a:xfrm>
          <a:off x="29603700" y="15594087"/>
          <a:ext cx="590550" cy="166521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47</xdr:col>
      <xdr:colOff>352425</xdr:colOff>
      <xdr:row>76</xdr:row>
      <xdr:rowOff>228529</xdr:rowOff>
    </xdr:from>
    <xdr:ext cx="651680" cy="1701236"/>
    <xdr:pic>
      <xdr:nvPicPr>
        <xdr:cNvPr id="252" name="図 251">
          <a:extLst>
            <a:ext uri="{FF2B5EF4-FFF2-40B4-BE49-F238E27FC236}">
              <a16:creationId xmlns:a16="http://schemas.microsoft.com/office/drawing/2014/main" id="{096EAAED-34BF-4903-A339-0D2258CB9BC8}"/>
            </a:ext>
          </a:extLst>
        </xdr:cNvPr>
        <xdr:cNvPicPr>
          <a:picLocks noChangeAspect="1" noChangeArrowheads="1"/>
        </xdr:cNvPicPr>
      </xdr:nvPicPr>
      <xdr:blipFill rotWithShape="1">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l="10569" t="15166" r="11382"/>
        <a:stretch/>
      </xdr:blipFill>
      <xdr:spPr bwMode="auto">
        <a:xfrm>
          <a:off x="28070175" y="18202204"/>
          <a:ext cx="651680" cy="1701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47</xdr:col>
      <xdr:colOff>408188</xdr:colOff>
      <xdr:row>65</xdr:row>
      <xdr:rowOff>441959</xdr:rowOff>
    </xdr:from>
    <xdr:ext cx="685320" cy="1731646"/>
    <xdr:pic>
      <xdr:nvPicPr>
        <xdr:cNvPr id="253" name="図 252">
          <a:extLst>
            <a:ext uri="{FF2B5EF4-FFF2-40B4-BE49-F238E27FC236}">
              <a16:creationId xmlns:a16="http://schemas.microsoft.com/office/drawing/2014/main" id="{D2BC7EEE-6685-4DBD-9EB2-A0D98947E050}"/>
            </a:ext>
          </a:extLst>
        </xdr:cNvPr>
        <xdr:cNvPicPr>
          <a:picLocks noChangeAspect="1" noChangeArrowheads="1"/>
        </xdr:cNvPicPr>
      </xdr:nvPicPr>
      <xdr:blipFill rotWithShape="1">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l="11428" t="11848" r="7620"/>
        <a:stretch/>
      </xdr:blipFill>
      <xdr:spPr bwMode="auto">
        <a:xfrm>
          <a:off x="28125938" y="15558134"/>
          <a:ext cx="685320" cy="17316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50</xdr:col>
      <xdr:colOff>361950</xdr:colOff>
      <xdr:row>76</xdr:row>
      <xdr:rowOff>198119</xdr:rowOff>
    </xdr:from>
    <xdr:ext cx="704850" cy="1779271"/>
    <xdr:pic>
      <xdr:nvPicPr>
        <xdr:cNvPr id="254" name="図 253">
          <a:extLst>
            <a:ext uri="{FF2B5EF4-FFF2-40B4-BE49-F238E27FC236}">
              <a16:creationId xmlns:a16="http://schemas.microsoft.com/office/drawing/2014/main" id="{02B63A1F-0832-48AF-9CD0-A24C7945A66F}"/>
            </a:ext>
          </a:extLst>
        </xdr:cNvPr>
        <xdr:cNvPicPr>
          <a:picLocks noChangeAspect="1" noChangeArrowheads="1"/>
        </xdr:cNvPicPr>
      </xdr:nvPicPr>
      <xdr:blipFill rotWithShape="1">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l="9924" t="12322" r="8397"/>
        <a:stretch/>
      </xdr:blipFill>
      <xdr:spPr bwMode="auto">
        <a:xfrm>
          <a:off x="29537025" y="18171794"/>
          <a:ext cx="704850" cy="177927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oneCellAnchor>
        <xdr:from>
          <xdr:col>43</xdr:col>
          <xdr:colOff>254220</xdr:colOff>
          <xdr:row>69</xdr:row>
          <xdr:rowOff>30480</xdr:rowOff>
        </xdr:from>
        <xdr:ext cx="591207" cy="722586"/>
        <xdr:pic>
          <xdr:nvPicPr>
            <xdr:cNvPr id="255" name="図 254">
              <a:extLst>
                <a:ext uri="{FF2B5EF4-FFF2-40B4-BE49-F238E27FC236}">
                  <a16:creationId xmlns:a16="http://schemas.microsoft.com/office/drawing/2014/main" id="{F0A1F5A2-1086-47D4-8C93-891C3D87DF3A}"/>
                </a:ext>
              </a:extLst>
            </xdr:cNvPr>
            <xdr:cNvPicPr>
              <a:picLocks noChangeAspect="1" noChangeArrowheads="1"/>
              <a:extLst>
                <a:ext uri="{84589F7E-364E-4C9E-8A38-B11213B215E9}">
                  <a14:cameraTool cellRange="$I$92:$I$93" spid="_x0000_s50590"/>
                </a:ext>
              </a:extLst>
            </xdr:cNvPicPr>
          </xdr:nvPicPr>
          <xdr:blipFill>
            <a:blip xmlns:r="http://schemas.openxmlformats.org/officeDocument/2006/relationships" r:embed="rId52"/>
            <a:srcRect/>
            <a:stretch>
              <a:fillRect/>
            </a:stretch>
          </xdr:blipFill>
          <xdr:spPr bwMode="auto">
            <a:xfrm>
              <a:off x="26617668" y="17044101"/>
              <a:ext cx="591207" cy="722586"/>
            </a:xfrm>
            <a:prstGeom prst="rect">
              <a:avLst/>
            </a:prstGeom>
            <a:noFill/>
            <a:ln>
              <a:solidFill>
                <a:srgbClr val="FF0000"/>
              </a:solidFill>
            </a:ln>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46</xdr:col>
          <xdr:colOff>304800</xdr:colOff>
          <xdr:row>69</xdr:row>
          <xdr:rowOff>29579</xdr:rowOff>
        </xdr:from>
        <xdr:ext cx="542925" cy="714375"/>
        <xdr:pic>
          <xdr:nvPicPr>
            <xdr:cNvPr id="256" name="図 255">
              <a:extLst>
                <a:ext uri="{FF2B5EF4-FFF2-40B4-BE49-F238E27FC236}">
                  <a16:creationId xmlns:a16="http://schemas.microsoft.com/office/drawing/2014/main" id="{40D78DE0-810E-4812-8D71-0FD19E4BBDFA}"/>
                </a:ext>
              </a:extLst>
            </xdr:cNvPr>
            <xdr:cNvPicPr>
              <a:picLocks noChangeAspect="1" noChangeArrowheads="1"/>
              <a:extLst>
                <a:ext uri="{84589F7E-364E-4C9E-8A38-B11213B215E9}">
                  <a14:cameraTool cellRange="$J$92:$J$93" spid="_x0000_s50591"/>
                </a:ext>
              </a:extLst>
            </xdr:cNvPicPr>
          </xdr:nvPicPr>
          <xdr:blipFill>
            <a:blip xmlns:r="http://schemas.openxmlformats.org/officeDocument/2006/relationships" r:embed="rId9"/>
            <a:srcRect/>
            <a:stretch>
              <a:fillRect/>
            </a:stretch>
          </xdr:blipFill>
          <xdr:spPr bwMode="auto">
            <a:xfrm>
              <a:off x="27536775" y="51693179"/>
              <a:ext cx="542925" cy="714375"/>
            </a:xfrm>
            <a:prstGeom prst="rect">
              <a:avLst/>
            </a:prstGeom>
            <a:noFill/>
            <a:ln>
              <a:solidFill>
                <a:srgbClr val="FF0000"/>
              </a:solidFill>
            </a:ln>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52</xdr:col>
          <xdr:colOff>66675</xdr:colOff>
          <xdr:row>69</xdr:row>
          <xdr:rowOff>19049</xdr:rowOff>
        </xdr:from>
        <xdr:ext cx="542925" cy="714375"/>
        <xdr:pic>
          <xdr:nvPicPr>
            <xdr:cNvPr id="257" name="図 256">
              <a:extLst>
                <a:ext uri="{FF2B5EF4-FFF2-40B4-BE49-F238E27FC236}">
                  <a16:creationId xmlns:a16="http://schemas.microsoft.com/office/drawing/2014/main" id="{E2B1837C-617D-4FA8-BDEB-960BA1797FFC}"/>
                </a:ext>
              </a:extLst>
            </xdr:cNvPr>
            <xdr:cNvPicPr>
              <a:picLocks noChangeAspect="1" noChangeArrowheads="1"/>
              <a:extLst>
                <a:ext uri="{84589F7E-364E-4C9E-8A38-B11213B215E9}">
                  <a14:cameraTool cellRange="$K$92:$K$93" spid="_x0000_s50592"/>
                </a:ext>
              </a:extLst>
            </xdr:cNvPicPr>
          </xdr:nvPicPr>
          <xdr:blipFill>
            <a:blip xmlns:r="http://schemas.openxmlformats.org/officeDocument/2006/relationships" r:embed="rId36"/>
            <a:srcRect/>
            <a:stretch>
              <a:fillRect/>
            </a:stretch>
          </xdr:blipFill>
          <xdr:spPr bwMode="auto">
            <a:xfrm>
              <a:off x="30213300" y="51463574"/>
              <a:ext cx="542925" cy="714375"/>
            </a:xfrm>
            <a:prstGeom prst="rect">
              <a:avLst/>
            </a:prstGeom>
            <a:noFill/>
            <a:ln>
              <a:solidFill>
                <a:srgbClr val="FF0000"/>
              </a:solidFill>
            </a:ln>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43</xdr:col>
          <xdr:colOff>169267</xdr:colOff>
          <xdr:row>80</xdr:row>
          <xdr:rowOff>0</xdr:rowOff>
        </xdr:from>
        <xdr:ext cx="542925" cy="714375"/>
        <xdr:pic>
          <xdr:nvPicPr>
            <xdr:cNvPr id="258" name="図 257">
              <a:extLst>
                <a:ext uri="{FF2B5EF4-FFF2-40B4-BE49-F238E27FC236}">
                  <a16:creationId xmlns:a16="http://schemas.microsoft.com/office/drawing/2014/main" id="{7A4F93B2-88C0-4BD6-84A9-A1760B9F2407}"/>
                </a:ext>
              </a:extLst>
            </xdr:cNvPr>
            <xdr:cNvPicPr>
              <a:picLocks noChangeAspect="1" noChangeArrowheads="1"/>
              <a:extLst>
                <a:ext uri="{84589F7E-364E-4C9E-8A38-B11213B215E9}">
                  <a14:cameraTool cellRange="$L$92:$L$93" spid="_x0000_s50593"/>
                </a:ext>
              </a:extLst>
            </xdr:cNvPicPr>
          </xdr:nvPicPr>
          <xdr:blipFill>
            <a:blip xmlns:r="http://schemas.openxmlformats.org/officeDocument/2006/relationships" r:embed="rId11"/>
            <a:srcRect/>
            <a:stretch>
              <a:fillRect/>
            </a:stretch>
          </xdr:blipFill>
          <xdr:spPr bwMode="auto">
            <a:xfrm>
              <a:off x="25943917" y="54282975"/>
              <a:ext cx="542925" cy="714375"/>
            </a:xfrm>
            <a:prstGeom prst="rect">
              <a:avLst/>
            </a:prstGeom>
            <a:noFill/>
            <a:ln>
              <a:solidFill>
                <a:srgbClr val="FF0000"/>
              </a:solidFill>
            </a:ln>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46</xdr:col>
          <xdr:colOff>171450</xdr:colOff>
          <xdr:row>79</xdr:row>
          <xdr:rowOff>199040</xdr:rowOff>
        </xdr:from>
        <xdr:ext cx="542925" cy="714375"/>
        <xdr:pic>
          <xdr:nvPicPr>
            <xdr:cNvPr id="259" name="図 258">
              <a:extLst>
                <a:ext uri="{FF2B5EF4-FFF2-40B4-BE49-F238E27FC236}">
                  <a16:creationId xmlns:a16="http://schemas.microsoft.com/office/drawing/2014/main" id="{15BE9484-277D-451F-A5FB-6FF22BD75ACD}"/>
                </a:ext>
              </a:extLst>
            </xdr:cNvPr>
            <xdr:cNvPicPr>
              <a:picLocks noChangeAspect="1" noChangeArrowheads="1"/>
              <a:extLst>
                <a:ext uri="{84589F7E-364E-4C9E-8A38-B11213B215E9}">
                  <a14:cameraTool cellRange="$M$92:$M$93" spid="_x0000_s50594"/>
                </a:ext>
              </a:extLst>
            </xdr:cNvPicPr>
          </xdr:nvPicPr>
          <xdr:blipFill>
            <a:blip xmlns:r="http://schemas.openxmlformats.org/officeDocument/2006/relationships" r:embed="rId37"/>
            <a:srcRect/>
            <a:stretch>
              <a:fillRect/>
            </a:stretch>
          </xdr:blipFill>
          <xdr:spPr bwMode="auto">
            <a:xfrm>
              <a:off x="27403425" y="54243890"/>
              <a:ext cx="542925" cy="714375"/>
            </a:xfrm>
            <a:prstGeom prst="rect">
              <a:avLst/>
            </a:prstGeom>
            <a:noFill/>
            <a:ln>
              <a:solidFill>
                <a:srgbClr val="FF0000"/>
              </a:solidFill>
            </a:ln>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49</xdr:col>
          <xdr:colOff>221840</xdr:colOff>
          <xdr:row>79</xdr:row>
          <xdr:rowOff>228600</xdr:rowOff>
        </xdr:from>
        <xdr:ext cx="542925" cy="714375"/>
        <xdr:pic>
          <xdr:nvPicPr>
            <xdr:cNvPr id="260" name="図 259">
              <a:extLst>
                <a:ext uri="{FF2B5EF4-FFF2-40B4-BE49-F238E27FC236}">
                  <a16:creationId xmlns:a16="http://schemas.microsoft.com/office/drawing/2014/main" id="{AAD2FD40-AB0E-42FF-889B-9A11B5F642AF}"/>
                </a:ext>
              </a:extLst>
            </xdr:cNvPr>
            <xdr:cNvPicPr>
              <a:picLocks noChangeAspect="1" noChangeArrowheads="1"/>
              <a:extLst>
                <a:ext uri="{84589F7E-364E-4C9E-8A38-B11213B215E9}">
                  <a14:cameraTool cellRange="$N$92:$N$93" spid="_x0000_s50595"/>
                </a:ext>
              </a:extLst>
            </xdr:cNvPicPr>
          </xdr:nvPicPr>
          <xdr:blipFill>
            <a:blip xmlns:r="http://schemas.openxmlformats.org/officeDocument/2006/relationships" r:embed="rId32"/>
            <a:srcRect/>
            <a:stretch>
              <a:fillRect/>
            </a:stretch>
          </xdr:blipFill>
          <xdr:spPr bwMode="auto">
            <a:xfrm>
              <a:off x="28911140" y="54273450"/>
              <a:ext cx="542925" cy="714375"/>
            </a:xfrm>
            <a:prstGeom prst="rect">
              <a:avLst/>
            </a:prstGeom>
            <a:noFill/>
            <a:ln>
              <a:solidFill>
                <a:srgbClr val="FF0000"/>
              </a:solidFill>
            </a:ln>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52</xdr:col>
          <xdr:colOff>514350</xdr:colOff>
          <xdr:row>80</xdr:row>
          <xdr:rowOff>66676</xdr:rowOff>
        </xdr:from>
        <xdr:ext cx="470536" cy="602616"/>
        <xdr:pic>
          <xdr:nvPicPr>
            <xdr:cNvPr id="261" name="図 260">
              <a:extLst>
                <a:ext uri="{FF2B5EF4-FFF2-40B4-BE49-F238E27FC236}">
                  <a16:creationId xmlns:a16="http://schemas.microsoft.com/office/drawing/2014/main" id="{F60AA27D-42AB-412B-8D84-C1E6CC373780}"/>
                </a:ext>
              </a:extLst>
            </xdr:cNvPr>
            <xdr:cNvPicPr>
              <a:picLocks noChangeAspect="1" noChangeArrowheads="1"/>
              <a:extLst>
                <a:ext uri="{84589F7E-364E-4C9E-8A38-B11213B215E9}">
                  <a14:cameraTool cellRange="$O$92:$O$93" spid="_x0000_s50596"/>
                </a:ext>
              </a:extLst>
            </xdr:cNvPicPr>
          </xdr:nvPicPr>
          <xdr:blipFill>
            <a:blip xmlns:r="http://schemas.openxmlformats.org/officeDocument/2006/relationships" r:embed="rId38"/>
            <a:srcRect/>
            <a:stretch>
              <a:fillRect/>
            </a:stretch>
          </xdr:blipFill>
          <xdr:spPr bwMode="auto">
            <a:xfrm>
              <a:off x="30660975" y="54349651"/>
              <a:ext cx="470536" cy="602616"/>
            </a:xfrm>
            <a:prstGeom prst="rect">
              <a:avLst/>
            </a:prstGeom>
            <a:noFill/>
            <a:ln>
              <a:solidFill>
                <a:srgbClr val="FF0000"/>
              </a:solidFill>
            </a:ln>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43</xdr:col>
          <xdr:colOff>228600</xdr:colOff>
          <xdr:row>83</xdr:row>
          <xdr:rowOff>28575</xdr:rowOff>
        </xdr:from>
        <xdr:ext cx="481263" cy="240632"/>
        <xdr:pic>
          <xdr:nvPicPr>
            <xdr:cNvPr id="272" name="図 271">
              <a:extLst>
                <a:ext uri="{FF2B5EF4-FFF2-40B4-BE49-F238E27FC236}">
                  <a16:creationId xmlns:a16="http://schemas.microsoft.com/office/drawing/2014/main" id="{8967545F-A36F-4522-BBFF-91FA1A67C2A4}"/>
                </a:ext>
              </a:extLst>
            </xdr:cNvPr>
            <xdr:cNvPicPr>
              <a:picLocks noChangeAspect="1" noChangeArrowheads="1"/>
              <a:extLst>
                <a:ext uri="{84589F7E-364E-4C9E-8A38-B11213B215E9}">
                  <a14:cameraTool cellRange="$AM$90" spid="_x0000_s50597"/>
                </a:ext>
              </a:extLst>
            </xdr:cNvPicPr>
          </xdr:nvPicPr>
          <xdr:blipFill>
            <a:blip xmlns:r="http://schemas.openxmlformats.org/officeDocument/2006/relationships" r:embed="rId48"/>
            <a:srcRect/>
            <a:stretch>
              <a:fillRect/>
            </a:stretch>
          </xdr:blipFill>
          <xdr:spPr bwMode="auto">
            <a:xfrm>
              <a:off x="25936074" y="20161417"/>
              <a:ext cx="481263" cy="240632"/>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46</xdr:col>
          <xdr:colOff>209550</xdr:colOff>
          <xdr:row>82</xdr:row>
          <xdr:rowOff>219075</xdr:rowOff>
        </xdr:from>
        <xdr:ext cx="481263" cy="240632"/>
        <xdr:pic>
          <xdr:nvPicPr>
            <xdr:cNvPr id="273" name="図 272">
              <a:extLst>
                <a:ext uri="{FF2B5EF4-FFF2-40B4-BE49-F238E27FC236}">
                  <a16:creationId xmlns:a16="http://schemas.microsoft.com/office/drawing/2014/main" id="{9CB4D339-DD10-45C8-A883-20E7E42F1F51}"/>
                </a:ext>
              </a:extLst>
            </xdr:cNvPr>
            <xdr:cNvPicPr>
              <a:picLocks noChangeAspect="1" noChangeArrowheads="1"/>
              <a:extLst>
                <a:ext uri="{84589F7E-364E-4C9E-8A38-B11213B215E9}">
                  <a14:cameraTool cellRange="$AN$90" spid="_x0000_s50598"/>
                </a:ext>
              </a:extLst>
            </xdr:cNvPicPr>
          </xdr:nvPicPr>
          <xdr:blipFill>
            <a:blip xmlns:r="http://schemas.openxmlformats.org/officeDocument/2006/relationships" r:embed="rId49"/>
            <a:srcRect/>
            <a:stretch>
              <a:fillRect/>
            </a:stretch>
          </xdr:blipFill>
          <xdr:spPr bwMode="auto">
            <a:xfrm>
              <a:off x="27360813" y="20131338"/>
              <a:ext cx="481263" cy="240632"/>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49</xdr:col>
          <xdr:colOff>228600</xdr:colOff>
          <xdr:row>83</xdr:row>
          <xdr:rowOff>47625</xdr:rowOff>
        </xdr:from>
        <xdr:ext cx="481263" cy="240632"/>
        <xdr:pic>
          <xdr:nvPicPr>
            <xdr:cNvPr id="274" name="図 273">
              <a:extLst>
                <a:ext uri="{FF2B5EF4-FFF2-40B4-BE49-F238E27FC236}">
                  <a16:creationId xmlns:a16="http://schemas.microsoft.com/office/drawing/2014/main" id="{A308E428-0D84-4EFC-842B-E954B7BA8117}"/>
                </a:ext>
              </a:extLst>
            </xdr:cNvPr>
            <xdr:cNvPicPr>
              <a:picLocks noChangeAspect="1" noChangeArrowheads="1"/>
              <a:extLst>
                <a:ext uri="{84589F7E-364E-4C9E-8A38-B11213B215E9}">
                  <a14:cameraTool cellRange="$AO$90" spid="_x0000_s50599"/>
                </a:ext>
              </a:extLst>
            </xdr:cNvPicPr>
          </xdr:nvPicPr>
          <xdr:blipFill>
            <a:blip xmlns:r="http://schemas.openxmlformats.org/officeDocument/2006/relationships" r:embed="rId48"/>
            <a:srcRect/>
            <a:stretch>
              <a:fillRect/>
            </a:stretch>
          </xdr:blipFill>
          <xdr:spPr bwMode="auto">
            <a:xfrm>
              <a:off x="28823653" y="20180467"/>
              <a:ext cx="481263" cy="240632"/>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52</xdr:col>
          <xdr:colOff>495300</xdr:colOff>
          <xdr:row>82</xdr:row>
          <xdr:rowOff>209550</xdr:rowOff>
        </xdr:from>
        <xdr:ext cx="481263" cy="240632"/>
        <xdr:pic>
          <xdr:nvPicPr>
            <xdr:cNvPr id="275" name="図 274">
              <a:extLst>
                <a:ext uri="{FF2B5EF4-FFF2-40B4-BE49-F238E27FC236}">
                  <a16:creationId xmlns:a16="http://schemas.microsoft.com/office/drawing/2014/main" id="{274BD2BA-EAB4-4842-9F88-AF090221FFA2}"/>
                </a:ext>
              </a:extLst>
            </xdr:cNvPr>
            <xdr:cNvPicPr>
              <a:picLocks noChangeAspect="1" noChangeArrowheads="1"/>
              <a:extLst>
                <a:ext uri="{84589F7E-364E-4C9E-8A38-B11213B215E9}">
                  <a14:cameraTool cellRange="$AP$90" spid="_x0000_s50600"/>
                </a:ext>
              </a:extLst>
            </xdr:cNvPicPr>
          </xdr:nvPicPr>
          <xdr:blipFill>
            <a:blip xmlns:r="http://schemas.openxmlformats.org/officeDocument/2006/relationships" r:embed="rId50"/>
            <a:srcRect/>
            <a:stretch>
              <a:fillRect/>
            </a:stretch>
          </xdr:blipFill>
          <xdr:spPr bwMode="auto">
            <a:xfrm>
              <a:off x="30534142" y="20121813"/>
              <a:ext cx="481263" cy="240632"/>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twoCellAnchor editAs="oneCell">
        <xdr:from>
          <xdr:col>45</xdr:col>
          <xdr:colOff>11279</xdr:colOff>
          <xdr:row>69</xdr:row>
          <xdr:rowOff>227722</xdr:rowOff>
        </xdr:from>
        <xdr:to>
          <xdr:col>46</xdr:col>
          <xdr:colOff>11281</xdr:colOff>
          <xdr:row>72</xdr:row>
          <xdr:rowOff>218700</xdr:rowOff>
        </xdr:to>
        <xdr:pic>
          <xdr:nvPicPr>
            <xdr:cNvPr id="278" name="図 277">
              <a:extLst>
                <a:ext uri="{FF2B5EF4-FFF2-40B4-BE49-F238E27FC236}">
                  <a16:creationId xmlns:a16="http://schemas.microsoft.com/office/drawing/2014/main" id="{BA3F7E8F-1FDE-4180-BA6C-D8AA8F19EC1F}"/>
                </a:ext>
              </a:extLst>
            </xdr:cNvPr>
            <xdr:cNvPicPr>
              <a:picLocks noChangeAspect="1" noChangeArrowheads="1"/>
              <a:extLst>
                <a:ext uri="{84589F7E-364E-4C9E-8A38-B11213B215E9}">
                  <a14:cameraTool cellRange="$AJ$65:$AJ$66" spid="_x0000_s50601"/>
                </a:ext>
              </a:extLst>
            </xdr:cNvPicPr>
          </xdr:nvPicPr>
          <xdr:blipFill>
            <a:blip xmlns:r="http://schemas.openxmlformats.org/officeDocument/2006/relationships" r:embed="rId53"/>
            <a:srcRect/>
            <a:stretch>
              <a:fillRect/>
            </a:stretch>
          </xdr:blipFill>
          <xdr:spPr bwMode="auto">
            <a:xfrm>
              <a:off x="26883685" y="17027441"/>
              <a:ext cx="488157" cy="705353"/>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29578</xdr:colOff>
          <xdr:row>69</xdr:row>
          <xdr:rowOff>161424</xdr:rowOff>
        </xdr:from>
        <xdr:to>
          <xdr:col>49</xdr:col>
          <xdr:colOff>29576</xdr:colOff>
          <xdr:row>72</xdr:row>
          <xdr:rowOff>231609</xdr:rowOff>
        </xdr:to>
        <xdr:pic>
          <xdr:nvPicPr>
            <xdr:cNvPr id="280" name="図 279">
              <a:extLst>
                <a:ext uri="{FF2B5EF4-FFF2-40B4-BE49-F238E27FC236}">
                  <a16:creationId xmlns:a16="http://schemas.microsoft.com/office/drawing/2014/main" id="{31D53392-03EB-4BAE-AFB6-F4E3F1E28AA7}"/>
                </a:ext>
              </a:extLst>
            </xdr:cNvPr>
            <xdr:cNvPicPr>
              <a:picLocks noChangeAspect="1" noChangeArrowheads="1"/>
              <a:extLst>
                <a:ext uri="{84589F7E-364E-4C9E-8A38-B11213B215E9}">
                  <a14:cameraTool cellRange="$AK$65:$AK$66" spid="_x0000_s50602"/>
                </a:ext>
              </a:extLst>
            </xdr:cNvPicPr>
          </xdr:nvPicPr>
          <xdr:blipFill>
            <a:blip xmlns:r="http://schemas.openxmlformats.org/officeDocument/2006/relationships" r:embed="rId54"/>
            <a:srcRect/>
            <a:stretch>
              <a:fillRect/>
            </a:stretch>
          </xdr:blipFill>
          <xdr:spPr bwMode="auto">
            <a:xfrm>
              <a:off x="28143367" y="16945477"/>
              <a:ext cx="481263" cy="79207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467226</xdr:colOff>
          <xdr:row>69</xdr:row>
          <xdr:rowOff>100765</xdr:rowOff>
        </xdr:from>
        <xdr:to>
          <xdr:col>51</xdr:col>
          <xdr:colOff>467226</xdr:colOff>
          <xdr:row>72</xdr:row>
          <xdr:rowOff>170950</xdr:rowOff>
        </xdr:to>
        <xdr:pic>
          <xdr:nvPicPr>
            <xdr:cNvPr id="282" name="図 281">
              <a:extLst>
                <a:ext uri="{FF2B5EF4-FFF2-40B4-BE49-F238E27FC236}">
                  <a16:creationId xmlns:a16="http://schemas.microsoft.com/office/drawing/2014/main" id="{D02E3FB2-613C-4836-B7D3-0D19F728A95F}"/>
                </a:ext>
              </a:extLst>
            </xdr:cNvPr>
            <xdr:cNvPicPr>
              <a:picLocks noChangeAspect="1" noChangeArrowheads="1"/>
              <a:extLst>
                <a:ext uri="{84589F7E-364E-4C9E-8A38-B11213B215E9}">
                  <a14:cameraTool cellRange="$AL$65:$AL$66" spid="_x0000_s50603"/>
                </a:ext>
              </a:extLst>
            </xdr:cNvPicPr>
          </xdr:nvPicPr>
          <xdr:blipFill>
            <a:blip xmlns:r="http://schemas.openxmlformats.org/officeDocument/2006/relationships" r:embed="rId55"/>
            <a:srcRect/>
            <a:stretch>
              <a:fillRect/>
            </a:stretch>
          </xdr:blipFill>
          <xdr:spPr bwMode="auto">
            <a:xfrm>
              <a:off x="29543542" y="16884818"/>
              <a:ext cx="481263" cy="79207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0</xdr:colOff>
          <xdr:row>79</xdr:row>
          <xdr:rowOff>114301</xdr:rowOff>
        </xdr:from>
        <xdr:to>
          <xdr:col>45</xdr:col>
          <xdr:colOff>485773</xdr:colOff>
          <xdr:row>82</xdr:row>
          <xdr:rowOff>123826</xdr:rowOff>
        </xdr:to>
        <xdr:pic>
          <xdr:nvPicPr>
            <xdr:cNvPr id="284" name="図 283">
              <a:extLst>
                <a:ext uri="{FF2B5EF4-FFF2-40B4-BE49-F238E27FC236}">
                  <a16:creationId xmlns:a16="http://schemas.microsoft.com/office/drawing/2014/main" id="{42D6EF54-BCD4-4463-86CF-C25F62AA351B}"/>
                </a:ext>
              </a:extLst>
            </xdr:cNvPr>
            <xdr:cNvPicPr>
              <a:picLocks noChangeAspect="1" noChangeArrowheads="1"/>
              <a:extLst>
                <a:ext uri="{84589F7E-364E-4C9E-8A38-B11213B215E9}">
                  <a14:cameraTool cellRange="$AM$65:$AM$66" spid="_x0000_s50604"/>
                </a:ext>
              </a:extLst>
            </xdr:cNvPicPr>
          </xdr:nvPicPr>
          <xdr:blipFill>
            <a:blip xmlns:r="http://schemas.openxmlformats.org/officeDocument/2006/relationships" r:embed="rId56"/>
            <a:srcRect/>
            <a:stretch>
              <a:fillRect/>
            </a:stretch>
          </xdr:blipFill>
          <xdr:spPr bwMode="auto">
            <a:xfrm>
              <a:off x="27279600" y="19335751"/>
              <a:ext cx="485773" cy="7239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447675</xdr:colOff>
          <xdr:row>79</xdr:row>
          <xdr:rowOff>57652</xdr:rowOff>
        </xdr:from>
        <xdr:to>
          <xdr:col>48</xdr:col>
          <xdr:colOff>447675</xdr:colOff>
          <xdr:row>81</xdr:row>
          <xdr:rowOff>209550</xdr:rowOff>
        </xdr:to>
        <xdr:pic>
          <xdr:nvPicPr>
            <xdr:cNvPr id="285" name="図 284">
              <a:extLst>
                <a:ext uri="{FF2B5EF4-FFF2-40B4-BE49-F238E27FC236}">
                  <a16:creationId xmlns:a16="http://schemas.microsoft.com/office/drawing/2014/main" id="{574745A3-0281-4973-A8EB-541493750E44}"/>
                </a:ext>
              </a:extLst>
            </xdr:cNvPr>
            <xdr:cNvPicPr>
              <a:picLocks noChangeAspect="1" noChangeArrowheads="1"/>
              <a:extLst>
                <a:ext uri="{84589F7E-364E-4C9E-8A38-B11213B215E9}">
                  <a14:cameraTool cellRange="$AN$65:$AN$66" spid="_x0000_s50605"/>
                </a:ext>
              </a:extLst>
            </xdr:cNvPicPr>
          </xdr:nvPicPr>
          <xdr:blipFill>
            <a:blip xmlns:r="http://schemas.openxmlformats.org/officeDocument/2006/relationships" r:embed="rId57"/>
            <a:srcRect/>
            <a:stretch>
              <a:fillRect/>
            </a:stretch>
          </xdr:blipFill>
          <xdr:spPr bwMode="auto">
            <a:xfrm>
              <a:off x="28698825" y="19279102"/>
              <a:ext cx="485775" cy="62814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456197</xdr:colOff>
          <xdr:row>79</xdr:row>
          <xdr:rowOff>40106</xdr:rowOff>
        </xdr:from>
        <xdr:to>
          <xdr:col>51</xdr:col>
          <xdr:colOff>476250</xdr:colOff>
          <xdr:row>82</xdr:row>
          <xdr:rowOff>59531</xdr:rowOff>
        </xdr:to>
        <xdr:pic>
          <xdr:nvPicPr>
            <xdr:cNvPr id="286" name="図 285">
              <a:extLst>
                <a:ext uri="{FF2B5EF4-FFF2-40B4-BE49-F238E27FC236}">
                  <a16:creationId xmlns:a16="http://schemas.microsoft.com/office/drawing/2014/main" id="{6B3ABF6D-1129-4DF1-B5A4-C1ECF7162C0C}"/>
                </a:ext>
              </a:extLst>
            </xdr:cNvPr>
            <xdr:cNvPicPr>
              <a:picLocks noChangeAspect="1" noChangeArrowheads="1"/>
              <a:extLst>
                <a:ext uri="{84589F7E-364E-4C9E-8A38-B11213B215E9}">
                  <a14:cameraTool cellRange="$AO$65:$AO$66" spid="_x0000_s50606"/>
                </a:ext>
              </a:extLst>
            </xdr:cNvPicPr>
          </xdr:nvPicPr>
          <xdr:blipFill>
            <a:blip xmlns:r="http://schemas.openxmlformats.org/officeDocument/2006/relationships" r:embed="rId58"/>
            <a:srcRect/>
            <a:stretch>
              <a:fillRect/>
            </a:stretch>
          </xdr:blipFill>
          <xdr:spPr bwMode="auto">
            <a:xfrm>
              <a:off x="30164672" y="19261556"/>
              <a:ext cx="505828" cy="7338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73089</xdr:colOff>
          <xdr:row>79</xdr:row>
          <xdr:rowOff>233371</xdr:rowOff>
        </xdr:from>
        <xdr:to>
          <xdr:col>55</xdr:col>
          <xdr:colOff>68537</xdr:colOff>
          <xdr:row>83</xdr:row>
          <xdr:rowOff>85484</xdr:rowOff>
        </xdr:to>
        <xdr:pic>
          <xdr:nvPicPr>
            <xdr:cNvPr id="288" name="図 287">
              <a:extLst>
                <a:ext uri="{FF2B5EF4-FFF2-40B4-BE49-F238E27FC236}">
                  <a16:creationId xmlns:a16="http://schemas.microsoft.com/office/drawing/2014/main" id="{543FFBD8-C876-4193-8039-E385F19FE26A}"/>
                </a:ext>
              </a:extLst>
            </xdr:cNvPr>
            <xdr:cNvPicPr>
              <a:picLocks noChangeAspect="1" noChangeArrowheads="1"/>
              <a:extLst>
                <a:ext uri="{84589F7E-364E-4C9E-8A38-B11213B215E9}">
                  <a14:cameraTool cellRange="$AP$65:$AP$66" spid="_x0000_s50607"/>
                </a:ext>
              </a:extLst>
            </xdr:cNvPicPr>
          </xdr:nvPicPr>
          <xdr:blipFill>
            <a:blip xmlns:r="http://schemas.openxmlformats.org/officeDocument/2006/relationships" r:embed="rId59"/>
            <a:srcRect/>
            <a:stretch>
              <a:fillRect/>
            </a:stretch>
          </xdr:blipFill>
          <xdr:spPr bwMode="auto">
            <a:xfrm>
              <a:off x="31724664" y="19454821"/>
              <a:ext cx="481223" cy="785563"/>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342900</xdr:colOff>
          <xdr:row>72</xdr:row>
          <xdr:rowOff>47625</xdr:rowOff>
        </xdr:from>
        <xdr:to>
          <xdr:col>47</xdr:col>
          <xdr:colOff>352425</xdr:colOff>
          <xdr:row>73</xdr:row>
          <xdr:rowOff>57150</xdr:rowOff>
        </xdr:to>
        <xdr:pic>
          <xdr:nvPicPr>
            <xdr:cNvPr id="290" name="図 289">
              <a:extLst>
                <a:ext uri="{FF2B5EF4-FFF2-40B4-BE49-F238E27FC236}">
                  <a16:creationId xmlns:a16="http://schemas.microsoft.com/office/drawing/2014/main" id="{C2D75221-6D73-4441-BBC0-325A2CE2C5B5}"/>
                </a:ext>
              </a:extLst>
            </xdr:cNvPr>
            <xdr:cNvPicPr>
              <a:picLocks noChangeAspect="1" noChangeArrowheads="1"/>
              <a:extLst>
                <a:ext uri="{84589F7E-364E-4C9E-8A38-B11213B215E9}">
                  <a14:cameraTool cellRange="$AK$63" spid="_x0000_s50608"/>
                </a:ext>
              </a:extLst>
            </xdr:cNvPicPr>
          </xdr:nvPicPr>
          <xdr:blipFill>
            <a:blip xmlns:r="http://schemas.openxmlformats.org/officeDocument/2006/relationships" r:embed="rId60"/>
            <a:srcRect/>
            <a:stretch>
              <a:fillRect/>
            </a:stretch>
          </xdr:blipFill>
          <xdr:spPr bwMode="auto">
            <a:xfrm>
              <a:off x="27574875" y="52425600"/>
              <a:ext cx="495300" cy="247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104775</xdr:colOff>
          <xdr:row>72</xdr:row>
          <xdr:rowOff>66675</xdr:rowOff>
        </xdr:from>
        <xdr:to>
          <xdr:col>53</xdr:col>
          <xdr:colOff>111919</xdr:colOff>
          <xdr:row>73</xdr:row>
          <xdr:rowOff>76200</xdr:rowOff>
        </xdr:to>
        <xdr:pic>
          <xdr:nvPicPr>
            <xdr:cNvPr id="292" name="図 291">
              <a:extLst>
                <a:ext uri="{FF2B5EF4-FFF2-40B4-BE49-F238E27FC236}">
                  <a16:creationId xmlns:a16="http://schemas.microsoft.com/office/drawing/2014/main" id="{AEF928DC-462A-4020-B6D5-9AC2D6EE78E3}"/>
                </a:ext>
              </a:extLst>
            </xdr:cNvPr>
            <xdr:cNvPicPr>
              <a:picLocks noChangeAspect="1" noChangeArrowheads="1"/>
              <a:extLst>
                <a:ext uri="{84589F7E-364E-4C9E-8A38-B11213B215E9}">
                  <a14:cameraTool cellRange="$AL$63" spid="_x0000_s50609"/>
                </a:ext>
              </a:extLst>
            </xdr:cNvPicPr>
          </xdr:nvPicPr>
          <xdr:blipFill>
            <a:blip xmlns:r="http://schemas.openxmlformats.org/officeDocument/2006/relationships" r:embed="rId61"/>
            <a:srcRect/>
            <a:stretch>
              <a:fillRect/>
            </a:stretch>
          </xdr:blipFill>
          <xdr:spPr bwMode="auto">
            <a:xfrm>
              <a:off x="30251400" y="52444650"/>
              <a:ext cx="495300" cy="247650"/>
            </a:xfrm>
            <a:prstGeom prst="rect">
              <a:avLst/>
            </a:prstGeom>
            <a:noFill/>
            <a:extLst>
              <a:ext uri="{909E8E84-426E-40DD-AFC4-6F175D3DCCD1}">
                <a14:hiddenFill>
                  <a:solidFill>
                    <a:srgbClr val="FFFFFF"/>
                  </a:solidFill>
                </a14:hiddenFill>
              </a:ext>
            </a:extLst>
          </xdr:spPr>
        </xdr:pic>
        <xdr:clientData/>
      </xdr:twoCellAnchor>
    </mc:Choice>
    <mc:Fallback/>
  </mc:AlternateContent>
  <xdr:oneCellAnchor>
    <xdr:from>
      <xdr:col>53</xdr:col>
      <xdr:colOff>487680</xdr:colOff>
      <xdr:row>130</xdr:row>
      <xdr:rowOff>15239</xdr:rowOff>
    </xdr:from>
    <xdr:ext cx="636982" cy="1678306"/>
    <xdr:pic>
      <xdr:nvPicPr>
        <xdr:cNvPr id="262" name="図 261">
          <a:extLst>
            <a:ext uri="{FF2B5EF4-FFF2-40B4-BE49-F238E27FC236}">
              <a16:creationId xmlns:a16="http://schemas.microsoft.com/office/drawing/2014/main" id="{0C48BFA2-AF09-415F-875C-F0A71DB65C54}"/>
            </a:ext>
          </a:extLst>
        </xdr:cNvPr>
        <xdr:cNvPicPr>
          <a:picLocks noChangeAspect="1" noChangeArrowheads="1"/>
        </xdr:cNvPicPr>
      </xdr:nvPicPr>
      <xdr:blipFill rotWithShape="1">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l="10638" t="13744" r="13830"/>
        <a:stretch/>
      </xdr:blipFill>
      <xdr:spPr bwMode="auto">
        <a:xfrm>
          <a:off x="31320105" y="18227039"/>
          <a:ext cx="636982" cy="16783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44</xdr:col>
      <xdr:colOff>409575</xdr:colOff>
      <xdr:row>130</xdr:row>
      <xdr:rowOff>17144</xdr:rowOff>
    </xdr:from>
    <xdr:ext cx="650539" cy="1655446"/>
    <xdr:pic>
      <xdr:nvPicPr>
        <xdr:cNvPr id="263" name="図 262">
          <a:extLst>
            <a:ext uri="{FF2B5EF4-FFF2-40B4-BE49-F238E27FC236}">
              <a16:creationId xmlns:a16="http://schemas.microsoft.com/office/drawing/2014/main" id="{4FEE866B-2711-48DE-A8C6-483EA6327298}"/>
            </a:ext>
          </a:extLst>
        </xdr:cNvPr>
        <xdr:cNvPicPr>
          <a:picLocks noChangeAspect="1" noChangeArrowheads="1"/>
        </xdr:cNvPicPr>
      </xdr:nvPicPr>
      <xdr:blipFill rotWithShape="1">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l="13044" t="14692" r="9565"/>
        <a:stretch/>
      </xdr:blipFill>
      <xdr:spPr bwMode="auto">
        <a:xfrm>
          <a:off x="26670000" y="18228944"/>
          <a:ext cx="650539" cy="16554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44</xdr:col>
      <xdr:colOff>407193</xdr:colOff>
      <xdr:row>118</xdr:row>
      <xdr:rowOff>450531</xdr:rowOff>
    </xdr:from>
    <xdr:ext cx="600076" cy="1649731"/>
    <xdr:pic>
      <xdr:nvPicPr>
        <xdr:cNvPr id="264" name="図 263">
          <a:extLst>
            <a:ext uri="{FF2B5EF4-FFF2-40B4-BE49-F238E27FC236}">
              <a16:creationId xmlns:a16="http://schemas.microsoft.com/office/drawing/2014/main" id="{F4FFDE7A-873E-4AFB-8BF8-4CF094AD42A4}"/>
            </a:ext>
          </a:extLst>
        </xdr:cNvPr>
        <xdr:cNvPicPr>
          <a:picLocks noChangeAspect="1" noChangeArrowheads="1"/>
        </xdr:cNvPicPr>
      </xdr:nvPicPr>
      <xdr:blipFill rotWithShape="1">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l="13497" t="14692" r="10582"/>
        <a:stretch/>
      </xdr:blipFill>
      <xdr:spPr bwMode="auto">
        <a:xfrm>
          <a:off x="26791443" y="28846937"/>
          <a:ext cx="600076" cy="16497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50</xdr:col>
      <xdr:colOff>428625</xdr:colOff>
      <xdr:row>119</xdr:row>
      <xdr:rowOff>1662</xdr:rowOff>
    </xdr:from>
    <xdr:ext cx="607218" cy="1665213"/>
    <xdr:pic>
      <xdr:nvPicPr>
        <xdr:cNvPr id="265" name="図 264">
          <a:extLst>
            <a:ext uri="{FF2B5EF4-FFF2-40B4-BE49-F238E27FC236}">
              <a16:creationId xmlns:a16="http://schemas.microsoft.com/office/drawing/2014/main" id="{A9372AD1-4925-4C92-A43C-B9739630E5A1}"/>
            </a:ext>
          </a:extLst>
        </xdr:cNvPr>
        <xdr:cNvPicPr>
          <a:picLocks noChangeAspect="1" noChangeArrowheads="1"/>
        </xdr:cNvPicPr>
      </xdr:nvPicPr>
      <xdr:blipFill rotWithShape="1">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l="11667" t="14692" r="8332"/>
        <a:stretch/>
      </xdr:blipFill>
      <xdr:spPr bwMode="auto">
        <a:xfrm>
          <a:off x="30229969" y="28874318"/>
          <a:ext cx="607218" cy="166521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47</xdr:col>
      <xdr:colOff>352425</xdr:colOff>
      <xdr:row>129</xdr:row>
      <xdr:rowOff>228529</xdr:rowOff>
    </xdr:from>
    <xdr:ext cx="651680" cy="1701236"/>
    <xdr:pic>
      <xdr:nvPicPr>
        <xdr:cNvPr id="266" name="図 265">
          <a:extLst>
            <a:ext uri="{FF2B5EF4-FFF2-40B4-BE49-F238E27FC236}">
              <a16:creationId xmlns:a16="http://schemas.microsoft.com/office/drawing/2014/main" id="{8785558F-6AFA-4C91-824A-4154D6BC6411}"/>
            </a:ext>
          </a:extLst>
        </xdr:cNvPr>
        <xdr:cNvPicPr>
          <a:picLocks noChangeAspect="1" noChangeArrowheads="1"/>
        </xdr:cNvPicPr>
      </xdr:nvPicPr>
      <xdr:blipFill rotWithShape="1">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l="10569" t="15166" r="11382"/>
        <a:stretch/>
      </xdr:blipFill>
      <xdr:spPr bwMode="auto">
        <a:xfrm>
          <a:off x="28070175" y="18202204"/>
          <a:ext cx="651680" cy="1701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47</xdr:col>
      <xdr:colOff>408188</xdr:colOff>
      <xdr:row>119</xdr:row>
      <xdr:rowOff>51434</xdr:rowOff>
    </xdr:from>
    <xdr:ext cx="685320" cy="1731646"/>
    <xdr:pic>
      <xdr:nvPicPr>
        <xdr:cNvPr id="267" name="図 266">
          <a:extLst>
            <a:ext uri="{FF2B5EF4-FFF2-40B4-BE49-F238E27FC236}">
              <a16:creationId xmlns:a16="http://schemas.microsoft.com/office/drawing/2014/main" id="{2C170C12-D06E-438A-B3CD-308DD651D2B0}"/>
            </a:ext>
          </a:extLst>
        </xdr:cNvPr>
        <xdr:cNvPicPr>
          <a:picLocks noChangeAspect="1" noChangeArrowheads="1"/>
        </xdr:cNvPicPr>
      </xdr:nvPicPr>
      <xdr:blipFill rotWithShape="1">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l="11428" t="11848" r="7620"/>
        <a:stretch/>
      </xdr:blipFill>
      <xdr:spPr bwMode="auto">
        <a:xfrm>
          <a:off x="28125938" y="21739859"/>
          <a:ext cx="685320" cy="17316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50</xdr:col>
      <xdr:colOff>380998</xdr:colOff>
      <xdr:row>129</xdr:row>
      <xdr:rowOff>198119</xdr:rowOff>
    </xdr:from>
    <xdr:ext cx="685801" cy="1779271"/>
    <xdr:pic>
      <xdr:nvPicPr>
        <xdr:cNvPr id="268" name="図 267">
          <a:extLst>
            <a:ext uri="{FF2B5EF4-FFF2-40B4-BE49-F238E27FC236}">
              <a16:creationId xmlns:a16="http://schemas.microsoft.com/office/drawing/2014/main" id="{6FF4F032-670B-4D90-8A4D-B6D2764B40E6}"/>
            </a:ext>
          </a:extLst>
        </xdr:cNvPr>
        <xdr:cNvPicPr>
          <a:picLocks noChangeAspect="1" noChangeArrowheads="1"/>
        </xdr:cNvPicPr>
      </xdr:nvPicPr>
      <xdr:blipFill rotWithShape="1">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l="9924" t="12322" r="8397"/>
        <a:stretch/>
      </xdr:blipFill>
      <xdr:spPr bwMode="auto">
        <a:xfrm>
          <a:off x="29694186" y="31452025"/>
          <a:ext cx="685801" cy="177927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oneCellAnchor>
        <xdr:from>
          <xdr:col>43</xdr:col>
          <xdr:colOff>225645</xdr:colOff>
          <xdr:row>122</xdr:row>
          <xdr:rowOff>109061</xdr:rowOff>
        </xdr:from>
        <xdr:ext cx="591207" cy="722586"/>
        <xdr:pic>
          <xdr:nvPicPr>
            <xdr:cNvPr id="269" name="図 268">
              <a:extLst>
                <a:ext uri="{FF2B5EF4-FFF2-40B4-BE49-F238E27FC236}">
                  <a16:creationId xmlns:a16="http://schemas.microsoft.com/office/drawing/2014/main" id="{8F7132A9-0E33-417D-96EB-B7A6CB18C83A}"/>
                </a:ext>
              </a:extLst>
            </xdr:cNvPr>
            <xdr:cNvPicPr>
              <a:picLocks noChangeAspect="1" noChangeArrowheads="1"/>
              <a:extLst>
                <a:ext uri="{84589F7E-364E-4C9E-8A38-B11213B215E9}">
                  <a14:cameraTool cellRange="$I$92:$I$93" spid="_x0000_s50610"/>
                </a:ext>
              </a:extLst>
            </xdr:cNvPicPr>
          </xdr:nvPicPr>
          <xdr:blipFill>
            <a:blip xmlns:r="http://schemas.openxmlformats.org/officeDocument/2006/relationships" r:embed="rId51"/>
            <a:srcRect/>
            <a:stretch>
              <a:fillRect/>
            </a:stretch>
          </xdr:blipFill>
          <xdr:spPr bwMode="auto">
            <a:xfrm>
              <a:off x="26589093" y="30085440"/>
              <a:ext cx="591207" cy="722586"/>
            </a:xfrm>
            <a:prstGeom prst="rect">
              <a:avLst/>
            </a:prstGeom>
            <a:noFill/>
            <a:ln>
              <a:solidFill>
                <a:srgbClr val="FF0000"/>
              </a:solidFill>
            </a:ln>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46</xdr:col>
          <xdr:colOff>271463</xdr:colOff>
          <xdr:row>121</xdr:row>
          <xdr:rowOff>236748</xdr:rowOff>
        </xdr:from>
        <xdr:ext cx="478631" cy="714375"/>
        <xdr:pic>
          <xdr:nvPicPr>
            <xdr:cNvPr id="270" name="図 269">
              <a:extLst>
                <a:ext uri="{FF2B5EF4-FFF2-40B4-BE49-F238E27FC236}">
                  <a16:creationId xmlns:a16="http://schemas.microsoft.com/office/drawing/2014/main" id="{05DC1386-61E4-48E3-B630-709BE1497685}"/>
                </a:ext>
              </a:extLst>
            </xdr:cNvPr>
            <xdr:cNvPicPr>
              <a:picLocks noChangeAspect="1" noChangeArrowheads="1"/>
              <a:extLst>
                <a:ext uri="{84589F7E-364E-4C9E-8A38-B11213B215E9}">
                  <a14:cameraTool cellRange="$J$92:$J$93" spid="_x0000_s50611"/>
                </a:ext>
              </a:extLst>
            </xdr:cNvPicPr>
          </xdr:nvPicPr>
          <xdr:blipFill>
            <a:blip xmlns:r="http://schemas.openxmlformats.org/officeDocument/2006/relationships" r:embed="rId9"/>
            <a:srcRect/>
            <a:stretch>
              <a:fillRect/>
            </a:stretch>
          </xdr:blipFill>
          <xdr:spPr bwMode="auto">
            <a:xfrm>
              <a:off x="27632026" y="29585654"/>
              <a:ext cx="478631" cy="714375"/>
            </a:xfrm>
            <a:prstGeom prst="rect">
              <a:avLst/>
            </a:prstGeom>
            <a:noFill/>
            <a:ln>
              <a:solidFill>
                <a:srgbClr val="FF0000"/>
              </a:solidFill>
            </a:ln>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52</xdr:col>
          <xdr:colOff>190500</xdr:colOff>
          <xdr:row>122</xdr:row>
          <xdr:rowOff>9524</xdr:rowOff>
        </xdr:from>
        <xdr:ext cx="523875" cy="714375"/>
        <xdr:pic>
          <xdr:nvPicPr>
            <xdr:cNvPr id="271" name="図 270">
              <a:extLst>
                <a:ext uri="{FF2B5EF4-FFF2-40B4-BE49-F238E27FC236}">
                  <a16:creationId xmlns:a16="http://schemas.microsoft.com/office/drawing/2014/main" id="{48584560-E468-490F-9A2D-9E89E91FF2EC}"/>
                </a:ext>
              </a:extLst>
            </xdr:cNvPr>
            <xdr:cNvPicPr>
              <a:picLocks noChangeAspect="1" noChangeArrowheads="1"/>
              <a:extLst>
                <a:ext uri="{84589F7E-364E-4C9E-8A38-B11213B215E9}">
                  <a14:cameraTool cellRange="$K$92:$K$93" spid="_x0000_s50612"/>
                </a:ext>
              </a:extLst>
            </xdr:cNvPicPr>
          </xdr:nvPicPr>
          <xdr:blipFill>
            <a:blip xmlns:r="http://schemas.openxmlformats.org/officeDocument/2006/relationships" r:embed="rId36"/>
            <a:srcRect/>
            <a:stretch>
              <a:fillRect/>
            </a:stretch>
          </xdr:blipFill>
          <xdr:spPr bwMode="auto">
            <a:xfrm>
              <a:off x="30480000" y="29596555"/>
              <a:ext cx="523875" cy="714375"/>
            </a:xfrm>
            <a:prstGeom prst="rect">
              <a:avLst/>
            </a:prstGeom>
            <a:noFill/>
            <a:ln>
              <a:solidFill>
                <a:srgbClr val="FF0000"/>
              </a:solidFill>
            </a:ln>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43</xdr:col>
          <xdr:colOff>350242</xdr:colOff>
          <xdr:row>132</xdr:row>
          <xdr:rowOff>219075</xdr:rowOff>
        </xdr:from>
        <xdr:ext cx="440333" cy="714375"/>
        <xdr:pic>
          <xdr:nvPicPr>
            <xdr:cNvPr id="276" name="図 275">
              <a:extLst>
                <a:ext uri="{FF2B5EF4-FFF2-40B4-BE49-F238E27FC236}">
                  <a16:creationId xmlns:a16="http://schemas.microsoft.com/office/drawing/2014/main" id="{0A707D97-46FD-4FEB-9FE6-F84ECA01E69F}"/>
                </a:ext>
              </a:extLst>
            </xdr:cNvPr>
            <xdr:cNvPicPr>
              <a:picLocks noChangeAspect="1" noChangeArrowheads="1"/>
              <a:extLst>
                <a:ext uri="{84589F7E-364E-4C9E-8A38-B11213B215E9}">
                  <a14:cameraTool cellRange="$L$92:$L$93" spid="_x0000_s50613"/>
                </a:ext>
              </a:extLst>
            </xdr:cNvPicPr>
          </xdr:nvPicPr>
          <xdr:blipFill>
            <a:blip xmlns:r="http://schemas.openxmlformats.org/officeDocument/2006/relationships" r:embed="rId11"/>
            <a:srcRect/>
            <a:stretch>
              <a:fillRect/>
            </a:stretch>
          </xdr:blipFill>
          <xdr:spPr bwMode="auto">
            <a:xfrm>
              <a:off x="26124892" y="25003125"/>
              <a:ext cx="440333" cy="714375"/>
            </a:xfrm>
            <a:prstGeom prst="rect">
              <a:avLst/>
            </a:prstGeom>
            <a:noFill/>
            <a:ln>
              <a:solidFill>
                <a:srgbClr val="FF0000"/>
              </a:solidFill>
            </a:ln>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46</xdr:col>
          <xdr:colOff>304800</xdr:colOff>
          <xdr:row>133</xdr:row>
          <xdr:rowOff>18065</xdr:rowOff>
        </xdr:from>
        <xdr:ext cx="447675" cy="714375"/>
        <xdr:pic>
          <xdr:nvPicPr>
            <xdr:cNvPr id="277" name="図 276">
              <a:extLst>
                <a:ext uri="{FF2B5EF4-FFF2-40B4-BE49-F238E27FC236}">
                  <a16:creationId xmlns:a16="http://schemas.microsoft.com/office/drawing/2014/main" id="{D6A03054-7AA0-4D35-944A-19D30873540F}"/>
                </a:ext>
              </a:extLst>
            </xdr:cNvPr>
            <xdr:cNvPicPr>
              <a:picLocks noChangeAspect="1" noChangeArrowheads="1"/>
              <a:extLst>
                <a:ext uri="{84589F7E-364E-4C9E-8A38-B11213B215E9}">
                  <a14:cameraTool cellRange="$M$92:$M$93" spid="_x0000_s50614"/>
                </a:ext>
              </a:extLst>
            </xdr:cNvPicPr>
          </xdr:nvPicPr>
          <xdr:blipFill>
            <a:blip xmlns:r="http://schemas.openxmlformats.org/officeDocument/2006/relationships" r:embed="rId37"/>
            <a:srcRect/>
            <a:stretch>
              <a:fillRect/>
            </a:stretch>
          </xdr:blipFill>
          <xdr:spPr bwMode="auto">
            <a:xfrm>
              <a:off x="27536775" y="25040240"/>
              <a:ext cx="447675" cy="714375"/>
            </a:xfrm>
            <a:prstGeom prst="rect">
              <a:avLst/>
            </a:prstGeom>
            <a:noFill/>
            <a:ln>
              <a:solidFill>
                <a:srgbClr val="FF0000"/>
              </a:solidFill>
            </a:ln>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52</xdr:col>
          <xdr:colOff>216694</xdr:colOff>
          <xdr:row>133</xdr:row>
          <xdr:rowOff>35719</xdr:rowOff>
        </xdr:from>
        <xdr:ext cx="450440" cy="714375"/>
        <xdr:pic>
          <xdr:nvPicPr>
            <xdr:cNvPr id="279" name="図 278">
              <a:extLst>
                <a:ext uri="{FF2B5EF4-FFF2-40B4-BE49-F238E27FC236}">
                  <a16:creationId xmlns:a16="http://schemas.microsoft.com/office/drawing/2014/main" id="{AD5B3E3A-0E53-4823-A7D9-20262A1AB642}"/>
                </a:ext>
              </a:extLst>
            </xdr:cNvPr>
            <xdr:cNvPicPr>
              <a:picLocks noChangeAspect="1" noChangeArrowheads="1"/>
              <a:extLst>
                <a:ext uri="{84589F7E-364E-4C9E-8A38-B11213B215E9}">
                  <a14:cameraTool cellRange="$N$92:$N$93" spid="_x0000_s50615"/>
                </a:ext>
              </a:extLst>
            </xdr:cNvPicPr>
          </xdr:nvPicPr>
          <xdr:blipFill>
            <a:blip xmlns:r="http://schemas.openxmlformats.org/officeDocument/2006/relationships" r:embed="rId32"/>
            <a:srcRect/>
            <a:stretch>
              <a:fillRect/>
            </a:stretch>
          </xdr:blipFill>
          <xdr:spPr bwMode="auto">
            <a:xfrm>
              <a:off x="30506194" y="32242125"/>
              <a:ext cx="450440" cy="714375"/>
            </a:xfrm>
            <a:prstGeom prst="rect">
              <a:avLst/>
            </a:prstGeom>
            <a:noFill/>
            <a:ln>
              <a:solidFill>
                <a:srgbClr val="FF0000"/>
              </a:solidFill>
            </a:ln>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55</xdr:col>
          <xdr:colOff>310993</xdr:colOff>
          <xdr:row>132</xdr:row>
          <xdr:rowOff>178594</xdr:rowOff>
        </xdr:from>
        <xdr:ext cx="415289" cy="714375"/>
        <xdr:pic>
          <xdr:nvPicPr>
            <xdr:cNvPr id="281" name="図 280">
              <a:extLst>
                <a:ext uri="{FF2B5EF4-FFF2-40B4-BE49-F238E27FC236}">
                  <a16:creationId xmlns:a16="http://schemas.microsoft.com/office/drawing/2014/main" id="{E15D5BEE-630F-45C5-8C57-67D865F46751}"/>
                </a:ext>
              </a:extLst>
            </xdr:cNvPr>
            <xdr:cNvPicPr>
              <a:picLocks noChangeAspect="1" noChangeArrowheads="1"/>
              <a:extLst>
                <a:ext uri="{84589F7E-364E-4C9E-8A38-B11213B215E9}">
                  <a14:cameraTool cellRange="$O$92:$O$93" spid="_x0000_s50616"/>
                </a:ext>
              </a:extLst>
            </xdr:cNvPicPr>
          </xdr:nvPicPr>
          <xdr:blipFill>
            <a:blip xmlns:r="http://schemas.openxmlformats.org/officeDocument/2006/relationships" r:embed="rId38"/>
            <a:srcRect/>
            <a:stretch>
              <a:fillRect/>
            </a:stretch>
          </xdr:blipFill>
          <xdr:spPr bwMode="auto">
            <a:xfrm>
              <a:off x="32553118" y="32146875"/>
              <a:ext cx="415289" cy="714375"/>
            </a:xfrm>
            <a:prstGeom prst="rect">
              <a:avLst/>
            </a:prstGeom>
            <a:noFill/>
            <a:ln>
              <a:solidFill>
                <a:srgbClr val="FF0000"/>
              </a:solidFill>
            </a:ln>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twoCellAnchor editAs="oneCell">
        <xdr:from>
          <xdr:col>44</xdr:col>
          <xdr:colOff>464344</xdr:colOff>
          <xdr:row>122</xdr:row>
          <xdr:rowOff>154781</xdr:rowOff>
        </xdr:from>
        <xdr:to>
          <xdr:col>45</xdr:col>
          <xdr:colOff>464344</xdr:colOff>
          <xdr:row>125</xdr:row>
          <xdr:rowOff>144198</xdr:rowOff>
        </xdr:to>
        <xdr:pic>
          <xdr:nvPicPr>
            <xdr:cNvPr id="164" name="図 163">
              <a:extLst>
                <a:ext uri="{FF2B5EF4-FFF2-40B4-BE49-F238E27FC236}">
                  <a16:creationId xmlns:a16="http://schemas.microsoft.com/office/drawing/2014/main" id="{704D47DD-F338-4503-8816-FC240DBED6CF}"/>
                </a:ext>
              </a:extLst>
            </xdr:cNvPr>
            <xdr:cNvPicPr>
              <a:picLocks noChangeAspect="1" noChangeArrowheads="1"/>
              <a:extLst>
                <a:ext uri="{84589F7E-364E-4C9E-8A38-B11213B215E9}">
                  <a14:cameraTool cellRange="$AJ$119:$AJ$120" spid="_x0000_s50617"/>
                </a:ext>
              </a:extLst>
            </xdr:cNvPicPr>
          </xdr:nvPicPr>
          <xdr:blipFill>
            <a:blip xmlns:r="http://schemas.openxmlformats.org/officeDocument/2006/relationships" r:embed="rId62"/>
            <a:srcRect/>
            <a:stretch>
              <a:fillRect/>
            </a:stretch>
          </xdr:blipFill>
          <xdr:spPr bwMode="auto">
            <a:xfrm>
              <a:off x="27219011" y="30391364"/>
              <a:ext cx="486833" cy="719667"/>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0</xdr:colOff>
          <xdr:row>123</xdr:row>
          <xdr:rowOff>0</xdr:rowOff>
        </xdr:from>
        <xdr:to>
          <xdr:col>49</xdr:col>
          <xdr:colOff>0</xdr:colOff>
          <xdr:row>125</xdr:row>
          <xdr:rowOff>232834</xdr:rowOff>
        </xdr:to>
        <xdr:pic>
          <xdr:nvPicPr>
            <xdr:cNvPr id="165" name="図 164">
              <a:extLst>
                <a:ext uri="{FF2B5EF4-FFF2-40B4-BE49-F238E27FC236}">
                  <a16:creationId xmlns:a16="http://schemas.microsoft.com/office/drawing/2014/main" id="{A8B60EC3-2813-4267-B0E9-987BEED31ACF}"/>
                </a:ext>
              </a:extLst>
            </xdr:cNvPr>
            <xdr:cNvPicPr>
              <a:picLocks noChangeAspect="1" noChangeArrowheads="1"/>
              <a:extLst>
                <a:ext uri="{84589F7E-364E-4C9E-8A38-B11213B215E9}">
                  <a14:cameraTool cellRange="$AK$119:$AK$120" spid="_x0000_s50618"/>
                </a:ext>
              </a:extLst>
            </xdr:cNvPicPr>
          </xdr:nvPicPr>
          <xdr:blipFill>
            <a:blip xmlns:r="http://schemas.openxmlformats.org/officeDocument/2006/relationships" r:embed="rId63"/>
            <a:srcRect/>
            <a:stretch>
              <a:fillRect/>
            </a:stretch>
          </xdr:blipFill>
          <xdr:spPr bwMode="auto">
            <a:xfrm>
              <a:off x="28702000" y="30480000"/>
              <a:ext cx="486833" cy="719667"/>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476249</xdr:colOff>
          <xdr:row>122</xdr:row>
          <xdr:rowOff>226218</xdr:rowOff>
        </xdr:from>
        <xdr:to>
          <xdr:col>51</xdr:col>
          <xdr:colOff>476249</xdr:colOff>
          <xdr:row>125</xdr:row>
          <xdr:rowOff>215635</xdr:rowOff>
        </xdr:to>
        <xdr:pic>
          <xdr:nvPicPr>
            <xdr:cNvPr id="169" name="図 168">
              <a:extLst>
                <a:ext uri="{FF2B5EF4-FFF2-40B4-BE49-F238E27FC236}">
                  <a16:creationId xmlns:a16="http://schemas.microsoft.com/office/drawing/2014/main" id="{BE4218C7-1E07-4391-A91D-752B9FFC9B0C}"/>
                </a:ext>
              </a:extLst>
            </xdr:cNvPr>
            <xdr:cNvPicPr>
              <a:picLocks noChangeAspect="1" noChangeArrowheads="1"/>
              <a:extLst>
                <a:ext uri="{84589F7E-364E-4C9E-8A38-B11213B215E9}">
                  <a14:cameraTool cellRange="$AL$119:$AL$120" spid="_x0000_s50619"/>
                </a:ext>
              </a:extLst>
            </xdr:cNvPicPr>
          </xdr:nvPicPr>
          <xdr:blipFill>
            <a:blip xmlns:r="http://schemas.openxmlformats.org/officeDocument/2006/relationships" r:embed="rId64"/>
            <a:srcRect/>
            <a:stretch>
              <a:fillRect/>
            </a:stretch>
          </xdr:blipFill>
          <xdr:spPr bwMode="auto">
            <a:xfrm>
              <a:off x="30151916" y="30462801"/>
              <a:ext cx="486833" cy="719667"/>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xdr:colOff>
          <xdr:row>132</xdr:row>
          <xdr:rowOff>154782</xdr:rowOff>
        </xdr:from>
        <xdr:to>
          <xdr:col>46</xdr:col>
          <xdr:colOff>9527</xdr:colOff>
          <xdr:row>135</xdr:row>
          <xdr:rowOff>150019</xdr:rowOff>
        </xdr:to>
        <xdr:pic>
          <xdr:nvPicPr>
            <xdr:cNvPr id="175" name="図 174">
              <a:extLst>
                <a:ext uri="{FF2B5EF4-FFF2-40B4-BE49-F238E27FC236}">
                  <a16:creationId xmlns:a16="http://schemas.microsoft.com/office/drawing/2014/main" id="{F448A2E1-8922-486D-8503-6A400CDB5888}"/>
                </a:ext>
              </a:extLst>
            </xdr:cNvPr>
            <xdr:cNvPicPr>
              <a:picLocks noChangeAspect="1" noChangeArrowheads="1"/>
              <a:extLst>
                <a:ext uri="{84589F7E-364E-4C9E-8A38-B11213B215E9}">
                  <a14:cameraTool cellRange="$AM$119:$AM$120" spid="_x0000_s50620"/>
                </a:ext>
              </a:extLst>
            </xdr:cNvPicPr>
          </xdr:nvPicPr>
          <xdr:blipFill>
            <a:blip xmlns:r="http://schemas.openxmlformats.org/officeDocument/2006/relationships" r:embed="rId42"/>
            <a:srcRect/>
            <a:stretch>
              <a:fillRect/>
            </a:stretch>
          </xdr:blipFill>
          <xdr:spPr bwMode="auto">
            <a:xfrm>
              <a:off x="26872407" y="32123063"/>
              <a:ext cx="497681" cy="70961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440531</xdr:colOff>
          <xdr:row>132</xdr:row>
          <xdr:rowOff>59531</xdr:rowOff>
        </xdr:from>
        <xdr:to>
          <xdr:col>48</xdr:col>
          <xdr:colOff>450057</xdr:colOff>
          <xdr:row>135</xdr:row>
          <xdr:rowOff>54769</xdr:rowOff>
        </xdr:to>
        <xdr:pic>
          <xdr:nvPicPr>
            <xdr:cNvPr id="199" name="図 198">
              <a:extLst>
                <a:ext uri="{FF2B5EF4-FFF2-40B4-BE49-F238E27FC236}">
                  <a16:creationId xmlns:a16="http://schemas.microsoft.com/office/drawing/2014/main" id="{6CB5A363-297D-42FE-BB4C-151AC76B97CD}"/>
                </a:ext>
              </a:extLst>
            </xdr:cNvPr>
            <xdr:cNvPicPr>
              <a:picLocks noChangeAspect="1" noChangeArrowheads="1"/>
              <a:extLst>
                <a:ext uri="{84589F7E-364E-4C9E-8A38-B11213B215E9}">
                  <a14:cameraTool cellRange="$AN$119:$AN$120" spid="_x0000_s50621"/>
                </a:ext>
              </a:extLst>
            </xdr:cNvPicPr>
          </xdr:nvPicPr>
          <xdr:blipFill>
            <a:blip xmlns:r="http://schemas.openxmlformats.org/officeDocument/2006/relationships" r:embed="rId65"/>
            <a:srcRect/>
            <a:stretch>
              <a:fillRect/>
            </a:stretch>
          </xdr:blipFill>
          <xdr:spPr bwMode="auto">
            <a:xfrm>
              <a:off x="28289250" y="32027812"/>
              <a:ext cx="497682" cy="709613"/>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476249</xdr:colOff>
          <xdr:row>132</xdr:row>
          <xdr:rowOff>47625</xdr:rowOff>
        </xdr:from>
        <xdr:to>
          <xdr:col>52</xdr:col>
          <xdr:colOff>4049</xdr:colOff>
          <xdr:row>135</xdr:row>
          <xdr:rowOff>42862</xdr:rowOff>
        </xdr:to>
        <xdr:pic>
          <xdr:nvPicPr>
            <xdr:cNvPr id="201" name="図 200">
              <a:extLst>
                <a:ext uri="{FF2B5EF4-FFF2-40B4-BE49-F238E27FC236}">
                  <a16:creationId xmlns:a16="http://schemas.microsoft.com/office/drawing/2014/main" id="{B0512531-D0B8-4A78-9580-0BEC01ABE068}"/>
                </a:ext>
              </a:extLst>
            </xdr:cNvPr>
            <xdr:cNvPicPr>
              <a:picLocks noChangeAspect="1" noChangeArrowheads="1"/>
              <a:extLst>
                <a:ext uri="{84589F7E-364E-4C9E-8A38-B11213B215E9}">
                  <a14:cameraTool cellRange="$AO$119:$AO$120" spid="_x0000_s50622"/>
                </a:ext>
              </a:extLst>
            </xdr:cNvPicPr>
          </xdr:nvPicPr>
          <xdr:blipFill>
            <a:blip xmlns:r="http://schemas.openxmlformats.org/officeDocument/2006/relationships" r:embed="rId44"/>
            <a:srcRect/>
            <a:stretch>
              <a:fillRect/>
            </a:stretch>
          </xdr:blipFill>
          <xdr:spPr bwMode="auto">
            <a:xfrm>
              <a:off x="29789437" y="32015906"/>
              <a:ext cx="497681" cy="70961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47625</xdr:colOff>
          <xdr:row>132</xdr:row>
          <xdr:rowOff>214313</xdr:rowOff>
        </xdr:from>
        <xdr:to>
          <xdr:col>55</xdr:col>
          <xdr:colOff>57150</xdr:colOff>
          <xdr:row>135</xdr:row>
          <xdr:rowOff>209550</xdr:rowOff>
        </xdr:to>
        <xdr:pic>
          <xdr:nvPicPr>
            <xdr:cNvPr id="202" name="図 201">
              <a:extLst>
                <a:ext uri="{FF2B5EF4-FFF2-40B4-BE49-F238E27FC236}">
                  <a16:creationId xmlns:a16="http://schemas.microsoft.com/office/drawing/2014/main" id="{DBEACD57-4BF9-4359-885A-F7842F73E44B}"/>
                </a:ext>
              </a:extLst>
            </xdr:cNvPr>
            <xdr:cNvPicPr>
              <a:picLocks noChangeAspect="1" noChangeArrowheads="1"/>
              <a:extLst>
                <a:ext uri="{84589F7E-364E-4C9E-8A38-B11213B215E9}">
                  <a14:cameraTool cellRange="$AP$119:$AP$120" spid="_x0000_s50623"/>
                </a:ext>
              </a:extLst>
            </xdr:cNvPicPr>
          </xdr:nvPicPr>
          <xdr:blipFill>
            <a:blip xmlns:r="http://schemas.openxmlformats.org/officeDocument/2006/relationships" r:embed="rId45"/>
            <a:srcRect/>
            <a:stretch>
              <a:fillRect/>
            </a:stretch>
          </xdr:blipFill>
          <xdr:spPr bwMode="auto">
            <a:xfrm>
              <a:off x="31801594" y="32182594"/>
              <a:ext cx="497681" cy="70961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273844</xdr:colOff>
          <xdr:row>125</xdr:row>
          <xdr:rowOff>130969</xdr:rowOff>
        </xdr:from>
        <xdr:to>
          <xdr:col>44</xdr:col>
          <xdr:colOff>283370</xdr:colOff>
          <xdr:row>126</xdr:row>
          <xdr:rowOff>135732</xdr:rowOff>
        </xdr:to>
        <xdr:pic>
          <xdr:nvPicPr>
            <xdr:cNvPr id="203" name="図 202">
              <a:extLst>
                <a:ext uri="{FF2B5EF4-FFF2-40B4-BE49-F238E27FC236}">
                  <a16:creationId xmlns:a16="http://schemas.microsoft.com/office/drawing/2014/main" id="{12DE9368-F902-4198-BA42-BA41E2F13A44}"/>
                </a:ext>
              </a:extLst>
            </xdr:cNvPr>
            <xdr:cNvPicPr>
              <a:picLocks noChangeAspect="1" noChangeArrowheads="1"/>
              <a:extLst>
                <a:ext uri="{84589F7E-364E-4C9E-8A38-B11213B215E9}">
                  <a14:cameraTool cellRange="$AJ$117" spid="_x0000_s50624"/>
                </a:ext>
              </a:extLst>
            </xdr:cNvPicPr>
          </xdr:nvPicPr>
          <xdr:blipFill>
            <a:blip xmlns:r="http://schemas.openxmlformats.org/officeDocument/2006/relationships" r:embed="rId66"/>
            <a:srcRect/>
            <a:stretch>
              <a:fillRect/>
            </a:stretch>
          </xdr:blipFill>
          <xdr:spPr bwMode="auto">
            <a:xfrm>
              <a:off x="26169938" y="30432375"/>
              <a:ext cx="497682" cy="24288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273843</xdr:colOff>
          <xdr:row>125</xdr:row>
          <xdr:rowOff>23812</xdr:rowOff>
        </xdr:from>
        <xdr:to>
          <xdr:col>47</xdr:col>
          <xdr:colOff>283369</xdr:colOff>
          <xdr:row>126</xdr:row>
          <xdr:rowOff>28575</xdr:rowOff>
        </xdr:to>
        <xdr:pic>
          <xdr:nvPicPr>
            <xdr:cNvPr id="206" name="図 205">
              <a:extLst>
                <a:ext uri="{FF2B5EF4-FFF2-40B4-BE49-F238E27FC236}">
                  <a16:creationId xmlns:a16="http://schemas.microsoft.com/office/drawing/2014/main" id="{89848B6D-CE94-4D12-B694-817E6D2A70FE}"/>
                </a:ext>
              </a:extLst>
            </xdr:cNvPr>
            <xdr:cNvPicPr>
              <a:picLocks noChangeAspect="1" noChangeArrowheads="1"/>
              <a:extLst>
                <a:ext uri="{84589F7E-364E-4C9E-8A38-B11213B215E9}">
                  <a14:cameraTool cellRange="$AK$117" spid="_x0000_s50625"/>
                </a:ext>
              </a:extLst>
            </xdr:cNvPicPr>
          </xdr:nvPicPr>
          <xdr:blipFill>
            <a:blip xmlns:r="http://schemas.openxmlformats.org/officeDocument/2006/relationships" r:embed="rId67"/>
            <a:srcRect/>
            <a:stretch>
              <a:fillRect/>
            </a:stretch>
          </xdr:blipFill>
          <xdr:spPr bwMode="auto">
            <a:xfrm>
              <a:off x="27634406" y="30325218"/>
              <a:ext cx="497682" cy="24288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202407</xdr:colOff>
          <xdr:row>125</xdr:row>
          <xdr:rowOff>59531</xdr:rowOff>
        </xdr:from>
        <xdr:to>
          <xdr:col>53</xdr:col>
          <xdr:colOff>211932</xdr:colOff>
          <xdr:row>126</xdr:row>
          <xdr:rowOff>64294</xdr:rowOff>
        </xdr:to>
        <xdr:pic>
          <xdr:nvPicPr>
            <xdr:cNvPr id="211" name="図 210">
              <a:extLst>
                <a:ext uri="{FF2B5EF4-FFF2-40B4-BE49-F238E27FC236}">
                  <a16:creationId xmlns:a16="http://schemas.microsoft.com/office/drawing/2014/main" id="{2EE0F335-C4A6-434B-BB9F-DE716BBEED23}"/>
                </a:ext>
              </a:extLst>
            </xdr:cNvPr>
            <xdr:cNvPicPr>
              <a:picLocks noChangeAspect="1" noChangeArrowheads="1"/>
              <a:extLst>
                <a:ext uri="{84589F7E-364E-4C9E-8A38-B11213B215E9}">
                  <a14:cameraTool cellRange="$AL$117" spid="_x0000_s50626"/>
                </a:ext>
              </a:extLst>
            </xdr:cNvPicPr>
          </xdr:nvPicPr>
          <xdr:blipFill>
            <a:blip xmlns:r="http://schemas.openxmlformats.org/officeDocument/2006/relationships" r:embed="rId68"/>
            <a:srcRect/>
            <a:stretch>
              <a:fillRect/>
            </a:stretch>
          </xdr:blipFill>
          <xdr:spPr bwMode="auto">
            <a:xfrm>
              <a:off x="30491907" y="30360937"/>
              <a:ext cx="497681" cy="24288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321469</xdr:colOff>
          <xdr:row>136</xdr:row>
          <xdr:rowOff>11906</xdr:rowOff>
        </xdr:from>
        <xdr:to>
          <xdr:col>44</xdr:col>
          <xdr:colOff>330994</xdr:colOff>
          <xdr:row>137</xdr:row>
          <xdr:rowOff>40480</xdr:rowOff>
        </xdr:to>
        <xdr:pic>
          <xdr:nvPicPr>
            <xdr:cNvPr id="215" name="図 214">
              <a:extLst>
                <a:ext uri="{FF2B5EF4-FFF2-40B4-BE49-F238E27FC236}">
                  <a16:creationId xmlns:a16="http://schemas.microsoft.com/office/drawing/2014/main" id="{2331A75B-A176-40C9-8A9B-4F322D80BF5D}"/>
                </a:ext>
              </a:extLst>
            </xdr:cNvPr>
            <xdr:cNvPicPr>
              <a:picLocks noChangeAspect="1" noChangeArrowheads="1"/>
              <a:extLst>
                <a:ext uri="{84589F7E-364E-4C9E-8A38-B11213B215E9}">
                  <a14:cameraTool cellRange="$AM$117" spid="_x0000_s50627"/>
                </a:ext>
              </a:extLst>
            </xdr:cNvPicPr>
          </xdr:nvPicPr>
          <xdr:blipFill>
            <a:blip xmlns:r="http://schemas.openxmlformats.org/officeDocument/2006/relationships" r:embed="rId48"/>
            <a:srcRect/>
            <a:stretch>
              <a:fillRect/>
            </a:stretch>
          </xdr:blipFill>
          <xdr:spPr bwMode="auto">
            <a:xfrm>
              <a:off x="26217563" y="32932687"/>
              <a:ext cx="497681" cy="242887"/>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273843</xdr:colOff>
          <xdr:row>136</xdr:row>
          <xdr:rowOff>47625</xdr:rowOff>
        </xdr:from>
        <xdr:to>
          <xdr:col>47</xdr:col>
          <xdr:colOff>283368</xdr:colOff>
          <xdr:row>137</xdr:row>
          <xdr:rowOff>76199</xdr:rowOff>
        </xdr:to>
        <xdr:pic>
          <xdr:nvPicPr>
            <xdr:cNvPr id="219" name="図 218">
              <a:extLst>
                <a:ext uri="{FF2B5EF4-FFF2-40B4-BE49-F238E27FC236}">
                  <a16:creationId xmlns:a16="http://schemas.microsoft.com/office/drawing/2014/main" id="{D3F8A486-0696-47FC-825A-E7F453C331CF}"/>
                </a:ext>
              </a:extLst>
            </xdr:cNvPr>
            <xdr:cNvPicPr>
              <a:picLocks noChangeAspect="1" noChangeArrowheads="1"/>
              <a:extLst>
                <a:ext uri="{84589F7E-364E-4C9E-8A38-B11213B215E9}">
                  <a14:cameraTool cellRange="$AN$117" spid="_x0000_s50628"/>
                </a:ext>
              </a:extLst>
            </xdr:cNvPicPr>
          </xdr:nvPicPr>
          <xdr:blipFill>
            <a:blip xmlns:r="http://schemas.openxmlformats.org/officeDocument/2006/relationships" r:embed="rId48"/>
            <a:srcRect/>
            <a:stretch>
              <a:fillRect/>
            </a:stretch>
          </xdr:blipFill>
          <xdr:spPr bwMode="auto">
            <a:xfrm>
              <a:off x="27634406" y="32968406"/>
              <a:ext cx="497681" cy="242887"/>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214313</xdr:colOff>
          <xdr:row>136</xdr:row>
          <xdr:rowOff>59531</xdr:rowOff>
        </xdr:from>
        <xdr:to>
          <xdr:col>53</xdr:col>
          <xdr:colOff>223838</xdr:colOff>
          <xdr:row>137</xdr:row>
          <xdr:rowOff>88106</xdr:rowOff>
        </xdr:to>
        <xdr:pic>
          <xdr:nvPicPr>
            <xdr:cNvPr id="222" name="図 221">
              <a:extLst>
                <a:ext uri="{FF2B5EF4-FFF2-40B4-BE49-F238E27FC236}">
                  <a16:creationId xmlns:a16="http://schemas.microsoft.com/office/drawing/2014/main" id="{986D5993-6C3C-4115-83B6-1C7AA9D96A9E}"/>
                </a:ext>
              </a:extLst>
            </xdr:cNvPr>
            <xdr:cNvPicPr>
              <a:picLocks noChangeAspect="1" noChangeArrowheads="1"/>
              <a:extLst>
                <a:ext uri="{84589F7E-364E-4C9E-8A38-B11213B215E9}">
                  <a14:cameraTool cellRange="$AO$117" spid="_x0000_s50629"/>
                </a:ext>
              </a:extLst>
            </xdr:cNvPicPr>
          </xdr:nvPicPr>
          <xdr:blipFill>
            <a:blip xmlns:r="http://schemas.openxmlformats.org/officeDocument/2006/relationships" r:embed="rId48"/>
            <a:srcRect/>
            <a:stretch>
              <a:fillRect/>
            </a:stretch>
          </xdr:blipFill>
          <xdr:spPr bwMode="auto">
            <a:xfrm>
              <a:off x="30991969" y="32980312"/>
              <a:ext cx="497681" cy="24288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302419</xdr:colOff>
          <xdr:row>135</xdr:row>
          <xdr:rowOff>202406</xdr:rowOff>
        </xdr:from>
        <xdr:to>
          <xdr:col>56</xdr:col>
          <xdr:colOff>311944</xdr:colOff>
          <xdr:row>136</xdr:row>
          <xdr:rowOff>207168</xdr:rowOff>
        </xdr:to>
        <xdr:pic>
          <xdr:nvPicPr>
            <xdr:cNvPr id="227" name="図 226">
              <a:extLst>
                <a:ext uri="{FF2B5EF4-FFF2-40B4-BE49-F238E27FC236}">
                  <a16:creationId xmlns:a16="http://schemas.microsoft.com/office/drawing/2014/main" id="{F2352DC8-4F90-4C61-B103-C0AF77A00EA1}"/>
                </a:ext>
              </a:extLst>
            </xdr:cNvPr>
            <xdr:cNvPicPr>
              <a:picLocks noChangeAspect="1" noChangeArrowheads="1"/>
              <a:extLst>
                <a:ext uri="{84589F7E-364E-4C9E-8A38-B11213B215E9}">
                  <a14:cameraTool cellRange="$AP$117" spid="_x0000_s50630"/>
                </a:ext>
              </a:extLst>
            </xdr:cNvPicPr>
          </xdr:nvPicPr>
          <xdr:blipFill>
            <a:blip xmlns:r="http://schemas.openxmlformats.org/officeDocument/2006/relationships" r:embed="rId50"/>
            <a:srcRect/>
            <a:stretch>
              <a:fillRect/>
            </a:stretch>
          </xdr:blipFill>
          <xdr:spPr bwMode="auto">
            <a:xfrm>
              <a:off x="32544544" y="32885062"/>
              <a:ext cx="497681" cy="242887"/>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47624</xdr:colOff>
          <xdr:row>64</xdr:row>
          <xdr:rowOff>381000</xdr:rowOff>
        </xdr:from>
        <xdr:to>
          <xdr:col>55</xdr:col>
          <xdr:colOff>180974</xdr:colOff>
          <xdr:row>65</xdr:row>
          <xdr:rowOff>152400</xdr:rowOff>
        </xdr:to>
        <xdr:pic>
          <xdr:nvPicPr>
            <xdr:cNvPr id="233" name="図 232">
              <a:extLst>
                <a:ext uri="{FF2B5EF4-FFF2-40B4-BE49-F238E27FC236}">
                  <a16:creationId xmlns:a16="http://schemas.microsoft.com/office/drawing/2014/main" id="{025F722E-BBBD-4106-A223-297077ACAF33}"/>
                </a:ext>
              </a:extLst>
            </xdr:cNvPr>
            <xdr:cNvPicPr>
              <a:picLocks noChangeAspect="1" noChangeArrowheads="1"/>
              <a:extLst>
                <a:ext uri="{84589F7E-364E-4C9E-8A38-B11213B215E9}">
                  <a14:cameraTool cellRange="$AS$64" spid="_x0000_s50631"/>
                </a:ext>
              </a:extLst>
            </xdr:cNvPicPr>
          </xdr:nvPicPr>
          <xdr:blipFill>
            <a:blip xmlns:r="http://schemas.openxmlformats.org/officeDocument/2006/relationships" r:embed="rId69"/>
            <a:srcRect/>
            <a:stretch>
              <a:fillRect/>
            </a:stretch>
          </xdr:blipFill>
          <xdr:spPr bwMode="auto">
            <a:xfrm>
              <a:off x="25943718" y="15680531"/>
              <a:ext cx="5991225" cy="247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166688</xdr:colOff>
          <xdr:row>118</xdr:row>
          <xdr:rowOff>71437</xdr:rowOff>
        </xdr:from>
        <xdr:to>
          <xdr:col>54</xdr:col>
          <xdr:colOff>226219</xdr:colOff>
          <xdr:row>118</xdr:row>
          <xdr:rowOff>321469</xdr:rowOff>
        </xdr:to>
        <xdr:pic>
          <xdr:nvPicPr>
            <xdr:cNvPr id="234" name="図 233">
              <a:extLst>
                <a:ext uri="{FF2B5EF4-FFF2-40B4-BE49-F238E27FC236}">
                  <a16:creationId xmlns:a16="http://schemas.microsoft.com/office/drawing/2014/main" id="{5D5F21A3-223E-4AF1-9C83-4F3760B6DF7C}"/>
                </a:ext>
              </a:extLst>
            </xdr:cNvPr>
            <xdr:cNvPicPr>
              <a:picLocks noChangeAspect="1" noChangeArrowheads="1"/>
              <a:extLst>
                <a:ext uri="{84589F7E-364E-4C9E-8A38-B11213B215E9}">
                  <a14:cameraTool cellRange="$AS$116" spid="_x0000_s50632"/>
                </a:ext>
              </a:extLst>
            </xdr:cNvPicPr>
          </xdr:nvPicPr>
          <xdr:blipFill>
            <a:blip xmlns:r="http://schemas.openxmlformats.org/officeDocument/2006/relationships" r:embed="rId70"/>
            <a:srcRect/>
            <a:stretch>
              <a:fillRect/>
            </a:stretch>
          </xdr:blipFill>
          <xdr:spPr bwMode="auto">
            <a:xfrm>
              <a:off x="26550938" y="28467843"/>
              <a:ext cx="5429250" cy="25003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321469</xdr:colOff>
          <xdr:row>91</xdr:row>
          <xdr:rowOff>59531</xdr:rowOff>
        </xdr:from>
        <xdr:to>
          <xdr:col>54</xdr:col>
          <xdr:colOff>330994</xdr:colOff>
          <xdr:row>91</xdr:row>
          <xdr:rowOff>288131</xdr:rowOff>
        </xdr:to>
        <xdr:pic>
          <xdr:nvPicPr>
            <xdr:cNvPr id="240" name="図 239">
              <a:extLst>
                <a:ext uri="{FF2B5EF4-FFF2-40B4-BE49-F238E27FC236}">
                  <a16:creationId xmlns:a16="http://schemas.microsoft.com/office/drawing/2014/main" id="{038B7534-8008-45A7-A0FC-A5E7CF6D3423}"/>
                </a:ext>
              </a:extLst>
            </xdr:cNvPr>
            <xdr:cNvPicPr>
              <a:picLocks noChangeAspect="1" noChangeArrowheads="1"/>
              <a:extLst>
                <a:ext uri="{84589F7E-364E-4C9E-8A38-B11213B215E9}">
                  <a14:cameraTool cellRange="$AU$89:$BE$89" spid="_x0000_s50633"/>
                </a:ext>
              </a:extLst>
            </xdr:cNvPicPr>
          </xdr:nvPicPr>
          <xdr:blipFill>
            <a:blip xmlns:r="http://schemas.openxmlformats.org/officeDocument/2006/relationships" r:embed="rId71"/>
            <a:srcRect/>
            <a:stretch>
              <a:fillRect/>
            </a:stretch>
          </xdr:blipFill>
          <xdr:spPr bwMode="auto">
            <a:xfrm>
              <a:off x="26705719" y="21955125"/>
              <a:ext cx="5379244" cy="228600"/>
            </a:xfrm>
            <a:prstGeom prst="rect">
              <a:avLst/>
            </a:prstGeom>
            <a:noFill/>
            <a:extLst>
              <a:ext uri="{909E8E84-426E-40DD-AFC4-6F175D3DCCD1}">
                <a14:hiddenFill>
                  <a:solidFill>
                    <a:srgbClr val="FFFFFF"/>
                  </a:solidFill>
                </a14:hiddenFill>
              </a:ext>
            </a:extLst>
          </xdr:spPr>
        </xdr:pic>
        <xdr:clientData/>
      </xdr:twoCellAnchor>
    </mc:Choice>
    <mc:Fallback/>
  </mc:AlternateContent>
  <xdr:oneCellAnchor>
    <xdr:from>
      <xdr:col>25</xdr:col>
      <xdr:colOff>487680</xdr:colOff>
      <xdr:row>288</xdr:row>
      <xdr:rowOff>15239</xdr:rowOff>
    </xdr:from>
    <xdr:ext cx="636982" cy="1678306"/>
    <xdr:pic>
      <xdr:nvPicPr>
        <xdr:cNvPr id="166" name="図 165">
          <a:extLst>
            <a:ext uri="{FF2B5EF4-FFF2-40B4-BE49-F238E27FC236}">
              <a16:creationId xmlns:a16="http://schemas.microsoft.com/office/drawing/2014/main" id="{C12F68C5-CBAB-4142-97FC-A9C73A9C2678}"/>
            </a:ext>
          </a:extLst>
        </xdr:cNvPr>
        <xdr:cNvPicPr>
          <a:picLocks noChangeAspect="1" noChangeArrowheads="1"/>
        </xdr:cNvPicPr>
      </xdr:nvPicPr>
      <xdr:blipFill rotWithShape="1">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l="10638" t="13744" r="13830"/>
        <a:stretch/>
      </xdr:blipFill>
      <xdr:spPr bwMode="auto">
        <a:xfrm>
          <a:off x="16789663" y="54077825"/>
          <a:ext cx="636982" cy="16783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30</xdr:col>
      <xdr:colOff>535740</xdr:colOff>
      <xdr:row>286</xdr:row>
      <xdr:rowOff>51889</xdr:rowOff>
    </xdr:from>
    <xdr:to>
      <xdr:col>32</xdr:col>
      <xdr:colOff>163847</xdr:colOff>
      <xdr:row>290</xdr:row>
      <xdr:rowOff>108706</xdr:rowOff>
    </xdr:to>
    <xdr:sp macro="" textlink="">
      <xdr:nvSpPr>
        <xdr:cNvPr id="170" name="アーチ 169">
          <a:extLst>
            <a:ext uri="{FF2B5EF4-FFF2-40B4-BE49-F238E27FC236}">
              <a16:creationId xmlns:a16="http://schemas.microsoft.com/office/drawing/2014/main" id="{C6975336-3C43-4153-BA2B-64D6E2E7109D}"/>
            </a:ext>
          </a:extLst>
        </xdr:cNvPr>
        <xdr:cNvSpPr/>
      </xdr:nvSpPr>
      <xdr:spPr>
        <a:xfrm rot="2868849">
          <a:off x="19426126" y="54022279"/>
          <a:ext cx="1020265" cy="722934"/>
        </a:xfrm>
        <a:prstGeom prst="blockArc">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clientData/>
  </xdr:twoCellAnchor>
  <xdr:oneCellAnchor>
    <xdr:from>
      <xdr:col>16</xdr:col>
      <xdr:colOff>495300</xdr:colOff>
      <xdr:row>288</xdr:row>
      <xdr:rowOff>7619</xdr:rowOff>
    </xdr:from>
    <xdr:ext cx="650539" cy="1655446"/>
    <xdr:pic>
      <xdr:nvPicPr>
        <xdr:cNvPr id="176" name="図 175">
          <a:extLst>
            <a:ext uri="{FF2B5EF4-FFF2-40B4-BE49-F238E27FC236}">
              <a16:creationId xmlns:a16="http://schemas.microsoft.com/office/drawing/2014/main" id="{27E7E084-CF53-41AD-BE5C-F0F8130DBB3D}"/>
            </a:ext>
          </a:extLst>
        </xdr:cNvPr>
        <xdr:cNvPicPr>
          <a:picLocks noChangeAspect="1" noChangeArrowheads="1"/>
        </xdr:cNvPicPr>
      </xdr:nvPicPr>
      <xdr:blipFill rotWithShape="1">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l="13044" t="14692" r="9565"/>
        <a:stretch/>
      </xdr:blipFill>
      <xdr:spPr bwMode="auto">
        <a:xfrm>
          <a:off x="11870559" y="54070205"/>
          <a:ext cx="650539" cy="16554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441960</xdr:colOff>
      <xdr:row>287</xdr:row>
      <xdr:rowOff>199954</xdr:rowOff>
    </xdr:from>
    <xdr:ext cx="676445" cy="1701236"/>
    <xdr:pic>
      <xdr:nvPicPr>
        <xdr:cNvPr id="217" name="図 216">
          <a:extLst>
            <a:ext uri="{FF2B5EF4-FFF2-40B4-BE49-F238E27FC236}">
              <a16:creationId xmlns:a16="http://schemas.microsoft.com/office/drawing/2014/main" id="{D81FF252-C0B9-4873-A3A7-B9F089A85D46}"/>
            </a:ext>
          </a:extLst>
        </xdr:cNvPr>
        <xdr:cNvPicPr>
          <a:picLocks noChangeAspect="1" noChangeArrowheads="1"/>
        </xdr:cNvPicPr>
      </xdr:nvPicPr>
      <xdr:blipFill rotWithShape="1">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l="10569" t="15166" r="11382"/>
        <a:stretch/>
      </xdr:blipFill>
      <xdr:spPr bwMode="auto">
        <a:xfrm>
          <a:off x="13459460" y="54021678"/>
          <a:ext cx="676445" cy="1701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457200</xdr:colOff>
      <xdr:row>287</xdr:row>
      <xdr:rowOff>198119</xdr:rowOff>
    </xdr:from>
    <xdr:ext cx="704850" cy="1779271"/>
    <xdr:pic>
      <xdr:nvPicPr>
        <xdr:cNvPr id="228" name="図 227">
          <a:extLst>
            <a:ext uri="{FF2B5EF4-FFF2-40B4-BE49-F238E27FC236}">
              <a16:creationId xmlns:a16="http://schemas.microsoft.com/office/drawing/2014/main" id="{5EE09878-8B6A-46C9-B78E-D728D77DFB94}"/>
            </a:ext>
          </a:extLst>
        </xdr:cNvPr>
        <xdr:cNvPicPr>
          <a:picLocks noChangeAspect="1" noChangeArrowheads="1"/>
        </xdr:cNvPicPr>
      </xdr:nvPicPr>
      <xdr:blipFill rotWithShape="1">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l="9924" t="12322" r="8397"/>
        <a:stretch/>
      </xdr:blipFill>
      <xdr:spPr bwMode="auto">
        <a:xfrm>
          <a:off x="15116941" y="54019843"/>
          <a:ext cx="704850" cy="177927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oneCellAnchor>
        <xdr:from>
          <xdr:col>25</xdr:col>
          <xdr:colOff>525517</xdr:colOff>
          <xdr:row>291</xdr:row>
          <xdr:rowOff>19049</xdr:rowOff>
        </xdr:from>
        <xdr:ext cx="547414" cy="722586"/>
        <xdr:pic>
          <xdr:nvPicPr>
            <xdr:cNvPr id="291" name="図 290">
              <a:extLst>
                <a:ext uri="{FF2B5EF4-FFF2-40B4-BE49-F238E27FC236}">
                  <a16:creationId xmlns:a16="http://schemas.microsoft.com/office/drawing/2014/main" id="{0B85F3E7-F8A7-42FC-8822-9965B8FAFCBE}"/>
                </a:ext>
              </a:extLst>
            </xdr:cNvPr>
            <xdr:cNvPicPr>
              <a:picLocks noChangeAspect="1" noChangeArrowheads="1"/>
              <a:extLst>
                <a:ext uri="{84589F7E-364E-4C9E-8A38-B11213B215E9}">
                  <a14:cameraTool cellRange="$O$214:$O$215" spid="_x0000_s50634"/>
                </a:ext>
              </a:extLst>
            </xdr:cNvPicPr>
          </xdr:nvPicPr>
          <xdr:blipFill>
            <a:blip xmlns:r="http://schemas.openxmlformats.org/officeDocument/2006/relationships" r:embed="rId33"/>
            <a:srcRect/>
            <a:stretch>
              <a:fillRect/>
            </a:stretch>
          </xdr:blipFill>
          <xdr:spPr bwMode="auto">
            <a:xfrm>
              <a:off x="16827500" y="62084825"/>
              <a:ext cx="547414" cy="722586"/>
            </a:xfrm>
            <a:prstGeom prst="rect">
              <a:avLst/>
            </a:prstGeom>
            <a:noFill/>
            <a:extLst>
              <a:ext uri="{909E8E84-426E-40DD-AFC4-6F175D3DCCD1}">
                <a14:hiddenFill>
                  <a:solidFill>
                    <a:srgbClr val="FFFFFF"/>
                  </a:solidFill>
                </a14:hiddenFill>
              </a:ext>
            </a:extLst>
          </xdr:spPr>
        </xdr:pic>
        <xdr:clientData/>
      </xdr:oneCellAnchor>
    </mc:Choice>
    <mc:Fallback/>
  </mc:AlternateContent>
  <xdr:oneCellAnchor>
    <xdr:from>
      <xdr:col>16</xdr:col>
      <xdr:colOff>495300</xdr:colOff>
      <xdr:row>276</xdr:row>
      <xdr:rowOff>7618</xdr:rowOff>
    </xdr:from>
    <xdr:ext cx="650539" cy="1655446"/>
    <xdr:pic>
      <xdr:nvPicPr>
        <xdr:cNvPr id="299" name="図 298">
          <a:extLst>
            <a:ext uri="{FF2B5EF4-FFF2-40B4-BE49-F238E27FC236}">
              <a16:creationId xmlns:a16="http://schemas.microsoft.com/office/drawing/2014/main" id="{C50FE3D3-59AD-4972-8F8D-CBE62EA3B78A}"/>
            </a:ext>
          </a:extLst>
        </xdr:cNvPr>
        <xdr:cNvPicPr>
          <a:picLocks noChangeAspect="1" noChangeArrowheads="1"/>
        </xdr:cNvPicPr>
      </xdr:nvPicPr>
      <xdr:blipFill rotWithShape="1">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l="13044" t="14692" r="9565"/>
        <a:stretch/>
      </xdr:blipFill>
      <xdr:spPr bwMode="auto">
        <a:xfrm>
          <a:off x="11870559" y="58942187"/>
          <a:ext cx="650539" cy="16554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463857</xdr:colOff>
      <xdr:row>275</xdr:row>
      <xdr:rowOff>473661</xdr:rowOff>
    </xdr:from>
    <xdr:ext cx="630971" cy="1701236"/>
    <xdr:pic>
      <xdr:nvPicPr>
        <xdr:cNvPr id="300" name="図 299">
          <a:extLst>
            <a:ext uri="{FF2B5EF4-FFF2-40B4-BE49-F238E27FC236}">
              <a16:creationId xmlns:a16="http://schemas.microsoft.com/office/drawing/2014/main" id="{B6281EF0-2083-415E-A2AC-3BBB0E055FBD}"/>
            </a:ext>
          </a:extLst>
        </xdr:cNvPr>
        <xdr:cNvPicPr>
          <a:picLocks noChangeAspect="1" noChangeArrowheads="1"/>
        </xdr:cNvPicPr>
      </xdr:nvPicPr>
      <xdr:blipFill rotWithShape="1">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l="10569" t="15166" r="11382"/>
        <a:stretch/>
      </xdr:blipFill>
      <xdr:spPr bwMode="auto">
        <a:xfrm>
          <a:off x="13481357" y="58926506"/>
          <a:ext cx="630971" cy="1701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468148</xdr:colOff>
      <xdr:row>275</xdr:row>
      <xdr:rowOff>438980</xdr:rowOff>
    </xdr:from>
    <xdr:ext cx="704850" cy="1779271"/>
    <xdr:pic>
      <xdr:nvPicPr>
        <xdr:cNvPr id="301" name="図 300">
          <a:extLst>
            <a:ext uri="{FF2B5EF4-FFF2-40B4-BE49-F238E27FC236}">
              <a16:creationId xmlns:a16="http://schemas.microsoft.com/office/drawing/2014/main" id="{3714C9F0-A89B-458B-8FAE-77CDDF1A11A3}"/>
            </a:ext>
          </a:extLst>
        </xdr:cNvPr>
        <xdr:cNvPicPr>
          <a:picLocks noChangeAspect="1" noChangeArrowheads="1"/>
        </xdr:cNvPicPr>
      </xdr:nvPicPr>
      <xdr:blipFill rotWithShape="1">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l="9924" t="12322" r="8397"/>
        <a:stretch/>
      </xdr:blipFill>
      <xdr:spPr bwMode="auto">
        <a:xfrm>
          <a:off x="15127889" y="58891825"/>
          <a:ext cx="704850" cy="177927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17</xdr:col>
          <xdr:colOff>0</xdr:colOff>
          <xdr:row>278</xdr:row>
          <xdr:rowOff>43794</xdr:rowOff>
        </xdr:from>
        <xdr:to>
          <xdr:col>17</xdr:col>
          <xdr:colOff>536465</xdr:colOff>
          <xdr:row>281</xdr:row>
          <xdr:rowOff>43794</xdr:rowOff>
        </xdr:to>
        <xdr:pic>
          <xdr:nvPicPr>
            <xdr:cNvPr id="305" name="図 304">
              <a:extLst>
                <a:ext uri="{FF2B5EF4-FFF2-40B4-BE49-F238E27FC236}">
                  <a16:creationId xmlns:a16="http://schemas.microsoft.com/office/drawing/2014/main" id="{339DC11C-71C6-4978-97B6-A3BFBA286868}"/>
                </a:ext>
              </a:extLst>
            </xdr:cNvPr>
            <xdr:cNvPicPr>
              <a:picLocks noChangeAspect="1" noChangeArrowheads="1"/>
              <a:extLst>
                <a:ext uri="{84589F7E-364E-4C9E-8A38-B11213B215E9}">
                  <a14:cameraTool cellRange="$I$276:$I$277" spid="_x0000_s50635"/>
                </a:ext>
              </a:extLst>
            </xdr:cNvPicPr>
          </xdr:nvPicPr>
          <xdr:blipFill>
            <a:blip xmlns:r="http://schemas.openxmlformats.org/officeDocument/2006/relationships" r:embed="rId72"/>
            <a:srcRect/>
            <a:stretch>
              <a:fillRect/>
            </a:stretch>
          </xdr:blipFill>
          <xdr:spPr bwMode="auto">
            <a:xfrm>
              <a:off x="11966466" y="59460087"/>
              <a:ext cx="536465" cy="722586"/>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536467</xdr:colOff>
          <xdr:row>278</xdr:row>
          <xdr:rowOff>21897</xdr:rowOff>
        </xdr:from>
        <xdr:to>
          <xdr:col>20</xdr:col>
          <xdr:colOff>492673</xdr:colOff>
          <xdr:row>281</xdr:row>
          <xdr:rowOff>31422</xdr:rowOff>
        </xdr:to>
        <xdr:pic>
          <xdr:nvPicPr>
            <xdr:cNvPr id="306" name="図 305">
              <a:extLst>
                <a:ext uri="{FF2B5EF4-FFF2-40B4-BE49-F238E27FC236}">
                  <a16:creationId xmlns:a16="http://schemas.microsoft.com/office/drawing/2014/main" id="{E61DE494-3670-4C26-AE1C-E00B3998E753}"/>
                </a:ext>
              </a:extLst>
            </xdr:cNvPr>
            <xdr:cNvPicPr>
              <a:picLocks noChangeAspect="1" noChangeArrowheads="1"/>
              <a:extLst>
                <a:ext uri="{84589F7E-364E-4C9E-8A38-B11213B215E9}">
                  <a14:cameraTool cellRange="$J$276:$J$277" spid="_x0000_s50636"/>
                </a:ext>
              </a:extLst>
            </xdr:cNvPicPr>
          </xdr:nvPicPr>
          <xdr:blipFill>
            <a:blip xmlns:r="http://schemas.openxmlformats.org/officeDocument/2006/relationships" r:embed="rId73"/>
            <a:srcRect/>
            <a:stretch>
              <a:fillRect/>
            </a:stretch>
          </xdr:blipFill>
          <xdr:spPr bwMode="auto">
            <a:xfrm>
              <a:off x="13597760" y="59438190"/>
              <a:ext cx="503620" cy="732111"/>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536466</xdr:colOff>
          <xdr:row>278</xdr:row>
          <xdr:rowOff>10949</xdr:rowOff>
        </xdr:from>
        <xdr:to>
          <xdr:col>23</xdr:col>
          <xdr:colOff>536466</xdr:colOff>
          <xdr:row>281</xdr:row>
          <xdr:rowOff>366</xdr:rowOff>
        </xdr:to>
        <xdr:pic>
          <xdr:nvPicPr>
            <xdr:cNvPr id="307" name="図 306">
              <a:extLst>
                <a:ext uri="{FF2B5EF4-FFF2-40B4-BE49-F238E27FC236}">
                  <a16:creationId xmlns:a16="http://schemas.microsoft.com/office/drawing/2014/main" id="{8AF5AF83-6BFC-411F-97B1-37EF842A5643}"/>
                </a:ext>
              </a:extLst>
            </xdr:cNvPr>
            <xdr:cNvPicPr>
              <a:picLocks noChangeAspect="1" noChangeArrowheads="1"/>
              <a:extLst>
                <a:ext uri="{84589F7E-364E-4C9E-8A38-B11213B215E9}">
                  <a14:cameraTool cellRange="$K$276:$K$277" spid="_x0000_s50637"/>
                </a:ext>
              </a:extLst>
            </xdr:cNvPicPr>
          </xdr:nvPicPr>
          <xdr:blipFill>
            <a:blip xmlns:r="http://schemas.openxmlformats.org/officeDocument/2006/relationships" r:embed="rId74"/>
            <a:srcRect/>
            <a:stretch>
              <a:fillRect/>
            </a:stretch>
          </xdr:blipFill>
          <xdr:spPr bwMode="auto">
            <a:xfrm>
              <a:off x="15173216" y="67649032"/>
              <a:ext cx="539750" cy="719667"/>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xdr:colOff>
          <xdr:row>290</xdr:row>
          <xdr:rowOff>76638</xdr:rowOff>
        </xdr:from>
        <xdr:to>
          <xdr:col>18</xdr:col>
          <xdr:colOff>1</xdr:colOff>
          <xdr:row>293</xdr:row>
          <xdr:rowOff>66055</xdr:rowOff>
        </xdr:to>
        <xdr:pic>
          <xdr:nvPicPr>
            <xdr:cNvPr id="308" name="図 307">
              <a:extLst>
                <a:ext uri="{FF2B5EF4-FFF2-40B4-BE49-F238E27FC236}">
                  <a16:creationId xmlns:a16="http://schemas.microsoft.com/office/drawing/2014/main" id="{5CD94775-2903-461A-8984-2CB590D5DC66}"/>
                </a:ext>
              </a:extLst>
            </xdr:cNvPr>
            <xdr:cNvPicPr>
              <a:picLocks noChangeAspect="1" noChangeArrowheads="1"/>
              <a:extLst>
                <a:ext uri="{84589F7E-364E-4C9E-8A38-B11213B215E9}">
                  <a14:cameraTool cellRange="$L$276:$L$277" spid="_x0000_s50638"/>
                </a:ext>
              </a:extLst>
            </xdr:cNvPicPr>
          </xdr:nvPicPr>
          <xdr:blipFill>
            <a:blip xmlns:r="http://schemas.openxmlformats.org/officeDocument/2006/relationships" r:embed="rId75"/>
            <a:srcRect/>
            <a:stretch>
              <a:fillRect/>
            </a:stretch>
          </xdr:blipFill>
          <xdr:spPr bwMode="auto">
            <a:xfrm>
              <a:off x="11927418" y="70635721"/>
              <a:ext cx="539750" cy="719667"/>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514569</xdr:colOff>
          <xdr:row>289</xdr:row>
          <xdr:rowOff>229914</xdr:rowOff>
        </xdr:from>
        <xdr:to>
          <xdr:col>20</xdr:col>
          <xdr:colOff>514569</xdr:colOff>
          <xdr:row>292</xdr:row>
          <xdr:rowOff>219331</xdr:rowOff>
        </xdr:to>
        <xdr:pic>
          <xdr:nvPicPr>
            <xdr:cNvPr id="309" name="図 308">
              <a:extLst>
                <a:ext uri="{FF2B5EF4-FFF2-40B4-BE49-F238E27FC236}">
                  <a16:creationId xmlns:a16="http://schemas.microsoft.com/office/drawing/2014/main" id="{251EECC3-ACCC-4058-9BD5-2B80B0AE3143}"/>
                </a:ext>
              </a:extLst>
            </xdr:cNvPr>
            <xdr:cNvPicPr>
              <a:picLocks noChangeAspect="1" noChangeArrowheads="1"/>
              <a:extLst>
                <a:ext uri="{84589F7E-364E-4C9E-8A38-B11213B215E9}">
                  <a14:cameraTool cellRange="$M$276:$M$277" spid="_x0000_s50639"/>
                </a:ext>
              </a:extLst>
            </xdr:cNvPicPr>
          </xdr:nvPicPr>
          <xdr:blipFill>
            <a:blip xmlns:r="http://schemas.openxmlformats.org/officeDocument/2006/relationships" r:embed="rId76"/>
            <a:srcRect/>
            <a:stretch>
              <a:fillRect/>
            </a:stretch>
          </xdr:blipFill>
          <xdr:spPr bwMode="auto">
            <a:xfrm>
              <a:off x="13521486" y="70545581"/>
              <a:ext cx="539750" cy="719667"/>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536466</xdr:colOff>
          <xdr:row>290</xdr:row>
          <xdr:rowOff>54741</xdr:rowOff>
        </xdr:from>
        <xdr:to>
          <xdr:col>23</xdr:col>
          <xdr:colOff>536466</xdr:colOff>
          <xdr:row>293</xdr:row>
          <xdr:rowOff>44158</xdr:rowOff>
        </xdr:to>
        <xdr:pic>
          <xdr:nvPicPr>
            <xdr:cNvPr id="310" name="図 309">
              <a:extLst>
                <a:ext uri="{FF2B5EF4-FFF2-40B4-BE49-F238E27FC236}">
                  <a16:creationId xmlns:a16="http://schemas.microsoft.com/office/drawing/2014/main" id="{71A0D471-006A-453A-8602-881CBED25F14}"/>
                </a:ext>
              </a:extLst>
            </xdr:cNvPr>
            <xdr:cNvPicPr>
              <a:picLocks noChangeAspect="1" noChangeArrowheads="1"/>
              <a:extLst>
                <a:ext uri="{84589F7E-364E-4C9E-8A38-B11213B215E9}">
                  <a14:cameraTool cellRange="$N$276:$N$277" spid="_x0000_s50640"/>
                </a:ext>
              </a:extLst>
            </xdr:cNvPicPr>
          </xdr:nvPicPr>
          <xdr:blipFill>
            <a:blip xmlns:r="http://schemas.openxmlformats.org/officeDocument/2006/relationships" r:embed="rId77"/>
            <a:srcRect/>
            <a:stretch>
              <a:fillRect/>
            </a:stretch>
          </xdr:blipFill>
          <xdr:spPr bwMode="auto">
            <a:xfrm>
              <a:off x="15173216" y="70613824"/>
              <a:ext cx="539750" cy="719667"/>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492672</xdr:colOff>
          <xdr:row>275</xdr:row>
          <xdr:rowOff>0</xdr:rowOff>
        </xdr:from>
        <xdr:to>
          <xdr:col>19</xdr:col>
          <xdr:colOff>2408</xdr:colOff>
          <xdr:row>275</xdr:row>
          <xdr:rowOff>228490</xdr:rowOff>
        </xdr:to>
        <xdr:pic>
          <xdr:nvPicPr>
            <xdr:cNvPr id="312" name="図 311">
              <a:extLst>
                <a:ext uri="{FF2B5EF4-FFF2-40B4-BE49-F238E27FC236}">
                  <a16:creationId xmlns:a16="http://schemas.microsoft.com/office/drawing/2014/main" id="{4F8E9A02-1F5F-4681-9B67-BBD34FE76202}"/>
                </a:ext>
              </a:extLst>
            </xdr:cNvPr>
            <xdr:cNvPicPr>
              <a:picLocks noChangeAspect="1" noChangeArrowheads="1"/>
              <a:extLst>
                <a:ext uri="{84589F7E-364E-4C9E-8A38-B11213B215E9}">
                  <a14:cameraTool cellRange="$I$295:$J$295" spid="_x0000_s50641"/>
                </a:ext>
              </a:extLst>
            </xdr:cNvPicPr>
          </xdr:nvPicPr>
          <xdr:blipFill>
            <a:blip xmlns:r="http://schemas.openxmlformats.org/officeDocument/2006/relationships" r:embed="rId78"/>
            <a:srcRect/>
            <a:stretch>
              <a:fillRect/>
            </a:stretch>
          </xdr:blipFill>
          <xdr:spPr bwMode="auto">
            <a:xfrm>
              <a:off x="11911724" y="58452845"/>
              <a:ext cx="1151977" cy="22849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448879</xdr:colOff>
          <xdr:row>285</xdr:row>
          <xdr:rowOff>229913</xdr:rowOff>
        </xdr:from>
        <xdr:to>
          <xdr:col>18</xdr:col>
          <xdr:colOff>506029</xdr:colOff>
          <xdr:row>286</xdr:row>
          <xdr:rowOff>236591</xdr:rowOff>
        </xdr:to>
        <xdr:pic>
          <xdr:nvPicPr>
            <xdr:cNvPr id="314" name="図 313">
              <a:extLst>
                <a:ext uri="{FF2B5EF4-FFF2-40B4-BE49-F238E27FC236}">
                  <a16:creationId xmlns:a16="http://schemas.microsoft.com/office/drawing/2014/main" id="{F711CBD5-3EA0-4564-B922-31F2598C6744}"/>
                </a:ext>
              </a:extLst>
            </xdr:cNvPr>
            <xdr:cNvPicPr>
              <a:picLocks noChangeAspect="1" noChangeArrowheads="1"/>
              <a:extLst>
                <a:ext uri="{84589F7E-364E-4C9E-8A38-B11213B215E9}">
                  <a14:cameraTool cellRange="$I$296:$J$296" spid="_x0000_s50642"/>
                </a:ext>
              </a:extLst>
            </xdr:cNvPicPr>
          </xdr:nvPicPr>
          <xdr:blipFill>
            <a:blip xmlns:r="http://schemas.openxmlformats.org/officeDocument/2006/relationships" r:embed="rId79"/>
            <a:srcRect/>
            <a:stretch>
              <a:fillRect/>
            </a:stretch>
          </xdr:blipFill>
          <xdr:spPr bwMode="auto">
            <a:xfrm>
              <a:off x="11867931" y="61332241"/>
              <a:ext cx="1151977" cy="247540"/>
            </a:xfrm>
            <a:prstGeom prst="rect">
              <a:avLst/>
            </a:prstGeom>
            <a:noFill/>
            <a:extLst>
              <a:ext uri="{909E8E84-426E-40DD-AFC4-6F175D3DCCD1}">
                <a14:hiddenFill>
                  <a:solidFill>
                    <a:srgbClr val="FFFFFF"/>
                  </a:solidFill>
                </a14:hiddenFill>
              </a:ext>
            </a:extLst>
          </xdr:spPr>
        </xdr:pic>
        <xdr:clientData/>
      </xdr:twoCellAnchor>
    </mc:Choice>
    <mc:Fallback/>
  </mc:AlternateContent>
  <xdr:oneCellAnchor>
    <xdr:from>
      <xdr:col>25</xdr:col>
      <xdr:colOff>487680</xdr:colOff>
      <xdr:row>257</xdr:row>
      <xdr:rowOff>15239</xdr:rowOff>
    </xdr:from>
    <xdr:ext cx="636982" cy="1678306"/>
    <xdr:pic>
      <xdr:nvPicPr>
        <xdr:cNvPr id="315" name="図 314">
          <a:extLst>
            <a:ext uri="{FF2B5EF4-FFF2-40B4-BE49-F238E27FC236}">
              <a16:creationId xmlns:a16="http://schemas.microsoft.com/office/drawing/2014/main" id="{72BCEE70-FC20-4569-A277-DAC328CD3C77}"/>
            </a:ext>
          </a:extLst>
        </xdr:cNvPr>
        <xdr:cNvPicPr>
          <a:picLocks noChangeAspect="1" noChangeArrowheads="1"/>
        </xdr:cNvPicPr>
      </xdr:nvPicPr>
      <xdr:blipFill rotWithShape="1">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l="10638" t="13744" r="13830"/>
        <a:stretch/>
      </xdr:blipFill>
      <xdr:spPr bwMode="auto">
        <a:xfrm>
          <a:off x="16833456" y="68628084"/>
          <a:ext cx="636982" cy="16783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30</xdr:col>
      <xdr:colOff>535740</xdr:colOff>
      <xdr:row>255</xdr:row>
      <xdr:rowOff>51889</xdr:rowOff>
    </xdr:from>
    <xdr:to>
      <xdr:col>32</xdr:col>
      <xdr:colOff>163847</xdr:colOff>
      <xdr:row>259</xdr:row>
      <xdr:rowOff>108706</xdr:rowOff>
    </xdr:to>
    <xdr:sp macro="" textlink="">
      <xdr:nvSpPr>
        <xdr:cNvPr id="316" name="アーチ 315">
          <a:extLst>
            <a:ext uri="{FF2B5EF4-FFF2-40B4-BE49-F238E27FC236}">
              <a16:creationId xmlns:a16="http://schemas.microsoft.com/office/drawing/2014/main" id="{23C6802A-7B0B-469E-983E-C5199C1407E5}"/>
            </a:ext>
          </a:extLst>
        </xdr:cNvPr>
        <xdr:cNvSpPr/>
      </xdr:nvSpPr>
      <xdr:spPr>
        <a:xfrm rot="2868849">
          <a:off x="19469919" y="68331676"/>
          <a:ext cx="1020265" cy="722934"/>
        </a:xfrm>
        <a:prstGeom prst="blockArc">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clientData/>
  </xdr:twoCellAnchor>
  <xdr:oneCellAnchor>
    <xdr:from>
      <xdr:col>16</xdr:col>
      <xdr:colOff>495300</xdr:colOff>
      <xdr:row>257</xdr:row>
      <xdr:rowOff>7619</xdr:rowOff>
    </xdr:from>
    <xdr:ext cx="650539" cy="1655446"/>
    <xdr:pic>
      <xdr:nvPicPr>
        <xdr:cNvPr id="317" name="図 316">
          <a:extLst>
            <a:ext uri="{FF2B5EF4-FFF2-40B4-BE49-F238E27FC236}">
              <a16:creationId xmlns:a16="http://schemas.microsoft.com/office/drawing/2014/main" id="{3C37C5FE-8E07-412F-A59A-7BA488CF294E}"/>
            </a:ext>
          </a:extLst>
        </xdr:cNvPr>
        <xdr:cNvPicPr>
          <a:picLocks noChangeAspect="1" noChangeArrowheads="1"/>
        </xdr:cNvPicPr>
      </xdr:nvPicPr>
      <xdr:blipFill rotWithShape="1">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l="13044" t="14692" r="9565"/>
        <a:stretch/>
      </xdr:blipFill>
      <xdr:spPr bwMode="auto">
        <a:xfrm>
          <a:off x="11914352" y="68620464"/>
          <a:ext cx="650539" cy="16554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441960</xdr:colOff>
      <xdr:row>257</xdr:row>
      <xdr:rowOff>21896</xdr:rowOff>
    </xdr:from>
    <xdr:ext cx="676445" cy="1638432"/>
    <xdr:pic>
      <xdr:nvPicPr>
        <xdr:cNvPr id="318" name="図 317">
          <a:extLst>
            <a:ext uri="{FF2B5EF4-FFF2-40B4-BE49-F238E27FC236}">
              <a16:creationId xmlns:a16="http://schemas.microsoft.com/office/drawing/2014/main" id="{36F51641-5B7A-4657-97CB-B3F14DA325E3}"/>
            </a:ext>
          </a:extLst>
        </xdr:cNvPr>
        <xdr:cNvPicPr>
          <a:picLocks noChangeAspect="1" noChangeArrowheads="1"/>
        </xdr:cNvPicPr>
      </xdr:nvPicPr>
      <xdr:blipFill rotWithShape="1">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l="10569" t="15166" r="11382"/>
        <a:stretch/>
      </xdr:blipFill>
      <xdr:spPr bwMode="auto">
        <a:xfrm>
          <a:off x="13503253" y="61846810"/>
          <a:ext cx="676445" cy="163843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457200</xdr:colOff>
      <xdr:row>256</xdr:row>
      <xdr:rowOff>229914</xdr:rowOff>
    </xdr:from>
    <xdr:ext cx="704850" cy="1747476"/>
    <xdr:pic>
      <xdr:nvPicPr>
        <xdr:cNvPr id="319" name="図 318">
          <a:extLst>
            <a:ext uri="{FF2B5EF4-FFF2-40B4-BE49-F238E27FC236}">
              <a16:creationId xmlns:a16="http://schemas.microsoft.com/office/drawing/2014/main" id="{A13BFB17-2705-45F4-A166-4DE9F3B5AAF8}"/>
            </a:ext>
          </a:extLst>
        </xdr:cNvPr>
        <xdr:cNvPicPr>
          <a:picLocks noChangeAspect="1" noChangeArrowheads="1"/>
        </xdr:cNvPicPr>
      </xdr:nvPicPr>
      <xdr:blipFill rotWithShape="1">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l="9924" t="12322" r="8397"/>
        <a:stretch/>
      </xdr:blipFill>
      <xdr:spPr bwMode="auto">
        <a:xfrm>
          <a:off x="15160734" y="61813966"/>
          <a:ext cx="704850" cy="17474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495300</xdr:colOff>
      <xdr:row>245</xdr:row>
      <xdr:rowOff>7618</xdr:rowOff>
    </xdr:from>
    <xdr:ext cx="650539" cy="1655446"/>
    <xdr:pic>
      <xdr:nvPicPr>
        <xdr:cNvPr id="321" name="図 320">
          <a:extLst>
            <a:ext uri="{FF2B5EF4-FFF2-40B4-BE49-F238E27FC236}">
              <a16:creationId xmlns:a16="http://schemas.microsoft.com/office/drawing/2014/main" id="{E302D35C-807B-448A-8F28-6A8A53B8F56E}"/>
            </a:ext>
          </a:extLst>
        </xdr:cNvPr>
        <xdr:cNvPicPr>
          <a:picLocks noChangeAspect="1" noChangeArrowheads="1"/>
        </xdr:cNvPicPr>
      </xdr:nvPicPr>
      <xdr:blipFill rotWithShape="1">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l="13044" t="14692" r="9565"/>
        <a:stretch/>
      </xdr:blipFill>
      <xdr:spPr bwMode="auto">
        <a:xfrm>
          <a:off x="11914352" y="65730118"/>
          <a:ext cx="650539" cy="16554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463857</xdr:colOff>
      <xdr:row>244</xdr:row>
      <xdr:rowOff>473661</xdr:rowOff>
    </xdr:from>
    <xdr:ext cx="630971" cy="1701236"/>
    <xdr:pic>
      <xdr:nvPicPr>
        <xdr:cNvPr id="322" name="図 321">
          <a:extLst>
            <a:ext uri="{FF2B5EF4-FFF2-40B4-BE49-F238E27FC236}">
              <a16:creationId xmlns:a16="http://schemas.microsoft.com/office/drawing/2014/main" id="{1A2FED5B-EBD4-4DBC-B07D-FA1EB434808C}"/>
            </a:ext>
          </a:extLst>
        </xdr:cNvPr>
        <xdr:cNvPicPr>
          <a:picLocks noChangeAspect="1" noChangeArrowheads="1"/>
        </xdr:cNvPicPr>
      </xdr:nvPicPr>
      <xdr:blipFill rotWithShape="1">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l="10569" t="15166" r="11382"/>
        <a:stretch/>
      </xdr:blipFill>
      <xdr:spPr bwMode="auto">
        <a:xfrm>
          <a:off x="13525150" y="65714437"/>
          <a:ext cx="630971" cy="17012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468148</xdr:colOff>
      <xdr:row>244</xdr:row>
      <xdr:rowOff>438980</xdr:rowOff>
    </xdr:from>
    <xdr:ext cx="704850" cy="1779271"/>
    <xdr:pic>
      <xdr:nvPicPr>
        <xdr:cNvPr id="323" name="図 322">
          <a:extLst>
            <a:ext uri="{FF2B5EF4-FFF2-40B4-BE49-F238E27FC236}">
              <a16:creationId xmlns:a16="http://schemas.microsoft.com/office/drawing/2014/main" id="{6C4FFED7-D332-4D16-8C31-4406718CA4B6}"/>
            </a:ext>
          </a:extLst>
        </xdr:cNvPr>
        <xdr:cNvPicPr>
          <a:picLocks noChangeAspect="1" noChangeArrowheads="1"/>
        </xdr:cNvPicPr>
      </xdr:nvPicPr>
      <xdr:blipFill rotWithShape="1">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l="9924" t="12322" r="8397"/>
        <a:stretch/>
      </xdr:blipFill>
      <xdr:spPr bwMode="auto">
        <a:xfrm>
          <a:off x="15171682" y="65679756"/>
          <a:ext cx="704850" cy="177927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17</xdr:col>
          <xdr:colOff>0</xdr:colOff>
          <xdr:row>247</xdr:row>
          <xdr:rowOff>98535</xdr:rowOff>
        </xdr:from>
        <xdr:to>
          <xdr:col>17</xdr:col>
          <xdr:colOff>525517</xdr:colOff>
          <xdr:row>250</xdr:row>
          <xdr:rowOff>108060</xdr:rowOff>
        </xdr:to>
        <xdr:pic>
          <xdr:nvPicPr>
            <xdr:cNvPr id="333" name="図 332">
              <a:extLst>
                <a:ext uri="{FF2B5EF4-FFF2-40B4-BE49-F238E27FC236}">
                  <a16:creationId xmlns:a16="http://schemas.microsoft.com/office/drawing/2014/main" id="{8F5E6BE0-6259-442A-A870-3C65C6A0EFC2}"/>
                </a:ext>
              </a:extLst>
            </xdr:cNvPr>
            <xdr:cNvPicPr>
              <a:picLocks noChangeAspect="1" noChangeArrowheads="1"/>
              <a:extLst>
                <a:ext uri="{84589F7E-364E-4C9E-8A38-B11213B215E9}">
                  <a14:cameraTool cellRange="$I$245:$I$246" spid="_x0000_s50643"/>
                </a:ext>
              </a:extLst>
            </xdr:cNvPicPr>
          </xdr:nvPicPr>
          <xdr:blipFill>
            <a:blip xmlns:r="http://schemas.openxmlformats.org/officeDocument/2006/relationships" r:embed="rId80"/>
            <a:srcRect/>
            <a:stretch>
              <a:fillRect/>
            </a:stretch>
          </xdr:blipFill>
          <xdr:spPr bwMode="auto">
            <a:xfrm>
              <a:off x="11966466" y="59514828"/>
              <a:ext cx="525517" cy="732111"/>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536467</xdr:colOff>
          <xdr:row>247</xdr:row>
          <xdr:rowOff>65690</xdr:rowOff>
        </xdr:from>
        <xdr:to>
          <xdr:col>20</xdr:col>
          <xdr:colOff>511969</xdr:colOff>
          <xdr:row>250</xdr:row>
          <xdr:rowOff>65690</xdr:rowOff>
        </xdr:to>
        <xdr:pic>
          <xdr:nvPicPr>
            <xdr:cNvPr id="335" name="図 334">
              <a:extLst>
                <a:ext uri="{FF2B5EF4-FFF2-40B4-BE49-F238E27FC236}">
                  <a16:creationId xmlns:a16="http://schemas.microsoft.com/office/drawing/2014/main" id="{4456FDA3-36EB-48A3-A1A1-20D71B9AE908}"/>
                </a:ext>
              </a:extLst>
            </xdr:cNvPr>
            <xdr:cNvPicPr>
              <a:picLocks noChangeAspect="1" noChangeArrowheads="1"/>
              <a:extLst>
                <a:ext uri="{84589F7E-364E-4C9E-8A38-B11213B215E9}">
                  <a14:cameraTool cellRange="$J$245:$J$246" spid="_x0000_s50644"/>
                </a:ext>
              </a:extLst>
            </xdr:cNvPicPr>
          </xdr:nvPicPr>
          <xdr:blipFill>
            <a:blip xmlns:r="http://schemas.openxmlformats.org/officeDocument/2006/relationships" r:embed="rId81"/>
            <a:srcRect/>
            <a:stretch>
              <a:fillRect/>
            </a:stretch>
          </xdr:blipFill>
          <xdr:spPr bwMode="auto">
            <a:xfrm>
              <a:off x="13609530" y="58620628"/>
              <a:ext cx="523189" cy="7143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21897</xdr:colOff>
          <xdr:row>247</xdr:row>
          <xdr:rowOff>54740</xdr:rowOff>
        </xdr:from>
        <xdr:to>
          <xdr:col>23</xdr:col>
          <xdr:colOff>525517</xdr:colOff>
          <xdr:row>250</xdr:row>
          <xdr:rowOff>64265</xdr:rowOff>
        </xdr:to>
        <xdr:pic>
          <xdr:nvPicPr>
            <xdr:cNvPr id="337" name="図 336">
              <a:extLst>
                <a:ext uri="{FF2B5EF4-FFF2-40B4-BE49-F238E27FC236}">
                  <a16:creationId xmlns:a16="http://schemas.microsoft.com/office/drawing/2014/main" id="{D8192158-C412-4C16-AF7A-30748CE0F208}"/>
                </a:ext>
              </a:extLst>
            </xdr:cNvPr>
            <xdr:cNvPicPr>
              <a:picLocks noChangeAspect="1" noChangeArrowheads="1"/>
              <a:extLst>
                <a:ext uri="{84589F7E-364E-4C9E-8A38-B11213B215E9}">
                  <a14:cameraTool cellRange="$K$245:$K$246" spid="_x0000_s50645"/>
                </a:ext>
              </a:extLst>
            </xdr:cNvPicPr>
          </xdr:nvPicPr>
          <xdr:blipFill>
            <a:blip xmlns:r="http://schemas.openxmlformats.org/officeDocument/2006/relationships" r:embed="rId74"/>
            <a:srcRect/>
            <a:stretch>
              <a:fillRect/>
            </a:stretch>
          </xdr:blipFill>
          <xdr:spPr bwMode="auto">
            <a:xfrm>
              <a:off x="15272845" y="59471033"/>
              <a:ext cx="503620" cy="732111"/>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539749</xdr:colOff>
          <xdr:row>259</xdr:row>
          <xdr:rowOff>76638</xdr:rowOff>
        </xdr:from>
        <xdr:to>
          <xdr:col>17</xdr:col>
          <xdr:colOff>539749</xdr:colOff>
          <xdr:row>262</xdr:row>
          <xdr:rowOff>66055</xdr:rowOff>
        </xdr:to>
        <xdr:pic>
          <xdr:nvPicPr>
            <xdr:cNvPr id="338" name="図 337">
              <a:extLst>
                <a:ext uri="{FF2B5EF4-FFF2-40B4-BE49-F238E27FC236}">
                  <a16:creationId xmlns:a16="http://schemas.microsoft.com/office/drawing/2014/main" id="{ACFC44DE-7B02-460B-8732-931F6C3E275F}"/>
                </a:ext>
              </a:extLst>
            </xdr:cNvPr>
            <xdr:cNvPicPr>
              <a:picLocks noChangeAspect="1" noChangeArrowheads="1"/>
              <a:extLst>
                <a:ext uri="{84589F7E-364E-4C9E-8A38-B11213B215E9}">
                  <a14:cameraTool cellRange="$L$245:$L$246" spid="_x0000_s50646"/>
                </a:ext>
              </a:extLst>
            </xdr:cNvPicPr>
          </xdr:nvPicPr>
          <xdr:blipFill>
            <a:blip xmlns:r="http://schemas.openxmlformats.org/officeDocument/2006/relationships" r:embed="rId75"/>
            <a:srcRect/>
            <a:stretch>
              <a:fillRect/>
            </a:stretch>
          </xdr:blipFill>
          <xdr:spPr bwMode="auto">
            <a:xfrm>
              <a:off x="11927416" y="63005138"/>
              <a:ext cx="539750" cy="719667"/>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514569</xdr:colOff>
          <xdr:row>259</xdr:row>
          <xdr:rowOff>65690</xdr:rowOff>
        </xdr:from>
        <xdr:to>
          <xdr:col>20</xdr:col>
          <xdr:colOff>524093</xdr:colOff>
          <xdr:row>262</xdr:row>
          <xdr:rowOff>73792</xdr:rowOff>
        </xdr:to>
        <xdr:pic>
          <xdr:nvPicPr>
            <xdr:cNvPr id="340" name="図 339">
              <a:extLst>
                <a:ext uri="{FF2B5EF4-FFF2-40B4-BE49-F238E27FC236}">
                  <a16:creationId xmlns:a16="http://schemas.microsoft.com/office/drawing/2014/main" id="{87735450-B28D-4568-9288-4B3659BB770B}"/>
                </a:ext>
              </a:extLst>
            </xdr:cNvPr>
            <xdr:cNvPicPr>
              <a:picLocks noChangeAspect="1" noChangeArrowheads="1"/>
              <a:extLst>
                <a:ext uri="{84589F7E-364E-4C9E-8A38-B11213B215E9}">
                  <a14:cameraTool cellRange="$M$245:$M$246" spid="_x0000_s50647"/>
                </a:ext>
              </a:extLst>
            </xdr:cNvPicPr>
          </xdr:nvPicPr>
          <xdr:blipFill>
            <a:blip xmlns:r="http://schemas.openxmlformats.org/officeDocument/2006/relationships" r:embed="rId76"/>
            <a:srcRect/>
            <a:stretch>
              <a:fillRect/>
            </a:stretch>
          </xdr:blipFill>
          <xdr:spPr bwMode="auto">
            <a:xfrm>
              <a:off x="13575862" y="62372328"/>
              <a:ext cx="556938" cy="73068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536466</xdr:colOff>
          <xdr:row>259</xdr:row>
          <xdr:rowOff>54741</xdr:rowOff>
        </xdr:from>
        <xdr:to>
          <xdr:col>23</xdr:col>
          <xdr:colOff>536466</xdr:colOff>
          <xdr:row>262</xdr:row>
          <xdr:rowOff>44158</xdr:rowOff>
        </xdr:to>
        <xdr:pic>
          <xdr:nvPicPr>
            <xdr:cNvPr id="341" name="図 340">
              <a:extLst>
                <a:ext uri="{FF2B5EF4-FFF2-40B4-BE49-F238E27FC236}">
                  <a16:creationId xmlns:a16="http://schemas.microsoft.com/office/drawing/2014/main" id="{018BAE16-B034-4EB4-B8B8-A153FF62B102}"/>
                </a:ext>
              </a:extLst>
            </xdr:cNvPr>
            <xdr:cNvPicPr>
              <a:picLocks noChangeAspect="1" noChangeArrowheads="1"/>
              <a:extLst>
                <a:ext uri="{84589F7E-364E-4C9E-8A38-B11213B215E9}">
                  <a14:cameraTool cellRange="$N$245:$N$246" spid="_x0000_s50648"/>
                </a:ext>
              </a:extLst>
            </xdr:cNvPicPr>
          </xdr:nvPicPr>
          <xdr:blipFill>
            <a:blip xmlns:r="http://schemas.openxmlformats.org/officeDocument/2006/relationships" r:embed="rId77"/>
            <a:srcRect/>
            <a:stretch>
              <a:fillRect/>
            </a:stretch>
          </xdr:blipFill>
          <xdr:spPr bwMode="auto">
            <a:xfrm>
              <a:off x="15173216" y="62983241"/>
              <a:ext cx="539750" cy="719667"/>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259</xdr:row>
          <xdr:rowOff>65690</xdr:rowOff>
        </xdr:from>
        <xdr:to>
          <xdr:col>26</xdr:col>
          <xdr:colOff>481724</xdr:colOff>
          <xdr:row>262</xdr:row>
          <xdr:rowOff>75215</xdr:rowOff>
        </xdr:to>
        <xdr:pic>
          <xdr:nvPicPr>
            <xdr:cNvPr id="343" name="図 342">
              <a:extLst>
                <a:ext uri="{FF2B5EF4-FFF2-40B4-BE49-F238E27FC236}">
                  <a16:creationId xmlns:a16="http://schemas.microsoft.com/office/drawing/2014/main" id="{DCE64156-AC04-4161-8017-FA47FADBDB56}"/>
                </a:ext>
              </a:extLst>
            </xdr:cNvPr>
            <xdr:cNvPicPr>
              <a:picLocks noChangeAspect="1" noChangeArrowheads="1"/>
              <a:extLst>
                <a:ext uri="{84589F7E-364E-4C9E-8A38-B11213B215E9}">
                  <a14:cameraTool cellRange="$O$245:$O$246" spid="_x0000_s50649"/>
                </a:ext>
              </a:extLst>
            </xdr:cNvPicPr>
          </xdr:nvPicPr>
          <xdr:blipFill>
            <a:blip xmlns:r="http://schemas.openxmlformats.org/officeDocument/2006/relationships" r:embed="rId33"/>
            <a:srcRect/>
            <a:stretch>
              <a:fillRect/>
            </a:stretch>
          </xdr:blipFill>
          <xdr:spPr bwMode="auto">
            <a:xfrm>
              <a:off x="16893190" y="62372328"/>
              <a:ext cx="481724" cy="732111"/>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10948</xdr:colOff>
          <xdr:row>244</xdr:row>
          <xdr:rowOff>32845</xdr:rowOff>
        </xdr:from>
        <xdr:to>
          <xdr:col>19</xdr:col>
          <xdr:colOff>68099</xdr:colOff>
          <xdr:row>244</xdr:row>
          <xdr:rowOff>261445</xdr:rowOff>
        </xdr:to>
        <xdr:pic>
          <xdr:nvPicPr>
            <xdr:cNvPr id="344" name="図 343">
              <a:extLst>
                <a:ext uri="{FF2B5EF4-FFF2-40B4-BE49-F238E27FC236}">
                  <a16:creationId xmlns:a16="http://schemas.microsoft.com/office/drawing/2014/main" id="{9D27D787-EEEB-44B7-B23A-00EEA20CFF1F}"/>
                </a:ext>
              </a:extLst>
            </xdr:cNvPr>
            <xdr:cNvPicPr>
              <a:picLocks noChangeAspect="1" noChangeArrowheads="1"/>
              <a:extLst>
                <a:ext uri="{84589F7E-364E-4C9E-8A38-B11213B215E9}">
                  <a14:cameraTool cellRange="$I$264:$J$264" spid="_x0000_s50650"/>
                </a:ext>
              </a:extLst>
            </xdr:cNvPicPr>
          </xdr:nvPicPr>
          <xdr:blipFill>
            <a:blip xmlns:r="http://schemas.openxmlformats.org/officeDocument/2006/relationships" r:embed="rId78"/>
            <a:srcRect/>
            <a:stretch>
              <a:fillRect/>
            </a:stretch>
          </xdr:blipFill>
          <xdr:spPr bwMode="auto">
            <a:xfrm>
              <a:off x="11977414" y="58485690"/>
              <a:ext cx="1151978" cy="2286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492672</xdr:colOff>
          <xdr:row>255</xdr:row>
          <xdr:rowOff>10949</xdr:rowOff>
        </xdr:from>
        <xdr:to>
          <xdr:col>19</xdr:col>
          <xdr:colOff>2409</xdr:colOff>
          <xdr:row>256</xdr:row>
          <xdr:rowOff>17627</xdr:rowOff>
        </xdr:to>
        <xdr:pic>
          <xdr:nvPicPr>
            <xdr:cNvPr id="345" name="図 344">
              <a:extLst>
                <a:ext uri="{FF2B5EF4-FFF2-40B4-BE49-F238E27FC236}">
                  <a16:creationId xmlns:a16="http://schemas.microsoft.com/office/drawing/2014/main" id="{1EEAB990-A2C9-4623-AC4E-48B4A83AF011}"/>
                </a:ext>
              </a:extLst>
            </xdr:cNvPr>
            <xdr:cNvPicPr>
              <a:picLocks noChangeAspect="1" noChangeArrowheads="1"/>
              <a:extLst>
                <a:ext uri="{84589F7E-364E-4C9E-8A38-B11213B215E9}">
                  <a14:cameraTool cellRange="$I$265:$J$265" spid="_x0000_s50651"/>
                </a:ext>
              </a:extLst>
            </xdr:cNvPicPr>
          </xdr:nvPicPr>
          <xdr:blipFill>
            <a:blip xmlns:r="http://schemas.openxmlformats.org/officeDocument/2006/relationships" r:embed="rId79"/>
            <a:srcRect/>
            <a:stretch>
              <a:fillRect/>
            </a:stretch>
          </xdr:blipFill>
          <xdr:spPr bwMode="auto">
            <a:xfrm>
              <a:off x="11911724" y="61354139"/>
              <a:ext cx="1151978" cy="24754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22</xdr:col>
      <xdr:colOff>418822</xdr:colOff>
      <xdr:row>40</xdr:row>
      <xdr:rowOff>195691</xdr:rowOff>
    </xdr:from>
    <xdr:to>
      <xdr:col>24</xdr:col>
      <xdr:colOff>105640</xdr:colOff>
      <xdr:row>49</xdr:row>
      <xdr:rowOff>20666</xdr:rowOff>
    </xdr:to>
    <xdr:pic>
      <xdr:nvPicPr>
        <xdr:cNvPr id="11" name="Picture 2">
          <a:extLst>
            <a:ext uri="{FF2B5EF4-FFF2-40B4-BE49-F238E27FC236}">
              <a16:creationId xmlns:a16="http://schemas.microsoft.com/office/drawing/2014/main" id="{7EA3A894-E1FB-484B-BD92-07DA645DD44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5400000" flipH="1">
          <a:off x="12621407" y="10582943"/>
          <a:ext cx="1882375" cy="656636"/>
        </a:xfrm>
        <a:prstGeom prst="rect">
          <a:avLst/>
        </a:prstGeom>
        <a:noFill/>
      </xdr:spPr>
    </xdr:pic>
    <xdr:clientData/>
  </xdr:twoCellAnchor>
  <xdr:twoCellAnchor editAs="oneCell">
    <xdr:from>
      <xdr:col>26</xdr:col>
      <xdr:colOff>475604</xdr:colOff>
      <xdr:row>42</xdr:row>
      <xdr:rowOff>17253</xdr:rowOff>
    </xdr:from>
    <xdr:to>
      <xdr:col>30</xdr:col>
      <xdr:colOff>113760</xdr:colOff>
      <xdr:row>45</xdr:row>
      <xdr:rowOff>90519</xdr:rowOff>
    </xdr:to>
    <xdr:pic>
      <xdr:nvPicPr>
        <xdr:cNvPr id="17" name="図 16">
          <a:extLst>
            <a:ext uri="{FF2B5EF4-FFF2-40B4-BE49-F238E27FC236}">
              <a16:creationId xmlns:a16="http://schemas.microsoft.com/office/drawing/2014/main" id="{2A549D73-9D48-4033-B9E0-2E7E3C9C5AAC}"/>
            </a:ext>
          </a:extLst>
        </xdr:cNvPr>
        <xdr:cNvPicPr>
          <a:picLocks noChangeAspect="1"/>
        </xdr:cNvPicPr>
      </xdr:nvPicPr>
      <xdr:blipFill>
        <a:blip xmlns:r="http://schemas.openxmlformats.org/officeDocument/2006/relationships" r:embed="rId2" cstate="print"/>
        <a:srcRect l="2200" t="33400" r="2800" b="30200"/>
        <a:stretch>
          <a:fillRect/>
        </a:stretch>
      </xdr:blipFill>
      <xdr:spPr>
        <a:xfrm>
          <a:off x="15399302" y="9963510"/>
          <a:ext cx="1691243" cy="746126"/>
        </a:xfrm>
        <a:prstGeom prst="rect">
          <a:avLst/>
        </a:prstGeom>
      </xdr:spPr>
    </xdr:pic>
    <xdr:clientData/>
  </xdr:twoCellAnchor>
  <xdr:twoCellAnchor editAs="oneCell">
    <xdr:from>
      <xdr:col>22</xdr:col>
      <xdr:colOff>461585</xdr:colOff>
      <xdr:row>52</xdr:row>
      <xdr:rowOff>114371</xdr:rowOff>
    </xdr:from>
    <xdr:to>
      <xdr:col>24</xdr:col>
      <xdr:colOff>229727</xdr:colOff>
      <xdr:row>60</xdr:row>
      <xdr:rowOff>212317</xdr:rowOff>
    </xdr:to>
    <xdr:pic>
      <xdr:nvPicPr>
        <xdr:cNvPr id="19" name="Picture 2">
          <a:extLst>
            <a:ext uri="{FF2B5EF4-FFF2-40B4-BE49-F238E27FC236}">
              <a16:creationId xmlns:a16="http://schemas.microsoft.com/office/drawing/2014/main" id="{332C681E-3D37-4625-AE17-1EADCC20919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5400000" flipH="1">
          <a:off x="12688708" y="13728573"/>
          <a:ext cx="2002946" cy="739692"/>
        </a:xfrm>
        <a:prstGeom prst="rect">
          <a:avLst/>
        </a:prstGeom>
        <a:noFill/>
      </xdr:spPr>
    </xdr:pic>
    <xdr:clientData/>
  </xdr:twoCellAnchor>
  <xdr:twoCellAnchor editAs="oneCell">
    <xdr:from>
      <xdr:col>26</xdr:col>
      <xdr:colOff>472897</xdr:colOff>
      <xdr:row>53</xdr:row>
      <xdr:rowOff>63094</xdr:rowOff>
    </xdr:from>
    <xdr:to>
      <xdr:col>30</xdr:col>
      <xdr:colOff>111053</xdr:colOff>
      <xdr:row>56</xdr:row>
      <xdr:rowOff>136359</xdr:rowOff>
    </xdr:to>
    <xdr:pic>
      <xdr:nvPicPr>
        <xdr:cNvPr id="20" name="図 19">
          <a:extLst>
            <a:ext uri="{FF2B5EF4-FFF2-40B4-BE49-F238E27FC236}">
              <a16:creationId xmlns:a16="http://schemas.microsoft.com/office/drawing/2014/main" id="{EE1A7ED1-FAFC-4754-865F-A0058F07950D}"/>
            </a:ext>
          </a:extLst>
        </xdr:cNvPr>
        <xdr:cNvPicPr>
          <a:picLocks noChangeAspect="1"/>
        </xdr:cNvPicPr>
      </xdr:nvPicPr>
      <xdr:blipFill>
        <a:blip xmlns:r="http://schemas.openxmlformats.org/officeDocument/2006/relationships" r:embed="rId2" cstate="print"/>
        <a:srcRect l="2200" t="33400" r="2800" b="30200"/>
        <a:stretch>
          <a:fillRect/>
        </a:stretch>
      </xdr:blipFill>
      <xdr:spPr>
        <a:xfrm>
          <a:off x="15396595" y="12476505"/>
          <a:ext cx="1691243" cy="746126"/>
        </a:xfrm>
        <a:prstGeom prst="rect">
          <a:avLst/>
        </a:prstGeom>
      </xdr:spPr>
    </xdr:pic>
    <xdr:clientData/>
  </xdr:twoCellAnchor>
  <xdr:twoCellAnchor editAs="oneCell">
    <xdr:from>
      <xdr:col>22</xdr:col>
      <xdr:colOff>365015</xdr:colOff>
      <xdr:row>97</xdr:row>
      <xdr:rowOff>25879</xdr:rowOff>
    </xdr:from>
    <xdr:to>
      <xdr:col>24</xdr:col>
      <xdr:colOff>81079</xdr:colOff>
      <xdr:row>104</xdr:row>
      <xdr:rowOff>207034</xdr:rowOff>
    </xdr:to>
    <xdr:pic>
      <xdr:nvPicPr>
        <xdr:cNvPr id="21" name="Picture 2">
          <a:extLst>
            <a:ext uri="{FF2B5EF4-FFF2-40B4-BE49-F238E27FC236}">
              <a16:creationId xmlns:a16="http://schemas.microsoft.com/office/drawing/2014/main" id="{9E90FAFB-B637-4658-9E69-407349817B6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5400000" flipH="1">
          <a:off x="12770168" y="23290953"/>
          <a:ext cx="1751162" cy="716728"/>
        </a:xfrm>
        <a:prstGeom prst="rect">
          <a:avLst/>
        </a:prstGeom>
        <a:noFill/>
      </xdr:spPr>
    </xdr:pic>
    <xdr:clientData/>
  </xdr:twoCellAnchor>
  <xdr:twoCellAnchor editAs="oneCell">
    <xdr:from>
      <xdr:col>26</xdr:col>
      <xdr:colOff>475604</xdr:colOff>
      <xdr:row>97</xdr:row>
      <xdr:rowOff>218370</xdr:rowOff>
    </xdr:from>
    <xdr:to>
      <xdr:col>30</xdr:col>
      <xdr:colOff>113760</xdr:colOff>
      <xdr:row>101</xdr:row>
      <xdr:rowOff>67349</xdr:rowOff>
    </xdr:to>
    <xdr:pic>
      <xdr:nvPicPr>
        <xdr:cNvPr id="22" name="図 21">
          <a:extLst>
            <a:ext uri="{FF2B5EF4-FFF2-40B4-BE49-F238E27FC236}">
              <a16:creationId xmlns:a16="http://schemas.microsoft.com/office/drawing/2014/main" id="{A4C35950-15C0-4F29-B730-BB0CE7F06203}"/>
            </a:ext>
          </a:extLst>
        </xdr:cNvPr>
        <xdr:cNvPicPr>
          <a:picLocks noChangeAspect="1"/>
        </xdr:cNvPicPr>
      </xdr:nvPicPr>
      <xdr:blipFill>
        <a:blip xmlns:r="http://schemas.openxmlformats.org/officeDocument/2006/relationships" r:embed="rId2" cstate="print"/>
        <a:srcRect l="2200" t="33400" r="2800" b="30200"/>
        <a:stretch>
          <a:fillRect/>
        </a:stretch>
      </xdr:blipFill>
      <xdr:spPr>
        <a:xfrm>
          <a:off x="15399302" y="22966227"/>
          <a:ext cx="1691243" cy="746126"/>
        </a:xfrm>
        <a:prstGeom prst="rect">
          <a:avLst/>
        </a:prstGeom>
      </xdr:spPr>
    </xdr:pic>
    <xdr:clientData/>
  </xdr:twoCellAnchor>
  <xdr:twoCellAnchor editAs="oneCell">
    <xdr:from>
      <xdr:col>22</xdr:col>
      <xdr:colOff>310550</xdr:colOff>
      <xdr:row>108</xdr:row>
      <xdr:rowOff>114852</xdr:rowOff>
    </xdr:from>
    <xdr:to>
      <xdr:col>24</xdr:col>
      <xdr:colOff>78692</xdr:colOff>
      <xdr:row>116</xdr:row>
      <xdr:rowOff>198959</xdr:rowOff>
    </xdr:to>
    <xdr:pic>
      <xdr:nvPicPr>
        <xdr:cNvPr id="23" name="Picture 2">
          <a:extLst>
            <a:ext uri="{FF2B5EF4-FFF2-40B4-BE49-F238E27FC236}">
              <a16:creationId xmlns:a16="http://schemas.microsoft.com/office/drawing/2014/main" id="{78EDD47C-599E-441F-BCA4-8F37CDE29B0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5400000" flipH="1">
          <a:off x="12678122" y="25884661"/>
          <a:ext cx="1878402" cy="768806"/>
        </a:xfrm>
        <a:prstGeom prst="rect">
          <a:avLst/>
        </a:prstGeom>
        <a:noFill/>
      </xdr:spPr>
    </xdr:pic>
    <xdr:clientData/>
  </xdr:twoCellAnchor>
  <xdr:twoCellAnchor editAs="oneCell">
    <xdr:from>
      <xdr:col>26</xdr:col>
      <xdr:colOff>464270</xdr:colOff>
      <xdr:row>109</xdr:row>
      <xdr:rowOff>212452</xdr:rowOff>
    </xdr:from>
    <xdr:to>
      <xdr:col>30</xdr:col>
      <xdr:colOff>102426</xdr:colOff>
      <xdr:row>113</xdr:row>
      <xdr:rowOff>61431</xdr:rowOff>
    </xdr:to>
    <xdr:pic>
      <xdr:nvPicPr>
        <xdr:cNvPr id="24" name="図 23">
          <a:extLst>
            <a:ext uri="{FF2B5EF4-FFF2-40B4-BE49-F238E27FC236}">
              <a16:creationId xmlns:a16="http://schemas.microsoft.com/office/drawing/2014/main" id="{DAF20628-5946-4164-A8A0-74B32C6AA7E6}"/>
            </a:ext>
          </a:extLst>
        </xdr:cNvPr>
        <xdr:cNvPicPr>
          <a:picLocks noChangeAspect="1"/>
        </xdr:cNvPicPr>
      </xdr:nvPicPr>
      <xdr:blipFill>
        <a:blip xmlns:r="http://schemas.openxmlformats.org/officeDocument/2006/relationships" r:embed="rId2" cstate="print"/>
        <a:srcRect l="2200" t="33400" r="2800" b="30200"/>
        <a:stretch>
          <a:fillRect/>
        </a:stretch>
      </xdr:blipFill>
      <xdr:spPr>
        <a:xfrm>
          <a:off x="15387968" y="25651750"/>
          <a:ext cx="1691243" cy="74612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34</xdr:col>
      <xdr:colOff>1</xdr:colOff>
      <xdr:row>29</xdr:row>
      <xdr:rowOff>459105</xdr:rowOff>
    </xdr:from>
    <xdr:to>
      <xdr:col>34</xdr:col>
      <xdr:colOff>190501</xdr:colOff>
      <xdr:row>35</xdr:row>
      <xdr:rowOff>20955</xdr:rowOff>
    </xdr:to>
    <xdr:sp macro="" textlink="">
      <xdr:nvSpPr>
        <xdr:cNvPr id="2" name="フローチャート: 処理 1">
          <a:extLst>
            <a:ext uri="{FF2B5EF4-FFF2-40B4-BE49-F238E27FC236}">
              <a16:creationId xmlns:a16="http://schemas.microsoft.com/office/drawing/2014/main" id="{9400E0D1-2A12-42DA-A7FB-396A90AA9A88}"/>
            </a:ext>
          </a:extLst>
        </xdr:cNvPr>
        <xdr:cNvSpPr/>
      </xdr:nvSpPr>
      <xdr:spPr>
        <a:xfrm>
          <a:off x="11506201" y="6951345"/>
          <a:ext cx="190500" cy="1337310"/>
        </a:xfrm>
        <a:prstGeom prst="flowChartProcess">
          <a:avLst/>
        </a:prstGeom>
        <a:solidFill>
          <a:schemeClr val="accent4">
            <a:lumMod val="40000"/>
            <a:lumOff val="60000"/>
            <a:alpha val="29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104775</xdr:colOff>
      <xdr:row>29</xdr:row>
      <xdr:rowOff>457200</xdr:rowOff>
    </xdr:from>
    <xdr:to>
      <xdr:col>36</xdr:col>
      <xdr:colOff>295275</xdr:colOff>
      <xdr:row>35</xdr:row>
      <xdr:rowOff>19050</xdr:rowOff>
    </xdr:to>
    <xdr:sp macro="" textlink="">
      <xdr:nvSpPr>
        <xdr:cNvPr id="24" name="フローチャート: 処理 23">
          <a:extLst>
            <a:ext uri="{FF2B5EF4-FFF2-40B4-BE49-F238E27FC236}">
              <a16:creationId xmlns:a16="http://schemas.microsoft.com/office/drawing/2014/main" id="{84FED93C-BC30-46EA-A540-2982581EB543}"/>
            </a:ext>
          </a:extLst>
        </xdr:cNvPr>
        <xdr:cNvSpPr/>
      </xdr:nvSpPr>
      <xdr:spPr>
        <a:xfrm>
          <a:off x="12144375" y="7191375"/>
          <a:ext cx="190500" cy="1390650"/>
        </a:xfrm>
        <a:prstGeom prst="flowChartProcess">
          <a:avLst/>
        </a:prstGeom>
        <a:solidFill>
          <a:schemeClr val="accent4">
            <a:lumMod val="40000"/>
            <a:lumOff val="60000"/>
            <a:alpha val="29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34</xdr:col>
      <xdr:colOff>166607</xdr:colOff>
      <xdr:row>12</xdr:row>
      <xdr:rowOff>8623</xdr:rowOff>
    </xdr:from>
    <xdr:to>
      <xdr:col>36</xdr:col>
      <xdr:colOff>94889</xdr:colOff>
      <xdr:row>17</xdr:row>
      <xdr:rowOff>215659</xdr:rowOff>
    </xdr:to>
    <xdr:pic>
      <xdr:nvPicPr>
        <xdr:cNvPr id="12" name="Picture 2">
          <a:extLst>
            <a:ext uri="{FF2B5EF4-FFF2-40B4-BE49-F238E27FC236}">
              <a16:creationId xmlns:a16="http://schemas.microsoft.com/office/drawing/2014/main" id="{5C04BF5A-487B-4E4C-91E3-2622DFFF4AA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5400000" flipH="1">
          <a:off x="11431351" y="3400158"/>
          <a:ext cx="1328469" cy="583889"/>
        </a:xfrm>
        <a:prstGeom prst="rect">
          <a:avLst/>
        </a:prstGeom>
        <a:noFill/>
      </xdr:spPr>
    </xdr:pic>
    <xdr:clientData/>
  </xdr:twoCellAnchor>
  <xdr:twoCellAnchor editAs="oneCell">
    <xdr:from>
      <xdr:col>38</xdr:col>
      <xdr:colOff>77638</xdr:colOff>
      <xdr:row>13</xdr:row>
      <xdr:rowOff>19961</xdr:rowOff>
    </xdr:from>
    <xdr:to>
      <xdr:col>41</xdr:col>
      <xdr:colOff>286289</xdr:colOff>
      <xdr:row>16</xdr:row>
      <xdr:rowOff>32843</xdr:rowOff>
    </xdr:to>
    <xdr:pic>
      <xdr:nvPicPr>
        <xdr:cNvPr id="13" name="図 12">
          <a:extLst>
            <a:ext uri="{FF2B5EF4-FFF2-40B4-BE49-F238E27FC236}">
              <a16:creationId xmlns:a16="http://schemas.microsoft.com/office/drawing/2014/main" id="{B4B6832E-E313-4DEB-ACC7-6DFB9ADA6220}"/>
            </a:ext>
          </a:extLst>
        </xdr:cNvPr>
        <xdr:cNvPicPr>
          <a:picLocks noChangeAspect="1"/>
        </xdr:cNvPicPr>
      </xdr:nvPicPr>
      <xdr:blipFill>
        <a:blip xmlns:r="http://schemas.openxmlformats.org/officeDocument/2006/relationships" r:embed="rId2" cstate="print"/>
        <a:srcRect l="2200" t="33400" r="2800" b="30200"/>
        <a:stretch>
          <a:fillRect/>
        </a:stretch>
      </xdr:blipFill>
      <xdr:spPr>
        <a:xfrm>
          <a:off x="13025887" y="3263493"/>
          <a:ext cx="1554371" cy="685742"/>
        </a:xfrm>
        <a:prstGeom prst="rect">
          <a:avLst/>
        </a:prstGeom>
      </xdr:spPr>
    </xdr:pic>
    <xdr:clientData/>
  </xdr:twoCellAnchor>
  <xdr:twoCellAnchor editAs="oneCell">
    <xdr:from>
      <xdr:col>34</xdr:col>
      <xdr:colOff>181155</xdr:colOff>
      <xdr:row>29</xdr:row>
      <xdr:rowOff>448574</xdr:rowOff>
    </xdr:from>
    <xdr:to>
      <xdr:col>36</xdr:col>
      <xdr:colOff>109437</xdr:colOff>
      <xdr:row>34</xdr:row>
      <xdr:rowOff>141079</xdr:rowOff>
    </xdr:to>
    <xdr:pic>
      <xdr:nvPicPr>
        <xdr:cNvPr id="16" name="Picture 2">
          <a:extLst>
            <a:ext uri="{FF2B5EF4-FFF2-40B4-BE49-F238E27FC236}">
              <a16:creationId xmlns:a16="http://schemas.microsoft.com/office/drawing/2014/main" id="{8B7CB7E7-D1DE-4808-ADCE-C16896A55DD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5400000" flipH="1">
          <a:off x="11445899" y="7204411"/>
          <a:ext cx="1328469" cy="583889"/>
        </a:xfrm>
        <a:prstGeom prst="rect">
          <a:avLst/>
        </a:prstGeom>
        <a:noFill/>
      </xdr:spPr>
    </xdr:pic>
    <xdr:clientData/>
  </xdr:twoCellAnchor>
  <xdr:twoCellAnchor editAs="oneCell">
    <xdr:from>
      <xdr:col>37</xdr:col>
      <xdr:colOff>0</xdr:colOff>
      <xdr:row>30</xdr:row>
      <xdr:rowOff>17253</xdr:rowOff>
    </xdr:from>
    <xdr:to>
      <xdr:col>40</xdr:col>
      <xdr:colOff>570959</xdr:colOff>
      <xdr:row>33</xdr:row>
      <xdr:rowOff>30134</xdr:rowOff>
    </xdr:to>
    <xdr:pic>
      <xdr:nvPicPr>
        <xdr:cNvPr id="17" name="図 16">
          <a:extLst>
            <a:ext uri="{FF2B5EF4-FFF2-40B4-BE49-F238E27FC236}">
              <a16:creationId xmlns:a16="http://schemas.microsoft.com/office/drawing/2014/main" id="{238B2D81-7DE1-404C-9C5D-26AC9A2B90EB}"/>
            </a:ext>
          </a:extLst>
        </xdr:cNvPr>
        <xdr:cNvPicPr>
          <a:picLocks noChangeAspect="1"/>
        </xdr:cNvPicPr>
      </xdr:nvPicPr>
      <xdr:blipFill>
        <a:blip xmlns:r="http://schemas.openxmlformats.org/officeDocument/2006/relationships" r:embed="rId2" cstate="print"/>
        <a:srcRect l="2200" t="33400" r="2800" b="30200"/>
        <a:stretch>
          <a:fillRect/>
        </a:stretch>
      </xdr:blipFill>
      <xdr:spPr>
        <a:xfrm>
          <a:off x="12620445" y="7039155"/>
          <a:ext cx="1554371" cy="685742"/>
        </a:xfrm>
        <a:prstGeom prst="rect">
          <a:avLst/>
        </a:prstGeom>
      </xdr:spPr>
    </xdr:pic>
    <xdr:clientData/>
  </xdr:twoCellAnchor>
  <xdr:twoCellAnchor editAs="oneCell">
    <xdr:from>
      <xdr:col>34</xdr:col>
      <xdr:colOff>193375</xdr:colOff>
      <xdr:row>48</xdr:row>
      <xdr:rowOff>1006</xdr:rowOff>
    </xdr:from>
    <xdr:to>
      <xdr:col>36</xdr:col>
      <xdr:colOff>121657</xdr:colOff>
      <xdr:row>53</xdr:row>
      <xdr:rowOff>208042</xdr:rowOff>
    </xdr:to>
    <xdr:pic>
      <xdr:nvPicPr>
        <xdr:cNvPr id="18" name="Picture 2">
          <a:extLst>
            <a:ext uri="{FF2B5EF4-FFF2-40B4-BE49-F238E27FC236}">
              <a16:creationId xmlns:a16="http://schemas.microsoft.com/office/drawing/2014/main" id="{37197892-E0BB-42B8-91C5-937DB3B4E07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5400000" flipH="1">
          <a:off x="12695578" y="12698143"/>
          <a:ext cx="1350035" cy="568361"/>
        </a:xfrm>
        <a:prstGeom prst="rect">
          <a:avLst/>
        </a:prstGeom>
        <a:noFill/>
      </xdr:spPr>
    </xdr:pic>
    <xdr:clientData/>
  </xdr:twoCellAnchor>
  <xdr:twoCellAnchor editAs="oneCell">
    <xdr:from>
      <xdr:col>37</xdr:col>
      <xdr:colOff>310551</xdr:colOff>
      <xdr:row>48</xdr:row>
      <xdr:rowOff>207034</xdr:rowOff>
    </xdr:from>
    <xdr:to>
      <xdr:col>41</xdr:col>
      <xdr:colOff>191398</xdr:colOff>
      <xdr:row>51</xdr:row>
      <xdr:rowOff>219916</xdr:rowOff>
    </xdr:to>
    <xdr:pic>
      <xdr:nvPicPr>
        <xdr:cNvPr id="19" name="図 18">
          <a:extLst>
            <a:ext uri="{FF2B5EF4-FFF2-40B4-BE49-F238E27FC236}">
              <a16:creationId xmlns:a16="http://schemas.microsoft.com/office/drawing/2014/main" id="{11462735-FAC3-466B-A67D-35B064C6BD9C}"/>
            </a:ext>
          </a:extLst>
        </xdr:cNvPr>
        <xdr:cNvPicPr>
          <a:picLocks noChangeAspect="1"/>
        </xdr:cNvPicPr>
      </xdr:nvPicPr>
      <xdr:blipFill>
        <a:blip xmlns:r="http://schemas.openxmlformats.org/officeDocument/2006/relationships" r:embed="rId2" cstate="print"/>
        <a:srcRect l="2200" t="33400" r="2800" b="30200"/>
        <a:stretch>
          <a:fillRect/>
        </a:stretch>
      </xdr:blipFill>
      <xdr:spPr>
        <a:xfrm>
          <a:off x="12930996" y="11438626"/>
          <a:ext cx="1554371" cy="685742"/>
        </a:xfrm>
        <a:prstGeom prst="rect">
          <a:avLst/>
        </a:prstGeom>
      </xdr:spPr>
    </xdr:pic>
    <xdr:clientData/>
  </xdr:twoCellAnchor>
  <xdr:twoCellAnchor editAs="oneCell">
    <xdr:from>
      <xdr:col>34</xdr:col>
      <xdr:colOff>172529</xdr:colOff>
      <xdr:row>69</xdr:row>
      <xdr:rowOff>215660</xdr:rowOff>
    </xdr:from>
    <xdr:to>
      <xdr:col>36</xdr:col>
      <xdr:colOff>100811</xdr:colOff>
      <xdr:row>75</xdr:row>
      <xdr:rowOff>198408</xdr:rowOff>
    </xdr:to>
    <xdr:pic>
      <xdr:nvPicPr>
        <xdr:cNvPr id="20" name="Picture 2">
          <a:extLst>
            <a:ext uri="{FF2B5EF4-FFF2-40B4-BE49-F238E27FC236}">
              <a16:creationId xmlns:a16="http://schemas.microsoft.com/office/drawing/2014/main" id="{4EDA3E02-CC58-4CDB-A40A-9C31C6CB856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5400000" flipH="1">
          <a:off x="12852005" y="17918418"/>
          <a:ext cx="1328469" cy="583889"/>
        </a:xfrm>
        <a:prstGeom prst="rect">
          <a:avLst/>
        </a:prstGeom>
        <a:noFill/>
      </xdr:spPr>
    </xdr:pic>
    <xdr:clientData/>
  </xdr:twoCellAnchor>
  <xdr:twoCellAnchor editAs="oneCell">
    <xdr:from>
      <xdr:col>37</xdr:col>
      <xdr:colOff>189782</xdr:colOff>
      <xdr:row>70</xdr:row>
      <xdr:rowOff>215661</xdr:rowOff>
    </xdr:from>
    <xdr:to>
      <xdr:col>41</xdr:col>
      <xdr:colOff>70629</xdr:colOff>
      <xdr:row>74</xdr:row>
      <xdr:rowOff>4256</xdr:rowOff>
    </xdr:to>
    <xdr:pic>
      <xdr:nvPicPr>
        <xdr:cNvPr id="21" name="図 20">
          <a:extLst>
            <a:ext uri="{FF2B5EF4-FFF2-40B4-BE49-F238E27FC236}">
              <a16:creationId xmlns:a16="http://schemas.microsoft.com/office/drawing/2014/main" id="{32C70574-630F-4006-BA90-669C15BE9F45}"/>
            </a:ext>
          </a:extLst>
        </xdr:cNvPr>
        <xdr:cNvPicPr>
          <a:picLocks noChangeAspect="1"/>
        </xdr:cNvPicPr>
      </xdr:nvPicPr>
      <xdr:blipFill>
        <a:blip xmlns:r="http://schemas.openxmlformats.org/officeDocument/2006/relationships" r:embed="rId2" cstate="print"/>
        <a:srcRect l="2200" t="33400" r="2800" b="30200"/>
        <a:stretch>
          <a:fillRect/>
        </a:stretch>
      </xdr:blipFill>
      <xdr:spPr>
        <a:xfrm>
          <a:off x="14224959" y="17770416"/>
          <a:ext cx="1554371" cy="68574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kouri-sdas.com/%E3%81%8A%E5%95%8F%E3%81%84%E5%90%88%E3%82%8F%E3%81%9B/"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2:S63"/>
  <sheetViews>
    <sheetView workbookViewId="0">
      <selection activeCell="O14" sqref="O14"/>
    </sheetView>
  </sheetViews>
  <sheetFormatPr defaultRowHeight="18.75"/>
  <cols>
    <col min="1" max="16384" width="9" style="326"/>
  </cols>
  <sheetData>
    <row r="2" spans="2:15" ht="19.5">
      <c r="C2" s="1037" t="s">
        <v>1732</v>
      </c>
    </row>
    <row r="3" spans="2:15" customFormat="1">
      <c r="C3" s="544" t="s">
        <v>1699</v>
      </c>
      <c r="K3" s="1129"/>
    </row>
    <row r="4" spans="2:15" customFormat="1">
      <c r="C4" s="544" t="s">
        <v>1694</v>
      </c>
    </row>
    <row r="5" spans="2:15" customFormat="1">
      <c r="C5" s="544" t="s">
        <v>1697</v>
      </c>
    </row>
    <row r="6" spans="2:15" customFormat="1">
      <c r="B6" s="326"/>
      <c r="C6" s="325" t="s">
        <v>1695</v>
      </c>
    </row>
    <row r="7" spans="2:15" customFormat="1">
      <c r="B7" s="326"/>
      <c r="C7" s="325" t="s">
        <v>1696</v>
      </c>
    </row>
    <row r="8" spans="2:15" customFormat="1">
      <c r="C8" s="544" t="s">
        <v>1698</v>
      </c>
    </row>
    <row r="10" spans="2:15" ht="22.5">
      <c r="C10" s="1124" t="s">
        <v>1731</v>
      </c>
      <c r="D10" s="298"/>
      <c r="E10" s="298"/>
      <c r="F10" s="298"/>
      <c r="G10" s="298"/>
      <c r="H10" s="298"/>
      <c r="I10" s="298"/>
      <c r="J10" s="298"/>
      <c r="K10" s="298"/>
      <c r="L10" s="298"/>
      <c r="M10" s="298"/>
      <c r="N10" s="298"/>
      <c r="O10" s="298"/>
    </row>
    <row r="11" spans="2:15">
      <c r="C11" s="298"/>
      <c r="D11" s="298"/>
      <c r="E11" s="298"/>
      <c r="F11" s="298"/>
      <c r="G11" s="298"/>
      <c r="H11" s="298"/>
      <c r="I11" s="298"/>
      <c r="J11" s="298"/>
      <c r="K11" s="298"/>
      <c r="L11" s="298"/>
      <c r="M11" s="298"/>
      <c r="N11" s="298"/>
      <c r="O11" s="298"/>
    </row>
    <row r="12" spans="2:15">
      <c r="C12" s="298"/>
      <c r="D12" s="298"/>
      <c r="E12" s="298"/>
      <c r="F12" s="298"/>
      <c r="G12" s="298"/>
      <c r="H12" s="298"/>
      <c r="I12" s="298"/>
      <c r="J12" s="298"/>
      <c r="K12" s="298"/>
      <c r="L12" s="298"/>
      <c r="M12" s="298"/>
      <c r="N12" s="298"/>
      <c r="O12" s="298"/>
    </row>
    <row r="13" spans="2:15">
      <c r="C13" s="298"/>
      <c r="D13" s="298"/>
      <c r="E13" s="298"/>
      <c r="F13" s="298"/>
      <c r="G13" s="298"/>
      <c r="H13" s="298"/>
      <c r="I13" s="298"/>
      <c r="J13" s="298"/>
      <c r="K13" s="298"/>
      <c r="L13" s="298"/>
      <c r="M13" s="298"/>
      <c r="N13" s="298"/>
      <c r="O13" s="298"/>
    </row>
    <row r="14" spans="2:15" ht="24.75">
      <c r="C14" s="1123" t="s">
        <v>1230</v>
      </c>
    </row>
    <row r="15" spans="2:15" ht="18.75" customHeight="1">
      <c r="C15" s="1159" t="s">
        <v>1683</v>
      </c>
      <c r="D15" s="1159"/>
      <c r="E15" s="1159"/>
      <c r="F15" s="1159"/>
      <c r="G15" s="1159"/>
      <c r="H15" s="1159"/>
      <c r="I15" s="1159"/>
      <c r="J15" s="1159"/>
      <c r="K15" s="298" t="s">
        <v>1231</v>
      </c>
      <c r="L15" s="298"/>
      <c r="M15" s="298"/>
      <c r="N15" s="298"/>
      <c r="O15" s="298"/>
    </row>
    <row r="16" spans="2:15">
      <c r="C16" s="1159"/>
      <c r="D16" s="1159"/>
      <c r="E16" s="1159"/>
      <c r="F16" s="1159"/>
      <c r="G16" s="1159"/>
      <c r="H16" s="1159"/>
      <c r="I16" s="1159"/>
      <c r="J16" s="1159"/>
      <c r="K16" s="298"/>
      <c r="L16" s="298"/>
      <c r="M16" s="298"/>
      <c r="N16" s="298"/>
      <c r="O16" s="298"/>
    </row>
    <row r="17" spans="3:19">
      <c r="C17" s="1159"/>
      <c r="D17" s="1159"/>
      <c r="E17" s="1159"/>
      <c r="F17" s="1159"/>
      <c r="G17" s="1159"/>
      <c r="H17" s="1159"/>
      <c r="I17" s="1159"/>
      <c r="J17" s="1159"/>
      <c r="K17" s="298"/>
      <c r="L17" s="298"/>
      <c r="M17" s="298"/>
      <c r="N17" s="298"/>
      <c r="O17" s="298"/>
    </row>
    <row r="18" spans="3:19">
      <c r="C18" s="1159" t="s">
        <v>1684</v>
      </c>
      <c r="D18" s="1159"/>
      <c r="E18" s="1159"/>
      <c r="F18" s="1159"/>
      <c r="G18" s="1159"/>
      <c r="H18" s="1159"/>
      <c r="I18" s="1159"/>
      <c r="J18" s="1159"/>
      <c r="K18" s="298"/>
      <c r="L18" s="298"/>
      <c r="M18" s="298"/>
      <c r="N18" s="298"/>
      <c r="O18" s="298"/>
    </row>
    <row r="19" spans="3:19">
      <c r="C19" s="1159"/>
      <c r="D19" s="1159"/>
      <c r="E19" s="1159"/>
      <c r="F19" s="1159"/>
      <c r="G19" s="1159"/>
      <c r="H19" s="1159"/>
      <c r="I19" s="1159"/>
      <c r="J19" s="1159"/>
      <c r="K19" s="298"/>
      <c r="L19" s="298"/>
      <c r="M19" s="298"/>
      <c r="N19" s="298"/>
      <c r="O19" s="298"/>
    </row>
    <row r="20" spans="3:19">
      <c r="C20" s="1159"/>
      <c r="D20" s="1159"/>
      <c r="E20" s="1159"/>
      <c r="F20" s="1159"/>
      <c r="G20" s="1159"/>
      <c r="H20" s="1159"/>
      <c r="I20" s="1159"/>
      <c r="J20" s="1159"/>
      <c r="K20" s="298"/>
      <c r="L20" s="298"/>
      <c r="M20" s="298"/>
      <c r="N20" s="298"/>
      <c r="O20" s="298"/>
    </row>
    <row r="21" spans="3:19">
      <c r="C21" s="1098"/>
      <c r="D21" s="1098"/>
      <c r="E21" s="1098"/>
      <c r="F21" s="1098"/>
      <c r="G21" s="1098"/>
      <c r="H21" s="1098"/>
      <c r="I21" s="1098"/>
      <c r="K21" s="298"/>
      <c r="L21" s="298"/>
      <c r="M21" s="298"/>
      <c r="N21" s="298"/>
      <c r="O21" s="298"/>
    </row>
    <row r="22" spans="3:19">
      <c r="C22" s="1098"/>
      <c r="D22" s="1098"/>
      <c r="E22" s="1098"/>
      <c r="F22" s="1098"/>
      <c r="G22" s="1098"/>
      <c r="H22" s="1098"/>
      <c r="I22" s="1098"/>
      <c r="K22" s="298"/>
      <c r="L22" s="298"/>
      <c r="M22" s="298"/>
      <c r="N22" s="298"/>
      <c r="O22" s="298"/>
    </row>
    <row r="23" spans="3:19">
      <c r="C23" s="1099"/>
      <c r="D23" s="1098"/>
      <c r="E23" s="1098"/>
      <c r="F23" s="1098"/>
      <c r="G23" s="1098"/>
      <c r="H23" s="1098"/>
      <c r="I23" s="1098"/>
      <c r="K23" s="298"/>
      <c r="L23" s="298"/>
      <c r="M23" s="298"/>
      <c r="N23" s="298"/>
      <c r="O23" s="298"/>
    </row>
    <row r="24" spans="3:19">
      <c r="C24" s="1098"/>
      <c r="D24" s="1098"/>
      <c r="E24" s="1098"/>
      <c r="F24" s="1098"/>
      <c r="G24" s="1098"/>
      <c r="H24" s="1098"/>
      <c r="I24" s="1098"/>
      <c r="K24" s="298"/>
      <c r="L24" s="298"/>
      <c r="M24" s="298"/>
      <c r="N24" s="298"/>
      <c r="O24" s="298"/>
    </row>
    <row r="25" spans="3:19">
      <c r="C25" s="1098"/>
      <c r="D25" s="1098"/>
      <c r="E25" s="1098"/>
      <c r="F25" s="1098"/>
      <c r="G25" s="1098"/>
      <c r="H25" s="1098"/>
      <c r="I25" s="1098"/>
      <c r="K25" s="298"/>
      <c r="L25" s="298"/>
      <c r="M25" s="298"/>
      <c r="N25" s="298"/>
      <c r="O25" s="298"/>
    </row>
    <row r="26" spans="3:19" ht="24" customHeight="1">
      <c r="C26" s="1160" t="s">
        <v>1734</v>
      </c>
      <c r="D26" s="1160"/>
      <c r="E26" s="1160"/>
      <c r="F26" s="1160"/>
      <c r="G26" s="1160"/>
      <c r="H26" s="1160"/>
      <c r="I26" s="1160"/>
      <c r="J26" s="1160"/>
      <c r="K26" s="1160"/>
      <c r="L26" s="1160"/>
      <c r="M26" s="1160"/>
      <c r="N26" s="1160"/>
      <c r="O26" s="1160"/>
    </row>
    <row r="27" spans="3:19" ht="24" customHeight="1">
      <c r="C27" s="1160"/>
      <c r="D27" s="1160"/>
      <c r="E27" s="1160"/>
      <c r="F27" s="1160"/>
      <c r="G27" s="1160"/>
      <c r="H27" s="1160"/>
      <c r="I27" s="1160"/>
      <c r="J27" s="1160"/>
      <c r="K27" s="1160"/>
      <c r="L27" s="1160"/>
      <c r="M27" s="1160"/>
      <c r="N27" s="1160"/>
      <c r="O27" s="1160"/>
    </row>
    <row r="28" spans="3:19" ht="24" customHeight="1">
      <c r="C28" s="1160"/>
      <c r="D28" s="1160"/>
      <c r="E28" s="1160"/>
      <c r="F28" s="1160"/>
      <c r="G28" s="1160"/>
      <c r="H28" s="1160"/>
      <c r="I28" s="1160"/>
      <c r="J28" s="1160"/>
      <c r="K28" s="1160"/>
      <c r="L28" s="1160"/>
      <c r="M28" s="1160"/>
      <c r="N28" s="1160"/>
      <c r="O28" s="1160"/>
    </row>
    <row r="29" spans="3:19" ht="24" customHeight="1">
      <c r="C29" s="1160"/>
      <c r="D29" s="1160"/>
      <c r="E29" s="1160"/>
      <c r="F29" s="1160"/>
      <c r="G29" s="1160"/>
      <c r="H29" s="1160"/>
      <c r="I29" s="1160"/>
      <c r="J29" s="1160"/>
      <c r="K29" s="1160"/>
      <c r="L29" s="1160"/>
      <c r="M29" s="1160"/>
      <c r="N29" s="1160"/>
      <c r="O29" s="1160"/>
    </row>
    <row r="30" spans="3:19" ht="22.5">
      <c r="C30" s="1125"/>
      <c r="D30" s="298"/>
      <c r="E30" s="298"/>
      <c r="F30" s="298"/>
      <c r="G30" s="298"/>
      <c r="H30" s="298"/>
      <c r="I30" s="298"/>
      <c r="J30" s="298"/>
      <c r="K30" s="298"/>
      <c r="L30" s="298"/>
      <c r="M30" s="298"/>
      <c r="N30" s="298"/>
      <c r="O30" s="298"/>
      <c r="P30" s="298"/>
      <c r="Q30" s="298"/>
      <c r="R30" s="298"/>
      <c r="S30" s="298"/>
    </row>
    <row r="31" spans="3:19">
      <c r="C31" s="298"/>
      <c r="D31" s="298"/>
      <c r="E31" s="298"/>
      <c r="F31" s="298"/>
      <c r="G31" s="298"/>
      <c r="H31" s="298"/>
      <c r="I31" s="298"/>
      <c r="J31" s="298"/>
      <c r="K31" s="298"/>
      <c r="L31" s="298"/>
      <c r="M31" s="298"/>
      <c r="N31" s="298"/>
      <c r="O31" s="298"/>
      <c r="P31" s="298"/>
      <c r="Q31" s="298"/>
      <c r="R31" s="298"/>
      <c r="S31" s="298"/>
    </row>
    <row r="32" spans="3:19">
      <c r="C32" s="298"/>
      <c r="D32" s="298"/>
      <c r="E32" s="298"/>
      <c r="F32" s="298"/>
      <c r="G32" s="298"/>
      <c r="H32" s="298"/>
      <c r="I32" s="298"/>
      <c r="J32" s="298"/>
      <c r="K32" s="298"/>
      <c r="L32" s="298"/>
      <c r="M32" s="298"/>
      <c r="N32" s="298"/>
      <c r="O32" s="298"/>
      <c r="P32" s="298"/>
      <c r="Q32" s="298"/>
      <c r="R32" s="298"/>
      <c r="S32" s="298"/>
    </row>
    <row r="33" spans="3:19">
      <c r="C33" s="298"/>
      <c r="D33" s="298"/>
      <c r="E33" s="298"/>
      <c r="F33" s="298"/>
      <c r="G33" s="298"/>
      <c r="H33" s="298"/>
      <c r="I33" s="298"/>
      <c r="J33" s="298"/>
      <c r="K33" s="298"/>
      <c r="L33" s="298"/>
      <c r="M33" s="298"/>
      <c r="N33" s="298"/>
      <c r="O33" s="298"/>
      <c r="P33" s="298"/>
      <c r="Q33" s="298"/>
      <c r="R33" s="298"/>
      <c r="S33" s="298"/>
    </row>
    <row r="34" spans="3:19">
      <c r="C34" s="298"/>
      <c r="D34" s="298"/>
      <c r="E34" s="298"/>
      <c r="F34" s="298"/>
      <c r="G34" s="298"/>
      <c r="H34" s="298"/>
      <c r="I34" s="298"/>
      <c r="J34" s="298"/>
      <c r="K34" s="298"/>
      <c r="L34" s="298"/>
      <c r="M34" s="298"/>
      <c r="N34" s="298"/>
      <c r="O34" s="298"/>
      <c r="P34" s="298"/>
      <c r="Q34" s="298"/>
      <c r="R34" s="298"/>
      <c r="S34" s="298"/>
    </row>
    <row r="35" spans="3:19">
      <c r="C35" s="298"/>
      <c r="D35" s="298"/>
      <c r="E35" s="298"/>
      <c r="F35" s="298"/>
      <c r="G35" s="298"/>
      <c r="H35" s="298"/>
      <c r="I35" s="298"/>
      <c r="J35" s="298"/>
      <c r="K35" s="298"/>
      <c r="L35" s="298"/>
      <c r="M35" s="298"/>
      <c r="N35" s="298"/>
      <c r="O35" s="298"/>
      <c r="P35" s="298"/>
      <c r="Q35" s="298"/>
      <c r="R35" s="298"/>
      <c r="S35" s="298"/>
    </row>
    <row r="36" spans="3:19">
      <c r="C36" s="298"/>
      <c r="D36" s="298"/>
      <c r="E36" s="298"/>
      <c r="F36" s="298"/>
      <c r="G36" s="298"/>
      <c r="H36" s="298"/>
      <c r="I36" s="298"/>
      <c r="J36" s="298"/>
      <c r="K36" s="298"/>
      <c r="L36" s="298"/>
      <c r="M36" s="298"/>
      <c r="N36" s="298"/>
      <c r="O36" s="298"/>
      <c r="P36" s="298"/>
      <c r="Q36" s="298"/>
      <c r="R36" s="298"/>
      <c r="S36" s="298"/>
    </row>
    <row r="37" spans="3:19">
      <c r="C37" s="298"/>
      <c r="D37" s="298"/>
      <c r="E37" s="298"/>
      <c r="F37" s="298"/>
      <c r="G37" s="298"/>
      <c r="H37" s="298"/>
      <c r="I37" s="298"/>
      <c r="J37" s="298"/>
      <c r="K37" s="298"/>
      <c r="L37" s="298"/>
      <c r="M37" s="298"/>
      <c r="N37" s="298"/>
      <c r="O37" s="298"/>
      <c r="P37" s="298"/>
      <c r="Q37" s="298"/>
      <c r="R37" s="298"/>
      <c r="S37" s="298"/>
    </row>
    <row r="38" spans="3:19">
      <c r="C38" s="298"/>
      <c r="D38" s="298"/>
      <c r="E38" s="298"/>
      <c r="F38" s="298"/>
      <c r="G38" s="298"/>
      <c r="H38" s="298"/>
      <c r="I38" s="298"/>
      <c r="J38" s="298"/>
      <c r="K38" s="298"/>
      <c r="L38" s="298"/>
      <c r="M38" s="298"/>
      <c r="N38" s="298"/>
      <c r="O38" s="298"/>
      <c r="P38" s="298"/>
      <c r="Q38" s="298"/>
      <c r="R38" s="298"/>
      <c r="S38" s="298"/>
    </row>
    <row r="39" spans="3:19">
      <c r="C39" s="298"/>
      <c r="D39" s="298"/>
      <c r="E39" s="298"/>
      <c r="F39" s="298"/>
      <c r="G39" s="298"/>
      <c r="H39" s="298"/>
      <c r="I39" s="298"/>
      <c r="J39" s="298"/>
      <c r="K39" s="298"/>
      <c r="L39" s="298"/>
      <c r="M39" s="298"/>
      <c r="N39" s="298"/>
      <c r="O39" s="298"/>
      <c r="P39" s="298"/>
      <c r="Q39" s="298"/>
      <c r="R39" s="298"/>
      <c r="S39" s="298"/>
    </row>
    <row r="40" spans="3:19">
      <c r="C40" s="298"/>
      <c r="D40" s="298"/>
      <c r="E40" s="298"/>
      <c r="F40" s="298"/>
      <c r="G40" s="298"/>
      <c r="H40" s="298"/>
      <c r="I40" s="298"/>
      <c r="J40" s="298"/>
      <c r="K40" s="298"/>
      <c r="L40" s="298"/>
      <c r="M40" s="298"/>
      <c r="N40" s="298"/>
      <c r="O40" s="298"/>
      <c r="P40" s="298"/>
      <c r="Q40" s="298"/>
      <c r="R40" s="298"/>
      <c r="S40" s="298"/>
    </row>
    <row r="41" spans="3:19">
      <c r="C41" s="298"/>
      <c r="D41" s="298"/>
      <c r="E41" s="298"/>
      <c r="F41" s="298"/>
      <c r="G41" s="298"/>
      <c r="H41" s="298"/>
      <c r="I41" s="298"/>
      <c r="J41" s="298"/>
      <c r="K41" s="298"/>
      <c r="L41" s="298"/>
      <c r="M41" s="298"/>
      <c r="N41" s="298"/>
      <c r="O41" s="298"/>
      <c r="P41" s="298"/>
      <c r="Q41" s="298"/>
      <c r="R41" s="298"/>
      <c r="S41" s="298"/>
    </row>
    <row r="42" spans="3:19">
      <c r="C42" s="298"/>
      <c r="D42" s="298"/>
      <c r="E42" s="298"/>
      <c r="F42" s="298"/>
      <c r="G42" s="298"/>
      <c r="H42" s="298"/>
      <c r="I42" s="298"/>
      <c r="J42" s="298"/>
      <c r="K42" s="298"/>
      <c r="L42" s="298"/>
      <c r="M42" s="298"/>
      <c r="N42" s="298"/>
      <c r="O42" s="298"/>
      <c r="P42" s="298"/>
      <c r="Q42" s="298"/>
      <c r="R42" s="298"/>
      <c r="S42" s="298"/>
    </row>
    <row r="43" spans="3:19">
      <c r="C43" s="298"/>
      <c r="D43" s="298"/>
      <c r="E43" s="298"/>
      <c r="F43" s="298"/>
      <c r="G43" s="298"/>
      <c r="H43" s="298"/>
      <c r="I43" s="298"/>
      <c r="J43" s="298"/>
      <c r="K43" s="298"/>
      <c r="L43" s="298"/>
      <c r="M43" s="298"/>
      <c r="N43" s="298"/>
      <c r="O43" s="298"/>
      <c r="P43" s="298"/>
      <c r="Q43" s="298"/>
      <c r="R43" s="298"/>
      <c r="S43" s="298"/>
    </row>
    <row r="44" spans="3:19">
      <c r="C44" s="298"/>
      <c r="D44" s="298"/>
      <c r="E44" s="298"/>
      <c r="F44" s="298"/>
      <c r="G44" s="298"/>
      <c r="H44" s="298"/>
      <c r="I44" s="298"/>
      <c r="J44" s="298"/>
      <c r="K44" s="298"/>
      <c r="L44" s="298"/>
      <c r="M44" s="298"/>
      <c r="N44" s="298"/>
      <c r="O44" s="298"/>
      <c r="P44" s="298"/>
      <c r="Q44" s="298"/>
      <c r="R44" s="298"/>
      <c r="S44" s="298"/>
    </row>
    <row r="45" spans="3:19">
      <c r="C45" s="298"/>
      <c r="D45" s="298"/>
      <c r="E45" s="298"/>
      <c r="F45" s="298"/>
      <c r="G45" s="298"/>
      <c r="H45" s="298"/>
      <c r="I45" s="298"/>
      <c r="J45" s="298"/>
      <c r="K45" s="298"/>
      <c r="L45" s="298"/>
      <c r="M45" s="298"/>
      <c r="N45" s="298"/>
      <c r="O45" s="298"/>
      <c r="P45" s="298"/>
      <c r="Q45" s="298"/>
      <c r="R45" s="298"/>
      <c r="S45" s="298"/>
    </row>
    <row r="46" spans="3:19">
      <c r="C46" s="298"/>
      <c r="D46" s="298"/>
      <c r="E46" s="298"/>
      <c r="F46" s="298"/>
      <c r="G46" s="298"/>
      <c r="H46" s="298"/>
      <c r="I46" s="298"/>
      <c r="J46" s="298"/>
      <c r="K46" s="298"/>
      <c r="L46" s="298"/>
      <c r="M46" s="298"/>
      <c r="N46" s="298"/>
      <c r="O46" s="298"/>
      <c r="P46" s="298"/>
      <c r="Q46" s="298"/>
      <c r="R46" s="298"/>
      <c r="S46" s="298"/>
    </row>
    <row r="49" spans="1:13" ht="19.5" customHeight="1">
      <c r="C49" s="1160" t="s">
        <v>1733</v>
      </c>
      <c r="D49" s="1160"/>
      <c r="E49" s="1160"/>
      <c r="F49" s="1160"/>
      <c r="G49" s="1160"/>
      <c r="H49" s="1160"/>
      <c r="I49" s="1160"/>
      <c r="J49" s="1160"/>
      <c r="K49" s="1160"/>
      <c r="L49" s="1160"/>
      <c r="M49" s="1160"/>
    </row>
    <row r="50" spans="1:13" ht="29.25" customHeight="1">
      <c r="C50" s="1160"/>
      <c r="D50" s="1160"/>
      <c r="E50" s="1160"/>
      <c r="F50" s="1160"/>
      <c r="G50" s="1160"/>
      <c r="H50" s="1160"/>
      <c r="I50" s="1160"/>
      <c r="J50" s="1160"/>
      <c r="K50" s="1160"/>
      <c r="L50" s="1160"/>
      <c r="M50" s="1160"/>
    </row>
    <row r="51" spans="1:13" ht="29.25" customHeight="1">
      <c r="C51" s="1160"/>
      <c r="D51" s="1160"/>
      <c r="E51" s="1160"/>
      <c r="F51" s="1160"/>
      <c r="G51" s="1160"/>
      <c r="H51" s="1160"/>
      <c r="I51" s="1160"/>
      <c r="J51" s="1160"/>
      <c r="K51" s="1160"/>
      <c r="L51" s="1160"/>
      <c r="M51" s="1160"/>
    </row>
    <row r="52" spans="1:13" ht="29.25" customHeight="1">
      <c r="C52" s="1160"/>
      <c r="D52" s="1160"/>
      <c r="E52" s="1160"/>
      <c r="F52" s="1160"/>
      <c r="G52" s="1160"/>
      <c r="H52" s="1160"/>
      <c r="I52" s="1160"/>
      <c r="J52" s="1160"/>
      <c r="K52" s="1160"/>
      <c r="L52" s="1160"/>
      <c r="M52" s="1160"/>
    </row>
    <row r="53" spans="1:13" ht="29.25" customHeight="1">
      <c r="A53" s="5" t="s">
        <v>1687</v>
      </c>
      <c r="C53" s="1160"/>
      <c r="D53" s="1160"/>
      <c r="E53" s="1160"/>
      <c r="F53" s="1160"/>
      <c r="G53" s="1160"/>
      <c r="H53" s="1160"/>
      <c r="I53" s="1160"/>
      <c r="J53" s="1160"/>
      <c r="K53" s="1160"/>
      <c r="L53" s="1160"/>
      <c r="M53" s="1160"/>
    </row>
    <row r="54" spans="1:13">
      <c r="C54" s="298"/>
      <c r="D54" s="298"/>
      <c r="E54" s="298"/>
      <c r="F54" s="298"/>
      <c r="G54" s="298"/>
      <c r="H54" s="298"/>
      <c r="I54" s="298"/>
      <c r="J54" s="298"/>
      <c r="K54" s="298"/>
      <c r="L54" s="298"/>
      <c r="M54" s="298"/>
    </row>
    <row r="55" spans="1:13">
      <c r="C55" s="298"/>
      <c r="D55" s="298"/>
      <c r="E55" s="298"/>
      <c r="F55" s="298"/>
      <c r="G55" s="298"/>
      <c r="H55" s="298"/>
      <c r="I55" s="298"/>
      <c r="J55" s="298"/>
      <c r="K55" s="298"/>
      <c r="L55" s="298"/>
      <c r="M55" s="298"/>
    </row>
    <row r="56" spans="1:13">
      <c r="C56" s="298"/>
      <c r="D56" s="298"/>
      <c r="E56" s="298"/>
      <c r="F56" s="298"/>
      <c r="G56" s="298"/>
      <c r="H56" s="298"/>
      <c r="I56" s="298"/>
      <c r="J56" s="298"/>
      <c r="K56" s="298"/>
      <c r="L56" s="298"/>
      <c r="M56" s="298"/>
    </row>
    <row r="57" spans="1:13">
      <c r="C57" s="298"/>
      <c r="D57" s="298"/>
      <c r="E57" s="298"/>
      <c r="F57" s="298"/>
      <c r="G57" s="298"/>
      <c r="H57" s="298"/>
      <c r="I57" s="298"/>
      <c r="J57" s="298"/>
      <c r="K57" s="298"/>
      <c r="L57" s="298"/>
      <c r="M57" s="298"/>
    </row>
    <row r="58" spans="1:13">
      <c r="C58" s="298"/>
      <c r="D58" s="298"/>
      <c r="E58" s="298"/>
      <c r="F58" s="298"/>
      <c r="G58" s="298"/>
      <c r="H58" s="298"/>
      <c r="I58" s="298"/>
      <c r="J58" s="298"/>
      <c r="K58" s="298"/>
      <c r="L58" s="298"/>
      <c r="M58" s="298"/>
    </row>
    <row r="59" spans="1:13">
      <c r="C59" s="298"/>
      <c r="D59" s="298"/>
      <c r="E59" s="298"/>
      <c r="F59" s="298"/>
      <c r="G59" s="298"/>
      <c r="H59" s="298"/>
      <c r="I59" s="298"/>
      <c r="J59" s="298"/>
      <c r="K59" s="298"/>
      <c r="L59" s="298"/>
      <c r="M59" s="298"/>
    </row>
    <row r="60" spans="1:13">
      <c r="C60" s="298"/>
      <c r="D60" s="298"/>
      <c r="E60" s="298"/>
      <c r="F60" s="298"/>
      <c r="G60" s="298"/>
      <c r="H60" s="298"/>
      <c r="I60" s="298"/>
      <c r="J60" s="298"/>
      <c r="K60" s="298"/>
      <c r="L60" s="298"/>
      <c r="M60" s="298"/>
    </row>
    <row r="61" spans="1:13">
      <c r="C61" s="298"/>
      <c r="D61" s="298"/>
      <c r="E61" s="298"/>
      <c r="F61" s="298"/>
      <c r="G61" s="298"/>
      <c r="H61" s="298"/>
      <c r="I61" s="298"/>
      <c r="J61" s="298"/>
      <c r="K61" s="298"/>
      <c r="L61" s="298"/>
      <c r="M61" s="298"/>
    </row>
    <row r="62" spans="1:13" ht="19.5">
      <c r="C62" s="1126" t="s">
        <v>1700</v>
      </c>
      <c r="D62" s="298"/>
      <c r="E62" s="298"/>
      <c r="F62" s="1127" t="s">
        <v>1701</v>
      </c>
      <c r="G62" s="298"/>
      <c r="H62" s="298"/>
      <c r="I62" s="298"/>
      <c r="J62" s="298"/>
      <c r="K62" s="298"/>
      <c r="L62" s="298"/>
      <c r="M62" s="298"/>
    </row>
    <row r="63" spans="1:13">
      <c r="C63" s="1128" t="s">
        <v>1702</v>
      </c>
      <c r="D63" s="298"/>
      <c r="E63" s="298"/>
      <c r="F63" s="298"/>
      <c r="G63" s="298"/>
      <c r="H63" s="298"/>
      <c r="I63" s="298"/>
      <c r="J63" s="298"/>
      <c r="K63" s="298"/>
      <c r="L63" s="298"/>
      <c r="M63" s="298"/>
    </row>
  </sheetData>
  <mergeCells count="4">
    <mergeCell ref="C15:J17"/>
    <mergeCell ref="C18:J20"/>
    <mergeCell ref="C49:M53"/>
    <mergeCell ref="C26:O29"/>
  </mergeCells>
  <phoneticPr fontId="2"/>
  <hyperlinks>
    <hyperlink ref="C6" location="はじめに!A45" display="▼［事故データ］シート　" xr:uid="{3DC3C086-A9C3-4383-BC29-CFF1DB3D9645}"/>
    <hyperlink ref="C7" location="はじめに!A58" display="▼［イラスト］シート" xr:uid="{A0761FB1-76FE-444D-AF89-A3F2B4DA6EB0}"/>
    <hyperlink ref="F62" r:id="rId1" xr:uid="{49FAEDDE-FC9D-4C6F-90F6-D4DB0C3E9460}"/>
    <hyperlink ref="A53" location="はじめに!A1" display="▲" xr:uid="{16F131E0-65BE-40E4-A4F2-494DC3CF37FD}"/>
  </hyperlinks>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79998168889431442"/>
  </sheetPr>
  <dimension ref="A2:AG179"/>
  <sheetViews>
    <sheetView zoomScaleNormal="100" workbookViewId="0"/>
  </sheetViews>
  <sheetFormatPr defaultColWidth="9" defaultRowHeight="18.75"/>
  <cols>
    <col min="1" max="2" width="9" style="326"/>
    <col min="3" max="3" width="18.875" style="326" customWidth="1"/>
    <col min="4" max="4" width="3.875" style="326" customWidth="1"/>
    <col min="5" max="5" width="8.25" style="326" customWidth="1"/>
    <col min="6" max="6" width="3.625" style="326" customWidth="1"/>
    <col min="7" max="7" width="20.75" style="326" customWidth="1"/>
    <col min="8" max="8" width="8.25" style="326" customWidth="1"/>
    <col min="9" max="31" width="6.375" style="326" customWidth="1"/>
    <col min="32" max="32" width="7.125" style="326" customWidth="1"/>
    <col min="33" max="33" width="6.625" style="326" customWidth="1"/>
    <col min="34" max="16384" width="9" style="326"/>
  </cols>
  <sheetData>
    <row r="2" spans="2:33">
      <c r="B2" s="326">
        <v>1</v>
      </c>
      <c r="C2" s="325" t="s">
        <v>181</v>
      </c>
    </row>
    <row r="3" spans="2:33">
      <c r="B3" s="326">
        <v>2</v>
      </c>
      <c r="C3" s="5" t="s">
        <v>252</v>
      </c>
    </row>
    <row r="4" spans="2:33">
      <c r="B4" s="326">
        <v>3</v>
      </c>
      <c r="C4" s="5" t="s">
        <v>1195</v>
      </c>
      <c r="D4" s="325"/>
    </row>
    <row r="5" spans="2:33">
      <c r="B5" s="326">
        <v>4</v>
      </c>
      <c r="C5" s="5" t="s">
        <v>353</v>
      </c>
      <c r="D5" s="325"/>
    </row>
    <row r="6" spans="2:33">
      <c r="B6" s="326">
        <v>5</v>
      </c>
      <c r="C6" s="5" t="s">
        <v>1196</v>
      </c>
    </row>
    <row r="7" spans="2:33">
      <c r="B7" s="326">
        <v>6</v>
      </c>
      <c r="C7" s="5" t="s">
        <v>354</v>
      </c>
    </row>
    <row r="8" spans="2:33">
      <c r="B8" s="326">
        <v>7</v>
      </c>
      <c r="C8" s="5" t="s">
        <v>1197</v>
      </c>
    </row>
    <row r="9" spans="2:33">
      <c r="C9" s="325"/>
    </row>
    <row r="11" spans="2:33">
      <c r="B11" s="1139">
        <v>1</v>
      </c>
      <c r="C11" s="298" t="s">
        <v>171</v>
      </c>
      <c r="D11" s="298"/>
      <c r="E11" s="298"/>
      <c r="F11" s="298"/>
      <c r="G11" s="298" t="s">
        <v>172</v>
      </c>
      <c r="H11" s="298"/>
      <c r="I11" s="298"/>
      <c r="J11" s="298"/>
      <c r="K11" s="298"/>
      <c r="L11" s="298"/>
      <c r="M11" s="298"/>
      <c r="N11" s="298"/>
      <c r="O11" s="298"/>
      <c r="P11" s="298"/>
      <c r="Q11" s="298"/>
      <c r="R11" s="298"/>
      <c r="S11" s="298"/>
    </row>
    <row r="12" spans="2:33" ht="47.25" customHeight="1">
      <c r="C12" s="327" t="s">
        <v>170</v>
      </c>
      <c r="D12" s="328" t="str">
        <f>項目入力!J10</f>
        <v>人身</v>
      </c>
      <c r="E12" s="329" t="s">
        <v>5</v>
      </c>
      <c r="F12" s="298"/>
      <c r="G12" s="330" t="s">
        <v>6</v>
      </c>
      <c r="H12" s="331" t="s">
        <v>109</v>
      </c>
      <c r="I12" s="332" t="str">
        <f>項目入力!C110</f>
        <v>正面衝突</v>
      </c>
      <c r="J12" s="333" t="str">
        <f>項目入力!D110</f>
        <v>直進時</v>
      </c>
      <c r="K12" s="333" t="str">
        <f>項目入力!E110</f>
        <v>出会い頭</v>
      </c>
      <c r="L12" s="333" t="str">
        <f>項目入力!F110</f>
        <v>右折時</v>
      </c>
      <c r="M12" s="333" t="str">
        <f>項目入力!G110</f>
        <v>左折時</v>
      </c>
      <c r="N12" s="333" t="str">
        <f>項目入力!H110</f>
        <v>カーブ走行時</v>
      </c>
      <c r="O12" s="333" t="str">
        <f>項目入力!I110</f>
        <v>追突</v>
      </c>
      <c r="P12" s="333" t="str">
        <f>項目入力!J110</f>
        <v>発進追突</v>
      </c>
      <c r="Q12" s="333" t="str">
        <f>項目入力!K110</f>
        <v>車線
変更時</v>
      </c>
      <c r="R12" s="333" t="str">
        <f>項目入力!L110</f>
        <v>合流時</v>
      </c>
      <c r="S12" s="333" t="str">
        <f>項目入力!M110</f>
        <v>離合時</v>
      </c>
      <c r="T12" s="333" t="str">
        <f>項目入力!N110</f>
        <v>側方通過時</v>
      </c>
      <c r="U12" s="333" t="str">
        <f>項目入力!O110</f>
        <v>施設出入時</v>
      </c>
      <c r="V12" s="333" t="str">
        <f>項目入力!P110</f>
        <v>転回時</v>
      </c>
      <c r="W12" s="334" t="str">
        <f>項目入力!Q110</f>
        <v>バック時</v>
      </c>
      <c r="X12" s="334" t="str">
        <f>項目入力!R110</f>
        <v>移動時</v>
      </c>
      <c r="Y12" s="334" t="str">
        <f>項目入力!S110</f>
        <v>料金所等通過時</v>
      </c>
      <c r="Z12" s="334" t="str">
        <f>項目入力!T110</f>
        <v>発進時＆措置等</v>
      </c>
      <c r="AA12" s="334" t="str">
        <f>項目入力!U110</f>
        <v>停車時</v>
      </c>
      <c r="AB12" s="334" t="str">
        <f>項目入力!V110</f>
        <v>ドア・扉開閉時</v>
      </c>
      <c r="AC12" s="334" t="str">
        <f>項目入力!W110</f>
        <v>駐停車時措置</v>
      </c>
      <c r="AD12" s="334" t="str">
        <f>項目入力!X110</f>
        <v>車内事故</v>
      </c>
      <c r="AE12" s="334" t="str">
        <f>項目入力!Y110</f>
        <v>荷積降時等事故</v>
      </c>
      <c r="AF12" s="334" t="str">
        <f>項目入力!Z110</f>
        <v>落下・飛散等事故</v>
      </c>
      <c r="AG12" s="335" t="str">
        <f>項目入力!AA110</f>
        <v>その他・不明</v>
      </c>
    </row>
    <row r="13" spans="2:33" ht="19.5" customHeight="1">
      <c r="C13" s="336" t="s">
        <v>254</v>
      </c>
      <c r="D13" s="337">
        <f>SUM(D14:D34)</f>
        <v>5</v>
      </c>
      <c r="E13" s="338">
        <f>SUM(E14:E34)</f>
        <v>31</v>
      </c>
      <c r="F13" s="298"/>
      <c r="G13" s="339" t="s">
        <v>253</v>
      </c>
      <c r="H13" s="340">
        <f>SUM(I13:AG13)</f>
        <v>31</v>
      </c>
      <c r="I13" s="341">
        <f>SUMPRODUCT((事故データ!$AO$4:$AO$364=I$12)*(事故データ!$V$4:$V$364&gt;=0))</f>
        <v>0</v>
      </c>
      <c r="J13" s="342">
        <f>SUMPRODUCT((事故データ!$AO$4:$AO$364=J$12)*(事故データ!$V$4:$V$364&gt;=0))</f>
        <v>1</v>
      </c>
      <c r="K13" s="342">
        <f>SUMPRODUCT((事故データ!$AO$4:$AO$364=K$12)*(事故データ!$V$4:$V$364&gt;=0))</f>
        <v>0</v>
      </c>
      <c r="L13" s="342">
        <f>SUMPRODUCT((事故データ!$AO$4:$AO$364=L$12)*(事故データ!$V$4:$V$364&gt;=0))</f>
        <v>0</v>
      </c>
      <c r="M13" s="342">
        <f>SUMPRODUCT((事故データ!$AO$4:$AO$364=M$12)*(事故データ!$V$4:$V$364&gt;=0))</f>
        <v>4</v>
      </c>
      <c r="N13" s="342">
        <f>SUMPRODUCT((事故データ!$AO$4:$AO$364=N$12)*(事故データ!$V$4:$V$364&gt;=0))</f>
        <v>0</v>
      </c>
      <c r="O13" s="342">
        <f>SUMPRODUCT((事故データ!$AO$4:$AO$364=O$12)*(事故データ!$V$4:$V$364&gt;=0))</f>
        <v>2</v>
      </c>
      <c r="P13" s="342">
        <f>SUMPRODUCT((事故データ!$AO$4:$AO$364=P$12)*(事故データ!$V$4:$V$364&gt;=0))</f>
        <v>2</v>
      </c>
      <c r="Q13" s="342">
        <f>SUMPRODUCT((事故データ!$AO$4:$AO$364=Q$12)*(事故データ!$V$4:$V$364&gt;=0))</f>
        <v>1</v>
      </c>
      <c r="R13" s="342">
        <f>SUMPRODUCT((事故データ!$AO$4:$AO$364=R$12)*(事故データ!$V$4:$V$364&gt;=0))</f>
        <v>0</v>
      </c>
      <c r="S13" s="342">
        <f>SUMPRODUCT((事故データ!$AO$4:$AO$364=S$12)*(事故データ!$V$4:$V$364&gt;=0))</f>
        <v>0</v>
      </c>
      <c r="T13" s="342">
        <f>SUMPRODUCT((事故データ!$AO$4:$AO$364=T$12)*(事故データ!$V$4:$V$364&gt;=0))</f>
        <v>0</v>
      </c>
      <c r="U13" s="342">
        <f>SUMPRODUCT((事故データ!$AO$4:$AO$364=U$12)*(事故データ!$V$4:$V$364&gt;=0))</f>
        <v>1</v>
      </c>
      <c r="V13" s="342">
        <f>SUMPRODUCT((事故データ!$AO$4:$AO$364=V$12)*(事故データ!$V$4:$V$364&gt;=0))</f>
        <v>1</v>
      </c>
      <c r="W13" s="313">
        <f>SUMPRODUCT((事故データ!$AO$4:$AO$364=W$12)*(事故データ!$V$4:$V$364&gt;=0))</f>
        <v>9</v>
      </c>
      <c r="X13" s="313">
        <f>SUMPRODUCT((事故データ!$AO$4:$AO$364=X$12)*(事故データ!$V$4:$V$364&gt;=0))</f>
        <v>5</v>
      </c>
      <c r="Y13" s="313">
        <f>SUMPRODUCT((事故データ!$AO$4:$AO$364=Y$12)*(事故データ!$V$4:$V$364&gt;=0))</f>
        <v>0</v>
      </c>
      <c r="Z13" s="313">
        <f>SUMPRODUCT((事故データ!$AO$4:$AO$364=Z$12)*(事故データ!$V$4:$V$364&gt;=0))</f>
        <v>3</v>
      </c>
      <c r="AA13" s="313">
        <f>SUMPRODUCT((事故データ!$AO$4:$AO$364=AA$12)*(事故データ!$V$4:$V$364&gt;=0))</f>
        <v>1</v>
      </c>
      <c r="AB13" s="313">
        <f>SUMPRODUCT((事故データ!$AO$4:$AO$364=AB$12)*(事故データ!$V$4:$V$364&gt;=0))</f>
        <v>0</v>
      </c>
      <c r="AC13" s="313">
        <f>SUMPRODUCT((事故データ!$AO$4:$AO$364=AC$12)*(事故データ!$V$4:$V$364&gt;=0))</f>
        <v>1</v>
      </c>
      <c r="AD13" s="313">
        <f>SUMPRODUCT((事故データ!$AO$4:$AO$364=AD$12)*(事故データ!$V$4:$V$364&gt;=0))</f>
        <v>0</v>
      </c>
      <c r="AE13" s="313">
        <f>SUMPRODUCT((事故データ!$AO$4:$AO$364=AE$12)*(事故データ!$V$4:$V$364&gt;=0))</f>
        <v>0</v>
      </c>
      <c r="AF13" s="313">
        <f>SUMPRODUCT((事故データ!$AO$4:$AO$364=AF$12)*(事故データ!$V$4:$V$364&gt;=0))</f>
        <v>0</v>
      </c>
      <c r="AG13" s="314">
        <f>SUMPRODUCT((事故データ!$AO$4:$AO$364=AG$12)*(事故データ!$V$4:$V$364&gt;=0))</f>
        <v>0</v>
      </c>
    </row>
    <row r="14" spans="2:33">
      <c r="C14" s="343" t="str">
        <f>項目入力!P10</f>
        <v>一般道</v>
      </c>
      <c r="D14" s="344">
        <f>SUMPRODUCT((事故データ!$AM$4:$AM$364=$C14)*(事故データ!$T$4:$T$364=D$12))</f>
        <v>0</v>
      </c>
      <c r="E14" s="345">
        <f>COUNTIF(事故データ!$AM$4:$AM$364,C14)</f>
        <v>1</v>
      </c>
      <c r="F14" s="298"/>
      <c r="G14" s="346" t="str">
        <f t="shared" ref="G14:G34" si="0">C14</f>
        <v>一般道</v>
      </c>
      <c r="H14" s="347">
        <f t="shared" ref="H14:H34" si="1">SUM(I14:AG14)</f>
        <v>1</v>
      </c>
      <c r="I14" s="348">
        <f>SUMPRODUCT((事故データ!$AM$4:$AM$364=$G14)*(事故データ!$AO$4:$AO$364=I$12))</f>
        <v>0</v>
      </c>
      <c r="J14" s="349">
        <f>SUMPRODUCT((事故データ!$AM$4:$AM$364=$G14)*(事故データ!$AO$4:$AO$364=J$12))</f>
        <v>0</v>
      </c>
      <c r="K14" s="349">
        <f>SUMPRODUCT((事故データ!$AM$4:$AM$364=$G14)*(事故データ!$AO$4:$AO$364=K$12))</f>
        <v>0</v>
      </c>
      <c r="L14" s="349">
        <f>SUMPRODUCT((事故データ!$AM$4:$AM$364=$G14)*(事故データ!$AO$4:$AO$364=L$12))</f>
        <v>0</v>
      </c>
      <c r="M14" s="349">
        <f>SUMPRODUCT((事故データ!$AM$4:$AM$364=$G14)*(事故データ!$AO$4:$AO$364=M$12))</f>
        <v>0</v>
      </c>
      <c r="N14" s="349">
        <f>SUMPRODUCT((事故データ!$AM$4:$AM$364=$G14)*(事故データ!$AO$4:$AO$364=N$12))</f>
        <v>0</v>
      </c>
      <c r="O14" s="349">
        <f>SUMPRODUCT((事故データ!$AM$4:$AM$364=$G14)*(事故データ!$AO$4:$AO$364=O$12))</f>
        <v>1</v>
      </c>
      <c r="P14" s="349">
        <f>SUMPRODUCT((事故データ!$AM$4:$AM$364=$G14)*(事故データ!$AO$4:$AO$364=P$12))</f>
        <v>0</v>
      </c>
      <c r="Q14" s="349">
        <f>SUMPRODUCT((事故データ!$AM$4:$AM$364=$G14)*(事故データ!$AO$4:$AO$364=Q$12))</f>
        <v>0</v>
      </c>
      <c r="R14" s="349">
        <f>SUMPRODUCT((事故データ!$AM$4:$AM$364=$G14)*(事故データ!$AO$4:$AO$364=R$12))</f>
        <v>0</v>
      </c>
      <c r="S14" s="349">
        <f>SUMPRODUCT((事故データ!$AM$4:$AM$364=$G14)*(事故データ!$AO$4:$AO$364=S$12))</f>
        <v>0</v>
      </c>
      <c r="T14" s="349">
        <f>SUMPRODUCT((事故データ!$AM$4:$AM$364=$G14)*(事故データ!$AO$4:$AO$364=T$12))</f>
        <v>0</v>
      </c>
      <c r="U14" s="349">
        <f>SUMPRODUCT((事故データ!$AM$4:$AM$364=$G14)*(事故データ!$AO$4:$AO$364=U$12))</f>
        <v>0</v>
      </c>
      <c r="V14" s="349">
        <f>SUMPRODUCT((事故データ!$AM$4:$AM$364=$G14)*(事故データ!$AO$4:$AO$364=V$12))</f>
        <v>0</v>
      </c>
      <c r="W14" s="350">
        <f>SUMPRODUCT((事故データ!$AM$4:$AM$364=$G14)*(事故データ!$AO$4:$AO$364=W$12))</f>
        <v>0</v>
      </c>
      <c r="X14" s="350">
        <f>SUMPRODUCT((事故データ!$AM$4:$AM$364=$G14)*(事故データ!$AO$4:$AO$364=X$12))</f>
        <v>0</v>
      </c>
      <c r="Y14" s="350">
        <f>SUMPRODUCT((事故データ!$AM$4:$AM$364=$G14)*(事故データ!$AO$4:$AO$364=Y$12))</f>
        <v>0</v>
      </c>
      <c r="Z14" s="350">
        <f>SUMPRODUCT((事故データ!$AM$4:$AM$364=$G14)*(事故データ!$AO$4:$AO$364=Z$12))</f>
        <v>0</v>
      </c>
      <c r="AA14" s="350">
        <f>SUMPRODUCT((事故データ!$AM$4:$AM$364=$G14)*(事故データ!$AO$4:$AO$364=AA$12))</f>
        <v>0</v>
      </c>
      <c r="AB14" s="350">
        <f>SUMPRODUCT((事故データ!$AM$4:$AM$364=$G14)*(事故データ!$AO$4:$AO$364=AB$12))</f>
        <v>0</v>
      </c>
      <c r="AC14" s="350">
        <f>SUMPRODUCT((事故データ!$AM$4:$AM$364=$G14)*(事故データ!$AO$4:$AO$364=AC$12))</f>
        <v>0</v>
      </c>
      <c r="AD14" s="350">
        <f>SUMPRODUCT((事故データ!$AM$4:$AM$364=$G14)*(事故データ!$AO$4:$AO$364=AD$12))</f>
        <v>0</v>
      </c>
      <c r="AE14" s="350">
        <f>SUMPRODUCT((事故データ!$AM$4:$AM$364=$G14)*(事故データ!$AO$4:$AO$364=AE$12))</f>
        <v>0</v>
      </c>
      <c r="AF14" s="350">
        <f>SUMPRODUCT((事故データ!$AM$4:$AM$364=$G14)*(事故データ!$AO$4:$AO$364=AF$12))</f>
        <v>0</v>
      </c>
      <c r="AG14" s="351">
        <f>SUMPRODUCT((事故データ!$AM$4:$AM$364=$G14)*(事故データ!$AO$4:$AO$364=AG$12))</f>
        <v>0</v>
      </c>
    </row>
    <row r="15" spans="2:33">
      <c r="C15" s="352" t="str">
        <f>項目入力!P11</f>
        <v>狭道路</v>
      </c>
      <c r="D15" s="353">
        <f>SUMPRODUCT((事故データ!$AM$4:$AM$364=$C15)*(事故データ!$T$4:$T$364=D$12))</f>
        <v>1</v>
      </c>
      <c r="E15" s="354">
        <f>COUNTIF(事故データ!$AM$4:$AM$364,C15)</f>
        <v>3</v>
      </c>
      <c r="F15" s="298"/>
      <c r="G15" s="355" t="str">
        <f t="shared" si="0"/>
        <v>狭道路</v>
      </c>
      <c r="H15" s="356">
        <f t="shared" si="1"/>
        <v>3</v>
      </c>
      <c r="I15" s="357">
        <f>SUMPRODUCT((事故データ!$AM$4:$AM$364=$G15)*(事故データ!$AO$4:$AO$364=I$12))</f>
        <v>0</v>
      </c>
      <c r="J15" s="358">
        <f>SUMPRODUCT((事故データ!$AM$4:$AM$364=$G15)*(事故データ!$AO$4:$AO$364=J$12))</f>
        <v>1</v>
      </c>
      <c r="K15" s="358">
        <f>SUMPRODUCT((事故データ!$AM$4:$AM$364=$G15)*(事故データ!$AO$4:$AO$364=K$12))</f>
        <v>0</v>
      </c>
      <c r="L15" s="358">
        <f>SUMPRODUCT((事故データ!$AM$4:$AM$364=$G15)*(事故データ!$AO$4:$AO$364=L$12))</f>
        <v>0</v>
      </c>
      <c r="M15" s="358">
        <f>SUMPRODUCT((事故データ!$AM$4:$AM$364=$G15)*(事故データ!$AO$4:$AO$364=M$12))</f>
        <v>1</v>
      </c>
      <c r="N15" s="358">
        <f>SUMPRODUCT((事故データ!$AM$4:$AM$364=$G15)*(事故データ!$AO$4:$AO$364=N$12))</f>
        <v>0</v>
      </c>
      <c r="O15" s="358">
        <f>SUMPRODUCT((事故データ!$AM$4:$AM$364=$G15)*(事故データ!$AO$4:$AO$364=O$12))</f>
        <v>0</v>
      </c>
      <c r="P15" s="358">
        <f>SUMPRODUCT((事故データ!$AM$4:$AM$364=$G15)*(事故データ!$AO$4:$AO$364=P$12))</f>
        <v>0</v>
      </c>
      <c r="Q15" s="358">
        <f>SUMPRODUCT((事故データ!$AM$4:$AM$364=$G15)*(事故データ!$AO$4:$AO$364=Q$12))</f>
        <v>0</v>
      </c>
      <c r="R15" s="358">
        <f>SUMPRODUCT((事故データ!$AM$4:$AM$364=$G15)*(事故データ!$AO$4:$AO$364=R$12))</f>
        <v>0</v>
      </c>
      <c r="S15" s="358">
        <f>SUMPRODUCT((事故データ!$AM$4:$AM$364=$G15)*(事故データ!$AO$4:$AO$364=S$12))</f>
        <v>0</v>
      </c>
      <c r="T15" s="358">
        <f>SUMPRODUCT((事故データ!$AM$4:$AM$364=$G15)*(事故データ!$AO$4:$AO$364=T$12))</f>
        <v>0</v>
      </c>
      <c r="U15" s="358">
        <f>SUMPRODUCT((事故データ!$AM$4:$AM$364=$G15)*(事故データ!$AO$4:$AO$364=U$12))</f>
        <v>0</v>
      </c>
      <c r="V15" s="358">
        <f>SUMPRODUCT((事故データ!$AM$4:$AM$364=$G15)*(事故データ!$AO$4:$AO$364=V$12))</f>
        <v>1</v>
      </c>
      <c r="W15" s="359">
        <f>SUMPRODUCT((事故データ!$AM$4:$AM$364=$G15)*(事故データ!$AO$4:$AO$364=W$12))</f>
        <v>0</v>
      </c>
      <c r="X15" s="359">
        <f>SUMPRODUCT((事故データ!$AM$4:$AM$364=$G15)*(事故データ!$AO$4:$AO$364=X$12))</f>
        <v>0</v>
      </c>
      <c r="Y15" s="359">
        <f>SUMPRODUCT((事故データ!$AM$4:$AM$364=$G15)*(事故データ!$AO$4:$AO$364=Y$12))</f>
        <v>0</v>
      </c>
      <c r="Z15" s="359">
        <f>SUMPRODUCT((事故データ!$AM$4:$AM$364=$G15)*(事故データ!$AO$4:$AO$364=Z$12))</f>
        <v>0</v>
      </c>
      <c r="AA15" s="359">
        <f>SUMPRODUCT((事故データ!$AM$4:$AM$364=$G15)*(事故データ!$AO$4:$AO$364=AA$12))</f>
        <v>0</v>
      </c>
      <c r="AB15" s="359">
        <f>SUMPRODUCT((事故データ!$AM$4:$AM$364=$G15)*(事故データ!$AO$4:$AO$364=AB$12))</f>
        <v>0</v>
      </c>
      <c r="AC15" s="359">
        <f>SUMPRODUCT((事故データ!$AM$4:$AM$364=$G15)*(事故データ!$AO$4:$AO$364=AC$12))</f>
        <v>0</v>
      </c>
      <c r="AD15" s="359">
        <f>SUMPRODUCT((事故データ!$AM$4:$AM$364=$G15)*(事故データ!$AO$4:$AO$364=AD$12))</f>
        <v>0</v>
      </c>
      <c r="AE15" s="359">
        <f>SUMPRODUCT((事故データ!$AM$4:$AM$364=$G15)*(事故データ!$AO$4:$AO$364=AE$12))</f>
        <v>0</v>
      </c>
      <c r="AF15" s="359">
        <f>SUMPRODUCT((事故データ!$AM$4:$AM$364=$G15)*(事故データ!$AO$4:$AO$364=AF$12))</f>
        <v>0</v>
      </c>
      <c r="AG15" s="360">
        <f>SUMPRODUCT((事故データ!$AM$4:$AM$364=$G15)*(事故データ!$AO$4:$AO$364=AG$12))</f>
        <v>0</v>
      </c>
    </row>
    <row r="16" spans="2:33">
      <c r="C16" s="352" t="str">
        <f>項目入力!P12</f>
        <v>信号（有）交差点・同付近</v>
      </c>
      <c r="D16" s="353">
        <f>SUMPRODUCT((事故データ!$AM$4:$AM$364=$C16)*(事故データ!$T$4:$T$364=D$12))</f>
        <v>1</v>
      </c>
      <c r="E16" s="354">
        <f>COUNTIF(事故データ!$AM$4:$AM$364,C16)</f>
        <v>6</v>
      </c>
      <c r="F16" s="298"/>
      <c r="G16" s="355" t="str">
        <f t="shared" si="0"/>
        <v>信号（有）交差点・同付近</v>
      </c>
      <c r="H16" s="356">
        <f t="shared" si="1"/>
        <v>6</v>
      </c>
      <c r="I16" s="357">
        <f>SUMPRODUCT((事故データ!$AM$4:$AM$364=$G16)*(事故データ!$AO$4:$AO$364=I$12))</f>
        <v>0</v>
      </c>
      <c r="J16" s="358">
        <f>SUMPRODUCT((事故データ!$AM$4:$AM$364=$G16)*(事故データ!$AO$4:$AO$364=J$12))</f>
        <v>0</v>
      </c>
      <c r="K16" s="358">
        <f>SUMPRODUCT((事故データ!$AM$4:$AM$364=$G16)*(事故データ!$AO$4:$AO$364=K$12))</f>
        <v>0</v>
      </c>
      <c r="L16" s="358">
        <f>SUMPRODUCT((事故データ!$AM$4:$AM$364=$G16)*(事故データ!$AO$4:$AO$364=L$12))</f>
        <v>0</v>
      </c>
      <c r="M16" s="358">
        <f>SUMPRODUCT((事故データ!$AM$4:$AM$364=$G16)*(事故データ!$AO$4:$AO$364=M$12))</f>
        <v>2</v>
      </c>
      <c r="N16" s="358">
        <f>SUMPRODUCT((事故データ!$AM$4:$AM$364=$G16)*(事故データ!$AO$4:$AO$364=N$12))</f>
        <v>0</v>
      </c>
      <c r="O16" s="358">
        <f>SUMPRODUCT((事故データ!$AM$4:$AM$364=$G16)*(事故データ!$AO$4:$AO$364=O$12))</f>
        <v>1</v>
      </c>
      <c r="P16" s="358">
        <f>SUMPRODUCT((事故データ!$AM$4:$AM$364=$G16)*(事故データ!$AO$4:$AO$364=P$12))</f>
        <v>2</v>
      </c>
      <c r="Q16" s="358">
        <f>SUMPRODUCT((事故データ!$AM$4:$AM$364=$G16)*(事故データ!$AO$4:$AO$364=Q$12))</f>
        <v>0</v>
      </c>
      <c r="R16" s="358">
        <f>SUMPRODUCT((事故データ!$AM$4:$AM$364=$G16)*(事故データ!$AO$4:$AO$364=R$12))</f>
        <v>0</v>
      </c>
      <c r="S16" s="358">
        <f>SUMPRODUCT((事故データ!$AM$4:$AM$364=$G16)*(事故データ!$AO$4:$AO$364=S$12))</f>
        <v>0</v>
      </c>
      <c r="T16" s="358">
        <f>SUMPRODUCT((事故データ!$AM$4:$AM$364=$G16)*(事故データ!$AO$4:$AO$364=T$12))</f>
        <v>0</v>
      </c>
      <c r="U16" s="358">
        <f>SUMPRODUCT((事故データ!$AM$4:$AM$364=$G16)*(事故データ!$AO$4:$AO$364=U$12))</f>
        <v>0</v>
      </c>
      <c r="V16" s="358">
        <f>SUMPRODUCT((事故データ!$AM$4:$AM$364=$G16)*(事故データ!$AO$4:$AO$364=V$12))</f>
        <v>0</v>
      </c>
      <c r="W16" s="359">
        <f>SUMPRODUCT((事故データ!$AM$4:$AM$364=$G16)*(事故データ!$AO$4:$AO$364=W$12))</f>
        <v>0</v>
      </c>
      <c r="X16" s="359">
        <f>SUMPRODUCT((事故データ!$AM$4:$AM$364=$G16)*(事故データ!$AO$4:$AO$364=X$12))</f>
        <v>0</v>
      </c>
      <c r="Y16" s="359">
        <f>SUMPRODUCT((事故データ!$AM$4:$AM$364=$G16)*(事故データ!$AO$4:$AO$364=Y$12))</f>
        <v>0</v>
      </c>
      <c r="Z16" s="359">
        <f>SUMPRODUCT((事故データ!$AM$4:$AM$364=$G16)*(事故データ!$AO$4:$AO$364=Z$12))</f>
        <v>0</v>
      </c>
      <c r="AA16" s="359">
        <f>SUMPRODUCT((事故データ!$AM$4:$AM$364=$G16)*(事故データ!$AO$4:$AO$364=AA$12))</f>
        <v>1</v>
      </c>
      <c r="AB16" s="359">
        <f>SUMPRODUCT((事故データ!$AM$4:$AM$364=$G16)*(事故データ!$AO$4:$AO$364=AB$12))</f>
        <v>0</v>
      </c>
      <c r="AC16" s="359">
        <f>SUMPRODUCT((事故データ!$AM$4:$AM$364=$G16)*(事故データ!$AO$4:$AO$364=AC$12))</f>
        <v>0</v>
      </c>
      <c r="AD16" s="359">
        <f>SUMPRODUCT((事故データ!$AM$4:$AM$364=$G16)*(事故データ!$AO$4:$AO$364=AD$12))</f>
        <v>0</v>
      </c>
      <c r="AE16" s="359">
        <f>SUMPRODUCT((事故データ!$AM$4:$AM$364=$G16)*(事故データ!$AO$4:$AO$364=AE$12))</f>
        <v>0</v>
      </c>
      <c r="AF16" s="359">
        <f>SUMPRODUCT((事故データ!$AM$4:$AM$364=$G16)*(事故データ!$AO$4:$AO$364=AF$12))</f>
        <v>0</v>
      </c>
      <c r="AG16" s="360">
        <f>SUMPRODUCT((事故データ!$AM$4:$AM$364=$G16)*(事故データ!$AO$4:$AO$364=AG$12))</f>
        <v>0</v>
      </c>
    </row>
    <row r="17" spans="3:33">
      <c r="C17" s="352" t="str">
        <f>項目入力!P13</f>
        <v>信号（無）交差点・同付近</v>
      </c>
      <c r="D17" s="353">
        <f>SUMPRODUCT((事故データ!$AM$4:$AM$364=$C17)*(事故データ!$T$4:$T$364=D$12))</f>
        <v>0</v>
      </c>
      <c r="E17" s="354">
        <f>COUNTIF(事故データ!$AM$4:$AM$364,C17)</f>
        <v>0</v>
      </c>
      <c r="F17" s="298"/>
      <c r="G17" s="355" t="str">
        <f t="shared" si="0"/>
        <v>信号（無）交差点・同付近</v>
      </c>
      <c r="H17" s="356">
        <f t="shared" si="1"/>
        <v>0</v>
      </c>
      <c r="I17" s="357">
        <f>SUMPRODUCT((事故データ!$AM$4:$AM$364=$G17)*(事故データ!$AO$4:$AO$364=I$12))</f>
        <v>0</v>
      </c>
      <c r="J17" s="358">
        <f>SUMPRODUCT((事故データ!$AM$4:$AM$364=$G17)*(事故データ!$AO$4:$AO$364=J$12))</f>
        <v>0</v>
      </c>
      <c r="K17" s="358">
        <f>SUMPRODUCT((事故データ!$AM$4:$AM$364=$G17)*(事故データ!$AO$4:$AO$364=K$12))</f>
        <v>0</v>
      </c>
      <c r="L17" s="358">
        <f>SUMPRODUCT((事故データ!$AM$4:$AM$364=$G17)*(事故データ!$AO$4:$AO$364=L$12))</f>
        <v>0</v>
      </c>
      <c r="M17" s="358">
        <f>SUMPRODUCT((事故データ!$AM$4:$AM$364=$G17)*(事故データ!$AO$4:$AO$364=M$12))</f>
        <v>0</v>
      </c>
      <c r="N17" s="358">
        <f>SUMPRODUCT((事故データ!$AM$4:$AM$364=$G17)*(事故データ!$AO$4:$AO$364=N$12))</f>
        <v>0</v>
      </c>
      <c r="O17" s="358">
        <f>SUMPRODUCT((事故データ!$AM$4:$AM$364=$G17)*(事故データ!$AO$4:$AO$364=O$12))</f>
        <v>0</v>
      </c>
      <c r="P17" s="358">
        <f>SUMPRODUCT((事故データ!$AM$4:$AM$364=$G17)*(事故データ!$AO$4:$AO$364=P$12))</f>
        <v>0</v>
      </c>
      <c r="Q17" s="358">
        <f>SUMPRODUCT((事故データ!$AM$4:$AM$364=$G17)*(事故データ!$AO$4:$AO$364=Q$12))</f>
        <v>0</v>
      </c>
      <c r="R17" s="358">
        <f>SUMPRODUCT((事故データ!$AM$4:$AM$364=$G17)*(事故データ!$AO$4:$AO$364=R$12))</f>
        <v>0</v>
      </c>
      <c r="S17" s="358">
        <f>SUMPRODUCT((事故データ!$AM$4:$AM$364=$G17)*(事故データ!$AO$4:$AO$364=S$12))</f>
        <v>0</v>
      </c>
      <c r="T17" s="358">
        <f>SUMPRODUCT((事故データ!$AM$4:$AM$364=$G17)*(事故データ!$AO$4:$AO$364=T$12))</f>
        <v>0</v>
      </c>
      <c r="U17" s="358">
        <f>SUMPRODUCT((事故データ!$AM$4:$AM$364=$G17)*(事故データ!$AO$4:$AO$364=U$12))</f>
        <v>0</v>
      </c>
      <c r="V17" s="358">
        <f>SUMPRODUCT((事故データ!$AM$4:$AM$364=$G17)*(事故データ!$AO$4:$AO$364=V$12))</f>
        <v>0</v>
      </c>
      <c r="W17" s="359">
        <f>SUMPRODUCT((事故データ!$AM$4:$AM$364=$G17)*(事故データ!$AO$4:$AO$364=W$12))</f>
        <v>0</v>
      </c>
      <c r="X17" s="359">
        <f>SUMPRODUCT((事故データ!$AM$4:$AM$364=$G17)*(事故データ!$AO$4:$AO$364=X$12))</f>
        <v>0</v>
      </c>
      <c r="Y17" s="359">
        <f>SUMPRODUCT((事故データ!$AM$4:$AM$364=$G17)*(事故データ!$AO$4:$AO$364=Y$12))</f>
        <v>0</v>
      </c>
      <c r="Z17" s="359">
        <f>SUMPRODUCT((事故データ!$AM$4:$AM$364=$G17)*(事故データ!$AO$4:$AO$364=Z$12))</f>
        <v>0</v>
      </c>
      <c r="AA17" s="359">
        <f>SUMPRODUCT((事故データ!$AM$4:$AM$364=$G17)*(事故データ!$AO$4:$AO$364=AA$12))</f>
        <v>0</v>
      </c>
      <c r="AB17" s="359">
        <f>SUMPRODUCT((事故データ!$AM$4:$AM$364=$G17)*(事故データ!$AO$4:$AO$364=AB$12))</f>
        <v>0</v>
      </c>
      <c r="AC17" s="359">
        <f>SUMPRODUCT((事故データ!$AM$4:$AM$364=$G17)*(事故データ!$AO$4:$AO$364=AC$12))</f>
        <v>0</v>
      </c>
      <c r="AD17" s="359">
        <f>SUMPRODUCT((事故データ!$AM$4:$AM$364=$G17)*(事故データ!$AO$4:$AO$364=AD$12))</f>
        <v>0</v>
      </c>
      <c r="AE17" s="359">
        <f>SUMPRODUCT((事故データ!$AM$4:$AM$364=$G17)*(事故データ!$AO$4:$AO$364=AE$12))</f>
        <v>0</v>
      </c>
      <c r="AF17" s="359">
        <f>SUMPRODUCT((事故データ!$AM$4:$AM$364=$G17)*(事故データ!$AO$4:$AO$364=AF$12))</f>
        <v>0</v>
      </c>
      <c r="AG17" s="360">
        <f>SUMPRODUCT((事故データ!$AM$4:$AM$364=$G17)*(事故データ!$AO$4:$AO$364=AG$12))</f>
        <v>0</v>
      </c>
    </row>
    <row r="18" spans="3:33">
      <c r="C18" s="352" t="str">
        <f>項目入力!P14</f>
        <v>細街路交差点・同付近</v>
      </c>
      <c r="D18" s="353">
        <f>SUMPRODUCT((事故データ!$AM$4:$AM$364=$C18)*(事故データ!$T$4:$T$364=D$12))</f>
        <v>0</v>
      </c>
      <c r="E18" s="354">
        <f>COUNTIF(事故データ!$AM$4:$AM$364,C18)</f>
        <v>0</v>
      </c>
      <c r="G18" s="355" t="str">
        <f t="shared" si="0"/>
        <v>細街路交差点・同付近</v>
      </c>
      <c r="H18" s="356">
        <f t="shared" si="1"/>
        <v>0</v>
      </c>
      <c r="I18" s="357">
        <f>SUMPRODUCT((事故データ!$AM$4:$AM$364=$G18)*(事故データ!$AO$4:$AO$364=I$12))</f>
        <v>0</v>
      </c>
      <c r="J18" s="358">
        <f>SUMPRODUCT((事故データ!$AM$4:$AM$364=$G18)*(事故データ!$AO$4:$AO$364=J$12))</f>
        <v>0</v>
      </c>
      <c r="K18" s="358">
        <f>SUMPRODUCT((事故データ!$AM$4:$AM$364=$G18)*(事故データ!$AO$4:$AO$364=K$12))</f>
        <v>0</v>
      </c>
      <c r="L18" s="358">
        <f>SUMPRODUCT((事故データ!$AM$4:$AM$364=$G18)*(事故データ!$AO$4:$AO$364=L$12))</f>
        <v>0</v>
      </c>
      <c r="M18" s="358">
        <f>SUMPRODUCT((事故データ!$AM$4:$AM$364=$G18)*(事故データ!$AO$4:$AO$364=M$12))</f>
        <v>0</v>
      </c>
      <c r="N18" s="358">
        <f>SUMPRODUCT((事故データ!$AM$4:$AM$364=$G18)*(事故データ!$AO$4:$AO$364=N$12))</f>
        <v>0</v>
      </c>
      <c r="O18" s="358">
        <f>SUMPRODUCT((事故データ!$AM$4:$AM$364=$G18)*(事故データ!$AO$4:$AO$364=O$12))</f>
        <v>0</v>
      </c>
      <c r="P18" s="358">
        <f>SUMPRODUCT((事故データ!$AM$4:$AM$364=$G18)*(事故データ!$AO$4:$AO$364=P$12))</f>
        <v>0</v>
      </c>
      <c r="Q18" s="358">
        <f>SUMPRODUCT((事故データ!$AM$4:$AM$364=$G18)*(事故データ!$AO$4:$AO$364=Q$12))</f>
        <v>0</v>
      </c>
      <c r="R18" s="358">
        <f>SUMPRODUCT((事故データ!$AM$4:$AM$364=$G18)*(事故データ!$AO$4:$AO$364=R$12))</f>
        <v>0</v>
      </c>
      <c r="S18" s="358">
        <f>SUMPRODUCT((事故データ!$AM$4:$AM$364=$G18)*(事故データ!$AO$4:$AO$364=S$12))</f>
        <v>0</v>
      </c>
      <c r="T18" s="358">
        <f>SUMPRODUCT((事故データ!$AM$4:$AM$364=$G18)*(事故データ!$AO$4:$AO$364=T$12))</f>
        <v>0</v>
      </c>
      <c r="U18" s="358">
        <f>SUMPRODUCT((事故データ!$AM$4:$AM$364=$G18)*(事故データ!$AO$4:$AO$364=U$12))</f>
        <v>0</v>
      </c>
      <c r="V18" s="358">
        <f>SUMPRODUCT((事故データ!$AM$4:$AM$364=$G18)*(事故データ!$AO$4:$AO$364=V$12))</f>
        <v>0</v>
      </c>
      <c r="W18" s="359">
        <f>SUMPRODUCT((事故データ!$AM$4:$AM$364=$G18)*(事故データ!$AO$4:$AO$364=W$12))</f>
        <v>0</v>
      </c>
      <c r="X18" s="359">
        <f>SUMPRODUCT((事故データ!$AM$4:$AM$364=$G18)*(事故データ!$AO$4:$AO$364=X$12))</f>
        <v>0</v>
      </c>
      <c r="Y18" s="359">
        <f>SUMPRODUCT((事故データ!$AM$4:$AM$364=$G18)*(事故データ!$AO$4:$AO$364=Y$12))</f>
        <v>0</v>
      </c>
      <c r="Z18" s="359">
        <f>SUMPRODUCT((事故データ!$AM$4:$AM$364=$G18)*(事故データ!$AO$4:$AO$364=Z$12))</f>
        <v>0</v>
      </c>
      <c r="AA18" s="359">
        <f>SUMPRODUCT((事故データ!$AM$4:$AM$364=$G18)*(事故データ!$AO$4:$AO$364=AA$12))</f>
        <v>0</v>
      </c>
      <c r="AB18" s="359">
        <f>SUMPRODUCT((事故データ!$AM$4:$AM$364=$G18)*(事故データ!$AO$4:$AO$364=AB$12))</f>
        <v>0</v>
      </c>
      <c r="AC18" s="359">
        <f>SUMPRODUCT((事故データ!$AM$4:$AM$364=$G18)*(事故データ!$AO$4:$AO$364=AC$12))</f>
        <v>0</v>
      </c>
      <c r="AD18" s="359">
        <f>SUMPRODUCT((事故データ!$AM$4:$AM$364=$G18)*(事故データ!$AO$4:$AO$364=AD$12))</f>
        <v>0</v>
      </c>
      <c r="AE18" s="359">
        <f>SUMPRODUCT((事故データ!$AM$4:$AM$364=$G18)*(事故データ!$AO$4:$AO$364=AE$12))</f>
        <v>0</v>
      </c>
      <c r="AF18" s="359">
        <f>SUMPRODUCT((事故データ!$AM$4:$AM$364=$G18)*(事故データ!$AO$4:$AO$364=AF$12))</f>
        <v>0</v>
      </c>
      <c r="AG18" s="360">
        <f>SUMPRODUCT((事故データ!$AM$4:$AM$364=$G18)*(事故データ!$AO$4:$AO$364=AG$12))</f>
        <v>0</v>
      </c>
    </row>
    <row r="19" spans="3:33">
      <c r="C19" s="352" t="str">
        <f>項目入力!P15</f>
        <v>高速道</v>
      </c>
      <c r="D19" s="353">
        <f>SUMPRODUCT((事故データ!$AM$4:$AM$364=$C19)*(事故データ!$T$4:$T$364=D$12))</f>
        <v>0</v>
      </c>
      <c r="E19" s="354">
        <f>COUNTIF(事故データ!$AM$4:$AM$364,C19)</f>
        <v>1</v>
      </c>
      <c r="G19" s="355" t="str">
        <f t="shared" si="0"/>
        <v>高速道</v>
      </c>
      <c r="H19" s="356">
        <f t="shared" si="1"/>
        <v>1</v>
      </c>
      <c r="I19" s="357">
        <f>SUMPRODUCT((事故データ!$AM$4:$AM$364=$G19)*(事故データ!$AO$4:$AO$364=I$12))</f>
        <v>0</v>
      </c>
      <c r="J19" s="358">
        <f>SUMPRODUCT((事故データ!$AM$4:$AM$364=$G19)*(事故データ!$AO$4:$AO$364=J$12))</f>
        <v>0</v>
      </c>
      <c r="K19" s="358">
        <f>SUMPRODUCT((事故データ!$AM$4:$AM$364=$G19)*(事故データ!$AO$4:$AO$364=K$12))</f>
        <v>0</v>
      </c>
      <c r="L19" s="358">
        <f>SUMPRODUCT((事故データ!$AM$4:$AM$364=$G19)*(事故データ!$AO$4:$AO$364=L$12))</f>
        <v>0</v>
      </c>
      <c r="M19" s="358">
        <f>SUMPRODUCT((事故データ!$AM$4:$AM$364=$G19)*(事故データ!$AO$4:$AO$364=M$12))</f>
        <v>0</v>
      </c>
      <c r="N19" s="358">
        <f>SUMPRODUCT((事故データ!$AM$4:$AM$364=$G19)*(事故データ!$AO$4:$AO$364=N$12))</f>
        <v>0</v>
      </c>
      <c r="O19" s="358">
        <f>SUMPRODUCT((事故データ!$AM$4:$AM$364=$G19)*(事故データ!$AO$4:$AO$364=O$12))</f>
        <v>0</v>
      </c>
      <c r="P19" s="358">
        <f>SUMPRODUCT((事故データ!$AM$4:$AM$364=$G19)*(事故データ!$AO$4:$AO$364=P$12))</f>
        <v>0</v>
      </c>
      <c r="Q19" s="358">
        <f>SUMPRODUCT((事故データ!$AM$4:$AM$364=$G19)*(事故データ!$AO$4:$AO$364=Q$12))</f>
        <v>1</v>
      </c>
      <c r="R19" s="358">
        <f>SUMPRODUCT((事故データ!$AM$4:$AM$364=$G19)*(事故データ!$AO$4:$AO$364=R$12))</f>
        <v>0</v>
      </c>
      <c r="S19" s="358">
        <f>SUMPRODUCT((事故データ!$AM$4:$AM$364=$G19)*(事故データ!$AO$4:$AO$364=S$12))</f>
        <v>0</v>
      </c>
      <c r="T19" s="358">
        <f>SUMPRODUCT((事故データ!$AM$4:$AM$364=$G19)*(事故データ!$AO$4:$AO$364=T$12))</f>
        <v>0</v>
      </c>
      <c r="U19" s="358">
        <f>SUMPRODUCT((事故データ!$AM$4:$AM$364=$G19)*(事故データ!$AO$4:$AO$364=U$12))</f>
        <v>0</v>
      </c>
      <c r="V19" s="358">
        <f>SUMPRODUCT((事故データ!$AM$4:$AM$364=$G19)*(事故データ!$AO$4:$AO$364=V$12))</f>
        <v>0</v>
      </c>
      <c r="W19" s="359">
        <f>SUMPRODUCT((事故データ!$AM$4:$AM$364=$G19)*(事故データ!$AO$4:$AO$364=W$12))</f>
        <v>0</v>
      </c>
      <c r="X19" s="359">
        <f>SUMPRODUCT((事故データ!$AM$4:$AM$364=$G19)*(事故データ!$AO$4:$AO$364=X$12))</f>
        <v>0</v>
      </c>
      <c r="Y19" s="359">
        <f>SUMPRODUCT((事故データ!$AM$4:$AM$364=$G19)*(事故データ!$AO$4:$AO$364=Y$12))</f>
        <v>0</v>
      </c>
      <c r="Z19" s="359">
        <f>SUMPRODUCT((事故データ!$AM$4:$AM$364=$G19)*(事故データ!$AO$4:$AO$364=Z$12))</f>
        <v>0</v>
      </c>
      <c r="AA19" s="359">
        <f>SUMPRODUCT((事故データ!$AM$4:$AM$364=$G19)*(事故データ!$AO$4:$AO$364=AA$12))</f>
        <v>0</v>
      </c>
      <c r="AB19" s="359">
        <f>SUMPRODUCT((事故データ!$AM$4:$AM$364=$G19)*(事故データ!$AO$4:$AO$364=AB$12))</f>
        <v>0</v>
      </c>
      <c r="AC19" s="359">
        <f>SUMPRODUCT((事故データ!$AM$4:$AM$364=$G19)*(事故データ!$AO$4:$AO$364=AC$12))</f>
        <v>0</v>
      </c>
      <c r="AD19" s="359">
        <f>SUMPRODUCT((事故データ!$AM$4:$AM$364=$G19)*(事故データ!$AO$4:$AO$364=AD$12))</f>
        <v>0</v>
      </c>
      <c r="AE19" s="359">
        <f>SUMPRODUCT((事故データ!$AM$4:$AM$364=$G19)*(事故データ!$AO$4:$AO$364=AE$12))</f>
        <v>0</v>
      </c>
      <c r="AF19" s="359">
        <f>SUMPRODUCT((事故データ!$AM$4:$AM$364=$G19)*(事故データ!$AO$4:$AO$364=AF$12))</f>
        <v>0</v>
      </c>
      <c r="AG19" s="360">
        <f>SUMPRODUCT((事故データ!$AM$4:$AM$364=$G19)*(事故データ!$AO$4:$AO$364=AG$12))</f>
        <v>0</v>
      </c>
    </row>
    <row r="20" spans="3:33">
      <c r="C20" s="352" t="str">
        <f>項目入力!P16</f>
        <v>合流・分岐（高速）</v>
      </c>
      <c r="D20" s="353">
        <f>SUMPRODUCT((事故データ!$AM$4:$AM$364=$C20)*(事故データ!$T$4:$T$364=D$12))</f>
        <v>0</v>
      </c>
      <c r="E20" s="354">
        <f>COUNTIF(事故データ!$AM$4:$AM$364,C20)</f>
        <v>0</v>
      </c>
      <c r="G20" s="355" t="str">
        <f t="shared" si="0"/>
        <v>合流・分岐（高速）</v>
      </c>
      <c r="H20" s="356">
        <f t="shared" si="1"/>
        <v>0</v>
      </c>
      <c r="I20" s="357">
        <f>SUMPRODUCT((事故データ!$AM$4:$AM$364=$G20)*(事故データ!$AO$4:$AO$364=I$12))</f>
        <v>0</v>
      </c>
      <c r="J20" s="358">
        <f>SUMPRODUCT((事故データ!$AM$4:$AM$364=$G20)*(事故データ!$AO$4:$AO$364=J$12))</f>
        <v>0</v>
      </c>
      <c r="K20" s="358">
        <f>SUMPRODUCT((事故データ!$AM$4:$AM$364=$G20)*(事故データ!$AO$4:$AO$364=K$12))</f>
        <v>0</v>
      </c>
      <c r="L20" s="358">
        <f>SUMPRODUCT((事故データ!$AM$4:$AM$364=$G20)*(事故データ!$AO$4:$AO$364=L$12))</f>
        <v>0</v>
      </c>
      <c r="M20" s="358">
        <f>SUMPRODUCT((事故データ!$AM$4:$AM$364=$G20)*(事故データ!$AO$4:$AO$364=M$12))</f>
        <v>0</v>
      </c>
      <c r="N20" s="358">
        <f>SUMPRODUCT((事故データ!$AM$4:$AM$364=$G20)*(事故データ!$AO$4:$AO$364=N$12))</f>
        <v>0</v>
      </c>
      <c r="O20" s="358">
        <f>SUMPRODUCT((事故データ!$AM$4:$AM$364=$G20)*(事故データ!$AO$4:$AO$364=O$12))</f>
        <v>0</v>
      </c>
      <c r="P20" s="358">
        <f>SUMPRODUCT((事故データ!$AM$4:$AM$364=$G20)*(事故データ!$AO$4:$AO$364=P$12))</f>
        <v>0</v>
      </c>
      <c r="Q20" s="358">
        <f>SUMPRODUCT((事故データ!$AM$4:$AM$364=$G20)*(事故データ!$AO$4:$AO$364=Q$12))</f>
        <v>0</v>
      </c>
      <c r="R20" s="358">
        <f>SUMPRODUCT((事故データ!$AM$4:$AM$364=$G20)*(事故データ!$AO$4:$AO$364=R$12))</f>
        <v>0</v>
      </c>
      <c r="S20" s="358">
        <f>SUMPRODUCT((事故データ!$AM$4:$AM$364=$G20)*(事故データ!$AO$4:$AO$364=S$12))</f>
        <v>0</v>
      </c>
      <c r="T20" s="358">
        <f>SUMPRODUCT((事故データ!$AM$4:$AM$364=$G20)*(事故データ!$AO$4:$AO$364=T$12))</f>
        <v>0</v>
      </c>
      <c r="U20" s="358">
        <f>SUMPRODUCT((事故データ!$AM$4:$AM$364=$G20)*(事故データ!$AO$4:$AO$364=U$12))</f>
        <v>0</v>
      </c>
      <c r="V20" s="358">
        <f>SUMPRODUCT((事故データ!$AM$4:$AM$364=$G20)*(事故データ!$AO$4:$AO$364=V$12))</f>
        <v>0</v>
      </c>
      <c r="W20" s="359">
        <f>SUMPRODUCT((事故データ!$AM$4:$AM$364=$G20)*(事故データ!$AO$4:$AO$364=W$12))</f>
        <v>0</v>
      </c>
      <c r="X20" s="359">
        <f>SUMPRODUCT((事故データ!$AM$4:$AM$364=$G20)*(事故データ!$AO$4:$AO$364=X$12))</f>
        <v>0</v>
      </c>
      <c r="Y20" s="359">
        <f>SUMPRODUCT((事故データ!$AM$4:$AM$364=$G20)*(事故データ!$AO$4:$AO$364=Y$12))</f>
        <v>0</v>
      </c>
      <c r="Z20" s="359">
        <f>SUMPRODUCT((事故データ!$AM$4:$AM$364=$G20)*(事故データ!$AO$4:$AO$364=Z$12))</f>
        <v>0</v>
      </c>
      <c r="AA20" s="359">
        <f>SUMPRODUCT((事故データ!$AM$4:$AM$364=$G20)*(事故データ!$AO$4:$AO$364=AA$12))</f>
        <v>0</v>
      </c>
      <c r="AB20" s="359">
        <f>SUMPRODUCT((事故データ!$AM$4:$AM$364=$G20)*(事故データ!$AO$4:$AO$364=AB$12))</f>
        <v>0</v>
      </c>
      <c r="AC20" s="359">
        <f>SUMPRODUCT((事故データ!$AM$4:$AM$364=$G20)*(事故データ!$AO$4:$AO$364=AC$12))</f>
        <v>0</v>
      </c>
      <c r="AD20" s="359">
        <f>SUMPRODUCT((事故データ!$AM$4:$AM$364=$G20)*(事故データ!$AO$4:$AO$364=AD$12))</f>
        <v>0</v>
      </c>
      <c r="AE20" s="359">
        <f>SUMPRODUCT((事故データ!$AM$4:$AM$364=$G20)*(事故データ!$AO$4:$AO$364=AE$12))</f>
        <v>0</v>
      </c>
      <c r="AF20" s="359">
        <f>SUMPRODUCT((事故データ!$AM$4:$AM$364=$G20)*(事故データ!$AO$4:$AO$364=AF$12))</f>
        <v>0</v>
      </c>
      <c r="AG20" s="360">
        <f>SUMPRODUCT((事故データ!$AM$4:$AM$364=$G20)*(事故データ!$AO$4:$AO$364=AG$12))</f>
        <v>0</v>
      </c>
    </row>
    <row r="21" spans="3:33">
      <c r="C21" s="352" t="str">
        <f>項目入力!P17</f>
        <v>合流・分岐（一般）</v>
      </c>
      <c r="D21" s="353">
        <f>SUMPRODUCT((事故データ!$AM$4:$AM$364=$C21)*(事故データ!$T$4:$T$364=D$12))</f>
        <v>0</v>
      </c>
      <c r="E21" s="354">
        <f>COUNTIF(事故データ!$AM$4:$AM$364,C21)</f>
        <v>0</v>
      </c>
      <c r="G21" s="355" t="str">
        <f t="shared" si="0"/>
        <v>合流・分岐（一般）</v>
      </c>
      <c r="H21" s="356">
        <f t="shared" si="1"/>
        <v>0</v>
      </c>
      <c r="I21" s="357">
        <f>SUMPRODUCT((事故データ!$AM$4:$AM$364=$G21)*(事故データ!$AO$4:$AO$364=I$12))</f>
        <v>0</v>
      </c>
      <c r="J21" s="358">
        <f>SUMPRODUCT((事故データ!$AM$4:$AM$364=$G21)*(事故データ!$AO$4:$AO$364=J$12))</f>
        <v>0</v>
      </c>
      <c r="K21" s="358">
        <f>SUMPRODUCT((事故データ!$AM$4:$AM$364=$G21)*(事故データ!$AO$4:$AO$364=K$12))</f>
        <v>0</v>
      </c>
      <c r="L21" s="358">
        <f>SUMPRODUCT((事故データ!$AM$4:$AM$364=$G21)*(事故データ!$AO$4:$AO$364=L$12))</f>
        <v>0</v>
      </c>
      <c r="M21" s="358">
        <f>SUMPRODUCT((事故データ!$AM$4:$AM$364=$G21)*(事故データ!$AO$4:$AO$364=M$12))</f>
        <v>0</v>
      </c>
      <c r="N21" s="358">
        <f>SUMPRODUCT((事故データ!$AM$4:$AM$364=$G21)*(事故データ!$AO$4:$AO$364=N$12))</f>
        <v>0</v>
      </c>
      <c r="O21" s="358">
        <f>SUMPRODUCT((事故データ!$AM$4:$AM$364=$G21)*(事故データ!$AO$4:$AO$364=O$12))</f>
        <v>0</v>
      </c>
      <c r="P21" s="358">
        <f>SUMPRODUCT((事故データ!$AM$4:$AM$364=$G21)*(事故データ!$AO$4:$AO$364=P$12))</f>
        <v>0</v>
      </c>
      <c r="Q21" s="358">
        <f>SUMPRODUCT((事故データ!$AM$4:$AM$364=$G21)*(事故データ!$AO$4:$AO$364=Q$12))</f>
        <v>0</v>
      </c>
      <c r="R21" s="358">
        <f>SUMPRODUCT((事故データ!$AM$4:$AM$364=$G21)*(事故データ!$AO$4:$AO$364=R$12))</f>
        <v>0</v>
      </c>
      <c r="S21" s="358">
        <f>SUMPRODUCT((事故データ!$AM$4:$AM$364=$G21)*(事故データ!$AO$4:$AO$364=S$12))</f>
        <v>0</v>
      </c>
      <c r="T21" s="358">
        <f>SUMPRODUCT((事故データ!$AM$4:$AM$364=$G21)*(事故データ!$AO$4:$AO$364=T$12))</f>
        <v>0</v>
      </c>
      <c r="U21" s="358">
        <f>SUMPRODUCT((事故データ!$AM$4:$AM$364=$G21)*(事故データ!$AO$4:$AO$364=U$12))</f>
        <v>0</v>
      </c>
      <c r="V21" s="358">
        <f>SUMPRODUCT((事故データ!$AM$4:$AM$364=$G21)*(事故データ!$AO$4:$AO$364=V$12))</f>
        <v>0</v>
      </c>
      <c r="W21" s="359">
        <f>SUMPRODUCT((事故データ!$AM$4:$AM$364=$G21)*(事故データ!$AO$4:$AO$364=W$12))</f>
        <v>0</v>
      </c>
      <c r="X21" s="359">
        <f>SUMPRODUCT((事故データ!$AM$4:$AM$364=$G21)*(事故データ!$AO$4:$AO$364=X$12))</f>
        <v>0</v>
      </c>
      <c r="Y21" s="359">
        <f>SUMPRODUCT((事故データ!$AM$4:$AM$364=$G21)*(事故データ!$AO$4:$AO$364=Y$12))</f>
        <v>0</v>
      </c>
      <c r="Z21" s="359">
        <f>SUMPRODUCT((事故データ!$AM$4:$AM$364=$G21)*(事故データ!$AO$4:$AO$364=Z$12))</f>
        <v>0</v>
      </c>
      <c r="AA21" s="359">
        <f>SUMPRODUCT((事故データ!$AM$4:$AM$364=$G21)*(事故データ!$AO$4:$AO$364=AA$12))</f>
        <v>0</v>
      </c>
      <c r="AB21" s="359">
        <f>SUMPRODUCT((事故データ!$AM$4:$AM$364=$G21)*(事故データ!$AO$4:$AO$364=AB$12))</f>
        <v>0</v>
      </c>
      <c r="AC21" s="359">
        <f>SUMPRODUCT((事故データ!$AM$4:$AM$364=$G21)*(事故データ!$AO$4:$AO$364=AC$12))</f>
        <v>0</v>
      </c>
      <c r="AD21" s="359">
        <f>SUMPRODUCT((事故データ!$AM$4:$AM$364=$G21)*(事故データ!$AO$4:$AO$364=AD$12))</f>
        <v>0</v>
      </c>
      <c r="AE21" s="359">
        <f>SUMPRODUCT((事故データ!$AM$4:$AM$364=$G21)*(事故データ!$AO$4:$AO$364=AE$12))</f>
        <v>0</v>
      </c>
      <c r="AF21" s="359">
        <f>SUMPRODUCT((事故データ!$AM$4:$AM$364=$G21)*(事故データ!$AO$4:$AO$364=AF$12))</f>
        <v>0</v>
      </c>
      <c r="AG21" s="360">
        <f>SUMPRODUCT((事故データ!$AM$4:$AM$364=$G21)*(事故データ!$AO$4:$AO$364=AG$12))</f>
        <v>0</v>
      </c>
    </row>
    <row r="22" spans="3:33">
      <c r="C22" s="352" t="str">
        <f>項目入力!P18</f>
        <v>料金所・同付近</v>
      </c>
      <c r="D22" s="353">
        <f>SUMPRODUCT((事故データ!$AM$4:$AM$364=$C22)*(事故データ!$T$4:$T$364=D$12))</f>
        <v>0</v>
      </c>
      <c r="E22" s="354">
        <f>COUNTIF(事故データ!$AM$4:$AM$364,C22)</f>
        <v>0</v>
      </c>
      <c r="G22" s="355" t="str">
        <f t="shared" si="0"/>
        <v>料金所・同付近</v>
      </c>
      <c r="H22" s="356">
        <f t="shared" si="1"/>
        <v>0</v>
      </c>
      <c r="I22" s="357">
        <f>SUMPRODUCT((事故データ!$AM$4:$AM$364=$G22)*(事故データ!$AO$4:$AO$364=I$12))</f>
        <v>0</v>
      </c>
      <c r="J22" s="358">
        <f>SUMPRODUCT((事故データ!$AM$4:$AM$364=$G22)*(事故データ!$AO$4:$AO$364=J$12))</f>
        <v>0</v>
      </c>
      <c r="K22" s="358">
        <f>SUMPRODUCT((事故データ!$AM$4:$AM$364=$G22)*(事故データ!$AO$4:$AO$364=K$12))</f>
        <v>0</v>
      </c>
      <c r="L22" s="358">
        <f>SUMPRODUCT((事故データ!$AM$4:$AM$364=$G22)*(事故データ!$AO$4:$AO$364=L$12))</f>
        <v>0</v>
      </c>
      <c r="M22" s="358">
        <f>SUMPRODUCT((事故データ!$AM$4:$AM$364=$G22)*(事故データ!$AO$4:$AO$364=M$12))</f>
        <v>0</v>
      </c>
      <c r="N22" s="358">
        <f>SUMPRODUCT((事故データ!$AM$4:$AM$364=$G22)*(事故データ!$AO$4:$AO$364=N$12))</f>
        <v>0</v>
      </c>
      <c r="O22" s="358">
        <f>SUMPRODUCT((事故データ!$AM$4:$AM$364=$G22)*(事故データ!$AO$4:$AO$364=O$12))</f>
        <v>0</v>
      </c>
      <c r="P22" s="358">
        <f>SUMPRODUCT((事故データ!$AM$4:$AM$364=$G22)*(事故データ!$AO$4:$AO$364=P$12))</f>
        <v>0</v>
      </c>
      <c r="Q22" s="358">
        <f>SUMPRODUCT((事故データ!$AM$4:$AM$364=$G22)*(事故データ!$AO$4:$AO$364=Q$12))</f>
        <v>0</v>
      </c>
      <c r="R22" s="358">
        <f>SUMPRODUCT((事故データ!$AM$4:$AM$364=$G22)*(事故データ!$AO$4:$AO$364=R$12))</f>
        <v>0</v>
      </c>
      <c r="S22" s="358">
        <f>SUMPRODUCT((事故データ!$AM$4:$AM$364=$G22)*(事故データ!$AO$4:$AO$364=S$12))</f>
        <v>0</v>
      </c>
      <c r="T22" s="358">
        <f>SUMPRODUCT((事故データ!$AM$4:$AM$364=$G22)*(事故データ!$AO$4:$AO$364=T$12))</f>
        <v>0</v>
      </c>
      <c r="U22" s="358">
        <f>SUMPRODUCT((事故データ!$AM$4:$AM$364=$G22)*(事故データ!$AO$4:$AO$364=U$12))</f>
        <v>0</v>
      </c>
      <c r="V22" s="358">
        <f>SUMPRODUCT((事故データ!$AM$4:$AM$364=$G22)*(事故データ!$AO$4:$AO$364=V$12))</f>
        <v>0</v>
      </c>
      <c r="W22" s="359">
        <f>SUMPRODUCT((事故データ!$AM$4:$AM$364=$G22)*(事故データ!$AO$4:$AO$364=W$12))</f>
        <v>0</v>
      </c>
      <c r="X22" s="359">
        <f>SUMPRODUCT((事故データ!$AM$4:$AM$364=$G22)*(事故データ!$AO$4:$AO$364=X$12))</f>
        <v>0</v>
      </c>
      <c r="Y22" s="359">
        <f>SUMPRODUCT((事故データ!$AM$4:$AM$364=$G22)*(事故データ!$AO$4:$AO$364=Y$12))</f>
        <v>0</v>
      </c>
      <c r="Z22" s="359">
        <f>SUMPRODUCT((事故データ!$AM$4:$AM$364=$G22)*(事故データ!$AO$4:$AO$364=Z$12))</f>
        <v>0</v>
      </c>
      <c r="AA22" s="359">
        <f>SUMPRODUCT((事故データ!$AM$4:$AM$364=$G22)*(事故データ!$AO$4:$AO$364=AA$12))</f>
        <v>0</v>
      </c>
      <c r="AB22" s="359">
        <f>SUMPRODUCT((事故データ!$AM$4:$AM$364=$G22)*(事故データ!$AO$4:$AO$364=AB$12))</f>
        <v>0</v>
      </c>
      <c r="AC22" s="359">
        <f>SUMPRODUCT((事故データ!$AM$4:$AM$364=$G22)*(事故データ!$AO$4:$AO$364=AC$12))</f>
        <v>0</v>
      </c>
      <c r="AD22" s="359">
        <f>SUMPRODUCT((事故データ!$AM$4:$AM$364=$G22)*(事故データ!$AO$4:$AO$364=AD$12))</f>
        <v>0</v>
      </c>
      <c r="AE22" s="359">
        <f>SUMPRODUCT((事故データ!$AM$4:$AM$364=$G22)*(事故データ!$AO$4:$AO$364=AE$12))</f>
        <v>0</v>
      </c>
      <c r="AF22" s="359">
        <f>SUMPRODUCT((事故データ!$AM$4:$AM$364=$G22)*(事故データ!$AO$4:$AO$364=AF$12))</f>
        <v>0</v>
      </c>
      <c r="AG22" s="360">
        <f>SUMPRODUCT((事故データ!$AM$4:$AM$364=$G22)*(事故データ!$AO$4:$AO$364=AG$12))</f>
        <v>0</v>
      </c>
    </row>
    <row r="23" spans="3:33">
      <c r="C23" s="352" t="str">
        <f>項目入力!P19</f>
        <v>出入口・同付近</v>
      </c>
      <c r="D23" s="353">
        <f>SUMPRODUCT((事故データ!$AM$4:$AM$364=$C23)*(事故データ!$T$4:$T$364=D$12))</f>
        <v>0</v>
      </c>
      <c r="E23" s="354">
        <f>COUNTIF(事故データ!$AM$4:$AM$364,C23)</f>
        <v>0</v>
      </c>
      <c r="G23" s="355" t="str">
        <f t="shared" si="0"/>
        <v>出入口・同付近</v>
      </c>
      <c r="H23" s="356">
        <f t="shared" si="1"/>
        <v>0</v>
      </c>
      <c r="I23" s="357">
        <f>SUMPRODUCT((事故データ!$AM$4:$AM$364=$G23)*(事故データ!$AO$4:$AO$364=I$12))</f>
        <v>0</v>
      </c>
      <c r="J23" s="358">
        <f>SUMPRODUCT((事故データ!$AM$4:$AM$364=$G23)*(事故データ!$AO$4:$AO$364=J$12))</f>
        <v>0</v>
      </c>
      <c r="K23" s="358">
        <f>SUMPRODUCT((事故データ!$AM$4:$AM$364=$G23)*(事故データ!$AO$4:$AO$364=K$12))</f>
        <v>0</v>
      </c>
      <c r="L23" s="358">
        <f>SUMPRODUCT((事故データ!$AM$4:$AM$364=$G23)*(事故データ!$AO$4:$AO$364=L$12))</f>
        <v>0</v>
      </c>
      <c r="M23" s="358">
        <f>SUMPRODUCT((事故データ!$AM$4:$AM$364=$G23)*(事故データ!$AO$4:$AO$364=M$12))</f>
        <v>0</v>
      </c>
      <c r="N23" s="358">
        <f>SUMPRODUCT((事故データ!$AM$4:$AM$364=$G23)*(事故データ!$AO$4:$AO$364=N$12))</f>
        <v>0</v>
      </c>
      <c r="O23" s="358">
        <f>SUMPRODUCT((事故データ!$AM$4:$AM$364=$G23)*(事故データ!$AO$4:$AO$364=O$12))</f>
        <v>0</v>
      </c>
      <c r="P23" s="358">
        <f>SUMPRODUCT((事故データ!$AM$4:$AM$364=$G23)*(事故データ!$AO$4:$AO$364=P$12))</f>
        <v>0</v>
      </c>
      <c r="Q23" s="358">
        <f>SUMPRODUCT((事故データ!$AM$4:$AM$364=$G23)*(事故データ!$AO$4:$AO$364=Q$12))</f>
        <v>0</v>
      </c>
      <c r="R23" s="358">
        <f>SUMPRODUCT((事故データ!$AM$4:$AM$364=$G23)*(事故データ!$AO$4:$AO$364=R$12))</f>
        <v>0</v>
      </c>
      <c r="S23" s="358">
        <f>SUMPRODUCT((事故データ!$AM$4:$AM$364=$G23)*(事故データ!$AO$4:$AO$364=S$12))</f>
        <v>0</v>
      </c>
      <c r="T23" s="358">
        <f>SUMPRODUCT((事故データ!$AM$4:$AM$364=$G23)*(事故データ!$AO$4:$AO$364=T$12))</f>
        <v>0</v>
      </c>
      <c r="U23" s="358">
        <f>SUMPRODUCT((事故データ!$AM$4:$AM$364=$G23)*(事故データ!$AO$4:$AO$364=U$12))</f>
        <v>0</v>
      </c>
      <c r="V23" s="358">
        <f>SUMPRODUCT((事故データ!$AM$4:$AM$364=$G23)*(事故データ!$AO$4:$AO$364=V$12))</f>
        <v>0</v>
      </c>
      <c r="W23" s="359">
        <f>SUMPRODUCT((事故データ!$AM$4:$AM$364=$G23)*(事故データ!$AO$4:$AO$364=W$12))</f>
        <v>0</v>
      </c>
      <c r="X23" s="359">
        <f>SUMPRODUCT((事故データ!$AM$4:$AM$364=$G23)*(事故データ!$AO$4:$AO$364=X$12))</f>
        <v>0</v>
      </c>
      <c r="Y23" s="359">
        <f>SUMPRODUCT((事故データ!$AM$4:$AM$364=$G23)*(事故データ!$AO$4:$AO$364=Y$12))</f>
        <v>0</v>
      </c>
      <c r="Z23" s="359">
        <f>SUMPRODUCT((事故データ!$AM$4:$AM$364=$G23)*(事故データ!$AO$4:$AO$364=Z$12))</f>
        <v>0</v>
      </c>
      <c r="AA23" s="359">
        <f>SUMPRODUCT((事故データ!$AM$4:$AM$364=$G23)*(事故データ!$AO$4:$AO$364=AA$12))</f>
        <v>0</v>
      </c>
      <c r="AB23" s="359">
        <f>SUMPRODUCT((事故データ!$AM$4:$AM$364=$G23)*(事故データ!$AO$4:$AO$364=AB$12))</f>
        <v>0</v>
      </c>
      <c r="AC23" s="359">
        <f>SUMPRODUCT((事故データ!$AM$4:$AM$364=$G23)*(事故データ!$AO$4:$AO$364=AC$12))</f>
        <v>0</v>
      </c>
      <c r="AD23" s="359">
        <f>SUMPRODUCT((事故データ!$AM$4:$AM$364=$G23)*(事故データ!$AO$4:$AO$364=AD$12))</f>
        <v>0</v>
      </c>
      <c r="AE23" s="359">
        <f>SUMPRODUCT((事故データ!$AM$4:$AM$364=$G23)*(事故データ!$AO$4:$AO$364=AE$12))</f>
        <v>0</v>
      </c>
      <c r="AF23" s="359">
        <f>SUMPRODUCT((事故データ!$AM$4:$AM$364=$G23)*(事故データ!$AO$4:$AO$364=AF$12))</f>
        <v>0</v>
      </c>
      <c r="AG23" s="360">
        <f>SUMPRODUCT((事故データ!$AM$4:$AM$364=$G23)*(事故データ!$AO$4:$AO$364=AG$12))</f>
        <v>0</v>
      </c>
    </row>
    <row r="24" spans="3:33">
      <c r="C24" s="352" t="str">
        <f>項目入力!P20</f>
        <v>停留所・同付近</v>
      </c>
      <c r="D24" s="353">
        <f>SUMPRODUCT((事故データ!$AM$4:$AM$364=$C24)*(事故データ!$T$4:$T$364=D$12))</f>
        <v>0</v>
      </c>
      <c r="E24" s="354">
        <f>COUNTIF(事故データ!$AM$4:$AM$364,C24)</f>
        <v>0</v>
      </c>
      <c r="G24" s="355" t="str">
        <f t="shared" si="0"/>
        <v>停留所・同付近</v>
      </c>
      <c r="H24" s="356">
        <f t="shared" si="1"/>
        <v>0</v>
      </c>
      <c r="I24" s="357">
        <f>SUMPRODUCT((事故データ!$AM$4:$AM$364=$G24)*(事故データ!$AO$4:$AO$364=I$12))</f>
        <v>0</v>
      </c>
      <c r="J24" s="358">
        <f>SUMPRODUCT((事故データ!$AM$4:$AM$364=$G24)*(事故データ!$AO$4:$AO$364=J$12))</f>
        <v>0</v>
      </c>
      <c r="K24" s="358">
        <f>SUMPRODUCT((事故データ!$AM$4:$AM$364=$G24)*(事故データ!$AO$4:$AO$364=K$12))</f>
        <v>0</v>
      </c>
      <c r="L24" s="358">
        <f>SUMPRODUCT((事故データ!$AM$4:$AM$364=$G24)*(事故データ!$AO$4:$AO$364=L$12))</f>
        <v>0</v>
      </c>
      <c r="M24" s="358">
        <f>SUMPRODUCT((事故データ!$AM$4:$AM$364=$G24)*(事故データ!$AO$4:$AO$364=M$12))</f>
        <v>0</v>
      </c>
      <c r="N24" s="358">
        <f>SUMPRODUCT((事故データ!$AM$4:$AM$364=$G24)*(事故データ!$AO$4:$AO$364=N$12))</f>
        <v>0</v>
      </c>
      <c r="O24" s="358">
        <f>SUMPRODUCT((事故データ!$AM$4:$AM$364=$G24)*(事故データ!$AO$4:$AO$364=O$12))</f>
        <v>0</v>
      </c>
      <c r="P24" s="358">
        <f>SUMPRODUCT((事故データ!$AM$4:$AM$364=$G24)*(事故データ!$AO$4:$AO$364=P$12))</f>
        <v>0</v>
      </c>
      <c r="Q24" s="358">
        <f>SUMPRODUCT((事故データ!$AM$4:$AM$364=$G24)*(事故データ!$AO$4:$AO$364=Q$12))</f>
        <v>0</v>
      </c>
      <c r="R24" s="358">
        <f>SUMPRODUCT((事故データ!$AM$4:$AM$364=$G24)*(事故データ!$AO$4:$AO$364=R$12))</f>
        <v>0</v>
      </c>
      <c r="S24" s="358">
        <f>SUMPRODUCT((事故データ!$AM$4:$AM$364=$G24)*(事故データ!$AO$4:$AO$364=S$12))</f>
        <v>0</v>
      </c>
      <c r="T24" s="358">
        <f>SUMPRODUCT((事故データ!$AM$4:$AM$364=$G24)*(事故データ!$AO$4:$AO$364=T$12))</f>
        <v>0</v>
      </c>
      <c r="U24" s="358">
        <f>SUMPRODUCT((事故データ!$AM$4:$AM$364=$G24)*(事故データ!$AO$4:$AO$364=U$12))</f>
        <v>0</v>
      </c>
      <c r="V24" s="358">
        <f>SUMPRODUCT((事故データ!$AM$4:$AM$364=$G24)*(事故データ!$AO$4:$AO$364=V$12))</f>
        <v>0</v>
      </c>
      <c r="W24" s="359">
        <f>SUMPRODUCT((事故データ!$AM$4:$AM$364=$G24)*(事故データ!$AO$4:$AO$364=W$12))</f>
        <v>0</v>
      </c>
      <c r="X24" s="359">
        <f>SUMPRODUCT((事故データ!$AM$4:$AM$364=$G24)*(事故データ!$AO$4:$AO$364=X$12))</f>
        <v>0</v>
      </c>
      <c r="Y24" s="359">
        <f>SUMPRODUCT((事故データ!$AM$4:$AM$364=$G24)*(事故データ!$AO$4:$AO$364=Y$12))</f>
        <v>0</v>
      </c>
      <c r="Z24" s="359">
        <f>SUMPRODUCT((事故データ!$AM$4:$AM$364=$G24)*(事故データ!$AO$4:$AO$364=Z$12))</f>
        <v>0</v>
      </c>
      <c r="AA24" s="359">
        <f>SUMPRODUCT((事故データ!$AM$4:$AM$364=$G24)*(事故データ!$AO$4:$AO$364=AA$12))</f>
        <v>0</v>
      </c>
      <c r="AB24" s="359">
        <f>SUMPRODUCT((事故データ!$AM$4:$AM$364=$G24)*(事故データ!$AO$4:$AO$364=AB$12))</f>
        <v>0</v>
      </c>
      <c r="AC24" s="359">
        <f>SUMPRODUCT((事故データ!$AM$4:$AM$364=$G24)*(事故データ!$AO$4:$AO$364=AC$12))</f>
        <v>0</v>
      </c>
      <c r="AD24" s="359">
        <f>SUMPRODUCT((事故データ!$AM$4:$AM$364=$G24)*(事故データ!$AO$4:$AO$364=AD$12))</f>
        <v>0</v>
      </c>
      <c r="AE24" s="359">
        <f>SUMPRODUCT((事故データ!$AM$4:$AM$364=$G24)*(事故データ!$AO$4:$AO$364=AE$12))</f>
        <v>0</v>
      </c>
      <c r="AF24" s="359">
        <f>SUMPRODUCT((事故データ!$AM$4:$AM$364=$G24)*(事故データ!$AO$4:$AO$364=AF$12))</f>
        <v>0</v>
      </c>
      <c r="AG24" s="360">
        <f>SUMPRODUCT((事故データ!$AM$4:$AM$364=$G24)*(事故データ!$AO$4:$AO$364=AG$12))</f>
        <v>0</v>
      </c>
    </row>
    <row r="25" spans="3:33">
      <c r="C25" s="352" t="str">
        <f>項目入力!P21</f>
        <v>ターミナル</v>
      </c>
      <c r="D25" s="353">
        <f>SUMPRODUCT((事故データ!$AM$4:$AM$364=$C25)*(事故データ!$T$4:$T$364=D$12))</f>
        <v>0</v>
      </c>
      <c r="E25" s="354">
        <f>COUNTIF(事故データ!$AM$4:$AM$364,C25)</f>
        <v>0</v>
      </c>
      <c r="G25" s="355" t="str">
        <f t="shared" si="0"/>
        <v>ターミナル</v>
      </c>
      <c r="H25" s="356">
        <f t="shared" si="1"/>
        <v>0</v>
      </c>
      <c r="I25" s="357">
        <f>SUMPRODUCT((事故データ!$AM$4:$AM$364=$G25)*(事故データ!$AO$4:$AO$364=I$12))</f>
        <v>0</v>
      </c>
      <c r="J25" s="358">
        <f>SUMPRODUCT((事故データ!$AM$4:$AM$364=$G25)*(事故データ!$AO$4:$AO$364=J$12))</f>
        <v>0</v>
      </c>
      <c r="K25" s="358">
        <f>SUMPRODUCT((事故データ!$AM$4:$AM$364=$G25)*(事故データ!$AO$4:$AO$364=K$12))</f>
        <v>0</v>
      </c>
      <c r="L25" s="358">
        <f>SUMPRODUCT((事故データ!$AM$4:$AM$364=$G25)*(事故データ!$AO$4:$AO$364=L$12))</f>
        <v>0</v>
      </c>
      <c r="M25" s="358">
        <f>SUMPRODUCT((事故データ!$AM$4:$AM$364=$G25)*(事故データ!$AO$4:$AO$364=M$12))</f>
        <v>0</v>
      </c>
      <c r="N25" s="358">
        <f>SUMPRODUCT((事故データ!$AM$4:$AM$364=$G25)*(事故データ!$AO$4:$AO$364=N$12))</f>
        <v>0</v>
      </c>
      <c r="O25" s="358">
        <f>SUMPRODUCT((事故データ!$AM$4:$AM$364=$G25)*(事故データ!$AO$4:$AO$364=O$12))</f>
        <v>0</v>
      </c>
      <c r="P25" s="358">
        <f>SUMPRODUCT((事故データ!$AM$4:$AM$364=$G25)*(事故データ!$AO$4:$AO$364=P$12))</f>
        <v>0</v>
      </c>
      <c r="Q25" s="358">
        <f>SUMPRODUCT((事故データ!$AM$4:$AM$364=$G25)*(事故データ!$AO$4:$AO$364=Q$12))</f>
        <v>0</v>
      </c>
      <c r="R25" s="358">
        <f>SUMPRODUCT((事故データ!$AM$4:$AM$364=$G25)*(事故データ!$AO$4:$AO$364=R$12))</f>
        <v>0</v>
      </c>
      <c r="S25" s="358">
        <f>SUMPRODUCT((事故データ!$AM$4:$AM$364=$G25)*(事故データ!$AO$4:$AO$364=S$12))</f>
        <v>0</v>
      </c>
      <c r="T25" s="358">
        <f>SUMPRODUCT((事故データ!$AM$4:$AM$364=$G25)*(事故データ!$AO$4:$AO$364=T$12))</f>
        <v>0</v>
      </c>
      <c r="U25" s="358">
        <f>SUMPRODUCT((事故データ!$AM$4:$AM$364=$G25)*(事故データ!$AO$4:$AO$364=U$12))</f>
        <v>0</v>
      </c>
      <c r="V25" s="358">
        <f>SUMPRODUCT((事故データ!$AM$4:$AM$364=$G25)*(事故データ!$AO$4:$AO$364=V$12))</f>
        <v>0</v>
      </c>
      <c r="W25" s="359">
        <f>SUMPRODUCT((事故データ!$AM$4:$AM$364=$G25)*(事故データ!$AO$4:$AO$364=W$12))</f>
        <v>0</v>
      </c>
      <c r="X25" s="359">
        <f>SUMPRODUCT((事故データ!$AM$4:$AM$364=$G25)*(事故データ!$AO$4:$AO$364=X$12))</f>
        <v>0</v>
      </c>
      <c r="Y25" s="359">
        <f>SUMPRODUCT((事故データ!$AM$4:$AM$364=$G25)*(事故データ!$AO$4:$AO$364=Y$12))</f>
        <v>0</v>
      </c>
      <c r="Z25" s="359">
        <f>SUMPRODUCT((事故データ!$AM$4:$AM$364=$G25)*(事故データ!$AO$4:$AO$364=Z$12))</f>
        <v>0</v>
      </c>
      <c r="AA25" s="359">
        <f>SUMPRODUCT((事故データ!$AM$4:$AM$364=$G25)*(事故データ!$AO$4:$AO$364=AA$12))</f>
        <v>0</v>
      </c>
      <c r="AB25" s="359">
        <f>SUMPRODUCT((事故データ!$AM$4:$AM$364=$G25)*(事故データ!$AO$4:$AO$364=AB$12))</f>
        <v>0</v>
      </c>
      <c r="AC25" s="359">
        <f>SUMPRODUCT((事故データ!$AM$4:$AM$364=$G25)*(事故データ!$AO$4:$AO$364=AC$12))</f>
        <v>0</v>
      </c>
      <c r="AD25" s="359">
        <f>SUMPRODUCT((事故データ!$AM$4:$AM$364=$G25)*(事故データ!$AO$4:$AO$364=AD$12))</f>
        <v>0</v>
      </c>
      <c r="AE25" s="359">
        <f>SUMPRODUCT((事故データ!$AM$4:$AM$364=$G25)*(事故データ!$AO$4:$AO$364=AE$12))</f>
        <v>0</v>
      </c>
      <c r="AF25" s="359">
        <f>SUMPRODUCT((事故データ!$AM$4:$AM$364=$G25)*(事故データ!$AO$4:$AO$364=AF$12))</f>
        <v>0</v>
      </c>
      <c r="AG25" s="360">
        <f>SUMPRODUCT((事故データ!$AM$4:$AM$364=$G25)*(事故データ!$AO$4:$AO$364=AG$12))</f>
        <v>0</v>
      </c>
    </row>
    <row r="26" spans="3:33">
      <c r="C26" s="352" t="str">
        <f>項目入力!P22</f>
        <v>カーブ・ロータリー</v>
      </c>
      <c r="D26" s="353">
        <f>SUMPRODUCT((事故データ!$AM$4:$AM$364=$C26)*(事故データ!$T$4:$T$364=D$12))</f>
        <v>0</v>
      </c>
      <c r="E26" s="354">
        <f>COUNTIF(事故データ!$AM$4:$AM$364,C26)</f>
        <v>0</v>
      </c>
      <c r="G26" s="355" t="str">
        <f t="shared" si="0"/>
        <v>カーブ・ロータリー</v>
      </c>
      <c r="H26" s="356">
        <f t="shared" si="1"/>
        <v>0</v>
      </c>
      <c r="I26" s="357">
        <f>SUMPRODUCT((事故データ!$AM$4:$AM$364=$G26)*(事故データ!$AO$4:$AO$364=I$12))</f>
        <v>0</v>
      </c>
      <c r="J26" s="358">
        <f>SUMPRODUCT((事故データ!$AM$4:$AM$364=$G26)*(事故データ!$AO$4:$AO$364=J$12))</f>
        <v>0</v>
      </c>
      <c r="K26" s="358">
        <f>SUMPRODUCT((事故データ!$AM$4:$AM$364=$G26)*(事故データ!$AO$4:$AO$364=K$12))</f>
        <v>0</v>
      </c>
      <c r="L26" s="358">
        <f>SUMPRODUCT((事故データ!$AM$4:$AM$364=$G26)*(事故データ!$AO$4:$AO$364=L$12))</f>
        <v>0</v>
      </c>
      <c r="M26" s="358">
        <f>SUMPRODUCT((事故データ!$AM$4:$AM$364=$G26)*(事故データ!$AO$4:$AO$364=M$12))</f>
        <v>0</v>
      </c>
      <c r="N26" s="358">
        <f>SUMPRODUCT((事故データ!$AM$4:$AM$364=$G26)*(事故データ!$AO$4:$AO$364=N$12))</f>
        <v>0</v>
      </c>
      <c r="O26" s="358">
        <f>SUMPRODUCT((事故データ!$AM$4:$AM$364=$G26)*(事故データ!$AO$4:$AO$364=O$12))</f>
        <v>0</v>
      </c>
      <c r="P26" s="358">
        <f>SUMPRODUCT((事故データ!$AM$4:$AM$364=$G26)*(事故データ!$AO$4:$AO$364=P$12))</f>
        <v>0</v>
      </c>
      <c r="Q26" s="358">
        <f>SUMPRODUCT((事故データ!$AM$4:$AM$364=$G26)*(事故データ!$AO$4:$AO$364=Q$12))</f>
        <v>0</v>
      </c>
      <c r="R26" s="358">
        <f>SUMPRODUCT((事故データ!$AM$4:$AM$364=$G26)*(事故データ!$AO$4:$AO$364=R$12))</f>
        <v>0</v>
      </c>
      <c r="S26" s="358">
        <f>SUMPRODUCT((事故データ!$AM$4:$AM$364=$G26)*(事故データ!$AO$4:$AO$364=S$12))</f>
        <v>0</v>
      </c>
      <c r="T26" s="358">
        <f>SUMPRODUCT((事故データ!$AM$4:$AM$364=$G26)*(事故データ!$AO$4:$AO$364=T$12))</f>
        <v>0</v>
      </c>
      <c r="U26" s="358">
        <f>SUMPRODUCT((事故データ!$AM$4:$AM$364=$G26)*(事故データ!$AO$4:$AO$364=U$12))</f>
        <v>0</v>
      </c>
      <c r="V26" s="358">
        <f>SUMPRODUCT((事故データ!$AM$4:$AM$364=$G26)*(事故データ!$AO$4:$AO$364=V$12))</f>
        <v>0</v>
      </c>
      <c r="W26" s="359">
        <f>SUMPRODUCT((事故データ!$AM$4:$AM$364=$G26)*(事故データ!$AO$4:$AO$364=W$12))</f>
        <v>0</v>
      </c>
      <c r="X26" s="359">
        <f>SUMPRODUCT((事故データ!$AM$4:$AM$364=$G26)*(事故データ!$AO$4:$AO$364=X$12))</f>
        <v>0</v>
      </c>
      <c r="Y26" s="359">
        <f>SUMPRODUCT((事故データ!$AM$4:$AM$364=$G26)*(事故データ!$AO$4:$AO$364=Y$12))</f>
        <v>0</v>
      </c>
      <c r="Z26" s="359">
        <f>SUMPRODUCT((事故データ!$AM$4:$AM$364=$G26)*(事故データ!$AO$4:$AO$364=Z$12))</f>
        <v>0</v>
      </c>
      <c r="AA26" s="359">
        <f>SUMPRODUCT((事故データ!$AM$4:$AM$364=$G26)*(事故データ!$AO$4:$AO$364=AA$12))</f>
        <v>0</v>
      </c>
      <c r="AB26" s="359">
        <f>SUMPRODUCT((事故データ!$AM$4:$AM$364=$G26)*(事故データ!$AO$4:$AO$364=AB$12))</f>
        <v>0</v>
      </c>
      <c r="AC26" s="359">
        <f>SUMPRODUCT((事故データ!$AM$4:$AM$364=$G26)*(事故データ!$AO$4:$AO$364=AC$12))</f>
        <v>0</v>
      </c>
      <c r="AD26" s="359">
        <f>SUMPRODUCT((事故データ!$AM$4:$AM$364=$G26)*(事故データ!$AO$4:$AO$364=AD$12))</f>
        <v>0</v>
      </c>
      <c r="AE26" s="359">
        <f>SUMPRODUCT((事故データ!$AM$4:$AM$364=$G26)*(事故データ!$AO$4:$AO$364=AE$12))</f>
        <v>0</v>
      </c>
      <c r="AF26" s="359">
        <f>SUMPRODUCT((事故データ!$AM$4:$AM$364=$G26)*(事故データ!$AO$4:$AO$364=AF$12))</f>
        <v>0</v>
      </c>
      <c r="AG26" s="360">
        <f>SUMPRODUCT((事故データ!$AM$4:$AM$364=$G26)*(事故データ!$AO$4:$AO$364=AG$12))</f>
        <v>0</v>
      </c>
    </row>
    <row r="27" spans="3:33">
      <c r="C27" s="352" t="str">
        <f>項目入力!P23</f>
        <v>拠点構内・前路上等</v>
      </c>
      <c r="D27" s="353">
        <f>SUMPRODUCT((事故データ!$AM$4:$AM$364=$C27)*(事故データ!$T$4:$T$364=D$12))</f>
        <v>0</v>
      </c>
      <c r="E27" s="354">
        <f>COUNTIF(事故データ!$AM$4:$AM$364,C27)</f>
        <v>3</v>
      </c>
      <c r="G27" s="355" t="str">
        <f t="shared" si="0"/>
        <v>拠点構内・前路上等</v>
      </c>
      <c r="H27" s="356">
        <f t="shared" si="1"/>
        <v>3</v>
      </c>
      <c r="I27" s="357">
        <f>SUMPRODUCT((事故データ!$AM$4:$AM$364=$G27)*(事故データ!$AO$4:$AO$364=I$12))</f>
        <v>0</v>
      </c>
      <c r="J27" s="358">
        <f>SUMPRODUCT((事故データ!$AM$4:$AM$364=$G27)*(事故データ!$AO$4:$AO$364=J$12))</f>
        <v>0</v>
      </c>
      <c r="K27" s="358">
        <f>SUMPRODUCT((事故データ!$AM$4:$AM$364=$G27)*(事故データ!$AO$4:$AO$364=K$12))</f>
        <v>0</v>
      </c>
      <c r="L27" s="358">
        <f>SUMPRODUCT((事故データ!$AM$4:$AM$364=$G27)*(事故データ!$AO$4:$AO$364=L$12))</f>
        <v>0</v>
      </c>
      <c r="M27" s="358">
        <f>SUMPRODUCT((事故データ!$AM$4:$AM$364=$G27)*(事故データ!$AO$4:$AO$364=M$12))</f>
        <v>0</v>
      </c>
      <c r="N27" s="358">
        <f>SUMPRODUCT((事故データ!$AM$4:$AM$364=$G27)*(事故データ!$AO$4:$AO$364=N$12))</f>
        <v>0</v>
      </c>
      <c r="O27" s="358">
        <f>SUMPRODUCT((事故データ!$AM$4:$AM$364=$G27)*(事故データ!$AO$4:$AO$364=O$12))</f>
        <v>0</v>
      </c>
      <c r="P27" s="358">
        <f>SUMPRODUCT((事故データ!$AM$4:$AM$364=$G27)*(事故データ!$AO$4:$AO$364=P$12))</f>
        <v>0</v>
      </c>
      <c r="Q27" s="358">
        <f>SUMPRODUCT((事故データ!$AM$4:$AM$364=$G27)*(事故データ!$AO$4:$AO$364=Q$12))</f>
        <v>0</v>
      </c>
      <c r="R27" s="358">
        <f>SUMPRODUCT((事故データ!$AM$4:$AM$364=$G27)*(事故データ!$AO$4:$AO$364=R$12))</f>
        <v>0</v>
      </c>
      <c r="S27" s="358">
        <f>SUMPRODUCT((事故データ!$AM$4:$AM$364=$G27)*(事故データ!$AO$4:$AO$364=S$12))</f>
        <v>0</v>
      </c>
      <c r="T27" s="358">
        <f>SUMPRODUCT((事故データ!$AM$4:$AM$364=$G27)*(事故データ!$AO$4:$AO$364=T$12))</f>
        <v>0</v>
      </c>
      <c r="U27" s="358">
        <f>SUMPRODUCT((事故データ!$AM$4:$AM$364=$G27)*(事故データ!$AO$4:$AO$364=U$12))</f>
        <v>0</v>
      </c>
      <c r="V27" s="358">
        <f>SUMPRODUCT((事故データ!$AM$4:$AM$364=$G27)*(事故データ!$AO$4:$AO$364=V$12))</f>
        <v>0</v>
      </c>
      <c r="W27" s="359">
        <f>SUMPRODUCT((事故データ!$AM$4:$AM$364=$G27)*(事故データ!$AO$4:$AO$364=W$12))</f>
        <v>2</v>
      </c>
      <c r="X27" s="359">
        <f>SUMPRODUCT((事故データ!$AM$4:$AM$364=$G27)*(事故データ!$AO$4:$AO$364=X$12))</f>
        <v>0</v>
      </c>
      <c r="Y27" s="359">
        <f>SUMPRODUCT((事故データ!$AM$4:$AM$364=$G27)*(事故データ!$AO$4:$AO$364=Y$12))</f>
        <v>0</v>
      </c>
      <c r="Z27" s="359">
        <f>SUMPRODUCT((事故データ!$AM$4:$AM$364=$G27)*(事故データ!$AO$4:$AO$364=Z$12))</f>
        <v>1</v>
      </c>
      <c r="AA27" s="359">
        <f>SUMPRODUCT((事故データ!$AM$4:$AM$364=$G27)*(事故データ!$AO$4:$AO$364=AA$12))</f>
        <v>0</v>
      </c>
      <c r="AB27" s="359">
        <f>SUMPRODUCT((事故データ!$AM$4:$AM$364=$G27)*(事故データ!$AO$4:$AO$364=AB$12))</f>
        <v>0</v>
      </c>
      <c r="AC27" s="359">
        <f>SUMPRODUCT((事故データ!$AM$4:$AM$364=$G27)*(事故データ!$AO$4:$AO$364=AC$12))</f>
        <v>0</v>
      </c>
      <c r="AD27" s="359">
        <f>SUMPRODUCT((事故データ!$AM$4:$AM$364=$G27)*(事故データ!$AO$4:$AO$364=AD$12))</f>
        <v>0</v>
      </c>
      <c r="AE27" s="359">
        <f>SUMPRODUCT((事故データ!$AM$4:$AM$364=$G27)*(事故データ!$AO$4:$AO$364=AE$12))</f>
        <v>0</v>
      </c>
      <c r="AF27" s="359">
        <f>SUMPRODUCT((事故データ!$AM$4:$AM$364=$G27)*(事故データ!$AO$4:$AO$364=AF$12))</f>
        <v>0</v>
      </c>
      <c r="AG27" s="360">
        <f>SUMPRODUCT((事故データ!$AM$4:$AM$364=$G27)*(事故データ!$AO$4:$AO$364=AG$12))</f>
        <v>0</v>
      </c>
    </row>
    <row r="28" spans="3:33">
      <c r="C28" s="352" t="str">
        <f>項目入力!P24</f>
        <v>顧客構内・前路上等</v>
      </c>
      <c r="D28" s="353">
        <f>SUMPRODUCT((事故データ!$AM$4:$AM$364=$C28)*(事故データ!$T$4:$T$364=D$12))</f>
        <v>3</v>
      </c>
      <c r="E28" s="354">
        <f>COUNTIF(事故データ!$AM$4:$AM$364,C28)</f>
        <v>17</v>
      </c>
      <c r="G28" s="355" t="str">
        <f t="shared" si="0"/>
        <v>顧客構内・前路上等</v>
      </c>
      <c r="H28" s="356">
        <f t="shared" si="1"/>
        <v>17</v>
      </c>
      <c r="I28" s="357">
        <f>SUMPRODUCT((事故データ!$AM$4:$AM$364=$G28)*(事故データ!$AO$4:$AO$364=I$12))</f>
        <v>0</v>
      </c>
      <c r="J28" s="358">
        <f>SUMPRODUCT((事故データ!$AM$4:$AM$364=$G28)*(事故データ!$AO$4:$AO$364=J$12))</f>
        <v>0</v>
      </c>
      <c r="K28" s="358">
        <f>SUMPRODUCT((事故データ!$AM$4:$AM$364=$G28)*(事故データ!$AO$4:$AO$364=K$12))</f>
        <v>0</v>
      </c>
      <c r="L28" s="358">
        <f>SUMPRODUCT((事故データ!$AM$4:$AM$364=$G28)*(事故データ!$AO$4:$AO$364=L$12))</f>
        <v>0</v>
      </c>
      <c r="M28" s="358">
        <f>SUMPRODUCT((事故データ!$AM$4:$AM$364=$G28)*(事故データ!$AO$4:$AO$364=M$12))</f>
        <v>1</v>
      </c>
      <c r="N28" s="358">
        <f>SUMPRODUCT((事故データ!$AM$4:$AM$364=$G28)*(事故データ!$AO$4:$AO$364=N$12))</f>
        <v>0</v>
      </c>
      <c r="O28" s="358">
        <f>SUMPRODUCT((事故データ!$AM$4:$AM$364=$G28)*(事故データ!$AO$4:$AO$364=O$12))</f>
        <v>0</v>
      </c>
      <c r="P28" s="358">
        <f>SUMPRODUCT((事故データ!$AM$4:$AM$364=$G28)*(事故データ!$AO$4:$AO$364=P$12))</f>
        <v>0</v>
      </c>
      <c r="Q28" s="358">
        <f>SUMPRODUCT((事故データ!$AM$4:$AM$364=$G28)*(事故データ!$AO$4:$AO$364=Q$12))</f>
        <v>0</v>
      </c>
      <c r="R28" s="358">
        <f>SUMPRODUCT((事故データ!$AM$4:$AM$364=$G28)*(事故データ!$AO$4:$AO$364=R$12))</f>
        <v>0</v>
      </c>
      <c r="S28" s="358">
        <f>SUMPRODUCT((事故データ!$AM$4:$AM$364=$G28)*(事故データ!$AO$4:$AO$364=S$12))</f>
        <v>0</v>
      </c>
      <c r="T28" s="358">
        <f>SUMPRODUCT((事故データ!$AM$4:$AM$364=$G28)*(事故データ!$AO$4:$AO$364=T$12))</f>
        <v>0</v>
      </c>
      <c r="U28" s="358">
        <f>SUMPRODUCT((事故データ!$AM$4:$AM$364=$G28)*(事故データ!$AO$4:$AO$364=U$12))</f>
        <v>1</v>
      </c>
      <c r="V28" s="358">
        <f>SUMPRODUCT((事故データ!$AM$4:$AM$364=$G28)*(事故データ!$AO$4:$AO$364=V$12))</f>
        <v>0</v>
      </c>
      <c r="W28" s="359">
        <f>SUMPRODUCT((事故データ!$AM$4:$AM$364=$G28)*(事故データ!$AO$4:$AO$364=W$12))</f>
        <v>7</v>
      </c>
      <c r="X28" s="359">
        <f>SUMPRODUCT((事故データ!$AM$4:$AM$364=$G28)*(事故データ!$AO$4:$AO$364=X$12))</f>
        <v>5</v>
      </c>
      <c r="Y28" s="359">
        <f>SUMPRODUCT((事故データ!$AM$4:$AM$364=$G28)*(事故データ!$AO$4:$AO$364=Y$12))</f>
        <v>0</v>
      </c>
      <c r="Z28" s="359">
        <f>SUMPRODUCT((事故データ!$AM$4:$AM$364=$G28)*(事故データ!$AO$4:$AO$364=Z$12))</f>
        <v>2</v>
      </c>
      <c r="AA28" s="359">
        <f>SUMPRODUCT((事故データ!$AM$4:$AM$364=$G28)*(事故データ!$AO$4:$AO$364=AA$12))</f>
        <v>0</v>
      </c>
      <c r="AB28" s="359">
        <f>SUMPRODUCT((事故データ!$AM$4:$AM$364=$G28)*(事故データ!$AO$4:$AO$364=AB$12))</f>
        <v>0</v>
      </c>
      <c r="AC28" s="359">
        <f>SUMPRODUCT((事故データ!$AM$4:$AM$364=$G28)*(事故データ!$AO$4:$AO$364=AC$12))</f>
        <v>1</v>
      </c>
      <c r="AD28" s="359">
        <f>SUMPRODUCT((事故データ!$AM$4:$AM$364=$G28)*(事故データ!$AO$4:$AO$364=AD$12))</f>
        <v>0</v>
      </c>
      <c r="AE28" s="359">
        <f>SUMPRODUCT((事故データ!$AM$4:$AM$364=$G28)*(事故データ!$AO$4:$AO$364=AE$12))</f>
        <v>0</v>
      </c>
      <c r="AF28" s="359">
        <f>SUMPRODUCT((事故データ!$AM$4:$AM$364=$G28)*(事故データ!$AO$4:$AO$364=AF$12))</f>
        <v>0</v>
      </c>
      <c r="AG28" s="360">
        <f>SUMPRODUCT((事故データ!$AM$4:$AM$364=$G28)*(事故データ!$AO$4:$AO$364=AG$12))</f>
        <v>0</v>
      </c>
    </row>
    <row r="29" spans="3:33">
      <c r="C29" s="352" t="str">
        <f>項目入力!P25</f>
        <v>他構内・前路上等</v>
      </c>
      <c r="D29" s="353">
        <f>SUMPRODUCT((事故データ!$AM$4:$AM$364=$C29)*(事故データ!$T$4:$T$364=D$12))</f>
        <v>0</v>
      </c>
      <c r="E29" s="354">
        <f>COUNTIF(事故データ!$AM$4:$AM$364,C29)</f>
        <v>0</v>
      </c>
      <c r="F29" s="298"/>
      <c r="G29" s="355" t="str">
        <f t="shared" si="0"/>
        <v>他構内・前路上等</v>
      </c>
      <c r="H29" s="356">
        <f t="shared" si="1"/>
        <v>0</v>
      </c>
      <c r="I29" s="357">
        <f>SUMPRODUCT((事故データ!$AM$4:$AM$364=$G29)*(事故データ!$AO$4:$AO$364=I$12))</f>
        <v>0</v>
      </c>
      <c r="J29" s="358">
        <f>SUMPRODUCT((事故データ!$AM$4:$AM$364=$G29)*(事故データ!$AO$4:$AO$364=J$12))</f>
        <v>0</v>
      </c>
      <c r="K29" s="358">
        <f>SUMPRODUCT((事故データ!$AM$4:$AM$364=$G29)*(事故データ!$AO$4:$AO$364=K$12))</f>
        <v>0</v>
      </c>
      <c r="L29" s="358">
        <f>SUMPRODUCT((事故データ!$AM$4:$AM$364=$G29)*(事故データ!$AO$4:$AO$364=L$12))</f>
        <v>0</v>
      </c>
      <c r="M29" s="358">
        <f>SUMPRODUCT((事故データ!$AM$4:$AM$364=$G29)*(事故データ!$AO$4:$AO$364=M$12))</f>
        <v>0</v>
      </c>
      <c r="N29" s="358">
        <f>SUMPRODUCT((事故データ!$AM$4:$AM$364=$G29)*(事故データ!$AO$4:$AO$364=N$12))</f>
        <v>0</v>
      </c>
      <c r="O29" s="358">
        <f>SUMPRODUCT((事故データ!$AM$4:$AM$364=$G29)*(事故データ!$AO$4:$AO$364=O$12))</f>
        <v>0</v>
      </c>
      <c r="P29" s="358">
        <f>SUMPRODUCT((事故データ!$AM$4:$AM$364=$G29)*(事故データ!$AO$4:$AO$364=P$12))</f>
        <v>0</v>
      </c>
      <c r="Q29" s="358">
        <f>SUMPRODUCT((事故データ!$AM$4:$AM$364=$G29)*(事故データ!$AO$4:$AO$364=Q$12))</f>
        <v>0</v>
      </c>
      <c r="R29" s="358">
        <f>SUMPRODUCT((事故データ!$AM$4:$AM$364=$G29)*(事故データ!$AO$4:$AO$364=R$12))</f>
        <v>0</v>
      </c>
      <c r="S29" s="358">
        <f>SUMPRODUCT((事故データ!$AM$4:$AM$364=$G29)*(事故データ!$AO$4:$AO$364=S$12))</f>
        <v>0</v>
      </c>
      <c r="T29" s="358">
        <f>SUMPRODUCT((事故データ!$AM$4:$AM$364=$G29)*(事故データ!$AO$4:$AO$364=T$12))</f>
        <v>0</v>
      </c>
      <c r="U29" s="358">
        <f>SUMPRODUCT((事故データ!$AM$4:$AM$364=$G29)*(事故データ!$AO$4:$AO$364=U$12))</f>
        <v>0</v>
      </c>
      <c r="V29" s="358">
        <f>SUMPRODUCT((事故データ!$AM$4:$AM$364=$G29)*(事故データ!$AO$4:$AO$364=V$12))</f>
        <v>0</v>
      </c>
      <c r="W29" s="359">
        <f>SUMPRODUCT((事故データ!$AM$4:$AM$364=$G29)*(事故データ!$AO$4:$AO$364=W$12))</f>
        <v>0</v>
      </c>
      <c r="X29" s="359">
        <f>SUMPRODUCT((事故データ!$AM$4:$AM$364=$G29)*(事故データ!$AO$4:$AO$364=X$12))</f>
        <v>0</v>
      </c>
      <c r="Y29" s="359">
        <f>SUMPRODUCT((事故データ!$AM$4:$AM$364=$G29)*(事故データ!$AO$4:$AO$364=Y$12))</f>
        <v>0</v>
      </c>
      <c r="Z29" s="359">
        <f>SUMPRODUCT((事故データ!$AM$4:$AM$364=$G29)*(事故データ!$AO$4:$AO$364=Z$12))</f>
        <v>0</v>
      </c>
      <c r="AA29" s="359">
        <f>SUMPRODUCT((事故データ!$AM$4:$AM$364=$G29)*(事故データ!$AO$4:$AO$364=AA$12))</f>
        <v>0</v>
      </c>
      <c r="AB29" s="359">
        <f>SUMPRODUCT((事故データ!$AM$4:$AM$364=$G29)*(事故データ!$AO$4:$AO$364=AB$12))</f>
        <v>0</v>
      </c>
      <c r="AC29" s="359">
        <f>SUMPRODUCT((事故データ!$AM$4:$AM$364=$G29)*(事故データ!$AO$4:$AO$364=AC$12))</f>
        <v>0</v>
      </c>
      <c r="AD29" s="359">
        <f>SUMPRODUCT((事故データ!$AM$4:$AM$364=$G29)*(事故データ!$AO$4:$AO$364=AD$12))</f>
        <v>0</v>
      </c>
      <c r="AE29" s="359">
        <f>SUMPRODUCT((事故データ!$AM$4:$AM$364=$G29)*(事故データ!$AO$4:$AO$364=AE$12))</f>
        <v>0</v>
      </c>
      <c r="AF29" s="359">
        <f>SUMPRODUCT((事故データ!$AM$4:$AM$364=$G29)*(事故データ!$AO$4:$AO$364=AF$12))</f>
        <v>0</v>
      </c>
      <c r="AG29" s="360">
        <f>SUMPRODUCT((事故データ!$AM$4:$AM$364=$G29)*(事故データ!$AO$4:$AO$364=AG$12))</f>
        <v>0</v>
      </c>
    </row>
    <row r="30" spans="3:33">
      <c r="C30" s="352" t="str">
        <f>項目入力!P26</f>
        <v>SA･PA</v>
      </c>
      <c r="D30" s="353">
        <f>SUMPRODUCT((事故データ!$AM$4:$AM$364=$C30)*(事故データ!$T$4:$T$364=D$12))</f>
        <v>0</v>
      </c>
      <c r="E30" s="354">
        <f>COUNTIF(事故データ!$AM$4:$AM$364,C30)</f>
        <v>0</v>
      </c>
      <c r="G30" s="355" t="str">
        <f t="shared" si="0"/>
        <v>SA･PA</v>
      </c>
      <c r="H30" s="356">
        <f t="shared" si="1"/>
        <v>0</v>
      </c>
      <c r="I30" s="357">
        <f>SUMPRODUCT((事故データ!$AM$4:$AM$364=$G30)*(事故データ!$AO$4:$AO$364=I$12))</f>
        <v>0</v>
      </c>
      <c r="J30" s="358">
        <f>SUMPRODUCT((事故データ!$AM$4:$AM$364=$G30)*(事故データ!$AO$4:$AO$364=J$12))</f>
        <v>0</v>
      </c>
      <c r="K30" s="358">
        <f>SUMPRODUCT((事故データ!$AM$4:$AM$364=$G30)*(事故データ!$AO$4:$AO$364=K$12))</f>
        <v>0</v>
      </c>
      <c r="L30" s="358">
        <f>SUMPRODUCT((事故データ!$AM$4:$AM$364=$G30)*(事故データ!$AO$4:$AO$364=L$12))</f>
        <v>0</v>
      </c>
      <c r="M30" s="358">
        <f>SUMPRODUCT((事故データ!$AM$4:$AM$364=$G30)*(事故データ!$AO$4:$AO$364=M$12))</f>
        <v>0</v>
      </c>
      <c r="N30" s="358">
        <f>SUMPRODUCT((事故データ!$AM$4:$AM$364=$G30)*(事故データ!$AO$4:$AO$364=N$12))</f>
        <v>0</v>
      </c>
      <c r="O30" s="358">
        <f>SUMPRODUCT((事故データ!$AM$4:$AM$364=$G30)*(事故データ!$AO$4:$AO$364=O$12))</f>
        <v>0</v>
      </c>
      <c r="P30" s="358">
        <f>SUMPRODUCT((事故データ!$AM$4:$AM$364=$G30)*(事故データ!$AO$4:$AO$364=P$12))</f>
        <v>0</v>
      </c>
      <c r="Q30" s="358">
        <f>SUMPRODUCT((事故データ!$AM$4:$AM$364=$G30)*(事故データ!$AO$4:$AO$364=Q$12))</f>
        <v>0</v>
      </c>
      <c r="R30" s="358">
        <f>SUMPRODUCT((事故データ!$AM$4:$AM$364=$G30)*(事故データ!$AO$4:$AO$364=R$12))</f>
        <v>0</v>
      </c>
      <c r="S30" s="358">
        <f>SUMPRODUCT((事故データ!$AM$4:$AM$364=$G30)*(事故データ!$AO$4:$AO$364=S$12))</f>
        <v>0</v>
      </c>
      <c r="T30" s="358">
        <f>SUMPRODUCT((事故データ!$AM$4:$AM$364=$G30)*(事故データ!$AO$4:$AO$364=T$12))</f>
        <v>0</v>
      </c>
      <c r="U30" s="358">
        <f>SUMPRODUCT((事故データ!$AM$4:$AM$364=$G30)*(事故データ!$AO$4:$AO$364=U$12))</f>
        <v>0</v>
      </c>
      <c r="V30" s="358">
        <f>SUMPRODUCT((事故データ!$AM$4:$AM$364=$G30)*(事故データ!$AO$4:$AO$364=V$12))</f>
        <v>0</v>
      </c>
      <c r="W30" s="359">
        <f>SUMPRODUCT((事故データ!$AM$4:$AM$364=$G30)*(事故データ!$AO$4:$AO$364=W$12))</f>
        <v>0</v>
      </c>
      <c r="X30" s="359">
        <f>SUMPRODUCT((事故データ!$AM$4:$AM$364=$G30)*(事故データ!$AO$4:$AO$364=X$12))</f>
        <v>0</v>
      </c>
      <c r="Y30" s="359">
        <f>SUMPRODUCT((事故データ!$AM$4:$AM$364=$G30)*(事故データ!$AO$4:$AO$364=Y$12))</f>
        <v>0</v>
      </c>
      <c r="Z30" s="359">
        <f>SUMPRODUCT((事故データ!$AM$4:$AM$364=$G30)*(事故データ!$AO$4:$AO$364=Z$12))</f>
        <v>0</v>
      </c>
      <c r="AA30" s="359">
        <f>SUMPRODUCT((事故データ!$AM$4:$AM$364=$G30)*(事故データ!$AO$4:$AO$364=AA$12))</f>
        <v>0</v>
      </c>
      <c r="AB30" s="359">
        <f>SUMPRODUCT((事故データ!$AM$4:$AM$364=$G30)*(事故データ!$AO$4:$AO$364=AB$12))</f>
        <v>0</v>
      </c>
      <c r="AC30" s="359">
        <f>SUMPRODUCT((事故データ!$AM$4:$AM$364=$G30)*(事故データ!$AO$4:$AO$364=AC$12))</f>
        <v>0</v>
      </c>
      <c r="AD30" s="359">
        <f>SUMPRODUCT((事故データ!$AM$4:$AM$364=$G30)*(事故データ!$AO$4:$AO$364=AD$12))</f>
        <v>0</v>
      </c>
      <c r="AE30" s="359">
        <f>SUMPRODUCT((事故データ!$AM$4:$AM$364=$G30)*(事故データ!$AO$4:$AO$364=AE$12))</f>
        <v>0</v>
      </c>
      <c r="AF30" s="359">
        <f>SUMPRODUCT((事故データ!$AM$4:$AM$364=$G30)*(事故データ!$AO$4:$AO$364=AF$12))</f>
        <v>0</v>
      </c>
      <c r="AG30" s="360">
        <f>SUMPRODUCT((事故データ!$AM$4:$AM$364=$G30)*(事故データ!$AO$4:$AO$364=AG$12))</f>
        <v>0</v>
      </c>
    </row>
    <row r="31" spans="3:33">
      <c r="C31" s="352" t="str">
        <f>項目入力!P27</f>
        <v>駐車場</v>
      </c>
      <c r="D31" s="353">
        <f>SUMPRODUCT((事故データ!$AM$4:$AM$364=$C31)*(事故データ!$T$4:$T$364=D$12))</f>
        <v>0</v>
      </c>
      <c r="E31" s="354">
        <f>COUNTIF(事故データ!$AM$4:$AM$364,C31)</f>
        <v>0</v>
      </c>
      <c r="F31" s="298"/>
      <c r="G31" s="355" t="str">
        <f t="shared" si="0"/>
        <v>駐車場</v>
      </c>
      <c r="H31" s="356">
        <f t="shared" si="1"/>
        <v>0</v>
      </c>
      <c r="I31" s="357">
        <f>SUMPRODUCT((事故データ!$AM$4:$AM$364=$G31)*(事故データ!$AO$4:$AO$364=I$12))</f>
        <v>0</v>
      </c>
      <c r="J31" s="358">
        <f>SUMPRODUCT((事故データ!$AM$4:$AM$364=$G31)*(事故データ!$AO$4:$AO$364=J$12))</f>
        <v>0</v>
      </c>
      <c r="K31" s="358">
        <f>SUMPRODUCT((事故データ!$AM$4:$AM$364=$G31)*(事故データ!$AO$4:$AO$364=K$12))</f>
        <v>0</v>
      </c>
      <c r="L31" s="358">
        <f>SUMPRODUCT((事故データ!$AM$4:$AM$364=$G31)*(事故データ!$AO$4:$AO$364=L$12))</f>
        <v>0</v>
      </c>
      <c r="M31" s="358">
        <f>SUMPRODUCT((事故データ!$AM$4:$AM$364=$G31)*(事故データ!$AO$4:$AO$364=M$12))</f>
        <v>0</v>
      </c>
      <c r="N31" s="358">
        <f>SUMPRODUCT((事故データ!$AM$4:$AM$364=$G31)*(事故データ!$AO$4:$AO$364=N$12))</f>
        <v>0</v>
      </c>
      <c r="O31" s="358">
        <f>SUMPRODUCT((事故データ!$AM$4:$AM$364=$G31)*(事故データ!$AO$4:$AO$364=O$12))</f>
        <v>0</v>
      </c>
      <c r="P31" s="358">
        <f>SUMPRODUCT((事故データ!$AM$4:$AM$364=$G31)*(事故データ!$AO$4:$AO$364=P$12))</f>
        <v>0</v>
      </c>
      <c r="Q31" s="358">
        <f>SUMPRODUCT((事故データ!$AM$4:$AM$364=$G31)*(事故データ!$AO$4:$AO$364=Q$12))</f>
        <v>0</v>
      </c>
      <c r="R31" s="358">
        <f>SUMPRODUCT((事故データ!$AM$4:$AM$364=$G31)*(事故データ!$AO$4:$AO$364=R$12))</f>
        <v>0</v>
      </c>
      <c r="S31" s="358">
        <f>SUMPRODUCT((事故データ!$AM$4:$AM$364=$G31)*(事故データ!$AO$4:$AO$364=S$12))</f>
        <v>0</v>
      </c>
      <c r="T31" s="358">
        <f>SUMPRODUCT((事故データ!$AM$4:$AM$364=$G31)*(事故データ!$AO$4:$AO$364=T$12))</f>
        <v>0</v>
      </c>
      <c r="U31" s="358">
        <f>SUMPRODUCT((事故データ!$AM$4:$AM$364=$G31)*(事故データ!$AO$4:$AO$364=U$12))</f>
        <v>0</v>
      </c>
      <c r="V31" s="358">
        <f>SUMPRODUCT((事故データ!$AM$4:$AM$364=$G31)*(事故データ!$AO$4:$AO$364=V$12))</f>
        <v>0</v>
      </c>
      <c r="W31" s="359">
        <f>SUMPRODUCT((事故データ!$AM$4:$AM$364=$G31)*(事故データ!$AO$4:$AO$364=W$12))</f>
        <v>0</v>
      </c>
      <c r="X31" s="359">
        <f>SUMPRODUCT((事故データ!$AM$4:$AM$364=$G31)*(事故データ!$AO$4:$AO$364=X$12))</f>
        <v>0</v>
      </c>
      <c r="Y31" s="359">
        <f>SUMPRODUCT((事故データ!$AM$4:$AM$364=$G31)*(事故データ!$AO$4:$AO$364=Y$12))</f>
        <v>0</v>
      </c>
      <c r="Z31" s="359">
        <f>SUMPRODUCT((事故データ!$AM$4:$AM$364=$G31)*(事故データ!$AO$4:$AO$364=Z$12))</f>
        <v>0</v>
      </c>
      <c r="AA31" s="359">
        <f>SUMPRODUCT((事故データ!$AM$4:$AM$364=$G31)*(事故データ!$AO$4:$AO$364=AA$12))</f>
        <v>0</v>
      </c>
      <c r="AB31" s="359">
        <f>SUMPRODUCT((事故データ!$AM$4:$AM$364=$G31)*(事故データ!$AO$4:$AO$364=AB$12))</f>
        <v>0</v>
      </c>
      <c r="AC31" s="359">
        <f>SUMPRODUCT((事故データ!$AM$4:$AM$364=$G31)*(事故データ!$AO$4:$AO$364=AC$12))</f>
        <v>0</v>
      </c>
      <c r="AD31" s="359">
        <f>SUMPRODUCT((事故データ!$AM$4:$AM$364=$G31)*(事故データ!$AO$4:$AO$364=AD$12))</f>
        <v>0</v>
      </c>
      <c r="AE31" s="359">
        <f>SUMPRODUCT((事故データ!$AM$4:$AM$364=$G31)*(事故データ!$AO$4:$AO$364=AE$12))</f>
        <v>0</v>
      </c>
      <c r="AF31" s="359">
        <f>SUMPRODUCT((事故データ!$AM$4:$AM$364=$G31)*(事故データ!$AO$4:$AO$364=AF$12))</f>
        <v>0</v>
      </c>
      <c r="AG31" s="360">
        <f>SUMPRODUCT((事故データ!$AM$4:$AM$364=$G31)*(事故データ!$AO$4:$AO$364=AG$12))</f>
        <v>0</v>
      </c>
    </row>
    <row r="32" spans="3:33">
      <c r="C32" s="361" t="str">
        <f>項目入力!P28</f>
        <v>踏切</v>
      </c>
      <c r="D32" s="362">
        <f>SUMPRODUCT((事故データ!$AM$4:$AM$364=$C32)*(事故データ!$T$4:$T$364=D$12))</f>
        <v>0</v>
      </c>
      <c r="E32" s="354">
        <f>COUNTIF(事故データ!$AM$4:$AM$364,C32)</f>
        <v>0</v>
      </c>
      <c r="F32" s="298"/>
      <c r="G32" s="363" t="str">
        <f t="shared" si="0"/>
        <v>踏切</v>
      </c>
      <c r="H32" s="356">
        <f t="shared" si="1"/>
        <v>0</v>
      </c>
      <c r="I32" s="357">
        <f>SUMPRODUCT((事故データ!$AM$4:$AM$364=$G32)*(事故データ!$AO$4:$AO$364=I$12))</f>
        <v>0</v>
      </c>
      <c r="J32" s="358">
        <f>SUMPRODUCT((事故データ!$AM$4:$AM$364=$G32)*(事故データ!$AO$4:$AO$364=J$12))</f>
        <v>0</v>
      </c>
      <c r="K32" s="358">
        <f>SUMPRODUCT((事故データ!$AM$4:$AM$364=$G32)*(事故データ!$AO$4:$AO$364=K$12))</f>
        <v>0</v>
      </c>
      <c r="L32" s="358">
        <f>SUMPRODUCT((事故データ!$AM$4:$AM$364=$G32)*(事故データ!$AO$4:$AO$364=L$12))</f>
        <v>0</v>
      </c>
      <c r="M32" s="358">
        <f>SUMPRODUCT((事故データ!$AM$4:$AM$364=$G32)*(事故データ!$AO$4:$AO$364=M$12))</f>
        <v>0</v>
      </c>
      <c r="N32" s="358">
        <f>SUMPRODUCT((事故データ!$AM$4:$AM$364=$G32)*(事故データ!$AO$4:$AO$364=N$12))</f>
        <v>0</v>
      </c>
      <c r="O32" s="358">
        <f>SUMPRODUCT((事故データ!$AM$4:$AM$364=$G32)*(事故データ!$AO$4:$AO$364=O$12))</f>
        <v>0</v>
      </c>
      <c r="P32" s="358">
        <f>SUMPRODUCT((事故データ!$AM$4:$AM$364=$G32)*(事故データ!$AO$4:$AO$364=P$12))</f>
        <v>0</v>
      </c>
      <c r="Q32" s="358">
        <f>SUMPRODUCT((事故データ!$AM$4:$AM$364=$G32)*(事故データ!$AO$4:$AO$364=Q$12))</f>
        <v>0</v>
      </c>
      <c r="R32" s="358">
        <f>SUMPRODUCT((事故データ!$AM$4:$AM$364=$G32)*(事故データ!$AO$4:$AO$364=R$12))</f>
        <v>0</v>
      </c>
      <c r="S32" s="358">
        <f>SUMPRODUCT((事故データ!$AM$4:$AM$364=$G32)*(事故データ!$AO$4:$AO$364=S$12))</f>
        <v>0</v>
      </c>
      <c r="T32" s="358">
        <f>SUMPRODUCT((事故データ!$AM$4:$AM$364=$G32)*(事故データ!$AO$4:$AO$364=T$12))</f>
        <v>0</v>
      </c>
      <c r="U32" s="358">
        <f>SUMPRODUCT((事故データ!$AM$4:$AM$364=$G32)*(事故データ!$AO$4:$AO$364=U$12))</f>
        <v>0</v>
      </c>
      <c r="V32" s="358">
        <f>SUMPRODUCT((事故データ!$AM$4:$AM$364=$G32)*(事故データ!$AO$4:$AO$364=V$12))</f>
        <v>0</v>
      </c>
      <c r="W32" s="359">
        <f>SUMPRODUCT((事故データ!$AM$4:$AM$364=$G32)*(事故データ!$AO$4:$AO$364=W$12))</f>
        <v>0</v>
      </c>
      <c r="X32" s="359">
        <f>SUMPRODUCT((事故データ!$AM$4:$AM$364=$G32)*(事故データ!$AO$4:$AO$364=X$12))</f>
        <v>0</v>
      </c>
      <c r="Y32" s="359">
        <f>SUMPRODUCT((事故データ!$AM$4:$AM$364=$G32)*(事故データ!$AO$4:$AO$364=Y$12))</f>
        <v>0</v>
      </c>
      <c r="Z32" s="359">
        <f>SUMPRODUCT((事故データ!$AM$4:$AM$364=$G32)*(事故データ!$AO$4:$AO$364=Z$12))</f>
        <v>0</v>
      </c>
      <c r="AA32" s="359">
        <f>SUMPRODUCT((事故データ!$AM$4:$AM$364=$G32)*(事故データ!$AO$4:$AO$364=AA$12))</f>
        <v>0</v>
      </c>
      <c r="AB32" s="359">
        <f>SUMPRODUCT((事故データ!$AM$4:$AM$364=$G32)*(事故データ!$AO$4:$AO$364=AB$12))</f>
        <v>0</v>
      </c>
      <c r="AC32" s="359">
        <f>SUMPRODUCT((事故データ!$AM$4:$AM$364=$G32)*(事故データ!$AO$4:$AO$364=AC$12))</f>
        <v>0</v>
      </c>
      <c r="AD32" s="359">
        <f>SUMPRODUCT((事故データ!$AM$4:$AM$364=$G32)*(事故データ!$AO$4:$AO$364=AD$12))</f>
        <v>0</v>
      </c>
      <c r="AE32" s="359">
        <f>SUMPRODUCT((事故データ!$AM$4:$AM$364=$G32)*(事故データ!$AO$4:$AO$364=AE$12))</f>
        <v>0</v>
      </c>
      <c r="AF32" s="359">
        <f>SUMPRODUCT((事故データ!$AM$4:$AM$364=$G32)*(事故データ!$AO$4:$AO$364=AF$12))</f>
        <v>0</v>
      </c>
      <c r="AG32" s="360">
        <f>SUMPRODUCT((事故データ!$AM$4:$AM$364=$G32)*(事故データ!$AO$4:$AO$364=AG$12))</f>
        <v>0</v>
      </c>
    </row>
    <row r="33" spans="1:33">
      <c r="C33" s="352" t="str">
        <f>項目入力!P29</f>
        <v>不明</v>
      </c>
      <c r="D33" s="362">
        <f>SUMPRODUCT((事故データ!$AM$4:$AM$364=$C33)*(事故データ!$T$4:$T$364=D$12))</f>
        <v>0</v>
      </c>
      <c r="E33" s="354">
        <f>COUNTIF(事故データ!$AM$4:$AM$364,C33)</f>
        <v>0</v>
      </c>
      <c r="F33" s="298"/>
      <c r="G33" s="364" t="str">
        <f t="shared" si="0"/>
        <v>不明</v>
      </c>
      <c r="H33" s="356">
        <f t="shared" si="1"/>
        <v>0</v>
      </c>
      <c r="I33" s="357">
        <f>SUMPRODUCT((事故データ!$AM$4:$AM$364=$G33)*(事故データ!$AO$4:$AO$364=I$12))</f>
        <v>0</v>
      </c>
      <c r="J33" s="358">
        <f>SUMPRODUCT((事故データ!$AM$4:$AM$364=$G33)*(事故データ!$AO$4:$AO$364=J$12))</f>
        <v>0</v>
      </c>
      <c r="K33" s="358">
        <f>SUMPRODUCT((事故データ!$AM$4:$AM$364=$G33)*(事故データ!$AO$4:$AO$364=K$12))</f>
        <v>0</v>
      </c>
      <c r="L33" s="358">
        <f>SUMPRODUCT((事故データ!$AM$4:$AM$364=$G33)*(事故データ!$AO$4:$AO$364=L$12))</f>
        <v>0</v>
      </c>
      <c r="M33" s="358">
        <f>SUMPRODUCT((事故データ!$AM$4:$AM$364=$G33)*(事故データ!$AO$4:$AO$364=M$12))</f>
        <v>0</v>
      </c>
      <c r="N33" s="358">
        <f>SUMPRODUCT((事故データ!$AM$4:$AM$364=$G33)*(事故データ!$AO$4:$AO$364=N$12))</f>
        <v>0</v>
      </c>
      <c r="O33" s="358">
        <f>SUMPRODUCT((事故データ!$AM$4:$AM$364=$G33)*(事故データ!$AO$4:$AO$364=O$12))</f>
        <v>0</v>
      </c>
      <c r="P33" s="358">
        <f>SUMPRODUCT((事故データ!$AM$4:$AM$364=$G33)*(事故データ!$AO$4:$AO$364=P$12))</f>
        <v>0</v>
      </c>
      <c r="Q33" s="358">
        <f>SUMPRODUCT((事故データ!$AM$4:$AM$364=$G33)*(事故データ!$AO$4:$AO$364=Q$12))</f>
        <v>0</v>
      </c>
      <c r="R33" s="358">
        <f>SUMPRODUCT((事故データ!$AM$4:$AM$364=$G33)*(事故データ!$AO$4:$AO$364=R$12))</f>
        <v>0</v>
      </c>
      <c r="S33" s="358">
        <f>SUMPRODUCT((事故データ!$AM$4:$AM$364=$G33)*(事故データ!$AO$4:$AO$364=S$12))</f>
        <v>0</v>
      </c>
      <c r="T33" s="358">
        <f>SUMPRODUCT((事故データ!$AM$4:$AM$364=$G33)*(事故データ!$AO$4:$AO$364=T$12))</f>
        <v>0</v>
      </c>
      <c r="U33" s="358">
        <f>SUMPRODUCT((事故データ!$AM$4:$AM$364=$G33)*(事故データ!$AO$4:$AO$364=U$12))</f>
        <v>0</v>
      </c>
      <c r="V33" s="358">
        <f>SUMPRODUCT((事故データ!$AM$4:$AM$364=$G33)*(事故データ!$AO$4:$AO$364=V$12))</f>
        <v>0</v>
      </c>
      <c r="W33" s="359">
        <f>SUMPRODUCT((事故データ!$AM$4:$AM$364=$G33)*(事故データ!$AO$4:$AO$364=W$12))</f>
        <v>0</v>
      </c>
      <c r="X33" s="359">
        <f>SUMPRODUCT((事故データ!$AM$4:$AM$364=$G33)*(事故データ!$AO$4:$AO$364=X$12))</f>
        <v>0</v>
      </c>
      <c r="Y33" s="359">
        <f>SUMPRODUCT((事故データ!$AM$4:$AM$364=$G33)*(事故データ!$AO$4:$AO$364=Y$12))</f>
        <v>0</v>
      </c>
      <c r="Z33" s="359">
        <f>SUMPRODUCT((事故データ!$AM$4:$AM$364=$G33)*(事故データ!$AO$4:$AO$364=Z$12))</f>
        <v>0</v>
      </c>
      <c r="AA33" s="359">
        <f>SUMPRODUCT((事故データ!$AM$4:$AM$364=$G33)*(事故データ!$AO$4:$AO$364=AA$12))</f>
        <v>0</v>
      </c>
      <c r="AB33" s="359">
        <f>SUMPRODUCT((事故データ!$AM$4:$AM$364=$G33)*(事故データ!$AO$4:$AO$364=AB$12))</f>
        <v>0</v>
      </c>
      <c r="AC33" s="359">
        <f>SUMPRODUCT((事故データ!$AM$4:$AM$364=$G33)*(事故データ!$AO$4:$AO$364=AC$12))</f>
        <v>0</v>
      </c>
      <c r="AD33" s="359">
        <f>SUMPRODUCT((事故データ!$AM$4:$AM$364=$G33)*(事故データ!$AO$4:$AO$364=AD$12))</f>
        <v>0</v>
      </c>
      <c r="AE33" s="359">
        <f>SUMPRODUCT((事故データ!$AM$4:$AM$364=$G33)*(事故データ!$AO$4:$AO$364=AE$12))</f>
        <v>0</v>
      </c>
      <c r="AF33" s="359">
        <f>SUMPRODUCT((事故データ!$AM$4:$AM$364=$G33)*(事故データ!$AO$4:$AO$364=AF$12))</f>
        <v>0</v>
      </c>
      <c r="AG33" s="360">
        <f>SUMPRODUCT((事故データ!$AM$4:$AM$364=$G33)*(事故データ!$AO$4:$AO$364=AG$12))</f>
        <v>0</v>
      </c>
    </row>
    <row r="34" spans="1:33">
      <c r="A34" s="325" t="s">
        <v>250</v>
      </c>
      <c r="C34" s="365" t="str">
        <f>項目入力!P30</f>
        <v>予備5</v>
      </c>
      <c r="D34" s="366">
        <f>SUMPRODUCT((事故データ!$AM$4:$AM$364=$C34)*(事故データ!$T$4:$T$364=D$12))</f>
        <v>0</v>
      </c>
      <c r="E34" s="367">
        <f>COUNTIF(事故データ!$AM$4:$AM$364,C34)</f>
        <v>0</v>
      </c>
      <c r="F34" s="298"/>
      <c r="G34" s="368" t="str">
        <f t="shared" si="0"/>
        <v>予備5</v>
      </c>
      <c r="H34" s="369">
        <f t="shared" si="1"/>
        <v>0</v>
      </c>
      <c r="I34" s="370">
        <f>SUMPRODUCT((事故データ!$AM$4:$AM$364=$G34)*(事故データ!$AO$4:$AO$364=I$12))</f>
        <v>0</v>
      </c>
      <c r="J34" s="371">
        <f>SUMPRODUCT((事故データ!$AM$4:$AM$364=$G34)*(事故データ!$AO$4:$AO$364=J$12))</f>
        <v>0</v>
      </c>
      <c r="K34" s="371">
        <f>SUMPRODUCT((事故データ!$AM$4:$AM$364=$G34)*(事故データ!$AO$4:$AO$364=K$12))</f>
        <v>0</v>
      </c>
      <c r="L34" s="371">
        <f>SUMPRODUCT((事故データ!$AM$4:$AM$364=$G34)*(事故データ!$AO$4:$AO$364=L$12))</f>
        <v>0</v>
      </c>
      <c r="M34" s="371">
        <f>SUMPRODUCT((事故データ!$AM$4:$AM$364=$G34)*(事故データ!$AO$4:$AO$364=M$12))</f>
        <v>0</v>
      </c>
      <c r="N34" s="371">
        <f>SUMPRODUCT((事故データ!$AM$4:$AM$364=$G34)*(事故データ!$AO$4:$AO$364=N$12))</f>
        <v>0</v>
      </c>
      <c r="O34" s="371">
        <f>SUMPRODUCT((事故データ!$AM$4:$AM$364=$G34)*(事故データ!$AO$4:$AO$364=O$12))</f>
        <v>0</v>
      </c>
      <c r="P34" s="371">
        <f>SUMPRODUCT((事故データ!$AM$4:$AM$364=$G34)*(事故データ!$AO$4:$AO$364=P$12))</f>
        <v>0</v>
      </c>
      <c r="Q34" s="371">
        <f>SUMPRODUCT((事故データ!$AM$4:$AM$364=$G34)*(事故データ!$AO$4:$AO$364=Q$12))</f>
        <v>0</v>
      </c>
      <c r="R34" s="371">
        <f>SUMPRODUCT((事故データ!$AM$4:$AM$364=$G34)*(事故データ!$AO$4:$AO$364=R$12))</f>
        <v>0</v>
      </c>
      <c r="S34" s="371">
        <f>SUMPRODUCT((事故データ!$AM$4:$AM$364=$G34)*(事故データ!$AO$4:$AO$364=S$12))</f>
        <v>0</v>
      </c>
      <c r="T34" s="371">
        <f>SUMPRODUCT((事故データ!$AM$4:$AM$364=$G34)*(事故データ!$AO$4:$AO$364=T$12))</f>
        <v>0</v>
      </c>
      <c r="U34" s="371">
        <f>SUMPRODUCT((事故データ!$AM$4:$AM$364=$G34)*(事故データ!$AO$4:$AO$364=U$12))</f>
        <v>0</v>
      </c>
      <c r="V34" s="371">
        <f>SUMPRODUCT((事故データ!$AM$4:$AM$364=$G34)*(事故データ!$AO$4:$AO$364=V$12))</f>
        <v>0</v>
      </c>
      <c r="W34" s="372">
        <f>SUMPRODUCT((事故データ!$AM$4:$AM$364=$G34)*(事故データ!$AO$4:$AO$364=W$12))</f>
        <v>0</v>
      </c>
      <c r="X34" s="372">
        <f>SUMPRODUCT((事故データ!$AM$4:$AM$364=$G34)*(事故データ!$AO$4:$AO$364=X$12))</f>
        <v>0</v>
      </c>
      <c r="Y34" s="372">
        <f>SUMPRODUCT((事故データ!$AM$4:$AM$364=$G34)*(事故データ!$AO$4:$AO$364=Y$12))</f>
        <v>0</v>
      </c>
      <c r="Z34" s="372">
        <f>SUMPRODUCT((事故データ!$AM$4:$AM$364=$G34)*(事故データ!$AO$4:$AO$364=Z$12))</f>
        <v>0</v>
      </c>
      <c r="AA34" s="372">
        <f>SUMPRODUCT((事故データ!$AM$4:$AM$364=$G34)*(事故データ!$AO$4:$AO$364=AA$12))</f>
        <v>0</v>
      </c>
      <c r="AB34" s="372">
        <f>SUMPRODUCT((事故データ!$AM$4:$AM$364=$G34)*(事故データ!$AO$4:$AO$364=AB$12))</f>
        <v>0</v>
      </c>
      <c r="AC34" s="372">
        <f>SUMPRODUCT((事故データ!$AM$4:$AM$364=$G34)*(事故データ!$AO$4:$AO$364=AC$12))</f>
        <v>0</v>
      </c>
      <c r="AD34" s="372">
        <f>SUMPRODUCT((事故データ!$AM$4:$AM$364=$G34)*(事故データ!$AO$4:$AO$364=AD$12))</f>
        <v>0</v>
      </c>
      <c r="AE34" s="372">
        <f>SUMPRODUCT((事故データ!$AM$4:$AM$364=$G34)*(事故データ!$AO$4:$AO$364=AE$12))</f>
        <v>0</v>
      </c>
      <c r="AF34" s="372">
        <f>SUMPRODUCT((事故データ!$AM$4:$AM$364=$G34)*(事故データ!$AO$4:$AO$364=AF$12))</f>
        <v>0</v>
      </c>
      <c r="AG34" s="373">
        <f>SUMPRODUCT((事故データ!$AM$4:$AM$364=$G34)*(事故データ!$AO$4:$AO$364=AG$12))</f>
        <v>0</v>
      </c>
    </row>
    <row r="35" spans="1:33">
      <c r="B35" s="325" t="s">
        <v>1221</v>
      </c>
    </row>
    <row r="36" spans="1:33">
      <c r="B36" s="1139">
        <v>2</v>
      </c>
      <c r="C36" s="298" t="s">
        <v>1269</v>
      </c>
      <c r="D36" s="298"/>
      <c r="E36" s="298"/>
      <c r="F36" s="298"/>
      <c r="G36" s="298" t="s">
        <v>1522</v>
      </c>
      <c r="H36" s="298"/>
      <c r="I36" s="299"/>
      <c r="J36" s="299"/>
      <c r="K36" s="299"/>
      <c r="L36" s="299"/>
      <c r="M36" s="299"/>
      <c r="N36" s="299"/>
      <c r="O36" s="299"/>
      <c r="P36" s="299"/>
      <c r="Q36" s="299"/>
      <c r="R36" s="299"/>
      <c r="S36" s="299"/>
      <c r="T36" s="299"/>
      <c r="U36" s="299"/>
      <c r="V36" s="299"/>
      <c r="W36" s="299"/>
      <c r="X36" s="299"/>
      <c r="Y36" s="299"/>
      <c r="Z36" s="299"/>
      <c r="AA36" s="299"/>
      <c r="AB36" s="299"/>
      <c r="AC36" s="299"/>
      <c r="AD36" s="299"/>
      <c r="AE36" s="299"/>
    </row>
    <row r="37" spans="1:33" ht="37.5" customHeight="1">
      <c r="C37" s="374" t="s">
        <v>6</v>
      </c>
      <c r="D37" s="1190" t="str">
        <f>D12</f>
        <v>人身</v>
      </c>
      <c r="E37" s="1181" t="s">
        <v>5</v>
      </c>
      <c r="G37" s="375" t="s">
        <v>1523</v>
      </c>
      <c r="H37" s="376" t="s">
        <v>109</v>
      </c>
      <c r="I37" s="377" t="str">
        <f t="shared" ref="I37:AE37" si="2">I12</f>
        <v>正面衝突</v>
      </c>
      <c r="J37" s="378" t="str">
        <f t="shared" si="2"/>
        <v>直進時</v>
      </c>
      <c r="K37" s="378" t="str">
        <f t="shared" si="2"/>
        <v>出会い頭</v>
      </c>
      <c r="L37" s="378" t="str">
        <f t="shared" si="2"/>
        <v>右折時</v>
      </c>
      <c r="M37" s="378" t="str">
        <f t="shared" si="2"/>
        <v>左折時</v>
      </c>
      <c r="N37" s="378" t="str">
        <f t="shared" si="2"/>
        <v>カーブ走行時</v>
      </c>
      <c r="O37" s="378" t="str">
        <f t="shared" si="2"/>
        <v>追突</v>
      </c>
      <c r="P37" s="378" t="str">
        <f t="shared" si="2"/>
        <v>発進追突</v>
      </c>
      <c r="Q37" s="378" t="str">
        <f t="shared" si="2"/>
        <v>車線
変更時</v>
      </c>
      <c r="R37" s="378" t="str">
        <f t="shared" si="2"/>
        <v>合流時</v>
      </c>
      <c r="S37" s="378" t="str">
        <f t="shared" si="2"/>
        <v>離合時</v>
      </c>
      <c r="T37" s="378" t="str">
        <f t="shared" si="2"/>
        <v>側方通過時</v>
      </c>
      <c r="U37" s="378" t="str">
        <f t="shared" si="2"/>
        <v>施設出入時</v>
      </c>
      <c r="V37" s="378" t="str">
        <f t="shared" si="2"/>
        <v>転回時</v>
      </c>
      <c r="W37" s="379" t="str">
        <f t="shared" si="2"/>
        <v>バック時</v>
      </c>
      <c r="X37" s="379" t="str">
        <f t="shared" si="2"/>
        <v>移動時</v>
      </c>
      <c r="Y37" s="379" t="str">
        <f t="shared" si="2"/>
        <v>料金所等通過時</v>
      </c>
      <c r="Z37" s="379" t="str">
        <f t="shared" si="2"/>
        <v>発進時＆措置等</v>
      </c>
      <c r="AA37" s="379" t="str">
        <f>AA12</f>
        <v>停車時</v>
      </c>
      <c r="AB37" s="379" t="str">
        <f t="shared" si="2"/>
        <v>ドア・扉開閉時</v>
      </c>
      <c r="AC37" s="379" t="str">
        <f t="shared" si="2"/>
        <v>駐停車時措置</v>
      </c>
      <c r="AD37" s="379" t="str">
        <f t="shared" si="2"/>
        <v>車内事故</v>
      </c>
      <c r="AE37" s="379" t="str">
        <f t="shared" si="2"/>
        <v>荷積降時等事故</v>
      </c>
      <c r="AF37" s="379" t="str">
        <f t="shared" ref="AF37:AG37" si="3">AF12</f>
        <v>落下・飛散等事故</v>
      </c>
      <c r="AG37" s="380" t="str">
        <f t="shared" si="3"/>
        <v>その他・不明</v>
      </c>
    </row>
    <row r="38" spans="1:33" ht="19.149999999999999" customHeight="1">
      <c r="C38" s="381"/>
      <c r="D38" s="1191"/>
      <c r="E38" s="1182"/>
      <c r="G38" s="382" t="s">
        <v>230</v>
      </c>
      <c r="H38" s="331">
        <f>SUM(I38:AG38)</f>
        <v>31</v>
      </c>
      <c r="I38" s="383">
        <f>I13</f>
        <v>0</v>
      </c>
      <c r="J38" s="384">
        <f t="shared" ref="J38:AE38" si="4">J13</f>
        <v>1</v>
      </c>
      <c r="K38" s="384">
        <f t="shared" si="4"/>
        <v>0</v>
      </c>
      <c r="L38" s="384">
        <f t="shared" si="4"/>
        <v>0</v>
      </c>
      <c r="M38" s="384">
        <f t="shared" si="4"/>
        <v>4</v>
      </c>
      <c r="N38" s="384">
        <f t="shared" si="4"/>
        <v>0</v>
      </c>
      <c r="O38" s="384">
        <f t="shared" si="4"/>
        <v>2</v>
      </c>
      <c r="P38" s="384">
        <f t="shared" si="4"/>
        <v>2</v>
      </c>
      <c r="Q38" s="384">
        <f t="shared" si="4"/>
        <v>1</v>
      </c>
      <c r="R38" s="384">
        <f t="shared" si="4"/>
        <v>0</v>
      </c>
      <c r="S38" s="384">
        <f t="shared" si="4"/>
        <v>0</v>
      </c>
      <c r="T38" s="384">
        <f t="shared" si="4"/>
        <v>0</v>
      </c>
      <c r="U38" s="384">
        <f t="shared" si="4"/>
        <v>1</v>
      </c>
      <c r="V38" s="384">
        <f t="shared" si="4"/>
        <v>1</v>
      </c>
      <c r="W38" s="384">
        <f t="shared" si="4"/>
        <v>9</v>
      </c>
      <c r="X38" s="384">
        <f t="shared" si="4"/>
        <v>5</v>
      </c>
      <c r="Y38" s="384">
        <f t="shared" si="4"/>
        <v>0</v>
      </c>
      <c r="Z38" s="384">
        <f t="shared" si="4"/>
        <v>3</v>
      </c>
      <c r="AA38" s="384">
        <f t="shared" si="4"/>
        <v>1</v>
      </c>
      <c r="AB38" s="384">
        <f t="shared" si="4"/>
        <v>0</v>
      </c>
      <c r="AC38" s="384">
        <f t="shared" si="4"/>
        <v>1</v>
      </c>
      <c r="AD38" s="384">
        <f t="shared" si="4"/>
        <v>0</v>
      </c>
      <c r="AE38" s="384">
        <f t="shared" si="4"/>
        <v>0</v>
      </c>
      <c r="AF38" s="384">
        <f t="shared" ref="AF38:AG38" si="5">AF13</f>
        <v>0</v>
      </c>
      <c r="AG38" s="385">
        <f t="shared" si="5"/>
        <v>0</v>
      </c>
    </row>
    <row r="39" spans="1:33">
      <c r="C39" s="386" t="s">
        <v>255</v>
      </c>
      <c r="D39" s="387">
        <f>SUM(D40:D59)</f>
        <v>5</v>
      </c>
      <c r="E39" s="338">
        <f>SUM(E40:E59)</f>
        <v>31</v>
      </c>
      <c r="G39" s="388" t="s">
        <v>235</v>
      </c>
      <c r="H39" s="338">
        <f>SUM(H40:H59)</f>
        <v>31</v>
      </c>
      <c r="I39" s="389">
        <f>SUM(I40:I59)</f>
        <v>0</v>
      </c>
      <c r="J39" s="390">
        <f>SUM(J40:J59)</f>
        <v>1</v>
      </c>
      <c r="K39" s="391">
        <f t="shared" ref="K39:N39" si="6">SUM(K40:K59)</f>
        <v>0</v>
      </c>
      <c r="L39" s="391">
        <f t="shared" si="6"/>
        <v>0</v>
      </c>
      <c r="M39" s="391">
        <f t="shared" si="6"/>
        <v>4</v>
      </c>
      <c r="N39" s="391">
        <f t="shared" si="6"/>
        <v>0</v>
      </c>
      <c r="O39" s="390">
        <f>SUM(O40:O59)</f>
        <v>2</v>
      </c>
      <c r="P39" s="391">
        <f t="shared" ref="P39:U39" si="7">SUM(P40:P59)</f>
        <v>2</v>
      </c>
      <c r="Q39" s="391">
        <f t="shared" si="7"/>
        <v>1</v>
      </c>
      <c r="R39" s="391">
        <f t="shared" si="7"/>
        <v>0</v>
      </c>
      <c r="S39" s="391">
        <f t="shared" si="7"/>
        <v>0</v>
      </c>
      <c r="T39" s="391">
        <f t="shared" si="7"/>
        <v>0</v>
      </c>
      <c r="U39" s="391">
        <f t="shared" si="7"/>
        <v>1</v>
      </c>
      <c r="V39" s="390">
        <f>SUM(V40:V59)</f>
        <v>1</v>
      </c>
      <c r="W39" s="390">
        <f t="shared" ref="W39:AE39" si="8">SUM(W40:W59)</f>
        <v>9</v>
      </c>
      <c r="X39" s="390">
        <f t="shared" si="8"/>
        <v>5</v>
      </c>
      <c r="Y39" s="390">
        <f t="shared" si="8"/>
        <v>0</v>
      </c>
      <c r="Z39" s="390">
        <f t="shared" si="8"/>
        <v>3</v>
      </c>
      <c r="AA39" s="390">
        <f t="shared" si="8"/>
        <v>1</v>
      </c>
      <c r="AB39" s="390">
        <f t="shared" si="8"/>
        <v>0</v>
      </c>
      <c r="AC39" s="390">
        <f t="shared" si="8"/>
        <v>1</v>
      </c>
      <c r="AD39" s="390">
        <f t="shared" si="8"/>
        <v>0</v>
      </c>
      <c r="AE39" s="390">
        <f t="shared" si="8"/>
        <v>0</v>
      </c>
      <c r="AF39" s="390">
        <f t="shared" ref="AF39:AG39" si="9">SUM(AF40:AF59)</f>
        <v>0</v>
      </c>
      <c r="AG39" s="392">
        <f t="shared" si="9"/>
        <v>0</v>
      </c>
    </row>
    <row r="40" spans="1:33">
      <c r="C40" s="343" t="str">
        <f t="shared" ref="C40:C59" si="10">C14</f>
        <v>一般道</v>
      </c>
      <c r="D40" s="344">
        <f>SUMPRODUCT((事故データ!$AM$4:$AM$364=$C40)*(事故データ!$T$4:$T$364=D$37)*(事故データ!$V$4:$V$364=1))</f>
        <v>0</v>
      </c>
      <c r="E40" s="345">
        <f>COUNTIF(事故データ!$AM$4:$AM$364,C40)</f>
        <v>1</v>
      </c>
      <c r="G40" s="346" t="str">
        <f t="shared" ref="G40:G59" si="11">G14</f>
        <v>一般道</v>
      </c>
      <c r="H40" s="347">
        <f t="shared" ref="H40:H59" si="12">SUM(I40:AG40)</f>
        <v>1</v>
      </c>
      <c r="I40" s="348">
        <f>SUMPRODUCT((事故データ!$AM$4:$AM$364=$G40)*(事故データ!$AO$4:$AO$364=I$37)*(事故データ!$V$4:$V$364=1))</f>
        <v>0</v>
      </c>
      <c r="J40" s="349">
        <f>SUMPRODUCT((事故データ!$AM$4:$AM$364=$G40)*(事故データ!$AO$4:$AO$364=J$37)*(事故データ!$V$4:$V$364=1))</f>
        <v>0</v>
      </c>
      <c r="K40" s="349">
        <f>SUMPRODUCT((事故データ!$AM$4:$AM$364=$G40)*(事故データ!$AO$4:$AO$364=K$37)*(事故データ!$V$4:$V$364=1))</f>
        <v>0</v>
      </c>
      <c r="L40" s="349">
        <f>SUMPRODUCT((事故データ!$AM$4:$AM$364=$G40)*(事故データ!$AO$4:$AO$364=L$37)*(事故データ!$V$4:$V$364=1))</f>
        <v>0</v>
      </c>
      <c r="M40" s="349">
        <f>SUMPRODUCT((事故データ!$AM$4:$AM$364=$G40)*(事故データ!$AO$4:$AO$364=M$37)*(事故データ!$V$4:$V$364=1))</f>
        <v>0</v>
      </c>
      <c r="N40" s="349">
        <f>SUMPRODUCT((事故データ!$AM$4:$AM$364=$G40)*(事故データ!$AO$4:$AO$364=N$37)*(事故データ!$V$4:$V$364=1))</f>
        <v>0</v>
      </c>
      <c r="O40" s="349">
        <f>SUMPRODUCT((事故データ!$AM$4:$AM$364=$G40)*(事故データ!$AO$4:$AO$364=O$37)*(事故データ!$V$4:$V$364=1))</f>
        <v>1</v>
      </c>
      <c r="P40" s="349">
        <f>SUMPRODUCT((事故データ!$AM$4:$AM$364=$G40)*(事故データ!$AO$4:$AO$364=P$37)*(事故データ!$V$4:$V$364=1))</f>
        <v>0</v>
      </c>
      <c r="Q40" s="349">
        <f>SUMPRODUCT((事故データ!$AM$4:$AM$364=$G40)*(事故データ!$AO$4:$AO$364=Q$37)*(事故データ!$V$4:$V$364=1))</f>
        <v>0</v>
      </c>
      <c r="R40" s="349">
        <f>SUMPRODUCT((事故データ!$AM$4:$AM$364=$G40)*(事故データ!$AO$4:$AO$364=R$37)*(事故データ!$V$4:$V$364=1))</f>
        <v>0</v>
      </c>
      <c r="S40" s="349">
        <f>SUMPRODUCT((事故データ!$AM$4:$AM$364=$G40)*(事故データ!$AO$4:$AO$364=S$37)*(事故データ!$V$4:$V$364=1))</f>
        <v>0</v>
      </c>
      <c r="T40" s="349">
        <f>SUMPRODUCT((事故データ!$AM$4:$AM$364=$G40)*(事故データ!$AO$4:$AO$364=T$37)*(事故データ!$V$4:$V$364=1))</f>
        <v>0</v>
      </c>
      <c r="U40" s="349">
        <f>SUMPRODUCT((事故データ!$AM$4:$AM$364=$G40)*(事故データ!$AO$4:$AO$364=U$37)*(事故データ!$V$4:$V$364=1))</f>
        <v>0</v>
      </c>
      <c r="V40" s="349">
        <f>SUMPRODUCT((事故データ!$AM$4:$AM$364=$G40)*(事故データ!$AO$4:$AO$364=V$37)*(事故データ!$V$4:$V$364=1))</f>
        <v>0</v>
      </c>
      <c r="W40" s="350">
        <f>SUMPRODUCT((事故データ!$AM$4:$AM$364=$G40)*(事故データ!$AO$4:$AO$364=W$37)*(事故データ!$V$4:$V$364=1))</f>
        <v>0</v>
      </c>
      <c r="X40" s="350">
        <f>SUMPRODUCT((事故データ!$AM$4:$AM$364=$G40)*(事故データ!$AO$4:$AO$364=X$37)*(事故データ!$V$4:$V$364=1))</f>
        <v>0</v>
      </c>
      <c r="Y40" s="350">
        <f>SUMPRODUCT((事故データ!$AM$4:$AM$364=$G40)*(事故データ!$AO$4:$AO$364=Y$37)*(事故データ!$V$4:$V$364=1))</f>
        <v>0</v>
      </c>
      <c r="Z40" s="350">
        <f>SUMPRODUCT((事故データ!$AM$4:$AM$364=$G40)*(事故データ!$AO$4:$AO$364=Z$37)*(事故データ!$V$4:$V$364=1))</f>
        <v>0</v>
      </c>
      <c r="AA40" s="350">
        <f>SUMPRODUCT((事故データ!$AM$4:$AM$364=$G40)*(事故データ!$AO$4:$AO$364=AA$37)*(事故データ!$V$4:$V$364=1))</f>
        <v>0</v>
      </c>
      <c r="AB40" s="350">
        <f>SUMPRODUCT((事故データ!$AM$4:$AM$364=$G40)*(事故データ!$AO$4:$AO$364=AB$37)*(事故データ!$V$4:$V$364=1))</f>
        <v>0</v>
      </c>
      <c r="AC40" s="350">
        <f>SUMPRODUCT((事故データ!$AM$4:$AM$364=$G40)*(事故データ!$AO$4:$AO$364=AC$37)*(事故データ!$V$4:$V$364=1))</f>
        <v>0</v>
      </c>
      <c r="AD40" s="393">
        <f>SUMPRODUCT((事故データ!$AM$4:$AM$364=$G40)*(事故データ!$AO$4:$AO$364=AD$37)*(事故データ!$V$4:$V$364=1))</f>
        <v>0</v>
      </c>
      <c r="AE40" s="350">
        <f>SUMPRODUCT((事故データ!$AM$4:$AM$364=$G40)*(事故データ!$AO$4:$AO$364=AE$37)*(事故データ!$V$4:$V$364=1))</f>
        <v>0</v>
      </c>
      <c r="AF40" s="350">
        <f>SUMPRODUCT((事故データ!$AM$4:$AM$364=$G40)*(事故データ!$AO$4:$AO$364=AF$37)*(事故データ!$V$4:$V$364=1))</f>
        <v>0</v>
      </c>
      <c r="AG40" s="351">
        <f>SUMPRODUCT((事故データ!$AM$4:$AM$364=$G40)*(事故データ!$AO$4:$AO$364=AG$37)*(事故データ!$V$4:$V$364=1))</f>
        <v>0</v>
      </c>
    </row>
    <row r="41" spans="1:33">
      <c r="C41" s="352" t="str">
        <f t="shared" si="10"/>
        <v>狭道路</v>
      </c>
      <c r="D41" s="353">
        <f>SUMPRODUCT((事故データ!$AM$4:$AM$364=$C41)*(事故データ!$T$4:$T$364=D$37)*(事故データ!$V$4:$V$364=1))</f>
        <v>1</v>
      </c>
      <c r="E41" s="354">
        <f>COUNTIF(事故データ!$AM$4:$AM$364,C41)</f>
        <v>3</v>
      </c>
      <c r="G41" s="355" t="str">
        <f t="shared" si="11"/>
        <v>狭道路</v>
      </c>
      <c r="H41" s="356">
        <f t="shared" si="12"/>
        <v>3</v>
      </c>
      <c r="I41" s="357">
        <f>SUMPRODUCT((事故データ!$AM$4:$AM$364=$G41)*(事故データ!$AO$4:$AO$364=I$37)*(事故データ!$V$4:$V$364=1))</f>
        <v>0</v>
      </c>
      <c r="J41" s="358">
        <f>SUMPRODUCT((事故データ!$AM$4:$AM$364=$G41)*(事故データ!$AO$4:$AO$364=J$37)*(事故データ!$V$4:$V$364=1))</f>
        <v>1</v>
      </c>
      <c r="K41" s="358">
        <f>SUMPRODUCT((事故データ!$AM$4:$AM$364=$G41)*(事故データ!$AO$4:$AO$364=K$37)*(事故データ!$V$4:$V$364=1))</f>
        <v>0</v>
      </c>
      <c r="L41" s="358">
        <f>SUMPRODUCT((事故データ!$AM$4:$AM$364=$G41)*(事故データ!$AO$4:$AO$364=L$37)*(事故データ!$V$4:$V$364=1))</f>
        <v>0</v>
      </c>
      <c r="M41" s="358">
        <f>SUMPRODUCT((事故データ!$AM$4:$AM$364=$G41)*(事故データ!$AO$4:$AO$364=M$37)*(事故データ!$V$4:$V$364=1))</f>
        <v>1</v>
      </c>
      <c r="N41" s="358">
        <f>SUMPRODUCT((事故データ!$AM$4:$AM$364=$G41)*(事故データ!$AO$4:$AO$364=N$37)*(事故データ!$V$4:$V$364=1))</f>
        <v>0</v>
      </c>
      <c r="O41" s="358">
        <f>SUMPRODUCT((事故データ!$AM$4:$AM$364=$G41)*(事故データ!$AO$4:$AO$364=O$37)*(事故データ!$V$4:$V$364=1))</f>
        <v>0</v>
      </c>
      <c r="P41" s="358">
        <f>SUMPRODUCT((事故データ!$AM$4:$AM$364=$G41)*(事故データ!$AO$4:$AO$364=P$37)*(事故データ!$V$4:$V$364=1))</f>
        <v>0</v>
      </c>
      <c r="Q41" s="358">
        <f>SUMPRODUCT((事故データ!$AM$4:$AM$364=$G41)*(事故データ!$AO$4:$AO$364=Q$37)*(事故データ!$V$4:$V$364=1))</f>
        <v>0</v>
      </c>
      <c r="R41" s="358">
        <f>SUMPRODUCT((事故データ!$AM$4:$AM$364=$G41)*(事故データ!$AO$4:$AO$364=R$37)*(事故データ!$V$4:$V$364=1))</f>
        <v>0</v>
      </c>
      <c r="S41" s="358">
        <f>SUMPRODUCT((事故データ!$AM$4:$AM$364=$G41)*(事故データ!$AO$4:$AO$364=S$37)*(事故データ!$V$4:$V$364=1))</f>
        <v>0</v>
      </c>
      <c r="T41" s="358">
        <f>SUMPRODUCT((事故データ!$AM$4:$AM$364=$G41)*(事故データ!$AO$4:$AO$364=T$37)*(事故データ!$V$4:$V$364=1))</f>
        <v>0</v>
      </c>
      <c r="U41" s="358">
        <f>SUMPRODUCT((事故データ!$AM$4:$AM$364=$G41)*(事故データ!$AO$4:$AO$364=U$37)*(事故データ!$V$4:$V$364=1))</f>
        <v>0</v>
      </c>
      <c r="V41" s="358">
        <f>SUMPRODUCT((事故データ!$AM$4:$AM$364=$G41)*(事故データ!$AO$4:$AO$364=V$37)*(事故データ!$V$4:$V$364=1))</f>
        <v>1</v>
      </c>
      <c r="W41" s="359">
        <f>SUMPRODUCT((事故データ!$AM$4:$AM$364=$G41)*(事故データ!$AO$4:$AO$364=W$37)*(事故データ!$V$4:$V$364=1))</f>
        <v>0</v>
      </c>
      <c r="X41" s="359">
        <f>SUMPRODUCT((事故データ!$AM$4:$AM$364=$G41)*(事故データ!$AO$4:$AO$364=X$37)*(事故データ!$V$4:$V$364=1))</f>
        <v>0</v>
      </c>
      <c r="Y41" s="359">
        <f>SUMPRODUCT((事故データ!$AM$4:$AM$364=$G41)*(事故データ!$AO$4:$AO$364=Y$37)*(事故データ!$V$4:$V$364=1))</f>
        <v>0</v>
      </c>
      <c r="Z41" s="359">
        <f>SUMPRODUCT((事故データ!$AM$4:$AM$364=$G41)*(事故データ!$AO$4:$AO$364=Z$37)*(事故データ!$V$4:$V$364=1))</f>
        <v>0</v>
      </c>
      <c r="AA41" s="359">
        <f>SUMPRODUCT((事故データ!$AM$4:$AM$364=$G41)*(事故データ!$AO$4:$AO$364=AA$37)*(事故データ!$V$4:$V$364=1))</f>
        <v>0</v>
      </c>
      <c r="AB41" s="359">
        <f>SUMPRODUCT((事故データ!$AM$4:$AM$364=$G41)*(事故データ!$AO$4:$AO$364=AB$37)*(事故データ!$V$4:$V$364=1))</f>
        <v>0</v>
      </c>
      <c r="AC41" s="359">
        <f>SUMPRODUCT((事故データ!$AM$4:$AM$364=$G41)*(事故データ!$AO$4:$AO$364=AC$37)*(事故データ!$V$4:$V$364=1))</f>
        <v>0</v>
      </c>
      <c r="AD41" s="394">
        <f>SUMPRODUCT((事故データ!$AM$4:$AM$364=$G41)*(事故データ!$AO$4:$AO$364=AD$37)*(事故データ!$V$4:$V$364=1))</f>
        <v>0</v>
      </c>
      <c r="AE41" s="359">
        <f>SUMPRODUCT((事故データ!$AM$4:$AM$364=$G41)*(事故データ!$AO$4:$AO$364=AE$37)*(事故データ!$V$4:$V$364=1))</f>
        <v>0</v>
      </c>
      <c r="AF41" s="359">
        <f>SUMPRODUCT((事故データ!$AM$4:$AM$364=$G41)*(事故データ!$AO$4:$AO$364=AF$37)*(事故データ!$V$4:$V$364=1))</f>
        <v>0</v>
      </c>
      <c r="AG41" s="360">
        <f>SUMPRODUCT((事故データ!$AM$4:$AM$364=$G41)*(事故データ!$AO$4:$AO$364=AG$37)*(事故データ!$V$4:$V$364=1))</f>
        <v>0</v>
      </c>
    </row>
    <row r="42" spans="1:33">
      <c r="C42" s="352" t="str">
        <f t="shared" si="10"/>
        <v>信号（有）交差点・同付近</v>
      </c>
      <c r="D42" s="353">
        <f>SUMPRODUCT((事故データ!$AM$4:$AM$364=$C42)*(事故データ!$T$4:$T$364=D$37)*(事故データ!$V$4:$V$364=1))</f>
        <v>1</v>
      </c>
      <c r="E42" s="354">
        <f>COUNTIF(事故データ!$AM$4:$AM$364,C42)</f>
        <v>6</v>
      </c>
      <c r="G42" s="355" t="str">
        <f t="shared" si="11"/>
        <v>信号（有）交差点・同付近</v>
      </c>
      <c r="H42" s="356">
        <f t="shared" si="12"/>
        <v>6</v>
      </c>
      <c r="I42" s="357">
        <f>SUMPRODUCT((事故データ!$AM$4:$AM$364=$G42)*(事故データ!$AO$4:$AO$364=I$37)*(事故データ!$V$4:$V$364=1))</f>
        <v>0</v>
      </c>
      <c r="J42" s="358">
        <f>SUMPRODUCT((事故データ!$AM$4:$AM$364=$G42)*(事故データ!$AO$4:$AO$364=J$37)*(事故データ!$V$4:$V$364=1))</f>
        <v>0</v>
      </c>
      <c r="K42" s="358">
        <f>SUMPRODUCT((事故データ!$AM$4:$AM$364=$G42)*(事故データ!$AO$4:$AO$364=K$37)*(事故データ!$V$4:$V$364=1))</f>
        <v>0</v>
      </c>
      <c r="L42" s="358">
        <f>SUMPRODUCT((事故データ!$AM$4:$AM$364=$G42)*(事故データ!$AO$4:$AO$364=L$37)*(事故データ!$V$4:$V$364=1))</f>
        <v>0</v>
      </c>
      <c r="M42" s="358">
        <f>SUMPRODUCT((事故データ!$AM$4:$AM$364=$G42)*(事故データ!$AO$4:$AO$364=M$37)*(事故データ!$V$4:$V$364=1))</f>
        <v>2</v>
      </c>
      <c r="N42" s="358">
        <f>SUMPRODUCT((事故データ!$AM$4:$AM$364=$G42)*(事故データ!$AO$4:$AO$364=N$37)*(事故データ!$V$4:$V$364=1))</f>
        <v>0</v>
      </c>
      <c r="O42" s="358">
        <f>SUMPRODUCT((事故データ!$AM$4:$AM$364=$G42)*(事故データ!$AO$4:$AO$364=O$37)*(事故データ!$V$4:$V$364=1))</f>
        <v>1</v>
      </c>
      <c r="P42" s="358">
        <f>SUMPRODUCT((事故データ!$AM$4:$AM$364=$G42)*(事故データ!$AO$4:$AO$364=P$37)*(事故データ!$V$4:$V$364=1))</f>
        <v>2</v>
      </c>
      <c r="Q42" s="358">
        <f>SUMPRODUCT((事故データ!$AM$4:$AM$364=$G42)*(事故データ!$AO$4:$AO$364=Q$37)*(事故データ!$V$4:$V$364=1))</f>
        <v>0</v>
      </c>
      <c r="R42" s="358">
        <f>SUMPRODUCT((事故データ!$AM$4:$AM$364=$G42)*(事故データ!$AO$4:$AO$364=R$37)*(事故データ!$V$4:$V$364=1))</f>
        <v>0</v>
      </c>
      <c r="S42" s="358">
        <f>SUMPRODUCT((事故データ!$AM$4:$AM$364=$G42)*(事故データ!$AO$4:$AO$364=S$37)*(事故データ!$V$4:$V$364=1))</f>
        <v>0</v>
      </c>
      <c r="T42" s="358">
        <f>SUMPRODUCT((事故データ!$AM$4:$AM$364=$G42)*(事故データ!$AO$4:$AO$364=T$37)*(事故データ!$V$4:$V$364=1))</f>
        <v>0</v>
      </c>
      <c r="U42" s="358">
        <f>SUMPRODUCT((事故データ!$AM$4:$AM$364=$G42)*(事故データ!$AO$4:$AO$364=U$37)*(事故データ!$V$4:$V$364=1))</f>
        <v>0</v>
      </c>
      <c r="V42" s="358">
        <f>SUMPRODUCT((事故データ!$AM$4:$AM$364=$G42)*(事故データ!$AO$4:$AO$364=V$37)*(事故データ!$V$4:$V$364=1))</f>
        <v>0</v>
      </c>
      <c r="W42" s="359">
        <f>SUMPRODUCT((事故データ!$AM$4:$AM$364=$G42)*(事故データ!$AO$4:$AO$364=W$37)*(事故データ!$V$4:$V$364=1))</f>
        <v>0</v>
      </c>
      <c r="X42" s="359">
        <f>SUMPRODUCT((事故データ!$AM$4:$AM$364=$G42)*(事故データ!$AO$4:$AO$364=X$37)*(事故データ!$V$4:$V$364=1))</f>
        <v>0</v>
      </c>
      <c r="Y42" s="359">
        <f>SUMPRODUCT((事故データ!$AM$4:$AM$364=$G42)*(事故データ!$AO$4:$AO$364=Y$37)*(事故データ!$V$4:$V$364=1))</f>
        <v>0</v>
      </c>
      <c r="Z42" s="359">
        <f>SUMPRODUCT((事故データ!$AM$4:$AM$364=$G42)*(事故データ!$AO$4:$AO$364=Z$37)*(事故データ!$V$4:$V$364=1))</f>
        <v>0</v>
      </c>
      <c r="AA42" s="359">
        <f>SUMPRODUCT((事故データ!$AM$4:$AM$364=$G42)*(事故データ!$AO$4:$AO$364=AA$37)*(事故データ!$V$4:$V$364=1))</f>
        <v>1</v>
      </c>
      <c r="AB42" s="359">
        <f>SUMPRODUCT((事故データ!$AM$4:$AM$364=$G42)*(事故データ!$AO$4:$AO$364=AB$37)*(事故データ!$V$4:$V$364=1))</f>
        <v>0</v>
      </c>
      <c r="AC42" s="359">
        <f>SUMPRODUCT((事故データ!$AM$4:$AM$364=$G42)*(事故データ!$AO$4:$AO$364=AC$37)*(事故データ!$V$4:$V$364=1))</f>
        <v>0</v>
      </c>
      <c r="AD42" s="394">
        <f>SUMPRODUCT((事故データ!$AM$4:$AM$364=$G42)*(事故データ!$AO$4:$AO$364=AD$37)*(事故データ!$V$4:$V$364=1))</f>
        <v>0</v>
      </c>
      <c r="AE42" s="359">
        <f>SUMPRODUCT((事故データ!$AM$4:$AM$364=$G42)*(事故データ!$AO$4:$AO$364=AE$37)*(事故データ!$V$4:$V$364=1))</f>
        <v>0</v>
      </c>
      <c r="AF42" s="359">
        <f>SUMPRODUCT((事故データ!$AM$4:$AM$364=$G42)*(事故データ!$AO$4:$AO$364=AF$37)*(事故データ!$V$4:$V$364=1))</f>
        <v>0</v>
      </c>
      <c r="AG42" s="360">
        <f>SUMPRODUCT((事故データ!$AM$4:$AM$364=$G42)*(事故データ!$AO$4:$AO$364=AG$37)*(事故データ!$V$4:$V$364=1))</f>
        <v>0</v>
      </c>
    </row>
    <row r="43" spans="1:33">
      <c r="C43" s="352" t="str">
        <f t="shared" si="10"/>
        <v>信号（無）交差点・同付近</v>
      </c>
      <c r="D43" s="353">
        <f>SUMPRODUCT((事故データ!$AM$4:$AM$364=$C43)*(事故データ!$T$4:$T$364=D$37)*(事故データ!$V$4:$V$364=1))</f>
        <v>0</v>
      </c>
      <c r="E43" s="354">
        <f>COUNTIF(事故データ!$AM$4:$AM$364,C43)</f>
        <v>0</v>
      </c>
      <c r="G43" s="355" t="str">
        <f t="shared" si="11"/>
        <v>信号（無）交差点・同付近</v>
      </c>
      <c r="H43" s="356">
        <f t="shared" si="12"/>
        <v>0</v>
      </c>
      <c r="I43" s="357">
        <f>SUMPRODUCT((事故データ!$AM$4:$AM$364=$G43)*(事故データ!$AO$4:$AO$364=I$37)*(事故データ!$V$4:$V$364=1))</f>
        <v>0</v>
      </c>
      <c r="J43" s="358">
        <f>SUMPRODUCT((事故データ!$AM$4:$AM$364=$G43)*(事故データ!$AO$4:$AO$364=J$37)*(事故データ!$V$4:$V$364=1))</f>
        <v>0</v>
      </c>
      <c r="K43" s="358">
        <f>SUMPRODUCT((事故データ!$AM$4:$AM$364=$G43)*(事故データ!$AO$4:$AO$364=K$37)*(事故データ!$V$4:$V$364=1))</f>
        <v>0</v>
      </c>
      <c r="L43" s="358">
        <f>SUMPRODUCT((事故データ!$AM$4:$AM$364=$G43)*(事故データ!$AO$4:$AO$364=L$37)*(事故データ!$V$4:$V$364=1))</f>
        <v>0</v>
      </c>
      <c r="M43" s="358">
        <f>SUMPRODUCT((事故データ!$AM$4:$AM$364=$G43)*(事故データ!$AO$4:$AO$364=M$37)*(事故データ!$V$4:$V$364=1))</f>
        <v>0</v>
      </c>
      <c r="N43" s="358">
        <f>SUMPRODUCT((事故データ!$AM$4:$AM$364=$G43)*(事故データ!$AO$4:$AO$364=N$37)*(事故データ!$V$4:$V$364=1))</f>
        <v>0</v>
      </c>
      <c r="O43" s="358">
        <f>SUMPRODUCT((事故データ!$AM$4:$AM$364=$G43)*(事故データ!$AO$4:$AO$364=O$37)*(事故データ!$V$4:$V$364=1))</f>
        <v>0</v>
      </c>
      <c r="P43" s="358">
        <f>SUMPRODUCT((事故データ!$AM$4:$AM$364=$G43)*(事故データ!$AO$4:$AO$364=P$37)*(事故データ!$V$4:$V$364=1))</f>
        <v>0</v>
      </c>
      <c r="Q43" s="358">
        <f>SUMPRODUCT((事故データ!$AM$4:$AM$364=$G43)*(事故データ!$AO$4:$AO$364=Q$37)*(事故データ!$V$4:$V$364=1))</f>
        <v>0</v>
      </c>
      <c r="R43" s="358">
        <f>SUMPRODUCT((事故データ!$AM$4:$AM$364=$G43)*(事故データ!$AO$4:$AO$364=R$37)*(事故データ!$V$4:$V$364=1))</f>
        <v>0</v>
      </c>
      <c r="S43" s="358">
        <f>SUMPRODUCT((事故データ!$AM$4:$AM$364=$G43)*(事故データ!$AO$4:$AO$364=S$37)*(事故データ!$V$4:$V$364=1))</f>
        <v>0</v>
      </c>
      <c r="T43" s="358">
        <f>SUMPRODUCT((事故データ!$AM$4:$AM$364=$G43)*(事故データ!$AO$4:$AO$364=T$37)*(事故データ!$V$4:$V$364=1))</f>
        <v>0</v>
      </c>
      <c r="U43" s="358">
        <f>SUMPRODUCT((事故データ!$AM$4:$AM$364=$G43)*(事故データ!$AO$4:$AO$364=U$37)*(事故データ!$V$4:$V$364=1))</f>
        <v>0</v>
      </c>
      <c r="V43" s="358">
        <f>SUMPRODUCT((事故データ!$AM$4:$AM$364=$G43)*(事故データ!$AO$4:$AO$364=V$37)*(事故データ!$V$4:$V$364=1))</f>
        <v>0</v>
      </c>
      <c r="W43" s="359">
        <f>SUMPRODUCT((事故データ!$AM$4:$AM$364=$G43)*(事故データ!$AO$4:$AO$364=W$37)*(事故データ!$V$4:$V$364=1))</f>
        <v>0</v>
      </c>
      <c r="X43" s="359">
        <f>SUMPRODUCT((事故データ!$AM$4:$AM$364=$G43)*(事故データ!$AO$4:$AO$364=X$37)*(事故データ!$V$4:$V$364=1))</f>
        <v>0</v>
      </c>
      <c r="Y43" s="359">
        <f>SUMPRODUCT((事故データ!$AM$4:$AM$364=$G43)*(事故データ!$AO$4:$AO$364=Y$37)*(事故データ!$V$4:$V$364=1))</f>
        <v>0</v>
      </c>
      <c r="Z43" s="359">
        <f>SUMPRODUCT((事故データ!$AM$4:$AM$364=$G43)*(事故データ!$AO$4:$AO$364=Z$37)*(事故データ!$V$4:$V$364=1))</f>
        <v>0</v>
      </c>
      <c r="AA43" s="359">
        <f>SUMPRODUCT((事故データ!$AM$4:$AM$364=$G43)*(事故データ!$AO$4:$AO$364=AA$37)*(事故データ!$V$4:$V$364=1))</f>
        <v>0</v>
      </c>
      <c r="AB43" s="359">
        <f>SUMPRODUCT((事故データ!$AM$4:$AM$364=$G43)*(事故データ!$AO$4:$AO$364=AB$37)*(事故データ!$V$4:$V$364=1))</f>
        <v>0</v>
      </c>
      <c r="AC43" s="359">
        <f>SUMPRODUCT((事故データ!$AM$4:$AM$364=$G43)*(事故データ!$AO$4:$AO$364=AC$37)*(事故データ!$V$4:$V$364=1))</f>
        <v>0</v>
      </c>
      <c r="AD43" s="394">
        <f>SUMPRODUCT((事故データ!$AM$4:$AM$364=$G43)*(事故データ!$AO$4:$AO$364=AD$37)*(事故データ!$V$4:$V$364=1))</f>
        <v>0</v>
      </c>
      <c r="AE43" s="359">
        <f>SUMPRODUCT((事故データ!$AM$4:$AM$364=$G43)*(事故データ!$AO$4:$AO$364=AE$37)*(事故データ!$V$4:$V$364=1))</f>
        <v>0</v>
      </c>
      <c r="AF43" s="359">
        <f>SUMPRODUCT((事故データ!$AM$4:$AM$364=$G43)*(事故データ!$AO$4:$AO$364=AF$37)*(事故データ!$V$4:$V$364=1))</f>
        <v>0</v>
      </c>
      <c r="AG43" s="360">
        <f>SUMPRODUCT((事故データ!$AM$4:$AM$364=$G43)*(事故データ!$AO$4:$AO$364=AG$37)*(事故データ!$V$4:$V$364=1))</f>
        <v>0</v>
      </c>
    </row>
    <row r="44" spans="1:33">
      <c r="C44" s="352" t="str">
        <f t="shared" si="10"/>
        <v>細街路交差点・同付近</v>
      </c>
      <c r="D44" s="353">
        <f>SUMPRODUCT((事故データ!$AM$4:$AM$364=$C44)*(事故データ!$T$4:$T$364=D$37)*(事故データ!$V$4:$V$364=1))</f>
        <v>0</v>
      </c>
      <c r="E44" s="354">
        <f>COUNTIF(事故データ!$AM$4:$AM$364,C44)</f>
        <v>0</v>
      </c>
      <c r="G44" s="355" t="str">
        <f t="shared" si="11"/>
        <v>細街路交差点・同付近</v>
      </c>
      <c r="H44" s="356">
        <f t="shared" si="12"/>
        <v>0</v>
      </c>
      <c r="I44" s="357">
        <f>SUMPRODUCT((事故データ!$AM$4:$AM$364=$G44)*(事故データ!$AO$4:$AO$364=I$37)*(事故データ!$V$4:$V$364=1))</f>
        <v>0</v>
      </c>
      <c r="J44" s="358">
        <f>SUMPRODUCT((事故データ!$AM$4:$AM$364=$G44)*(事故データ!$AO$4:$AO$364=J$37)*(事故データ!$V$4:$V$364=1))</f>
        <v>0</v>
      </c>
      <c r="K44" s="358">
        <f>SUMPRODUCT((事故データ!$AM$4:$AM$364=$G44)*(事故データ!$AO$4:$AO$364=K$37)*(事故データ!$V$4:$V$364=1))</f>
        <v>0</v>
      </c>
      <c r="L44" s="358">
        <f>SUMPRODUCT((事故データ!$AM$4:$AM$364=$G44)*(事故データ!$AO$4:$AO$364=L$37)*(事故データ!$V$4:$V$364=1))</f>
        <v>0</v>
      </c>
      <c r="M44" s="358">
        <f>SUMPRODUCT((事故データ!$AM$4:$AM$364=$G44)*(事故データ!$AO$4:$AO$364=M$37)*(事故データ!$V$4:$V$364=1))</f>
        <v>0</v>
      </c>
      <c r="N44" s="358">
        <f>SUMPRODUCT((事故データ!$AM$4:$AM$364=$G44)*(事故データ!$AO$4:$AO$364=N$37)*(事故データ!$V$4:$V$364=1))</f>
        <v>0</v>
      </c>
      <c r="O44" s="358">
        <f>SUMPRODUCT((事故データ!$AM$4:$AM$364=$G44)*(事故データ!$AO$4:$AO$364=O$37)*(事故データ!$V$4:$V$364=1))</f>
        <v>0</v>
      </c>
      <c r="P44" s="358">
        <f>SUMPRODUCT((事故データ!$AM$4:$AM$364=$G44)*(事故データ!$AO$4:$AO$364=P$37)*(事故データ!$V$4:$V$364=1))</f>
        <v>0</v>
      </c>
      <c r="Q44" s="358">
        <f>SUMPRODUCT((事故データ!$AM$4:$AM$364=$G44)*(事故データ!$AO$4:$AO$364=Q$37)*(事故データ!$V$4:$V$364=1))</f>
        <v>0</v>
      </c>
      <c r="R44" s="358">
        <f>SUMPRODUCT((事故データ!$AM$4:$AM$364=$G44)*(事故データ!$AO$4:$AO$364=R$37)*(事故データ!$V$4:$V$364=1))</f>
        <v>0</v>
      </c>
      <c r="S44" s="358">
        <f>SUMPRODUCT((事故データ!$AM$4:$AM$364=$G44)*(事故データ!$AO$4:$AO$364=S$37)*(事故データ!$V$4:$V$364=1))</f>
        <v>0</v>
      </c>
      <c r="T44" s="358">
        <f>SUMPRODUCT((事故データ!$AM$4:$AM$364=$G44)*(事故データ!$AO$4:$AO$364=T$37)*(事故データ!$V$4:$V$364=1))</f>
        <v>0</v>
      </c>
      <c r="U44" s="358">
        <f>SUMPRODUCT((事故データ!$AM$4:$AM$364=$G44)*(事故データ!$AO$4:$AO$364=U$37)*(事故データ!$V$4:$V$364=1))</f>
        <v>0</v>
      </c>
      <c r="V44" s="358">
        <f>SUMPRODUCT((事故データ!$AM$4:$AM$364=$G44)*(事故データ!$AO$4:$AO$364=V$37)*(事故データ!$V$4:$V$364=1))</f>
        <v>0</v>
      </c>
      <c r="W44" s="359">
        <f>SUMPRODUCT((事故データ!$AM$4:$AM$364=$G44)*(事故データ!$AO$4:$AO$364=W$37)*(事故データ!$V$4:$V$364=1))</f>
        <v>0</v>
      </c>
      <c r="X44" s="359">
        <f>SUMPRODUCT((事故データ!$AM$4:$AM$364=$G44)*(事故データ!$AO$4:$AO$364=X$37)*(事故データ!$V$4:$V$364=1))</f>
        <v>0</v>
      </c>
      <c r="Y44" s="359">
        <f>SUMPRODUCT((事故データ!$AM$4:$AM$364=$G44)*(事故データ!$AO$4:$AO$364=Y$37)*(事故データ!$V$4:$V$364=1))</f>
        <v>0</v>
      </c>
      <c r="Z44" s="359">
        <f>SUMPRODUCT((事故データ!$AM$4:$AM$364=$G44)*(事故データ!$AO$4:$AO$364=Z$37)*(事故データ!$V$4:$V$364=1))</f>
        <v>0</v>
      </c>
      <c r="AA44" s="359">
        <f>SUMPRODUCT((事故データ!$AM$4:$AM$364=$G44)*(事故データ!$AO$4:$AO$364=AA$37)*(事故データ!$V$4:$V$364=1))</f>
        <v>0</v>
      </c>
      <c r="AB44" s="359">
        <f>SUMPRODUCT((事故データ!$AM$4:$AM$364=$G44)*(事故データ!$AO$4:$AO$364=AB$37)*(事故データ!$V$4:$V$364=1))</f>
        <v>0</v>
      </c>
      <c r="AC44" s="359">
        <f>SUMPRODUCT((事故データ!$AM$4:$AM$364=$G44)*(事故データ!$AO$4:$AO$364=AC$37)*(事故データ!$V$4:$V$364=1))</f>
        <v>0</v>
      </c>
      <c r="AD44" s="394">
        <f>SUMPRODUCT((事故データ!$AM$4:$AM$364=$G44)*(事故データ!$AO$4:$AO$364=AD$37)*(事故データ!$V$4:$V$364=1))</f>
        <v>0</v>
      </c>
      <c r="AE44" s="359">
        <f>SUMPRODUCT((事故データ!$AM$4:$AM$364=$G44)*(事故データ!$AO$4:$AO$364=AE$37)*(事故データ!$V$4:$V$364=1))</f>
        <v>0</v>
      </c>
      <c r="AF44" s="359">
        <f>SUMPRODUCT((事故データ!$AM$4:$AM$364=$G44)*(事故データ!$AO$4:$AO$364=AF$37)*(事故データ!$V$4:$V$364=1))</f>
        <v>0</v>
      </c>
      <c r="AG44" s="360">
        <f>SUMPRODUCT((事故データ!$AM$4:$AM$364=$G44)*(事故データ!$AO$4:$AO$364=AG$37)*(事故データ!$V$4:$V$364=1))</f>
        <v>0</v>
      </c>
    </row>
    <row r="45" spans="1:33">
      <c r="C45" s="352" t="str">
        <f t="shared" si="10"/>
        <v>高速道</v>
      </c>
      <c r="D45" s="353">
        <f>SUMPRODUCT((事故データ!$AM$4:$AM$364=$C45)*(事故データ!$T$4:$T$364=D$37)*(事故データ!$V$4:$V$364=1))</f>
        <v>0</v>
      </c>
      <c r="E45" s="354">
        <f>COUNTIF(事故データ!$AM$4:$AM$364,C45)</f>
        <v>1</v>
      </c>
      <c r="G45" s="355" t="str">
        <f t="shared" si="11"/>
        <v>高速道</v>
      </c>
      <c r="H45" s="356">
        <f t="shared" si="12"/>
        <v>1</v>
      </c>
      <c r="I45" s="357">
        <f>SUMPRODUCT((事故データ!$AM$4:$AM$364=$G45)*(事故データ!$AO$4:$AO$364=I$37)*(事故データ!$V$4:$V$364=1))</f>
        <v>0</v>
      </c>
      <c r="J45" s="358">
        <f>SUMPRODUCT((事故データ!$AM$4:$AM$364=$G45)*(事故データ!$AO$4:$AO$364=J$37)*(事故データ!$V$4:$V$364=1))</f>
        <v>0</v>
      </c>
      <c r="K45" s="358">
        <f>SUMPRODUCT((事故データ!$AM$4:$AM$364=$G45)*(事故データ!$AO$4:$AO$364=K$37)*(事故データ!$V$4:$V$364=1))</f>
        <v>0</v>
      </c>
      <c r="L45" s="358">
        <f>SUMPRODUCT((事故データ!$AM$4:$AM$364=$G45)*(事故データ!$AO$4:$AO$364=L$37)*(事故データ!$V$4:$V$364=1))</f>
        <v>0</v>
      </c>
      <c r="M45" s="358">
        <f>SUMPRODUCT((事故データ!$AM$4:$AM$364=$G45)*(事故データ!$AO$4:$AO$364=M$37)*(事故データ!$V$4:$V$364=1))</f>
        <v>0</v>
      </c>
      <c r="N45" s="358">
        <f>SUMPRODUCT((事故データ!$AM$4:$AM$364=$G45)*(事故データ!$AO$4:$AO$364=N$37)*(事故データ!$V$4:$V$364=1))</f>
        <v>0</v>
      </c>
      <c r="O45" s="358">
        <f>SUMPRODUCT((事故データ!$AM$4:$AM$364=$G45)*(事故データ!$AO$4:$AO$364=O$37)*(事故データ!$V$4:$V$364=1))</f>
        <v>0</v>
      </c>
      <c r="P45" s="358">
        <f>SUMPRODUCT((事故データ!$AM$4:$AM$364=$G45)*(事故データ!$AO$4:$AO$364=P$37)*(事故データ!$V$4:$V$364=1))</f>
        <v>0</v>
      </c>
      <c r="Q45" s="358">
        <f>SUMPRODUCT((事故データ!$AM$4:$AM$364=$G45)*(事故データ!$AO$4:$AO$364=Q$37)*(事故データ!$V$4:$V$364=1))</f>
        <v>1</v>
      </c>
      <c r="R45" s="358">
        <f>SUMPRODUCT((事故データ!$AM$4:$AM$364=$G45)*(事故データ!$AO$4:$AO$364=R$37)*(事故データ!$V$4:$V$364=1))</f>
        <v>0</v>
      </c>
      <c r="S45" s="358">
        <f>SUMPRODUCT((事故データ!$AM$4:$AM$364=$G45)*(事故データ!$AO$4:$AO$364=S$37)*(事故データ!$V$4:$V$364=1))</f>
        <v>0</v>
      </c>
      <c r="T45" s="358">
        <f>SUMPRODUCT((事故データ!$AM$4:$AM$364=$G45)*(事故データ!$AO$4:$AO$364=T$37)*(事故データ!$V$4:$V$364=1))</f>
        <v>0</v>
      </c>
      <c r="U45" s="358">
        <f>SUMPRODUCT((事故データ!$AM$4:$AM$364=$G45)*(事故データ!$AO$4:$AO$364=U$37)*(事故データ!$V$4:$V$364=1))</f>
        <v>0</v>
      </c>
      <c r="V45" s="358">
        <f>SUMPRODUCT((事故データ!$AM$4:$AM$364=$G45)*(事故データ!$AO$4:$AO$364=V$37)*(事故データ!$V$4:$V$364=1))</f>
        <v>0</v>
      </c>
      <c r="W45" s="359">
        <f>SUMPRODUCT((事故データ!$AM$4:$AM$364=$G45)*(事故データ!$AO$4:$AO$364=W$37)*(事故データ!$V$4:$V$364=1))</f>
        <v>0</v>
      </c>
      <c r="X45" s="359">
        <f>SUMPRODUCT((事故データ!$AM$4:$AM$364=$G45)*(事故データ!$AO$4:$AO$364=X$37)*(事故データ!$V$4:$V$364=1))</f>
        <v>0</v>
      </c>
      <c r="Y45" s="359">
        <f>SUMPRODUCT((事故データ!$AM$4:$AM$364=$G45)*(事故データ!$AO$4:$AO$364=Y$37)*(事故データ!$V$4:$V$364=1))</f>
        <v>0</v>
      </c>
      <c r="Z45" s="359">
        <f>SUMPRODUCT((事故データ!$AM$4:$AM$364=$G45)*(事故データ!$AO$4:$AO$364=Z$37)*(事故データ!$V$4:$V$364=1))</f>
        <v>0</v>
      </c>
      <c r="AA45" s="359">
        <f>SUMPRODUCT((事故データ!$AM$4:$AM$364=$G45)*(事故データ!$AO$4:$AO$364=AA$37)*(事故データ!$V$4:$V$364=1))</f>
        <v>0</v>
      </c>
      <c r="AB45" s="359">
        <f>SUMPRODUCT((事故データ!$AM$4:$AM$364=$G45)*(事故データ!$AO$4:$AO$364=AB$37)*(事故データ!$V$4:$V$364=1))</f>
        <v>0</v>
      </c>
      <c r="AC45" s="359">
        <f>SUMPRODUCT((事故データ!$AM$4:$AM$364=$G45)*(事故データ!$AO$4:$AO$364=AC$37)*(事故データ!$V$4:$V$364=1))</f>
        <v>0</v>
      </c>
      <c r="AD45" s="394">
        <f>SUMPRODUCT((事故データ!$AM$4:$AM$364=$G45)*(事故データ!$AO$4:$AO$364=AD$37)*(事故データ!$V$4:$V$364=1))</f>
        <v>0</v>
      </c>
      <c r="AE45" s="359">
        <f>SUMPRODUCT((事故データ!$AM$4:$AM$364=$G45)*(事故データ!$AO$4:$AO$364=AE$37)*(事故データ!$V$4:$V$364=1))</f>
        <v>0</v>
      </c>
      <c r="AF45" s="359">
        <f>SUMPRODUCT((事故データ!$AM$4:$AM$364=$G45)*(事故データ!$AO$4:$AO$364=AF$37)*(事故データ!$V$4:$V$364=1))</f>
        <v>0</v>
      </c>
      <c r="AG45" s="360">
        <f>SUMPRODUCT((事故データ!$AM$4:$AM$364=$G45)*(事故データ!$AO$4:$AO$364=AG$37)*(事故データ!$V$4:$V$364=1))</f>
        <v>0</v>
      </c>
    </row>
    <row r="46" spans="1:33">
      <c r="C46" s="352" t="str">
        <f t="shared" si="10"/>
        <v>合流・分岐（高速）</v>
      </c>
      <c r="D46" s="353">
        <f>SUMPRODUCT((事故データ!$AM$4:$AM$364=$C46)*(事故データ!$T$4:$T$364=D$37)*(事故データ!$V$4:$V$364=1))</f>
        <v>0</v>
      </c>
      <c r="E46" s="354">
        <f>COUNTIF(事故データ!$AM$4:$AM$364,C46)</f>
        <v>0</v>
      </c>
      <c r="G46" s="355" t="str">
        <f t="shared" si="11"/>
        <v>合流・分岐（高速）</v>
      </c>
      <c r="H46" s="356">
        <f t="shared" si="12"/>
        <v>0</v>
      </c>
      <c r="I46" s="357">
        <f>SUMPRODUCT((事故データ!$AM$4:$AM$364=$G46)*(事故データ!$AO$4:$AO$364=I$37)*(事故データ!$V$4:$V$364=1))</f>
        <v>0</v>
      </c>
      <c r="J46" s="358">
        <f>SUMPRODUCT((事故データ!$AM$4:$AM$364=$G46)*(事故データ!$AO$4:$AO$364=J$37)*(事故データ!$V$4:$V$364=1))</f>
        <v>0</v>
      </c>
      <c r="K46" s="358">
        <f>SUMPRODUCT((事故データ!$AM$4:$AM$364=$G46)*(事故データ!$AO$4:$AO$364=K$37)*(事故データ!$V$4:$V$364=1))</f>
        <v>0</v>
      </c>
      <c r="L46" s="358">
        <f>SUMPRODUCT((事故データ!$AM$4:$AM$364=$G46)*(事故データ!$AO$4:$AO$364=L$37)*(事故データ!$V$4:$V$364=1))</f>
        <v>0</v>
      </c>
      <c r="M46" s="358">
        <f>SUMPRODUCT((事故データ!$AM$4:$AM$364=$G46)*(事故データ!$AO$4:$AO$364=M$37)*(事故データ!$V$4:$V$364=1))</f>
        <v>0</v>
      </c>
      <c r="N46" s="358">
        <f>SUMPRODUCT((事故データ!$AM$4:$AM$364=$G46)*(事故データ!$AO$4:$AO$364=N$37)*(事故データ!$V$4:$V$364=1))</f>
        <v>0</v>
      </c>
      <c r="O46" s="358">
        <f>SUMPRODUCT((事故データ!$AM$4:$AM$364=$G46)*(事故データ!$AO$4:$AO$364=O$37)*(事故データ!$V$4:$V$364=1))</f>
        <v>0</v>
      </c>
      <c r="P46" s="358">
        <f>SUMPRODUCT((事故データ!$AM$4:$AM$364=$G46)*(事故データ!$AO$4:$AO$364=P$37)*(事故データ!$V$4:$V$364=1))</f>
        <v>0</v>
      </c>
      <c r="Q46" s="358">
        <f>SUMPRODUCT((事故データ!$AM$4:$AM$364=$G46)*(事故データ!$AO$4:$AO$364=Q$37)*(事故データ!$V$4:$V$364=1))</f>
        <v>0</v>
      </c>
      <c r="R46" s="358">
        <f>SUMPRODUCT((事故データ!$AM$4:$AM$364=$G46)*(事故データ!$AO$4:$AO$364=R$37)*(事故データ!$V$4:$V$364=1))</f>
        <v>0</v>
      </c>
      <c r="S46" s="358">
        <f>SUMPRODUCT((事故データ!$AM$4:$AM$364=$G46)*(事故データ!$AO$4:$AO$364=S$37)*(事故データ!$V$4:$V$364=1))</f>
        <v>0</v>
      </c>
      <c r="T46" s="358">
        <f>SUMPRODUCT((事故データ!$AM$4:$AM$364=$G46)*(事故データ!$AO$4:$AO$364=T$37)*(事故データ!$V$4:$V$364=1))</f>
        <v>0</v>
      </c>
      <c r="U46" s="358">
        <f>SUMPRODUCT((事故データ!$AM$4:$AM$364=$G46)*(事故データ!$AO$4:$AO$364=U$37)*(事故データ!$V$4:$V$364=1))</f>
        <v>0</v>
      </c>
      <c r="V46" s="358">
        <f>SUMPRODUCT((事故データ!$AM$4:$AM$364=$G46)*(事故データ!$AO$4:$AO$364=V$37)*(事故データ!$V$4:$V$364=1))</f>
        <v>0</v>
      </c>
      <c r="W46" s="359">
        <f>SUMPRODUCT((事故データ!$AM$4:$AM$364=$G46)*(事故データ!$AO$4:$AO$364=W$37)*(事故データ!$V$4:$V$364=1))</f>
        <v>0</v>
      </c>
      <c r="X46" s="359">
        <f>SUMPRODUCT((事故データ!$AM$4:$AM$364=$G46)*(事故データ!$AO$4:$AO$364=X$37)*(事故データ!$V$4:$V$364=1))</f>
        <v>0</v>
      </c>
      <c r="Y46" s="359">
        <f>SUMPRODUCT((事故データ!$AM$4:$AM$364=$G46)*(事故データ!$AO$4:$AO$364=Y$37)*(事故データ!$V$4:$V$364=1))</f>
        <v>0</v>
      </c>
      <c r="Z46" s="359">
        <f>SUMPRODUCT((事故データ!$AM$4:$AM$364=$G46)*(事故データ!$AO$4:$AO$364=Z$37)*(事故データ!$V$4:$V$364=1))</f>
        <v>0</v>
      </c>
      <c r="AA46" s="359">
        <f>SUMPRODUCT((事故データ!$AM$4:$AM$364=$G46)*(事故データ!$AO$4:$AO$364=AA$37)*(事故データ!$V$4:$V$364=1))</f>
        <v>0</v>
      </c>
      <c r="AB46" s="359">
        <f>SUMPRODUCT((事故データ!$AM$4:$AM$364=$G46)*(事故データ!$AO$4:$AO$364=AB$37)*(事故データ!$V$4:$V$364=1))</f>
        <v>0</v>
      </c>
      <c r="AC46" s="359">
        <f>SUMPRODUCT((事故データ!$AM$4:$AM$364=$G46)*(事故データ!$AO$4:$AO$364=AC$37)*(事故データ!$V$4:$V$364=1))</f>
        <v>0</v>
      </c>
      <c r="AD46" s="394">
        <f>SUMPRODUCT((事故データ!$AM$4:$AM$364=$G46)*(事故データ!$AO$4:$AO$364=AD$37)*(事故データ!$V$4:$V$364=1))</f>
        <v>0</v>
      </c>
      <c r="AE46" s="359">
        <f>SUMPRODUCT((事故データ!$AM$4:$AM$364=$G46)*(事故データ!$AO$4:$AO$364=AE$37)*(事故データ!$V$4:$V$364=1))</f>
        <v>0</v>
      </c>
      <c r="AF46" s="359">
        <f>SUMPRODUCT((事故データ!$AM$4:$AM$364=$G46)*(事故データ!$AO$4:$AO$364=AF$37)*(事故データ!$V$4:$V$364=1))</f>
        <v>0</v>
      </c>
      <c r="AG46" s="360">
        <f>SUMPRODUCT((事故データ!$AM$4:$AM$364=$G46)*(事故データ!$AO$4:$AO$364=AG$37)*(事故データ!$V$4:$V$364=1))</f>
        <v>0</v>
      </c>
    </row>
    <row r="47" spans="1:33">
      <c r="C47" s="352" t="str">
        <f t="shared" si="10"/>
        <v>合流・分岐（一般）</v>
      </c>
      <c r="D47" s="353">
        <f>SUMPRODUCT((事故データ!$AM$4:$AM$364=$C47)*(事故データ!$T$4:$T$364=D$37)*(事故データ!$V$4:$V$364=1))</f>
        <v>0</v>
      </c>
      <c r="E47" s="354">
        <f>COUNTIF(事故データ!$AM$4:$AM$364,C47)</f>
        <v>0</v>
      </c>
      <c r="G47" s="355" t="str">
        <f t="shared" si="11"/>
        <v>合流・分岐（一般）</v>
      </c>
      <c r="H47" s="356">
        <f t="shared" si="12"/>
        <v>0</v>
      </c>
      <c r="I47" s="357">
        <f>SUMPRODUCT((事故データ!$AM$4:$AM$364=$G47)*(事故データ!$AO$4:$AO$364=I$37)*(事故データ!$V$4:$V$364=1))</f>
        <v>0</v>
      </c>
      <c r="J47" s="358">
        <f>SUMPRODUCT((事故データ!$AM$4:$AM$364=$G47)*(事故データ!$AO$4:$AO$364=J$37)*(事故データ!$V$4:$V$364=1))</f>
        <v>0</v>
      </c>
      <c r="K47" s="358">
        <f>SUMPRODUCT((事故データ!$AM$4:$AM$364=$G47)*(事故データ!$AO$4:$AO$364=K$37)*(事故データ!$V$4:$V$364=1))</f>
        <v>0</v>
      </c>
      <c r="L47" s="358">
        <f>SUMPRODUCT((事故データ!$AM$4:$AM$364=$G47)*(事故データ!$AO$4:$AO$364=L$37)*(事故データ!$V$4:$V$364=1))</f>
        <v>0</v>
      </c>
      <c r="M47" s="358">
        <f>SUMPRODUCT((事故データ!$AM$4:$AM$364=$G47)*(事故データ!$AO$4:$AO$364=M$37)*(事故データ!$V$4:$V$364=1))</f>
        <v>0</v>
      </c>
      <c r="N47" s="358">
        <f>SUMPRODUCT((事故データ!$AM$4:$AM$364=$G47)*(事故データ!$AO$4:$AO$364=N$37)*(事故データ!$V$4:$V$364=1))</f>
        <v>0</v>
      </c>
      <c r="O47" s="358">
        <f>SUMPRODUCT((事故データ!$AM$4:$AM$364=$G47)*(事故データ!$AO$4:$AO$364=O$37)*(事故データ!$V$4:$V$364=1))</f>
        <v>0</v>
      </c>
      <c r="P47" s="358">
        <f>SUMPRODUCT((事故データ!$AM$4:$AM$364=$G47)*(事故データ!$AO$4:$AO$364=P$37)*(事故データ!$V$4:$V$364=1))</f>
        <v>0</v>
      </c>
      <c r="Q47" s="358">
        <f>SUMPRODUCT((事故データ!$AM$4:$AM$364=$G47)*(事故データ!$AO$4:$AO$364=Q$37)*(事故データ!$V$4:$V$364=1))</f>
        <v>0</v>
      </c>
      <c r="R47" s="358">
        <f>SUMPRODUCT((事故データ!$AM$4:$AM$364=$G47)*(事故データ!$AO$4:$AO$364=R$37)*(事故データ!$V$4:$V$364=1))</f>
        <v>0</v>
      </c>
      <c r="S47" s="358">
        <f>SUMPRODUCT((事故データ!$AM$4:$AM$364=$G47)*(事故データ!$AO$4:$AO$364=S$37)*(事故データ!$V$4:$V$364=1))</f>
        <v>0</v>
      </c>
      <c r="T47" s="358">
        <f>SUMPRODUCT((事故データ!$AM$4:$AM$364=$G47)*(事故データ!$AO$4:$AO$364=T$37)*(事故データ!$V$4:$V$364=1))</f>
        <v>0</v>
      </c>
      <c r="U47" s="358">
        <f>SUMPRODUCT((事故データ!$AM$4:$AM$364=$G47)*(事故データ!$AO$4:$AO$364=U$37)*(事故データ!$V$4:$V$364=1))</f>
        <v>0</v>
      </c>
      <c r="V47" s="358">
        <f>SUMPRODUCT((事故データ!$AM$4:$AM$364=$G47)*(事故データ!$AO$4:$AO$364=V$37)*(事故データ!$V$4:$V$364=1))</f>
        <v>0</v>
      </c>
      <c r="W47" s="359">
        <f>SUMPRODUCT((事故データ!$AM$4:$AM$364=$G47)*(事故データ!$AO$4:$AO$364=W$37)*(事故データ!$V$4:$V$364=1))</f>
        <v>0</v>
      </c>
      <c r="X47" s="359">
        <f>SUMPRODUCT((事故データ!$AM$4:$AM$364=$G47)*(事故データ!$AO$4:$AO$364=X$37)*(事故データ!$V$4:$V$364=1))</f>
        <v>0</v>
      </c>
      <c r="Y47" s="359">
        <f>SUMPRODUCT((事故データ!$AM$4:$AM$364=$G47)*(事故データ!$AO$4:$AO$364=Y$37)*(事故データ!$V$4:$V$364=1))</f>
        <v>0</v>
      </c>
      <c r="Z47" s="359">
        <f>SUMPRODUCT((事故データ!$AM$4:$AM$364=$G47)*(事故データ!$AO$4:$AO$364=Z$37)*(事故データ!$V$4:$V$364=1))</f>
        <v>0</v>
      </c>
      <c r="AA47" s="359">
        <f>SUMPRODUCT((事故データ!$AM$4:$AM$364=$G47)*(事故データ!$AO$4:$AO$364=AA$37)*(事故データ!$V$4:$V$364=1))</f>
        <v>0</v>
      </c>
      <c r="AB47" s="359">
        <f>SUMPRODUCT((事故データ!$AM$4:$AM$364=$G47)*(事故データ!$AO$4:$AO$364=AB$37)*(事故データ!$V$4:$V$364=1))</f>
        <v>0</v>
      </c>
      <c r="AC47" s="359">
        <f>SUMPRODUCT((事故データ!$AM$4:$AM$364=$G47)*(事故データ!$AO$4:$AO$364=AC$37)*(事故データ!$V$4:$V$364=1))</f>
        <v>0</v>
      </c>
      <c r="AD47" s="394">
        <f>SUMPRODUCT((事故データ!$AM$4:$AM$364=$G47)*(事故データ!$AO$4:$AO$364=AD$37)*(事故データ!$V$4:$V$364=1))</f>
        <v>0</v>
      </c>
      <c r="AE47" s="359">
        <f>SUMPRODUCT((事故データ!$AM$4:$AM$364=$G47)*(事故データ!$AO$4:$AO$364=AE$37)*(事故データ!$V$4:$V$364=1))</f>
        <v>0</v>
      </c>
      <c r="AF47" s="359">
        <f>SUMPRODUCT((事故データ!$AM$4:$AM$364=$G47)*(事故データ!$AO$4:$AO$364=AF$37)*(事故データ!$V$4:$V$364=1))</f>
        <v>0</v>
      </c>
      <c r="AG47" s="360">
        <f>SUMPRODUCT((事故データ!$AM$4:$AM$364=$G47)*(事故データ!$AO$4:$AO$364=AG$37)*(事故データ!$V$4:$V$364=1))</f>
        <v>0</v>
      </c>
    </row>
    <row r="48" spans="1:33">
      <c r="C48" s="352" t="str">
        <f t="shared" si="10"/>
        <v>料金所・同付近</v>
      </c>
      <c r="D48" s="353">
        <f>SUMPRODUCT((事故データ!$AM$4:$AM$364=$C48)*(事故データ!$T$4:$T$364=D$37)*(事故データ!$V$4:$V$364=1))</f>
        <v>0</v>
      </c>
      <c r="E48" s="354">
        <f>COUNTIF(事故データ!$AM$4:$AM$364,C48)</f>
        <v>0</v>
      </c>
      <c r="G48" s="355" t="str">
        <f t="shared" si="11"/>
        <v>料金所・同付近</v>
      </c>
      <c r="H48" s="356">
        <f t="shared" si="12"/>
        <v>0</v>
      </c>
      <c r="I48" s="357">
        <f>SUMPRODUCT((事故データ!$AM$4:$AM$364=$G48)*(事故データ!$AO$4:$AO$364=I$37)*(事故データ!$V$4:$V$364=1))</f>
        <v>0</v>
      </c>
      <c r="J48" s="358">
        <f>SUMPRODUCT((事故データ!$AM$4:$AM$364=$G48)*(事故データ!$AO$4:$AO$364=J$37)*(事故データ!$V$4:$V$364=1))</f>
        <v>0</v>
      </c>
      <c r="K48" s="358">
        <f>SUMPRODUCT((事故データ!$AM$4:$AM$364=$G48)*(事故データ!$AO$4:$AO$364=K$37)*(事故データ!$V$4:$V$364=1))</f>
        <v>0</v>
      </c>
      <c r="L48" s="358">
        <f>SUMPRODUCT((事故データ!$AM$4:$AM$364=$G48)*(事故データ!$AO$4:$AO$364=L$37)*(事故データ!$V$4:$V$364=1))</f>
        <v>0</v>
      </c>
      <c r="M48" s="358">
        <f>SUMPRODUCT((事故データ!$AM$4:$AM$364=$G48)*(事故データ!$AO$4:$AO$364=M$37)*(事故データ!$V$4:$V$364=1))</f>
        <v>0</v>
      </c>
      <c r="N48" s="358">
        <f>SUMPRODUCT((事故データ!$AM$4:$AM$364=$G48)*(事故データ!$AO$4:$AO$364=N$37)*(事故データ!$V$4:$V$364=1))</f>
        <v>0</v>
      </c>
      <c r="O48" s="358">
        <f>SUMPRODUCT((事故データ!$AM$4:$AM$364=$G48)*(事故データ!$AO$4:$AO$364=O$37)*(事故データ!$V$4:$V$364=1))</f>
        <v>0</v>
      </c>
      <c r="P48" s="358">
        <f>SUMPRODUCT((事故データ!$AM$4:$AM$364=$G48)*(事故データ!$AO$4:$AO$364=P$37)*(事故データ!$V$4:$V$364=1))</f>
        <v>0</v>
      </c>
      <c r="Q48" s="358">
        <f>SUMPRODUCT((事故データ!$AM$4:$AM$364=$G48)*(事故データ!$AO$4:$AO$364=Q$37)*(事故データ!$V$4:$V$364=1))</f>
        <v>0</v>
      </c>
      <c r="R48" s="358">
        <f>SUMPRODUCT((事故データ!$AM$4:$AM$364=$G48)*(事故データ!$AO$4:$AO$364=R$37)*(事故データ!$V$4:$V$364=1))</f>
        <v>0</v>
      </c>
      <c r="S48" s="358">
        <f>SUMPRODUCT((事故データ!$AM$4:$AM$364=$G48)*(事故データ!$AO$4:$AO$364=S$37)*(事故データ!$V$4:$V$364=1))</f>
        <v>0</v>
      </c>
      <c r="T48" s="358">
        <f>SUMPRODUCT((事故データ!$AM$4:$AM$364=$G48)*(事故データ!$AO$4:$AO$364=T$37)*(事故データ!$V$4:$V$364=1))</f>
        <v>0</v>
      </c>
      <c r="U48" s="358">
        <f>SUMPRODUCT((事故データ!$AM$4:$AM$364=$G48)*(事故データ!$AO$4:$AO$364=U$37)*(事故データ!$V$4:$V$364=1))</f>
        <v>0</v>
      </c>
      <c r="V48" s="358">
        <f>SUMPRODUCT((事故データ!$AM$4:$AM$364=$G48)*(事故データ!$AO$4:$AO$364=V$37)*(事故データ!$V$4:$V$364=1))</f>
        <v>0</v>
      </c>
      <c r="W48" s="359">
        <f>SUMPRODUCT((事故データ!$AM$4:$AM$364=$G48)*(事故データ!$AO$4:$AO$364=W$37)*(事故データ!$V$4:$V$364=1))</f>
        <v>0</v>
      </c>
      <c r="X48" s="359">
        <f>SUMPRODUCT((事故データ!$AM$4:$AM$364=$G48)*(事故データ!$AO$4:$AO$364=X$37)*(事故データ!$V$4:$V$364=1))</f>
        <v>0</v>
      </c>
      <c r="Y48" s="359">
        <f>SUMPRODUCT((事故データ!$AM$4:$AM$364=$G48)*(事故データ!$AO$4:$AO$364=Y$37)*(事故データ!$V$4:$V$364=1))</f>
        <v>0</v>
      </c>
      <c r="Z48" s="359">
        <f>SUMPRODUCT((事故データ!$AM$4:$AM$364=$G48)*(事故データ!$AO$4:$AO$364=Z$37)*(事故データ!$V$4:$V$364=1))</f>
        <v>0</v>
      </c>
      <c r="AA48" s="359">
        <f>SUMPRODUCT((事故データ!$AM$4:$AM$364=$G48)*(事故データ!$AO$4:$AO$364=AA$37)*(事故データ!$V$4:$V$364=1))</f>
        <v>0</v>
      </c>
      <c r="AB48" s="359">
        <f>SUMPRODUCT((事故データ!$AM$4:$AM$364=$G48)*(事故データ!$AO$4:$AO$364=AB$37)*(事故データ!$V$4:$V$364=1))</f>
        <v>0</v>
      </c>
      <c r="AC48" s="359">
        <f>SUMPRODUCT((事故データ!$AM$4:$AM$364=$G48)*(事故データ!$AO$4:$AO$364=AC$37)*(事故データ!$V$4:$V$364=1))</f>
        <v>0</v>
      </c>
      <c r="AD48" s="394">
        <f>SUMPRODUCT((事故データ!$AM$4:$AM$364=$G48)*(事故データ!$AO$4:$AO$364=AD$37)*(事故データ!$V$4:$V$364=1))</f>
        <v>0</v>
      </c>
      <c r="AE48" s="359">
        <f>SUMPRODUCT((事故データ!$AM$4:$AM$364=$G48)*(事故データ!$AO$4:$AO$364=AE$37)*(事故データ!$V$4:$V$364=1))</f>
        <v>0</v>
      </c>
      <c r="AF48" s="359">
        <f>SUMPRODUCT((事故データ!$AM$4:$AM$364=$G48)*(事故データ!$AO$4:$AO$364=AF$37)*(事故データ!$V$4:$V$364=1))</f>
        <v>0</v>
      </c>
      <c r="AG48" s="360">
        <f>SUMPRODUCT((事故データ!$AM$4:$AM$364=$G48)*(事故データ!$AO$4:$AO$364=AG$37)*(事故データ!$V$4:$V$364=1))</f>
        <v>0</v>
      </c>
    </row>
    <row r="49" spans="1:33">
      <c r="C49" s="352" t="str">
        <f t="shared" si="10"/>
        <v>出入口・同付近</v>
      </c>
      <c r="D49" s="353">
        <f>SUMPRODUCT((事故データ!$AM$4:$AM$364=$C49)*(事故データ!$T$4:$T$364=D$37)*(事故データ!$V$4:$V$364=1))</f>
        <v>0</v>
      </c>
      <c r="E49" s="354">
        <f>COUNTIF(事故データ!$AM$4:$AM$364,C49)</f>
        <v>0</v>
      </c>
      <c r="G49" s="355" t="str">
        <f t="shared" si="11"/>
        <v>出入口・同付近</v>
      </c>
      <c r="H49" s="356">
        <f t="shared" si="12"/>
        <v>0</v>
      </c>
      <c r="I49" s="357">
        <f>SUMPRODUCT((事故データ!$AM$4:$AM$364=$G49)*(事故データ!$AO$4:$AO$364=I$37)*(事故データ!$V$4:$V$364=1))</f>
        <v>0</v>
      </c>
      <c r="J49" s="358">
        <f>SUMPRODUCT((事故データ!$AM$4:$AM$364=$G49)*(事故データ!$AO$4:$AO$364=J$37)*(事故データ!$V$4:$V$364=1))</f>
        <v>0</v>
      </c>
      <c r="K49" s="358">
        <f>SUMPRODUCT((事故データ!$AM$4:$AM$364=$G49)*(事故データ!$AO$4:$AO$364=K$37)*(事故データ!$V$4:$V$364=1))</f>
        <v>0</v>
      </c>
      <c r="L49" s="358">
        <f>SUMPRODUCT((事故データ!$AM$4:$AM$364=$G49)*(事故データ!$AO$4:$AO$364=L$37)*(事故データ!$V$4:$V$364=1))</f>
        <v>0</v>
      </c>
      <c r="M49" s="358">
        <f>SUMPRODUCT((事故データ!$AM$4:$AM$364=$G49)*(事故データ!$AO$4:$AO$364=M$37)*(事故データ!$V$4:$V$364=1))</f>
        <v>0</v>
      </c>
      <c r="N49" s="358">
        <f>SUMPRODUCT((事故データ!$AM$4:$AM$364=$G49)*(事故データ!$AO$4:$AO$364=N$37)*(事故データ!$V$4:$V$364=1))</f>
        <v>0</v>
      </c>
      <c r="O49" s="358">
        <f>SUMPRODUCT((事故データ!$AM$4:$AM$364=$G49)*(事故データ!$AO$4:$AO$364=O$37)*(事故データ!$V$4:$V$364=1))</f>
        <v>0</v>
      </c>
      <c r="P49" s="358">
        <f>SUMPRODUCT((事故データ!$AM$4:$AM$364=$G49)*(事故データ!$AO$4:$AO$364=P$37)*(事故データ!$V$4:$V$364=1))</f>
        <v>0</v>
      </c>
      <c r="Q49" s="358">
        <f>SUMPRODUCT((事故データ!$AM$4:$AM$364=$G49)*(事故データ!$AO$4:$AO$364=Q$37)*(事故データ!$V$4:$V$364=1))</f>
        <v>0</v>
      </c>
      <c r="R49" s="358">
        <f>SUMPRODUCT((事故データ!$AM$4:$AM$364=$G49)*(事故データ!$AO$4:$AO$364=R$37)*(事故データ!$V$4:$V$364=1))</f>
        <v>0</v>
      </c>
      <c r="S49" s="358">
        <f>SUMPRODUCT((事故データ!$AM$4:$AM$364=$G49)*(事故データ!$AO$4:$AO$364=S$37)*(事故データ!$V$4:$V$364=1))</f>
        <v>0</v>
      </c>
      <c r="T49" s="358">
        <f>SUMPRODUCT((事故データ!$AM$4:$AM$364=$G49)*(事故データ!$AO$4:$AO$364=T$37)*(事故データ!$V$4:$V$364=1))</f>
        <v>0</v>
      </c>
      <c r="U49" s="358">
        <f>SUMPRODUCT((事故データ!$AM$4:$AM$364=$G49)*(事故データ!$AO$4:$AO$364=U$37)*(事故データ!$V$4:$V$364=1))</f>
        <v>0</v>
      </c>
      <c r="V49" s="358">
        <f>SUMPRODUCT((事故データ!$AM$4:$AM$364=$G49)*(事故データ!$AO$4:$AO$364=V$37)*(事故データ!$V$4:$V$364=1))</f>
        <v>0</v>
      </c>
      <c r="W49" s="359">
        <f>SUMPRODUCT((事故データ!$AM$4:$AM$364=$G49)*(事故データ!$AO$4:$AO$364=W$37)*(事故データ!$V$4:$V$364=1))</f>
        <v>0</v>
      </c>
      <c r="X49" s="359">
        <f>SUMPRODUCT((事故データ!$AM$4:$AM$364=$G49)*(事故データ!$AO$4:$AO$364=X$37)*(事故データ!$V$4:$V$364=1))</f>
        <v>0</v>
      </c>
      <c r="Y49" s="359">
        <f>SUMPRODUCT((事故データ!$AM$4:$AM$364=$G49)*(事故データ!$AO$4:$AO$364=Y$37)*(事故データ!$V$4:$V$364=1))</f>
        <v>0</v>
      </c>
      <c r="Z49" s="359">
        <f>SUMPRODUCT((事故データ!$AM$4:$AM$364=$G49)*(事故データ!$AO$4:$AO$364=Z$37)*(事故データ!$V$4:$V$364=1))</f>
        <v>0</v>
      </c>
      <c r="AA49" s="359">
        <f>SUMPRODUCT((事故データ!$AM$4:$AM$364=$G49)*(事故データ!$AO$4:$AO$364=AA$37)*(事故データ!$V$4:$V$364=1))</f>
        <v>0</v>
      </c>
      <c r="AB49" s="359">
        <f>SUMPRODUCT((事故データ!$AM$4:$AM$364=$G49)*(事故データ!$AO$4:$AO$364=AB$37)*(事故データ!$V$4:$V$364=1))</f>
        <v>0</v>
      </c>
      <c r="AC49" s="359">
        <f>SUMPRODUCT((事故データ!$AM$4:$AM$364=$G49)*(事故データ!$AO$4:$AO$364=AC$37)*(事故データ!$V$4:$V$364=1))</f>
        <v>0</v>
      </c>
      <c r="AD49" s="394">
        <f>SUMPRODUCT((事故データ!$AM$4:$AM$364=$G49)*(事故データ!$AO$4:$AO$364=AD$37)*(事故データ!$V$4:$V$364=1))</f>
        <v>0</v>
      </c>
      <c r="AE49" s="359">
        <f>SUMPRODUCT((事故データ!$AM$4:$AM$364=$G49)*(事故データ!$AO$4:$AO$364=AE$37)*(事故データ!$V$4:$V$364=1))</f>
        <v>0</v>
      </c>
      <c r="AF49" s="359">
        <f>SUMPRODUCT((事故データ!$AM$4:$AM$364=$G49)*(事故データ!$AO$4:$AO$364=AF$37)*(事故データ!$V$4:$V$364=1))</f>
        <v>0</v>
      </c>
      <c r="AG49" s="360">
        <f>SUMPRODUCT((事故データ!$AM$4:$AM$364=$G49)*(事故データ!$AO$4:$AO$364=AG$37)*(事故データ!$V$4:$V$364=1))</f>
        <v>0</v>
      </c>
    </row>
    <row r="50" spans="1:33">
      <c r="C50" s="352" t="str">
        <f t="shared" si="10"/>
        <v>停留所・同付近</v>
      </c>
      <c r="D50" s="353">
        <f>SUMPRODUCT((事故データ!$AM$4:$AM$364=$C50)*(事故データ!$T$4:$T$364=D$37)*(事故データ!$V$4:$V$364=1))</f>
        <v>0</v>
      </c>
      <c r="E50" s="354">
        <f>COUNTIF(事故データ!$AM$4:$AM$364,C50)</f>
        <v>0</v>
      </c>
      <c r="G50" s="355" t="str">
        <f t="shared" si="11"/>
        <v>停留所・同付近</v>
      </c>
      <c r="H50" s="356">
        <f t="shared" si="12"/>
        <v>0</v>
      </c>
      <c r="I50" s="357">
        <f>SUMPRODUCT((事故データ!$AM$4:$AM$364=$G50)*(事故データ!$AO$4:$AO$364=I$37)*(事故データ!$V$4:$V$364=1))</f>
        <v>0</v>
      </c>
      <c r="J50" s="358">
        <f>SUMPRODUCT((事故データ!$AM$4:$AM$364=$G50)*(事故データ!$AO$4:$AO$364=J$37)*(事故データ!$V$4:$V$364=1))</f>
        <v>0</v>
      </c>
      <c r="K50" s="358">
        <f>SUMPRODUCT((事故データ!$AM$4:$AM$364=$G50)*(事故データ!$AO$4:$AO$364=K$37)*(事故データ!$V$4:$V$364=1))</f>
        <v>0</v>
      </c>
      <c r="L50" s="358">
        <f>SUMPRODUCT((事故データ!$AM$4:$AM$364=$G50)*(事故データ!$AO$4:$AO$364=L$37)*(事故データ!$V$4:$V$364=1))</f>
        <v>0</v>
      </c>
      <c r="M50" s="358">
        <f>SUMPRODUCT((事故データ!$AM$4:$AM$364=$G50)*(事故データ!$AO$4:$AO$364=M$37)*(事故データ!$V$4:$V$364=1))</f>
        <v>0</v>
      </c>
      <c r="N50" s="358">
        <f>SUMPRODUCT((事故データ!$AM$4:$AM$364=$G50)*(事故データ!$AO$4:$AO$364=N$37)*(事故データ!$V$4:$V$364=1))</f>
        <v>0</v>
      </c>
      <c r="O50" s="358">
        <f>SUMPRODUCT((事故データ!$AM$4:$AM$364=$G50)*(事故データ!$AO$4:$AO$364=O$37)*(事故データ!$V$4:$V$364=1))</f>
        <v>0</v>
      </c>
      <c r="P50" s="358">
        <f>SUMPRODUCT((事故データ!$AM$4:$AM$364=$G50)*(事故データ!$AO$4:$AO$364=P$37)*(事故データ!$V$4:$V$364=1))</f>
        <v>0</v>
      </c>
      <c r="Q50" s="358">
        <f>SUMPRODUCT((事故データ!$AM$4:$AM$364=$G50)*(事故データ!$AO$4:$AO$364=Q$37)*(事故データ!$V$4:$V$364=1))</f>
        <v>0</v>
      </c>
      <c r="R50" s="358">
        <f>SUMPRODUCT((事故データ!$AM$4:$AM$364=$G50)*(事故データ!$AO$4:$AO$364=R$37)*(事故データ!$V$4:$V$364=1))</f>
        <v>0</v>
      </c>
      <c r="S50" s="358">
        <f>SUMPRODUCT((事故データ!$AM$4:$AM$364=$G50)*(事故データ!$AO$4:$AO$364=S$37)*(事故データ!$V$4:$V$364=1))</f>
        <v>0</v>
      </c>
      <c r="T50" s="358">
        <f>SUMPRODUCT((事故データ!$AM$4:$AM$364=$G50)*(事故データ!$AO$4:$AO$364=T$37)*(事故データ!$V$4:$V$364=1))</f>
        <v>0</v>
      </c>
      <c r="U50" s="358">
        <f>SUMPRODUCT((事故データ!$AM$4:$AM$364=$G50)*(事故データ!$AO$4:$AO$364=U$37)*(事故データ!$V$4:$V$364=1))</f>
        <v>0</v>
      </c>
      <c r="V50" s="358">
        <f>SUMPRODUCT((事故データ!$AM$4:$AM$364=$G50)*(事故データ!$AO$4:$AO$364=V$37)*(事故データ!$V$4:$V$364=1))</f>
        <v>0</v>
      </c>
      <c r="W50" s="359">
        <f>SUMPRODUCT((事故データ!$AM$4:$AM$364=$G50)*(事故データ!$AO$4:$AO$364=W$37)*(事故データ!$V$4:$V$364=1))</f>
        <v>0</v>
      </c>
      <c r="X50" s="359">
        <f>SUMPRODUCT((事故データ!$AM$4:$AM$364=$G50)*(事故データ!$AO$4:$AO$364=X$37)*(事故データ!$V$4:$V$364=1))</f>
        <v>0</v>
      </c>
      <c r="Y50" s="359">
        <f>SUMPRODUCT((事故データ!$AM$4:$AM$364=$G50)*(事故データ!$AO$4:$AO$364=Y$37)*(事故データ!$V$4:$V$364=1))</f>
        <v>0</v>
      </c>
      <c r="Z50" s="359">
        <f>SUMPRODUCT((事故データ!$AM$4:$AM$364=$G50)*(事故データ!$AO$4:$AO$364=Z$37)*(事故データ!$V$4:$V$364=1))</f>
        <v>0</v>
      </c>
      <c r="AA50" s="359">
        <f>SUMPRODUCT((事故データ!$AM$4:$AM$364=$G50)*(事故データ!$AO$4:$AO$364=AA$37)*(事故データ!$V$4:$V$364=1))</f>
        <v>0</v>
      </c>
      <c r="AB50" s="359">
        <f>SUMPRODUCT((事故データ!$AM$4:$AM$364=$G50)*(事故データ!$AO$4:$AO$364=AB$37)*(事故データ!$V$4:$V$364=1))</f>
        <v>0</v>
      </c>
      <c r="AC50" s="359">
        <f>SUMPRODUCT((事故データ!$AM$4:$AM$364=$G50)*(事故データ!$AO$4:$AO$364=AC$37)*(事故データ!$V$4:$V$364=1))</f>
        <v>0</v>
      </c>
      <c r="AD50" s="394">
        <f>SUMPRODUCT((事故データ!$AM$4:$AM$364=$G50)*(事故データ!$AO$4:$AO$364=AD$37)*(事故データ!$V$4:$V$364=1))</f>
        <v>0</v>
      </c>
      <c r="AE50" s="359">
        <f>SUMPRODUCT((事故データ!$AM$4:$AM$364=$G50)*(事故データ!$AO$4:$AO$364=AE$37)*(事故データ!$V$4:$V$364=1))</f>
        <v>0</v>
      </c>
      <c r="AF50" s="359">
        <f>SUMPRODUCT((事故データ!$AM$4:$AM$364=$G50)*(事故データ!$AO$4:$AO$364=AF$37)*(事故データ!$V$4:$V$364=1))</f>
        <v>0</v>
      </c>
      <c r="AG50" s="360">
        <f>SUMPRODUCT((事故データ!$AM$4:$AM$364=$G50)*(事故データ!$AO$4:$AO$364=AG$37)*(事故データ!$V$4:$V$364=1))</f>
        <v>0</v>
      </c>
    </row>
    <row r="51" spans="1:33">
      <c r="C51" s="352" t="str">
        <f t="shared" si="10"/>
        <v>ターミナル</v>
      </c>
      <c r="D51" s="353">
        <f>SUMPRODUCT((事故データ!$AM$4:$AM$364=$C51)*(事故データ!$T$4:$T$364=D$37)*(事故データ!$V$4:$V$364=1))</f>
        <v>0</v>
      </c>
      <c r="E51" s="354">
        <f>COUNTIF(事故データ!$AM$4:$AM$364,C51)</f>
        <v>0</v>
      </c>
      <c r="G51" s="355" t="str">
        <f t="shared" si="11"/>
        <v>ターミナル</v>
      </c>
      <c r="H51" s="356">
        <f t="shared" si="12"/>
        <v>0</v>
      </c>
      <c r="I51" s="357">
        <f>SUMPRODUCT((事故データ!$AM$4:$AM$364=$G51)*(事故データ!$AO$4:$AO$364=I$37)*(事故データ!$V$4:$V$364=1))</f>
        <v>0</v>
      </c>
      <c r="J51" s="358">
        <f>SUMPRODUCT((事故データ!$AM$4:$AM$364=$G51)*(事故データ!$AO$4:$AO$364=J$37)*(事故データ!$V$4:$V$364=1))</f>
        <v>0</v>
      </c>
      <c r="K51" s="358">
        <f>SUMPRODUCT((事故データ!$AM$4:$AM$364=$G51)*(事故データ!$AO$4:$AO$364=K$37)*(事故データ!$V$4:$V$364=1))</f>
        <v>0</v>
      </c>
      <c r="L51" s="358">
        <f>SUMPRODUCT((事故データ!$AM$4:$AM$364=$G51)*(事故データ!$AO$4:$AO$364=L$37)*(事故データ!$V$4:$V$364=1))</f>
        <v>0</v>
      </c>
      <c r="M51" s="358">
        <f>SUMPRODUCT((事故データ!$AM$4:$AM$364=$G51)*(事故データ!$AO$4:$AO$364=M$37)*(事故データ!$V$4:$V$364=1))</f>
        <v>0</v>
      </c>
      <c r="N51" s="358">
        <f>SUMPRODUCT((事故データ!$AM$4:$AM$364=$G51)*(事故データ!$AO$4:$AO$364=N$37)*(事故データ!$V$4:$V$364=1))</f>
        <v>0</v>
      </c>
      <c r="O51" s="358">
        <f>SUMPRODUCT((事故データ!$AM$4:$AM$364=$G51)*(事故データ!$AO$4:$AO$364=O$37)*(事故データ!$V$4:$V$364=1))</f>
        <v>0</v>
      </c>
      <c r="P51" s="358">
        <f>SUMPRODUCT((事故データ!$AM$4:$AM$364=$G51)*(事故データ!$AO$4:$AO$364=P$37)*(事故データ!$V$4:$V$364=1))</f>
        <v>0</v>
      </c>
      <c r="Q51" s="358">
        <f>SUMPRODUCT((事故データ!$AM$4:$AM$364=$G51)*(事故データ!$AO$4:$AO$364=Q$37)*(事故データ!$V$4:$V$364=1))</f>
        <v>0</v>
      </c>
      <c r="R51" s="358">
        <f>SUMPRODUCT((事故データ!$AM$4:$AM$364=$G51)*(事故データ!$AO$4:$AO$364=R$37)*(事故データ!$V$4:$V$364=1))</f>
        <v>0</v>
      </c>
      <c r="S51" s="358">
        <f>SUMPRODUCT((事故データ!$AM$4:$AM$364=$G51)*(事故データ!$AO$4:$AO$364=S$37)*(事故データ!$V$4:$V$364=1))</f>
        <v>0</v>
      </c>
      <c r="T51" s="358">
        <f>SUMPRODUCT((事故データ!$AM$4:$AM$364=$G51)*(事故データ!$AO$4:$AO$364=T$37)*(事故データ!$V$4:$V$364=1))</f>
        <v>0</v>
      </c>
      <c r="U51" s="358">
        <f>SUMPRODUCT((事故データ!$AM$4:$AM$364=$G51)*(事故データ!$AO$4:$AO$364=U$37)*(事故データ!$V$4:$V$364=1))</f>
        <v>0</v>
      </c>
      <c r="V51" s="358">
        <f>SUMPRODUCT((事故データ!$AM$4:$AM$364=$G51)*(事故データ!$AO$4:$AO$364=V$37)*(事故データ!$V$4:$V$364=1))</f>
        <v>0</v>
      </c>
      <c r="W51" s="359">
        <f>SUMPRODUCT((事故データ!$AM$4:$AM$364=$G51)*(事故データ!$AO$4:$AO$364=W$37)*(事故データ!$V$4:$V$364=1))</f>
        <v>0</v>
      </c>
      <c r="X51" s="359">
        <f>SUMPRODUCT((事故データ!$AM$4:$AM$364=$G51)*(事故データ!$AO$4:$AO$364=X$37)*(事故データ!$V$4:$V$364=1))</f>
        <v>0</v>
      </c>
      <c r="Y51" s="359">
        <f>SUMPRODUCT((事故データ!$AM$4:$AM$364=$G51)*(事故データ!$AO$4:$AO$364=Y$37)*(事故データ!$V$4:$V$364=1))</f>
        <v>0</v>
      </c>
      <c r="Z51" s="359">
        <f>SUMPRODUCT((事故データ!$AM$4:$AM$364=$G51)*(事故データ!$AO$4:$AO$364=Z$37)*(事故データ!$V$4:$V$364=1))</f>
        <v>0</v>
      </c>
      <c r="AA51" s="359">
        <f>SUMPRODUCT((事故データ!$AM$4:$AM$364=$G51)*(事故データ!$AO$4:$AO$364=AA$37)*(事故データ!$V$4:$V$364=1))</f>
        <v>0</v>
      </c>
      <c r="AB51" s="359">
        <f>SUMPRODUCT((事故データ!$AM$4:$AM$364=$G51)*(事故データ!$AO$4:$AO$364=AB$37)*(事故データ!$V$4:$V$364=1))</f>
        <v>0</v>
      </c>
      <c r="AC51" s="359">
        <f>SUMPRODUCT((事故データ!$AM$4:$AM$364=$G51)*(事故データ!$AO$4:$AO$364=AC$37)*(事故データ!$V$4:$V$364=1))</f>
        <v>0</v>
      </c>
      <c r="AD51" s="394">
        <f>SUMPRODUCT((事故データ!$AM$4:$AM$364=$G51)*(事故データ!$AO$4:$AO$364=AD$37)*(事故データ!$V$4:$V$364=1))</f>
        <v>0</v>
      </c>
      <c r="AE51" s="359">
        <f>SUMPRODUCT((事故データ!$AM$4:$AM$364=$G51)*(事故データ!$AO$4:$AO$364=AE$37)*(事故データ!$V$4:$V$364=1))</f>
        <v>0</v>
      </c>
      <c r="AF51" s="359">
        <f>SUMPRODUCT((事故データ!$AM$4:$AM$364=$G51)*(事故データ!$AO$4:$AO$364=AF$37)*(事故データ!$V$4:$V$364=1))</f>
        <v>0</v>
      </c>
      <c r="AG51" s="360">
        <f>SUMPRODUCT((事故データ!$AM$4:$AM$364=$G51)*(事故データ!$AO$4:$AO$364=AG$37)*(事故データ!$V$4:$V$364=1))</f>
        <v>0</v>
      </c>
    </row>
    <row r="52" spans="1:33">
      <c r="C52" s="352" t="str">
        <f t="shared" si="10"/>
        <v>カーブ・ロータリー</v>
      </c>
      <c r="D52" s="353">
        <f>SUMPRODUCT((事故データ!$AM$4:$AM$364=$C52)*(事故データ!$T$4:$T$364=D$37)*(事故データ!$V$4:$V$364=1))</f>
        <v>0</v>
      </c>
      <c r="E52" s="354">
        <f>COUNTIF(事故データ!$AM$4:$AM$364,C52)</f>
        <v>0</v>
      </c>
      <c r="G52" s="355" t="str">
        <f t="shared" si="11"/>
        <v>カーブ・ロータリー</v>
      </c>
      <c r="H52" s="356">
        <f t="shared" si="12"/>
        <v>0</v>
      </c>
      <c r="I52" s="357">
        <f>SUMPRODUCT((事故データ!$AM$4:$AM$364=$G52)*(事故データ!$AO$4:$AO$364=I$37)*(事故データ!$V$4:$V$364=1))</f>
        <v>0</v>
      </c>
      <c r="J52" s="358">
        <f>SUMPRODUCT((事故データ!$AM$4:$AM$364=$G52)*(事故データ!$AO$4:$AO$364=J$37)*(事故データ!$V$4:$V$364=1))</f>
        <v>0</v>
      </c>
      <c r="K52" s="358">
        <f>SUMPRODUCT((事故データ!$AM$4:$AM$364=$G52)*(事故データ!$AO$4:$AO$364=K$37)*(事故データ!$V$4:$V$364=1))</f>
        <v>0</v>
      </c>
      <c r="L52" s="358">
        <f>SUMPRODUCT((事故データ!$AM$4:$AM$364=$G52)*(事故データ!$AO$4:$AO$364=L$37)*(事故データ!$V$4:$V$364=1))</f>
        <v>0</v>
      </c>
      <c r="M52" s="358">
        <f>SUMPRODUCT((事故データ!$AM$4:$AM$364=$G52)*(事故データ!$AO$4:$AO$364=M$37)*(事故データ!$V$4:$V$364=1))</f>
        <v>0</v>
      </c>
      <c r="N52" s="358">
        <f>SUMPRODUCT((事故データ!$AM$4:$AM$364=$G52)*(事故データ!$AO$4:$AO$364=N$37)*(事故データ!$V$4:$V$364=1))</f>
        <v>0</v>
      </c>
      <c r="O52" s="358">
        <f>SUMPRODUCT((事故データ!$AM$4:$AM$364=$G52)*(事故データ!$AO$4:$AO$364=O$37)*(事故データ!$V$4:$V$364=1))</f>
        <v>0</v>
      </c>
      <c r="P52" s="358">
        <f>SUMPRODUCT((事故データ!$AM$4:$AM$364=$G52)*(事故データ!$AO$4:$AO$364=P$37)*(事故データ!$V$4:$V$364=1))</f>
        <v>0</v>
      </c>
      <c r="Q52" s="358">
        <f>SUMPRODUCT((事故データ!$AM$4:$AM$364=$G52)*(事故データ!$AO$4:$AO$364=Q$37)*(事故データ!$V$4:$V$364=1))</f>
        <v>0</v>
      </c>
      <c r="R52" s="358">
        <f>SUMPRODUCT((事故データ!$AM$4:$AM$364=$G52)*(事故データ!$AO$4:$AO$364=R$37)*(事故データ!$V$4:$V$364=1))</f>
        <v>0</v>
      </c>
      <c r="S52" s="358">
        <f>SUMPRODUCT((事故データ!$AM$4:$AM$364=$G52)*(事故データ!$AO$4:$AO$364=S$37)*(事故データ!$V$4:$V$364=1))</f>
        <v>0</v>
      </c>
      <c r="T52" s="358">
        <f>SUMPRODUCT((事故データ!$AM$4:$AM$364=$G52)*(事故データ!$AO$4:$AO$364=T$37)*(事故データ!$V$4:$V$364=1))</f>
        <v>0</v>
      </c>
      <c r="U52" s="358">
        <f>SUMPRODUCT((事故データ!$AM$4:$AM$364=$G52)*(事故データ!$AO$4:$AO$364=U$37)*(事故データ!$V$4:$V$364=1))</f>
        <v>0</v>
      </c>
      <c r="V52" s="358">
        <f>SUMPRODUCT((事故データ!$AM$4:$AM$364=$G52)*(事故データ!$AO$4:$AO$364=V$37)*(事故データ!$V$4:$V$364=1))</f>
        <v>0</v>
      </c>
      <c r="W52" s="359">
        <f>SUMPRODUCT((事故データ!$AM$4:$AM$364=$G52)*(事故データ!$AO$4:$AO$364=W$37)*(事故データ!$V$4:$V$364=1))</f>
        <v>0</v>
      </c>
      <c r="X52" s="359">
        <f>SUMPRODUCT((事故データ!$AM$4:$AM$364=$G52)*(事故データ!$AO$4:$AO$364=X$37)*(事故データ!$V$4:$V$364=1))</f>
        <v>0</v>
      </c>
      <c r="Y52" s="359">
        <f>SUMPRODUCT((事故データ!$AM$4:$AM$364=$G52)*(事故データ!$AO$4:$AO$364=Y$37)*(事故データ!$V$4:$V$364=1))</f>
        <v>0</v>
      </c>
      <c r="Z52" s="359">
        <f>SUMPRODUCT((事故データ!$AM$4:$AM$364=$G52)*(事故データ!$AO$4:$AO$364=Z$37)*(事故データ!$V$4:$V$364=1))</f>
        <v>0</v>
      </c>
      <c r="AA52" s="359">
        <f>SUMPRODUCT((事故データ!$AM$4:$AM$364=$G52)*(事故データ!$AO$4:$AO$364=AA$37)*(事故データ!$V$4:$V$364=1))</f>
        <v>0</v>
      </c>
      <c r="AB52" s="359">
        <f>SUMPRODUCT((事故データ!$AM$4:$AM$364=$G52)*(事故データ!$AO$4:$AO$364=AB$37)*(事故データ!$V$4:$V$364=1))</f>
        <v>0</v>
      </c>
      <c r="AC52" s="359">
        <f>SUMPRODUCT((事故データ!$AM$4:$AM$364=$G52)*(事故データ!$AO$4:$AO$364=AC$37)*(事故データ!$V$4:$V$364=1))</f>
        <v>0</v>
      </c>
      <c r="AD52" s="394">
        <f>SUMPRODUCT((事故データ!$AM$4:$AM$364=$G52)*(事故データ!$AO$4:$AO$364=AD$37)*(事故データ!$V$4:$V$364=1))</f>
        <v>0</v>
      </c>
      <c r="AE52" s="359">
        <f>SUMPRODUCT((事故データ!$AM$4:$AM$364=$G52)*(事故データ!$AO$4:$AO$364=AE$37)*(事故データ!$V$4:$V$364=1))</f>
        <v>0</v>
      </c>
      <c r="AF52" s="359">
        <f>SUMPRODUCT((事故データ!$AM$4:$AM$364=$G52)*(事故データ!$AO$4:$AO$364=AF$37)*(事故データ!$V$4:$V$364=1))</f>
        <v>0</v>
      </c>
      <c r="AG52" s="360">
        <f>SUMPRODUCT((事故データ!$AM$4:$AM$364=$G52)*(事故データ!$AO$4:$AO$364=AG$37)*(事故データ!$V$4:$V$364=1))</f>
        <v>0</v>
      </c>
    </row>
    <row r="53" spans="1:33">
      <c r="C53" s="352" t="str">
        <f t="shared" si="10"/>
        <v>拠点構内・前路上等</v>
      </c>
      <c r="D53" s="353">
        <f>SUMPRODUCT((事故データ!$AM$4:$AM$364=$C53)*(事故データ!$T$4:$T$364=D$37)*(事故データ!$V$4:$V$364=1))</f>
        <v>0</v>
      </c>
      <c r="E53" s="354">
        <f>COUNTIF(事故データ!$AM$4:$AM$364,C53)</f>
        <v>3</v>
      </c>
      <c r="G53" s="355" t="str">
        <f t="shared" si="11"/>
        <v>拠点構内・前路上等</v>
      </c>
      <c r="H53" s="356">
        <f t="shared" si="12"/>
        <v>3</v>
      </c>
      <c r="I53" s="357">
        <f>SUMPRODUCT((事故データ!$AM$4:$AM$364=$G53)*(事故データ!$AO$4:$AO$364=I$37)*(事故データ!$V$4:$V$364=1))</f>
        <v>0</v>
      </c>
      <c r="J53" s="358">
        <f>SUMPRODUCT((事故データ!$AM$4:$AM$364=$G53)*(事故データ!$AO$4:$AO$364=J$37)*(事故データ!$V$4:$V$364=1))</f>
        <v>0</v>
      </c>
      <c r="K53" s="358">
        <f>SUMPRODUCT((事故データ!$AM$4:$AM$364=$G53)*(事故データ!$AO$4:$AO$364=K$37)*(事故データ!$V$4:$V$364=1))</f>
        <v>0</v>
      </c>
      <c r="L53" s="358">
        <f>SUMPRODUCT((事故データ!$AM$4:$AM$364=$G53)*(事故データ!$AO$4:$AO$364=L$37)*(事故データ!$V$4:$V$364=1))</f>
        <v>0</v>
      </c>
      <c r="M53" s="358">
        <f>SUMPRODUCT((事故データ!$AM$4:$AM$364=$G53)*(事故データ!$AO$4:$AO$364=M$37)*(事故データ!$V$4:$V$364=1))</f>
        <v>0</v>
      </c>
      <c r="N53" s="358">
        <f>SUMPRODUCT((事故データ!$AM$4:$AM$364=$G53)*(事故データ!$AO$4:$AO$364=N$37)*(事故データ!$V$4:$V$364=1))</f>
        <v>0</v>
      </c>
      <c r="O53" s="358">
        <f>SUMPRODUCT((事故データ!$AM$4:$AM$364=$G53)*(事故データ!$AO$4:$AO$364=O$37)*(事故データ!$V$4:$V$364=1))</f>
        <v>0</v>
      </c>
      <c r="P53" s="358">
        <f>SUMPRODUCT((事故データ!$AM$4:$AM$364=$G53)*(事故データ!$AO$4:$AO$364=P$37)*(事故データ!$V$4:$V$364=1))</f>
        <v>0</v>
      </c>
      <c r="Q53" s="358">
        <f>SUMPRODUCT((事故データ!$AM$4:$AM$364=$G53)*(事故データ!$AO$4:$AO$364=Q$37)*(事故データ!$V$4:$V$364=1))</f>
        <v>0</v>
      </c>
      <c r="R53" s="358">
        <f>SUMPRODUCT((事故データ!$AM$4:$AM$364=$G53)*(事故データ!$AO$4:$AO$364=R$37)*(事故データ!$V$4:$V$364=1))</f>
        <v>0</v>
      </c>
      <c r="S53" s="358">
        <f>SUMPRODUCT((事故データ!$AM$4:$AM$364=$G53)*(事故データ!$AO$4:$AO$364=S$37)*(事故データ!$V$4:$V$364=1))</f>
        <v>0</v>
      </c>
      <c r="T53" s="358">
        <f>SUMPRODUCT((事故データ!$AM$4:$AM$364=$G53)*(事故データ!$AO$4:$AO$364=T$37)*(事故データ!$V$4:$V$364=1))</f>
        <v>0</v>
      </c>
      <c r="U53" s="358">
        <f>SUMPRODUCT((事故データ!$AM$4:$AM$364=$G53)*(事故データ!$AO$4:$AO$364=U$37)*(事故データ!$V$4:$V$364=1))</f>
        <v>0</v>
      </c>
      <c r="V53" s="358">
        <f>SUMPRODUCT((事故データ!$AM$4:$AM$364=$G53)*(事故データ!$AO$4:$AO$364=V$37)*(事故データ!$V$4:$V$364=1))</f>
        <v>0</v>
      </c>
      <c r="W53" s="359">
        <f>SUMPRODUCT((事故データ!$AM$4:$AM$364=$G53)*(事故データ!$AO$4:$AO$364=W$37)*(事故データ!$V$4:$V$364=1))</f>
        <v>2</v>
      </c>
      <c r="X53" s="359">
        <f>SUMPRODUCT((事故データ!$AM$4:$AM$364=$G53)*(事故データ!$AO$4:$AO$364=X$37)*(事故データ!$V$4:$V$364=1))</f>
        <v>0</v>
      </c>
      <c r="Y53" s="359">
        <f>SUMPRODUCT((事故データ!$AM$4:$AM$364=$G53)*(事故データ!$AO$4:$AO$364=Y$37)*(事故データ!$V$4:$V$364=1))</f>
        <v>0</v>
      </c>
      <c r="Z53" s="359">
        <f>SUMPRODUCT((事故データ!$AM$4:$AM$364=$G53)*(事故データ!$AO$4:$AO$364=Z$37)*(事故データ!$V$4:$V$364=1))</f>
        <v>1</v>
      </c>
      <c r="AA53" s="359">
        <f>SUMPRODUCT((事故データ!$AM$4:$AM$364=$G53)*(事故データ!$AO$4:$AO$364=AA$37)*(事故データ!$V$4:$V$364=1))</f>
        <v>0</v>
      </c>
      <c r="AB53" s="359">
        <f>SUMPRODUCT((事故データ!$AM$4:$AM$364=$G53)*(事故データ!$AO$4:$AO$364=AB$37)*(事故データ!$V$4:$V$364=1))</f>
        <v>0</v>
      </c>
      <c r="AC53" s="359">
        <f>SUMPRODUCT((事故データ!$AM$4:$AM$364=$G53)*(事故データ!$AO$4:$AO$364=AC$37)*(事故データ!$V$4:$V$364=1))</f>
        <v>0</v>
      </c>
      <c r="AD53" s="394">
        <f>SUMPRODUCT((事故データ!$AM$4:$AM$364=$G53)*(事故データ!$AO$4:$AO$364=AD$37)*(事故データ!$V$4:$V$364=1))</f>
        <v>0</v>
      </c>
      <c r="AE53" s="359">
        <f>SUMPRODUCT((事故データ!$AM$4:$AM$364=$G53)*(事故データ!$AO$4:$AO$364=AE$37)*(事故データ!$V$4:$V$364=1))</f>
        <v>0</v>
      </c>
      <c r="AF53" s="359">
        <f>SUMPRODUCT((事故データ!$AM$4:$AM$364=$G53)*(事故データ!$AO$4:$AO$364=AF$37)*(事故データ!$V$4:$V$364=1))</f>
        <v>0</v>
      </c>
      <c r="AG53" s="360">
        <f>SUMPRODUCT((事故データ!$AM$4:$AM$364=$G53)*(事故データ!$AO$4:$AO$364=AG$37)*(事故データ!$V$4:$V$364=1))</f>
        <v>0</v>
      </c>
    </row>
    <row r="54" spans="1:33">
      <c r="C54" s="352" t="str">
        <f t="shared" si="10"/>
        <v>顧客構内・前路上等</v>
      </c>
      <c r="D54" s="353">
        <f>SUMPRODUCT((事故データ!$AM$4:$AM$364=$C54)*(事故データ!$T$4:$T$364=D$37)*(事故データ!$V$4:$V$364=1))</f>
        <v>3</v>
      </c>
      <c r="E54" s="354">
        <f>COUNTIF(事故データ!$AM$4:$AM$364,C54)</f>
        <v>17</v>
      </c>
      <c r="G54" s="355" t="str">
        <f t="shared" si="11"/>
        <v>顧客構内・前路上等</v>
      </c>
      <c r="H54" s="356">
        <f t="shared" si="12"/>
        <v>17</v>
      </c>
      <c r="I54" s="357">
        <f>SUMPRODUCT((事故データ!$AM$4:$AM$364=$G54)*(事故データ!$AO$4:$AO$364=I$37)*(事故データ!$V$4:$V$364=1))</f>
        <v>0</v>
      </c>
      <c r="J54" s="358">
        <f>SUMPRODUCT((事故データ!$AM$4:$AM$364=$G54)*(事故データ!$AO$4:$AO$364=J$37)*(事故データ!$V$4:$V$364=1))</f>
        <v>0</v>
      </c>
      <c r="K54" s="358">
        <f>SUMPRODUCT((事故データ!$AM$4:$AM$364=$G54)*(事故データ!$AO$4:$AO$364=K$37)*(事故データ!$V$4:$V$364=1))</f>
        <v>0</v>
      </c>
      <c r="L54" s="358">
        <f>SUMPRODUCT((事故データ!$AM$4:$AM$364=$G54)*(事故データ!$AO$4:$AO$364=L$37)*(事故データ!$V$4:$V$364=1))</f>
        <v>0</v>
      </c>
      <c r="M54" s="358">
        <f>SUMPRODUCT((事故データ!$AM$4:$AM$364=$G54)*(事故データ!$AO$4:$AO$364=M$37)*(事故データ!$V$4:$V$364=1))</f>
        <v>1</v>
      </c>
      <c r="N54" s="358">
        <f>SUMPRODUCT((事故データ!$AM$4:$AM$364=$G54)*(事故データ!$AO$4:$AO$364=N$37)*(事故データ!$V$4:$V$364=1))</f>
        <v>0</v>
      </c>
      <c r="O54" s="358">
        <f>SUMPRODUCT((事故データ!$AM$4:$AM$364=$G54)*(事故データ!$AO$4:$AO$364=O$37)*(事故データ!$V$4:$V$364=1))</f>
        <v>0</v>
      </c>
      <c r="P54" s="358">
        <f>SUMPRODUCT((事故データ!$AM$4:$AM$364=$G54)*(事故データ!$AO$4:$AO$364=P$37)*(事故データ!$V$4:$V$364=1))</f>
        <v>0</v>
      </c>
      <c r="Q54" s="358">
        <f>SUMPRODUCT((事故データ!$AM$4:$AM$364=$G54)*(事故データ!$AO$4:$AO$364=Q$37)*(事故データ!$V$4:$V$364=1))</f>
        <v>0</v>
      </c>
      <c r="R54" s="358">
        <f>SUMPRODUCT((事故データ!$AM$4:$AM$364=$G54)*(事故データ!$AO$4:$AO$364=R$37)*(事故データ!$V$4:$V$364=1))</f>
        <v>0</v>
      </c>
      <c r="S54" s="358">
        <f>SUMPRODUCT((事故データ!$AM$4:$AM$364=$G54)*(事故データ!$AO$4:$AO$364=S$37)*(事故データ!$V$4:$V$364=1))</f>
        <v>0</v>
      </c>
      <c r="T54" s="358">
        <f>SUMPRODUCT((事故データ!$AM$4:$AM$364=$G54)*(事故データ!$AO$4:$AO$364=T$37)*(事故データ!$V$4:$V$364=1))</f>
        <v>0</v>
      </c>
      <c r="U54" s="358">
        <f>SUMPRODUCT((事故データ!$AM$4:$AM$364=$G54)*(事故データ!$AO$4:$AO$364=U$37)*(事故データ!$V$4:$V$364=1))</f>
        <v>1</v>
      </c>
      <c r="V54" s="358">
        <f>SUMPRODUCT((事故データ!$AM$4:$AM$364=$G54)*(事故データ!$AO$4:$AO$364=V$37)*(事故データ!$V$4:$V$364=1))</f>
        <v>0</v>
      </c>
      <c r="W54" s="359">
        <f>SUMPRODUCT((事故データ!$AM$4:$AM$364=$G54)*(事故データ!$AO$4:$AO$364=W$37)*(事故データ!$V$4:$V$364=1))</f>
        <v>7</v>
      </c>
      <c r="X54" s="359">
        <f>SUMPRODUCT((事故データ!$AM$4:$AM$364=$G54)*(事故データ!$AO$4:$AO$364=X$37)*(事故データ!$V$4:$V$364=1))</f>
        <v>5</v>
      </c>
      <c r="Y54" s="359">
        <f>SUMPRODUCT((事故データ!$AM$4:$AM$364=$G54)*(事故データ!$AO$4:$AO$364=Y$37)*(事故データ!$V$4:$V$364=1))</f>
        <v>0</v>
      </c>
      <c r="Z54" s="359">
        <f>SUMPRODUCT((事故データ!$AM$4:$AM$364=$G54)*(事故データ!$AO$4:$AO$364=Z$37)*(事故データ!$V$4:$V$364=1))</f>
        <v>2</v>
      </c>
      <c r="AA54" s="359">
        <f>SUMPRODUCT((事故データ!$AM$4:$AM$364=$G54)*(事故データ!$AO$4:$AO$364=AA$37)*(事故データ!$V$4:$V$364=1))</f>
        <v>0</v>
      </c>
      <c r="AB54" s="359">
        <f>SUMPRODUCT((事故データ!$AM$4:$AM$364=$G54)*(事故データ!$AO$4:$AO$364=AB$37)*(事故データ!$V$4:$V$364=1))</f>
        <v>0</v>
      </c>
      <c r="AC54" s="359">
        <f>SUMPRODUCT((事故データ!$AM$4:$AM$364=$G54)*(事故データ!$AO$4:$AO$364=AC$37)*(事故データ!$V$4:$V$364=1))</f>
        <v>1</v>
      </c>
      <c r="AD54" s="394">
        <f>SUMPRODUCT((事故データ!$AM$4:$AM$364=$G54)*(事故データ!$AO$4:$AO$364=AD$37)*(事故データ!$V$4:$V$364=1))</f>
        <v>0</v>
      </c>
      <c r="AE54" s="359">
        <f>SUMPRODUCT((事故データ!$AM$4:$AM$364=$G54)*(事故データ!$AO$4:$AO$364=AE$37)*(事故データ!$V$4:$V$364=1))</f>
        <v>0</v>
      </c>
      <c r="AF54" s="359">
        <f>SUMPRODUCT((事故データ!$AM$4:$AM$364=$G54)*(事故データ!$AO$4:$AO$364=AF$37)*(事故データ!$V$4:$V$364=1))</f>
        <v>0</v>
      </c>
      <c r="AG54" s="360">
        <f>SUMPRODUCT((事故データ!$AM$4:$AM$364=$G54)*(事故データ!$AO$4:$AO$364=AG$37)*(事故データ!$V$4:$V$364=1))</f>
        <v>0</v>
      </c>
    </row>
    <row r="55" spans="1:33">
      <c r="C55" s="352" t="str">
        <f t="shared" si="10"/>
        <v>他構内・前路上等</v>
      </c>
      <c r="D55" s="353">
        <f>SUMPRODUCT((事故データ!$AM$4:$AM$364=$C55)*(事故データ!$T$4:$T$364=D$37)*(事故データ!$V$4:$V$364=1))</f>
        <v>0</v>
      </c>
      <c r="E55" s="354">
        <f>COUNTIF(事故データ!$AM$4:$AM$364,C55)</f>
        <v>0</v>
      </c>
      <c r="G55" s="355" t="str">
        <f t="shared" si="11"/>
        <v>他構内・前路上等</v>
      </c>
      <c r="H55" s="356">
        <f t="shared" si="12"/>
        <v>0</v>
      </c>
      <c r="I55" s="357">
        <f>SUMPRODUCT((事故データ!$AM$4:$AM$364=$G55)*(事故データ!$AO$4:$AO$364=I$37)*(事故データ!$V$4:$V$364=1))</f>
        <v>0</v>
      </c>
      <c r="J55" s="358">
        <f>SUMPRODUCT((事故データ!$AM$4:$AM$364=$G55)*(事故データ!$AO$4:$AO$364=J$37)*(事故データ!$V$4:$V$364=1))</f>
        <v>0</v>
      </c>
      <c r="K55" s="358">
        <f>SUMPRODUCT((事故データ!$AM$4:$AM$364=$G55)*(事故データ!$AO$4:$AO$364=K$37)*(事故データ!$V$4:$V$364=1))</f>
        <v>0</v>
      </c>
      <c r="L55" s="358">
        <f>SUMPRODUCT((事故データ!$AM$4:$AM$364=$G55)*(事故データ!$AO$4:$AO$364=L$37)*(事故データ!$V$4:$V$364=1))</f>
        <v>0</v>
      </c>
      <c r="M55" s="358">
        <f>SUMPRODUCT((事故データ!$AM$4:$AM$364=$G55)*(事故データ!$AO$4:$AO$364=M$37)*(事故データ!$V$4:$V$364=1))</f>
        <v>0</v>
      </c>
      <c r="N55" s="358">
        <f>SUMPRODUCT((事故データ!$AM$4:$AM$364=$G55)*(事故データ!$AO$4:$AO$364=N$37)*(事故データ!$V$4:$V$364=1))</f>
        <v>0</v>
      </c>
      <c r="O55" s="358">
        <f>SUMPRODUCT((事故データ!$AM$4:$AM$364=$G55)*(事故データ!$AO$4:$AO$364=O$37)*(事故データ!$V$4:$V$364=1))</f>
        <v>0</v>
      </c>
      <c r="P55" s="358">
        <f>SUMPRODUCT((事故データ!$AM$4:$AM$364=$G55)*(事故データ!$AO$4:$AO$364=P$37)*(事故データ!$V$4:$V$364=1))</f>
        <v>0</v>
      </c>
      <c r="Q55" s="358">
        <f>SUMPRODUCT((事故データ!$AM$4:$AM$364=$G55)*(事故データ!$AO$4:$AO$364=Q$37)*(事故データ!$V$4:$V$364=1))</f>
        <v>0</v>
      </c>
      <c r="R55" s="358">
        <f>SUMPRODUCT((事故データ!$AM$4:$AM$364=$G55)*(事故データ!$AO$4:$AO$364=R$37)*(事故データ!$V$4:$V$364=1))</f>
        <v>0</v>
      </c>
      <c r="S55" s="358">
        <f>SUMPRODUCT((事故データ!$AM$4:$AM$364=$G55)*(事故データ!$AO$4:$AO$364=S$37)*(事故データ!$V$4:$V$364=1))</f>
        <v>0</v>
      </c>
      <c r="T55" s="358">
        <f>SUMPRODUCT((事故データ!$AM$4:$AM$364=$G55)*(事故データ!$AO$4:$AO$364=T$37)*(事故データ!$V$4:$V$364=1))</f>
        <v>0</v>
      </c>
      <c r="U55" s="358">
        <f>SUMPRODUCT((事故データ!$AM$4:$AM$364=$G55)*(事故データ!$AO$4:$AO$364=U$37)*(事故データ!$V$4:$V$364=1))</f>
        <v>0</v>
      </c>
      <c r="V55" s="358">
        <f>SUMPRODUCT((事故データ!$AM$4:$AM$364=$G55)*(事故データ!$AO$4:$AO$364=V$37)*(事故データ!$V$4:$V$364=1))</f>
        <v>0</v>
      </c>
      <c r="W55" s="359">
        <f>SUMPRODUCT((事故データ!$AM$4:$AM$364=$G55)*(事故データ!$AO$4:$AO$364=W$37)*(事故データ!$V$4:$V$364=1))</f>
        <v>0</v>
      </c>
      <c r="X55" s="359">
        <f>SUMPRODUCT((事故データ!$AM$4:$AM$364=$G55)*(事故データ!$AO$4:$AO$364=X$37)*(事故データ!$V$4:$V$364=1))</f>
        <v>0</v>
      </c>
      <c r="Y55" s="359">
        <f>SUMPRODUCT((事故データ!$AM$4:$AM$364=$G55)*(事故データ!$AO$4:$AO$364=Y$37)*(事故データ!$V$4:$V$364=1))</f>
        <v>0</v>
      </c>
      <c r="Z55" s="359">
        <f>SUMPRODUCT((事故データ!$AM$4:$AM$364=$G55)*(事故データ!$AO$4:$AO$364=Z$37)*(事故データ!$V$4:$V$364=1))</f>
        <v>0</v>
      </c>
      <c r="AA55" s="359">
        <f>SUMPRODUCT((事故データ!$AM$4:$AM$364=$G55)*(事故データ!$AO$4:$AO$364=AA$37)*(事故データ!$V$4:$V$364=1))</f>
        <v>0</v>
      </c>
      <c r="AB55" s="359">
        <f>SUMPRODUCT((事故データ!$AM$4:$AM$364=$G55)*(事故データ!$AO$4:$AO$364=AB$37)*(事故データ!$V$4:$V$364=1))</f>
        <v>0</v>
      </c>
      <c r="AC55" s="359">
        <f>SUMPRODUCT((事故データ!$AM$4:$AM$364=$G55)*(事故データ!$AO$4:$AO$364=AC$37)*(事故データ!$V$4:$V$364=1))</f>
        <v>0</v>
      </c>
      <c r="AD55" s="394">
        <f>SUMPRODUCT((事故データ!$AM$4:$AM$364=$G55)*(事故データ!$AO$4:$AO$364=AD$37)*(事故データ!$V$4:$V$364=1))</f>
        <v>0</v>
      </c>
      <c r="AE55" s="359">
        <f>SUMPRODUCT((事故データ!$AM$4:$AM$364=$G55)*(事故データ!$AO$4:$AO$364=AE$37)*(事故データ!$V$4:$V$364=1))</f>
        <v>0</v>
      </c>
      <c r="AF55" s="359">
        <f>SUMPRODUCT((事故データ!$AM$4:$AM$364=$G55)*(事故データ!$AO$4:$AO$364=AF$37)*(事故データ!$V$4:$V$364=1))</f>
        <v>0</v>
      </c>
      <c r="AG55" s="360">
        <f>SUMPRODUCT((事故データ!$AM$4:$AM$364=$G55)*(事故データ!$AO$4:$AO$364=AG$37)*(事故データ!$V$4:$V$364=1))</f>
        <v>0</v>
      </c>
    </row>
    <row r="56" spans="1:33">
      <c r="C56" s="352" t="str">
        <f t="shared" si="10"/>
        <v>SA･PA</v>
      </c>
      <c r="D56" s="353">
        <f>SUMPRODUCT((事故データ!$AM$4:$AM$364=$C56)*(事故データ!$T$4:$T$364=D$37)*(事故データ!$V$4:$V$364=1))</f>
        <v>0</v>
      </c>
      <c r="E56" s="354">
        <f>COUNTIF(事故データ!$AM$4:$AM$364,C56)</f>
        <v>0</v>
      </c>
      <c r="G56" s="355" t="str">
        <f t="shared" si="11"/>
        <v>SA･PA</v>
      </c>
      <c r="H56" s="356">
        <f t="shared" si="12"/>
        <v>0</v>
      </c>
      <c r="I56" s="357">
        <f>SUMPRODUCT((事故データ!$AM$4:$AM$364=$G56)*(事故データ!$AO$4:$AO$364=I$37)*(事故データ!$V$4:$V$364=1))</f>
        <v>0</v>
      </c>
      <c r="J56" s="358">
        <f>SUMPRODUCT((事故データ!$AM$4:$AM$364=$G56)*(事故データ!$AO$4:$AO$364=J$37)*(事故データ!$V$4:$V$364=1))</f>
        <v>0</v>
      </c>
      <c r="K56" s="358">
        <f>SUMPRODUCT((事故データ!$AM$4:$AM$364=$G56)*(事故データ!$AO$4:$AO$364=K$37)*(事故データ!$V$4:$V$364=1))</f>
        <v>0</v>
      </c>
      <c r="L56" s="358">
        <f>SUMPRODUCT((事故データ!$AM$4:$AM$364=$G56)*(事故データ!$AO$4:$AO$364=L$37)*(事故データ!$V$4:$V$364=1))</f>
        <v>0</v>
      </c>
      <c r="M56" s="358">
        <f>SUMPRODUCT((事故データ!$AM$4:$AM$364=$G56)*(事故データ!$AO$4:$AO$364=M$37)*(事故データ!$V$4:$V$364=1))</f>
        <v>0</v>
      </c>
      <c r="N56" s="358">
        <f>SUMPRODUCT((事故データ!$AM$4:$AM$364=$G56)*(事故データ!$AO$4:$AO$364=N$37)*(事故データ!$V$4:$V$364=1))</f>
        <v>0</v>
      </c>
      <c r="O56" s="358">
        <f>SUMPRODUCT((事故データ!$AM$4:$AM$364=$G56)*(事故データ!$AO$4:$AO$364=O$37)*(事故データ!$V$4:$V$364=1))</f>
        <v>0</v>
      </c>
      <c r="P56" s="358">
        <f>SUMPRODUCT((事故データ!$AM$4:$AM$364=$G56)*(事故データ!$AO$4:$AO$364=P$37)*(事故データ!$V$4:$V$364=1))</f>
        <v>0</v>
      </c>
      <c r="Q56" s="358">
        <f>SUMPRODUCT((事故データ!$AM$4:$AM$364=$G56)*(事故データ!$AO$4:$AO$364=Q$37)*(事故データ!$V$4:$V$364=1))</f>
        <v>0</v>
      </c>
      <c r="R56" s="358">
        <f>SUMPRODUCT((事故データ!$AM$4:$AM$364=$G56)*(事故データ!$AO$4:$AO$364=R$37)*(事故データ!$V$4:$V$364=1))</f>
        <v>0</v>
      </c>
      <c r="S56" s="358">
        <f>SUMPRODUCT((事故データ!$AM$4:$AM$364=$G56)*(事故データ!$AO$4:$AO$364=S$37)*(事故データ!$V$4:$V$364=1))</f>
        <v>0</v>
      </c>
      <c r="T56" s="358">
        <f>SUMPRODUCT((事故データ!$AM$4:$AM$364=$G56)*(事故データ!$AO$4:$AO$364=T$37)*(事故データ!$V$4:$V$364=1))</f>
        <v>0</v>
      </c>
      <c r="U56" s="358">
        <f>SUMPRODUCT((事故データ!$AM$4:$AM$364=$G56)*(事故データ!$AO$4:$AO$364=U$37)*(事故データ!$V$4:$V$364=1))</f>
        <v>0</v>
      </c>
      <c r="V56" s="358">
        <f>SUMPRODUCT((事故データ!$AM$4:$AM$364=$G56)*(事故データ!$AO$4:$AO$364=V$37)*(事故データ!$V$4:$V$364=1))</f>
        <v>0</v>
      </c>
      <c r="W56" s="359">
        <f>SUMPRODUCT((事故データ!$AM$4:$AM$364=$G56)*(事故データ!$AO$4:$AO$364=W$37)*(事故データ!$V$4:$V$364=1))</f>
        <v>0</v>
      </c>
      <c r="X56" s="359">
        <f>SUMPRODUCT((事故データ!$AM$4:$AM$364=$G56)*(事故データ!$AO$4:$AO$364=X$37)*(事故データ!$V$4:$V$364=1))</f>
        <v>0</v>
      </c>
      <c r="Y56" s="359">
        <f>SUMPRODUCT((事故データ!$AM$4:$AM$364=$G56)*(事故データ!$AO$4:$AO$364=Y$37)*(事故データ!$V$4:$V$364=1))</f>
        <v>0</v>
      </c>
      <c r="Z56" s="359">
        <f>SUMPRODUCT((事故データ!$AM$4:$AM$364=$G56)*(事故データ!$AO$4:$AO$364=Z$37)*(事故データ!$V$4:$V$364=1))</f>
        <v>0</v>
      </c>
      <c r="AA56" s="359">
        <f>SUMPRODUCT((事故データ!$AM$4:$AM$364=$G56)*(事故データ!$AO$4:$AO$364=AA$37)*(事故データ!$V$4:$V$364=1))</f>
        <v>0</v>
      </c>
      <c r="AB56" s="359">
        <f>SUMPRODUCT((事故データ!$AM$4:$AM$364=$G56)*(事故データ!$AO$4:$AO$364=AB$37)*(事故データ!$V$4:$V$364=1))</f>
        <v>0</v>
      </c>
      <c r="AC56" s="359">
        <f>SUMPRODUCT((事故データ!$AM$4:$AM$364=$G56)*(事故データ!$AO$4:$AO$364=AC$37)*(事故データ!$V$4:$V$364=1))</f>
        <v>0</v>
      </c>
      <c r="AD56" s="394">
        <f>SUMPRODUCT((事故データ!$AM$4:$AM$364=$G56)*(事故データ!$AO$4:$AO$364=AD$37)*(事故データ!$V$4:$V$364=1))</f>
        <v>0</v>
      </c>
      <c r="AE56" s="359">
        <f>SUMPRODUCT((事故データ!$AM$4:$AM$364=$G56)*(事故データ!$AO$4:$AO$364=AE$37)*(事故データ!$V$4:$V$364=1))</f>
        <v>0</v>
      </c>
      <c r="AF56" s="359">
        <f>SUMPRODUCT((事故データ!$AM$4:$AM$364=$G56)*(事故データ!$AO$4:$AO$364=AF$37)*(事故データ!$V$4:$V$364=1))</f>
        <v>0</v>
      </c>
      <c r="AG56" s="360">
        <f>SUMPRODUCT((事故データ!$AM$4:$AM$364=$G56)*(事故データ!$AO$4:$AO$364=AG$37)*(事故データ!$V$4:$V$364=1))</f>
        <v>0</v>
      </c>
    </row>
    <row r="57" spans="1:33">
      <c r="C57" s="352" t="str">
        <f t="shared" si="10"/>
        <v>駐車場</v>
      </c>
      <c r="D57" s="353">
        <f>SUMPRODUCT((事故データ!$AM$4:$AM$364=$C57)*(事故データ!$T$4:$T$364=D$37)*(事故データ!$V$4:$V$364=1))</f>
        <v>0</v>
      </c>
      <c r="E57" s="354">
        <f>COUNTIF(事故データ!$AM$4:$AM$364,C57)</f>
        <v>0</v>
      </c>
      <c r="G57" s="355" t="str">
        <f t="shared" si="11"/>
        <v>駐車場</v>
      </c>
      <c r="H57" s="356">
        <f t="shared" si="12"/>
        <v>0</v>
      </c>
      <c r="I57" s="357">
        <f>SUMPRODUCT((事故データ!$AM$4:$AM$364=$G57)*(事故データ!$AO$4:$AO$364=I$37)*(事故データ!$V$4:$V$364=1))</f>
        <v>0</v>
      </c>
      <c r="J57" s="358">
        <f>SUMPRODUCT((事故データ!$AM$4:$AM$364=$G57)*(事故データ!$AO$4:$AO$364=J$37)*(事故データ!$V$4:$V$364=1))</f>
        <v>0</v>
      </c>
      <c r="K57" s="358">
        <f>SUMPRODUCT((事故データ!$AM$4:$AM$364=$G57)*(事故データ!$AO$4:$AO$364=K$37)*(事故データ!$V$4:$V$364=1))</f>
        <v>0</v>
      </c>
      <c r="L57" s="358">
        <f>SUMPRODUCT((事故データ!$AM$4:$AM$364=$G57)*(事故データ!$AO$4:$AO$364=L$37)*(事故データ!$V$4:$V$364=1))</f>
        <v>0</v>
      </c>
      <c r="M57" s="358">
        <f>SUMPRODUCT((事故データ!$AM$4:$AM$364=$G57)*(事故データ!$AO$4:$AO$364=M$37)*(事故データ!$V$4:$V$364=1))</f>
        <v>0</v>
      </c>
      <c r="N57" s="358">
        <f>SUMPRODUCT((事故データ!$AM$4:$AM$364=$G57)*(事故データ!$AO$4:$AO$364=N$37)*(事故データ!$V$4:$V$364=1))</f>
        <v>0</v>
      </c>
      <c r="O57" s="358">
        <f>SUMPRODUCT((事故データ!$AM$4:$AM$364=$G57)*(事故データ!$AO$4:$AO$364=O$37)*(事故データ!$V$4:$V$364=1))</f>
        <v>0</v>
      </c>
      <c r="P57" s="358">
        <f>SUMPRODUCT((事故データ!$AM$4:$AM$364=$G57)*(事故データ!$AO$4:$AO$364=P$37)*(事故データ!$V$4:$V$364=1))</f>
        <v>0</v>
      </c>
      <c r="Q57" s="358">
        <f>SUMPRODUCT((事故データ!$AM$4:$AM$364=$G57)*(事故データ!$AO$4:$AO$364=Q$37)*(事故データ!$V$4:$V$364=1))</f>
        <v>0</v>
      </c>
      <c r="R57" s="358">
        <f>SUMPRODUCT((事故データ!$AM$4:$AM$364=$G57)*(事故データ!$AO$4:$AO$364=R$37)*(事故データ!$V$4:$V$364=1))</f>
        <v>0</v>
      </c>
      <c r="S57" s="358">
        <f>SUMPRODUCT((事故データ!$AM$4:$AM$364=$G57)*(事故データ!$AO$4:$AO$364=S$37)*(事故データ!$V$4:$V$364=1))</f>
        <v>0</v>
      </c>
      <c r="T57" s="358">
        <f>SUMPRODUCT((事故データ!$AM$4:$AM$364=$G57)*(事故データ!$AO$4:$AO$364=T$37)*(事故データ!$V$4:$V$364=1))</f>
        <v>0</v>
      </c>
      <c r="U57" s="358">
        <f>SUMPRODUCT((事故データ!$AM$4:$AM$364=$G57)*(事故データ!$AO$4:$AO$364=U$37)*(事故データ!$V$4:$V$364=1))</f>
        <v>0</v>
      </c>
      <c r="V57" s="358">
        <f>SUMPRODUCT((事故データ!$AM$4:$AM$364=$G57)*(事故データ!$AO$4:$AO$364=V$37)*(事故データ!$V$4:$V$364=1))</f>
        <v>0</v>
      </c>
      <c r="W57" s="359">
        <f>SUMPRODUCT((事故データ!$AM$4:$AM$364=$G57)*(事故データ!$AO$4:$AO$364=W$37)*(事故データ!$V$4:$V$364=1))</f>
        <v>0</v>
      </c>
      <c r="X57" s="359">
        <f>SUMPRODUCT((事故データ!$AM$4:$AM$364=$G57)*(事故データ!$AO$4:$AO$364=X$37)*(事故データ!$V$4:$V$364=1))</f>
        <v>0</v>
      </c>
      <c r="Y57" s="359">
        <f>SUMPRODUCT((事故データ!$AM$4:$AM$364=$G57)*(事故データ!$AO$4:$AO$364=Y$37)*(事故データ!$V$4:$V$364=1))</f>
        <v>0</v>
      </c>
      <c r="Z57" s="359">
        <f>SUMPRODUCT((事故データ!$AM$4:$AM$364=$G57)*(事故データ!$AO$4:$AO$364=Z$37)*(事故データ!$V$4:$V$364=1))</f>
        <v>0</v>
      </c>
      <c r="AA57" s="359">
        <f>SUMPRODUCT((事故データ!$AM$4:$AM$364=$G57)*(事故データ!$AO$4:$AO$364=AA$37)*(事故データ!$V$4:$V$364=1))</f>
        <v>0</v>
      </c>
      <c r="AB57" s="359">
        <f>SUMPRODUCT((事故データ!$AM$4:$AM$364=$G57)*(事故データ!$AO$4:$AO$364=AB$37)*(事故データ!$V$4:$V$364=1))</f>
        <v>0</v>
      </c>
      <c r="AC57" s="359">
        <f>SUMPRODUCT((事故データ!$AM$4:$AM$364=$G57)*(事故データ!$AO$4:$AO$364=AC$37)*(事故データ!$V$4:$V$364=1))</f>
        <v>0</v>
      </c>
      <c r="AD57" s="394">
        <f>SUMPRODUCT((事故データ!$AM$4:$AM$364=$G57)*(事故データ!$AO$4:$AO$364=AD$37)*(事故データ!$V$4:$V$364=1))</f>
        <v>0</v>
      </c>
      <c r="AE57" s="359">
        <f>SUMPRODUCT((事故データ!$AM$4:$AM$364=$G57)*(事故データ!$AO$4:$AO$364=AE$37)*(事故データ!$V$4:$V$364=1))</f>
        <v>0</v>
      </c>
      <c r="AF57" s="359">
        <f>SUMPRODUCT((事故データ!$AM$4:$AM$364=$G57)*(事故データ!$AO$4:$AO$364=AF$37)*(事故データ!$V$4:$V$364=1))</f>
        <v>0</v>
      </c>
      <c r="AG57" s="360">
        <f>SUMPRODUCT((事故データ!$AM$4:$AM$364=$G57)*(事故データ!$AO$4:$AO$364=AG$37)*(事故データ!$V$4:$V$364=1))</f>
        <v>0</v>
      </c>
    </row>
    <row r="58" spans="1:33">
      <c r="C58" s="361" t="str">
        <f t="shared" si="10"/>
        <v>踏切</v>
      </c>
      <c r="D58" s="362">
        <f>SUMPRODUCT((事故データ!$AM$4:$AM$364=$C58)*(事故データ!$T$4:$T$364=D$37)*(事故データ!$V$4:$V$364=1))</f>
        <v>0</v>
      </c>
      <c r="E58" s="354">
        <f>COUNTIF(事故データ!$AM$4:$AM$364,C58)</f>
        <v>0</v>
      </c>
      <c r="G58" s="363" t="str">
        <f t="shared" si="11"/>
        <v>踏切</v>
      </c>
      <c r="H58" s="356">
        <f t="shared" si="12"/>
        <v>0</v>
      </c>
      <c r="I58" s="357">
        <f>SUMPRODUCT((事故データ!$AM$4:$AM$364=$G58)*(事故データ!$AO$4:$AO$364=I$37)*(事故データ!$V$4:$V$364=1))</f>
        <v>0</v>
      </c>
      <c r="J58" s="358">
        <f>SUMPRODUCT((事故データ!$AM$4:$AM$364=$G58)*(事故データ!$AO$4:$AO$364=J$37)*(事故データ!$V$4:$V$364=1))</f>
        <v>0</v>
      </c>
      <c r="K58" s="358">
        <f>SUMPRODUCT((事故データ!$AM$4:$AM$364=$G58)*(事故データ!$AO$4:$AO$364=K$37)*(事故データ!$V$4:$V$364=1))</f>
        <v>0</v>
      </c>
      <c r="L58" s="358">
        <f>SUMPRODUCT((事故データ!$AM$4:$AM$364=$G58)*(事故データ!$AO$4:$AO$364=L$37)*(事故データ!$V$4:$V$364=1))</f>
        <v>0</v>
      </c>
      <c r="M58" s="358">
        <f>SUMPRODUCT((事故データ!$AM$4:$AM$364=$G58)*(事故データ!$AO$4:$AO$364=M$37)*(事故データ!$V$4:$V$364=1))</f>
        <v>0</v>
      </c>
      <c r="N58" s="358">
        <f>SUMPRODUCT((事故データ!$AM$4:$AM$364=$G58)*(事故データ!$AO$4:$AO$364=N$37)*(事故データ!$V$4:$V$364=1))</f>
        <v>0</v>
      </c>
      <c r="O58" s="358">
        <f>SUMPRODUCT((事故データ!$AM$4:$AM$364=$G58)*(事故データ!$AO$4:$AO$364=O$37)*(事故データ!$V$4:$V$364=1))</f>
        <v>0</v>
      </c>
      <c r="P58" s="358">
        <f>SUMPRODUCT((事故データ!$AM$4:$AM$364=$G58)*(事故データ!$AO$4:$AO$364=P$37)*(事故データ!$V$4:$V$364=1))</f>
        <v>0</v>
      </c>
      <c r="Q58" s="358">
        <f>SUMPRODUCT((事故データ!$AM$4:$AM$364=$G58)*(事故データ!$AO$4:$AO$364=Q$37)*(事故データ!$V$4:$V$364=1))</f>
        <v>0</v>
      </c>
      <c r="R58" s="358">
        <f>SUMPRODUCT((事故データ!$AM$4:$AM$364=$G58)*(事故データ!$AO$4:$AO$364=R$37)*(事故データ!$V$4:$V$364=1))</f>
        <v>0</v>
      </c>
      <c r="S58" s="358">
        <f>SUMPRODUCT((事故データ!$AM$4:$AM$364=$G58)*(事故データ!$AO$4:$AO$364=S$37)*(事故データ!$V$4:$V$364=1))</f>
        <v>0</v>
      </c>
      <c r="T58" s="358">
        <f>SUMPRODUCT((事故データ!$AM$4:$AM$364=$G58)*(事故データ!$AO$4:$AO$364=T$37)*(事故データ!$V$4:$V$364=1))</f>
        <v>0</v>
      </c>
      <c r="U58" s="358">
        <f>SUMPRODUCT((事故データ!$AM$4:$AM$364=$G58)*(事故データ!$AO$4:$AO$364=U$37)*(事故データ!$V$4:$V$364=1))</f>
        <v>0</v>
      </c>
      <c r="V58" s="358">
        <f>SUMPRODUCT((事故データ!$AM$4:$AM$364=$G58)*(事故データ!$AO$4:$AO$364=V$37)*(事故データ!$V$4:$V$364=1))</f>
        <v>0</v>
      </c>
      <c r="W58" s="359">
        <f>SUMPRODUCT((事故データ!$AM$4:$AM$364=$G58)*(事故データ!$AO$4:$AO$364=W$37)*(事故データ!$V$4:$V$364=1))</f>
        <v>0</v>
      </c>
      <c r="X58" s="359">
        <f>SUMPRODUCT((事故データ!$AM$4:$AM$364=$G58)*(事故データ!$AO$4:$AO$364=X$37)*(事故データ!$V$4:$V$364=1))</f>
        <v>0</v>
      </c>
      <c r="Y58" s="359">
        <f>SUMPRODUCT((事故データ!$AM$4:$AM$364=$G58)*(事故データ!$AO$4:$AO$364=Y$37)*(事故データ!$V$4:$V$364=1))</f>
        <v>0</v>
      </c>
      <c r="Z58" s="359">
        <f>SUMPRODUCT((事故データ!$AM$4:$AM$364=$G58)*(事故データ!$AO$4:$AO$364=Z$37)*(事故データ!$V$4:$V$364=1))</f>
        <v>0</v>
      </c>
      <c r="AA58" s="359">
        <f>SUMPRODUCT((事故データ!$AM$4:$AM$364=$G58)*(事故データ!$AO$4:$AO$364=AA$37)*(事故データ!$V$4:$V$364=1))</f>
        <v>0</v>
      </c>
      <c r="AB58" s="359">
        <f>SUMPRODUCT((事故データ!$AM$4:$AM$364=$G58)*(事故データ!$AO$4:$AO$364=AB$37)*(事故データ!$V$4:$V$364=1))</f>
        <v>0</v>
      </c>
      <c r="AC58" s="359">
        <f>SUMPRODUCT((事故データ!$AM$4:$AM$364=$G58)*(事故データ!$AO$4:$AO$364=AC$37)*(事故データ!$V$4:$V$364=1))</f>
        <v>0</v>
      </c>
      <c r="AD58" s="394">
        <f>SUMPRODUCT((事故データ!$AM$4:$AM$364=$G58)*(事故データ!$AO$4:$AO$364=AD$37)*(事故データ!$V$4:$V$364=1))</f>
        <v>0</v>
      </c>
      <c r="AE58" s="359">
        <f>SUMPRODUCT((事故データ!$AM$4:$AM$364=$G58)*(事故データ!$AO$4:$AO$364=AE$37)*(事故データ!$V$4:$V$364=1))</f>
        <v>0</v>
      </c>
      <c r="AF58" s="359">
        <f>SUMPRODUCT((事故データ!$AM$4:$AM$364=$G58)*(事故データ!$AO$4:$AO$364=AF$37)*(事故データ!$V$4:$V$364=1))</f>
        <v>0</v>
      </c>
      <c r="AG58" s="360">
        <f>SUMPRODUCT((事故データ!$AM$4:$AM$364=$G58)*(事故データ!$AO$4:$AO$364=AG$37)*(事故データ!$V$4:$V$364=1))</f>
        <v>0</v>
      </c>
    </row>
    <row r="59" spans="1:33">
      <c r="A59" s="325" t="s">
        <v>256</v>
      </c>
      <c r="C59" s="365" t="str">
        <f t="shared" si="10"/>
        <v>不明</v>
      </c>
      <c r="D59" s="366">
        <f>SUMPRODUCT((事故データ!$AM$4:$AM$364=$C59)*(事故データ!$T$4:$T$364=D$37)*(事故データ!$V$4:$V$364=1))</f>
        <v>0</v>
      </c>
      <c r="E59" s="367">
        <f>COUNTIF(事故データ!$AM$4:$AM$364,C59)</f>
        <v>0</v>
      </c>
      <c r="G59" s="368" t="str">
        <f t="shared" si="11"/>
        <v>不明</v>
      </c>
      <c r="H59" s="369">
        <f t="shared" si="12"/>
        <v>0</v>
      </c>
      <c r="I59" s="370">
        <f>SUMPRODUCT((事故データ!$AM$4:$AM$364=$G59)*(事故データ!$AO$4:$AO$364=I$37)*(事故データ!$V$4:$V$364=1))</f>
        <v>0</v>
      </c>
      <c r="J59" s="371">
        <f>SUMPRODUCT((事故データ!$AM$4:$AM$364=$G59)*(事故データ!$AO$4:$AO$364=J$37)*(事故データ!$V$4:$V$364=1))</f>
        <v>0</v>
      </c>
      <c r="K59" s="371">
        <f>SUMPRODUCT((事故データ!$AM$4:$AM$364=$G59)*(事故データ!$AO$4:$AO$364=K$37)*(事故データ!$V$4:$V$364=1))</f>
        <v>0</v>
      </c>
      <c r="L59" s="371">
        <f>SUMPRODUCT((事故データ!$AM$4:$AM$364=$G59)*(事故データ!$AO$4:$AO$364=L$37)*(事故データ!$V$4:$V$364=1))</f>
        <v>0</v>
      </c>
      <c r="M59" s="371">
        <f>SUMPRODUCT((事故データ!$AM$4:$AM$364=$G59)*(事故データ!$AO$4:$AO$364=M$37)*(事故データ!$V$4:$V$364=1))</f>
        <v>0</v>
      </c>
      <c r="N59" s="371">
        <f>SUMPRODUCT((事故データ!$AM$4:$AM$364=$G59)*(事故データ!$AO$4:$AO$364=N$37)*(事故データ!$V$4:$V$364=1))</f>
        <v>0</v>
      </c>
      <c r="O59" s="371">
        <f>SUMPRODUCT((事故データ!$AM$4:$AM$364=$G59)*(事故データ!$AO$4:$AO$364=O$37)*(事故データ!$V$4:$V$364=1))</f>
        <v>0</v>
      </c>
      <c r="P59" s="371">
        <f>SUMPRODUCT((事故データ!$AM$4:$AM$364=$G59)*(事故データ!$AO$4:$AO$364=P$37)*(事故データ!$V$4:$V$364=1))</f>
        <v>0</v>
      </c>
      <c r="Q59" s="371">
        <f>SUMPRODUCT((事故データ!$AM$4:$AM$364=$G59)*(事故データ!$AO$4:$AO$364=Q$37)*(事故データ!$V$4:$V$364=1))</f>
        <v>0</v>
      </c>
      <c r="R59" s="371">
        <f>SUMPRODUCT((事故データ!$AM$4:$AM$364=$G59)*(事故データ!$AO$4:$AO$364=R$37)*(事故データ!$V$4:$V$364=1))</f>
        <v>0</v>
      </c>
      <c r="S59" s="371">
        <f>SUMPRODUCT((事故データ!$AM$4:$AM$364=$G59)*(事故データ!$AO$4:$AO$364=S$37)*(事故データ!$V$4:$V$364=1))</f>
        <v>0</v>
      </c>
      <c r="T59" s="371">
        <f>SUMPRODUCT((事故データ!$AM$4:$AM$364=$G59)*(事故データ!$AO$4:$AO$364=T$37)*(事故データ!$V$4:$V$364=1))</f>
        <v>0</v>
      </c>
      <c r="U59" s="371">
        <f>SUMPRODUCT((事故データ!$AM$4:$AM$364=$G59)*(事故データ!$AO$4:$AO$364=U$37)*(事故データ!$V$4:$V$364=1))</f>
        <v>0</v>
      </c>
      <c r="V59" s="371">
        <f>SUMPRODUCT((事故データ!$AM$4:$AM$364=$G59)*(事故データ!$AO$4:$AO$364=V$37)*(事故データ!$V$4:$V$364=1))</f>
        <v>0</v>
      </c>
      <c r="W59" s="372">
        <f>SUMPRODUCT((事故データ!$AM$4:$AM$364=$G59)*(事故データ!$AO$4:$AO$364=W$37)*(事故データ!$V$4:$V$364=1))</f>
        <v>0</v>
      </c>
      <c r="X59" s="372">
        <f>SUMPRODUCT((事故データ!$AM$4:$AM$364=$G59)*(事故データ!$AO$4:$AO$364=X$37)*(事故データ!$V$4:$V$364=1))</f>
        <v>0</v>
      </c>
      <c r="Y59" s="372">
        <f>SUMPRODUCT((事故データ!$AM$4:$AM$364=$G59)*(事故データ!$AO$4:$AO$364=Y$37)*(事故データ!$V$4:$V$364=1))</f>
        <v>0</v>
      </c>
      <c r="Z59" s="372">
        <f>SUMPRODUCT((事故データ!$AM$4:$AM$364=$G59)*(事故データ!$AO$4:$AO$364=Z$37)*(事故データ!$V$4:$V$364=1))</f>
        <v>0</v>
      </c>
      <c r="AA59" s="372">
        <f>SUMPRODUCT((事故データ!$AM$4:$AM$364=$G59)*(事故データ!$AO$4:$AO$364=AA$37)*(事故データ!$V$4:$V$364=1))</f>
        <v>0</v>
      </c>
      <c r="AB59" s="372">
        <f>SUMPRODUCT((事故データ!$AM$4:$AM$364=$G59)*(事故データ!$AO$4:$AO$364=AB$37)*(事故データ!$V$4:$V$364=1))</f>
        <v>0</v>
      </c>
      <c r="AC59" s="372">
        <f>SUMPRODUCT((事故データ!$AM$4:$AM$364=$G59)*(事故データ!$AO$4:$AO$364=AC$37)*(事故データ!$V$4:$V$364=1))</f>
        <v>0</v>
      </c>
      <c r="AD59" s="395">
        <f>SUMPRODUCT((事故データ!$AM$4:$AM$364=$G59)*(事故データ!$AO$4:$AO$364=AD$37)*(事故データ!$V$4:$V$364=1))</f>
        <v>0</v>
      </c>
      <c r="AE59" s="372">
        <f>SUMPRODUCT((事故データ!$AM$4:$AM$364=$G59)*(事故データ!$AO$4:$AO$364=AE$37)*(事故データ!$V$4:$V$364=1))</f>
        <v>0</v>
      </c>
      <c r="AF59" s="372">
        <f>SUMPRODUCT((事故データ!$AM$4:$AM$364=$G59)*(事故データ!$AO$4:$AO$364=AF$37)*(事故データ!$V$4:$V$364=1))</f>
        <v>0</v>
      </c>
      <c r="AG59" s="373">
        <f>SUMPRODUCT((事故データ!$AM$4:$AM$364=$G59)*(事故データ!$AO$4:$AO$364=AG$37)*(事故データ!$V$4:$V$364=1))</f>
        <v>0</v>
      </c>
    </row>
    <row r="61" spans="1:33">
      <c r="B61" s="325" t="s">
        <v>1221</v>
      </c>
    </row>
    <row r="62" spans="1:33">
      <c r="B62" s="1139">
        <v>3</v>
      </c>
      <c r="C62" s="396" t="s">
        <v>1192</v>
      </c>
      <c r="D62" s="396"/>
    </row>
    <row r="63" spans="1:33">
      <c r="C63" s="397">
        <v>19</v>
      </c>
      <c r="D63" s="398"/>
      <c r="E63" s="399" t="s">
        <v>1270</v>
      </c>
      <c r="F63" s="400"/>
      <c r="G63" s="397">
        <f>C63</f>
        <v>19</v>
      </c>
      <c r="H63" s="326" t="s">
        <v>351</v>
      </c>
    </row>
    <row r="64" spans="1:33" ht="42.75" customHeight="1">
      <c r="C64" s="1185" t="str">
        <f>C12</f>
        <v>場所</v>
      </c>
      <c r="D64" s="1190" t="str">
        <f>D37</f>
        <v>人身</v>
      </c>
      <c r="E64" s="1181" t="s">
        <v>5</v>
      </c>
      <c r="G64" s="375" t="s">
        <v>1523</v>
      </c>
      <c r="H64" s="340" t="s">
        <v>0</v>
      </c>
      <c r="I64" s="401" t="str">
        <f t="shared" ref="I64:AG64" si="13">I12</f>
        <v>正面衝突</v>
      </c>
      <c r="J64" s="402" t="str">
        <f t="shared" si="13"/>
        <v>直進時</v>
      </c>
      <c r="K64" s="402" t="str">
        <f t="shared" si="13"/>
        <v>出会い頭</v>
      </c>
      <c r="L64" s="402" t="str">
        <f t="shared" si="13"/>
        <v>右折時</v>
      </c>
      <c r="M64" s="402" t="str">
        <f t="shared" si="13"/>
        <v>左折時</v>
      </c>
      <c r="N64" s="402" t="str">
        <f t="shared" si="13"/>
        <v>カーブ走行時</v>
      </c>
      <c r="O64" s="402" t="str">
        <f t="shared" si="13"/>
        <v>追突</v>
      </c>
      <c r="P64" s="402" t="str">
        <f t="shared" si="13"/>
        <v>発進追突</v>
      </c>
      <c r="Q64" s="402" t="str">
        <f t="shared" si="13"/>
        <v>車線
変更時</v>
      </c>
      <c r="R64" s="402" t="str">
        <f t="shared" si="13"/>
        <v>合流時</v>
      </c>
      <c r="S64" s="402" t="str">
        <f t="shared" si="13"/>
        <v>離合時</v>
      </c>
      <c r="T64" s="402" t="str">
        <f t="shared" si="13"/>
        <v>側方通過時</v>
      </c>
      <c r="U64" s="402" t="str">
        <f t="shared" si="13"/>
        <v>施設出入時</v>
      </c>
      <c r="V64" s="402" t="str">
        <f t="shared" si="13"/>
        <v>転回時</v>
      </c>
      <c r="W64" s="378" t="str">
        <f t="shared" si="13"/>
        <v>バック時</v>
      </c>
      <c r="X64" s="378" t="str">
        <f t="shared" si="13"/>
        <v>移動時</v>
      </c>
      <c r="Y64" s="378" t="str">
        <f t="shared" si="13"/>
        <v>料金所等通過時</v>
      </c>
      <c r="Z64" s="378" t="str">
        <f t="shared" si="13"/>
        <v>発進時＆措置等</v>
      </c>
      <c r="AA64" s="378" t="str">
        <f t="shared" si="13"/>
        <v>停車時</v>
      </c>
      <c r="AB64" s="378" t="str">
        <f t="shared" si="13"/>
        <v>ドア・扉開閉時</v>
      </c>
      <c r="AC64" s="378" t="str">
        <f t="shared" si="13"/>
        <v>駐停車時措置</v>
      </c>
      <c r="AD64" s="402" t="str">
        <f t="shared" si="13"/>
        <v>車内事故</v>
      </c>
      <c r="AE64" s="402" t="str">
        <f t="shared" si="13"/>
        <v>荷積降時等事故</v>
      </c>
      <c r="AF64" s="402" t="str">
        <f t="shared" si="13"/>
        <v>落下・飛散等事故</v>
      </c>
      <c r="AG64" s="403" t="str">
        <f t="shared" si="13"/>
        <v>その他・不明</v>
      </c>
    </row>
    <row r="65" spans="3:33" ht="21.4" customHeight="1">
      <c r="C65" s="1186"/>
      <c r="D65" s="1191"/>
      <c r="E65" s="1182"/>
      <c r="G65" s="382" t="s">
        <v>6</v>
      </c>
      <c r="H65" s="404">
        <f>SUM(I65:AG65)</f>
        <v>31</v>
      </c>
      <c r="I65" s="383">
        <f>SUMPRODUCT((事故データ!$O$4:$O$364=$C$63)*(事故データ!$AO$4:$AO$364=I$64)*(事故データ!$V$4:$V$364&gt;=0))</f>
        <v>0</v>
      </c>
      <c r="J65" s="384">
        <f>SUMPRODUCT((事故データ!$O$4:$O$364=$C$63)*(事故データ!$AO$4:$AO$364=J$64)*(事故データ!$V$4:$V$364&gt;=0))</f>
        <v>1</v>
      </c>
      <c r="K65" s="384">
        <f>SUMPRODUCT((事故データ!$O$4:$O$364=$C$63)*(事故データ!$AO$4:$AO$364=K$64)*(事故データ!$V$4:$V$364&gt;=0))</f>
        <v>0</v>
      </c>
      <c r="L65" s="384">
        <f>SUMPRODUCT((事故データ!$O$4:$O$364=$C$63)*(事故データ!$AO$4:$AO$364=L$64)*(事故データ!$V$4:$V$364&gt;=0))</f>
        <v>0</v>
      </c>
      <c r="M65" s="384">
        <f>SUMPRODUCT((事故データ!$O$4:$O$364=$C$63)*(事故データ!$AO$4:$AO$364=M$64)*(事故データ!$V$4:$V$364&gt;=0))</f>
        <v>4</v>
      </c>
      <c r="N65" s="384">
        <f>SUMPRODUCT((事故データ!$O$4:$O$364=$C$63)*(事故データ!$AO$4:$AO$364=N$64)*(事故データ!$V$4:$V$364&gt;=0))</f>
        <v>0</v>
      </c>
      <c r="O65" s="384">
        <f>SUMPRODUCT((事故データ!$O$4:$O$364=$C$63)*(事故データ!$AO$4:$AO$364=O$64)*(事故データ!$V$4:$V$364&gt;=0))</f>
        <v>2</v>
      </c>
      <c r="P65" s="384">
        <f>SUMPRODUCT((事故データ!$O$4:$O$364=$C$63)*(事故データ!$AO$4:$AO$364=P$64)*(事故データ!$V$4:$V$364&gt;=0))</f>
        <v>2</v>
      </c>
      <c r="Q65" s="384">
        <f>SUMPRODUCT((事故データ!$O$4:$O$364=$C$63)*(事故データ!$AO$4:$AO$364=Q$64)*(事故データ!$V$4:$V$364&gt;=0))</f>
        <v>1</v>
      </c>
      <c r="R65" s="384">
        <f>SUMPRODUCT((事故データ!$O$4:$O$364=$C$63)*(事故データ!$AO$4:$AO$364=R$64)*(事故データ!$V$4:$V$364&gt;=0))</f>
        <v>0</v>
      </c>
      <c r="S65" s="384">
        <f>SUMPRODUCT((事故データ!$O$4:$O$364=$C$63)*(事故データ!$AO$4:$AO$364=S$64)*(事故データ!$V$4:$V$364&gt;=0))</f>
        <v>0</v>
      </c>
      <c r="T65" s="384">
        <f>SUMPRODUCT((事故データ!$O$4:$O$364=$C$63)*(事故データ!$AO$4:$AO$364=T$64)*(事故データ!$V$4:$V$364&gt;=0))</f>
        <v>0</v>
      </c>
      <c r="U65" s="384">
        <f>SUMPRODUCT((事故データ!$O$4:$O$364=$C$63)*(事故データ!$AO$4:$AO$364=U$64)*(事故データ!$V$4:$V$364&gt;=0))</f>
        <v>1</v>
      </c>
      <c r="V65" s="384">
        <f>SUMPRODUCT((事故データ!$O$4:$O$364=$C$63)*(事故データ!$AO$4:$AO$364=V$64)*(事故データ!$V$4:$V$364&gt;=0))</f>
        <v>1</v>
      </c>
      <c r="W65" s="333">
        <f>SUMPRODUCT((事故データ!$O$4:$O$364=$C$63)*(事故データ!$AO$4:$AO$364=W$64)*(事故データ!$V$4:$V$364&gt;=0))</f>
        <v>9</v>
      </c>
      <c r="X65" s="333">
        <f>SUMPRODUCT((事故データ!$O$4:$O$364=$C$63)*(事故データ!$AO$4:$AO$364=X$64)*(事故データ!$V$4:$V$364&gt;=0))</f>
        <v>5</v>
      </c>
      <c r="Y65" s="333">
        <f>SUMPRODUCT((事故データ!$O$4:$O$364=$C$63)*(事故データ!$AO$4:$AO$364=Y$64)*(事故データ!$V$4:$V$364&gt;=0))</f>
        <v>0</v>
      </c>
      <c r="Z65" s="333">
        <f>SUMPRODUCT((事故データ!$O$4:$O$364=$C$63)*(事故データ!$AO$4:$AO$364=Z$64)*(事故データ!$V$4:$V$364&gt;=0))</f>
        <v>3</v>
      </c>
      <c r="AA65" s="333">
        <f>SUMPRODUCT((事故データ!$O$4:$O$364=$C$63)*(事故データ!$AO$4:$AO$364=AA$64)*(事故データ!$V$4:$V$364&gt;=0))</f>
        <v>1</v>
      </c>
      <c r="AB65" s="333">
        <f>SUMPRODUCT((事故データ!$O$4:$O$364=$C$63)*(事故データ!$AO$4:$AO$364=AB$64)*(事故データ!$V$4:$V$364&gt;=0))</f>
        <v>0</v>
      </c>
      <c r="AC65" s="333">
        <f>SUMPRODUCT((事故データ!$O$4:$O$364=$C$63)*(事故データ!$AO$4:$AO$364=AC$64)*(事故データ!$V$4:$V$364&gt;=0))</f>
        <v>1</v>
      </c>
      <c r="AD65" s="405">
        <f>SUMPRODUCT((事故データ!$O$4:$O$364=$C$63)*(事故データ!$AO$4:$AO$364=AD$64)*(事故データ!$V$4:$V$364&gt;=0))</f>
        <v>0</v>
      </c>
      <c r="AE65" s="406">
        <f>SUMPRODUCT((事故データ!$O$4:$O$364=$C$63)*(事故データ!$AO$4:$AO$364=AE$64)*(事故データ!$V$4:$V$364&gt;=0))</f>
        <v>0</v>
      </c>
      <c r="AF65" s="406">
        <f>SUMPRODUCT((事故データ!$O$4:$O$364=$C$63)*(事故データ!$AO$4:$AO$364=AF$64)*(事故データ!$V$4:$V$364&gt;=0))</f>
        <v>0</v>
      </c>
      <c r="AG65" s="407">
        <f>SUMPRODUCT((事故データ!$O$4:$O$364=$C$63)*(事故データ!$AO$4:$AO$364=AG$64)*(事故データ!$V$4:$V$364&gt;=0))</f>
        <v>0</v>
      </c>
    </row>
    <row r="66" spans="3:33">
      <c r="C66" s="408" t="s">
        <v>255</v>
      </c>
      <c r="D66" s="409">
        <f>SUM(D67:D86)</f>
        <v>5</v>
      </c>
      <c r="E66" s="338">
        <f>SUM(E67:E86)</f>
        <v>31</v>
      </c>
      <c r="G66" s="388" t="s">
        <v>235</v>
      </c>
      <c r="H66" s="338">
        <f>SUM(H67:H86)</f>
        <v>31</v>
      </c>
      <c r="I66" s="389">
        <f>SUM(I67:I86)</f>
        <v>0</v>
      </c>
      <c r="J66" s="390">
        <f>SUM(J67:J86)</f>
        <v>1</v>
      </c>
      <c r="K66" s="390">
        <f t="shared" ref="K66:AG66" si="14">SUM(K67:K86)</f>
        <v>0</v>
      </c>
      <c r="L66" s="390">
        <f t="shared" si="14"/>
        <v>0</v>
      </c>
      <c r="M66" s="390">
        <f t="shared" si="14"/>
        <v>4</v>
      </c>
      <c r="N66" s="390">
        <f t="shared" si="14"/>
        <v>0</v>
      </c>
      <c r="O66" s="390">
        <f t="shared" si="14"/>
        <v>2</v>
      </c>
      <c r="P66" s="390">
        <f t="shared" si="14"/>
        <v>2</v>
      </c>
      <c r="Q66" s="390">
        <f t="shared" si="14"/>
        <v>1</v>
      </c>
      <c r="R66" s="390">
        <f t="shared" si="14"/>
        <v>0</v>
      </c>
      <c r="S66" s="390">
        <f t="shared" si="14"/>
        <v>0</v>
      </c>
      <c r="T66" s="390">
        <f t="shared" si="14"/>
        <v>0</v>
      </c>
      <c r="U66" s="390">
        <f t="shared" si="14"/>
        <v>1</v>
      </c>
      <c r="V66" s="390">
        <f t="shared" si="14"/>
        <v>1</v>
      </c>
      <c r="W66" s="390">
        <f t="shared" si="14"/>
        <v>9</v>
      </c>
      <c r="X66" s="390">
        <f t="shared" si="14"/>
        <v>5</v>
      </c>
      <c r="Y66" s="390">
        <f t="shared" si="14"/>
        <v>0</v>
      </c>
      <c r="Z66" s="390">
        <f t="shared" si="14"/>
        <v>3</v>
      </c>
      <c r="AA66" s="390">
        <f t="shared" si="14"/>
        <v>1</v>
      </c>
      <c r="AB66" s="390">
        <f t="shared" si="14"/>
        <v>0</v>
      </c>
      <c r="AC66" s="390">
        <f t="shared" si="14"/>
        <v>1</v>
      </c>
      <c r="AD66" s="390">
        <f t="shared" si="14"/>
        <v>0</v>
      </c>
      <c r="AE66" s="390">
        <f t="shared" si="14"/>
        <v>0</v>
      </c>
      <c r="AF66" s="390">
        <f t="shared" si="14"/>
        <v>0</v>
      </c>
      <c r="AG66" s="392">
        <f t="shared" si="14"/>
        <v>0</v>
      </c>
    </row>
    <row r="67" spans="3:33">
      <c r="C67" s="343" t="str">
        <f t="shared" ref="C67:C77" si="15">C14</f>
        <v>一般道</v>
      </c>
      <c r="D67" s="410">
        <f>SUMPRODUCT((事故データ!$O$4:$O$364=$C$63)*(事故データ!$AM$4:$AM$364=$C67)*(事故データ!$T$4:$T$364=D$64)*(事故データ!$V$4:$V$364=1))</f>
        <v>0</v>
      </c>
      <c r="E67" s="411">
        <f>SUMPRODUCT((事故データ!$O$4:$O$364=$C$63)*(事故データ!$AM$4:$AM$364=$G67))</f>
        <v>1</v>
      </c>
      <c r="G67" s="412" t="str">
        <f t="shared" ref="G67:G86" si="16">G14</f>
        <v>一般道</v>
      </c>
      <c r="H67" s="413">
        <f>SUM(I67:AG67)</f>
        <v>1</v>
      </c>
      <c r="I67" s="414">
        <f>SUMPRODUCT((事故データ!$O$4:$O$364=$C$63)*(事故データ!$AM$4:$AM$364=$G67)*(事故データ!$AO$4:$AO$364=I$64)*(事故データ!$V$4:$V$364=1))</f>
        <v>0</v>
      </c>
      <c r="J67" s="415">
        <f>SUMPRODUCT((事故データ!$O$4:$O$364=$C$63)*(事故データ!$AM$4:$AM$364=$G67)*(事故データ!$AO$4:$AO$364=J$64)*(事故データ!$V$4:$V$364=1))</f>
        <v>0</v>
      </c>
      <c r="K67" s="415">
        <f>SUMPRODUCT((事故データ!$O$4:$O$364=$C$63)*(事故データ!$AM$4:$AM$364=$G67)*(事故データ!$AO$4:$AO$364=K$64)*(事故データ!$V$4:$V$364=1))</f>
        <v>0</v>
      </c>
      <c r="L67" s="415">
        <f>SUMPRODUCT((事故データ!$O$4:$O$364=$C$63)*(事故データ!$AM$4:$AM$364=$G67)*(事故データ!$AO$4:$AO$364=L$64)*(事故データ!$V$4:$V$364=1))</f>
        <v>0</v>
      </c>
      <c r="M67" s="415">
        <f>SUMPRODUCT((事故データ!$O$4:$O$364=$C$63)*(事故データ!$AM$4:$AM$364=$G67)*(事故データ!$AO$4:$AO$364=M$64)*(事故データ!$V$4:$V$364=1))</f>
        <v>0</v>
      </c>
      <c r="N67" s="415">
        <f>SUMPRODUCT((事故データ!$O$4:$O$364=$C$63)*(事故データ!$AM$4:$AM$364=$G67)*(事故データ!$AO$4:$AO$364=N$64)*(事故データ!$V$4:$V$364=1))</f>
        <v>0</v>
      </c>
      <c r="O67" s="415">
        <f>SUMPRODUCT((事故データ!$O$4:$O$364=$C$63)*(事故データ!$AM$4:$AM$364=$G67)*(事故データ!$AO$4:$AO$364=O$64)*(事故データ!$V$4:$V$364=1))</f>
        <v>1</v>
      </c>
      <c r="P67" s="415">
        <f>SUMPRODUCT((事故データ!$O$4:$O$364=$C$63)*(事故データ!$AM$4:$AM$364=$G67)*(事故データ!$AO$4:$AO$364=P$64)*(事故データ!$V$4:$V$364=1))</f>
        <v>0</v>
      </c>
      <c r="Q67" s="415">
        <f>SUMPRODUCT((事故データ!$O$4:$O$364=$C$63)*(事故データ!$AM$4:$AM$364=$G67)*(事故データ!$AO$4:$AO$364=Q$64)*(事故データ!$V$4:$V$364=1))</f>
        <v>0</v>
      </c>
      <c r="R67" s="415">
        <f>SUMPRODUCT((事故データ!$O$4:$O$364=$C$63)*(事故データ!$AM$4:$AM$364=$G67)*(事故データ!$AO$4:$AO$364=R$64)*(事故データ!$V$4:$V$364=1))</f>
        <v>0</v>
      </c>
      <c r="S67" s="415">
        <f>SUMPRODUCT((事故データ!$O$4:$O$364=$C$63)*(事故データ!$AM$4:$AM$364=$G67)*(事故データ!$AO$4:$AO$364=S$64)*(事故データ!$V$4:$V$364=1))</f>
        <v>0</v>
      </c>
      <c r="T67" s="416">
        <f>SUMPRODUCT((事故データ!$O$4:$O$364=$C$63)*(事故データ!$AM$4:$AM$364=$G67)*(事故データ!$AO$4:$AO$364=T$64)*(事故データ!$V$4:$V$364=1))</f>
        <v>0</v>
      </c>
      <c r="U67" s="416">
        <f>SUMPRODUCT((事故データ!$O$4:$O$364=$C$63)*(事故データ!$AM$4:$AM$364=$G67)*(事故データ!$AO$4:$AO$364=U$64)*(事故データ!$V$4:$V$364=1))</f>
        <v>0</v>
      </c>
      <c r="V67" s="416">
        <f>SUMPRODUCT((事故データ!$O$4:$O$364=$C$63)*(事故データ!$AM$4:$AM$364=$G67)*(事故データ!$AO$4:$AO$364=V$64)*(事故データ!$V$4:$V$364=1))</f>
        <v>0</v>
      </c>
      <c r="W67" s="417">
        <f>SUMPRODUCT((事故データ!$O$4:$O$364=$C$63)*(事故データ!$AM$4:$AM$364=$G67)*(事故データ!$AO$4:$AO$364=W$64)*(事故データ!$V$4:$V$364=1))</f>
        <v>0</v>
      </c>
      <c r="X67" s="417">
        <f>SUMPRODUCT((事故データ!$O$4:$O$364=$C$63)*(事故データ!$AM$4:$AM$364=$G67)*(事故データ!$AO$4:$AO$364=X$64)*(事故データ!$V$4:$V$364=1))</f>
        <v>0</v>
      </c>
      <c r="Y67" s="417">
        <f>SUMPRODUCT((事故データ!$O$4:$O$364=$C$63)*(事故データ!$AM$4:$AM$364=$G67)*(事故データ!$AO$4:$AO$364=Y$64)*(事故データ!$V$4:$V$364=1))</f>
        <v>0</v>
      </c>
      <c r="Z67" s="417">
        <f>SUMPRODUCT((事故データ!$O$4:$O$364=$C$63)*(事故データ!$AM$4:$AM$364=$G67)*(事故データ!$AO$4:$AO$364=Z$64)*(事故データ!$V$4:$V$364=1))</f>
        <v>0</v>
      </c>
      <c r="AA67" s="417">
        <f>SUMPRODUCT((事故データ!$O$4:$O$364=$C$63)*(事故データ!$AM$4:$AM$364=$G67)*(事故データ!$AO$4:$AO$364=AA$64)*(事故データ!$V$4:$V$364=1))</f>
        <v>0</v>
      </c>
      <c r="AB67" s="417">
        <f>SUMPRODUCT((事故データ!$O$4:$O$364=$C$63)*(事故データ!$AM$4:$AM$364=$G67)*(事故データ!$AO$4:$AO$364=AB$64)*(事故データ!$V$4:$V$364=1))</f>
        <v>0</v>
      </c>
      <c r="AC67" s="417">
        <f>SUMPRODUCT((事故データ!$O$4:$O$364=$C$63)*(事故データ!$AM$4:$AM$364=$G67)*(事故データ!$AO$4:$AO$364=AC$64)*(事故データ!$V$4:$V$364=1))</f>
        <v>0</v>
      </c>
      <c r="AD67" s="418">
        <f>SUMPRODUCT((事故データ!$O$4:$O$364=$C$63)*(事故データ!$AM$4:$AM$364=$G67)*(事故データ!$AO$4:$AO$364=AD$64)*(事故データ!$V$4:$V$364=1))</f>
        <v>0</v>
      </c>
      <c r="AE67" s="419">
        <f>SUMPRODUCT((事故データ!$O$4:$O$364=$C$63)*(事故データ!$AM$4:$AM$364=$G67)*(事故データ!$AO$4:$AO$364=AE$64)*(事故データ!$V$4:$V$364=1))</f>
        <v>0</v>
      </c>
      <c r="AF67" s="419">
        <f>SUMPRODUCT((事故データ!$O$4:$O$364=$C$63)*(事故データ!$AM$4:$AM$364=$G67)*(事故データ!$AO$4:$AO$364=AF$64)*(事故データ!$V$4:$V$364=1))</f>
        <v>0</v>
      </c>
      <c r="AG67" s="420">
        <f>SUMPRODUCT((事故データ!$O$4:$O$364=$C$63)*(事故データ!$AM$4:$AM$364=$G67)*(事故データ!$AO$4:$AO$364=AG$64)*(事故データ!$V$4:$V$364=1))</f>
        <v>0</v>
      </c>
    </row>
    <row r="68" spans="3:33">
      <c r="C68" s="352" t="str">
        <f t="shared" si="15"/>
        <v>狭道路</v>
      </c>
      <c r="D68" s="421">
        <f>SUMPRODUCT((事故データ!$O$4:$O$364=$C$63)*(事故データ!$AM$4:$AM$364=$C68)*(事故データ!$T$4:$T$364=D$64)*(事故データ!$V$4:$V$364=1))</f>
        <v>1</v>
      </c>
      <c r="E68" s="422">
        <f>SUMPRODUCT((事故データ!$O$4:$O$364=$C$63)*(事故データ!$AM$4:$AM$364=$G68))</f>
        <v>3</v>
      </c>
      <c r="G68" s="355" t="str">
        <f t="shared" si="16"/>
        <v>狭道路</v>
      </c>
      <c r="H68" s="356">
        <f t="shared" ref="H68:H86" si="17">SUM(I68:AG68)</f>
        <v>3</v>
      </c>
      <c r="I68" s="357">
        <f>SUMPRODUCT((事故データ!$O$4:$O$364=$C$63)*(事故データ!$AM$4:$AM$364=$G68)*(事故データ!$AO$4:$AO$364=I$64)*(事故データ!$V$4:$V$364=1))</f>
        <v>0</v>
      </c>
      <c r="J68" s="358">
        <f>SUMPRODUCT((事故データ!$O$4:$O$364=$C$63)*(事故データ!$AM$4:$AM$364=$G68)*(事故データ!$AO$4:$AO$364=J$64)*(事故データ!$V$4:$V$364=1))</f>
        <v>1</v>
      </c>
      <c r="K68" s="358">
        <f>SUMPRODUCT((事故データ!$O$4:$O$364=$C$63)*(事故データ!$AM$4:$AM$364=$G68)*(事故データ!$AO$4:$AO$364=K$64)*(事故データ!$V$4:$V$364=1))</f>
        <v>0</v>
      </c>
      <c r="L68" s="358">
        <f>SUMPRODUCT((事故データ!$O$4:$O$364=$C$63)*(事故データ!$AM$4:$AM$364=$G68)*(事故データ!$AO$4:$AO$364=L$64)*(事故データ!$V$4:$V$364=1))</f>
        <v>0</v>
      </c>
      <c r="M68" s="358">
        <f>SUMPRODUCT((事故データ!$O$4:$O$364=$C$63)*(事故データ!$AM$4:$AM$364=$G68)*(事故データ!$AO$4:$AO$364=M$64)*(事故データ!$V$4:$V$364=1))</f>
        <v>1</v>
      </c>
      <c r="N68" s="358">
        <f>SUMPRODUCT((事故データ!$O$4:$O$364=$C$63)*(事故データ!$AM$4:$AM$364=$G68)*(事故データ!$AO$4:$AO$364=N$64)*(事故データ!$V$4:$V$364=1))</f>
        <v>0</v>
      </c>
      <c r="O68" s="358">
        <f>SUMPRODUCT((事故データ!$O$4:$O$364=$C$63)*(事故データ!$AM$4:$AM$364=$G68)*(事故データ!$AO$4:$AO$364=O$64)*(事故データ!$V$4:$V$364=1))</f>
        <v>0</v>
      </c>
      <c r="P68" s="358">
        <f>SUMPRODUCT((事故データ!$O$4:$O$364=$C$63)*(事故データ!$AM$4:$AM$364=$G68)*(事故データ!$AO$4:$AO$364=P$64)*(事故データ!$V$4:$V$364=1))</f>
        <v>0</v>
      </c>
      <c r="Q68" s="358">
        <f>SUMPRODUCT((事故データ!$O$4:$O$364=$C$63)*(事故データ!$AM$4:$AM$364=$G68)*(事故データ!$AO$4:$AO$364=Q$64)*(事故データ!$V$4:$V$364=1))</f>
        <v>0</v>
      </c>
      <c r="R68" s="358">
        <f>SUMPRODUCT((事故データ!$O$4:$O$364=$C$63)*(事故データ!$AM$4:$AM$364=$G68)*(事故データ!$AO$4:$AO$364=R$64)*(事故データ!$V$4:$V$364=1))</f>
        <v>0</v>
      </c>
      <c r="S68" s="358">
        <f>SUMPRODUCT((事故データ!$O$4:$O$364=$C$63)*(事故データ!$AM$4:$AM$364=$G68)*(事故データ!$AO$4:$AO$364=S$64)*(事故データ!$V$4:$V$364=1))</f>
        <v>0</v>
      </c>
      <c r="T68" s="419">
        <f>SUMPRODUCT((事故データ!$O$4:$O$364=$C$63)*(事故データ!$AM$4:$AM$364=$G68)*(事故データ!$AO$4:$AO$364=T$64)*(事故データ!$V$4:$V$364=1))</f>
        <v>0</v>
      </c>
      <c r="U68" s="419">
        <f>SUMPRODUCT((事故データ!$O$4:$O$364=$C$63)*(事故データ!$AM$4:$AM$364=$G68)*(事故データ!$AO$4:$AO$364=U$64)*(事故データ!$V$4:$V$364=1))</f>
        <v>0</v>
      </c>
      <c r="V68" s="419">
        <f>SUMPRODUCT((事故データ!$O$4:$O$364=$C$63)*(事故データ!$AM$4:$AM$364=$G68)*(事故データ!$AO$4:$AO$364=V$64)*(事故データ!$V$4:$V$364=1))</f>
        <v>1</v>
      </c>
      <c r="W68" s="419">
        <f>SUMPRODUCT((事故データ!$O$4:$O$364=$C$63)*(事故データ!$AM$4:$AM$364=$G68)*(事故データ!$AO$4:$AO$364=W$64)*(事故データ!$V$4:$V$364=1))</f>
        <v>0</v>
      </c>
      <c r="X68" s="419">
        <f>SUMPRODUCT((事故データ!$O$4:$O$364=$C$63)*(事故データ!$AM$4:$AM$364=$G68)*(事故データ!$AO$4:$AO$364=X$64)*(事故データ!$V$4:$V$364=1))</f>
        <v>0</v>
      </c>
      <c r="Y68" s="419">
        <f>SUMPRODUCT((事故データ!$O$4:$O$364=$C$63)*(事故データ!$AM$4:$AM$364=$G68)*(事故データ!$AO$4:$AO$364=Y$64)*(事故データ!$V$4:$V$364=1))</f>
        <v>0</v>
      </c>
      <c r="Z68" s="419">
        <f>SUMPRODUCT((事故データ!$O$4:$O$364=$C$63)*(事故データ!$AM$4:$AM$364=$G68)*(事故データ!$AO$4:$AO$364=Z$64)*(事故データ!$V$4:$V$364=1))</f>
        <v>0</v>
      </c>
      <c r="AA68" s="419">
        <f>SUMPRODUCT((事故データ!$O$4:$O$364=$C$63)*(事故データ!$AM$4:$AM$364=$G68)*(事故データ!$AO$4:$AO$364=AA$64)*(事故データ!$V$4:$V$364=1))</f>
        <v>0</v>
      </c>
      <c r="AB68" s="419">
        <f>SUMPRODUCT((事故データ!$O$4:$O$364=$C$63)*(事故データ!$AM$4:$AM$364=$G68)*(事故データ!$AO$4:$AO$364=AB$64)*(事故データ!$V$4:$V$364=1))</f>
        <v>0</v>
      </c>
      <c r="AC68" s="419">
        <f>SUMPRODUCT((事故データ!$O$4:$O$364=$C$63)*(事故データ!$AM$4:$AM$364=$G68)*(事故データ!$AO$4:$AO$364=AC$64)*(事故データ!$V$4:$V$364=1))</f>
        <v>0</v>
      </c>
      <c r="AD68" s="423">
        <f>SUMPRODUCT((事故データ!$O$4:$O$364=$C$63)*(事故データ!$AM$4:$AM$364=$G68)*(事故データ!$AO$4:$AO$364=AD$64)*(事故データ!$V$4:$V$364=1))</f>
        <v>0</v>
      </c>
      <c r="AE68" s="419">
        <f>SUMPRODUCT((事故データ!$O$4:$O$364=$C$63)*(事故データ!$AM$4:$AM$364=$G68)*(事故データ!$AO$4:$AO$364=AE$64)*(事故データ!$V$4:$V$364=1))</f>
        <v>0</v>
      </c>
      <c r="AF68" s="419">
        <f>SUMPRODUCT((事故データ!$O$4:$O$364=$C$63)*(事故データ!$AM$4:$AM$364=$G68)*(事故データ!$AO$4:$AO$364=AF$64)*(事故データ!$V$4:$V$364=1))</f>
        <v>0</v>
      </c>
      <c r="AG68" s="420">
        <f>SUMPRODUCT((事故データ!$O$4:$O$364=$C$63)*(事故データ!$AM$4:$AM$364=$G68)*(事故データ!$AO$4:$AO$364=AG$64)*(事故データ!$V$4:$V$364=1))</f>
        <v>0</v>
      </c>
    </row>
    <row r="69" spans="3:33">
      <c r="C69" s="352" t="str">
        <f t="shared" si="15"/>
        <v>信号（有）交差点・同付近</v>
      </c>
      <c r="D69" s="421">
        <f>SUMPRODUCT((事故データ!$O$4:$O$364=$C$63)*(事故データ!$AM$4:$AM$364=$C69)*(事故データ!$T$4:$T$364=D$64)*(事故データ!$V$4:$V$364=1))</f>
        <v>1</v>
      </c>
      <c r="E69" s="422">
        <f>SUMPRODUCT((事故データ!$O$4:$O$364=$C$63)*(事故データ!$AM$4:$AM$364=$G69))</f>
        <v>6</v>
      </c>
      <c r="G69" s="355" t="str">
        <f t="shared" si="16"/>
        <v>信号（有）交差点・同付近</v>
      </c>
      <c r="H69" s="356">
        <f t="shared" si="17"/>
        <v>6</v>
      </c>
      <c r="I69" s="357">
        <f>SUMPRODUCT((事故データ!$O$4:$O$364=$C$63)*(事故データ!$AM$4:$AM$364=$G69)*(事故データ!$AO$4:$AO$364=I$64)*(事故データ!$V$4:$V$364=1))</f>
        <v>0</v>
      </c>
      <c r="J69" s="358">
        <f>SUMPRODUCT((事故データ!$O$4:$O$364=$C$63)*(事故データ!$AM$4:$AM$364=$G69)*(事故データ!$AO$4:$AO$364=J$64)*(事故データ!$V$4:$V$364=1))</f>
        <v>0</v>
      </c>
      <c r="K69" s="358">
        <f>SUMPRODUCT((事故データ!$O$4:$O$364=$C$63)*(事故データ!$AM$4:$AM$364=$G69)*(事故データ!$AO$4:$AO$364=K$64)*(事故データ!$V$4:$V$364=1))</f>
        <v>0</v>
      </c>
      <c r="L69" s="358">
        <f>SUMPRODUCT((事故データ!$O$4:$O$364=$C$63)*(事故データ!$AM$4:$AM$364=$G69)*(事故データ!$AO$4:$AO$364=L$64)*(事故データ!$V$4:$V$364=1))</f>
        <v>0</v>
      </c>
      <c r="M69" s="358">
        <f>SUMPRODUCT((事故データ!$O$4:$O$364=$C$63)*(事故データ!$AM$4:$AM$364=$G69)*(事故データ!$AO$4:$AO$364=M$64)*(事故データ!$V$4:$V$364=1))</f>
        <v>2</v>
      </c>
      <c r="N69" s="358">
        <f>SUMPRODUCT((事故データ!$O$4:$O$364=$C$63)*(事故データ!$AM$4:$AM$364=$G69)*(事故データ!$AO$4:$AO$364=N$64)*(事故データ!$V$4:$V$364=1))</f>
        <v>0</v>
      </c>
      <c r="O69" s="358">
        <f>SUMPRODUCT((事故データ!$O$4:$O$364=$C$63)*(事故データ!$AM$4:$AM$364=$G69)*(事故データ!$AO$4:$AO$364=O$64)*(事故データ!$V$4:$V$364=1))</f>
        <v>1</v>
      </c>
      <c r="P69" s="358">
        <f>SUMPRODUCT((事故データ!$O$4:$O$364=$C$63)*(事故データ!$AM$4:$AM$364=$G69)*(事故データ!$AO$4:$AO$364=P$64)*(事故データ!$V$4:$V$364=1))</f>
        <v>2</v>
      </c>
      <c r="Q69" s="358">
        <f>SUMPRODUCT((事故データ!$O$4:$O$364=$C$63)*(事故データ!$AM$4:$AM$364=$G69)*(事故データ!$AO$4:$AO$364=Q$64)*(事故データ!$V$4:$V$364=1))</f>
        <v>0</v>
      </c>
      <c r="R69" s="358">
        <f>SUMPRODUCT((事故データ!$O$4:$O$364=$C$63)*(事故データ!$AM$4:$AM$364=$G69)*(事故データ!$AO$4:$AO$364=R$64)*(事故データ!$V$4:$V$364=1))</f>
        <v>0</v>
      </c>
      <c r="S69" s="358">
        <f>SUMPRODUCT((事故データ!$O$4:$O$364=$C$63)*(事故データ!$AM$4:$AM$364=$G69)*(事故データ!$AO$4:$AO$364=S$64)*(事故データ!$V$4:$V$364=1))</f>
        <v>0</v>
      </c>
      <c r="T69" s="419">
        <f>SUMPRODUCT((事故データ!$O$4:$O$364=$C$63)*(事故データ!$AM$4:$AM$364=$G69)*(事故データ!$AO$4:$AO$364=T$64)*(事故データ!$V$4:$V$364=1))</f>
        <v>0</v>
      </c>
      <c r="U69" s="419">
        <f>SUMPRODUCT((事故データ!$O$4:$O$364=$C$63)*(事故データ!$AM$4:$AM$364=$G69)*(事故データ!$AO$4:$AO$364=U$64)*(事故データ!$V$4:$V$364=1))</f>
        <v>0</v>
      </c>
      <c r="V69" s="419">
        <f>SUMPRODUCT((事故データ!$O$4:$O$364=$C$63)*(事故データ!$AM$4:$AM$364=$G69)*(事故データ!$AO$4:$AO$364=V$64)*(事故データ!$V$4:$V$364=1))</f>
        <v>0</v>
      </c>
      <c r="W69" s="419">
        <f>SUMPRODUCT((事故データ!$O$4:$O$364=$C$63)*(事故データ!$AM$4:$AM$364=$G69)*(事故データ!$AO$4:$AO$364=W$64)*(事故データ!$V$4:$V$364=1))</f>
        <v>0</v>
      </c>
      <c r="X69" s="419">
        <f>SUMPRODUCT((事故データ!$O$4:$O$364=$C$63)*(事故データ!$AM$4:$AM$364=$G69)*(事故データ!$AO$4:$AO$364=X$64)*(事故データ!$V$4:$V$364=1))</f>
        <v>0</v>
      </c>
      <c r="Y69" s="419">
        <f>SUMPRODUCT((事故データ!$O$4:$O$364=$C$63)*(事故データ!$AM$4:$AM$364=$G69)*(事故データ!$AO$4:$AO$364=Y$64)*(事故データ!$V$4:$V$364=1))</f>
        <v>0</v>
      </c>
      <c r="Z69" s="419">
        <f>SUMPRODUCT((事故データ!$O$4:$O$364=$C$63)*(事故データ!$AM$4:$AM$364=$G69)*(事故データ!$AO$4:$AO$364=Z$64)*(事故データ!$V$4:$V$364=1))</f>
        <v>0</v>
      </c>
      <c r="AA69" s="419">
        <f>SUMPRODUCT((事故データ!$O$4:$O$364=$C$63)*(事故データ!$AM$4:$AM$364=$G69)*(事故データ!$AO$4:$AO$364=AA$64)*(事故データ!$V$4:$V$364=1))</f>
        <v>1</v>
      </c>
      <c r="AB69" s="419">
        <f>SUMPRODUCT((事故データ!$O$4:$O$364=$C$63)*(事故データ!$AM$4:$AM$364=$G69)*(事故データ!$AO$4:$AO$364=AB$64)*(事故データ!$V$4:$V$364=1))</f>
        <v>0</v>
      </c>
      <c r="AC69" s="419">
        <f>SUMPRODUCT((事故データ!$O$4:$O$364=$C$63)*(事故データ!$AM$4:$AM$364=$G69)*(事故データ!$AO$4:$AO$364=AC$64)*(事故データ!$V$4:$V$364=1))</f>
        <v>0</v>
      </c>
      <c r="AD69" s="423">
        <f>SUMPRODUCT((事故データ!$O$4:$O$364=$C$63)*(事故データ!$AM$4:$AM$364=$G69)*(事故データ!$AO$4:$AO$364=AD$64)*(事故データ!$V$4:$V$364=1))</f>
        <v>0</v>
      </c>
      <c r="AE69" s="419">
        <f>SUMPRODUCT((事故データ!$O$4:$O$364=$C$63)*(事故データ!$AM$4:$AM$364=$G69)*(事故データ!$AO$4:$AO$364=AE$64)*(事故データ!$V$4:$V$364=1))</f>
        <v>0</v>
      </c>
      <c r="AF69" s="419">
        <f>SUMPRODUCT((事故データ!$O$4:$O$364=$C$63)*(事故データ!$AM$4:$AM$364=$G69)*(事故データ!$AO$4:$AO$364=AF$64)*(事故データ!$V$4:$V$364=1))</f>
        <v>0</v>
      </c>
      <c r="AG69" s="420">
        <f>SUMPRODUCT((事故データ!$O$4:$O$364=$C$63)*(事故データ!$AM$4:$AM$364=$G69)*(事故データ!$AO$4:$AO$364=AG$64)*(事故データ!$V$4:$V$364=1))</f>
        <v>0</v>
      </c>
    </row>
    <row r="70" spans="3:33">
      <c r="C70" s="352" t="str">
        <f t="shared" si="15"/>
        <v>信号（無）交差点・同付近</v>
      </c>
      <c r="D70" s="421">
        <f>SUMPRODUCT((事故データ!$O$4:$O$364=$C$63)*(事故データ!$AM$4:$AM$364=$C70)*(事故データ!$T$4:$T$364=D$64)*(事故データ!$V$4:$V$364=1))</f>
        <v>0</v>
      </c>
      <c r="E70" s="422">
        <f>SUMPRODUCT((事故データ!$O$4:$O$364=$C$63)*(事故データ!$AM$4:$AM$364=$G70))</f>
        <v>0</v>
      </c>
      <c r="G70" s="355" t="str">
        <f t="shared" si="16"/>
        <v>信号（無）交差点・同付近</v>
      </c>
      <c r="H70" s="356">
        <f t="shared" si="17"/>
        <v>0</v>
      </c>
      <c r="I70" s="357">
        <f>SUMPRODUCT((事故データ!$O$4:$O$364=$C$63)*(事故データ!$AM$4:$AM$364=$G70)*(事故データ!$AO$4:$AO$364=I$64)*(事故データ!$V$4:$V$364=1))</f>
        <v>0</v>
      </c>
      <c r="J70" s="358">
        <f>SUMPRODUCT((事故データ!$O$4:$O$364=$C$63)*(事故データ!$AM$4:$AM$364=$G70)*(事故データ!$AO$4:$AO$364=J$64)*(事故データ!$V$4:$V$364=1))</f>
        <v>0</v>
      </c>
      <c r="K70" s="358">
        <f>SUMPRODUCT((事故データ!$O$4:$O$364=$C$63)*(事故データ!$AM$4:$AM$364=$G70)*(事故データ!$AO$4:$AO$364=K$64)*(事故データ!$V$4:$V$364=1))</f>
        <v>0</v>
      </c>
      <c r="L70" s="358">
        <f>SUMPRODUCT((事故データ!$O$4:$O$364=$C$63)*(事故データ!$AM$4:$AM$364=$G70)*(事故データ!$AO$4:$AO$364=L$64)*(事故データ!$V$4:$V$364=1))</f>
        <v>0</v>
      </c>
      <c r="M70" s="358">
        <f>SUMPRODUCT((事故データ!$O$4:$O$364=$C$63)*(事故データ!$AM$4:$AM$364=$G70)*(事故データ!$AO$4:$AO$364=M$64)*(事故データ!$V$4:$V$364=1))</f>
        <v>0</v>
      </c>
      <c r="N70" s="358">
        <f>SUMPRODUCT((事故データ!$O$4:$O$364=$C$63)*(事故データ!$AM$4:$AM$364=$G70)*(事故データ!$AO$4:$AO$364=N$64)*(事故データ!$V$4:$V$364=1))</f>
        <v>0</v>
      </c>
      <c r="O70" s="358">
        <f>SUMPRODUCT((事故データ!$O$4:$O$364=$C$63)*(事故データ!$AM$4:$AM$364=$G70)*(事故データ!$AO$4:$AO$364=O$64)*(事故データ!$V$4:$V$364=1))</f>
        <v>0</v>
      </c>
      <c r="P70" s="358">
        <f>SUMPRODUCT((事故データ!$O$4:$O$364=$C$63)*(事故データ!$AM$4:$AM$364=$G70)*(事故データ!$AO$4:$AO$364=P$64)*(事故データ!$V$4:$V$364=1))</f>
        <v>0</v>
      </c>
      <c r="Q70" s="358">
        <f>SUMPRODUCT((事故データ!$O$4:$O$364=$C$63)*(事故データ!$AM$4:$AM$364=$G70)*(事故データ!$AO$4:$AO$364=Q$64)*(事故データ!$V$4:$V$364=1))</f>
        <v>0</v>
      </c>
      <c r="R70" s="358">
        <f>SUMPRODUCT((事故データ!$O$4:$O$364=$C$63)*(事故データ!$AM$4:$AM$364=$G70)*(事故データ!$AO$4:$AO$364=R$64)*(事故データ!$V$4:$V$364=1))</f>
        <v>0</v>
      </c>
      <c r="S70" s="358">
        <f>SUMPRODUCT((事故データ!$O$4:$O$364=$C$63)*(事故データ!$AM$4:$AM$364=$G70)*(事故データ!$AO$4:$AO$364=S$64)*(事故データ!$V$4:$V$364=1))</f>
        <v>0</v>
      </c>
      <c r="T70" s="419">
        <f>SUMPRODUCT((事故データ!$O$4:$O$364=$C$63)*(事故データ!$AM$4:$AM$364=$G70)*(事故データ!$AO$4:$AO$364=T$64)*(事故データ!$V$4:$V$364=1))</f>
        <v>0</v>
      </c>
      <c r="U70" s="419">
        <f>SUMPRODUCT((事故データ!$O$4:$O$364=$C$63)*(事故データ!$AM$4:$AM$364=$G70)*(事故データ!$AO$4:$AO$364=U$64)*(事故データ!$V$4:$V$364=1))</f>
        <v>0</v>
      </c>
      <c r="V70" s="419">
        <f>SUMPRODUCT((事故データ!$O$4:$O$364=$C$63)*(事故データ!$AM$4:$AM$364=$G70)*(事故データ!$AO$4:$AO$364=V$64)*(事故データ!$V$4:$V$364=1))</f>
        <v>0</v>
      </c>
      <c r="W70" s="419">
        <f>SUMPRODUCT((事故データ!$O$4:$O$364=$C$63)*(事故データ!$AM$4:$AM$364=$G70)*(事故データ!$AO$4:$AO$364=W$64)*(事故データ!$V$4:$V$364=1))</f>
        <v>0</v>
      </c>
      <c r="X70" s="419">
        <f>SUMPRODUCT((事故データ!$O$4:$O$364=$C$63)*(事故データ!$AM$4:$AM$364=$G70)*(事故データ!$AO$4:$AO$364=X$64)*(事故データ!$V$4:$V$364=1))</f>
        <v>0</v>
      </c>
      <c r="Y70" s="419">
        <f>SUMPRODUCT((事故データ!$O$4:$O$364=$C$63)*(事故データ!$AM$4:$AM$364=$G70)*(事故データ!$AO$4:$AO$364=Y$64)*(事故データ!$V$4:$V$364=1))</f>
        <v>0</v>
      </c>
      <c r="Z70" s="419">
        <f>SUMPRODUCT((事故データ!$O$4:$O$364=$C$63)*(事故データ!$AM$4:$AM$364=$G70)*(事故データ!$AO$4:$AO$364=Z$64)*(事故データ!$V$4:$V$364=1))</f>
        <v>0</v>
      </c>
      <c r="AA70" s="419">
        <f>SUMPRODUCT((事故データ!$O$4:$O$364=$C$63)*(事故データ!$AM$4:$AM$364=$G70)*(事故データ!$AO$4:$AO$364=AA$64)*(事故データ!$V$4:$V$364=1))</f>
        <v>0</v>
      </c>
      <c r="AB70" s="419">
        <f>SUMPRODUCT((事故データ!$O$4:$O$364=$C$63)*(事故データ!$AM$4:$AM$364=$G70)*(事故データ!$AO$4:$AO$364=AB$64)*(事故データ!$V$4:$V$364=1))</f>
        <v>0</v>
      </c>
      <c r="AC70" s="419">
        <f>SUMPRODUCT((事故データ!$O$4:$O$364=$C$63)*(事故データ!$AM$4:$AM$364=$G70)*(事故データ!$AO$4:$AO$364=AC$64)*(事故データ!$V$4:$V$364=1))</f>
        <v>0</v>
      </c>
      <c r="AD70" s="423">
        <f>SUMPRODUCT((事故データ!$O$4:$O$364=$C$63)*(事故データ!$AM$4:$AM$364=$G70)*(事故データ!$AO$4:$AO$364=AD$64)*(事故データ!$V$4:$V$364=1))</f>
        <v>0</v>
      </c>
      <c r="AE70" s="419">
        <f>SUMPRODUCT((事故データ!$O$4:$O$364=$C$63)*(事故データ!$AM$4:$AM$364=$G70)*(事故データ!$AO$4:$AO$364=AE$64)*(事故データ!$V$4:$V$364=1))</f>
        <v>0</v>
      </c>
      <c r="AF70" s="419">
        <f>SUMPRODUCT((事故データ!$O$4:$O$364=$C$63)*(事故データ!$AM$4:$AM$364=$G70)*(事故データ!$AO$4:$AO$364=AF$64)*(事故データ!$V$4:$V$364=1))</f>
        <v>0</v>
      </c>
      <c r="AG70" s="420">
        <f>SUMPRODUCT((事故データ!$O$4:$O$364=$C$63)*(事故データ!$AM$4:$AM$364=$G70)*(事故データ!$AO$4:$AO$364=AG$64)*(事故データ!$V$4:$V$364=1))</f>
        <v>0</v>
      </c>
    </row>
    <row r="71" spans="3:33">
      <c r="C71" s="352" t="str">
        <f t="shared" si="15"/>
        <v>細街路交差点・同付近</v>
      </c>
      <c r="D71" s="421">
        <f>SUMPRODUCT((事故データ!$O$4:$O$364=$C$63)*(事故データ!$AM$4:$AM$364=$C71)*(事故データ!$T$4:$T$364=D$64)*(事故データ!$V$4:$V$364=1))</f>
        <v>0</v>
      </c>
      <c r="E71" s="422">
        <f>SUMPRODUCT((事故データ!$O$4:$O$364=$C$63)*(事故データ!$AM$4:$AM$364=$G71))</f>
        <v>0</v>
      </c>
      <c r="G71" s="355" t="str">
        <f t="shared" si="16"/>
        <v>細街路交差点・同付近</v>
      </c>
      <c r="H71" s="356">
        <f t="shared" si="17"/>
        <v>0</v>
      </c>
      <c r="I71" s="357">
        <f>SUMPRODUCT((事故データ!$O$4:$O$364=$C$63)*(事故データ!$AM$4:$AM$364=$G71)*(事故データ!$AO$4:$AO$364=I$64)*(事故データ!$V$4:$V$364=1))</f>
        <v>0</v>
      </c>
      <c r="J71" s="358">
        <f>SUMPRODUCT((事故データ!$O$4:$O$364=$C$63)*(事故データ!$AM$4:$AM$364=$G71)*(事故データ!$AO$4:$AO$364=J$64)*(事故データ!$V$4:$V$364=1))</f>
        <v>0</v>
      </c>
      <c r="K71" s="358">
        <f>SUMPRODUCT((事故データ!$O$4:$O$364=$C$63)*(事故データ!$AM$4:$AM$364=$G71)*(事故データ!$AO$4:$AO$364=K$64)*(事故データ!$V$4:$V$364=1))</f>
        <v>0</v>
      </c>
      <c r="L71" s="358">
        <f>SUMPRODUCT((事故データ!$O$4:$O$364=$C$63)*(事故データ!$AM$4:$AM$364=$G71)*(事故データ!$AO$4:$AO$364=L$64)*(事故データ!$V$4:$V$364=1))</f>
        <v>0</v>
      </c>
      <c r="M71" s="358">
        <f>SUMPRODUCT((事故データ!$O$4:$O$364=$C$63)*(事故データ!$AM$4:$AM$364=$G71)*(事故データ!$AO$4:$AO$364=M$64)*(事故データ!$V$4:$V$364=1))</f>
        <v>0</v>
      </c>
      <c r="N71" s="358">
        <f>SUMPRODUCT((事故データ!$O$4:$O$364=$C$63)*(事故データ!$AM$4:$AM$364=$G71)*(事故データ!$AO$4:$AO$364=N$64)*(事故データ!$V$4:$V$364=1))</f>
        <v>0</v>
      </c>
      <c r="O71" s="358">
        <f>SUMPRODUCT((事故データ!$O$4:$O$364=$C$63)*(事故データ!$AM$4:$AM$364=$G71)*(事故データ!$AO$4:$AO$364=O$64)*(事故データ!$V$4:$V$364=1))</f>
        <v>0</v>
      </c>
      <c r="P71" s="358">
        <f>SUMPRODUCT((事故データ!$O$4:$O$364=$C$63)*(事故データ!$AM$4:$AM$364=$G71)*(事故データ!$AO$4:$AO$364=P$64)*(事故データ!$V$4:$V$364=1))</f>
        <v>0</v>
      </c>
      <c r="Q71" s="358">
        <f>SUMPRODUCT((事故データ!$O$4:$O$364=$C$63)*(事故データ!$AM$4:$AM$364=$G71)*(事故データ!$AO$4:$AO$364=Q$64)*(事故データ!$V$4:$V$364=1))</f>
        <v>0</v>
      </c>
      <c r="R71" s="358">
        <f>SUMPRODUCT((事故データ!$O$4:$O$364=$C$63)*(事故データ!$AM$4:$AM$364=$G71)*(事故データ!$AO$4:$AO$364=R$64)*(事故データ!$V$4:$V$364=1))</f>
        <v>0</v>
      </c>
      <c r="S71" s="358">
        <f>SUMPRODUCT((事故データ!$O$4:$O$364=$C$63)*(事故データ!$AM$4:$AM$364=$G71)*(事故データ!$AO$4:$AO$364=S$64)*(事故データ!$V$4:$V$364=1))</f>
        <v>0</v>
      </c>
      <c r="T71" s="419">
        <f>SUMPRODUCT((事故データ!$O$4:$O$364=$C$63)*(事故データ!$AM$4:$AM$364=$G71)*(事故データ!$AO$4:$AO$364=T$64)*(事故データ!$V$4:$V$364=1))</f>
        <v>0</v>
      </c>
      <c r="U71" s="419">
        <f>SUMPRODUCT((事故データ!$O$4:$O$364=$C$63)*(事故データ!$AM$4:$AM$364=$G71)*(事故データ!$AO$4:$AO$364=U$64)*(事故データ!$V$4:$V$364=1))</f>
        <v>0</v>
      </c>
      <c r="V71" s="419">
        <f>SUMPRODUCT((事故データ!$O$4:$O$364=$C$63)*(事故データ!$AM$4:$AM$364=$G71)*(事故データ!$AO$4:$AO$364=V$64)*(事故データ!$V$4:$V$364=1))</f>
        <v>0</v>
      </c>
      <c r="W71" s="419">
        <f>SUMPRODUCT((事故データ!$O$4:$O$364=$C$63)*(事故データ!$AM$4:$AM$364=$G71)*(事故データ!$AO$4:$AO$364=W$64)*(事故データ!$V$4:$V$364=1))</f>
        <v>0</v>
      </c>
      <c r="X71" s="419">
        <f>SUMPRODUCT((事故データ!$O$4:$O$364=$C$63)*(事故データ!$AM$4:$AM$364=$G71)*(事故データ!$AO$4:$AO$364=X$64)*(事故データ!$V$4:$V$364=1))</f>
        <v>0</v>
      </c>
      <c r="Y71" s="419">
        <f>SUMPRODUCT((事故データ!$O$4:$O$364=$C$63)*(事故データ!$AM$4:$AM$364=$G71)*(事故データ!$AO$4:$AO$364=Y$64)*(事故データ!$V$4:$V$364=1))</f>
        <v>0</v>
      </c>
      <c r="Z71" s="419">
        <f>SUMPRODUCT((事故データ!$O$4:$O$364=$C$63)*(事故データ!$AM$4:$AM$364=$G71)*(事故データ!$AO$4:$AO$364=Z$64)*(事故データ!$V$4:$V$364=1))</f>
        <v>0</v>
      </c>
      <c r="AA71" s="419">
        <f>SUMPRODUCT((事故データ!$O$4:$O$364=$C$63)*(事故データ!$AM$4:$AM$364=$G71)*(事故データ!$AO$4:$AO$364=AA$64)*(事故データ!$V$4:$V$364=1))</f>
        <v>0</v>
      </c>
      <c r="AB71" s="419">
        <f>SUMPRODUCT((事故データ!$O$4:$O$364=$C$63)*(事故データ!$AM$4:$AM$364=$G71)*(事故データ!$AO$4:$AO$364=AB$64)*(事故データ!$V$4:$V$364=1))</f>
        <v>0</v>
      </c>
      <c r="AC71" s="419">
        <f>SUMPRODUCT((事故データ!$O$4:$O$364=$C$63)*(事故データ!$AM$4:$AM$364=$G71)*(事故データ!$AO$4:$AO$364=AC$64)*(事故データ!$V$4:$V$364=1))</f>
        <v>0</v>
      </c>
      <c r="AD71" s="423">
        <f>SUMPRODUCT((事故データ!$O$4:$O$364=$C$63)*(事故データ!$AM$4:$AM$364=$G71)*(事故データ!$AO$4:$AO$364=AD$64)*(事故データ!$V$4:$V$364=1))</f>
        <v>0</v>
      </c>
      <c r="AE71" s="419">
        <f>SUMPRODUCT((事故データ!$O$4:$O$364=$C$63)*(事故データ!$AM$4:$AM$364=$G71)*(事故データ!$AO$4:$AO$364=AE$64)*(事故データ!$V$4:$V$364=1))</f>
        <v>0</v>
      </c>
      <c r="AF71" s="419">
        <f>SUMPRODUCT((事故データ!$O$4:$O$364=$C$63)*(事故データ!$AM$4:$AM$364=$G71)*(事故データ!$AO$4:$AO$364=AF$64)*(事故データ!$V$4:$V$364=1))</f>
        <v>0</v>
      </c>
      <c r="AG71" s="420">
        <f>SUMPRODUCT((事故データ!$O$4:$O$364=$C$63)*(事故データ!$AM$4:$AM$364=$G71)*(事故データ!$AO$4:$AO$364=AG$64)*(事故データ!$V$4:$V$364=1))</f>
        <v>0</v>
      </c>
    </row>
    <row r="72" spans="3:33">
      <c r="C72" s="352" t="str">
        <f t="shared" si="15"/>
        <v>高速道</v>
      </c>
      <c r="D72" s="421">
        <f>SUMPRODUCT((事故データ!$O$4:$O$364=$C$63)*(事故データ!$AM$4:$AM$364=$C72)*(事故データ!$T$4:$T$364=D$64)*(事故データ!$V$4:$V$364=1))</f>
        <v>0</v>
      </c>
      <c r="E72" s="422">
        <f>SUMPRODUCT((事故データ!$O$4:$O$364=$C$63)*(事故データ!$AM$4:$AM$364=$G72))</f>
        <v>1</v>
      </c>
      <c r="G72" s="355" t="str">
        <f t="shared" si="16"/>
        <v>高速道</v>
      </c>
      <c r="H72" s="356">
        <f t="shared" si="17"/>
        <v>1</v>
      </c>
      <c r="I72" s="357">
        <f>SUMPRODUCT((事故データ!$O$4:$O$364=$C$63)*(事故データ!$AM$4:$AM$364=$G72)*(事故データ!$AO$4:$AO$364=I$64)*(事故データ!$V$4:$V$364=1))</f>
        <v>0</v>
      </c>
      <c r="J72" s="358">
        <f>SUMPRODUCT((事故データ!$O$4:$O$364=$C$63)*(事故データ!$AM$4:$AM$364=$G72)*(事故データ!$AO$4:$AO$364=J$64)*(事故データ!$V$4:$V$364=1))</f>
        <v>0</v>
      </c>
      <c r="K72" s="358">
        <f>SUMPRODUCT((事故データ!$O$4:$O$364=$C$63)*(事故データ!$AM$4:$AM$364=$G72)*(事故データ!$AO$4:$AO$364=K$64)*(事故データ!$V$4:$V$364=1))</f>
        <v>0</v>
      </c>
      <c r="L72" s="358">
        <f>SUMPRODUCT((事故データ!$O$4:$O$364=$C$63)*(事故データ!$AM$4:$AM$364=$G72)*(事故データ!$AO$4:$AO$364=L$64)*(事故データ!$V$4:$V$364=1))</f>
        <v>0</v>
      </c>
      <c r="M72" s="358">
        <f>SUMPRODUCT((事故データ!$O$4:$O$364=$C$63)*(事故データ!$AM$4:$AM$364=$G72)*(事故データ!$AO$4:$AO$364=M$64)*(事故データ!$V$4:$V$364=1))</f>
        <v>0</v>
      </c>
      <c r="N72" s="358">
        <f>SUMPRODUCT((事故データ!$O$4:$O$364=$C$63)*(事故データ!$AM$4:$AM$364=$G72)*(事故データ!$AO$4:$AO$364=N$64)*(事故データ!$V$4:$V$364=1))</f>
        <v>0</v>
      </c>
      <c r="O72" s="358">
        <f>SUMPRODUCT((事故データ!$O$4:$O$364=$C$63)*(事故データ!$AM$4:$AM$364=$G72)*(事故データ!$AO$4:$AO$364=O$64)*(事故データ!$V$4:$V$364=1))</f>
        <v>0</v>
      </c>
      <c r="P72" s="358">
        <f>SUMPRODUCT((事故データ!$O$4:$O$364=$C$63)*(事故データ!$AM$4:$AM$364=$G72)*(事故データ!$AO$4:$AO$364=P$64)*(事故データ!$V$4:$V$364=1))</f>
        <v>0</v>
      </c>
      <c r="Q72" s="358">
        <f>SUMPRODUCT((事故データ!$O$4:$O$364=$C$63)*(事故データ!$AM$4:$AM$364=$G72)*(事故データ!$AO$4:$AO$364=Q$64)*(事故データ!$V$4:$V$364=1))</f>
        <v>1</v>
      </c>
      <c r="R72" s="358">
        <f>SUMPRODUCT((事故データ!$O$4:$O$364=$C$63)*(事故データ!$AM$4:$AM$364=$G72)*(事故データ!$AO$4:$AO$364=R$64)*(事故データ!$V$4:$V$364=1))</f>
        <v>0</v>
      </c>
      <c r="S72" s="358">
        <f>SUMPRODUCT((事故データ!$O$4:$O$364=$C$63)*(事故データ!$AM$4:$AM$364=$G72)*(事故データ!$AO$4:$AO$364=S$64)*(事故データ!$V$4:$V$364=1))</f>
        <v>0</v>
      </c>
      <c r="T72" s="419">
        <f>SUMPRODUCT((事故データ!$O$4:$O$364=$C$63)*(事故データ!$AM$4:$AM$364=$G72)*(事故データ!$AO$4:$AO$364=T$64)*(事故データ!$V$4:$V$364=1))</f>
        <v>0</v>
      </c>
      <c r="U72" s="419">
        <f>SUMPRODUCT((事故データ!$O$4:$O$364=$C$63)*(事故データ!$AM$4:$AM$364=$G72)*(事故データ!$AO$4:$AO$364=U$64)*(事故データ!$V$4:$V$364=1))</f>
        <v>0</v>
      </c>
      <c r="V72" s="419">
        <f>SUMPRODUCT((事故データ!$O$4:$O$364=$C$63)*(事故データ!$AM$4:$AM$364=$G72)*(事故データ!$AO$4:$AO$364=V$64)*(事故データ!$V$4:$V$364=1))</f>
        <v>0</v>
      </c>
      <c r="W72" s="419">
        <f>SUMPRODUCT((事故データ!$O$4:$O$364=$C$63)*(事故データ!$AM$4:$AM$364=$G72)*(事故データ!$AO$4:$AO$364=W$64)*(事故データ!$V$4:$V$364=1))</f>
        <v>0</v>
      </c>
      <c r="X72" s="419">
        <f>SUMPRODUCT((事故データ!$O$4:$O$364=$C$63)*(事故データ!$AM$4:$AM$364=$G72)*(事故データ!$AO$4:$AO$364=X$64)*(事故データ!$V$4:$V$364=1))</f>
        <v>0</v>
      </c>
      <c r="Y72" s="419">
        <f>SUMPRODUCT((事故データ!$O$4:$O$364=$C$63)*(事故データ!$AM$4:$AM$364=$G72)*(事故データ!$AO$4:$AO$364=Y$64)*(事故データ!$V$4:$V$364=1))</f>
        <v>0</v>
      </c>
      <c r="Z72" s="419">
        <f>SUMPRODUCT((事故データ!$O$4:$O$364=$C$63)*(事故データ!$AM$4:$AM$364=$G72)*(事故データ!$AO$4:$AO$364=Z$64)*(事故データ!$V$4:$V$364=1))</f>
        <v>0</v>
      </c>
      <c r="AA72" s="419">
        <f>SUMPRODUCT((事故データ!$O$4:$O$364=$C$63)*(事故データ!$AM$4:$AM$364=$G72)*(事故データ!$AO$4:$AO$364=AA$64)*(事故データ!$V$4:$V$364=1))</f>
        <v>0</v>
      </c>
      <c r="AB72" s="419">
        <f>SUMPRODUCT((事故データ!$O$4:$O$364=$C$63)*(事故データ!$AM$4:$AM$364=$G72)*(事故データ!$AO$4:$AO$364=AB$64)*(事故データ!$V$4:$V$364=1))</f>
        <v>0</v>
      </c>
      <c r="AC72" s="419">
        <f>SUMPRODUCT((事故データ!$O$4:$O$364=$C$63)*(事故データ!$AM$4:$AM$364=$G72)*(事故データ!$AO$4:$AO$364=AC$64)*(事故データ!$V$4:$V$364=1))</f>
        <v>0</v>
      </c>
      <c r="AD72" s="423">
        <f>SUMPRODUCT((事故データ!$O$4:$O$364=$C$63)*(事故データ!$AM$4:$AM$364=$G72)*(事故データ!$AO$4:$AO$364=AD$64)*(事故データ!$V$4:$V$364=1))</f>
        <v>0</v>
      </c>
      <c r="AE72" s="419">
        <f>SUMPRODUCT((事故データ!$O$4:$O$364=$C$63)*(事故データ!$AM$4:$AM$364=$G72)*(事故データ!$AO$4:$AO$364=AE$64)*(事故データ!$V$4:$V$364=1))</f>
        <v>0</v>
      </c>
      <c r="AF72" s="419">
        <f>SUMPRODUCT((事故データ!$O$4:$O$364=$C$63)*(事故データ!$AM$4:$AM$364=$G72)*(事故データ!$AO$4:$AO$364=AF$64)*(事故データ!$V$4:$V$364=1))</f>
        <v>0</v>
      </c>
      <c r="AG72" s="420">
        <f>SUMPRODUCT((事故データ!$O$4:$O$364=$C$63)*(事故データ!$AM$4:$AM$364=$G72)*(事故データ!$AO$4:$AO$364=AG$64)*(事故データ!$V$4:$V$364=1))</f>
        <v>0</v>
      </c>
    </row>
    <row r="73" spans="3:33">
      <c r="C73" s="352" t="str">
        <f t="shared" si="15"/>
        <v>合流・分岐（高速）</v>
      </c>
      <c r="D73" s="421">
        <f>SUMPRODUCT((事故データ!$O$4:$O$364=$C$63)*(事故データ!$AM$4:$AM$364=$C73)*(事故データ!$T$4:$T$364=D$64)*(事故データ!$V$4:$V$364=1))</f>
        <v>0</v>
      </c>
      <c r="E73" s="422">
        <f>SUMPRODUCT((事故データ!$O$4:$O$364=$C$63)*(事故データ!$AM$4:$AM$364=$G73))</f>
        <v>0</v>
      </c>
      <c r="G73" s="355" t="str">
        <f t="shared" si="16"/>
        <v>合流・分岐（高速）</v>
      </c>
      <c r="H73" s="356">
        <f t="shared" si="17"/>
        <v>0</v>
      </c>
      <c r="I73" s="357">
        <f>SUMPRODUCT((事故データ!$O$4:$O$364=$C$63)*(事故データ!$AM$4:$AM$364=$G73)*(事故データ!$AO$4:$AO$364=I$64)*(事故データ!$V$4:$V$364=1))</f>
        <v>0</v>
      </c>
      <c r="J73" s="358">
        <f>SUMPRODUCT((事故データ!$O$4:$O$364=$C$63)*(事故データ!$AM$4:$AM$364=$G73)*(事故データ!$AO$4:$AO$364=J$64)*(事故データ!$V$4:$V$364=1))</f>
        <v>0</v>
      </c>
      <c r="K73" s="358">
        <f>SUMPRODUCT((事故データ!$O$4:$O$364=$C$63)*(事故データ!$AM$4:$AM$364=$G73)*(事故データ!$AO$4:$AO$364=K$64)*(事故データ!$V$4:$V$364=1))</f>
        <v>0</v>
      </c>
      <c r="L73" s="358">
        <f>SUMPRODUCT((事故データ!$O$4:$O$364=$C$63)*(事故データ!$AM$4:$AM$364=$G73)*(事故データ!$AO$4:$AO$364=L$64)*(事故データ!$V$4:$V$364=1))</f>
        <v>0</v>
      </c>
      <c r="M73" s="358">
        <f>SUMPRODUCT((事故データ!$O$4:$O$364=$C$63)*(事故データ!$AM$4:$AM$364=$G73)*(事故データ!$AO$4:$AO$364=M$64)*(事故データ!$V$4:$V$364=1))</f>
        <v>0</v>
      </c>
      <c r="N73" s="358">
        <f>SUMPRODUCT((事故データ!$O$4:$O$364=$C$63)*(事故データ!$AM$4:$AM$364=$G73)*(事故データ!$AO$4:$AO$364=N$64)*(事故データ!$V$4:$V$364=1))</f>
        <v>0</v>
      </c>
      <c r="O73" s="358">
        <f>SUMPRODUCT((事故データ!$O$4:$O$364=$C$63)*(事故データ!$AM$4:$AM$364=$G73)*(事故データ!$AO$4:$AO$364=O$64)*(事故データ!$V$4:$V$364=1))</f>
        <v>0</v>
      </c>
      <c r="P73" s="358">
        <f>SUMPRODUCT((事故データ!$O$4:$O$364=$C$63)*(事故データ!$AM$4:$AM$364=$G73)*(事故データ!$AO$4:$AO$364=P$64)*(事故データ!$V$4:$V$364=1))</f>
        <v>0</v>
      </c>
      <c r="Q73" s="358">
        <f>SUMPRODUCT((事故データ!$O$4:$O$364=$C$63)*(事故データ!$AM$4:$AM$364=$G73)*(事故データ!$AO$4:$AO$364=Q$64)*(事故データ!$V$4:$V$364=1))</f>
        <v>0</v>
      </c>
      <c r="R73" s="358">
        <f>SUMPRODUCT((事故データ!$O$4:$O$364=$C$63)*(事故データ!$AM$4:$AM$364=$G73)*(事故データ!$AO$4:$AO$364=R$64)*(事故データ!$V$4:$V$364=1))</f>
        <v>0</v>
      </c>
      <c r="S73" s="358">
        <f>SUMPRODUCT((事故データ!$O$4:$O$364=$C$63)*(事故データ!$AM$4:$AM$364=$G73)*(事故データ!$AO$4:$AO$364=S$64)*(事故データ!$V$4:$V$364=1))</f>
        <v>0</v>
      </c>
      <c r="T73" s="419">
        <f>SUMPRODUCT((事故データ!$O$4:$O$364=$C$63)*(事故データ!$AM$4:$AM$364=$G73)*(事故データ!$AO$4:$AO$364=T$64)*(事故データ!$V$4:$V$364=1))</f>
        <v>0</v>
      </c>
      <c r="U73" s="419">
        <f>SUMPRODUCT((事故データ!$O$4:$O$364=$C$63)*(事故データ!$AM$4:$AM$364=$G73)*(事故データ!$AO$4:$AO$364=U$64)*(事故データ!$V$4:$V$364=1))</f>
        <v>0</v>
      </c>
      <c r="V73" s="419">
        <f>SUMPRODUCT((事故データ!$O$4:$O$364=$C$63)*(事故データ!$AM$4:$AM$364=$G73)*(事故データ!$AO$4:$AO$364=V$64)*(事故データ!$V$4:$V$364=1))</f>
        <v>0</v>
      </c>
      <c r="W73" s="419">
        <f>SUMPRODUCT((事故データ!$O$4:$O$364=$C$63)*(事故データ!$AM$4:$AM$364=$G73)*(事故データ!$AO$4:$AO$364=W$64)*(事故データ!$V$4:$V$364=1))</f>
        <v>0</v>
      </c>
      <c r="X73" s="419">
        <f>SUMPRODUCT((事故データ!$O$4:$O$364=$C$63)*(事故データ!$AM$4:$AM$364=$G73)*(事故データ!$AO$4:$AO$364=X$64)*(事故データ!$V$4:$V$364=1))</f>
        <v>0</v>
      </c>
      <c r="Y73" s="419">
        <f>SUMPRODUCT((事故データ!$O$4:$O$364=$C$63)*(事故データ!$AM$4:$AM$364=$G73)*(事故データ!$AO$4:$AO$364=Y$64)*(事故データ!$V$4:$V$364=1))</f>
        <v>0</v>
      </c>
      <c r="Z73" s="419">
        <f>SUMPRODUCT((事故データ!$O$4:$O$364=$C$63)*(事故データ!$AM$4:$AM$364=$G73)*(事故データ!$AO$4:$AO$364=Z$64)*(事故データ!$V$4:$V$364=1))</f>
        <v>0</v>
      </c>
      <c r="AA73" s="419">
        <f>SUMPRODUCT((事故データ!$O$4:$O$364=$C$63)*(事故データ!$AM$4:$AM$364=$G73)*(事故データ!$AO$4:$AO$364=AA$64)*(事故データ!$V$4:$V$364=1))</f>
        <v>0</v>
      </c>
      <c r="AB73" s="419">
        <f>SUMPRODUCT((事故データ!$O$4:$O$364=$C$63)*(事故データ!$AM$4:$AM$364=$G73)*(事故データ!$AO$4:$AO$364=AB$64)*(事故データ!$V$4:$V$364=1))</f>
        <v>0</v>
      </c>
      <c r="AC73" s="419">
        <f>SUMPRODUCT((事故データ!$O$4:$O$364=$C$63)*(事故データ!$AM$4:$AM$364=$G73)*(事故データ!$AO$4:$AO$364=AC$64)*(事故データ!$V$4:$V$364=1))</f>
        <v>0</v>
      </c>
      <c r="AD73" s="423">
        <f>SUMPRODUCT((事故データ!$O$4:$O$364=$C$63)*(事故データ!$AM$4:$AM$364=$G73)*(事故データ!$AO$4:$AO$364=AD$64)*(事故データ!$V$4:$V$364=1))</f>
        <v>0</v>
      </c>
      <c r="AE73" s="419">
        <f>SUMPRODUCT((事故データ!$O$4:$O$364=$C$63)*(事故データ!$AM$4:$AM$364=$G73)*(事故データ!$AO$4:$AO$364=AE$64)*(事故データ!$V$4:$V$364=1))</f>
        <v>0</v>
      </c>
      <c r="AF73" s="419">
        <f>SUMPRODUCT((事故データ!$O$4:$O$364=$C$63)*(事故データ!$AM$4:$AM$364=$G73)*(事故データ!$AO$4:$AO$364=AF$64)*(事故データ!$V$4:$V$364=1))</f>
        <v>0</v>
      </c>
      <c r="AG73" s="420">
        <f>SUMPRODUCT((事故データ!$O$4:$O$364=$C$63)*(事故データ!$AM$4:$AM$364=$G73)*(事故データ!$AO$4:$AO$364=AG$64)*(事故データ!$V$4:$V$364=1))</f>
        <v>0</v>
      </c>
    </row>
    <row r="74" spans="3:33">
      <c r="C74" s="352" t="str">
        <f t="shared" si="15"/>
        <v>合流・分岐（一般）</v>
      </c>
      <c r="D74" s="421">
        <f>SUMPRODUCT((事故データ!$O$4:$O$364=$C$63)*(事故データ!$AM$4:$AM$364=$C74)*(事故データ!$T$4:$T$364=D$64)*(事故データ!$V$4:$V$364=1))</f>
        <v>0</v>
      </c>
      <c r="E74" s="422">
        <f>SUMPRODUCT((事故データ!$O$4:$O$364=$C$63)*(事故データ!$AM$4:$AM$364=$G74))</f>
        <v>0</v>
      </c>
      <c r="G74" s="355" t="str">
        <f t="shared" si="16"/>
        <v>合流・分岐（一般）</v>
      </c>
      <c r="H74" s="356">
        <f t="shared" si="17"/>
        <v>0</v>
      </c>
      <c r="I74" s="357">
        <f>SUMPRODUCT((事故データ!$O$4:$O$364=$C$63)*(事故データ!$AM$4:$AM$364=$G74)*(事故データ!$AO$4:$AO$364=I$64)*(事故データ!$V$4:$V$364=1))</f>
        <v>0</v>
      </c>
      <c r="J74" s="358">
        <f>SUMPRODUCT((事故データ!$O$4:$O$364=$C$63)*(事故データ!$AM$4:$AM$364=$G74)*(事故データ!$AO$4:$AO$364=J$64)*(事故データ!$V$4:$V$364=1))</f>
        <v>0</v>
      </c>
      <c r="K74" s="358">
        <f>SUMPRODUCT((事故データ!$O$4:$O$364=$C$63)*(事故データ!$AM$4:$AM$364=$G74)*(事故データ!$AO$4:$AO$364=K$64)*(事故データ!$V$4:$V$364=1))</f>
        <v>0</v>
      </c>
      <c r="L74" s="358">
        <f>SUMPRODUCT((事故データ!$O$4:$O$364=$C$63)*(事故データ!$AM$4:$AM$364=$G74)*(事故データ!$AO$4:$AO$364=L$64)*(事故データ!$V$4:$V$364=1))</f>
        <v>0</v>
      </c>
      <c r="M74" s="358">
        <f>SUMPRODUCT((事故データ!$O$4:$O$364=$C$63)*(事故データ!$AM$4:$AM$364=$G74)*(事故データ!$AO$4:$AO$364=M$64)*(事故データ!$V$4:$V$364=1))</f>
        <v>0</v>
      </c>
      <c r="N74" s="358">
        <f>SUMPRODUCT((事故データ!$O$4:$O$364=$C$63)*(事故データ!$AM$4:$AM$364=$G74)*(事故データ!$AO$4:$AO$364=N$64)*(事故データ!$V$4:$V$364=1))</f>
        <v>0</v>
      </c>
      <c r="O74" s="358">
        <f>SUMPRODUCT((事故データ!$O$4:$O$364=$C$63)*(事故データ!$AM$4:$AM$364=$G74)*(事故データ!$AO$4:$AO$364=O$64)*(事故データ!$V$4:$V$364=1))</f>
        <v>0</v>
      </c>
      <c r="P74" s="358">
        <f>SUMPRODUCT((事故データ!$O$4:$O$364=$C$63)*(事故データ!$AM$4:$AM$364=$G74)*(事故データ!$AO$4:$AO$364=P$64)*(事故データ!$V$4:$V$364=1))</f>
        <v>0</v>
      </c>
      <c r="Q74" s="358">
        <f>SUMPRODUCT((事故データ!$O$4:$O$364=$C$63)*(事故データ!$AM$4:$AM$364=$G74)*(事故データ!$AO$4:$AO$364=Q$64)*(事故データ!$V$4:$V$364=1))</f>
        <v>0</v>
      </c>
      <c r="R74" s="358">
        <f>SUMPRODUCT((事故データ!$O$4:$O$364=$C$63)*(事故データ!$AM$4:$AM$364=$G74)*(事故データ!$AO$4:$AO$364=R$64)*(事故データ!$V$4:$V$364=1))</f>
        <v>0</v>
      </c>
      <c r="S74" s="358">
        <f>SUMPRODUCT((事故データ!$O$4:$O$364=$C$63)*(事故データ!$AM$4:$AM$364=$G74)*(事故データ!$AO$4:$AO$364=S$64)*(事故データ!$V$4:$V$364=1))</f>
        <v>0</v>
      </c>
      <c r="T74" s="419">
        <f>SUMPRODUCT((事故データ!$O$4:$O$364=$C$63)*(事故データ!$AM$4:$AM$364=$G74)*(事故データ!$AO$4:$AO$364=T$64)*(事故データ!$V$4:$V$364=1))</f>
        <v>0</v>
      </c>
      <c r="U74" s="419">
        <f>SUMPRODUCT((事故データ!$O$4:$O$364=$C$63)*(事故データ!$AM$4:$AM$364=$G74)*(事故データ!$AO$4:$AO$364=U$64)*(事故データ!$V$4:$V$364=1))</f>
        <v>0</v>
      </c>
      <c r="V74" s="419">
        <f>SUMPRODUCT((事故データ!$O$4:$O$364=$C$63)*(事故データ!$AM$4:$AM$364=$G74)*(事故データ!$AO$4:$AO$364=V$64)*(事故データ!$V$4:$V$364=1))</f>
        <v>0</v>
      </c>
      <c r="W74" s="419">
        <f>SUMPRODUCT((事故データ!$O$4:$O$364=$C$63)*(事故データ!$AM$4:$AM$364=$G74)*(事故データ!$AO$4:$AO$364=W$64)*(事故データ!$V$4:$V$364=1))</f>
        <v>0</v>
      </c>
      <c r="X74" s="419">
        <f>SUMPRODUCT((事故データ!$O$4:$O$364=$C$63)*(事故データ!$AM$4:$AM$364=$G74)*(事故データ!$AO$4:$AO$364=X$64)*(事故データ!$V$4:$V$364=1))</f>
        <v>0</v>
      </c>
      <c r="Y74" s="419">
        <f>SUMPRODUCT((事故データ!$O$4:$O$364=$C$63)*(事故データ!$AM$4:$AM$364=$G74)*(事故データ!$AO$4:$AO$364=Y$64)*(事故データ!$V$4:$V$364=1))</f>
        <v>0</v>
      </c>
      <c r="Z74" s="419">
        <f>SUMPRODUCT((事故データ!$O$4:$O$364=$C$63)*(事故データ!$AM$4:$AM$364=$G74)*(事故データ!$AO$4:$AO$364=Z$64)*(事故データ!$V$4:$V$364=1))</f>
        <v>0</v>
      </c>
      <c r="AA74" s="419">
        <f>SUMPRODUCT((事故データ!$O$4:$O$364=$C$63)*(事故データ!$AM$4:$AM$364=$G74)*(事故データ!$AO$4:$AO$364=AA$64)*(事故データ!$V$4:$V$364=1))</f>
        <v>0</v>
      </c>
      <c r="AB74" s="419">
        <f>SUMPRODUCT((事故データ!$O$4:$O$364=$C$63)*(事故データ!$AM$4:$AM$364=$G74)*(事故データ!$AO$4:$AO$364=AB$64)*(事故データ!$V$4:$V$364=1))</f>
        <v>0</v>
      </c>
      <c r="AC74" s="419">
        <f>SUMPRODUCT((事故データ!$O$4:$O$364=$C$63)*(事故データ!$AM$4:$AM$364=$G74)*(事故データ!$AO$4:$AO$364=AC$64)*(事故データ!$V$4:$V$364=1))</f>
        <v>0</v>
      </c>
      <c r="AD74" s="423">
        <f>SUMPRODUCT((事故データ!$O$4:$O$364=$C$63)*(事故データ!$AM$4:$AM$364=$G74)*(事故データ!$AO$4:$AO$364=AD$64)*(事故データ!$V$4:$V$364=1))</f>
        <v>0</v>
      </c>
      <c r="AE74" s="419">
        <f>SUMPRODUCT((事故データ!$O$4:$O$364=$C$63)*(事故データ!$AM$4:$AM$364=$G74)*(事故データ!$AO$4:$AO$364=AE$64)*(事故データ!$V$4:$V$364=1))</f>
        <v>0</v>
      </c>
      <c r="AF74" s="419">
        <f>SUMPRODUCT((事故データ!$O$4:$O$364=$C$63)*(事故データ!$AM$4:$AM$364=$G74)*(事故データ!$AO$4:$AO$364=AF$64)*(事故データ!$V$4:$V$364=1))</f>
        <v>0</v>
      </c>
      <c r="AG74" s="420">
        <f>SUMPRODUCT((事故データ!$O$4:$O$364=$C$63)*(事故データ!$AM$4:$AM$364=$G74)*(事故データ!$AO$4:$AO$364=AG$64)*(事故データ!$V$4:$V$364=1))</f>
        <v>0</v>
      </c>
    </row>
    <row r="75" spans="3:33">
      <c r="C75" s="352" t="str">
        <f t="shared" si="15"/>
        <v>料金所・同付近</v>
      </c>
      <c r="D75" s="421">
        <f>SUMPRODUCT((事故データ!$O$4:$O$364=$C$63)*(事故データ!$AM$4:$AM$364=$C75)*(事故データ!$T$4:$T$364=D$64)*(事故データ!$V$4:$V$364=1))</f>
        <v>0</v>
      </c>
      <c r="E75" s="422">
        <f>SUMPRODUCT((事故データ!$O$4:$O$364=$C$63)*(事故データ!$AM$4:$AM$364=$G75))</f>
        <v>0</v>
      </c>
      <c r="G75" s="355" t="str">
        <f t="shared" si="16"/>
        <v>料金所・同付近</v>
      </c>
      <c r="H75" s="356">
        <f t="shared" si="17"/>
        <v>0</v>
      </c>
      <c r="I75" s="357">
        <f>SUMPRODUCT((事故データ!$O$4:$O$364=$C$63)*(事故データ!$AM$4:$AM$364=$G75)*(事故データ!$AO$4:$AO$364=I$64)*(事故データ!$V$4:$V$364=1))</f>
        <v>0</v>
      </c>
      <c r="J75" s="358">
        <f>SUMPRODUCT((事故データ!$O$4:$O$364=$C$63)*(事故データ!$AM$4:$AM$364=$G75)*(事故データ!$AO$4:$AO$364=J$64)*(事故データ!$V$4:$V$364=1))</f>
        <v>0</v>
      </c>
      <c r="K75" s="358">
        <f>SUMPRODUCT((事故データ!$O$4:$O$364=$C$63)*(事故データ!$AM$4:$AM$364=$G75)*(事故データ!$AO$4:$AO$364=K$64)*(事故データ!$V$4:$V$364=1))</f>
        <v>0</v>
      </c>
      <c r="L75" s="358">
        <f>SUMPRODUCT((事故データ!$O$4:$O$364=$C$63)*(事故データ!$AM$4:$AM$364=$G75)*(事故データ!$AO$4:$AO$364=L$64)*(事故データ!$V$4:$V$364=1))</f>
        <v>0</v>
      </c>
      <c r="M75" s="358">
        <f>SUMPRODUCT((事故データ!$O$4:$O$364=$C$63)*(事故データ!$AM$4:$AM$364=$G75)*(事故データ!$AO$4:$AO$364=M$64)*(事故データ!$V$4:$V$364=1))</f>
        <v>0</v>
      </c>
      <c r="N75" s="358">
        <f>SUMPRODUCT((事故データ!$O$4:$O$364=$C$63)*(事故データ!$AM$4:$AM$364=$G75)*(事故データ!$AO$4:$AO$364=N$64)*(事故データ!$V$4:$V$364=1))</f>
        <v>0</v>
      </c>
      <c r="O75" s="358">
        <f>SUMPRODUCT((事故データ!$O$4:$O$364=$C$63)*(事故データ!$AM$4:$AM$364=$G75)*(事故データ!$AO$4:$AO$364=O$64)*(事故データ!$V$4:$V$364=1))</f>
        <v>0</v>
      </c>
      <c r="P75" s="358">
        <f>SUMPRODUCT((事故データ!$O$4:$O$364=$C$63)*(事故データ!$AM$4:$AM$364=$G75)*(事故データ!$AO$4:$AO$364=P$64)*(事故データ!$V$4:$V$364=1))</f>
        <v>0</v>
      </c>
      <c r="Q75" s="358">
        <f>SUMPRODUCT((事故データ!$O$4:$O$364=$C$63)*(事故データ!$AM$4:$AM$364=$G75)*(事故データ!$AO$4:$AO$364=Q$64)*(事故データ!$V$4:$V$364=1))</f>
        <v>0</v>
      </c>
      <c r="R75" s="358">
        <f>SUMPRODUCT((事故データ!$O$4:$O$364=$C$63)*(事故データ!$AM$4:$AM$364=$G75)*(事故データ!$AO$4:$AO$364=R$64)*(事故データ!$V$4:$V$364=1))</f>
        <v>0</v>
      </c>
      <c r="S75" s="358">
        <f>SUMPRODUCT((事故データ!$O$4:$O$364=$C$63)*(事故データ!$AM$4:$AM$364=$G75)*(事故データ!$AO$4:$AO$364=S$64)*(事故データ!$V$4:$V$364=1))</f>
        <v>0</v>
      </c>
      <c r="T75" s="419">
        <f>SUMPRODUCT((事故データ!$O$4:$O$364=$C$63)*(事故データ!$AM$4:$AM$364=$G75)*(事故データ!$AO$4:$AO$364=T$64)*(事故データ!$V$4:$V$364=1))</f>
        <v>0</v>
      </c>
      <c r="U75" s="419">
        <f>SUMPRODUCT((事故データ!$O$4:$O$364=$C$63)*(事故データ!$AM$4:$AM$364=$G75)*(事故データ!$AO$4:$AO$364=U$64)*(事故データ!$V$4:$V$364=1))</f>
        <v>0</v>
      </c>
      <c r="V75" s="419">
        <f>SUMPRODUCT((事故データ!$O$4:$O$364=$C$63)*(事故データ!$AM$4:$AM$364=$G75)*(事故データ!$AO$4:$AO$364=V$64)*(事故データ!$V$4:$V$364=1))</f>
        <v>0</v>
      </c>
      <c r="W75" s="419">
        <f>SUMPRODUCT((事故データ!$O$4:$O$364=$C$63)*(事故データ!$AM$4:$AM$364=$G75)*(事故データ!$AO$4:$AO$364=W$64)*(事故データ!$V$4:$V$364=1))</f>
        <v>0</v>
      </c>
      <c r="X75" s="419">
        <f>SUMPRODUCT((事故データ!$O$4:$O$364=$C$63)*(事故データ!$AM$4:$AM$364=$G75)*(事故データ!$AO$4:$AO$364=X$64)*(事故データ!$V$4:$V$364=1))</f>
        <v>0</v>
      </c>
      <c r="Y75" s="419">
        <f>SUMPRODUCT((事故データ!$O$4:$O$364=$C$63)*(事故データ!$AM$4:$AM$364=$G75)*(事故データ!$AO$4:$AO$364=Y$64)*(事故データ!$V$4:$V$364=1))</f>
        <v>0</v>
      </c>
      <c r="Z75" s="419">
        <f>SUMPRODUCT((事故データ!$O$4:$O$364=$C$63)*(事故データ!$AM$4:$AM$364=$G75)*(事故データ!$AO$4:$AO$364=Z$64)*(事故データ!$V$4:$V$364=1))</f>
        <v>0</v>
      </c>
      <c r="AA75" s="419">
        <f>SUMPRODUCT((事故データ!$O$4:$O$364=$C$63)*(事故データ!$AM$4:$AM$364=$G75)*(事故データ!$AO$4:$AO$364=AA$64)*(事故データ!$V$4:$V$364=1))</f>
        <v>0</v>
      </c>
      <c r="AB75" s="419">
        <f>SUMPRODUCT((事故データ!$O$4:$O$364=$C$63)*(事故データ!$AM$4:$AM$364=$G75)*(事故データ!$AO$4:$AO$364=AB$64)*(事故データ!$V$4:$V$364=1))</f>
        <v>0</v>
      </c>
      <c r="AC75" s="419">
        <f>SUMPRODUCT((事故データ!$O$4:$O$364=$C$63)*(事故データ!$AM$4:$AM$364=$G75)*(事故データ!$AO$4:$AO$364=AC$64)*(事故データ!$V$4:$V$364=1))</f>
        <v>0</v>
      </c>
      <c r="AD75" s="423">
        <f>SUMPRODUCT((事故データ!$O$4:$O$364=$C$63)*(事故データ!$AM$4:$AM$364=$G75)*(事故データ!$AO$4:$AO$364=AD$64)*(事故データ!$V$4:$V$364=1))</f>
        <v>0</v>
      </c>
      <c r="AE75" s="419">
        <f>SUMPRODUCT((事故データ!$O$4:$O$364=$C$63)*(事故データ!$AM$4:$AM$364=$G75)*(事故データ!$AO$4:$AO$364=AE$64)*(事故データ!$V$4:$V$364=1))</f>
        <v>0</v>
      </c>
      <c r="AF75" s="419">
        <f>SUMPRODUCT((事故データ!$O$4:$O$364=$C$63)*(事故データ!$AM$4:$AM$364=$G75)*(事故データ!$AO$4:$AO$364=AF$64)*(事故データ!$V$4:$V$364=1))</f>
        <v>0</v>
      </c>
      <c r="AG75" s="420">
        <f>SUMPRODUCT((事故データ!$O$4:$O$364=$C$63)*(事故データ!$AM$4:$AM$364=$G75)*(事故データ!$AO$4:$AO$364=AG$64)*(事故データ!$V$4:$V$364=1))</f>
        <v>0</v>
      </c>
    </row>
    <row r="76" spans="3:33">
      <c r="C76" s="352" t="str">
        <f t="shared" si="15"/>
        <v>出入口・同付近</v>
      </c>
      <c r="D76" s="421">
        <f>SUMPRODUCT((事故データ!$O$4:$O$364=$C$63)*(事故データ!$AM$4:$AM$364=$C76)*(事故データ!$T$4:$T$364=D$64)*(事故データ!$V$4:$V$364=1))</f>
        <v>0</v>
      </c>
      <c r="E76" s="422">
        <f>SUMPRODUCT((事故データ!$O$4:$O$364=$C$63)*(事故データ!$AM$4:$AM$364=$G76))</f>
        <v>0</v>
      </c>
      <c r="G76" s="355" t="str">
        <f t="shared" si="16"/>
        <v>出入口・同付近</v>
      </c>
      <c r="H76" s="356">
        <f t="shared" si="17"/>
        <v>0</v>
      </c>
      <c r="I76" s="357">
        <f>SUMPRODUCT((事故データ!$O$4:$O$364=$C$63)*(事故データ!$AM$4:$AM$364=$G76)*(事故データ!$AO$4:$AO$364=I$64)*(事故データ!$V$4:$V$364=1))</f>
        <v>0</v>
      </c>
      <c r="J76" s="358">
        <f>SUMPRODUCT((事故データ!$O$4:$O$364=$C$63)*(事故データ!$AM$4:$AM$364=$G76)*(事故データ!$AO$4:$AO$364=J$64)*(事故データ!$V$4:$V$364=1))</f>
        <v>0</v>
      </c>
      <c r="K76" s="358">
        <f>SUMPRODUCT((事故データ!$O$4:$O$364=$C$63)*(事故データ!$AM$4:$AM$364=$G76)*(事故データ!$AO$4:$AO$364=K$64)*(事故データ!$V$4:$V$364=1))</f>
        <v>0</v>
      </c>
      <c r="L76" s="358">
        <f>SUMPRODUCT((事故データ!$O$4:$O$364=$C$63)*(事故データ!$AM$4:$AM$364=$G76)*(事故データ!$AO$4:$AO$364=L$64)*(事故データ!$V$4:$V$364=1))</f>
        <v>0</v>
      </c>
      <c r="M76" s="358">
        <f>SUMPRODUCT((事故データ!$O$4:$O$364=$C$63)*(事故データ!$AM$4:$AM$364=$G76)*(事故データ!$AO$4:$AO$364=M$64)*(事故データ!$V$4:$V$364=1))</f>
        <v>0</v>
      </c>
      <c r="N76" s="358">
        <f>SUMPRODUCT((事故データ!$O$4:$O$364=$C$63)*(事故データ!$AM$4:$AM$364=$G76)*(事故データ!$AO$4:$AO$364=N$64)*(事故データ!$V$4:$V$364=1))</f>
        <v>0</v>
      </c>
      <c r="O76" s="358">
        <f>SUMPRODUCT((事故データ!$O$4:$O$364=$C$63)*(事故データ!$AM$4:$AM$364=$G76)*(事故データ!$AO$4:$AO$364=O$64)*(事故データ!$V$4:$V$364=1))</f>
        <v>0</v>
      </c>
      <c r="P76" s="358">
        <f>SUMPRODUCT((事故データ!$O$4:$O$364=$C$63)*(事故データ!$AM$4:$AM$364=$G76)*(事故データ!$AO$4:$AO$364=P$64)*(事故データ!$V$4:$V$364=1))</f>
        <v>0</v>
      </c>
      <c r="Q76" s="358">
        <f>SUMPRODUCT((事故データ!$O$4:$O$364=$C$63)*(事故データ!$AM$4:$AM$364=$G76)*(事故データ!$AO$4:$AO$364=Q$64)*(事故データ!$V$4:$V$364=1))</f>
        <v>0</v>
      </c>
      <c r="R76" s="358">
        <f>SUMPRODUCT((事故データ!$O$4:$O$364=$C$63)*(事故データ!$AM$4:$AM$364=$G76)*(事故データ!$AO$4:$AO$364=R$64)*(事故データ!$V$4:$V$364=1))</f>
        <v>0</v>
      </c>
      <c r="S76" s="358">
        <f>SUMPRODUCT((事故データ!$O$4:$O$364=$C$63)*(事故データ!$AM$4:$AM$364=$G76)*(事故データ!$AO$4:$AO$364=S$64)*(事故データ!$V$4:$V$364=1))</f>
        <v>0</v>
      </c>
      <c r="T76" s="419">
        <f>SUMPRODUCT((事故データ!$O$4:$O$364=$C$63)*(事故データ!$AM$4:$AM$364=$G76)*(事故データ!$AO$4:$AO$364=T$64)*(事故データ!$V$4:$V$364=1))</f>
        <v>0</v>
      </c>
      <c r="U76" s="419">
        <f>SUMPRODUCT((事故データ!$O$4:$O$364=$C$63)*(事故データ!$AM$4:$AM$364=$G76)*(事故データ!$AO$4:$AO$364=U$64)*(事故データ!$V$4:$V$364=1))</f>
        <v>0</v>
      </c>
      <c r="V76" s="419">
        <f>SUMPRODUCT((事故データ!$O$4:$O$364=$C$63)*(事故データ!$AM$4:$AM$364=$G76)*(事故データ!$AO$4:$AO$364=V$64)*(事故データ!$V$4:$V$364=1))</f>
        <v>0</v>
      </c>
      <c r="W76" s="419">
        <f>SUMPRODUCT((事故データ!$O$4:$O$364=$C$63)*(事故データ!$AM$4:$AM$364=$G76)*(事故データ!$AO$4:$AO$364=W$64)*(事故データ!$V$4:$V$364=1))</f>
        <v>0</v>
      </c>
      <c r="X76" s="419">
        <f>SUMPRODUCT((事故データ!$O$4:$O$364=$C$63)*(事故データ!$AM$4:$AM$364=$G76)*(事故データ!$AO$4:$AO$364=X$64)*(事故データ!$V$4:$V$364=1))</f>
        <v>0</v>
      </c>
      <c r="Y76" s="419">
        <f>SUMPRODUCT((事故データ!$O$4:$O$364=$C$63)*(事故データ!$AM$4:$AM$364=$G76)*(事故データ!$AO$4:$AO$364=Y$64)*(事故データ!$V$4:$V$364=1))</f>
        <v>0</v>
      </c>
      <c r="Z76" s="419">
        <f>SUMPRODUCT((事故データ!$O$4:$O$364=$C$63)*(事故データ!$AM$4:$AM$364=$G76)*(事故データ!$AO$4:$AO$364=Z$64)*(事故データ!$V$4:$V$364=1))</f>
        <v>0</v>
      </c>
      <c r="AA76" s="419">
        <f>SUMPRODUCT((事故データ!$O$4:$O$364=$C$63)*(事故データ!$AM$4:$AM$364=$G76)*(事故データ!$AO$4:$AO$364=AA$64)*(事故データ!$V$4:$V$364=1))</f>
        <v>0</v>
      </c>
      <c r="AB76" s="419">
        <f>SUMPRODUCT((事故データ!$O$4:$O$364=$C$63)*(事故データ!$AM$4:$AM$364=$G76)*(事故データ!$AO$4:$AO$364=AB$64)*(事故データ!$V$4:$V$364=1))</f>
        <v>0</v>
      </c>
      <c r="AC76" s="419">
        <f>SUMPRODUCT((事故データ!$O$4:$O$364=$C$63)*(事故データ!$AM$4:$AM$364=$G76)*(事故データ!$AO$4:$AO$364=AC$64)*(事故データ!$V$4:$V$364=1))</f>
        <v>0</v>
      </c>
      <c r="AD76" s="423">
        <f>SUMPRODUCT((事故データ!$O$4:$O$364=$C$63)*(事故データ!$AM$4:$AM$364=$G76)*(事故データ!$AO$4:$AO$364=AD$64)*(事故データ!$V$4:$V$364=1))</f>
        <v>0</v>
      </c>
      <c r="AE76" s="419">
        <f>SUMPRODUCT((事故データ!$O$4:$O$364=$C$63)*(事故データ!$AM$4:$AM$364=$G76)*(事故データ!$AO$4:$AO$364=AE$64)*(事故データ!$V$4:$V$364=1))</f>
        <v>0</v>
      </c>
      <c r="AF76" s="419">
        <f>SUMPRODUCT((事故データ!$O$4:$O$364=$C$63)*(事故データ!$AM$4:$AM$364=$G76)*(事故データ!$AO$4:$AO$364=AF$64)*(事故データ!$V$4:$V$364=1))</f>
        <v>0</v>
      </c>
      <c r="AG76" s="420">
        <f>SUMPRODUCT((事故データ!$O$4:$O$364=$C$63)*(事故データ!$AM$4:$AM$364=$G76)*(事故データ!$AO$4:$AO$364=AG$64)*(事故データ!$V$4:$V$364=1))</f>
        <v>0</v>
      </c>
    </row>
    <row r="77" spans="3:33">
      <c r="C77" s="352" t="str">
        <f t="shared" si="15"/>
        <v>停留所・同付近</v>
      </c>
      <c r="D77" s="421">
        <f>SUMPRODUCT((事故データ!$O$4:$O$364=$C$63)*(事故データ!$AM$4:$AM$364=$C77)*(事故データ!$T$4:$T$364=D$64)*(事故データ!$V$4:$V$364=1))</f>
        <v>0</v>
      </c>
      <c r="E77" s="422">
        <f>SUMPRODUCT((事故データ!$O$4:$O$364=$C$63)*(事故データ!$AM$4:$AM$364=$G77))</f>
        <v>0</v>
      </c>
      <c r="G77" s="355" t="str">
        <f t="shared" si="16"/>
        <v>停留所・同付近</v>
      </c>
      <c r="H77" s="356">
        <f t="shared" si="17"/>
        <v>0</v>
      </c>
      <c r="I77" s="357">
        <f>SUMPRODUCT((事故データ!$O$4:$O$364=$C$63)*(事故データ!$AM$4:$AM$364=$G77)*(事故データ!$AO$4:$AO$364=I$64)*(事故データ!$V$4:$V$364=1))</f>
        <v>0</v>
      </c>
      <c r="J77" s="358">
        <f>SUMPRODUCT((事故データ!$O$4:$O$364=$C$63)*(事故データ!$AM$4:$AM$364=$G77)*(事故データ!$AO$4:$AO$364=J$64)*(事故データ!$V$4:$V$364=1))</f>
        <v>0</v>
      </c>
      <c r="K77" s="358">
        <f>SUMPRODUCT((事故データ!$O$4:$O$364=$C$63)*(事故データ!$AM$4:$AM$364=$G77)*(事故データ!$AO$4:$AO$364=K$64)*(事故データ!$V$4:$V$364=1))</f>
        <v>0</v>
      </c>
      <c r="L77" s="358">
        <f>SUMPRODUCT((事故データ!$O$4:$O$364=$C$63)*(事故データ!$AM$4:$AM$364=$G77)*(事故データ!$AO$4:$AO$364=L$64)*(事故データ!$V$4:$V$364=1))</f>
        <v>0</v>
      </c>
      <c r="M77" s="358">
        <f>SUMPRODUCT((事故データ!$O$4:$O$364=$C$63)*(事故データ!$AM$4:$AM$364=$G77)*(事故データ!$AO$4:$AO$364=M$64)*(事故データ!$V$4:$V$364=1))</f>
        <v>0</v>
      </c>
      <c r="N77" s="358">
        <f>SUMPRODUCT((事故データ!$O$4:$O$364=$C$63)*(事故データ!$AM$4:$AM$364=$G77)*(事故データ!$AO$4:$AO$364=N$64)*(事故データ!$V$4:$V$364=1))</f>
        <v>0</v>
      </c>
      <c r="O77" s="358">
        <f>SUMPRODUCT((事故データ!$O$4:$O$364=$C$63)*(事故データ!$AM$4:$AM$364=$G77)*(事故データ!$AO$4:$AO$364=O$64)*(事故データ!$V$4:$V$364=1))</f>
        <v>0</v>
      </c>
      <c r="P77" s="358">
        <f>SUMPRODUCT((事故データ!$O$4:$O$364=$C$63)*(事故データ!$AM$4:$AM$364=$G77)*(事故データ!$AO$4:$AO$364=P$64)*(事故データ!$V$4:$V$364=1))</f>
        <v>0</v>
      </c>
      <c r="Q77" s="358">
        <f>SUMPRODUCT((事故データ!$O$4:$O$364=$C$63)*(事故データ!$AM$4:$AM$364=$G77)*(事故データ!$AO$4:$AO$364=Q$64)*(事故データ!$V$4:$V$364=1))</f>
        <v>0</v>
      </c>
      <c r="R77" s="358">
        <f>SUMPRODUCT((事故データ!$O$4:$O$364=$C$63)*(事故データ!$AM$4:$AM$364=$G77)*(事故データ!$AO$4:$AO$364=R$64)*(事故データ!$V$4:$V$364=1))</f>
        <v>0</v>
      </c>
      <c r="S77" s="358">
        <f>SUMPRODUCT((事故データ!$O$4:$O$364=$C$63)*(事故データ!$AM$4:$AM$364=$G77)*(事故データ!$AO$4:$AO$364=S$64)*(事故データ!$V$4:$V$364=1))</f>
        <v>0</v>
      </c>
      <c r="T77" s="419">
        <f>SUMPRODUCT((事故データ!$O$4:$O$364=$C$63)*(事故データ!$AM$4:$AM$364=$G77)*(事故データ!$AO$4:$AO$364=T$64)*(事故データ!$V$4:$V$364=1))</f>
        <v>0</v>
      </c>
      <c r="U77" s="419">
        <f>SUMPRODUCT((事故データ!$O$4:$O$364=$C$63)*(事故データ!$AM$4:$AM$364=$G77)*(事故データ!$AO$4:$AO$364=U$64)*(事故データ!$V$4:$V$364=1))</f>
        <v>0</v>
      </c>
      <c r="V77" s="419">
        <f>SUMPRODUCT((事故データ!$O$4:$O$364=$C$63)*(事故データ!$AM$4:$AM$364=$G77)*(事故データ!$AO$4:$AO$364=V$64)*(事故データ!$V$4:$V$364=1))</f>
        <v>0</v>
      </c>
      <c r="W77" s="419">
        <f>SUMPRODUCT((事故データ!$O$4:$O$364=$C$63)*(事故データ!$AM$4:$AM$364=$G77)*(事故データ!$AO$4:$AO$364=W$64)*(事故データ!$V$4:$V$364=1))</f>
        <v>0</v>
      </c>
      <c r="X77" s="419">
        <f>SUMPRODUCT((事故データ!$O$4:$O$364=$C$63)*(事故データ!$AM$4:$AM$364=$G77)*(事故データ!$AO$4:$AO$364=X$64)*(事故データ!$V$4:$V$364=1))</f>
        <v>0</v>
      </c>
      <c r="Y77" s="419">
        <f>SUMPRODUCT((事故データ!$O$4:$O$364=$C$63)*(事故データ!$AM$4:$AM$364=$G77)*(事故データ!$AO$4:$AO$364=Y$64)*(事故データ!$V$4:$V$364=1))</f>
        <v>0</v>
      </c>
      <c r="Z77" s="419">
        <f>SUMPRODUCT((事故データ!$O$4:$O$364=$C$63)*(事故データ!$AM$4:$AM$364=$G77)*(事故データ!$AO$4:$AO$364=Z$64)*(事故データ!$V$4:$V$364=1))</f>
        <v>0</v>
      </c>
      <c r="AA77" s="419">
        <f>SUMPRODUCT((事故データ!$O$4:$O$364=$C$63)*(事故データ!$AM$4:$AM$364=$G77)*(事故データ!$AO$4:$AO$364=AA$64)*(事故データ!$V$4:$V$364=1))</f>
        <v>0</v>
      </c>
      <c r="AB77" s="419">
        <f>SUMPRODUCT((事故データ!$O$4:$O$364=$C$63)*(事故データ!$AM$4:$AM$364=$G77)*(事故データ!$AO$4:$AO$364=AB$64)*(事故データ!$V$4:$V$364=1))</f>
        <v>0</v>
      </c>
      <c r="AC77" s="419">
        <f>SUMPRODUCT((事故データ!$O$4:$O$364=$C$63)*(事故データ!$AM$4:$AM$364=$G77)*(事故データ!$AO$4:$AO$364=AC$64)*(事故データ!$V$4:$V$364=1))</f>
        <v>0</v>
      </c>
      <c r="AD77" s="423">
        <f>SUMPRODUCT((事故データ!$O$4:$O$364=$C$63)*(事故データ!$AM$4:$AM$364=$G77)*(事故データ!$AO$4:$AO$364=AD$64)*(事故データ!$V$4:$V$364=1))</f>
        <v>0</v>
      </c>
      <c r="AE77" s="419">
        <f>SUMPRODUCT((事故データ!$O$4:$O$364=$C$63)*(事故データ!$AM$4:$AM$364=$G77)*(事故データ!$AO$4:$AO$364=AE$64)*(事故データ!$V$4:$V$364=1))</f>
        <v>0</v>
      </c>
      <c r="AF77" s="419">
        <f>SUMPRODUCT((事故データ!$O$4:$O$364=$C$63)*(事故データ!$AM$4:$AM$364=$G77)*(事故データ!$AO$4:$AO$364=AF$64)*(事故データ!$V$4:$V$364=1))</f>
        <v>0</v>
      </c>
      <c r="AG77" s="420">
        <f>SUMPRODUCT((事故データ!$O$4:$O$364=$C$63)*(事故データ!$AM$4:$AM$364=$G77)*(事故データ!$AO$4:$AO$364=AG$64)*(事故データ!$V$4:$V$364=1))</f>
        <v>0</v>
      </c>
    </row>
    <row r="78" spans="3:33">
      <c r="C78" s="352" t="str">
        <f t="shared" ref="C78:C81" si="18">C25</f>
        <v>ターミナル</v>
      </c>
      <c r="D78" s="421">
        <f>SUMPRODUCT((事故データ!$O$4:$O$364=$C$63)*(事故データ!$AM$4:$AM$364=$C78)*(事故データ!$T$4:$T$364=D$64)*(事故データ!$V$4:$V$364=1))</f>
        <v>0</v>
      </c>
      <c r="E78" s="422">
        <f>SUMPRODUCT((事故データ!$O$4:$O$364=$C$63)*(事故データ!$AM$4:$AM$364=$G78))</f>
        <v>0</v>
      </c>
      <c r="G78" s="355" t="str">
        <f t="shared" si="16"/>
        <v>ターミナル</v>
      </c>
      <c r="H78" s="356">
        <f t="shared" si="17"/>
        <v>0</v>
      </c>
      <c r="I78" s="357">
        <f>SUMPRODUCT((事故データ!$O$4:$O$364=$C$63)*(事故データ!$AM$4:$AM$364=$G78)*(事故データ!$AO$4:$AO$364=I$64)*(事故データ!$V$4:$V$364=1))</f>
        <v>0</v>
      </c>
      <c r="J78" s="358">
        <f>SUMPRODUCT((事故データ!$O$4:$O$364=$C$63)*(事故データ!$AM$4:$AM$364=$G78)*(事故データ!$AO$4:$AO$364=J$64)*(事故データ!$V$4:$V$364=1))</f>
        <v>0</v>
      </c>
      <c r="K78" s="358">
        <f>SUMPRODUCT((事故データ!$O$4:$O$364=$C$63)*(事故データ!$AM$4:$AM$364=$G78)*(事故データ!$AO$4:$AO$364=K$64)*(事故データ!$V$4:$V$364=1))</f>
        <v>0</v>
      </c>
      <c r="L78" s="358">
        <f>SUMPRODUCT((事故データ!$O$4:$O$364=$C$63)*(事故データ!$AM$4:$AM$364=$G78)*(事故データ!$AO$4:$AO$364=L$64)*(事故データ!$V$4:$V$364=1))</f>
        <v>0</v>
      </c>
      <c r="M78" s="358">
        <f>SUMPRODUCT((事故データ!$O$4:$O$364=$C$63)*(事故データ!$AM$4:$AM$364=$G78)*(事故データ!$AO$4:$AO$364=M$64)*(事故データ!$V$4:$V$364=1))</f>
        <v>0</v>
      </c>
      <c r="N78" s="358">
        <f>SUMPRODUCT((事故データ!$O$4:$O$364=$C$63)*(事故データ!$AM$4:$AM$364=$G78)*(事故データ!$AO$4:$AO$364=N$64)*(事故データ!$V$4:$V$364=1))</f>
        <v>0</v>
      </c>
      <c r="O78" s="358">
        <f>SUMPRODUCT((事故データ!$O$4:$O$364=$C$63)*(事故データ!$AM$4:$AM$364=$G78)*(事故データ!$AO$4:$AO$364=O$64)*(事故データ!$V$4:$V$364=1))</f>
        <v>0</v>
      </c>
      <c r="P78" s="358">
        <f>SUMPRODUCT((事故データ!$O$4:$O$364=$C$63)*(事故データ!$AM$4:$AM$364=$G78)*(事故データ!$AO$4:$AO$364=P$64)*(事故データ!$V$4:$V$364=1))</f>
        <v>0</v>
      </c>
      <c r="Q78" s="358">
        <f>SUMPRODUCT((事故データ!$O$4:$O$364=$C$63)*(事故データ!$AM$4:$AM$364=$G78)*(事故データ!$AO$4:$AO$364=Q$64)*(事故データ!$V$4:$V$364=1))</f>
        <v>0</v>
      </c>
      <c r="R78" s="358">
        <f>SUMPRODUCT((事故データ!$O$4:$O$364=$C$63)*(事故データ!$AM$4:$AM$364=$G78)*(事故データ!$AO$4:$AO$364=R$64)*(事故データ!$V$4:$V$364=1))</f>
        <v>0</v>
      </c>
      <c r="S78" s="358">
        <f>SUMPRODUCT((事故データ!$O$4:$O$364=$C$63)*(事故データ!$AM$4:$AM$364=$G78)*(事故データ!$AO$4:$AO$364=S$64)*(事故データ!$V$4:$V$364=1))</f>
        <v>0</v>
      </c>
      <c r="T78" s="419">
        <f>SUMPRODUCT((事故データ!$O$4:$O$364=$C$63)*(事故データ!$AM$4:$AM$364=$G78)*(事故データ!$AO$4:$AO$364=T$64)*(事故データ!$V$4:$V$364=1))</f>
        <v>0</v>
      </c>
      <c r="U78" s="419">
        <f>SUMPRODUCT((事故データ!$O$4:$O$364=$C$63)*(事故データ!$AM$4:$AM$364=$G78)*(事故データ!$AO$4:$AO$364=U$64)*(事故データ!$V$4:$V$364=1))</f>
        <v>0</v>
      </c>
      <c r="V78" s="419">
        <f>SUMPRODUCT((事故データ!$O$4:$O$364=$C$63)*(事故データ!$AM$4:$AM$364=$G78)*(事故データ!$AO$4:$AO$364=V$64)*(事故データ!$V$4:$V$364=1))</f>
        <v>0</v>
      </c>
      <c r="W78" s="419">
        <f>SUMPRODUCT((事故データ!$O$4:$O$364=$C$63)*(事故データ!$AM$4:$AM$364=$G78)*(事故データ!$AO$4:$AO$364=W$64)*(事故データ!$V$4:$V$364=1))</f>
        <v>0</v>
      </c>
      <c r="X78" s="419">
        <f>SUMPRODUCT((事故データ!$O$4:$O$364=$C$63)*(事故データ!$AM$4:$AM$364=$G78)*(事故データ!$AO$4:$AO$364=X$64)*(事故データ!$V$4:$V$364=1))</f>
        <v>0</v>
      </c>
      <c r="Y78" s="419">
        <f>SUMPRODUCT((事故データ!$O$4:$O$364=$C$63)*(事故データ!$AM$4:$AM$364=$G78)*(事故データ!$AO$4:$AO$364=Y$64)*(事故データ!$V$4:$V$364=1))</f>
        <v>0</v>
      </c>
      <c r="Z78" s="419">
        <f>SUMPRODUCT((事故データ!$O$4:$O$364=$C$63)*(事故データ!$AM$4:$AM$364=$G78)*(事故データ!$AO$4:$AO$364=Z$64)*(事故データ!$V$4:$V$364=1))</f>
        <v>0</v>
      </c>
      <c r="AA78" s="419">
        <f>SUMPRODUCT((事故データ!$O$4:$O$364=$C$63)*(事故データ!$AM$4:$AM$364=$G78)*(事故データ!$AO$4:$AO$364=AA$64)*(事故データ!$V$4:$V$364=1))</f>
        <v>0</v>
      </c>
      <c r="AB78" s="419">
        <f>SUMPRODUCT((事故データ!$O$4:$O$364=$C$63)*(事故データ!$AM$4:$AM$364=$G78)*(事故データ!$AO$4:$AO$364=AB$64)*(事故データ!$V$4:$V$364=1))</f>
        <v>0</v>
      </c>
      <c r="AC78" s="419">
        <f>SUMPRODUCT((事故データ!$O$4:$O$364=$C$63)*(事故データ!$AM$4:$AM$364=$G78)*(事故データ!$AO$4:$AO$364=AC$64)*(事故データ!$V$4:$V$364=1))</f>
        <v>0</v>
      </c>
      <c r="AD78" s="423">
        <f>SUMPRODUCT((事故データ!$O$4:$O$364=$C$63)*(事故データ!$AM$4:$AM$364=$G78)*(事故データ!$AO$4:$AO$364=AD$64)*(事故データ!$V$4:$V$364=1))</f>
        <v>0</v>
      </c>
      <c r="AE78" s="419">
        <f>SUMPRODUCT((事故データ!$O$4:$O$364=$C$63)*(事故データ!$AM$4:$AM$364=$G78)*(事故データ!$AO$4:$AO$364=AE$64)*(事故データ!$V$4:$V$364=1))</f>
        <v>0</v>
      </c>
      <c r="AF78" s="419">
        <f>SUMPRODUCT((事故データ!$O$4:$O$364=$C$63)*(事故データ!$AM$4:$AM$364=$G78)*(事故データ!$AO$4:$AO$364=AF$64)*(事故データ!$V$4:$V$364=1))</f>
        <v>0</v>
      </c>
      <c r="AG78" s="420">
        <f>SUMPRODUCT((事故データ!$O$4:$O$364=$C$63)*(事故データ!$AM$4:$AM$364=$G78)*(事故データ!$AO$4:$AO$364=AG$64)*(事故データ!$V$4:$V$364=1))</f>
        <v>0</v>
      </c>
    </row>
    <row r="79" spans="3:33">
      <c r="C79" s="352" t="str">
        <f t="shared" si="18"/>
        <v>カーブ・ロータリー</v>
      </c>
      <c r="D79" s="421">
        <f>SUMPRODUCT((事故データ!$O$4:$O$364=$C$63)*(事故データ!$AM$4:$AM$364=$C79)*(事故データ!$T$4:$T$364=D$64)*(事故データ!$V$4:$V$364=1))</f>
        <v>0</v>
      </c>
      <c r="E79" s="422">
        <f>SUMPRODUCT((事故データ!$O$4:$O$364=$C$63)*(事故データ!$AM$4:$AM$364=$G79))</f>
        <v>0</v>
      </c>
      <c r="G79" s="355" t="str">
        <f t="shared" si="16"/>
        <v>カーブ・ロータリー</v>
      </c>
      <c r="H79" s="356">
        <f t="shared" si="17"/>
        <v>0</v>
      </c>
      <c r="I79" s="357">
        <f>SUMPRODUCT((事故データ!$O$4:$O$364=$C$63)*(事故データ!$AM$4:$AM$364=$G79)*(事故データ!$AO$4:$AO$364=I$64)*(事故データ!$V$4:$V$364=1))</f>
        <v>0</v>
      </c>
      <c r="J79" s="358">
        <f>SUMPRODUCT((事故データ!$O$4:$O$364=$C$63)*(事故データ!$AM$4:$AM$364=$G79)*(事故データ!$AO$4:$AO$364=J$64)*(事故データ!$V$4:$V$364=1))</f>
        <v>0</v>
      </c>
      <c r="K79" s="358">
        <f>SUMPRODUCT((事故データ!$O$4:$O$364=$C$63)*(事故データ!$AM$4:$AM$364=$G79)*(事故データ!$AO$4:$AO$364=K$64)*(事故データ!$V$4:$V$364=1))</f>
        <v>0</v>
      </c>
      <c r="L79" s="358">
        <f>SUMPRODUCT((事故データ!$O$4:$O$364=$C$63)*(事故データ!$AM$4:$AM$364=$G79)*(事故データ!$AO$4:$AO$364=L$64)*(事故データ!$V$4:$V$364=1))</f>
        <v>0</v>
      </c>
      <c r="M79" s="358">
        <f>SUMPRODUCT((事故データ!$O$4:$O$364=$C$63)*(事故データ!$AM$4:$AM$364=$G79)*(事故データ!$AO$4:$AO$364=M$64)*(事故データ!$V$4:$V$364=1))</f>
        <v>0</v>
      </c>
      <c r="N79" s="358">
        <f>SUMPRODUCT((事故データ!$O$4:$O$364=$C$63)*(事故データ!$AM$4:$AM$364=$G79)*(事故データ!$AO$4:$AO$364=N$64)*(事故データ!$V$4:$V$364=1))</f>
        <v>0</v>
      </c>
      <c r="O79" s="358">
        <f>SUMPRODUCT((事故データ!$O$4:$O$364=$C$63)*(事故データ!$AM$4:$AM$364=$G79)*(事故データ!$AO$4:$AO$364=O$64)*(事故データ!$V$4:$V$364=1))</f>
        <v>0</v>
      </c>
      <c r="P79" s="358">
        <f>SUMPRODUCT((事故データ!$O$4:$O$364=$C$63)*(事故データ!$AM$4:$AM$364=$G79)*(事故データ!$AO$4:$AO$364=P$64)*(事故データ!$V$4:$V$364=1))</f>
        <v>0</v>
      </c>
      <c r="Q79" s="358">
        <f>SUMPRODUCT((事故データ!$O$4:$O$364=$C$63)*(事故データ!$AM$4:$AM$364=$G79)*(事故データ!$AO$4:$AO$364=Q$64)*(事故データ!$V$4:$V$364=1))</f>
        <v>0</v>
      </c>
      <c r="R79" s="358">
        <f>SUMPRODUCT((事故データ!$O$4:$O$364=$C$63)*(事故データ!$AM$4:$AM$364=$G79)*(事故データ!$AO$4:$AO$364=R$64)*(事故データ!$V$4:$V$364=1))</f>
        <v>0</v>
      </c>
      <c r="S79" s="358">
        <f>SUMPRODUCT((事故データ!$O$4:$O$364=$C$63)*(事故データ!$AM$4:$AM$364=$G79)*(事故データ!$AO$4:$AO$364=S$64)*(事故データ!$V$4:$V$364=1))</f>
        <v>0</v>
      </c>
      <c r="T79" s="419">
        <f>SUMPRODUCT((事故データ!$O$4:$O$364=$C$63)*(事故データ!$AM$4:$AM$364=$G79)*(事故データ!$AO$4:$AO$364=T$64)*(事故データ!$V$4:$V$364=1))</f>
        <v>0</v>
      </c>
      <c r="U79" s="419">
        <f>SUMPRODUCT((事故データ!$O$4:$O$364=$C$63)*(事故データ!$AM$4:$AM$364=$G79)*(事故データ!$AO$4:$AO$364=U$64)*(事故データ!$V$4:$V$364=1))</f>
        <v>0</v>
      </c>
      <c r="V79" s="419">
        <f>SUMPRODUCT((事故データ!$O$4:$O$364=$C$63)*(事故データ!$AM$4:$AM$364=$G79)*(事故データ!$AO$4:$AO$364=V$64)*(事故データ!$V$4:$V$364=1))</f>
        <v>0</v>
      </c>
      <c r="W79" s="419">
        <f>SUMPRODUCT((事故データ!$O$4:$O$364=$C$63)*(事故データ!$AM$4:$AM$364=$G79)*(事故データ!$AO$4:$AO$364=W$64)*(事故データ!$V$4:$V$364=1))</f>
        <v>0</v>
      </c>
      <c r="X79" s="419">
        <f>SUMPRODUCT((事故データ!$O$4:$O$364=$C$63)*(事故データ!$AM$4:$AM$364=$G79)*(事故データ!$AO$4:$AO$364=X$64)*(事故データ!$V$4:$V$364=1))</f>
        <v>0</v>
      </c>
      <c r="Y79" s="419">
        <f>SUMPRODUCT((事故データ!$O$4:$O$364=$C$63)*(事故データ!$AM$4:$AM$364=$G79)*(事故データ!$AO$4:$AO$364=Y$64)*(事故データ!$V$4:$V$364=1))</f>
        <v>0</v>
      </c>
      <c r="Z79" s="419">
        <f>SUMPRODUCT((事故データ!$O$4:$O$364=$C$63)*(事故データ!$AM$4:$AM$364=$G79)*(事故データ!$AO$4:$AO$364=Z$64)*(事故データ!$V$4:$V$364=1))</f>
        <v>0</v>
      </c>
      <c r="AA79" s="419">
        <f>SUMPRODUCT((事故データ!$O$4:$O$364=$C$63)*(事故データ!$AM$4:$AM$364=$G79)*(事故データ!$AO$4:$AO$364=AA$64)*(事故データ!$V$4:$V$364=1))</f>
        <v>0</v>
      </c>
      <c r="AB79" s="419">
        <f>SUMPRODUCT((事故データ!$O$4:$O$364=$C$63)*(事故データ!$AM$4:$AM$364=$G79)*(事故データ!$AO$4:$AO$364=AB$64)*(事故データ!$V$4:$V$364=1))</f>
        <v>0</v>
      </c>
      <c r="AC79" s="419">
        <f>SUMPRODUCT((事故データ!$O$4:$O$364=$C$63)*(事故データ!$AM$4:$AM$364=$G79)*(事故データ!$AO$4:$AO$364=AC$64)*(事故データ!$V$4:$V$364=1))</f>
        <v>0</v>
      </c>
      <c r="AD79" s="423">
        <f>SUMPRODUCT((事故データ!$O$4:$O$364=$C$63)*(事故データ!$AM$4:$AM$364=$G79)*(事故データ!$AO$4:$AO$364=AD$64)*(事故データ!$V$4:$V$364=1))</f>
        <v>0</v>
      </c>
      <c r="AE79" s="419">
        <f>SUMPRODUCT((事故データ!$O$4:$O$364=$C$63)*(事故データ!$AM$4:$AM$364=$G79)*(事故データ!$AO$4:$AO$364=AE$64)*(事故データ!$V$4:$V$364=1))</f>
        <v>0</v>
      </c>
      <c r="AF79" s="419">
        <f>SUMPRODUCT((事故データ!$O$4:$O$364=$C$63)*(事故データ!$AM$4:$AM$364=$G79)*(事故データ!$AO$4:$AO$364=AF$64)*(事故データ!$V$4:$V$364=1))</f>
        <v>0</v>
      </c>
      <c r="AG79" s="420">
        <f>SUMPRODUCT((事故データ!$O$4:$O$364=$C$63)*(事故データ!$AM$4:$AM$364=$G79)*(事故データ!$AO$4:$AO$364=AG$64)*(事故データ!$V$4:$V$364=1))</f>
        <v>0</v>
      </c>
    </row>
    <row r="80" spans="3:33">
      <c r="C80" s="352" t="str">
        <f t="shared" si="18"/>
        <v>拠点構内・前路上等</v>
      </c>
      <c r="D80" s="421">
        <f>SUMPRODUCT((事故データ!$O$4:$O$364=$C$63)*(事故データ!$AM$4:$AM$364=$C80)*(事故データ!$T$4:$T$364=D$64)*(事故データ!$V$4:$V$364=1))</f>
        <v>0</v>
      </c>
      <c r="E80" s="422">
        <f>SUMPRODUCT((事故データ!$O$4:$O$364=$C$63)*(事故データ!$AM$4:$AM$364=$G80))</f>
        <v>3</v>
      </c>
      <c r="G80" s="355" t="str">
        <f t="shared" si="16"/>
        <v>拠点構内・前路上等</v>
      </c>
      <c r="H80" s="356">
        <f t="shared" si="17"/>
        <v>3</v>
      </c>
      <c r="I80" s="357">
        <f>SUMPRODUCT((事故データ!$O$4:$O$364=$C$63)*(事故データ!$AM$4:$AM$364=$G80)*(事故データ!$AO$4:$AO$364=I$64)*(事故データ!$V$4:$V$364=1))</f>
        <v>0</v>
      </c>
      <c r="J80" s="358">
        <f>SUMPRODUCT((事故データ!$O$4:$O$364=$C$63)*(事故データ!$AM$4:$AM$364=$G80)*(事故データ!$AO$4:$AO$364=J$64)*(事故データ!$V$4:$V$364=1))</f>
        <v>0</v>
      </c>
      <c r="K80" s="358">
        <f>SUMPRODUCT((事故データ!$O$4:$O$364=$C$63)*(事故データ!$AM$4:$AM$364=$G80)*(事故データ!$AO$4:$AO$364=K$64)*(事故データ!$V$4:$V$364=1))</f>
        <v>0</v>
      </c>
      <c r="L80" s="358">
        <f>SUMPRODUCT((事故データ!$O$4:$O$364=$C$63)*(事故データ!$AM$4:$AM$364=$G80)*(事故データ!$AO$4:$AO$364=L$64)*(事故データ!$V$4:$V$364=1))</f>
        <v>0</v>
      </c>
      <c r="M80" s="358">
        <f>SUMPRODUCT((事故データ!$O$4:$O$364=$C$63)*(事故データ!$AM$4:$AM$364=$G80)*(事故データ!$AO$4:$AO$364=M$64)*(事故データ!$V$4:$V$364=1))</f>
        <v>0</v>
      </c>
      <c r="N80" s="358">
        <f>SUMPRODUCT((事故データ!$O$4:$O$364=$C$63)*(事故データ!$AM$4:$AM$364=$G80)*(事故データ!$AO$4:$AO$364=N$64)*(事故データ!$V$4:$V$364=1))</f>
        <v>0</v>
      </c>
      <c r="O80" s="358">
        <f>SUMPRODUCT((事故データ!$O$4:$O$364=$C$63)*(事故データ!$AM$4:$AM$364=$G80)*(事故データ!$AO$4:$AO$364=O$64)*(事故データ!$V$4:$V$364=1))</f>
        <v>0</v>
      </c>
      <c r="P80" s="358">
        <f>SUMPRODUCT((事故データ!$O$4:$O$364=$C$63)*(事故データ!$AM$4:$AM$364=$G80)*(事故データ!$AO$4:$AO$364=P$64)*(事故データ!$V$4:$V$364=1))</f>
        <v>0</v>
      </c>
      <c r="Q80" s="358">
        <f>SUMPRODUCT((事故データ!$O$4:$O$364=$C$63)*(事故データ!$AM$4:$AM$364=$G80)*(事故データ!$AO$4:$AO$364=Q$64)*(事故データ!$V$4:$V$364=1))</f>
        <v>0</v>
      </c>
      <c r="R80" s="358">
        <f>SUMPRODUCT((事故データ!$O$4:$O$364=$C$63)*(事故データ!$AM$4:$AM$364=$G80)*(事故データ!$AO$4:$AO$364=R$64)*(事故データ!$V$4:$V$364=1))</f>
        <v>0</v>
      </c>
      <c r="S80" s="358">
        <f>SUMPRODUCT((事故データ!$O$4:$O$364=$C$63)*(事故データ!$AM$4:$AM$364=$G80)*(事故データ!$AO$4:$AO$364=S$64)*(事故データ!$V$4:$V$364=1))</f>
        <v>0</v>
      </c>
      <c r="T80" s="419">
        <f>SUMPRODUCT((事故データ!$O$4:$O$364=$C$63)*(事故データ!$AM$4:$AM$364=$G80)*(事故データ!$AO$4:$AO$364=T$64)*(事故データ!$V$4:$V$364=1))</f>
        <v>0</v>
      </c>
      <c r="U80" s="419">
        <f>SUMPRODUCT((事故データ!$O$4:$O$364=$C$63)*(事故データ!$AM$4:$AM$364=$G80)*(事故データ!$AO$4:$AO$364=U$64)*(事故データ!$V$4:$V$364=1))</f>
        <v>0</v>
      </c>
      <c r="V80" s="419">
        <f>SUMPRODUCT((事故データ!$O$4:$O$364=$C$63)*(事故データ!$AM$4:$AM$364=$G80)*(事故データ!$AO$4:$AO$364=V$64)*(事故データ!$V$4:$V$364=1))</f>
        <v>0</v>
      </c>
      <c r="W80" s="419">
        <f>SUMPRODUCT((事故データ!$O$4:$O$364=$C$63)*(事故データ!$AM$4:$AM$364=$G80)*(事故データ!$AO$4:$AO$364=W$64)*(事故データ!$V$4:$V$364=1))</f>
        <v>2</v>
      </c>
      <c r="X80" s="419">
        <f>SUMPRODUCT((事故データ!$O$4:$O$364=$C$63)*(事故データ!$AM$4:$AM$364=$G80)*(事故データ!$AO$4:$AO$364=X$64)*(事故データ!$V$4:$V$364=1))</f>
        <v>0</v>
      </c>
      <c r="Y80" s="419">
        <f>SUMPRODUCT((事故データ!$O$4:$O$364=$C$63)*(事故データ!$AM$4:$AM$364=$G80)*(事故データ!$AO$4:$AO$364=Y$64)*(事故データ!$V$4:$V$364=1))</f>
        <v>0</v>
      </c>
      <c r="Z80" s="419">
        <f>SUMPRODUCT((事故データ!$O$4:$O$364=$C$63)*(事故データ!$AM$4:$AM$364=$G80)*(事故データ!$AO$4:$AO$364=Z$64)*(事故データ!$V$4:$V$364=1))</f>
        <v>1</v>
      </c>
      <c r="AA80" s="419">
        <f>SUMPRODUCT((事故データ!$O$4:$O$364=$C$63)*(事故データ!$AM$4:$AM$364=$G80)*(事故データ!$AO$4:$AO$364=AA$64)*(事故データ!$V$4:$V$364=1))</f>
        <v>0</v>
      </c>
      <c r="AB80" s="419">
        <f>SUMPRODUCT((事故データ!$O$4:$O$364=$C$63)*(事故データ!$AM$4:$AM$364=$G80)*(事故データ!$AO$4:$AO$364=AB$64)*(事故データ!$V$4:$V$364=1))</f>
        <v>0</v>
      </c>
      <c r="AC80" s="419">
        <f>SUMPRODUCT((事故データ!$O$4:$O$364=$C$63)*(事故データ!$AM$4:$AM$364=$G80)*(事故データ!$AO$4:$AO$364=AC$64)*(事故データ!$V$4:$V$364=1))</f>
        <v>0</v>
      </c>
      <c r="AD80" s="423">
        <f>SUMPRODUCT((事故データ!$O$4:$O$364=$C$63)*(事故データ!$AM$4:$AM$364=$G80)*(事故データ!$AO$4:$AO$364=AD$64)*(事故データ!$V$4:$V$364=1))</f>
        <v>0</v>
      </c>
      <c r="AE80" s="419">
        <f>SUMPRODUCT((事故データ!$O$4:$O$364=$C$63)*(事故データ!$AM$4:$AM$364=$G80)*(事故データ!$AO$4:$AO$364=AE$64)*(事故データ!$V$4:$V$364=1))</f>
        <v>0</v>
      </c>
      <c r="AF80" s="419">
        <f>SUMPRODUCT((事故データ!$O$4:$O$364=$C$63)*(事故データ!$AM$4:$AM$364=$G80)*(事故データ!$AO$4:$AO$364=AF$64)*(事故データ!$V$4:$V$364=1))</f>
        <v>0</v>
      </c>
      <c r="AG80" s="420">
        <f>SUMPRODUCT((事故データ!$O$4:$O$364=$C$63)*(事故データ!$AM$4:$AM$364=$G80)*(事故データ!$AO$4:$AO$364=AG$64)*(事故データ!$V$4:$V$364=1))</f>
        <v>0</v>
      </c>
    </row>
    <row r="81" spans="1:33">
      <c r="C81" s="352" t="str">
        <f t="shared" si="18"/>
        <v>顧客構内・前路上等</v>
      </c>
      <c r="D81" s="421">
        <f>SUMPRODUCT((事故データ!$O$4:$O$364=$C$63)*(事故データ!$AM$4:$AM$364=$C81)*(事故データ!$T$4:$T$364=D$64)*(事故データ!$V$4:$V$364=1))</f>
        <v>3</v>
      </c>
      <c r="E81" s="422">
        <f>SUMPRODUCT((事故データ!$O$4:$O$364=$C$63)*(事故データ!$AM$4:$AM$364=$G81))</f>
        <v>17</v>
      </c>
      <c r="G81" s="355" t="str">
        <f t="shared" si="16"/>
        <v>顧客構内・前路上等</v>
      </c>
      <c r="H81" s="356">
        <f t="shared" si="17"/>
        <v>17</v>
      </c>
      <c r="I81" s="357">
        <f>SUMPRODUCT((事故データ!$O$4:$O$364=$C$63)*(事故データ!$AM$4:$AM$364=$G81)*(事故データ!$AO$4:$AO$364=I$64)*(事故データ!$V$4:$V$364=1))</f>
        <v>0</v>
      </c>
      <c r="J81" s="358">
        <f>SUMPRODUCT((事故データ!$O$4:$O$364=$C$63)*(事故データ!$AM$4:$AM$364=$G81)*(事故データ!$AO$4:$AO$364=J$64)*(事故データ!$V$4:$V$364=1))</f>
        <v>0</v>
      </c>
      <c r="K81" s="358">
        <f>SUMPRODUCT((事故データ!$O$4:$O$364=$C$63)*(事故データ!$AM$4:$AM$364=$G81)*(事故データ!$AO$4:$AO$364=K$64)*(事故データ!$V$4:$V$364=1))</f>
        <v>0</v>
      </c>
      <c r="L81" s="358">
        <f>SUMPRODUCT((事故データ!$O$4:$O$364=$C$63)*(事故データ!$AM$4:$AM$364=$G81)*(事故データ!$AO$4:$AO$364=L$64)*(事故データ!$V$4:$V$364=1))</f>
        <v>0</v>
      </c>
      <c r="M81" s="358">
        <f>SUMPRODUCT((事故データ!$O$4:$O$364=$C$63)*(事故データ!$AM$4:$AM$364=$G81)*(事故データ!$AO$4:$AO$364=M$64)*(事故データ!$V$4:$V$364=1))</f>
        <v>1</v>
      </c>
      <c r="N81" s="358">
        <f>SUMPRODUCT((事故データ!$O$4:$O$364=$C$63)*(事故データ!$AM$4:$AM$364=$G81)*(事故データ!$AO$4:$AO$364=N$64)*(事故データ!$V$4:$V$364=1))</f>
        <v>0</v>
      </c>
      <c r="O81" s="358">
        <f>SUMPRODUCT((事故データ!$O$4:$O$364=$C$63)*(事故データ!$AM$4:$AM$364=$G81)*(事故データ!$AO$4:$AO$364=O$64)*(事故データ!$V$4:$V$364=1))</f>
        <v>0</v>
      </c>
      <c r="P81" s="358">
        <f>SUMPRODUCT((事故データ!$O$4:$O$364=$C$63)*(事故データ!$AM$4:$AM$364=$G81)*(事故データ!$AO$4:$AO$364=P$64)*(事故データ!$V$4:$V$364=1))</f>
        <v>0</v>
      </c>
      <c r="Q81" s="358">
        <f>SUMPRODUCT((事故データ!$O$4:$O$364=$C$63)*(事故データ!$AM$4:$AM$364=$G81)*(事故データ!$AO$4:$AO$364=Q$64)*(事故データ!$V$4:$V$364=1))</f>
        <v>0</v>
      </c>
      <c r="R81" s="358">
        <f>SUMPRODUCT((事故データ!$O$4:$O$364=$C$63)*(事故データ!$AM$4:$AM$364=$G81)*(事故データ!$AO$4:$AO$364=R$64)*(事故データ!$V$4:$V$364=1))</f>
        <v>0</v>
      </c>
      <c r="S81" s="358">
        <f>SUMPRODUCT((事故データ!$O$4:$O$364=$C$63)*(事故データ!$AM$4:$AM$364=$G81)*(事故データ!$AO$4:$AO$364=S$64)*(事故データ!$V$4:$V$364=1))</f>
        <v>0</v>
      </c>
      <c r="T81" s="419">
        <f>SUMPRODUCT((事故データ!$O$4:$O$364=$C$63)*(事故データ!$AM$4:$AM$364=$G81)*(事故データ!$AO$4:$AO$364=T$64)*(事故データ!$V$4:$V$364=1))</f>
        <v>0</v>
      </c>
      <c r="U81" s="419">
        <f>SUMPRODUCT((事故データ!$O$4:$O$364=$C$63)*(事故データ!$AM$4:$AM$364=$G81)*(事故データ!$AO$4:$AO$364=U$64)*(事故データ!$V$4:$V$364=1))</f>
        <v>1</v>
      </c>
      <c r="V81" s="419">
        <f>SUMPRODUCT((事故データ!$O$4:$O$364=$C$63)*(事故データ!$AM$4:$AM$364=$G81)*(事故データ!$AO$4:$AO$364=V$64)*(事故データ!$V$4:$V$364=1))</f>
        <v>0</v>
      </c>
      <c r="W81" s="419">
        <f>SUMPRODUCT((事故データ!$O$4:$O$364=$C$63)*(事故データ!$AM$4:$AM$364=$G81)*(事故データ!$AO$4:$AO$364=W$64)*(事故データ!$V$4:$V$364=1))</f>
        <v>7</v>
      </c>
      <c r="X81" s="419">
        <f>SUMPRODUCT((事故データ!$O$4:$O$364=$C$63)*(事故データ!$AM$4:$AM$364=$G81)*(事故データ!$AO$4:$AO$364=X$64)*(事故データ!$V$4:$V$364=1))</f>
        <v>5</v>
      </c>
      <c r="Y81" s="419">
        <f>SUMPRODUCT((事故データ!$O$4:$O$364=$C$63)*(事故データ!$AM$4:$AM$364=$G81)*(事故データ!$AO$4:$AO$364=Y$64)*(事故データ!$V$4:$V$364=1))</f>
        <v>0</v>
      </c>
      <c r="Z81" s="419">
        <f>SUMPRODUCT((事故データ!$O$4:$O$364=$C$63)*(事故データ!$AM$4:$AM$364=$G81)*(事故データ!$AO$4:$AO$364=Z$64)*(事故データ!$V$4:$V$364=1))</f>
        <v>2</v>
      </c>
      <c r="AA81" s="419">
        <f>SUMPRODUCT((事故データ!$O$4:$O$364=$C$63)*(事故データ!$AM$4:$AM$364=$G81)*(事故データ!$AO$4:$AO$364=AA$64)*(事故データ!$V$4:$V$364=1))</f>
        <v>0</v>
      </c>
      <c r="AB81" s="419">
        <f>SUMPRODUCT((事故データ!$O$4:$O$364=$C$63)*(事故データ!$AM$4:$AM$364=$G81)*(事故データ!$AO$4:$AO$364=AB$64)*(事故データ!$V$4:$V$364=1))</f>
        <v>0</v>
      </c>
      <c r="AC81" s="419">
        <f>SUMPRODUCT((事故データ!$O$4:$O$364=$C$63)*(事故データ!$AM$4:$AM$364=$G81)*(事故データ!$AO$4:$AO$364=AC$64)*(事故データ!$V$4:$V$364=1))</f>
        <v>1</v>
      </c>
      <c r="AD81" s="423">
        <f>SUMPRODUCT((事故データ!$O$4:$O$364=$C$63)*(事故データ!$AM$4:$AM$364=$G81)*(事故データ!$AO$4:$AO$364=AD$64)*(事故データ!$V$4:$V$364=1))</f>
        <v>0</v>
      </c>
      <c r="AE81" s="419">
        <f>SUMPRODUCT((事故データ!$O$4:$O$364=$C$63)*(事故データ!$AM$4:$AM$364=$G81)*(事故データ!$AO$4:$AO$364=AE$64)*(事故データ!$V$4:$V$364=1))</f>
        <v>0</v>
      </c>
      <c r="AF81" s="419">
        <f>SUMPRODUCT((事故データ!$O$4:$O$364=$C$63)*(事故データ!$AM$4:$AM$364=$G81)*(事故データ!$AO$4:$AO$364=AF$64)*(事故データ!$V$4:$V$364=1))</f>
        <v>0</v>
      </c>
      <c r="AG81" s="420">
        <f>SUMPRODUCT((事故データ!$O$4:$O$364=$C$63)*(事故データ!$AM$4:$AM$364=$G81)*(事故データ!$AO$4:$AO$364=AG$64)*(事故データ!$V$4:$V$364=1))</f>
        <v>0</v>
      </c>
    </row>
    <row r="82" spans="1:33">
      <c r="C82" s="352" t="str">
        <f>C29</f>
        <v>他構内・前路上等</v>
      </c>
      <c r="D82" s="421">
        <f>SUMPRODUCT((事故データ!$O$4:$O$364=$C$63)*(事故データ!$AM$4:$AM$364=$C82)*(事故データ!$T$4:$T$364=D$64)*(事故データ!$V$4:$V$364=1))</f>
        <v>0</v>
      </c>
      <c r="E82" s="422">
        <f>SUMPRODUCT((事故データ!$O$4:$O$364=$C$63)*(事故データ!$AM$4:$AM$364=$G82))</f>
        <v>0</v>
      </c>
      <c r="G82" s="355" t="str">
        <f t="shared" si="16"/>
        <v>他構内・前路上等</v>
      </c>
      <c r="H82" s="356">
        <f t="shared" si="17"/>
        <v>0</v>
      </c>
      <c r="I82" s="357">
        <f>SUMPRODUCT((事故データ!$O$4:$O$364=$C$63)*(事故データ!$AM$4:$AM$364=$G82)*(事故データ!$AO$4:$AO$364=I$64)*(事故データ!$V$4:$V$364=1))</f>
        <v>0</v>
      </c>
      <c r="J82" s="358">
        <f>SUMPRODUCT((事故データ!$O$4:$O$364=$C$63)*(事故データ!$AM$4:$AM$364=$G82)*(事故データ!$AO$4:$AO$364=J$64)*(事故データ!$V$4:$V$364=1))</f>
        <v>0</v>
      </c>
      <c r="K82" s="358">
        <f>SUMPRODUCT((事故データ!$O$4:$O$364=$C$63)*(事故データ!$AM$4:$AM$364=$G82)*(事故データ!$AO$4:$AO$364=K$64)*(事故データ!$V$4:$V$364=1))</f>
        <v>0</v>
      </c>
      <c r="L82" s="358">
        <f>SUMPRODUCT((事故データ!$O$4:$O$364=$C$63)*(事故データ!$AM$4:$AM$364=$G82)*(事故データ!$AO$4:$AO$364=L$64)*(事故データ!$V$4:$V$364=1))</f>
        <v>0</v>
      </c>
      <c r="M82" s="358">
        <f>SUMPRODUCT((事故データ!$O$4:$O$364=$C$63)*(事故データ!$AM$4:$AM$364=$G82)*(事故データ!$AO$4:$AO$364=M$64)*(事故データ!$V$4:$V$364=1))</f>
        <v>0</v>
      </c>
      <c r="N82" s="358">
        <f>SUMPRODUCT((事故データ!$O$4:$O$364=$C$63)*(事故データ!$AM$4:$AM$364=$G82)*(事故データ!$AO$4:$AO$364=N$64)*(事故データ!$V$4:$V$364=1))</f>
        <v>0</v>
      </c>
      <c r="O82" s="358">
        <f>SUMPRODUCT((事故データ!$O$4:$O$364=$C$63)*(事故データ!$AM$4:$AM$364=$G82)*(事故データ!$AO$4:$AO$364=O$64)*(事故データ!$V$4:$V$364=1))</f>
        <v>0</v>
      </c>
      <c r="P82" s="358">
        <f>SUMPRODUCT((事故データ!$O$4:$O$364=$C$63)*(事故データ!$AM$4:$AM$364=$G82)*(事故データ!$AO$4:$AO$364=P$64)*(事故データ!$V$4:$V$364=1))</f>
        <v>0</v>
      </c>
      <c r="Q82" s="358">
        <f>SUMPRODUCT((事故データ!$O$4:$O$364=$C$63)*(事故データ!$AM$4:$AM$364=$G82)*(事故データ!$AO$4:$AO$364=Q$64)*(事故データ!$V$4:$V$364=1))</f>
        <v>0</v>
      </c>
      <c r="R82" s="358">
        <f>SUMPRODUCT((事故データ!$O$4:$O$364=$C$63)*(事故データ!$AM$4:$AM$364=$G82)*(事故データ!$AO$4:$AO$364=R$64)*(事故データ!$V$4:$V$364=1))</f>
        <v>0</v>
      </c>
      <c r="S82" s="358">
        <f>SUMPRODUCT((事故データ!$O$4:$O$364=$C$63)*(事故データ!$AM$4:$AM$364=$G82)*(事故データ!$AO$4:$AO$364=S$64)*(事故データ!$V$4:$V$364=1))</f>
        <v>0</v>
      </c>
      <c r="T82" s="419">
        <f>SUMPRODUCT((事故データ!$O$4:$O$364=$C$63)*(事故データ!$AM$4:$AM$364=$G82)*(事故データ!$AO$4:$AO$364=T$64)*(事故データ!$V$4:$V$364=1))</f>
        <v>0</v>
      </c>
      <c r="U82" s="419">
        <f>SUMPRODUCT((事故データ!$O$4:$O$364=$C$63)*(事故データ!$AM$4:$AM$364=$G82)*(事故データ!$AO$4:$AO$364=U$64)*(事故データ!$V$4:$V$364=1))</f>
        <v>0</v>
      </c>
      <c r="V82" s="419">
        <f>SUMPRODUCT((事故データ!$O$4:$O$364=$C$63)*(事故データ!$AM$4:$AM$364=$G82)*(事故データ!$AO$4:$AO$364=V$64)*(事故データ!$V$4:$V$364=1))</f>
        <v>0</v>
      </c>
      <c r="W82" s="419">
        <f>SUMPRODUCT((事故データ!$O$4:$O$364=$C$63)*(事故データ!$AM$4:$AM$364=$G82)*(事故データ!$AO$4:$AO$364=W$64)*(事故データ!$V$4:$V$364=1))</f>
        <v>0</v>
      </c>
      <c r="X82" s="419">
        <f>SUMPRODUCT((事故データ!$O$4:$O$364=$C$63)*(事故データ!$AM$4:$AM$364=$G82)*(事故データ!$AO$4:$AO$364=X$64)*(事故データ!$V$4:$V$364=1))</f>
        <v>0</v>
      </c>
      <c r="Y82" s="419">
        <f>SUMPRODUCT((事故データ!$O$4:$O$364=$C$63)*(事故データ!$AM$4:$AM$364=$G82)*(事故データ!$AO$4:$AO$364=Y$64)*(事故データ!$V$4:$V$364=1))</f>
        <v>0</v>
      </c>
      <c r="Z82" s="419">
        <f>SUMPRODUCT((事故データ!$O$4:$O$364=$C$63)*(事故データ!$AM$4:$AM$364=$G82)*(事故データ!$AO$4:$AO$364=Z$64)*(事故データ!$V$4:$V$364=1))</f>
        <v>0</v>
      </c>
      <c r="AA82" s="419">
        <f>SUMPRODUCT((事故データ!$O$4:$O$364=$C$63)*(事故データ!$AM$4:$AM$364=$G82)*(事故データ!$AO$4:$AO$364=AA$64)*(事故データ!$V$4:$V$364=1))</f>
        <v>0</v>
      </c>
      <c r="AB82" s="419">
        <f>SUMPRODUCT((事故データ!$O$4:$O$364=$C$63)*(事故データ!$AM$4:$AM$364=$G82)*(事故データ!$AO$4:$AO$364=AB$64)*(事故データ!$V$4:$V$364=1))</f>
        <v>0</v>
      </c>
      <c r="AC82" s="419">
        <f>SUMPRODUCT((事故データ!$O$4:$O$364=$C$63)*(事故データ!$AM$4:$AM$364=$G82)*(事故データ!$AO$4:$AO$364=AC$64)*(事故データ!$V$4:$V$364=1))</f>
        <v>0</v>
      </c>
      <c r="AD82" s="423">
        <f>SUMPRODUCT((事故データ!$O$4:$O$364=$C$63)*(事故データ!$AM$4:$AM$364=$G82)*(事故データ!$AO$4:$AO$364=AD$64)*(事故データ!$V$4:$V$364=1))</f>
        <v>0</v>
      </c>
      <c r="AE82" s="419">
        <f>SUMPRODUCT((事故データ!$O$4:$O$364=$C$63)*(事故データ!$AM$4:$AM$364=$G82)*(事故データ!$AO$4:$AO$364=AE$64)*(事故データ!$V$4:$V$364=1))</f>
        <v>0</v>
      </c>
      <c r="AF82" s="419">
        <f>SUMPRODUCT((事故データ!$O$4:$O$364=$C$63)*(事故データ!$AM$4:$AM$364=$G82)*(事故データ!$AO$4:$AO$364=AF$64)*(事故データ!$V$4:$V$364=1))</f>
        <v>0</v>
      </c>
      <c r="AG82" s="420">
        <f>SUMPRODUCT((事故データ!$O$4:$O$364=$C$63)*(事故データ!$AM$4:$AM$364=$G82)*(事故データ!$AO$4:$AO$364=AG$64)*(事故データ!$V$4:$V$364=1))</f>
        <v>0</v>
      </c>
    </row>
    <row r="83" spans="1:33">
      <c r="C83" s="352" t="str">
        <f t="shared" ref="C83:C85" si="19">C30</f>
        <v>SA･PA</v>
      </c>
      <c r="D83" s="421">
        <f>SUMPRODUCT((事故データ!$O$4:$O$364=$C$63)*(事故データ!$AM$4:$AM$364=$C83)*(事故データ!$T$4:$T$364=D$64)*(事故データ!$V$4:$V$364=1))</f>
        <v>0</v>
      </c>
      <c r="E83" s="422">
        <f>SUMPRODUCT((事故データ!$O$4:$O$364=$C$63)*(事故データ!$AM$4:$AM$364=$G83))</f>
        <v>0</v>
      </c>
      <c r="G83" s="355" t="str">
        <f t="shared" si="16"/>
        <v>SA･PA</v>
      </c>
      <c r="H83" s="356">
        <f t="shared" si="17"/>
        <v>0</v>
      </c>
      <c r="I83" s="357">
        <f>SUMPRODUCT((事故データ!$O$4:$O$364=$C$63)*(事故データ!$AM$4:$AM$364=$G83)*(事故データ!$AO$4:$AO$364=I$64)*(事故データ!$V$4:$V$364=1))</f>
        <v>0</v>
      </c>
      <c r="J83" s="358">
        <f>SUMPRODUCT((事故データ!$O$4:$O$364=$C$63)*(事故データ!$AM$4:$AM$364=$G83)*(事故データ!$AO$4:$AO$364=J$64)*(事故データ!$V$4:$V$364=1))</f>
        <v>0</v>
      </c>
      <c r="K83" s="358">
        <f>SUMPRODUCT((事故データ!$O$4:$O$364=$C$63)*(事故データ!$AM$4:$AM$364=$G83)*(事故データ!$AO$4:$AO$364=K$64)*(事故データ!$V$4:$V$364=1))</f>
        <v>0</v>
      </c>
      <c r="L83" s="358">
        <f>SUMPRODUCT((事故データ!$O$4:$O$364=$C$63)*(事故データ!$AM$4:$AM$364=$G83)*(事故データ!$AO$4:$AO$364=L$64)*(事故データ!$V$4:$V$364=1))</f>
        <v>0</v>
      </c>
      <c r="M83" s="358">
        <f>SUMPRODUCT((事故データ!$O$4:$O$364=$C$63)*(事故データ!$AM$4:$AM$364=$G83)*(事故データ!$AO$4:$AO$364=M$64)*(事故データ!$V$4:$V$364=1))</f>
        <v>0</v>
      </c>
      <c r="N83" s="358">
        <f>SUMPRODUCT((事故データ!$O$4:$O$364=$C$63)*(事故データ!$AM$4:$AM$364=$G83)*(事故データ!$AO$4:$AO$364=N$64)*(事故データ!$V$4:$V$364=1))</f>
        <v>0</v>
      </c>
      <c r="O83" s="358">
        <f>SUMPRODUCT((事故データ!$O$4:$O$364=$C$63)*(事故データ!$AM$4:$AM$364=$G83)*(事故データ!$AO$4:$AO$364=O$64)*(事故データ!$V$4:$V$364=1))</f>
        <v>0</v>
      </c>
      <c r="P83" s="358">
        <f>SUMPRODUCT((事故データ!$O$4:$O$364=$C$63)*(事故データ!$AM$4:$AM$364=$G83)*(事故データ!$AO$4:$AO$364=P$64)*(事故データ!$V$4:$V$364=1))</f>
        <v>0</v>
      </c>
      <c r="Q83" s="358">
        <f>SUMPRODUCT((事故データ!$O$4:$O$364=$C$63)*(事故データ!$AM$4:$AM$364=$G83)*(事故データ!$AO$4:$AO$364=Q$64)*(事故データ!$V$4:$V$364=1))</f>
        <v>0</v>
      </c>
      <c r="R83" s="358">
        <f>SUMPRODUCT((事故データ!$O$4:$O$364=$C$63)*(事故データ!$AM$4:$AM$364=$G83)*(事故データ!$AO$4:$AO$364=R$64)*(事故データ!$V$4:$V$364=1))</f>
        <v>0</v>
      </c>
      <c r="S83" s="358">
        <f>SUMPRODUCT((事故データ!$O$4:$O$364=$C$63)*(事故データ!$AM$4:$AM$364=$G83)*(事故データ!$AO$4:$AO$364=S$64)*(事故データ!$V$4:$V$364=1))</f>
        <v>0</v>
      </c>
      <c r="T83" s="419">
        <f>SUMPRODUCT((事故データ!$O$4:$O$364=$C$63)*(事故データ!$AM$4:$AM$364=$G83)*(事故データ!$AO$4:$AO$364=T$64)*(事故データ!$V$4:$V$364=1))</f>
        <v>0</v>
      </c>
      <c r="U83" s="419">
        <f>SUMPRODUCT((事故データ!$O$4:$O$364=$C$63)*(事故データ!$AM$4:$AM$364=$G83)*(事故データ!$AO$4:$AO$364=U$64)*(事故データ!$V$4:$V$364=1))</f>
        <v>0</v>
      </c>
      <c r="V83" s="419">
        <f>SUMPRODUCT((事故データ!$O$4:$O$364=$C$63)*(事故データ!$AM$4:$AM$364=$G83)*(事故データ!$AO$4:$AO$364=V$64)*(事故データ!$V$4:$V$364=1))</f>
        <v>0</v>
      </c>
      <c r="W83" s="419">
        <f>SUMPRODUCT((事故データ!$O$4:$O$364=$C$63)*(事故データ!$AM$4:$AM$364=$G83)*(事故データ!$AO$4:$AO$364=W$64)*(事故データ!$V$4:$V$364=1))</f>
        <v>0</v>
      </c>
      <c r="X83" s="419">
        <f>SUMPRODUCT((事故データ!$O$4:$O$364=$C$63)*(事故データ!$AM$4:$AM$364=$G83)*(事故データ!$AO$4:$AO$364=X$64)*(事故データ!$V$4:$V$364=1))</f>
        <v>0</v>
      </c>
      <c r="Y83" s="419">
        <f>SUMPRODUCT((事故データ!$O$4:$O$364=$C$63)*(事故データ!$AM$4:$AM$364=$G83)*(事故データ!$AO$4:$AO$364=Y$64)*(事故データ!$V$4:$V$364=1))</f>
        <v>0</v>
      </c>
      <c r="Z83" s="419">
        <f>SUMPRODUCT((事故データ!$O$4:$O$364=$C$63)*(事故データ!$AM$4:$AM$364=$G83)*(事故データ!$AO$4:$AO$364=Z$64)*(事故データ!$V$4:$V$364=1))</f>
        <v>0</v>
      </c>
      <c r="AA83" s="419">
        <f>SUMPRODUCT((事故データ!$O$4:$O$364=$C$63)*(事故データ!$AM$4:$AM$364=$G83)*(事故データ!$AO$4:$AO$364=AA$64)*(事故データ!$V$4:$V$364=1))</f>
        <v>0</v>
      </c>
      <c r="AB83" s="419">
        <f>SUMPRODUCT((事故データ!$O$4:$O$364=$C$63)*(事故データ!$AM$4:$AM$364=$G83)*(事故データ!$AO$4:$AO$364=AB$64)*(事故データ!$V$4:$V$364=1))</f>
        <v>0</v>
      </c>
      <c r="AC83" s="419">
        <f>SUMPRODUCT((事故データ!$O$4:$O$364=$C$63)*(事故データ!$AM$4:$AM$364=$G83)*(事故データ!$AO$4:$AO$364=AC$64)*(事故データ!$V$4:$V$364=1))</f>
        <v>0</v>
      </c>
      <c r="AD83" s="423">
        <f>SUMPRODUCT((事故データ!$O$4:$O$364=$C$63)*(事故データ!$AM$4:$AM$364=$G83)*(事故データ!$AO$4:$AO$364=AD$64)*(事故データ!$V$4:$V$364=1))</f>
        <v>0</v>
      </c>
      <c r="AE83" s="419">
        <f>SUMPRODUCT((事故データ!$O$4:$O$364=$C$63)*(事故データ!$AM$4:$AM$364=$G83)*(事故データ!$AO$4:$AO$364=AE$64)*(事故データ!$V$4:$V$364=1))</f>
        <v>0</v>
      </c>
      <c r="AF83" s="419">
        <f>SUMPRODUCT((事故データ!$O$4:$O$364=$C$63)*(事故データ!$AM$4:$AM$364=$G83)*(事故データ!$AO$4:$AO$364=AF$64)*(事故データ!$V$4:$V$364=1))</f>
        <v>0</v>
      </c>
      <c r="AG83" s="420">
        <f>SUMPRODUCT((事故データ!$O$4:$O$364=$C$63)*(事故データ!$AM$4:$AM$364=$G83)*(事故データ!$AO$4:$AO$364=AG$64)*(事故データ!$V$4:$V$364=1))</f>
        <v>0</v>
      </c>
    </row>
    <row r="84" spans="1:33">
      <c r="C84" s="352" t="str">
        <f t="shared" si="19"/>
        <v>駐車場</v>
      </c>
      <c r="D84" s="421">
        <f>SUMPRODUCT((事故データ!$O$4:$O$364=$C$63)*(事故データ!$AM$4:$AM$364=$C84)*(事故データ!$T$4:$T$364=D$64)*(事故データ!$V$4:$V$364=1))</f>
        <v>0</v>
      </c>
      <c r="E84" s="422">
        <f>SUMPRODUCT((事故データ!$O$4:$O$364=$C$63)*(事故データ!$AM$4:$AM$364=$G84))</f>
        <v>0</v>
      </c>
      <c r="G84" s="355" t="str">
        <f t="shared" si="16"/>
        <v>駐車場</v>
      </c>
      <c r="H84" s="356">
        <f t="shared" si="17"/>
        <v>0</v>
      </c>
      <c r="I84" s="424">
        <f>SUMPRODUCT((事故データ!$O$4:$O$364=$C$63)*(事故データ!$AM$4:$AM$364=$G84)*(事故データ!$AO$4:$AO$364=I$64)*(事故データ!$V$4:$V$364=1))</f>
        <v>0</v>
      </c>
      <c r="J84" s="419">
        <f>SUMPRODUCT((事故データ!$O$4:$O$364=$C$63)*(事故データ!$AM$4:$AM$364=$G84)*(事故データ!$AO$4:$AO$364=J$64)*(事故データ!$V$4:$V$364=1))</f>
        <v>0</v>
      </c>
      <c r="K84" s="419">
        <f>SUMPRODUCT((事故データ!$O$4:$O$364=$C$63)*(事故データ!$AM$4:$AM$364=$G84)*(事故データ!$AO$4:$AO$364=K$64)*(事故データ!$V$4:$V$364=1))</f>
        <v>0</v>
      </c>
      <c r="L84" s="419">
        <f>SUMPRODUCT((事故データ!$O$4:$O$364=$C$63)*(事故データ!$AM$4:$AM$364=$G84)*(事故データ!$AO$4:$AO$364=L$64)*(事故データ!$V$4:$V$364=1))</f>
        <v>0</v>
      </c>
      <c r="M84" s="419">
        <f>SUMPRODUCT((事故データ!$O$4:$O$364=$C$63)*(事故データ!$AM$4:$AM$364=$G84)*(事故データ!$AO$4:$AO$364=M$64)*(事故データ!$V$4:$V$364=1))</f>
        <v>0</v>
      </c>
      <c r="N84" s="419">
        <f>SUMPRODUCT((事故データ!$O$4:$O$364=$C$63)*(事故データ!$AM$4:$AM$364=$G84)*(事故データ!$AO$4:$AO$364=N$64)*(事故データ!$V$4:$V$364=1))</f>
        <v>0</v>
      </c>
      <c r="O84" s="419">
        <f>SUMPRODUCT((事故データ!$O$4:$O$364=$C$63)*(事故データ!$AM$4:$AM$364=$G84)*(事故データ!$AO$4:$AO$364=O$64)*(事故データ!$V$4:$V$364=1))</f>
        <v>0</v>
      </c>
      <c r="P84" s="419">
        <f>SUMPRODUCT((事故データ!$O$4:$O$364=$C$63)*(事故データ!$AM$4:$AM$364=$G84)*(事故データ!$AO$4:$AO$364=P$64)*(事故データ!$V$4:$V$364=1))</f>
        <v>0</v>
      </c>
      <c r="Q84" s="419">
        <f>SUMPRODUCT((事故データ!$O$4:$O$364=$C$63)*(事故データ!$AM$4:$AM$364=$G84)*(事故データ!$AO$4:$AO$364=Q$64)*(事故データ!$V$4:$V$364=1))</f>
        <v>0</v>
      </c>
      <c r="R84" s="419">
        <f>SUMPRODUCT((事故データ!$O$4:$O$364=$C$63)*(事故データ!$AM$4:$AM$364=$G84)*(事故データ!$AO$4:$AO$364=R$64)*(事故データ!$V$4:$V$364=1))</f>
        <v>0</v>
      </c>
      <c r="S84" s="419">
        <f>SUMPRODUCT((事故データ!$O$4:$O$364=$C$63)*(事故データ!$AM$4:$AM$364=$G84)*(事故データ!$AO$4:$AO$364=S$64)*(事故データ!$V$4:$V$364=1))</f>
        <v>0</v>
      </c>
      <c r="T84" s="419">
        <f>SUMPRODUCT((事故データ!$O$4:$O$364=$C$63)*(事故データ!$AM$4:$AM$364=$G84)*(事故データ!$AO$4:$AO$364=T$64)*(事故データ!$V$4:$V$364=1))</f>
        <v>0</v>
      </c>
      <c r="U84" s="419">
        <f>SUMPRODUCT((事故データ!$O$4:$O$364=$C$63)*(事故データ!$AM$4:$AM$364=$G84)*(事故データ!$AO$4:$AO$364=U$64)*(事故データ!$V$4:$V$364=1))</f>
        <v>0</v>
      </c>
      <c r="V84" s="419">
        <f>SUMPRODUCT((事故データ!$O$4:$O$364=$C$63)*(事故データ!$AM$4:$AM$364=$G84)*(事故データ!$AO$4:$AO$364=V$64)*(事故データ!$V$4:$V$364=1))</f>
        <v>0</v>
      </c>
      <c r="W84" s="419">
        <f>SUMPRODUCT((事故データ!$O$4:$O$364=$C$63)*(事故データ!$AM$4:$AM$364=$G84)*(事故データ!$AO$4:$AO$364=W$64)*(事故データ!$V$4:$V$364=1))</f>
        <v>0</v>
      </c>
      <c r="X84" s="419">
        <f>SUMPRODUCT((事故データ!$O$4:$O$364=$C$63)*(事故データ!$AM$4:$AM$364=$G84)*(事故データ!$AO$4:$AO$364=X$64)*(事故データ!$V$4:$V$364=1))</f>
        <v>0</v>
      </c>
      <c r="Y84" s="419">
        <f>SUMPRODUCT((事故データ!$O$4:$O$364=$C$63)*(事故データ!$AM$4:$AM$364=$G84)*(事故データ!$AO$4:$AO$364=Y$64)*(事故データ!$V$4:$V$364=1))</f>
        <v>0</v>
      </c>
      <c r="Z84" s="419">
        <f>SUMPRODUCT((事故データ!$O$4:$O$364=$C$63)*(事故データ!$AM$4:$AM$364=$G84)*(事故データ!$AO$4:$AO$364=Z$64)*(事故データ!$V$4:$V$364=1))</f>
        <v>0</v>
      </c>
      <c r="AA84" s="419">
        <f>SUMPRODUCT((事故データ!$O$4:$O$364=$C$63)*(事故データ!$AM$4:$AM$364=$G84)*(事故データ!$AO$4:$AO$364=AA$64)*(事故データ!$V$4:$V$364=1))</f>
        <v>0</v>
      </c>
      <c r="AB84" s="419">
        <f>SUMPRODUCT((事故データ!$O$4:$O$364=$C$63)*(事故データ!$AM$4:$AM$364=$G84)*(事故データ!$AO$4:$AO$364=AB$64)*(事故データ!$V$4:$V$364=1))</f>
        <v>0</v>
      </c>
      <c r="AC84" s="419">
        <f>SUMPRODUCT((事故データ!$O$4:$O$364=$C$63)*(事故データ!$AM$4:$AM$364=$G84)*(事故データ!$AO$4:$AO$364=AC$64)*(事故データ!$V$4:$V$364=1))</f>
        <v>0</v>
      </c>
      <c r="AD84" s="423">
        <f>SUMPRODUCT((事故データ!$O$4:$O$364=$C$63)*(事故データ!$AM$4:$AM$364=$G84)*(事故データ!$AO$4:$AO$364=AD$64)*(事故データ!$V$4:$V$364=1))</f>
        <v>0</v>
      </c>
      <c r="AE84" s="419">
        <f>SUMPRODUCT((事故データ!$O$4:$O$364=$C$63)*(事故データ!$AM$4:$AM$364=$G84)*(事故データ!$AO$4:$AO$364=AE$64)*(事故データ!$V$4:$V$364=1))</f>
        <v>0</v>
      </c>
      <c r="AF84" s="419">
        <f>SUMPRODUCT((事故データ!$O$4:$O$364=$C$63)*(事故データ!$AM$4:$AM$364=$G84)*(事故データ!$AO$4:$AO$364=AF$64)*(事故データ!$V$4:$V$364=1))</f>
        <v>0</v>
      </c>
      <c r="AG84" s="420">
        <f>SUMPRODUCT((事故データ!$O$4:$O$364=$C$63)*(事故データ!$AM$4:$AM$364=$G84)*(事故データ!$AO$4:$AO$364=AG$64)*(事故データ!$V$4:$V$364=1))</f>
        <v>0</v>
      </c>
    </row>
    <row r="85" spans="1:33">
      <c r="C85" s="352" t="str">
        <f t="shared" si="19"/>
        <v>踏切</v>
      </c>
      <c r="D85" s="425">
        <f>SUMPRODUCT((事故データ!$O$4:$O$364=$C$63)*(事故データ!$AM$4:$AM$364=$C85)*(事故データ!$T$4:$T$364=D$64)*(事故データ!$V$4:$V$364=1))</f>
        <v>0</v>
      </c>
      <c r="E85" s="426">
        <f>SUMPRODUCT((事故データ!$O$4:$O$364=$C$63)*(事故データ!$AM$4:$AM$364=$G85))</f>
        <v>0</v>
      </c>
      <c r="G85" s="355" t="str">
        <f t="shared" si="16"/>
        <v>踏切</v>
      </c>
      <c r="H85" s="356">
        <f t="shared" si="17"/>
        <v>0</v>
      </c>
      <c r="I85" s="427">
        <f>SUMPRODUCT((事故データ!$O$4:$O$364=$C$63)*(事故データ!$AM$4:$AM$364=$G85)*(事故データ!$AO$4:$AO$364=I$64)*(事故データ!$V$4:$V$364=1))</f>
        <v>0</v>
      </c>
      <c r="J85" s="428">
        <f>SUMPRODUCT((事故データ!$O$4:$O$364=$C$63)*(事故データ!$AM$4:$AM$364=$G85)*(事故データ!$AO$4:$AO$364=J$64)*(事故データ!$V$4:$V$364=1))</f>
        <v>0</v>
      </c>
      <c r="K85" s="428">
        <f>SUMPRODUCT((事故データ!$O$4:$O$364=$C$63)*(事故データ!$AM$4:$AM$364=$G85)*(事故データ!$AO$4:$AO$364=K$64)*(事故データ!$V$4:$V$364=1))</f>
        <v>0</v>
      </c>
      <c r="L85" s="428">
        <f>SUMPRODUCT((事故データ!$O$4:$O$364=$C$63)*(事故データ!$AM$4:$AM$364=$G85)*(事故データ!$AO$4:$AO$364=L$64)*(事故データ!$V$4:$V$364=1))</f>
        <v>0</v>
      </c>
      <c r="M85" s="428">
        <f>SUMPRODUCT((事故データ!$O$4:$O$364=$C$63)*(事故データ!$AM$4:$AM$364=$G85)*(事故データ!$AO$4:$AO$364=M$64)*(事故データ!$V$4:$V$364=1))</f>
        <v>0</v>
      </c>
      <c r="N85" s="428">
        <f>SUMPRODUCT((事故データ!$O$4:$O$364=$C$63)*(事故データ!$AM$4:$AM$364=$G85)*(事故データ!$AO$4:$AO$364=N$64)*(事故データ!$V$4:$V$364=1))</f>
        <v>0</v>
      </c>
      <c r="O85" s="428">
        <f>SUMPRODUCT((事故データ!$O$4:$O$364=$C$63)*(事故データ!$AM$4:$AM$364=$G85)*(事故データ!$AO$4:$AO$364=O$64)*(事故データ!$V$4:$V$364=1))</f>
        <v>0</v>
      </c>
      <c r="P85" s="428">
        <f>SUMPRODUCT((事故データ!$O$4:$O$364=$C$63)*(事故データ!$AM$4:$AM$364=$G85)*(事故データ!$AO$4:$AO$364=P$64)*(事故データ!$V$4:$V$364=1))</f>
        <v>0</v>
      </c>
      <c r="Q85" s="428">
        <f>SUMPRODUCT((事故データ!$O$4:$O$364=$C$63)*(事故データ!$AM$4:$AM$364=$G85)*(事故データ!$AO$4:$AO$364=Q$64)*(事故データ!$V$4:$V$364=1))</f>
        <v>0</v>
      </c>
      <c r="R85" s="428">
        <f>SUMPRODUCT((事故データ!$O$4:$O$364=$C$63)*(事故データ!$AM$4:$AM$364=$G85)*(事故データ!$AO$4:$AO$364=R$64)*(事故データ!$V$4:$V$364=1))</f>
        <v>0</v>
      </c>
      <c r="S85" s="428">
        <f>SUMPRODUCT((事故データ!$O$4:$O$364=$C$63)*(事故データ!$AM$4:$AM$364=$G85)*(事故データ!$AO$4:$AO$364=S$64)*(事故データ!$V$4:$V$364=1))</f>
        <v>0</v>
      </c>
      <c r="T85" s="428">
        <f>SUMPRODUCT((事故データ!$O$4:$O$364=$C$63)*(事故データ!$AM$4:$AM$364=$G85)*(事故データ!$AO$4:$AO$364=T$64)*(事故データ!$V$4:$V$364=1))</f>
        <v>0</v>
      </c>
      <c r="U85" s="428">
        <f>SUMPRODUCT((事故データ!$O$4:$O$364=$C$63)*(事故データ!$AM$4:$AM$364=$G85)*(事故データ!$AO$4:$AO$364=U$64)*(事故データ!$V$4:$V$364=1))</f>
        <v>0</v>
      </c>
      <c r="V85" s="428">
        <f>SUMPRODUCT((事故データ!$O$4:$O$364=$C$63)*(事故データ!$AM$4:$AM$364=$G85)*(事故データ!$AO$4:$AO$364=V$64)*(事故データ!$V$4:$V$364=1))</f>
        <v>0</v>
      </c>
      <c r="W85" s="428">
        <f>SUMPRODUCT((事故データ!$O$4:$O$364=$C$63)*(事故データ!$AM$4:$AM$364=$G85)*(事故データ!$AO$4:$AO$364=W$64)*(事故データ!$V$4:$V$364=1))</f>
        <v>0</v>
      </c>
      <c r="X85" s="428">
        <f>SUMPRODUCT((事故データ!$O$4:$O$364=$C$63)*(事故データ!$AM$4:$AM$364=$G85)*(事故データ!$AO$4:$AO$364=X$64)*(事故データ!$V$4:$V$364=1))</f>
        <v>0</v>
      </c>
      <c r="Y85" s="428">
        <f>SUMPRODUCT((事故データ!$O$4:$O$364=$C$63)*(事故データ!$AM$4:$AM$364=$G85)*(事故データ!$AO$4:$AO$364=Y$64)*(事故データ!$V$4:$V$364=1))</f>
        <v>0</v>
      </c>
      <c r="Z85" s="428">
        <f>SUMPRODUCT((事故データ!$O$4:$O$364=$C$63)*(事故データ!$AM$4:$AM$364=$G85)*(事故データ!$AO$4:$AO$364=Z$64)*(事故データ!$V$4:$V$364=1))</f>
        <v>0</v>
      </c>
      <c r="AA85" s="428">
        <f>SUMPRODUCT((事故データ!$O$4:$O$364=$C$63)*(事故データ!$AM$4:$AM$364=$G85)*(事故データ!$AO$4:$AO$364=AA$64)*(事故データ!$V$4:$V$364=1))</f>
        <v>0</v>
      </c>
      <c r="AB85" s="428">
        <f>SUMPRODUCT((事故データ!$O$4:$O$364=$C$63)*(事故データ!$AM$4:$AM$364=$G85)*(事故データ!$AO$4:$AO$364=AB$64)*(事故データ!$V$4:$V$364=1))</f>
        <v>0</v>
      </c>
      <c r="AC85" s="428">
        <f>SUMPRODUCT((事故データ!$O$4:$O$364=$C$63)*(事故データ!$AM$4:$AM$364=$G85)*(事故データ!$AO$4:$AO$364=AC$64)*(事故データ!$V$4:$V$364=1))</f>
        <v>0</v>
      </c>
      <c r="AD85" s="429">
        <f>SUMPRODUCT((事故データ!$O$4:$O$364=$C$63)*(事故データ!$AM$4:$AM$364=$G85)*(事故データ!$AO$4:$AO$364=AD$64)*(事故データ!$V$4:$V$364=1))</f>
        <v>0</v>
      </c>
      <c r="AE85" s="419">
        <f>SUMPRODUCT((事故データ!$O$4:$O$364=$C$63)*(事故データ!$AM$4:$AM$364=$G85)*(事故データ!$AO$4:$AO$364=AE$64)*(事故データ!$V$4:$V$364=1))</f>
        <v>0</v>
      </c>
      <c r="AF85" s="419">
        <f>SUMPRODUCT((事故データ!$O$4:$O$364=$C$63)*(事故データ!$AM$4:$AM$364=$G85)*(事故データ!$AO$4:$AO$364=AF$64)*(事故データ!$V$4:$V$364=1))</f>
        <v>0</v>
      </c>
      <c r="AG85" s="420">
        <f>SUMPRODUCT((事故データ!$O$4:$O$364=$C$63)*(事故データ!$AM$4:$AM$364=$G85)*(事故データ!$AO$4:$AO$364=AG$64)*(事故データ!$V$4:$V$364=1))</f>
        <v>0</v>
      </c>
    </row>
    <row r="86" spans="1:33">
      <c r="A86" s="325" t="s">
        <v>251</v>
      </c>
      <c r="C86" s="365" t="str">
        <f>C33</f>
        <v>不明</v>
      </c>
      <c r="D86" s="430">
        <f>SUMPRODUCT((事故データ!$O$4:$O$364=$C$63)*(事故データ!$AM$4:$AM$364=$C86)*(事故データ!$T$4:$T$364=D$64)*(事故データ!$V$4:$V$364=1))</f>
        <v>0</v>
      </c>
      <c r="E86" s="431">
        <f>SUMPRODUCT((事故データ!$O$4:$O$364=$C$63)*(事故データ!$AM$4:$AM$364=$G86))</f>
        <v>0</v>
      </c>
      <c r="G86" s="432" t="str">
        <f t="shared" si="16"/>
        <v>不明</v>
      </c>
      <c r="H86" s="369">
        <f t="shared" si="17"/>
        <v>0</v>
      </c>
      <c r="I86" s="433">
        <f>SUMPRODUCT((事故データ!$O$4:$O$364=$C$63)*(事故データ!$AM$4:$AM$364=$G86)*(事故データ!$AO$4:$AO$364=I$64)*(事故データ!$V$4:$V$364=1))</f>
        <v>0</v>
      </c>
      <c r="J86" s="434">
        <f>SUMPRODUCT((事故データ!$O$4:$O$364=$C$63)*(事故データ!$AM$4:$AM$364=$G86)*(事故データ!$AO$4:$AO$364=J$64)*(事故データ!$V$4:$V$364=1))</f>
        <v>0</v>
      </c>
      <c r="K86" s="434">
        <f>SUMPRODUCT((事故データ!$O$4:$O$364=$C$63)*(事故データ!$AM$4:$AM$364=$G86)*(事故データ!$AO$4:$AO$364=K$64)*(事故データ!$V$4:$V$364=1))</f>
        <v>0</v>
      </c>
      <c r="L86" s="434">
        <f>SUMPRODUCT((事故データ!$O$4:$O$364=$C$63)*(事故データ!$AM$4:$AM$364=$G86)*(事故データ!$AO$4:$AO$364=L$64)*(事故データ!$V$4:$V$364=1))</f>
        <v>0</v>
      </c>
      <c r="M86" s="434">
        <f>SUMPRODUCT((事故データ!$O$4:$O$364=$C$63)*(事故データ!$AM$4:$AM$364=$G86)*(事故データ!$AO$4:$AO$364=M$64)*(事故データ!$V$4:$V$364=1))</f>
        <v>0</v>
      </c>
      <c r="N86" s="434">
        <f>SUMPRODUCT((事故データ!$O$4:$O$364=$C$63)*(事故データ!$AM$4:$AM$364=$G86)*(事故データ!$AO$4:$AO$364=N$64)*(事故データ!$V$4:$V$364=1))</f>
        <v>0</v>
      </c>
      <c r="O86" s="434">
        <f>SUMPRODUCT((事故データ!$O$4:$O$364=$C$63)*(事故データ!$AM$4:$AM$364=$G86)*(事故データ!$AO$4:$AO$364=O$64)*(事故データ!$V$4:$V$364=1))</f>
        <v>0</v>
      </c>
      <c r="P86" s="434">
        <f>SUMPRODUCT((事故データ!$O$4:$O$364=$C$63)*(事故データ!$AM$4:$AM$364=$G86)*(事故データ!$AO$4:$AO$364=P$64)*(事故データ!$V$4:$V$364=1))</f>
        <v>0</v>
      </c>
      <c r="Q86" s="434">
        <f>SUMPRODUCT((事故データ!$O$4:$O$364=$C$63)*(事故データ!$AM$4:$AM$364=$G86)*(事故データ!$AO$4:$AO$364=Q$64)*(事故データ!$V$4:$V$364=1))</f>
        <v>0</v>
      </c>
      <c r="R86" s="434">
        <f>SUMPRODUCT((事故データ!$O$4:$O$364=$C$63)*(事故データ!$AM$4:$AM$364=$G86)*(事故データ!$AO$4:$AO$364=R$64)*(事故データ!$V$4:$V$364=1))</f>
        <v>0</v>
      </c>
      <c r="S86" s="434">
        <f>SUMPRODUCT((事故データ!$O$4:$O$364=$C$63)*(事故データ!$AM$4:$AM$364=$G86)*(事故データ!$AO$4:$AO$364=S$64)*(事故データ!$V$4:$V$364=1))</f>
        <v>0</v>
      </c>
      <c r="T86" s="434">
        <f>SUMPRODUCT((事故データ!$O$4:$O$364=$C$63)*(事故データ!$AM$4:$AM$364=$G86)*(事故データ!$AO$4:$AO$364=T$64)*(事故データ!$V$4:$V$364=1))</f>
        <v>0</v>
      </c>
      <c r="U86" s="434">
        <f>SUMPRODUCT((事故データ!$O$4:$O$364=$C$63)*(事故データ!$AM$4:$AM$364=$G86)*(事故データ!$AO$4:$AO$364=U$64)*(事故データ!$V$4:$V$364=1))</f>
        <v>0</v>
      </c>
      <c r="V86" s="434">
        <f>SUMPRODUCT((事故データ!$O$4:$O$364=$C$63)*(事故データ!$AM$4:$AM$364=$G86)*(事故データ!$AO$4:$AO$364=V$64)*(事故データ!$V$4:$V$364=1))</f>
        <v>0</v>
      </c>
      <c r="W86" s="434">
        <f>SUMPRODUCT((事故データ!$O$4:$O$364=$C$63)*(事故データ!$AM$4:$AM$364=$G86)*(事故データ!$AO$4:$AO$364=W$64)*(事故データ!$V$4:$V$364=1))</f>
        <v>0</v>
      </c>
      <c r="X86" s="434">
        <f>SUMPRODUCT((事故データ!$O$4:$O$364=$C$63)*(事故データ!$AM$4:$AM$364=$G86)*(事故データ!$AO$4:$AO$364=X$64)*(事故データ!$V$4:$V$364=1))</f>
        <v>0</v>
      </c>
      <c r="Y86" s="434">
        <f>SUMPRODUCT((事故データ!$O$4:$O$364=$C$63)*(事故データ!$AM$4:$AM$364=$G86)*(事故データ!$AO$4:$AO$364=Y$64)*(事故データ!$V$4:$V$364=1))</f>
        <v>0</v>
      </c>
      <c r="Z86" s="434">
        <f>SUMPRODUCT((事故データ!$O$4:$O$364=$C$63)*(事故データ!$AM$4:$AM$364=$G86)*(事故データ!$AO$4:$AO$364=Z$64)*(事故データ!$V$4:$V$364=1))</f>
        <v>0</v>
      </c>
      <c r="AA86" s="434">
        <f>SUMPRODUCT((事故データ!$O$4:$O$364=$C$63)*(事故データ!$AM$4:$AM$364=$G86)*(事故データ!$AO$4:$AO$364=AA$64)*(事故データ!$V$4:$V$364=1))</f>
        <v>0</v>
      </c>
      <c r="AB86" s="434">
        <f>SUMPRODUCT((事故データ!$O$4:$O$364=$C$63)*(事故データ!$AM$4:$AM$364=$G86)*(事故データ!$AO$4:$AO$364=AB$64)*(事故データ!$V$4:$V$364=1))</f>
        <v>0</v>
      </c>
      <c r="AC86" s="434">
        <f>SUMPRODUCT((事故データ!$O$4:$O$364=$C$63)*(事故データ!$AM$4:$AM$364=$G86)*(事故データ!$AO$4:$AO$364=AC$64)*(事故データ!$V$4:$V$364=1))</f>
        <v>0</v>
      </c>
      <c r="AD86" s="435">
        <f>SUMPRODUCT((事故データ!$O$4:$O$364=$C$63)*(事故データ!$AM$4:$AM$364=$G86)*(事故データ!$AO$4:$AO$364=AD$64)*(事故データ!$V$4:$V$364=1))</f>
        <v>0</v>
      </c>
      <c r="AE86" s="434">
        <f>SUMPRODUCT((事故データ!$O$4:$O$364=$C$63)*(事故データ!$AM$4:$AM$364=$G86)*(事故データ!$AO$4:$AO$364=AE$64)*(事故データ!$V$4:$V$364=1))</f>
        <v>0</v>
      </c>
      <c r="AF86" s="434">
        <f>SUMPRODUCT((事故データ!$O$4:$O$364=$C$63)*(事故データ!$AM$4:$AM$364=$G86)*(事故データ!$AO$4:$AO$364=AF$64)*(事故データ!$V$4:$V$364=1))</f>
        <v>0</v>
      </c>
      <c r="AG86" s="436">
        <f>SUMPRODUCT((事故データ!$O$4:$O$364=$C$63)*(事故データ!$AM$4:$AM$364=$G86)*(事故データ!$AO$4:$AO$364=AG$64)*(事故データ!$V$4:$V$364=1))</f>
        <v>0</v>
      </c>
    </row>
    <row r="87" spans="1:33">
      <c r="C87" s="437"/>
      <c r="D87" s="437"/>
      <c r="E87" s="438"/>
    </row>
    <row r="88" spans="1:33">
      <c r="B88" s="325" t="s">
        <v>1221</v>
      </c>
    </row>
    <row r="89" spans="1:33">
      <c r="B89" s="1139">
        <v>4</v>
      </c>
      <c r="C89" s="298" t="s">
        <v>1269</v>
      </c>
      <c r="D89" s="298"/>
      <c r="E89" s="298"/>
      <c r="F89" s="298"/>
      <c r="G89" s="298" t="s">
        <v>1271</v>
      </c>
      <c r="H89" s="298"/>
      <c r="I89" s="299"/>
      <c r="J89" s="299"/>
      <c r="K89" s="299"/>
      <c r="L89" s="299"/>
      <c r="M89" s="299"/>
      <c r="N89" s="299"/>
      <c r="O89" s="299"/>
      <c r="P89" s="299"/>
      <c r="Q89" s="299"/>
      <c r="R89" s="299"/>
      <c r="S89" s="299"/>
      <c r="T89" s="299"/>
      <c r="U89" s="299"/>
      <c r="V89" s="299"/>
      <c r="W89" s="299"/>
      <c r="X89" s="299"/>
      <c r="Y89" s="299"/>
      <c r="Z89" s="299"/>
      <c r="AA89" s="299"/>
      <c r="AB89" s="299"/>
      <c r="AC89" s="299"/>
      <c r="AD89" s="299"/>
      <c r="AE89" s="299"/>
    </row>
    <row r="90" spans="1:33" ht="49.7" customHeight="1">
      <c r="C90" s="374" t="s">
        <v>253</v>
      </c>
      <c r="D90" s="1190" t="str">
        <f>D64</f>
        <v>人身</v>
      </c>
      <c r="E90" s="1181" t="s">
        <v>5</v>
      </c>
      <c r="F90" s="298"/>
      <c r="G90" s="375" t="s">
        <v>1523</v>
      </c>
      <c r="H90" s="376" t="s">
        <v>324</v>
      </c>
      <c r="I90" s="377" t="str">
        <f>項目入力!C114</f>
        <v>1t</v>
      </c>
      <c r="J90" s="378" t="str">
        <f>項目入力!D114</f>
        <v>2t</v>
      </c>
      <c r="K90" s="378" t="str">
        <f>項目入力!E114</f>
        <v>3t</v>
      </c>
      <c r="L90" s="378" t="str">
        <f>項目入力!F114</f>
        <v>4t</v>
      </c>
      <c r="M90" s="378" t="str">
        <f>項目入力!G114</f>
        <v>5t</v>
      </c>
      <c r="N90" s="378" t="str">
        <f>項目入力!H114</f>
        <v>7t</v>
      </c>
      <c r="O90" s="378" t="str">
        <f>項目入力!I114</f>
        <v>8t</v>
      </c>
      <c r="P90" s="378" t="str">
        <f>項目入力!J114</f>
        <v>中型</v>
      </c>
      <c r="Q90" s="378" t="str">
        <f>項目入力!K114</f>
        <v>大型</v>
      </c>
      <c r="R90" s="378" t="str">
        <f>項目入力!L114</f>
        <v>乗用車</v>
      </c>
      <c r="S90" s="378" t="str">
        <f>項目入力!M114</f>
        <v>軽自動車</v>
      </c>
      <c r="T90" s="378" t="str">
        <f>項目入力!N114</f>
        <v>その他</v>
      </c>
    </row>
    <row r="91" spans="1:33" ht="19.149999999999999" customHeight="1">
      <c r="C91" s="381"/>
      <c r="D91" s="1191"/>
      <c r="E91" s="1182"/>
      <c r="F91" s="298"/>
      <c r="G91" s="382" t="s">
        <v>6</v>
      </c>
      <c r="H91" s="331">
        <f t="shared" ref="H91:H112" si="20">SUM(I91:T91)</f>
        <v>31</v>
      </c>
      <c r="I91" s="332">
        <f>SUMPRODUCT((事故データ!$U$4:$U$364=I$90)*(事故データ!$V$4:$V$364&gt;=0))</f>
        <v>0</v>
      </c>
      <c r="J91" s="333">
        <f>SUMPRODUCT((事故データ!$U$4:$U$364=J$90)*(事故データ!$V$4:$V$364&gt;=0))</f>
        <v>10</v>
      </c>
      <c r="K91" s="333">
        <f>SUMPRODUCT((事故データ!$U$4:$U$364=K$90)*(事故データ!$V$4:$V$364&gt;=0))</f>
        <v>0</v>
      </c>
      <c r="L91" s="333">
        <f>SUMPRODUCT((事故データ!$U$4:$U$364=L$90)*(事故データ!$V$4:$V$364&gt;=0))</f>
        <v>13</v>
      </c>
      <c r="M91" s="333">
        <f>SUMPRODUCT((事故データ!$U$4:$U$364=M$90)*(事故データ!$V$4:$V$364&gt;=0))</f>
        <v>0</v>
      </c>
      <c r="N91" s="333">
        <f>SUMPRODUCT((事故データ!$U$4:$U$364=N$90)*(事故データ!$V$4:$V$364&gt;=0))</f>
        <v>0</v>
      </c>
      <c r="O91" s="333">
        <f>SUMPRODUCT((事故データ!$U$4:$U$364=O$90)*(事故データ!$V$4:$V$364&gt;=0))</f>
        <v>0</v>
      </c>
      <c r="P91" s="333">
        <f>SUMPRODUCT((事故データ!$U$4:$U$364=P$90)*(事故データ!$V$4:$V$364&gt;=0))</f>
        <v>2</v>
      </c>
      <c r="Q91" s="333">
        <f>SUMPRODUCT((事故データ!$U$4:$U$364=Q$90)*(事故データ!$V$4:$V$364&gt;=0))</f>
        <v>3</v>
      </c>
      <c r="R91" s="333">
        <f>SUMPRODUCT((事故データ!$U$4:$U$364=R$90)*(事故データ!$V$4:$V$364&gt;=0))</f>
        <v>3</v>
      </c>
      <c r="S91" s="333">
        <f>SUMPRODUCT((事故データ!$U$4:$U$364=S$90)*(事故データ!$V$4:$V$364&gt;=0))</f>
        <v>0</v>
      </c>
      <c r="T91" s="439">
        <f>SUMPRODUCT((事故データ!$U$4:$U$364=T$90)*(事故データ!$V$4:$V$364&gt;=0))</f>
        <v>0</v>
      </c>
    </row>
    <row r="92" spans="1:33">
      <c r="C92" s="386" t="s">
        <v>255</v>
      </c>
      <c r="D92" s="387">
        <f>SUM(D93:D112)</f>
        <v>5</v>
      </c>
      <c r="E92" s="338">
        <f>SUM(E93:E112)</f>
        <v>31</v>
      </c>
      <c r="F92" s="298"/>
      <c r="G92" s="388" t="s">
        <v>235</v>
      </c>
      <c r="H92" s="338">
        <f>SUM(I92:T92)</f>
        <v>31</v>
      </c>
      <c r="I92" s="389">
        <f>SUM(I93:I112)</f>
        <v>0</v>
      </c>
      <c r="J92" s="390">
        <f>SUM(J93:J112)</f>
        <v>10</v>
      </c>
      <c r="K92" s="390">
        <f>SUM(K93:K112)</f>
        <v>0</v>
      </c>
      <c r="L92" s="391">
        <f t="shared" ref="L92:N92" si="21">SUM(L93:L112)</f>
        <v>13</v>
      </c>
      <c r="M92" s="391">
        <f t="shared" si="21"/>
        <v>0</v>
      </c>
      <c r="N92" s="391">
        <f t="shared" si="21"/>
        <v>0</v>
      </c>
      <c r="O92" s="390">
        <f>SUM(O93:O112)</f>
        <v>0</v>
      </c>
      <c r="P92" s="391">
        <f t="shared" ref="P92:T92" si="22">SUM(P93:P112)</f>
        <v>2</v>
      </c>
      <c r="Q92" s="391">
        <f t="shared" si="22"/>
        <v>3</v>
      </c>
      <c r="R92" s="390">
        <f>SUM(R93:R112)</f>
        <v>3</v>
      </c>
      <c r="S92" s="391">
        <f t="shared" si="22"/>
        <v>0</v>
      </c>
      <c r="T92" s="440">
        <f t="shared" si="22"/>
        <v>0</v>
      </c>
    </row>
    <row r="93" spans="1:33">
      <c r="C93" s="343" t="str">
        <f t="shared" ref="C93:C112" si="23">C67</f>
        <v>一般道</v>
      </c>
      <c r="D93" s="344">
        <f>SUMPRODUCT((事故データ!$AM$4:$AM$364=$C93)*(事故データ!$T$4:$T$364=D$90)*(事故データ!$V$4:$V$364=1))</f>
        <v>0</v>
      </c>
      <c r="E93" s="345">
        <f>COUNTIF(事故データ!$AM$4:$AM$364,C93)</f>
        <v>1</v>
      </c>
      <c r="F93" s="298"/>
      <c r="G93" s="346" t="str">
        <f t="shared" ref="G93:G112" si="24">G67</f>
        <v>一般道</v>
      </c>
      <c r="H93" s="347">
        <f t="shared" si="20"/>
        <v>1</v>
      </c>
      <c r="I93" s="348">
        <f>SUMPRODUCT((事故データ!$AM$4:$AM$364=$G93)*(事故データ!$U$4:$U$364=I$90)*(事故データ!$V$4:$V$364=1))</f>
        <v>0</v>
      </c>
      <c r="J93" s="349">
        <f>SUMPRODUCT((事故データ!$AM$4:$AM$364=$G93)*(事故データ!$U$4:$U$364=J$90)*(事故データ!$V$4:$V$364=1))</f>
        <v>0</v>
      </c>
      <c r="K93" s="349">
        <f>SUMPRODUCT((事故データ!$AM$4:$AM$364=$G93)*(事故データ!$U$4:$U$364=K$90)*(事故データ!$V$4:$V$364=1))</f>
        <v>0</v>
      </c>
      <c r="L93" s="349">
        <f>SUMPRODUCT((事故データ!$AM$4:$AM$364=$G93)*(事故データ!$U$4:$U$364=L$90)*(事故データ!$V$4:$V$364=1))</f>
        <v>1</v>
      </c>
      <c r="M93" s="349">
        <f>SUMPRODUCT((事故データ!$AM$4:$AM$364=$G93)*(事故データ!$U$4:$U$364=M$90)*(事故データ!$V$4:$V$364=1))</f>
        <v>0</v>
      </c>
      <c r="N93" s="349">
        <f>SUMPRODUCT((事故データ!$AM$4:$AM$364=$G93)*(事故データ!$U$4:$U$364=N$90)*(事故データ!$V$4:$V$364=1))</f>
        <v>0</v>
      </c>
      <c r="O93" s="349">
        <f>SUMPRODUCT((事故データ!$AM$4:$AM$364=$G93)*(事故データ!$U$4:$U$364=O$90)*(事故データ!$V$4:$V$364=1))</f>
        <v>0</v>
      </c>
      <c r="P93" s="349">
        <f>SUMPRODUCT((事故データ!$AM$4:$AM$364=$G93)*(事故データ!$U$4:$U$364=P$90)*(事故データ!$V$4:$V$364=1))</f>
        <v>0</v>
      </c>
      <c r="Q93" s="349">
        <f>SUMPRODUCT((事故データ!$AM$4:$AM$364=$G93)*(事故データ!$U$4:$U$364=Q$90)*(事故データ!$V$4:$V$364=1))</f>
        <v>0</v>
      </c>
      <c r="R93" s="349">
        <f>SUMPRODUCT((事故データ!$AM$4:$AM$364=$G93)*(事故データ!$U$4:$U$364=R$90)*(事故データ!$V$4:$V$364=1))</f>
        <v>0</v>
      </c>
      <c r="S93" s="349">
        <f>SUMPRODUCT((事故データ!$AM$4:$AM$364=$G93)*(事故データ!$U$4:$U$364=S$90)*(事故データ!$V$4:$V$364=1))</f>
        <v>0</v>
      </c>
      <c r="T93" s="441">
        <f>SUMPRODUCT((事故データ!$AM$4:$AM$364=$G93)*(事故データ!$U$4:$U$364=T$90)*(事故データ!$V$4:$V$364=1))</f>
        <v>0</v>
      </c>
    </row>
    <row r="94" spans="1:33">
      <c r="C94" s="352" t="str">
        <f t="shared" si="23"/>
        <v>狭道路</v>
      </c>
      <c r="D94" s="353">
        <f>SUMPRODUCT((事故データ!$AM$4:$AM$364=$C94)*(事故データ!$T$4:$T$364=D$90)*(事故データ!$V$4:$V$364=1))</f>
        <v>1</v>
      </c>
      <c r="E94" s="354">
        <f>COUNTIF(事故データ!$AM$4:$AM$364,C94)</f>
        <v>3</v>
      </c>
      <c r="G94" s="355" t="str">
        <f t="shared" si="24"/>
        <v>狭道路</v>
      </c>
      <c r="H94" s="356">
        <f t="shared" si="20"/>
        <v>3</v>
      </c>
      <c r="I94" s="357">
        <f>SUMPRODUCT((事故データ!$AM$4:$AM$364=$G94)*(事故データ!$U$4:$U$364=I$90)*(事故データ!$V$4:$V$364=1))</f>
        <v>0</v>
      </c>
      <c r="J94" s="358">
        <f>SUMPRODUCT((事故データ!$AM$4:$AM$364=$G94)*(事故データ!$U$4:$U$364=J$90)*(事故データ!$V$4:$V$364=1))</f>
        <v>3</v>
      </c>
      <c r="K94" s="358">
        <f>SUMPRODUCT((事故データ!$AM$4:$AM$364=$G94)*(事故データ!$U$4:$U$364=K$90)*(事故データ!$V$4:$V$364=1))</f>
        <v>0</v>
      </c>
      <c r="L94" s="358">
        <f>SUMPRODUCT((事故データ!$AM$4:$AM$364=$G94)*(事故データ!$U$4:$U$364=L$90)*(事故データ!$V$4:$V$364=1))</f>
        <v>0</v>
      </c>
      <c r="M94" s="358">
        <f>SUMPRODUCT((事故データ!$AM$4:$AM$364=$G94)*(事故データ!$U$4:$U$364=M$90)*(事故データ!$V$4:$V$364=1))</f>
        <v>0</v>
      </c>
      <c r="N94" s="358">
        <f>SUMPRODUCT((事故データ!$AM$4:$AM$364=$G94)*(事故データ!$U$4:$U$364=N$90)*(事故データ!$V$4:$V$364=1))</f>
        <v>0</v>
      </c>
      <c r="O94" s="358">
        <f>SUMPRODUCT((事故データ!$AM$4:$AM$364=$G94)*(事故データ!$U$4:$U$364=O$90)*(事故データ!$V$4:$V$364=1))</f>
        <v>0</v>
      </c>
      <c r="P94" s="358">
        <f>SUMPRODUCT((事故データ!$AM$4:$AM$364=$G94)*(事故データ!$U$4:$U$364=P$90)*(事故データ!$V$4:$V$364=1))</f>
        <v>0</v>
      </c>
      <c r="Q94" s="358">
        <f>SUMPRODUCT((事故データ!$AM$4:$AM$364=$G94)*(事故データ!$U$4:$U$364=Q$90)*(事故データ!$V$4:$V$364=1))</f>
        <v>0</v>
      </c>
      <c r="R94" s="358">
        <f>SUMPRODUCT((事故データ!$AM$4:$AM$364=$G94)*(事故データ!$U$4:$U$364=R$90)*(事故データ!$V$4:$V$364=1))</f>
        <v>0</v>
      </c>
      <c r="S94" s="358">
        <f>SUMPRODUCT((事故データ!$AM$4:$AM$364=$G94)*(事故データ!$U$4:$U$364=S$90)*(事故データ!$V$4:$V$364=1))</f>
        <v>0</v>
      </c>
      <c r="T94" s="442">
        <f>SUMPRODUCT((事故データ!$AM$4:$AM$364=$G94)*(事故データ!$U$4:$U$364=T$90)*(事故データ!$V$4:$V$364=1))</f>
        <v>0</v>
      </c>
    </row>
    <row r="95" spans="1:33">
      <c r="C95" s="352" t="str">
        <f t="shared" si="23"/>
        <v>信号（有）交差点・同付近</v>
      </c>
      <c r="D95" s="353">
        <f>SUMPRODUCT((事故データ!$AM$4:$AM$364=$C95)*(事故データ!$T$4:$T$364=D$90)*(事故データ!$V$4:$V$364=1))</f>
        <v>1</v>
      </c>
      <c r="E95" s="354">
        <f>COUNTIF(事故データ!$AM$4:$AM$364,C95)</f>
        <v>6</v>
      </c>
      <c r="G95" s="355" t="str">
        <f t="shared" si="24"/>
        <v>信号（有）交差点・同付近</v>
      </c>
      <c r="H95" s="356">
        <f t="shared" si="20"/>
        <v>6</v>
      </c>
      <c r="I95" s="357">
        <f>SUMPRODUCT((事故データ!$AM$4:$AM$364=$G95)*(事故データ!$U$4:$U$364=I$90)*(事故データ!$V$4:$V$364=1))</f>
        <v>0</v>
      </c>
      <c r="J95" s="358">
        <f>SUMPRODUCT((事故データ!$AM$4:$AM$364=$G95)*(事故データ!$U$4:$U$364=J$90)*(事故データ!$V$4:$V$364=1))</f>
        <v>0</v>
      </c>
      <c r="K95" s="358">
        <f>SUMPRODUCT((事故データ!$AM$4:$AM$364=$G95)*(事故データ!$U$4:$U$364=K$90)*(事故データ!$V$4:$V$364=1))</f>
        <v>0</v>
      </c>
      <c r="L95" s="358">
        <f>SUMPRODUCT((事故データ!$AM$4:$AM$364=$G95)*(事故データ!$U$4:$U$364=L$90)*(事故データ!$V$4:$V$364=1))</f>
        <v>2</v>
      </c>
      <c r="M95" s="358">
        <f>SUMPRODUCT((事故データ!$AM$4:$AM$364=$G95)*(事故データ!$U$4:$U$364=M$90)*(事故データ!$V$4:$V$364=1))</f>
        <v>0</v>
      </c>
      <c r="N95" s="358">
        <f>SUMPRODUCT((事故データ!$AM$4:$AM$364=$G95)*(事故データ!$U$4:$U$364=N$90)*(事故データ!$V$4:$V$364=1))</f>
        <v>0</v>
      </c>
      <c r="O95" s="358">
        <f>SUMPRODUCT((事故データ!$AM$4:$AM$364=$G95)*(事故データ!$U$4:$U$364=O$90)*(事故データ!$V$4:$V$364=1))</f>
        <v>0</v>
      </c>
      <c r="P95" s="358">
        <f>SUMPRODUCT((事故データ!$AM$4:$AM$364=$G95)*(事故データ!$U$4:$U$364=P$90)*(事故データ!$V$4:$V$364=1))</f>
        <v>1</v>
      </c>
      <c r="Q95" s="358">
        <f>SUMPRODUCT((事故データ!$AM$4:$AM$364=$G95)*(事故データ!$U$4:$U$364=Q$90)*(事故データ!$V$4:$V$364=1))</f>
        <v>1</v>
      </c>
      <c r="R95" s="358">
        <f>SUMPRODUCT((事故データ!$AM$4:$AM$364=$G95)*(事故データ!$U$4:$U$364=R$90)*(事故データ!$V$4:$V$364=1))</f>
        <v>2</v>
      </c>
      <c r="S95" s="358">
        <f>SUMPRODUCT((事故データ!$AM$4:$AM$364=$G95)*(事故データ!$U$4:$U$364=S$90)*(事故データ!$V$4:$V$364=1))</f>
        <v>0</v>
      </c>
      <c r="T95" s="442">
        <f>SUMPRODUCT((事故データ!$AM$4:$AM$364=$G95)*(事故データ!$U$4:$U$364=T$90)*(事故データ!$V$4:$V$364=1))</f>
        <v>0</v>
      </c>
    </row>
    <row r="96" spans="1:33">
      <c r="C96" s="352" t="str">
        <f t="shared" si="23"/>
        <v>信号（無）交差点・同付近</v>
      </c>
      <c r="D96" s="353">
        <f>SUMPRODUCT((事故データ!$AM$4:$AM$364=$C96)*(事故データ!$T$4:$T$364=D$90)*(事故データ!$V$4:$V$364=1))</f>
        <v>0</v>
      </c>
      <c r="E96" s="354">
        <f>COUNTIF(事故データ!$AM$4:$AM$364,C96)</f>
        <v>0</v>
      </c>
      <c r="G96" s="355" t="str">
        <f t="shared" si="24"/>
        <v>信号（無）交差点・同付近</v>
      </c>
      <c r="H96" s="356">
        <f t="shared" si="20"/>
        <v>0</v>
      </c>
      <c r="I96" s="357">
        <f>SUMPRODUCT((事故データ!$AM$4:$AM$364=$G96)*(事故データ!$U$4:$U$364=I$90)*(事故データ!$V$4:$V$364=1))</f>
        <v>0</v>
      </c>
      <c r="J96" s="358">
        <f>SUMPRODUCT((事故データ!$AM$4:$AM$364=$G96)*(事故データ!$U$4:$U$364=J$90)*(事故データ!$V$4:$V$364=1))</f>
        <v>0</v>
      </c>
      <c r="K96" s="358">
        <f>SUMPRODUCT((事故データ!$AM$4:$AM$364=$G96)*(事故データ!$U$4:$U$364=K$90)*(事故データ!$V$4:$V$364=1))</f>
        <v>0</v>
      </c>
      <c r="L96" s="358">
        <f>SUMPRODUCT((事故データ!$AM$4:$AM$364=$G96)*(事故データ!$U$4:$U$364=L$90)*(事故データ!$V$4:$V$364=1))</f>
        <v>0</v>
      </c>
      <c r="M96" s="358">
        <f>SUMPRODUCT((事故データ!$AM$4:$AM$364=$G96)*(事故データ!$U$4:$U$364=M$90)*(事故データ!$V$4:$V$364=1))</f>
        <v>0</v>
      </c>
      <c r="N96" s="358">
        <f>SUMPRODUCT((事故データ!$AM$4:$AM$364=$G96)*(事故データ!$U$4:$U$364=N$90)*(事故データ!$V$4:$V$364=1))</f>
        <v>0</v>
      </c>
      <c r="O96" s="358">
        <f>SUMPRODUCT((事故データ!$AM$4:$AM$364=$G96)*(事故データ!$U$4:$U$364=O$90)*(事故データ!$V$4:$V$364=1))</f>
        <v>0</v>
      </c>
      <c r="P96" s="358">
        <f>SUMPRODUCT((事故データ!$AM$4:$AM$364=$G96)*(事故データ!$U$4:$U$364=P$90)*(事故データ!$V$4:$V$364=1))</f>
        <v>0</v>
      </c>
      <c r="Q96" s="358">
        <f>SUMPRODUCT((事故データ!$AM$4:$AM$364=$G96)*(事故データ!$U$4:$U$364=Q$90)*(事故データ!$V$4:$V$364=1))</f>
        <v>0</v>
      </c>
      <c r="R96" s="358">
        <f>SUMPRODUCT((事故データ!$AM$4:$AM$364=$G96)*(事故データ!$U$4:$U$364=R$90)*(事故データ!$V$4:$V$364=1))</f>
        <v>0</v>
      </c>
      <c r="S96" s="358">
        <f>SUMPRODUCT((事故データ!$AM$4:$AM$364=$G96)*(事故データ!$U$4:$U$364=S$90)*(事故データ!$V$4:$V$364=1))</f>
        <v>0</v>
      </c>
      <c r="T96" s="442">
        <f>SUMPRODUCT((事故データ!$AM$4:$AM$364=$G96)*(事故データ!$U$4:$U$364=T$90)*(事故データ!$V$4:$V$364=1))</f>
        <v>0</v>
      </c>
    </row>
    <row r="97" spans="1:20">
      <c r="C97" s="352" t="str">
        <f t="shared" si="23"/>
        <v>細街路交差点・同付近</v>
      </c>
      <c r="D97" s="353">
        <f>SUMPRODUCT((事故データ!$AM$4:$AM$364=$C97)*(事故データ!$T$4:$T$364=D$90)*(事故データ!$V$4:$V$364=1))</f>
        <v>0</v>
      </c>
      <c r="E97" s="354">
        <f>COUNTIF(事故データ!$AM$4:$AM$364,C97)</f>
        <v>0</v>
      </c>
      <c r="G97" s="355" t="str">
        <f t="shared" si="24"/>
        <v>細街路交差点・同付近</v>
      </c>
      <c r="H97" s="356">
        <f t="shared" si="20"/>
        <v>0</v>
      </c>
      <c r="I97" s="357">
        <f>SUMPRODUCT((事故データ!$AM$4:$AM$364=$G97)*(事故データ!$U$4:$U$364=I$90)*(事故データ!$V$4:$V$364=1))</f>
        <v>0</v>
      </c>
      <c r="J97" s="358">
        <f>SUMPRODUCT((事故データ!$AM$4:$AM$364=$G97)*(事故データ!$U$4:$U$364=J$90)*(事故データ!$V$4:$V$364=1))</f>
        <v>0</v>
      </c>
      <c r="K97" s="358">
        <f>SUMPRODUCT((事故データ!$AM$4:$AM$364=$G97)*(事故データ!$U$4:$U$364=K$90)*(事故データ!$V$4:$V$364=1))</f>
        <v>0</v>
      </c>
      <c r="L97" s="358">
        <f>SUMPRODUCT((事故データ!$AM$4:$AM$364=$G97)*(事故データ!$U$4:$U$364=L$90)*(事故データ!$V$4:$V$364=1))</f>
        <v>0</v>
      </c>
      <c r="M97" s="358">
        <f>SUMPRODUCT((事故データ!$AM$4:$AM$364=$G97)*(事故データ!$U$4:$U$364=M$90)*(事故データ!$V$4:$V$364=1))</f>
        <v>0</v>
      </c>
      <c r="N97" s="358">
        <f>SUMPRODUCT((事故データ!$AM$4:$AM$364=$G97)*(事故データ!$U$4:$U$364=N$90)*(事故データ!$V$4:$V$364=1))</f>
        <v>0</v>
      </c>
      <c r="O97" s="358">
        <f>SUMPRODUCT((事故データ!$AM$4:$AM$364=$G97)*(事故データ!$U$4:$U$364=O$90)*(事故データ!$V$4:$V$364=1))</f>
        <v>0</v>
      </c>
      <c r="P97" s="358">
        <f>SUMPRODUCT((事故データ!$AM$4:$AM$364=$G97)*(事故データ!$U$4:$U$364=P$90)*(事故データ!$V$4:$V$364=1))</f>
        <v>0</v>
      </c>
      <c r="Q97" s="358">
        <f>SUMPRODUCT((事故データ!$AM$4:$AM$364=$G97)*(事故データ!$U$4:$U$364=Q$90)*(事故データ!$V$4:$V$364=1))</f>
        <v>0</v>
      </c>
      <c r="R97" s="358">
        <f>SUMPRODUCT((事故データ!$AM$4:$AM$364=$G97)*(事故データ!$U$4:$U$364=R$90)*(事故データ!$V$4:$V$364=1))</f>
        <v>0</v>
      </c>
      <c r="S97" s="358">
        <f>SUMPRODUCT((事故データ!$AM$4:$AM$364=$G97)*(事故データ!$U$4:$U$364=S$90)*(事故データ!$V$4:$V$364=1))</f>
        <v>0</v>
      </c>
      <c r="T97" s="442">
        <f>SUMPRODUCT((事故データ!$AM$4:$AM$364=$G97)*(事故データ!$U$4:$U$364=T$90)*(事故データ!$V$4:$V$364=1))</f>
        <v>0</v>
      </c>
    </row>
    <row r="98" spans="1:20">
      <c r="C98" s="352" t="str">
        <f t="shared" si="23"/>
        <v>高速道</v>
      </c>
      <c r="D98" s="353">
        <f>SUMPRODUCT((事故データ!$AM$4:$AM$364=$C98)*(事故データ!$T$4:$T$364=D$90)*(事故データ!$V$4:$V$364=1))</f>
        <v>0</v>
      </c>
      <c r="E98" s="354">
        <f>COUNTIF(事故データ!$AM$4:$AM$364,C98)</f>
        <v>1</v>
      </c>
      <c r="G98" s="355" t="str">
        <f t="shared" si="24"/>
        <v>高速道</v>
      </c>
      <c r="H98" s="356">
        <f t="shared" si="20"/>
        <v>1</v>
      </c>
      <c r="I98" s="357">
        <f>SUMPRODUCT((事故データ!$AM$4:$AM$364=$G98)*(事故データ!$U$4:$U$364=I$90)*(事故データ!$V$4:$V$364=1))</f>
        <v>0</v>
      </c>
      <c r="J98" s="358">
        <f>SUMPRODUCT((事故データ!$AM$4:$AM$364=$G98)*(事故データ!$U$4:$U$364=J$90)*(事故データ!$V$4:$V$364=1))</f>
        <v>0</v>
      </c>
      <c r="K98" s="358">
        <f>SUMPRODUCT((事故データ!$AM$4:$AM$364=$G98)*(事故データ!$U$4:$U$364=K$90)*(事故データ!$V$4:$V$364=1))</f>
        <v>0</v>
      </c>
      <c r="L98" s="358">
        <f>SUMPRODUCT((事故データ!$AM$4:$AM$364=$G98)*(事故データ!$U$4:$U$364=L$90)*(事故データ!$V$4:$V$364=1))</f>
        <v>0</v>
      </c>
      <c r="M98" s="358">
        <f>SUMPRODUCT((事故データ!$AM$4:$AM$364=$G98)*(事故データ!$U$4:$U$364=M$90)*(事故データ!$V$4:$V$364=1))</f>
        <v>0</v>
      </c>
      <c r="N98" s="358">
        <f>SUMPRODUCT((事故データ!$AM$4:$AM$364=$G98)*(事故データ!$U$4:$U$364=N$90)*(事故データ!$V$4:$V$364=1))</f>
        <v>0</v>
      </c>
      <c r="O98" s="358">
        <f>SUMPRODUCT((事故データ!$AM$4:$AM$364=$G98)*(事故データ!$U$4:$U$364=O$90)*(事故データ!$V$4:$V$364=1))</f>
        <v>0</v>
      </c>
      <c r="P98" s="358">
        <f>SUMPRODUCT((事故データ!$AM$4:$AM$364=$G98)*(事故データ!$U$4:$U$364=P$90)*(事故データ!$V$4:$V$364=1))</f>
        <v>0</v>
      </c>
      <c r="Q98" s="358">
        <f>SUMPRODUCT((事故データ!$AM$4:$AM$364=$G98)*(事故データ!$U$4:$U$364=Q$90)*(事故データ!$V$4:$V$364=1))</f>
        <v>1</v>
      </c>
      <c r="R98" s="358">
        <f>SUMPRODUCT((事故データ!$AM$4:$AM$364=$G98)*(事故データ!$U$4:$U$364=R$90)*(事故データ!$V$4:$V$364=1))</f>
        <v>0</v>
      </c>
      <c r="S98" s="358">
        <f>SUMPRODUCT((事故データ!$AM$4:$AM$364=$G98)*(事故データ!$U$4:$U$364=S$90)*(事故データ!$V$4:$V$364=1))</f>
        <v>0</v>
      </c>
      <c r="T98" s="442">
        <f>SUMPRODUCT((事故データ!$AM$4:$AM$364=$G98)*(事故データ!$U$4:$U$364=T$90)*(事故データ!$V$4:$V$364=1))</f>
        <v>0</v>
      </c>
    </row>
    <row r="99" spans="1:20">
      <c r="C99" s="352" t="str">
        <f t="shared" si="23"/>
        <v>合流・分岐（高速）</v>
      </c>
      <c r="D99" s="353">
        <f>SUMPRODUCT((事故データ!$AM$4:$AM$364=$C99)*(事故データ!$T$4:$T$364=D$90)*(事故データ!$V$4:$V$364=1))</f>
        <v>0</v>
      </c>
      <c r="E99" s="354">
        <f>COUNTIF(事故データ!$AM$4:$AM$364,C99)</f>
        <v>0</v>
      </c>
      <c r="G99" s="355" t="str">
        <f t="shared" si="24"/>
        <v>合流・分岐（高速）</v>
      </c>
      <c r="H99" s="356">
        <f t="shared" si="20"/>
        <v>0</v>
      </c>
      <c r="I99" s="357">
        <f>SUMPRODUCT((事故データ!$AM$4:$AM$364=$G99)*(事故データ!$U$4:$U$364=I$90)*(事故データ!$V$4:$V$364=1))</f>
        <v>0</v>
      </c>
      <c r="J99" s="358">
        <f>SUMPRODUCT((事故データ!$AM$4:$AM$364=$G99)*(事故データ!$U$4:$U$364=J$90)*(事故データ!$V$4:$V$364=1))</f>
        <v>0</v>
      </c>
      <c r="K99" s="358">
        <f>SUMPRODUCT((事故データ!$AM$4:$AM$364=$G99)*(事故データ!$U$4:$U$364=K$90)*(事故データ!$V$4:$V$364=1))</f>
        <v>0</v>
      </c>
      <c r="L99" s="358">
        <f>SUMPRODUCT((事故データ!$AM$4:$AM$364=$G99)*(事故データ!$U$4:$U$364=L$90)*(事故データ!$V$4:$V$364=1))</f>
        <v>0</v>
      </c>
      <c r="M99" s="358">
        <f>SUMPRODUCT((事故データ!$AM$4:$AM$364=$G99)*(事故データ!$U$4:$U$364=M$90)*(事故データ!$V$4:$V$364=1))</f>
        <v>0</v>
      </c>
      <c r="N99" s="358">
        <f>SUMPRODUCT((事故データ!$AM$4:$AM$364=$G99)*(事故データ!$U$4:$U$364=N$90)*(事故データ!$V$4:$V$364=1))</f>
        <v>0</v>
      </c>
      <c r="O99" s="358">
        <f>SUMPRODUCT((事故データ!$AM$4:$AM$364=$G99)*(事故データ!$U$4:$U$364=O$90)*(事故データ!$V$4:$V$364=1))</f>
        <v>0</v>
      </c>
      <c r="P99" s="358">
        <f>SUMPRODUCT((事故データ!$AM$4:$AM$364=$G99)*(事故データ!$U$4:$U$364=P$90)*(事故データ!$V$4:$V$364=1))</f>
        <v>0</v>
      </c>
      <c r="Q99" s="358">
        <f>SUMPRODUCT((事故データ!$AM$4:$AM$364=$G99)*(事故データ!$U$4:$U$364=Q$90)*(事故データ!$V$4:$V$364=1))</f>
        <v>0</v>
      </c>
      <c r="R99" s="358">
        <f>SUMPRODUCT((事故データ!$AM$4:$AM$364=$G99)*(事故データ!$U$4:$U$364=R$90)*(事故データ!$V$4:$V$364=1))</f>
        <v>0</v>
      </c>
      <c r="S99" s="358">
        <f>SUMPRODUCT((事故データ!$AM$4:$AM$364=$G99)*(事故データ!$U$4:$U$364=S$90)*(事故データ!$V$4:$V$364=1))</f>
        <v>0</v>
      </c>
      <c r="T99" s="442">
        <f>SUMPRODUCT((事故データ!$AM$4:$AM$364=$G99)*(事故データ!$U$4:$U$364=T$90)*(事故データ!$V$4:$V$364=1))</f>
        <v>0</v>
      </c>
    </row>
    <row r="100" spans="1:20">
      <c r="C100" s="352" t="str">
        <f t="shared" si="23"/>
        <v>合流・分岐（一般）</v>
      </c>
      <c r="D100" s="353">
        <f>SUMPRODUCT((事故データ!$AM$4:$AM$364=$C100)*(事故データ!$T$4:$T$364=D$90)*(事故データ!$V$4:$V$364=1))</f>
        <v>0</v>
      </c>
      <c r="E100" s="354">
        <f>COUNTIF(事故データ!$AM$4:$AM$364,C100)</f>
        <v>0</v>
      </c>
      <c r="G100" s="355" t="str">
        <f t="shared" si="24"/>
        <v>合流・分岐（一般）</v>
      </c>
      <c r="H100" s="356">
        <f t="shared" si="20"/>
        <v>0</v>
      </c>
      <c r="I100" s="357">
        <f>SUMPRODUCT((事故データ!$AM$4:$AM$364=$G100)*(事故データ!$U$4:$U$364=I$90)*(事故データ!$V$4:$V$364=1))</f>
        <v>0</v>
      </c>
      <c r="J100" s="358">
        <f>SUMPRODUCT((事故データ!$AM$4:$AM$364=$G100)*(事故データ!$U$4:$U$364=J$90)*(事故データ!$V$4:$V$364=1))</f>
        <v>0</v>
      </c>
      <c r="K100" s="358">
        <f>SUMPRODUCT((事故データ!$AM$4:$AM$364=$G100)*(事故データ!$U$4:$U$364=K$90)*(事故データ!$V$4:$V$364=1))</f>
        <v>0</v>
      </c>
      <c r="L100" s="358">
        <f>SUMPRODUCT((事故データ!$AM$4:$AM$364=$G100)*(事故データ!$U$4:$U$364=L$90)*(事故データ!$V$4:$V$364=1))</f>
        <v>0</v>
      </c>
      <c r="M100" s="358">
        <f>SUMPRODUCT((事故データ!$AM$4:$AM$364=$G100)*(事故データ!$U$4:$U$364=M$90)*(事故データ!$V$4:$V$364=1))</f>
        <v>0</v>
      </c>
      <c r="N100" s="358">
        <f>SUMPRODUCT((事故データ!$AM$4:$AM$364=$G100)*(事故データ!$U$4:$U$364=N$90)*(事故データ!$V$4:$V$364=1))</f>
        <v>0</v>
      </c>
      <c r="O100" s="358">
        <f>SUMPRODUCT((事故データ!$AM$4:$AM$364=$G100)*(事故データ!$U$4:$U$364=O$90)*(事故データ!$V$4:$V$364=1))</f>
        <v>0</v>
      </c>
      <c r="P100" s="358">
        <f>SUMPRODUCT((事故データ!$AM$4:$AM$364=$G100)*(事故データ!$U$4:$U$364=P$90)*(事故データ!$V$4:$V$364=1))</f>
        <v>0</v>
      </c>
      <c r="Q100" s="358">
        <f>SUMPRODUCT((事故データ!$AM$4:$AM$364=$G100)*(事故データ!$U$4:$U$364=Q$90)*(事故データ!$V$4:$V$364=1))</f>
        <v>0</v>
      </c>
      <c r="R100" s="358">
        <f>SUMPRODUCT((事故データ!$AM$4:$AM$364=$G100)*(事故データ!$U$4:$U$364=R$90)*(事故データ!$V$4:$V$364=1))</f>
        <v>0</v>
      </c>
      <c r="S100" s="358">
        <f>SUMPRODUCT((事故データ!$AM$4:$AM$364=$G100)*(事故データ!$U$4:$U$364=S$90)*(事故データ!$V$4:$V$364=1))</f>
        <v>0</v>
      </c>
      <c r="T100" s="442">
        <f>SUMPRODUCT((事故データ!$AM$4:$AM$364=$G100)*(事故データ!$U$4:$U$364=T$90)*(事故データ!$V$4:$V$364=1))</f>
        <v>0</v>
      </c>
    </row>
    <row r="101" spans="1:20">
      <c r="C101" s="352" t="str">
        <f t="shared" si="23"/>
        <v>料金所・同付近</v>
      </c>
      <c r="D101" s="353">
        <f>SUMPRODUCT((事故データ!$AM$4:$AM$364=$C101)*(事故データ!$T$4:$T$364=D$90)*(事故データ!$V$4:$V$364=1))</f>
        <v>0</v>
      </c>
      <c r="E101" s="354">
        <f>COUNTIF(事故データ!$AM$4:$AM$364,C101)</f>
        <v>0</v>
      </c>
      <c r="G101" s="355" t="str">
        <f t="shared" si="24"/>
        <v>料金所・同付近</v>
      </c>
      <c r="H101" s="356">
        <f t="shared" si="20"/>
        <v>0</v>
      </c>
      <c r="I101" s="357">
        <f>SUMPRODUCT((事故データ!$AM$4:$AM$364=$G101)*(事故データ!$U$4:$U$364=I$90)*(事故データ!$V$4:$V$364=1))</f>
        <v>0</v>
      </c>
      <c r="J101" s="358">
        <f>SUMPRODUCT((事故データ!$AM$4:$AM$364=$G101)*(事故データ!$U$4:$U$364=J$90)*(事故データ!$V$4:$V$364=1))</f>
        <v>0</v>
      </c>
      <c r="K101" s="358">
        <f>SUMPRODUCT((事故データ!$AM$4:$AM$364=$G101)*(事故データ!$U$4:$U$364=K$90)*(事故データ!$V$4:$V$364=1))</f>
        <v>0</v>
      </c>
      <c r="L101" s="358">
        <f>SUMPRODUCT((事故データ!$AM$4:$AM$364=$G101)*(事故データ!$U$4:$U$364=L$90)*(事故データ!$V$4:$V$364=1))</f>
        <v>0</v>
      </c>
      <c r="M101" s="358">
        <f>SUMPRODUCT((事故データ!$AM$4:$AM$364=$G101)*(事故データ!$U$4:$U$364=M$90)*(事故データ!$V$4:$V$364=1))</f>
        <v>0</v>
      </c>
      <c r="N101" s="358">
        <f>SUMPRODUCT((事故データ!$AM$4:$AM$364=$G101)*(事故データ!$U$4:$U$364=N$90)*(事故データ!$V$4:$V$364=1))</f>
        <v>0</v>
      </c>
      <c r="O101" s="358">
        <f>SUMPRODUCT((事故データ!$AM$4:$AM$364=$G101)*(事故データ!$U$4:$U$364=O$90)*(事故データ!$V$4:$V$364=1))</f>
        <v>0</v>
      </c>
      <c r="P101" s="358">
        <f>SUMPRODUCT((事故データ!$AM$4:$AM$364=$G101)*(事故データ!$U$4:$U$364=P$90)*(事故データ!$V$4:$V$364=1))</f>
        <v>0</v>
      </c>
      <c r="Q101" s="358">
        <f>SUMPRODUCT((事故データ!$AM$4:$AM$364=$G101)*(事故データ!$U$4:$U$364=Q$90)*(事故データ!$V$4:$V$364=1))</f>
        <v>0</v>
      </c>
      <c r="R101" s="358">
        <f>SUMPRODUCT((事故データ!$AM$4:$AM$364=$G101)*(事故データ!$U$4:$U$364=R$90)*(事故データ!$V$4:$V$364=1))</f>
        <v>0</v>
      </c>
      <c r="S101" s="358">
        <f>SUMPRODUCT((事故データ!$AM$4:$AM$364=$G101)*(事故データ!$U$4:$U$364=S$90)*(事故データ!$V$4:$V$364=1))</f>
        <v>0</v>
      </c>
      <c r="T101" s="442">
        <f>SUMPRODUCT((事故データ!$AM$4:$AM$364=$G101)*(事故データ!$U$4:$U$364=T$90)*(事故データ!$V$4:$V$364=1))</f>
        <v>0</v>
      </c>
    </row>
    <row r="102" spans="1:20">
      <c r="C102" s="352" t="str">
        <f t="shared" si="23"/>
        <v>出入口・同付近</v>
      </c>
      <c r="D102" s="353">
        <f>SUMPRODUCT((事故データ!$AM$4:$AM$364=$C102)*(事故データ!$T$4:$T$364=D$90)*(事故データ!$V$4:$V$364=1))</f>
        <v>0</v>
      </c>
      <c r="E102" s="354">
        <f>COUNTIF(事故データ!$AM$4:$AM$364,C102)</f>
        <v>0</v>
      </c>
      <c r="G102" s="355" t="str">
        <f t="shared" si="24"/>
        <v>出入口・同付近</v>
      </c>
      <c r="H102" s="356">
        <f t="shared" si="20"/>
        <v>0</v>
      </c>
      <c r="I102" s="357">
        <f>SUMPRODUCT((事故データ!$AM$4:$AM$364=$G102)*(事故データ!$U$4:$U$364=I$90)*(事故データ!$V$4:$V$364=1))</f>
        <v>0</v>
      </c>
      <c r="J102" s="358">
        <f>SUMPRODUCT((事故データ!$AM$4:$AM$364=$G102)*(事故データ!$U$4:$U$364=J$90)*(事故データ!$V$4:$V$364=1))</f>
        <v>0</v>
      </c>
      <c r="K102" s="358">
        <f>SUMPRODUCT((事故データ!$AM$4:$AM$364=$G102)*(事故データ!$U$4:$U$364=K$90)*(事故データ!$V$4:$V$364=1))</f>
        <v>0</v>
      </c>
      <c r="L102" s="358">
        <f>SUMPRODUCT((事故データ!$AM$4:$AM$364=$G102)*(事故データ!$U$4:$U$364=L$90)*(事故データ!$V$4:$V$364=1))</f>
        <v>0</v>
      </c>
      <c r="M102" s="358">
        <f>SUMPRODUCT((事故データ!$AM$4:$AM$364=$G102)*(事故データ!$U$4:$U$364=M$90)*(事故データ!$V$4:$V$364=1))</f>
        <v>0</v>
      </c>
      <c r="N102" s="358">
        <f>SUMPRODUCT((事故データ!$AM$4:$AM$364=$G102)*(事故データ!$U$4:$U$364=N$90)*(事故データ!$V$4:$V$364=1))</f>
        <v>0</v>
      </c>
      <c r="O102" s="358">
        <f>SUMPRODUCT((事故データ!$AM$4:$AM$364=$G102)*(事故データ!$U$4:$U$364=O$90)*(事故データ!$V$4:$V$364=1))</f>
        <v>0</v>
      </c>
      <c r="P102" s="358">
        <f>SUMPRODUCT((事故データ!$AM$4:$AM$364=$G102)*(事故データ!$U$4:$U$364=P$90)*(事故データ!$V$4:$V$364=1))</f>
        <v>0</v>
      </c>
      <c r="Q102" s="358">
        <f>SUMPRODUCT((事故データ!$AM$4:$AM$364=$G102)*(事故データ!$U$4:$U$364=Q$90)*(事故データ!$V$4:$V$364=1))</f>
        <v>0</v>
      </c>
      <c r="R102" s="358">
        <f>SUMPRODUCT((事故データ!$AM$4:$AM$364=$G102)*(事故データ!$U$4:$U$364=R$90)*(事故データ!$V$4:$V$364=1))</f>
        <v>0</v>
      </c>
      <c r="S102" s="358">
        <f>SUMPRODUCT((事故データ!$AM$4:$AM$364=$G102)*(事故データ!$U$4:$U$364=S$90)*(事故データ!$V$4:$V$364=1))</f>
        <v>0</v>
      </c>
      <c r="T102" s="442">
        <f>SUMPRODUCT((事故データ!$AM$4:$AM$364=$G102)*(事故データ!$U$4:$U$364=T$90)*(事故データ!$V$4:$V$364=1))</f>
        <v>0</v>
      </c>
    </row>
    <row r="103" spans="1:20">
      <c r="C103" s="352" t="str">
        <f t="shared" si="23"/>
        <v>停留所・同付近</v>
      </c>
      <c r="D103" s="353">
        <f>SUMPRODUCT((事故データ!$AM$4:$AM$364=$C103)*(事故データ!$T$4:$T$364=D$90)*(事故データ!$V$4:$V$364=1))</f>
        <v>0</v>
      </c>
      <c r="E103" s="354">
        <f>COUNTIF(事故データ!$AM$4:$AM$364,C103)</f>
        <v>0</v>
      </c>
      <c r="G103" s="355" t="str">
        <f t="shared" si="24"/>
        <v>停留所・同付近</v>
      </c>
      <c r="H103" s="356">
        <f t="shared" si="20"/>
        <v>0</v>
      </c>
      <c r="I103" s="357">
        <f>SUMPRODUCT((事故データ!$AM$4:$AM$364=$G103)*(事故データ!$U$4:$U$364=I$90)*(事故データ!$V$4:$V$364=1))</f>
        <v>0</v>
      </c>
      <c r="J103" s="358">
        <f>SUMPRODUCT((事故データ!$AM$4:$AM$364=$G103)*(事故データ!$U$4:$U$364=J$90)*(事故データ!$V$4:$V$364=1))</f>
        <v>0</v>
      </c>
      <c r="K103" s="358">
        <f>SUMPRODUCT((事故データ!$AM$4:$AM$364=$G103)*(事故データ!$U$4:$U$364=K$90)*(事故データ!$V$4:$V$364=1))</f>
        <v>0</v>
      </c>
      <c r="L103" s="358">
        <f>SUMPRODUCT((事故データ!$AM$4:$AM$364=$G103)*(事故データ!$U$4:$U$364=L$90)*(事故データ!$V$4:$V$364=1))</f>
        <v>0</v>
      </c>
      <c r="M103" s="358">
        <f>SUMPRODUCT((事故データ!$AM$4:$AM$364=$G103)*(事故データ!$U$4:$U$364=M$90)*(事故データ!$V$4:$V$364=1))</f>
        <v>0</v>
      </c>
      <c r="N103" s="358">
        <f>SUMPRODUCT((事故データ!$AM$4:$AM$364=$G103)*(事故データ!$U$4:$U$364=N$90)*(事故データ!$V$4:$V$364=1))</f>
        <v>0</v>
      </c>
      <c r="O103" s="358">
        <f>SUMPRODUCT((事故データ!$AM$4:$AM$364=$G103)*(事故データ!$U$4:$U$364=O$90)*(事故データ!$V$4:$V$364=1))</f>
        <v>0</v>
      </c>
      <c r="P103" s="358">
        <f>SUMPRODUCT((事故データ!$AM$4:$AM$364=$G103)*(事故データ!$U$4:$U$364=P$90)*(事故データ!$V$4:$V$364=1))</f>
        <v>0</v>
      </c>
      <c r="Q103" s="358">
        <f>SUMPRODUCT((事故データ!$AM$4:$AM$364=$G103)*(事故データ!$U$4:$U$364=Q$90)*(事故データ!$V$4:$V$364=1))</f>
        <v>0</v>
      </c>
      <c r="R103" s="358">
        <f>SUMPRODUCT((事故データ!$AM$4:$AM$364=$G103)*(事故データ!$U$4:$U$364=R$90)*(事故データ!$V$4:$V$364=1))</f>
        <v>0</v>
      </c>
      <c r="S103" s="358">
        <f>SUMPRODUCT((事故データ!$AM$4:$AM$364=$G103)*(事故データ!$U$4:$U$364=S$90)*(事故データ!$V$4:$V$364=1))</f>
        <v>0</v>
      </c>
      <c r="T103" s="442">
        <f>SUMPRODUCT((事故データ!$AM$4:$AM$364=$G103)*(事故データ!$U$4:$U$364=T$90)*(事故データ!$V$4:$V$364=1))</f>
        <v>0</v>
      </c>
    </row>
    <row r="104" spans="1:20">
      <c r="C104" s="352" t="str">
        <f t="shared" si="23"/>
        <v>ターミナル</v>
      </c>
      <c r="D104" s="353">
        <f>SUMPRODUCT((事故データ!$AM$4:$AM$364=$C104)*(事故データ!$T$4:$T$364=D$90)*(事故データ!$V$4:$V$364=1))</f>
        <v>0</v>
      </c>
      <c r="E104" s="354">
        <f>COUNTIF(事故データ!$AM$4:$AM$364,C104)</f>
        <v>0</v>
      </c>
      <c r="G104" s="355" t="str">
        <f t="shared" si="24"/>
        <v>ターミナル</v>
      </c>
      <c r="H104" s="356">
        <f t="shared" si="20"/>
        <v>0</v>
      </c>
      <c r="I104" s="357">
        <f>SUMPRODUCT((事故データ!$AM$4:$AM$364=$G104)*(事故データ!$U$4:$U$364=I$90)*(事故データ!$V$4:$V$364=1))</f>
        <v>0</v>
      </c>
      <c r="J104" s="358">
        <f>SUMPRODUCT((事故データ!$AM$4:$AM$364=$G104)*(事故データ!$U$4:$U$364=J$90)*(事故データ!$V$4:$V$364=1))</f>
        <v>0</v>
      </c>
      <c r="K104" s="358">
        <f>SUMPRODUCT((事故データ!$AM$4:$AM$364=$G104)*(事故データ!$U$4:$U$364=K$90)*(事故データ!$V$4:$V$364=1))</f>
        <v>0</v>
      </c>
      <c r="L104" s="358">
        <f>SUMPRODUCT((事故データ!$AM$4:$AM$364=$G104)*(事故データ!$U$4:$U$364=L$90)*(事故データ!$V$4:$V$364=1))</f>
        <v>0</v>
      </c>
      <c r="M104" s="358">
        <f>SUMPRODUCT((事故データ!$AM$4:$AM$364=$G104)*(事故データ!$U$4:$U$364=M$90)*(事故データ!$V$4:$V$364=1))</f>
        <v>0</v>
      </c>
      <c r="N104" s="358">
        <f>SUMPRODUCT((事故データ!$AM$4:$AM$364=$G104)*(事故データ!$U$4:$U$364=N$90)*(事故データ!$V$4:$V$364=1))</f>
        <v>0</v>
      </c>
      <c r="O104" s="358">
        <f>SUMPRODUCT((事故データ!$AM$4:$AM$364=$G104)*(事故データ!$U$4:$U$364=O$90)*(事故データ!$V$4:$V$364=1))</f>
        <v>0</v>
      </c>
      <c r="P104" s="358">
        <f>SUMPRODUCT((事故データ!$AM$4:$AM$364=$G104)*(事故データ!$U$4:$U$364=P$90)*(事故データ!$V$4:$V$364=1))</f>
        <v>0</v>
      </c>
      <c r="Q104" s="358">
        <f>SUMPRODUCT((事故データ!$AM$4:$AM$364=$G104)*(事故データ!$U$4:$U$364=Q$90)*(事故データ!$V$4:$V$364=1))</f>
        <v>0</v>
      </c>
      <c r="R104" s="358">
        <f>SUMPRODUCT((事故データ!$AM$4:$AM$364=$G104)*(事故データ!$U$4:$U$364=R$90)*(事故データ!$V$4:$V$364=1))</f>
        <v>0</v>
      </c>
      <c r="S104" s="358">
        <f>SUMPRODUCT((事故データ!$AM$4:$AM$364=$G104)*(事故データ!$U$4:$U$364=S$90)*(事故データ!$V$4:$V$364=1))</f>
        <v>0</v>
      </c>
      <c r="T104" s="442">
        <f>SUMPRODUCT((事故データ!$AM$4:$AM$364=$G104)*(事故データ!$U$4:$U$364=T$90)*(事故データ!$V$4:$V$364=1))</f>
        <v>0</v>
      </c>
    </row>
    <row r="105" spans="1:20">
      <c r="C105" s="352" t="str">
        <f t="shared" si="23"/>
        <v>カーブ・ロータリー</v>
      </c>
      <c r="D105" s="353">
        <f>SUMPRODUCT((事故データ!$AM$4:$AM$364=$C105)*(事故データ!$T$4:$T$364=D$90)*(事故データ!$V$4:$V$364=1))</f>
        <v>0</v>
      </c>
      <c r="E105" s="354">
        <f>COUNTIF(事故データ!$AM$4:$AM$364,C105)</f>
        <v>0</v>
      </c>
      <c r="G105" s="355" t="str">
        <f t="shared" si="24"/>
        <v>カーブ・ロータリー</v>
      </c>
      <c r="H105" s="356">
        <f t="shared" si="20"/>
        <v>0</v>
      </c>
      <c r="I105" s="357">
        <f>SUMPRODUCT((事故データ!$AM$4:$AM$364=$G105)*(事故データ!$U$4:$U$364=I$90)*(事故データ!$V$4:$V$364=1))</f>
        <v>0</v>
      </c>
      <c r="J105" s="358">
        <f>SUMPRODUCT((事故データ!$AM$4:$AM$364=$G105)*(事故データ!$U$4:$U$364=J$90)*(事故データ!$V$4:$V$364=1))</f>
        <v>0</v>
      </c>
      <c r="K105" s="358">
        <f>SUMPRODUCT((事故データ!$AM$4:$AM$364=$G105)*(事故データ!$U$4:$U$364=K$90)*(事故データ!$V$4:$V$364=1))</f>
        <v>0</v>
      </c>
      <c r="L105" s="358">
        <f>SUMPRODUCT((事故データ!$AM$4:$AM$364=$G105)*(事故データ!$U$4:$U$364=L$90)*(事故データ!$V$4:$V$364=1))</f>
        <v>0</v>
      </c>
      <c r="M105" s="358">
        <f>SUMPRODUCT((事故データ!$AM$4:$AM$364=$G105)*(事故データ!$U$4:$U$364=M$90)*(事故データ!$V$4:$V$364=1))</f>
        <v>0</v>
      </c>
      <c r="N105" s="358">
        <f>SUMPRODUCT((事故データ!$AM$4:$AM$364=$G105)*(事故データ!$U$4:$U$364=N$90)*(事故データ!$V$4:$V$364=1))</f>
        <v>0</v>
      </c>
      <c r="O105" s="358">
        <f>SUMPRODUCT((事故データ!$AM$4:$AM$364=$G105)*(事故データ!$U$4:$U$364=O$90)*(事故データ!$V$4:$V$364=1))</f>
        <v>0</v>
      </c>
      <c r="P105" s="358">
        <f>SUMPRODUCT((事故データ!$AM$4:$AM$364=$G105)*(事故データ!$U$4:$U$364=P$90)*(事故データ!$V$4:$V$364=1))</f>
        <v>0</v>
      </c>
      <c r="Q105" s="358">
        <f>SUMPRODUCT((事故データ!$AM$4:$AM$364=$G105)*(事故データ!$U$4:$U$364=Q$90)*(事故データ!$V$4:$V$364=1))</f>
        <v>0</v>
      </c>
      <c r="R105" s="358">
        <f>SUMPRODUCT((事故データ!$AM$4:$AM$364=$G105)*(事故データ!$U$4:$U$364=R$90)*(事故データ!$V$4:$V$364=1))</f>
        <v>0</v>
      </c>
      <c r="S105" s="358">
        <f>SUMPRODUCT((事故データ!$AM$4:$AM$364=$G105)*(事故データ!$U$4:$U$364=S$90)*(事故データ!$V$4:$V$364=1))</f>
        <v>0</v>
      </c>
      <c r="T105" s="442">
        <f>SUMPRODUCT((事故データ!$AM$4:$AM$364=$G105)*(事故データ!$U$4:$U$364=T$90)*(事故データ!$V$4:$V$364=1))</f>
        <v>0</v>
      </c>
    </row>
    <row r="106" spans="1:20">
      <c r="C106" s="352" t="str">
        <f t="shared" si="23"/>
        <v>拠点構内・前路上等</v>
      </c>
      <c r="D106" s="353">
        <f>SUMPRODUCT((事故データ!$AM$4:$AM$364=$C106)*(事故データ!$T$4:$T$364=D$90)*(事故データ!$V$4:$V$364=1))</f>
        <v>0</v>
      </c>
      <c r="E106" s="354">
        <f>COUNTIF(事故データ!$AM$4:$AM$364,C106)</f>
        <v>3</v>
      </c>
      <c r="G106" s="355" t="str">
        <f t="shared" si="24"/>
        <v>拠点構内・前路上等</v>
      </c>
      <c r="H106" s="356">
        <f t="shared" si="20"/>
        <v>3</v>
      </c>
      <c r="I106" s="357">
        <f>SUMPRODUCT((事故データ!$AM$4:$AM$364=$G106)*(事故データ!$U$4:$U$364=I$90)*(事故データ!$V$4:$V$364=1))</f>
        <v>0</v>
      </c>
      <c r="J106" s="358">
        <f>SUMPRODUCT((事故データ!$AM$4:$AM$364=$G106)*(事故データ!$U$4:$U$364=J$90)*(事故データ!$V$4:$V$364=1))</f>
        <v>0</v>
      </c>
      <c r="K106" s="358">
        <f>SUMPRODUCT((事故データ!$AM$4:$AM$364=$G106)*(事故データ!$U$4:$U$364=K$90)*(事故データ!$V$4:$V$364=1))</f>
        <v>0</v>
      </c>
      <c r="L106" s="358">
        <f>SUMPRODUCT((事故データ!$AM$4:$AM$364=$G106)*(事故データ!$U$4:$U$364=L$90)*(事故データ!$V$4:$V$364=1))</f>
        <v>3</v>
      </c>
      <c r="M106" s="358">
        <f>SUMPRODUCT((事故データ!$AM$4:$AM$364=$G106)*(事故データ!$U$4:$U$364=M$90)*(事故データ!$V$4:$V$364=1))</f>
        <v>0</v>
      </c>
      <c r="N106" s="358">
        <f>SUMPRODUCT((事故データ!$AM$4:$AM$364=$G106)*(事故データ!$U$4:$U$364=N$90)*(事故データ!$V$4:$V$364=1))</f>
        <v>0</v>
      </c>
      <c r="O106" s="358">
        <f>SUMPRODUCT((事故データ!$AM$4:$AM$364=$G106)*(事故データ!$U$4:$U$364=O$90)*(事故データ!$V$4:$V$364=1))</f>
        <v>0</v>
      </c>
      <c r="P106" s="358">
        <f>SUMPRODUCT((事故データ!$AM$4:$AM$364=$G106)*(事故データ!$U$4:$U$364=P$90)*(事故データ!$V$4:$V$364=1))</f>
        <v>0</v>
      </c>
      <c r="Q106" s="358">
        <f>SUMPRODUCT((事故データ!$AM$4:$AM$364=$G106)*(事故データ!$U$4:$U$364=Q$90)*(事故データ!$V$4:$V$364=1))</f>
        <v>0</v>
      </c>
      <c r="R106" s="358">
        <f>SUMPRODUCT((事故データ!$AM$4:$AM$364=$G106)*(事故データ!$U$4:$U$364=R$90)*(事故データ!$V$4:$V$364=1))</f>
        <v>0</v>
      </c>
      <c r="S106" s="358">
        <f>SUMPRODUCT((事故データ!$AM$4:$AM$364=$G106)*(事故データ!$U$4:$U$364=S$90)*(事故データ!$V$4:$V$364=1))</f>
        <v>0</v>
      </c>
      <c r="T106" s="442">
        <f>SUMPRODUCT((事故データ!$AM$4:$AM$364=$G106)*(事故データ!$U$4:$U$364=T$90)*(事故データ!$V$4:$V$364=1))</f>
        <v>0</v>
      </c>
    </row>
    <row r="107" spans="1:20">
      <c r="C107" s="352" t="str">
        <f t="shared" si="23"/>
        <v>顧客構内・前路上等</v>
      </c>
      <c r="D107" s="353">
        <f>SUMPRODUCT((事故データ!$AM$4:$AM$364=$C107)*(事故データ!$T$4:$T$364=D$90)*(事故データ!$V$4:$V$364=1))</f>
        <v>3</v>
      </c>
      <c r="E107" s="354">
        <f>COUNTIF(事故データ!$AM$4:$AM$364,C107)</f>
        <v>17</v>
      </c>
      <c r="G107" s="355" t="str">
        <f t="shared" si="24"/>
        <v>顧客構内・前路上等</v>
      </c>
      <c r="H107" s="356">
        <f t="shared" si="20"/>
        <v>17</v>
      </c>
      <c r="I107" s="357">
        <f>SUMPRODUCT((事故データ!$AM$4:$AM$364=$G107)*(事故データ!$U$4:$U$364=I$90)*(事故データ!$V$4:$V$364=1))</f>
        <v>0</v>
      </c>
      <c r="J107" s="358">
        <f>SUMPRODUCT((事故データ!$AM$4:$AM$364=$G107)*(事故データ!$U$4:$U$364=J$90)*(事故データ!$V$4:$V$364=1))</f>
        <v>7</v>
      </c>
      <c r="K107" s="358">
        <f>SUMPRODUCT((事故データ!$AM$4:$AM$364=$G107)*(事故データ!$U$4:$U$364=K$90)*(事故データ!$V$4:$V$364=1))</f>
        <v>0</v>
      </c>
      <c r="L107" s="358">
        <f>SUMPRODUCT((事故データ!$AM$4:$AM$364=$G107)*(事故データ!$U$4:$U$364=L$90)*(事故データ!$V$4:$V$364=1))</f>
        <v>7</v>
      </c>
      <c r="M107" s="358">
        <f>SUMPRODUCT((事故データ!$AM$4:$AM$364=$G107)*(事故データ!$U$4:$U$364=M$90)*(事故データ!$V$4:$V$364=1))</f>
        <v>0</v>
      </c>
      <c r="N107" s="358">
        <f>SUMPRODUCT((事故データ!$AM$4:$AM$364=$G107)*(事故データ!$U$4:$U$364=N$90)*(事故データ!$V$4:$V$364=1))</f>
        <v>0</v>
      </c>
      <c r="O107" s="358">
        <f>SUMPRODUCT((事故データ!$AM$4:$AM$364=$G107)*(事故データ!$U$4:$U$364=O$90)*(事故データ!$V$4:$V$364=1))</f>
        <v>0</v>
      </c>
      <c r="P107" s="358">
        <f>SUMPRODUCT((事故データ!$AM$4:$AM$364=$G107)*(事故データ!$U$4:$U$364=P$90)*(事故データ!$V$4:$V$364=1))</f>
        <v>1</v>
      </c>
      <c r="Q107" s="358">
        <f>SUMPRODUCT((事故データ!$AM$4:$AM$364=$G107)*(事故データ!$U$4:$U$364=Q$90)*(事故データ!$V$4:$V$364=1))</f>
        <v>1</v>
      </c>
      <c r="R107" s="358">
        <f>SUMPRODUCT((事故データ!$AM$4:$AM$364=$G107)*(事故データ!$U$4:$U$364=R$90)*(事故データ!$V$4:$V$364=1))</f>
        <v>1</v>
      </c>
      <c r="S107" s="358">
        <f>SUMPRODUCT((事故データ!$AM$4:$AM$364=$G107)*(事故データ!$U$4:$U$364=S$90)*(事故データ!$V$4:$V$364=1))</f>
        <v>0</v>
      </c>
      <c r="T107" s="442">
        <f>SUMPRODUCT((事故データ!$AM$4:$AM$364=$G107)*(事故データ!$U$4:$U$364=T$90)*(事故データ!$V$4:$V$364=1))</f>
        <v>0</v>
      </c>
    </row>
    <row r="108" spans="1:20">
      <c r="C108" s="352" t="str">
        <f t="shared" si="23"/>
        <v>他構内・前路上等</v>
      </c>
      <c r="D108" s="353">
        <f>SUMPRODUCT((事故データ!$AM$4:$AM$364=$C108)*(事故データ!$T$4:$T$364=D$90)*(事故データ!$V$4:$V$364=1))</f>
        <v>0</v>
      </c>
      <c r="E108" s="354">
        <f>COUNTIF(事故データ!$AM$4:$AM$364,C108)</f>
        <v>0</v>
      </c>
      <c r="G108" s="355" t="str">
        <f t="shared" si="24"/>
        <v>他構内・前路上等</v>
      </c>
      <c r="H108" s="356">
        <f t="shared" si="20"/>
        <v>0</v>
      </c>
      <c r="I108" s="357">
        <f>SUMPRODUCT((事故データ!$AM$4:$AM$364=$G108)*(事故データ!$U$4:$U$364=I$90)*(事故データ!$V$4:$V$364=1))</f>
        <v>0</v>
      </c>
      <c r="J108" s="358">
        <f>SUMPRODUCT((事故データ!$AM$4:$AM$364=$G108)*(事故データ!$U$4:$U$364=J$90)*(事故データ!$V$4:$V$364=1))</f>
        <v>0</v>
      </c>
      <c r="K108" s="358">
        <f>SUMPRODUCT((事故データ!$AM$4:$AM$364=$G108)*(事故データ!$U$4:$U$364=K$90)*(事故データ!$V$4:$V$364=1))</f>
        <v>0</v>
      </c>
      <c r="L108" s="358">
        <f>SUMPRODUCT((事故データ!$AM$4:$AM$364=$G108)*(事故データ!$U$4:$U$364=L$90)*(事故データ!$V$4:$V$364=1))</f>
        <v>0</v>
      </c>
      <c r="M108" s="358">
        <f>SUMPRODUCT((事故データ!$AM$4:$AM$364=$G108)*(事故データ!$U$4:$U$364=M$90)*(事故データ!$V$4:$V$364=1))</f>
        <v>0</v>
      </c>
      <c r="N108" s="358">
        <f>SUMPRODUCT((事故データ!$AM$4:$AM$364=$G108)*(事故データ!$U$4:$U$364=N$90)*(事故データ!$V$4:$V$364=1))</f>
        <v>0</v>
      </c>
      <c r="O108" s="358">
        <f>SUMPRODUCT((事故データ!$AM$4:$AM$364=$G108)*(事故データ!$U$4:$U$364=O$90)*(事故データ!$V$4:$V$364=1))</f>
        <v>0</v>
      </c>
      <c r="P108" s="358">
        <f>SUMPRODUCT((事故データ!$AM$4:$AM$364=$G108)*(事故データ!$U$4:$U$364=P$90)*(事故データ!$V$4:$V$364=1))</f>
        <v>0</v>
      </c>
      <c r="Q108" s="358">
        <f>SUMPRODUCT((事故データ!$AM$4:$AM$364=$G108)*(事故データ!$U$4:$U$364=Q$90)*(事故データ!$V$4:$V$364=1))</f>
        <v>0</v>
      </c>
      <c r="R108" s="358">
        <f>SUMPRODUCT((事故データ!$AM$4:$AM$364=$G108)*(事故データ!$U$4:$U$364=R$90)*(事故データ!$V$4:$V$364=1))</f>
        <v>0</v>
      </c>
      <c r="S108" s="358">
        <f>SUMPRODUCT((事故データ!$AM$4:$AM$364=$G108)*(事故データ!$U$4:$U$364=S$90)*(事故データ!$V$4:$V$364=1))</f>
        <v>0</v>
      </c>
      <c r="T108" s="442">
        <f>SUMPRODUCT((事故データ!$AM$4:$AM$364=$G108)*(事故データ!$U$4:$U$364=T$90)*(事故データ!$V$4:$V$364=1))</f>
        <v>0</v>
      </c>
    </row>
    <row r="109" spans="1:20">
      <c r="C109" s="352" t="str">
        <f t="shared" si="23"/>
        <v>SA･PA</v>
      </c>
      <c r="D109" s="353">
        <f>SUMPRODUCT((事故データ!$AM$4:$AM$364=$C109)*(事故データ!$T$4:$T$364=D$90)*(事故データ!$V$4:$V$364=1))</f>
        <v>0</v>
      </c>
      <c r="E109" s="354">
        <f>COUNTIF(事故データ!$AM$4:$AM$364,C109)</f>
        <v>0</v>
      </c>
      <c r="G109" s="355" t="str">
        <f t="shared" si="24"/>
        <v>SA･PA</v>
      </c>
      <c r="H109" s="356">
        <f t="shared" si="20"/>
        <v>0</v>
      </c>
      <c r="I109" s="357">
        <f>SUMPRODUCT((事故データ!$AM$4:$AM$364=$G109)*(事故データ!$U$4:$U$364=I$90)*(事故データ!$V$4:$V$364=1))</f>
        <v>0</v>
      </c>
      <c r="J109" s="358">
        <f>SUMPRODUCT((事故データ!$AM$4:$AM$364=$G109)*(事故データ!$U$4:$U$364=J$90)*(事故データ!$V$4:$V$364=1))</f>
        <v>0</v>
      </c>
      <c r="K109" s="358">
        <f>SUMPRODUCT((事故データ!$AM$4:$AM$364=$G109)*(事故データ!$U$4:$U$364=K$90)*(事故データ!$V$4:$V$364=1))</f>
        <v>0</v>
      </c>
      <c r="L109" s="358">
        <f>SUMPRODUCT((事故データ!$AM$4:$AM$364=$G109)*(事故データ!$U$4:$U$364=L$90)*(事故データ!$V$4:$V$364=1))</f>
        <v>0</v>
      </c>
      <c r="M109" s="358">
        <f>SUMPRODUCT((事故データ!$AM$4:$AM$364=$G109)*(事故データ!$U$4:$U$364=M$90)*(事故データ!$V$4:$V$364=1))</f>
        <v>0</v>
      </c>
      <c r="N109" s="358">
        <f>SUMPRODUCT((事故データ!$AM$4:$AM$364=$G109)*(事故データ!$U$4:$U$364=N$90)*(事故データ!$V$4:$V$364=1))</f>
        <v>0</v>
      </c>
      <c r="O109" s="358">
        <f>SUMPRODUCT((事故データ!$AM$4:$AM$364=$G109)*(事故データ!$U$4:$U$364=O$90)*(事故データ!$V$4:$V$364=1))</f>
        <v>0</v>
      </c>
      <c r="P109" s="358">
        <f>SUMPRODUCT((事故データ!$AM$4:$AM$364=$G109)*(事故データ!$U$4:$U$364=P$90)*(事故データ!$V$4:$V$364=1))</f>
        <v>0</v>
      </c>
      <c r="Q109" s="358">
        <f>SUMPRODUCT((事故データ!$AM$4:$AM$364=$G109)*(事故データ!$U$4:$U$364=Q$90)*(事故データ!$V$4:$V$364=1))</f>
        <v>0</v>
      </c>
      <c r="R109" s="358">
        <f>SUMPRODUCT((事故データ!$AM$4:$AM$364=$G109)*(事故データ!$U$4:$U$364=R$90)*(事故データ!$V$4:$V$364=1))</f>
        <v>0</v>
      </c>
      <c r="S109" s="358">
        <f>SUMPRODUCT((事故データ!$AM$4:$AM$364=$G109)*(事故データ!$U$4:$U$364=S$90)*(事故データ!$V$4:$V$364=1))</f>
        <v>0</v>
      </c>
      <c r="T109" s="442">
        <f>SUMPRODUCT((事故データ!$AM$4:$AM$364=$G109)*(事故データ!$U$4:$U$364=T$90)*(事故データ!$V$4:$V$364=1))</f>
        <v>0</v>
      </c>
    </row>
    <row r="110" spans="1:20">
      <c r="C110" s="352" t="str">
        <f t="shared" si="23"/>
        <v>駐車場</v>
      </c>
      <c r="D110" s="353">
        <f>SUMPRODUCT((事故データ!$AM$4:$AM$364=$C110)*(事故データ!$T$4:$T$364=D$90)*(事故データ!$V$4:$V$364=1))</f>
        <v>0</v>
      </c>
      <c r="E110" s="354">
        <f>COUNTIF(事故データ!$AM$4:$AM$364,C110)</f>
        <v>0</v>
      </c>
      <c r="G110" s="355" t="str">
        <f t="shared" si="24"/>
        <v>駐車場</v>
      </c>
      <c r="H110" s="356">
        <f t="shared" si="20"/>
        <v>0</v>
      </c>
      <c r="I110" s="357">
        <f>SUMPRODUCT((事故データ!$AM$4:$AM$364=$G110)*(事故データ!$U$4:$U$364=I$90)*(事故データ!$V$4:$V$364=1))</f>
        <v>0</v>
      </c>
      <c r="J110" s="358">
        <f>SUMPRODUCT((事故データ!$AM$4:$AM$364=$G110)*(事故データ!$U$4:$U$364=J$90)*(事故データ!$V$4:$V$364=1))</f>
        <v>0</v>
      </c>
      <c r="K110" s="358">
        <f>SUMPRODUCT((事故データ!$AM$4:$AM$364=$G110)*(事故データ!$U$4:$U$364=K$90)*(事故データ!$V$4:$V$364=1))</f>
        <v>0</v>
      </c>
      <c r="L110" s="358">
        <f>SUMPRODUCT((事故データ!$AM$4:$AM$364=$G110)*(事故データ!$U$4:$U$364=L$90)*(事故データ!$V$4:$V$364=1))</f>
        <v>0</v>
      </c>
      <c r="M110" s="358">
        <f>SUMPRODUCT((事故データ!$AM$4:$AM$364=$G110)*(事故データ!$U$4:$U$364=M$90)*(事故データ!$V$4:$V$364=1))</f>
        <v>0</v>
      </c>
      <c r="N110" s="358">
        <f>SUMPRODUCT((事故データ!$AM$4:$AM$364=$G110)*(事故データ!$U$4:$U$364=N$90)*(事故データ!$V$4:$V$364=1))</f>
        <v>0</v>
      </c>
      <c r="O110" s="358">
        <f>SUMPRODUCT((事故データ!$AM$4:$AM$364=$G110)*(事故データ!$U$4:$U$364=O$90)*(事故データ!$V$4:$V$364=1))</f>
        <v>0</v>
      </c>
      <c r="P110" s="358">
        <f>SUMPRODUCT((事故データ!$AM$4:$AM$364=$G110)*(事故データ!$U$4:$U$364=P$90)*(事故データ!$V$4:$V$364=1))</f>
        <v>0</v>
      </c>
      <c r="Q110" s="358">
        <f>SUMPRODUCT((事故データ!$AM$4:$AM$364=$G110)*(事故データ!$U$4:$U$364=Q$90)*(事故データ!$V$4:$V$364=1))</f>
        <v>0</v>
      </c>
      <c r="R110" s="358">
        <f>SUMPRODUCT((事故データ!$AM$4:$AM$364=$G110)*(事故データ!$U$4:$U$364=R$90)*(事故データ!$V$4:$V$364=1))</f>
        <v>0</v>
      </c>
      <c r="S110" s="358">
        <f>SUMPRODUCT((事故データ!$AM$4:$AM$364=$G110)*(事故データ!$U$4:$U$364=S$90)*(事故データ!$V$4:$V$364=1))</f>
        <v>0</v>
      </c>
      <c r="T110" s="442">
        <f>SUMPRODUCT((事故データ!$AM$4:$AM$364=$G110)*(事故データ!$U$4:$U$364=T$90)*(事故データ!$V$4:$V$364=1))</f>
        <v>0</v>
      </c>
    </row>
    <row r="111" spans="1:20">
      <c r="C111" s="361" t="str">
        <f t="shared" si="23"/>
        <v>踏切</v>
      </c>
      <c r="D111" s="362">
        <f>SUMPRODUCT((事故データ!$AM$4:$AM$364=$C111)*(事故データ!$T$4:$T$364=D$90)*(事故データ!$V$4:$V$364=1))</f>
        <v>0</v>
      </c>
      <c r="E111" s="354">
        <f>COUNTIF(事故データ!$AM$4:$AM$364,C111)</f>
        <v>0</v>
      </c>
      <c r="G111" s="363" t="str">
        <f t="shared" si="24"/>
        <v>踏切</v>
      </c>
      <c r="H111" s="356">
        <f t="shared" si="20"/>
        <v>0</v>
      </c>
      <c r="I111" s="357">
        <f>SUMPRODUCT((事故データ!$AM$4:$AM$364=$G111)*(事故データ!$U$4:$U$364=I$90)*(事故データ!$V$4:$V$364=1))</f>
        <v>0</v>
      </c>
      <c r="J111" s="358">
        <f>SUMPRODUCT((事故データ!$AM$4:$AM$364=$G111)*(事故データ!$U$4:$U$364=J$90)*(事故データ!$V$4:$V$364=1))</f>
        <v>0</v>
      </c>
      <c r="K111" s="358">
        <f>SUMPRODUCT((事故データ!$AM$4:$AM$364=$G111)*(事故データ!$U$4:$U$364=K$90)*(事故データ!$V$4:$V$364=1))</f>
        <v>0</v>
      </c>
      <c r="L111" s="358">
        <f>SUMPRODUCT((事故データ!$AM$4:$AM$364=$G111)*(事故データ!$U$4:$U$364=L$90)*(事故データ!$V$4:$V$364=1))</f>
        <v>0</v>
      </c>
      <c r="M111" s="358">
        <f>SUMPRODUCT((事故データ!$AM$4:$AM$364=$G111)*(事故データ!$U$4:$U$364=M$90)*(事故データ!$V$4:$V$364=1))</f>
        <v>0</v>
      </c>
      <c r="N111" s="358">
        <f>SUMPRODUCT((事故データ!$AM$4:$AM$364=$G111)*(事故データ!$U$4:$U$364=N$90)*(事故データ!$V$4:$V$364=1))</f>
        <v>0</v>
      </c>
      <c r="O111" s="358">
        <f>SUMPRODUCT((事故データ!$AM$4:$AM$364=$G111)*(事故データ!$U$4:$U$364=O$90)*(事故データ!$V$4:$V$364=1))</f>
        <v>0</v>
      </c>
      <c r="P111" s="358">
        <f>SUMPRODUCT((事故データ!$AM$4:$AM$364=$G111)*(事故データ!$U$4:$U$364=P$90)*(事故データ!$V$4:$V$364=1))</f>
        <v>0</v>
      </c>
      <c r="Q111" s="358">
        <f>SUMPRODUCT((事故データ!$AM$4:$AM$364=$G111)*(事故データ!$U$4:$U$364=Q$90)*(事故データ!$V$4:$V$364=1))</f>
        <v>0</v>
      </c>
      <c r="R111" s="358">
        <f>SUMPRODUCT((事故データ!$AM$4:$AM$364=$G111)*(事故データ!$U$4:$U$364=R$90)*(事故データ!$V$4:$V$364=1))</f>
        <v>0</v>
      </c>
      <c r="S111" s="358">
        <f>SUMPRODUCT((事故データ!$AM$4:$AM$364=$G111)*(事故データ!$U$4:$U$364=S$90)*(事故データ!$V$4:$V$364=1))</f>
        <v>0</v>
      </c>
      <c r="T111" s="442">
        <f>SUMPRODUCT((事故データ!$AM$4:$AM$364=$G111)*(事故データ!$U$4:$U$364=T$90)*(事故データ!$V$4:$V$364=1))</f>
        <v>0</v>
      </c>
    </row>
    <row r="112" spans="1:20">
      <c r="A112" s="325" t="s">
        <v>248</v>
      </c>
      <c r="C112" s="365" t="str">
        <f t="shared" si="23"/>
        <v>不明</v>
      </c>
      <c r="D112" s="366">
        <f>SUMPRODUCT((事故データ!$AM$4:$AM$364=$C112)*(事故データ!$T$4:$T$364=D$90)*(事故データ!$V$4:$V$364=1))</f>
        <v>0</v>
      </c>
      <c r="E112" s="367">
        <f>COUNTIF(事故データ!$AM$4:$AM$364,C112)</f>
        <v>0</v>
      </c>
      <c r="G112" s="368" t="str">
        <f t="shared" si="24"/>
        <v>不明</v>
      </c>
      <c r="H112" s="369">
        <f t="shared" si="20"/>
        <v>0</v>
      </c>
      <c r="I112" s="370">
        <f>SUMPRODUCT((事故データ!$AM$4:$AM$364=$G112)*(事故データ!$U$4:$U$364=I$90)*(事故データ!$V$4:$V$364=1))</f>
        <v>0</v>
      </c>
      <c r="J112" s="371">
        <f>SUMPRODUCT((事故データ!$AM$4:$AM$364=$G112)*(事故データ!$U$4:$U$364=J$90)*(事故データ!$V$4:$V$364=1))</f>
        <v>0</v>
      </c>
      <c r="K112" s="371">
        <f>SUMPRODUCT((事故データ!$AM$4:$AM$364=$G112)*(事故データ!$U$4:$U$364=K$90)*(事故データ!$V$4:$V$364=1))</f>
        <v>0</v>
      </c>
      <c r="L112" s="371">
        <f>SUMPRODUCT((事故データ!$AM$4:$AM$364=$G112)*(事故データ!$U$4:$U$364=L$90)*(事故データ!$V$4:$V$364=1))</f>
        <v>0</v>
      </c>
      <c r="M112" s="371">
        <f>SUMPRODUCT((事故データ!$AM$4:$AM$364=$G112)*(事故データ!$U$4:$U$364=M$90)*(事故データ!$V$4:$V$364=1))</f>
        <v>0</v>
      </c>
      <c r="N112" s="371">
        <f>SUMPRODUCT((事故データ!$AM$4:$AM$364=$G112)*(事故データ!$U$4:$U$364=N$90)*(事故データ!$V$4:$V$364=1))</f>
        <v>0</v>
      </c>
      <c r="O112" s="371">
        <f>SUMPRODUCT((事故データ!$AM$4:$AM$364=$G112)*(事故データ!$U$4:$U$364=O$90)*(事故データ!$V$4:$V$364=1))</f>
        <v>0</v>
      </c>
      <c r="P112" s="371">
        <f>SUMPRODUCT((事故データ!$AM$4:$AM$364=$G112)*(事故データ!$U$4:$U$364=P$90)*(事故データ!$V$4:$V$364=1))</f>
        <v>0</v>
      </c>
      <c r="Q112" s="371">
        <f>SUMPRODUCT((事故データ!$AM$4:$AM$364=$G112)*(事故データ!$U$4:$U$364=Q$90)*(事故データ!$V$4:$V$364=1))</f>
        <v>0</v>
      </c>
      <c r="R112" s="371">
        <f>SUMPRODUCT((事故データ!$AM$4:$AM$364=$G112)*(事故データ!$U$4:$U$364=R$90)*(事故データ!$V$4:$V$364=1))</f>
        <v>0</v>
      </c>
      <c r="S112" s="371">
        <f>SUMPRODUCT((事故データ!$AM$4:$AM$364=$G112)*(事故データ!$U$4:$U$364=S$90)*(事故データ!$V$4:$V$364=1))</f>
        <v>0</v>
      </c>
      <c r="T112" s="443">
        <f>SUMPRODUCT((事故データ!$AM$4:$AM$364=$G112)*(事故データ!$U$4:$U$364=T$90)*(事故データ!$V$4:$V$364=1))</f>
        <v>0</v>
      </c>
    </row>
    <row r="115" spans="2:31">
      <c r="H115" s="444" t="s">
        <v>1266</v>
      </c>
      <c r="I115" s="445">
        <f>年度・部署・車種!F58</f>
        <v>17</v>
      </c>
      <c r="J115" s="445">
        <f>年度・部署・車種!G58</f>
        <v>18</v>
      </c>
      <c r="K115" s="445">
        <f>年度・部署・車種!H58</f>
        <v>19</v>
      </c>
      <c r="L115" s="445">
        <f>年度・部署・車種!I58</f>
        <v>20</v>
      </c>
      <c r="M115" s="445">
        <f>年度・部署・車種!J58</f>
        <v>21</v>
      </c>
      <c r="N115" s="445">
        <f>年度・部署・車種!K58</f>
        <v>22</v>
      </c>
      <c r="O115" s="445">
        <f>年度・部署・車種!L58</f>
        <v>23</v>
      </c>
      <c r="P115" s="445">
        <f>年度・部署・車種!M58</f>
        <v>24</v>
      </c>
      <c r="Q115" s="445">
        <f>年度・部署・車種!N58</f>
        <v>25</v>
      </c>
      <c r="R115" s="445">
        <f>年度・部署・車種!O58</f>
        <v>26</v>
      </c>
      <c r="S115" s="445">
        <f>年度・部署・車種!P58</f>
        <v>27</v>
      </c>
      <c r="T115" s="445">
        <f>年度・部署・車種!Q58</f>
        <v>28</v>
      </c>
      <c r="U115" s="445">
        <f>年度・部署・車種!R58</f>
        <v>29</v>
      </c>
      <c r="V115" s="445">
        <f>年度・部署・車種!S58</f>
        <v>30</v>
      </c>
      <c r="W115" s="445">
        <f>年度・部署・車種!T58</f>
        <v>31</v>
      </c>
      <c r="X115" s="445">
        <f>年度・部署・車種!U58</f>
        <v>32</v>
      </c>
      <c r="Y115" s="445">
        <f>年度・部署・車種!V58</f>
        <v>33</v>
      </c>
      <c r="Z115" s="445">
        <f>年度・部署・車種!W58</f>
        <v>34</v>
      </c>
      <c r="AA115" s="445">
        <f>年度・部署・車種!X58</f>
        <v>35</v>
      </c>
      <c r="AB115" s="445">
        <f>年度・部署・車種!Y58</f>
        <v>36</v>
      </c>
      <c r="AC115" s="445">
        <f>年度・部署・車種!Z58</f>
        <v>37</v>
      </c>
      <c r="AD115" s="445">
        <f>年度・部署・車種!AA58</f>
        <v>38</v>
      </c>
      <c r="AE115" s="445">
        <f>年度・部署・車種!AB58</f>
        <v>39</v>
      </c>
    </row>
    <row r="116" spans="2:31">
      <c r="B116" s="325" t="s">
        <v>1221</v>
      </c>
      <c r="H116" s="446" t="s">
        <v>1265</v>
      </c>
      <c r="I116" s="447">
        <f>年度・部署・車種!F59</f>
        <v>0</v>
      </c>
      <c r="J116" s="447">
        <f>年度・部署・車種!G59</f>
        <v>0</v>
      </c>
      <c r="K116" s="447">
        <f>年度・部署・車種!H59</f>
        <v>31</v>
      </c>
      <c r="L116" s="447">
        <f>年度・部署・車種!I59</f>
        <v>0</v>
      </c>
      <c r="M116" s="447">
        <f>年度・部署・車種!J59</f>
        <v>0</v>
      </c>
      <c r="N116" s="447">
        <f>年度・部署・車種!K59</f>
        <v>0</v>
      </c>
      <c r="O116" s="447">
        <f>年度・部署・車種!L59</f>
        <v>0</v>
      </c>
      <c r="P116" s="447">
        <f>年度・部署・車種!M59</f>
        <v>0</v>
      </c>
      <c r="Q116" s="447">
        <f>年度・部署・車種!N59</f>
        <v>0</v>
      </c>
      <c r="R116" s="447">
        <f>年度・部署・車種!O59</f>
        <v>0</v>
      </c>
      <c r="S116" s="447">
        <f>年度・部署・車種!P59</f>
        <v>0</v>
      </c>
      <c r="T116" s="447">
        <f>年度・部署・車種!Q59</f>
        <v>0</v>
      </c>
      <c r="U116" s="447">
        <f>年度・部署・車種!R59</f>
        <v>0</v>
      </c>
      <c r="V116" s="447">
        <f>年度・部署・車種!S59</f>
        <v>0</v>
      </c>
      <c r="W116" s="447">
        <f>年度・部署・車種!T59</f>
        <v>0</v>
      </c>
      <c r="X116" s="447">
        <f>年度・部署・車種!U59</f>
        <v>0</v>
      </c>
      <c r="Y116" s="447">
        <f>年度・部署・車種!V59</f>
        <v>0</v>
      </c>
      <c r="Z116" s="447">
        <f>年度・部署・車種!W59</f>
        <v>0</v>
      </c>
      <c r="AA116" s="447">
        <f>年度・部署・車種!X59</f>
        <v>0</v>
      </c>
      <c r="AB116" s="447">
        <f>年度・部署・車種!Y59</f>
        <v>0</v>
      </c>
      <c r="AC116" s="447">
        <f>年度・部署・車種!Z59</f>
        <v>0</v>
      </c>
      <c r="AD116" s="447">
        <f>年度・部署・車種!AA59</f>
        <v>0</v>
      </c>
      <c r="AE116" s="447">
        <f>年度・部署・車種!AB59</f>
        <v>0</v>
      </c>
    </row>
    <row r="117" spans="2:31">
      <c r="B117" s="1139">
        <v>5</v>
      </c>
      <c r="C117" s="396" t="s">
        <v>1192</v>
      </c>
      <c r="D117" s="396"/>
      <c r="H117" s="446" t="s">
        <v>1267</v>
      </c>
      <c r="I117" s="447">
        <f>年度・部署・車種!F60</f>
        <v>0</v>
      </c>
      <c r="J117" s="447">
        <f>年度・部署・車種!G60</f>
        <v>0</v>
      </c>
      <c r="K117" s="447">
        <f>年度・部署・車種!H60</f>
        <v>31</v>
      </c>
      <c r="L117" s="447">
        <f>年度・部署・車種!I60</f>
        <v>0</v>
      </c>
      <c r="M117" s="447">
        <f>年度・部署・車種!J60</f>
        <v>0</v>
      </c>
      <c r="N117" s="447">
        <f>年度・部署・車種!K60</f>
        <v>0</v>
      </c>
      <c r="O117" s="447">
        <f>年度・部署・車種!L60</f>
        <v>0</v>
      </c>
      <c r="P117" s="447">
        <f>年度・部署・車種!M60</f>
        <v>0</v>
      </c>
      <c r="Q117" s="447">
        <f>年度・部署・車種!N60</f>
        <v>0</v>
      </c>
      <c r="R117" s="447">
        <f>年度・部署・車種!O60</f>
        <v>0</v>
      </c>
      <c r="S117" s="447">
        <f>年度・部署・車種!P60</f>
        <v>0</v>
      </c>
      <c r="T117" s="447">
        <f>年度・部署・車種!Q60</f>
        <v>0</v>
      </c>
      <c r="U117" s="447">
        <f>年度・部署・車種!R60</f>
        <v>0</v>
      </c>
      <c r="V117" s="447">
        <f>年度・部署・車種!S60</f>
        <v>0</v>
      </c>
      <c r="W117" s="447">
        <f>年度・部署・車種!T60</f>
        <v>0</v>
      </c>
      <c r="X117" s="447">
        <f>年度・部署・車種!U60</f>
        <v>0</v>
      </c>
      <c r="Y117" s="447">
        <f>年度・部署・車種!V60</f>
        <v>0</v>
      </c>
      <c r="Z117" s="447">
        <f>年度・部署・車種!W60</f>
        <v>0</v>
      </c>
      <c r="AA117" s="447">
        <f>年度・部署・車種!X60</f>
        <v>0</v>
      </c>
      <c r="AB117" s="447">
        <f>年度・部署・車種!Y60</f>
        <v>0</v>
      </c>
      <c r="AC117" s="447">
        <f>年度・部署・車種!Z60</f>
        <v>0</v>
      </c>
      <c r="AD117" s="447">
        <f>年度・部署・車種!AA60</f>
        <v>0</v>
      </c>
      <c r="AE117" s="447">
        <f>年度・部署・車種!AB60</f>
        <v>0</v>
      </c>
    </row>
    <row r="118" spans="2:31">
      <c r="C118" s="397">
        <v>19</v>
      </c>
      <c r="D118" s="398"/>
      <c r="E118" s="399" t="s">
        <v>1270</v>
      </c>
      <c r="F118" s="400"/>
      <c r="G118" s="397">
        <f>C118</f>
        <v>19</v>
      </c>
      <c r="H118" s="326" t="s">
        <v>352</v>
      </c>
    </row>
    <row r="119" spans="2:31" ht="47.45" customHeight="1">
      <c r="C119" s="327" t="s">
        <v>325</v>
      </c>
      <c r="D119" s="1190" t="str">
        <f>D90</f>
        <v>人身</v>
      </c>
      <c r="E119" s="1181" t="s">
        <v>5</v>
      </c>
      <c r="G119" s="375" t="s">
        <v>1523</v>
      </c>
      <c r="H119" s="340" t="s">
        <v>324</v>
      </c>
      <c r="I119" s="341" t="str">
        <f>I90</f>
        <v>1t</v>
      </c>
      <c r="J119" s="342" t="str">
        <f t="shared" ref="J119:P119" si="25">J90</f>
        <v>2t</v>
      </c>
      <c r="K119" s="342" t="str">
        <f t="shared" si="25"/>
        <v>3t</v>
      </c>
      <c r="L119" s="342" t="str">
        <f t="shared" si="25"/>
        <v>4t</v>
      </c>
      <c r="M119" s="342" t="str">
        <f t="shared" si="25"/>
        <v>5t</v>
      </c>
      <c r="N119" s="342" t="str">
        <f t="shared" si="25"/>
        <v>7t</v>
      </c>
      <c r="O119" s="402" t="str">
        <f t="shared" si="25"/>
        <v>8t</v>
      </c>
      <c r="P119" s="402" t="str">
        <f t="shared" si="25"/>
        <v>中型</v>
      </c>
      <c r="Q119" s="402" t="str">
        <f t="shared" ref="Q119:R119" si="26">Q90</f>
        <v>大型</v>
      </c>
      <c r="R119" s="402" t="str">
        <f t="shared" si="26"/>
        <v>乗用車</v>
      </c>
      <c r="S119" s="403" t="str">
        <f>T90</f>
        <v>その他</v>
      </c>
    </row>
    <row r="120" spans="2:31" ht="21.4" customHeight="1">
      <c r="C120" s="448"/>
      <c r="D120" s="1191"/>
      <c r="E120" s="1182"/>
      <c r="G120" s="382" t="s">
        <v>6</v>
      </c>
      <c r="H120" s="404">
        <f>SUM(I120:S120)</f>
        <v>31</v>
      </c>
      <c r="I120" s="383">
        <f>SUMPRODUCT((事故データ!$O$4:$O$364=$C$118)*(事故データ!$U$4:$U$364=I$119)*(事故データ!$V$4:$V$364&gt;=0))</f>
        <v>0</v>
      </c>
      <c r="J120" s="384">
        <f>SUMPRODUCT((事故データ!$O$4:$O$364=$C$118)*(事故データ!$U$4:$U$364=J$119)*(事故データ!$V$4:$V$364&gt;=0))</f>
        <v>10</v>
      </c>
      <c r="K120" s="384">
        <f>SUMPRODUCT((事故データ!$O$4:$O$364=$C$118)*(事故データ!$U$4:$U$364=K$119)*(事故データ!$V$4:$V$364&gt;=0))</f>
        <v>0</v>
      </c>
      <c r="L120" s="384">
        <f>SUMPRODUCT((事故データ!$O$4:$O$364=$C$118)*(事故データ!$U$4:$U$364=L$119)*(事故データ!$V$4:$V$364&gt;=0))</f>
        <v>13</v>
      </c>
      <c r="M120" s="384">
        <f>SUMPRODUCT((事故データ!$O$4:$O$364=$C$118)*(事故データ!$U$4:$U$364=M$119)*(事故データ!$V$4:$V$364&gt;=0))</f>
        <v>0</v>
      </c>
      <c r="N120" s="384">
        <f>SUMPRODUCT((事故データ!$O$4:$O$364=$C$118)*(事故データ!$U$4:$U$364=N$119)*(事故データ!$V$4:$V$364&gt;=0))</f>
        <v>0</v>
      </c>
      <c r="O120" s="384">
        <f>SUMPRODUCT((事故データ!$O$4:$O$364=$C$118)*(事故データ!$U$4:$U$364=O$119)*(事故データ!$V$4:$V$364&gt;=0))</f>
        <v>0</v>
      </c>
      <c r="P120" s="384">
        <f>SUMPRODUCT((事故データ!$O$4:$O$364=$C$118)*(事故データ!$U$4:$U$364=P$119)*(事故データ!$V$4:$V$364&gt;=0))</f>
        <v>2</v>
      </c>
      <c r="Q120" s="384">
        <f>SUMPRODUCT((事故データ!$O$4:$O$364=$C$118)*(事故データ!$U$4:$U$364=Q$119)*(事故データ!$V$4:$V$364&gt;=0))</f>
        <v>3</v>
      </c>
      <c r="R120" s="449">
        <f>SUMPRODUCT((事故データ!$O$4:$O$364=$C$118)*(事故データ!$U$4:$U$364=R$119)*(事故データ!$V$4:$V$364&gt;=0))</f>
        <v>3</v>
      </c>
      <c r="S120" s="385">
        <f>SUMPRODUCT((事故データ!$O$4:$O$364=$C$118)*(事故データ!$U$4:$U$364=S$119)*(事故データ!$V$4:$V$364&gt;=0))</f>
        <v>0</v>
      </c>
    </row>
    <row r="121" spans="2:31">
      <c r="C121" s="408" t="s">
        <v>255</v>
      </c>
      <c r="D121" s="409">
        <f>SUM(D122:D141)</f>
        <v>5</v>
      </c>
      <c r="E121" s="338">
        <f>SUM(E122:E141)</f>
        <v>31</v>
      </c>
      <c r="G121" s="388" t="s">
        <v>235</v>
      </c>
      <c r="H121" s="338">
        <f t="shared" ref="H121:H141" si="27">SUM(I121:S121)</f>
        <v>31</v>
      </c>
      <c r="I121" s="389">
        <f>SUM(I122:I141)</f>
        <v>0</v>
      </c>
      <c r="J121" s="390">
        <f t="shared" ref="J121:P121" si="28">SUM(J122:J141)</f>
        <v>10</v>
      </c>
      <c r="K121" s="390">
        <f t="shared" si="28"/>
        <v>0</v>
      </c>
      <c r="L121" s="390">
        <f t="shared" si="28"/>
        <v>13</v>
      </c>
      <c r="M121" s="390">
        <f t="shared" si="28"/>
        <v>0</v>
      </c>
      <c r="N121" s="390">
        <f t="shared" si="28"/>
        <v>0</v>
      </c>
      <c r="O121" s="390">
        <f t="shared" si="28"/>
        <v>0</v>
      </c>
      <c r="P121" s="390">
        <f t="shared" si="28"/>
        <v>2</v>
      </c>
      <c r="Q121" s="390">
        <f t="shared" ref="Q121:S121" si="29">SUM(Q122:Q141)</f>
        <v>3</v>
      </c>
      <c r="R121" s="390">
        <f t="shared" ref="R121" si="30">SUM(R122:R141)</f>
        <v>3</v>
      </c>
      <c r="S121" s="392">
        <f t="shared" si="29"/>
        <v>0</v>
      </c>
    </row>
    <row r="122" spans="2:31">
      <c r="C122" s="343" t="str">
        <f t="shared" ref="C122:C141" si="31">C67</f>
        <v>一般道</v>
      </c>
      <c r="D122" s="410">
        <f>SUMPRODUCT((事故データ!$O$4:$O$364=$C$118)*(事故データ!$AM$4:$AM$364=$C122)*(事故データ!$T$4:$T$364=D$64)*(事故データ!$V$4:$V$364=1))</f>
        <v>0</v>
      </c>
      <c r="E122" s="411">
        <f>SUMPRODUCT((事故データ!$O$4:$O$364=$C$118)*(事故データ!$AM$4:$AM$364=$G122))</f>
        <v>1</v>
      </c>
      <c r="G122" s="412" t="str">
        <f t="shared" ref="G122:G141" si="32">G67</f>
        <v>一般道</v>
      </c>
      <c r="H122" s="413">
        <f t="shared" si="27"/>
        <v>1</v>
      </c>
      <c r="I122" s="414">
        <f>SUMPRODUCT((事故データ!$O$4:$O$364=$C$118)*(事故データ!$AM$4:$AM$364=$G122)*(事故データ!$U$4:$U$364=I$119)*(事故データ!$V$4:$V$364=1))</f>
        <v>0</v>
      </c>
      <c r="J122" s="415">
        <f>SUMPRODUCT((事故データ!$O$4:$O$364=$C$118)*(事故データ!$AM$4:$AM$364=$G122)*(事故データ!$U$4:$U$364=J$119)*(事故データ!$V$4:$V$364=1))</f>
        <v>0</v>
      </c>
      <c r="K122" s="415">
        <f>SUMPRODUCT((事故データ!$O$4:$O$364=$C$118)*(事故データ!$AM$4:$AM$364=$G122)*(事故データ!$U$4:$U$364=K$119)*(事故データ!$V$4:$V$364=1))</f>
        <v>0</v>
      </c>
      <c r="L122" s="415">
        <f>SUMPRODUCT((事故データ!$O$4:$O$364=$C$118)*(事故データ!$AM$4:$AM$364=$G122)*(事故データ!$U$4:$U$364=L$119)*(事故データ!$V$4:$V$364=1))</f>
        <v>1</v>
      </c>
      <c r="M122" s="415">
        <f>SUMPRODUCT((事故データ!$O$4:$O$364=$C$118)*(事故データ!$AM$4:$AM$364=$G122)*(事故データ!$U$4:$U$364=M$119)*(事故データ!$V$4:$V$364=1))</f>
        <v>0</v>
      </c>
      <c r="N122" s="415">
        <f>SUMPRODUCT((事故データ!$O$4:$O$364=$C$118)*(事故データ!$AM$4:$AM$364=$G122)*(事故データ!$U$4:$U$364=N$119)*(事故データ!$V$4:$V$364=1))</f>
        <v>0</v>
      </c>
      <c r="O122" s="415">
        <f>SUMPRODUCT((事故データ!$O$4:$O$364=$C$118)*(事故データ!$AM$4:$AM$364=$G122)*(事故データ!$U$4:$U$364=O$119)*(事故データ!$V$4:$V$364=1))</f>
        <v>0</v>
      </c>
      <c r="P122" s="415">
        <f>SUMPRODUCT((事故データ!$O$4:$O$364=$C$118)*(事故データ!$AM$4:$AM$364=$G122)*(事故データ!$U$4:$U$364=P$119)*(事故データ!$V$4:$V$364=1))</f>
        <v>0</v>
      </c>
      <c r="Q122" s="415">
        <f>SUMPRODUCT((事故データ!$O$4:$O$364=$C$118)*(事故データ!$AM$4:$AM$364=$G122)*(事故データ!$U$4:$U$364=Q$119)*(事故データ!$V$4:$V$364=1))</f>
        <v>0</v>
      </c>
      <c r="R122" s="415">
        <f>SUMPRODUCT((事故データ!$O$4:$O$364=$C$118)*(事故データ!$AM$4:$AM$364=$G122)*(事故データ!$U$4:$U$364=R$119)*(事故データ!$V$4:$V$364=1))</f>
        <v>0</v>
      </c>
      <c r="S122" s="450">
        <f>SUMPRODUCT((事故データ!$O$4:$O$364=$C$118)*(事故データ!$AM$4:$AM$364=$G122)*(事故データ!$U$4:$U$364=S$119)*(事故データ!$V$4:$V$364=1))</f>
        <v>0</v>
      </c>
    </row>
    <row r="123" spans="2:31">
      <c r="C123" s="352" t="str">
        <f t="shared" si="31"/>
        <v>狭道路</v>
      </c>
      <c r="D123" s="421">
        <f>SUMPRODUCT((事故データ!$O$4:$O$364=$C$118)*(事故データ!$AM$4:$AM$364=$C123)*(事故データ!$T$4:$T$364=D$64)*(事故データ!$V$4:$V$364=1))</f>
        <v>1</v>
      </c>
      <c r="E123" s="422">
        <f>SUMPRODUCT((事故データ!$O$4:$O$364=$C$118)*(事故データ!$AM$4:$AM$364=$G123))</f>
        <v>3</v>
      </c>
      <c r="G123" s="355" t="str">
        <f t="shared" si="32"/>
        <v>狭道路</v>
      </c>
      <c r="H123" s="356">
        <f t="shared" si="27"/>
        <v>3</v>
      </c>
      <c r="I123" s="357">
        <f>SUMPRODUCT((事故データ!$O$4:$O$364=$C$118)*(事故データ!$AM$4:$AM$364=$G123)*(事故データ!$U$4:$U$364=I$119)*(事故データ!$V$4:$V$364=1))</f>
        <v>0</v>
      </c>
      <c r="J123" s="358">
        <f>SUMPRODUCT((事故データ!$O$4:$O$364=$C$118)*(事故データ!$AM$4:$AM$364=$G123)*(事故データ!$U$4:$U$364=J$119)*(事故データ!$V$4:$V$364=1))</f>
        <v>3</v>
      </c>
      <c r="K123" s="358">
        <f>SUMPRODUCT((事故データ!$O$4:$O$364=$C$118)*(事故データ!$AM$4:$AM$364=$G123)*(事故データ!$U$4:$U$364=K$119)*(事故データ!$V$4:$V$364=1))</f>
        <v>0</v>
      </c>
      <c r="L123" s="358">
        <f>SUMPRODUCT((事故データ!$O$4:$O$364=$C$118)*(事故データ!$AM$4:$AM$364=$G123)*(事故データ!$U$4:$U$364=L$119)*(事故データ!$V$4:$V$364=1))</f>
        <v>0</v>
      </c>
      <c r="M123" s="358">
        <f>SUMPRODUCT((事故データ!$O$4:$O$364=$C$118)*(事故データ!$AM$4:$AM$364=$G123)*(事故データ!$U$4:$U$364=M$119)*(事故データ!$V$4:$V$364=1))</f>
        <v>0</v>
      </c>
      <c r="N123" s="358">
        <f>SUMPRODUCT((事故データ!$O$4:$O$364=$C$118)*(事故データ!$AM$4:$AM$364=$G123)*(事故データ!$U$4:$U$364=N$119)*(事故データ!$V$4:$V$364=1))</f>
        <v>0</v>
      </c>
      <c r="O123" s="358">
        <f>SUMPRODUCT((事故データ!$O$4:$O$364=$C$118)*(事故データ!$AM$4:$AM$364=$G123)*(事故データ!$U$4:$U$364=O$119)*(事故データ!$V$4:$V$364=1))</f>
        <v>0</v>
      </c>
      <c r="P123" s="358">
        <f>SUMPRODUCT((事故データ!$O$4:$O$364=$C$118)*(事故データ!$AM$4:$AM$364=$G123)*(事故データ!$U$4:$U$364=P$119)*(事故データ!$V$4:$V$364=1))</f>
        <v>0</v>
      </c>
      <c r="Q123" s="358">
        <f>SUMPRODUCT((事故データ!$O$4:$O$364=$C$118)*(事故データ!$AM$4:$AM$364=$G123)*(事故データ!$U$4:$U$364=Q$119)*(事故データ!$V$4:$V$364=1))</f>
        <v>0</v>
      </c>
      <c r="R123" s="358">
        <f>SUMPRODUCT((事故データ!$O$4:$O$364=$C$118)*(事故データ!$AM$4:$AM$364=$G123)*(事故データ!$U$4:$U$364=R$119)*(事故データ!$V$4:$V$364=1))</f>
        <v>0</v>
      </c>
      <c r="S123" s="442">
        <f>SUMPRODUCT((事故データ!$O$4:$O$364=$C$118)*(事故データ!$AM$4:$AM$364=$G123)*(事故データ!$U$4:$U$364=S$119)*(事故データ!$V$4:$V$364=1))</f>
        <v>0</v>
      </c>
    </row>
    <row r="124" spans="2:31">
      <c r="C124" s="352" t="str">
        <f t="shared" si="31"/>
        <v>信号（有）交差点・同付近</v>
      </c>
      <c r="D124" s="421">
        <f>SUMPRODUCT((事故データ!$O$4:$O$364=$C$118)*(事故データ!$AM$4:$AM$364=$C124)*(事故データ!$T$4:$T$364=D$64)*(事故データ!$V$4:$V$364=1))</f>
        <v>1</v>
      </c>
      <c r="E124" s="422">
        <f>SUMPRODUCT((事故データ!$O$4:$O$364=$C$118)*(事故データ!$AM$4:$AM$364=$G124))</f>
        <v>6</v>
      </c>
      <c r="G124" s="355" t="str">
        <f t="shared" si="32"/>
        <v>信号（有）交差点・同付近</v>
      </c>
      <c r="H124" s="356">
        <f t="shared" si="27"/>
        <v>6</v>
      </c>
      <c r="I124" s="357">
        <f>SUMPRODUCT((事故データ!$O$4:$O$364=$C$118)*(事故データ!$AM$4:$AM$364=$G124)*(事故データ!$U$4:$U$364=I$119)*(事故データ!$V$4:$V$364=1))</f>
        <v>0</v>
      </c>
      <c r="J124" s="358">
        <f>SUMPRODUCT((事故データ!$O$4:$O$364=$C$118)*(事故データ!$AM$4:$AM$364=$G124)*(事故データ!$U$4:$U$364=J$119)*(事故データ!$V$4:$V$364=1))</f>
        <v>0</v>
      </c>
      <c r="K124" s="358">
        <f>SUMPRODUCT((事故データ!$O$4:$O$364=$C$118)*(事故データ!$AM$4:$AM$364=$G124)*(事故データ!$U$4:$U$364=K$119)*(事故データ!$V$4:$V$364=1))</f>
        <v>0</v>
      </c>
      <c r="L124" s="358">
        <f>SUMPRODUCT((事故データ!$O$4:$O$364=$C$118)*(事故データ!$AM$4:$AM$364=$G124)*(事故データ!$U$4:$U$364=L$119)*(事故データ!$V$4:$V$364=1))</f>
        <v>2</v>
      </c>
      <c r="M124" s="358">
        <f>SUMPRODUCT((事故データ!$O$4:$O$364=$C$118)*(事故データ!$AM$4:$AM$364=$G124)*(事故データ!$U$4:$U$364=M$119)*(事故データ!$V$4:$V$364=1))</f>
        <v>0</v>
      </c>
      <c r="N124" s="358">
        <f>SUMPRODUCT((事故データ!$O$4:$O$364=$C$118)*(事故データ!$AM$4:$AM$364=$G124)*(事故データ!$U$4:$U$364=N$119)*(事故データ!$V$4:$V$364=1))</f>
        <v>0</v>
      </c>
      <c r="O124" s="358">
        <f>SUMPRODUCT((事故データ!$O$4:$O$364=$C$118)*(事故データ!$AM$4:$AM$364=$G124)*(事故データ!$U$4:$U$364=O$119)*(事故データ!$V$4:$V$364=1))</f>
        <v>0</v>
      </c>
      <c r="P124" s="358">
        <f>SUMPRODUCT((事故データ!$O$4:$O$364=$C$118)*(事故データ!$AM$4:$AM$364=$G124)*(事故データ!$U$4:$U$364=P$119)*(事故データ!$V$4:$V$364=1))</f>
        <v>1</v>
      </c>
      <c r="Q124" s="358">
        <f>SUMPRODUCT((事故データ!$O$4:$O$364=$C$118)*(事故データ!$AM$4:$AM$364=$G124)*(事故データ!$U$4:$U$364=Q$119)*(事故データ!$V$4:$V$364=1))</f>
        <v>1</v>
      </c>
      <c r="R124" s="358">
        <f>SUMPRODUCT((事故データ!$O$4:$O$364=$C$118)*(事故データ!$AM$4:$AM$364=$G124)*(事故データ!$U$4:$U$364=R$119)*(事故データ!$V$4:$V$364=1))</f>
        <v>2</v>
      </c>
      <c r="S124" s="442">
        <f>SUMPRODUCT((事故データ!$O$4:$O$364=$C$118)*(事故データ!$AM$4:$AM$364=$G124)*(事故データ!$U$4:$U$364=S$119)*(事故データ!$V$4:$V$364=1))</f>
        <v>0</v>
      </c>
    </row>
    <row r="125" spans="2:31">
      <c r="C125" s="352" t="str">
        <f t="shared" si="31"/>
        <v>信号（無）交差点・同付近</v>
      </c>
      <c r="D125" s="421">
        <f>SUMPRODUCT((事故データ!$O$4:$O$364=$C$118)*(事故データ!$AM$4:$AM$364=$C125)*(事故データ!$T$4:$T$364=D$64)*(事故データ!$V$4:$V$364=1))</f>
        <v>0</v>
      </c>
      <c r="E125" s="422">
        <f>SUMPRODUCT((事故データ!$O$4:$O$364=$C$118)*(事故データ!$AM$4:$AM$364=$G125))</f>
        <v>0</v>
      </c>
      <c r="G125" s="355" t="str">
        <f t="shared" si="32"/>
        <v>信号（無）交差点・同付近</v>
      </c>
      <c r="H125" s="356">
        <f t="shared" si="27"/>
        <v>0</v>
      </c>
      <c r="I125" s="357">
        <f>SUMPRODUCT((事故データ!$O$4:$O$364=$C$118)*(事故データ!$AM$4:$AM$364=$G125)*(事故データ!$U$4:$U$364=I$119)*(事故データ!$V$4:$V$364=1))</f>
        <v>0</v>
      </c>
      <c r="J125" s="358">
        <f>SUMPRODUCT((事故データ!$O$4:$O$364=$C$118)*(事故データ!$AM$4:$AM$364=$G125)*(事故データ!$U$4:$U$364=J$119)*(事故データ!$V$4:$V$364=1))</f>
        <v>0</v>
      </c>
      <c r="K125" s="358">
        <f>SUMPRODUCT((事故データ!$O$4:$O$364=$C$118)*(事故データ!$AM$4:$AM$364=$G125)*(事故データ!$U$4:$U$364=K$119)*(事故データ!$V$4:$V$364=1))</f>
        <v>0</v>
      </c>
      <c r="L125" s="358">
        <f>SUMPRODUCT((事故データ!$O$4:$O$364=$C$118)*(事故データ!$AM$4:$AM$364=$G125)*(事故データ!$U$4:$U$364=L$119)*(事故データ!$V$4:$V$364=1))</f>
        <v>0</v>
      </c>
      <c r="M125" s="358">
        <f>SUMPRODUCT((事故データ!$O$4:$O$364=$C$118)*(事故データ!$AM$4:$AM$364=$G125)*(事故データ!$U$4:$U$364=M$119)*(事故データ!$V$4:$V$364=1))</f>
        <v>0</v>
      </c>
      <c r="N125" s="358">
        <f>SUMPRODUCT((事故データ!$O$4:$O$364=$C$118)*(事故データ!$AM$4:$AM$364=$G125)*(事故データ!$U$4:$U$364=N$119)*(事故データ!$V$4:$V$364=1))</f>
        <v>0</v>
      </c>
      <c r="O125" s="358">
        <f>SUMPRODUCT((事故データ!$O$4:$O$364=$C$118)*(事故データ!$AM$4:$AM$364=$G125)*(事故データ!$U$4:$U$364=O$119)*(事故データ!$V$4:$V$364=1))</f>
        <v>0</v>
      </c>
      <c r="P125" s="358">
        <f>SUMPRODUCT((事故データ!$O$4:$O$364=$C$118)*(事故データ!$AM$4:$AM$364=$G125)*(事故データ!$U$4:$U$364=P$119)*(事故データ!$V$4:$V$364=1))</f>
        <v>0</v>
      </c>
      <c r="Q125" s="358">
        <f>SUMPRODUCT((事故データ!$O$4:$O$364=$C$118)*(事故データ!$AM$4:$AM$364=$G125)*(事故データ!$U$4:$U$364=Q$119)*(事故データ!$V$4:$V$364=1))</f>
        <v>0</v>
      </c>
      <c r="R125" s="358">
        <f>SUMPRODUCT((事故データ!$O$4:$O$364=$C$118)*(事故データ!$AM$4:$AM$364=$G125)*(事故データ!$U$4:$U$364=R$119)*(事故データ!$V$4:$V$364=1))</f>
        <v>0</v>
      </c>
      <c r="S125" s="442">
        <f>SUMPRODUCT((事故データ!$O$4:$O$364=$C$118)*(事故データ!$AM$4:$AM$364=$G125)*(事故データ!$U$4:$U$364=S$119)*(事故データ!$V$4:$V$364=1))</f>
        <v>0</v>
      </c>
    </row>
    <row r="126" spans="2:31">
      <c r="C126" s="352" t="str">
        <f t="shared" si="31"/>
        <v>細街路交差点・同付近</v>
      </c>
      <c r="D126" s="421">
        <f>SUMPRODUCT((事故データ!$O$4:$O$364=$C$118)*(事故データ!$AM$4:$AM$364=$C126)*(事故データ!$T$4:$T$364=D$64)*(事故データ!$V$4:$V$364=1))</f>
        <v>0</v>
      </c>
      <c r="E126" s="422">
        <f>SUMPRODUCT((事故データ!$O$4:$O$364=$C$118)*(事故データ!$AM$4:$AM$364=$G126))</f>
        <v>0</v>
      </c>
      <c r="G126" s="355" t="str">
        <f t="shared" si="32"/>
        <v>細街路交差点・同付近</v>
      </c>
      <c r="H126" s="356">
        <f t="shared" si="27"/>
        <v>0</v>
      </c>
      <c r="I126" s="357">
        <f>SUMPRODUCT((事故データ!$O$4:$O$364=$C$118)*(事故データ!$AM$4:$AM$364=$G126)*(事故データ!$U$4:$U$364=I$119)*(事故データ!$V$4:$V$364=1))</f>
        <v>0</v>
      </c>
      <c r="J126" s="358">
        <f>SUMPRODUCT((事故データ!$O$4:$O$364=$C$118)*(事故データ!$AM$4:$AM$364=$G126)*(事故データ!$U$4:$U$364=J$119)*(事故データ!$V$4:$V$364=1))</f>
        <v>0</v>
      </c>
      <c r="K126" s="358">
        <f>SUMPRODUCT((事故データ!$O$4:$O$364=$C$118)*(事故データ!$AM$4:$AM$364=$G126)*(事故データ!$U$4:$U$364=K$119)*(事故データ!$V$4:$V$364=1))</f>
        <v>0</v>
      </c>
      <c r="L126" s="358">
        <f>SUMPRODUCT((事故データ!$O$4:$O$364=$C$118)*(事故データ!$AM$4:$AM$364=$G126)*(事故データ!$U$4:$U$364=L$119)*(事故データ!$V$4:$V$364=1))</f>
        <v>0</v>
      </c>
      <c r="M126" s="358">
        <f>SUMPRODUCT((事故データ!$O$4:$O$364=$C$118)*(事故データ!$AM$4:$AM$364=$G126)*(事故データ!$U$4:$U$364=M$119)*(事故データ!$V$4:$V$364=1))</f>
        <v>0</v>
      </c>
      <c r="N126" s="358">
        <f>SUMPRODUCT((事故データ!$O$4:$O$364=$C$118)*(事故データ!$AM$4:$AM$364=$G126)*(事故データ!$U$4:$U$364=N$119)*(事故データ!$V$4:$V$364=1))</f>
        <v>0</v>
      </c>
      <c r="O126" s="358">
        <f>SUMPRODUCT((事故データ!$O$4:$O$364=$C$118)*(事故データ!$AM$4:$AM$364=$G126)*(事故データ!$U$4:$U$364=O$119)*(事故データ!$V$4:$V$364=1))</f>
        <v>0</v>
      </c>
      <c r="P126" s="358">
        <f>SUMPRODUCT((事故データ!$O$4:$O$364=$C$118)*(事故データ!$AM$4:$AM$364=$G126)*(事故データ!$U$4:$U$364=P$119)*(事故データ!$V$4:$V$364=1))</f>
        <v>0</v>
      </c>
      <c r="Q126" s="358">
        <f>SUMPRODUCT((事故データ!$O$4:$O$364=$C$118)*(事故データ!$AM$4:$AM$364=$G126)*(事故データ!$U$4:$U$364=Q$119)*(事故データ!$V$4:$V$364=1))</f>
        <v>0</v>
      </c>
      <c r="R126" s="358">
        <f>SUMPRODUCT((事故データ!$O$4:$O$364=$C$118)*(事故データ!$AM$4:$AM$364=$G126)*(事故データ!$U$4:$U$364=R$119)*(事故データ!$V$4:$V$364=1))</f>
        <v>0</v>
      </c>
      <c r="S126" s="442">
        <f>SUMPRODUCT((事故データ!$O$4:$O$364=$C$118)*(事故データ!$AM$4:$AM$364=$G126)*(事故データ!$U$4:$U$364=S$119)*(事故データ!$V$4:$V$364=1))</f>
        <v>0</v>
      </c>
    </row>
    <row r="127" spans="2:31">
      <c r="C127" s="352" t="str">
        <f t="shared" si="31"/>
        <v>高速道</v>
      </c>
      <c r="D127" s="421">
        <f>SUMPRODUCT((事故データ!$O$4:$O$364=$C$118)*(事故データ!$AM$4:$AM$364=$C127)*(事故データ!$T$4:$T$364=D$64)*(事故データ!$V$4:$V$364=1))</f>
        <v>0</v>
      </c>
      <c r="E127" s="422">
        <f>SUMPRODUCT((事故データ!$O$4:$O$364=$C$118)*(事故データ!$AM$4:$AM$364=$G127))</f>
        <v>1</v>
      </c>
      <c r="G127" s="355" t="str">
        <f t="shared" si="32"/>
        <v>高速道</v>
      </c>
      <c r="H127" s="356">
        <f t="shared" si="27"/>
        <v>1</v>
      </c>
      <c r="I127" s="357">
        <f>SUMPRODUCT((事故データ!$O$4:$O$364=$C$118)*(事故データ!$AM$4:$AM$364=$G127)*(事故データ!$U$4:$U$364=I$119)*(事故データ!$V$4:$V$364=1))</f>
        <v>0</v>
      </c>
      <c r="J127" s="358">
        <f>SUMPRODUCT((事故データ!$O$4:$O$364=$C$118)*(事故データ!$AM$4:$AM$364=$G127)*(事故データ!$U$4:$U$364=J$119)*(事故データ!$V$4:$V$364=1))</f>
        <v>0</v>
      </c>
      <c r="K127" s="358">
        <f>SUMPRODUCT((事故データ!$O$4:$O$364=$C$118)*(事故データ!$AM$4:$AM$364=$G127)*(事故データ!$U$4:$U$364=K$119)*(事故データ!$V$4:$V$364=1))</f>
        <v>0</v>
      </c>
      <c r="L127" s="358">
        <f>SUMPRODUCT((事故データ!$O$4:$O$364=$C$118)*(事故データ!$AM$4:$AM$364=$G127)*(事故データ!$U$4:$U$364=L$119)*(事故データ!$V$4:$V$364=1))</f>
        <v>0</v>
      </c>
      <c r="M127" s="358">
        <f>SUMPRODUCT((事故データ!$O$4:$O$364=$C$118)*(事故データ!$AM$4:$AM$364=$G127)*(事故データ!$U$4:$U$364=M$119)*(事故データ!$V$4:$V$364=1))</f>
        <v>0</v>
      </c>
      <c r="N127" s="358">
        <f>SUMPRODUCT((事故データ!$O$4:$O$364=$C$118)*(事故データ!$AM$4:$AM$364=$G127)*(事故データ!$U$4:$U$364=N$119)*(事故データ!$V$4:$V$364=1))</f>
        <v>0</v>
      </c>
      <c r="O127" s="358">
        <f>SUMPRODUCT((事故データ!$O$4:$O$364=$C$118)*(事故データ!$AM$4:$AM$364=$G127)*(事故データ!$U$4:$U$364=O$119)*(事故データ!$V$4:$V$364=1))</f>
        <v>0</v>
      </c>
      <c r="P127" s="358">
        <f>SUMPRODUCT((事故データ!$O$4:$O$364=$C$118)*(事故データ!$AM$4:$AM$364=$G127)*(事故データ!$U$4:$U$364=P$119)*(事故データ!$V$4:$V$364=1))</f>
        <v>0</v>
      </c>
      <c r="Q127" s="358">
        <f>SUMPRODUCT((事故データ!$O$4:$O$364=$C$118)*(事故データ!$AM$4:$AM$364=$G127)*(事故データ!$U$4:$U$364=Q$119)*(事故データ!$V$4:$V$364=1))</f>
        <v>1</v>
      </c>
      <c r="R127" s="358">
        <f>SUMPRODUCT((事故データ!$O$4:$O$364=$C$118)*(事故データ!$AM$4:$AM$364=$G127)*(事故データ!$U$4:$U$364=R$119)*(事故データ!$V$4:$V$364=1))</f>
        <v>0</v>
      </c>
      <c r="S127" s="442">
        <f>SUMPRODUCT((事故データ!$O$4:$O$364=$C$118)*(事故データ!$AM$4:$AM$364=$G127)*(事故データ!$U$4:$U$364=S$119)*(事故データ!$V$4:$V$364=1))</f>
        <v>0</v>
      </c>
    </row>
    <row r="128" spans="2:31">
      <c r="C128" s="352" t="str">
        <f t="shared" si="31"/>
        <v>合流・分岐（高速）</v>
      </c>
      <c r="D128" s="421">
        <f>SUMPRODUCT((事故データ!$O$4:$O$364=$C$118)*(事故データ!$AM$4:$AM$364=$C128)*(事故データ!$T$4:$T$364=D$64)*(事故データ!$V$4:$V$364=1))</f>
        <v>0</v>
      </c>
      <c r="E128" s="422">
        <f>SUMPRODUCT((事故データ!$O$4:$O$364=$C$118)*(事故データ!$AM$4:$AM$364=$G128))</f>
        <v>0</v>
      </c>
      <c r="G128" s="355" t="str">
        <f t="shared" si="32"/>
        <v>合流・分岐（高速）</v>
      </c>
      <c r="H128" s="356">
        <f t="shared" si="27"/>
        <v>0</v>
      </c>
      <c r="I128" s="357">
        <f>SUMPRODUCT((事故データ!$O$4:$O$364=$C$118)*(事故データ!$AM$4:$AM$364=$G128)*(事故データ!$U$4:$U$364=I$119)*(事故データ!$V$4:$V$364=1))</f>
        <v>0</v>
      </c>
      <c r="J128" s="358">
        <f>SUMPRODUCT((事故データ!$O$4:$O$364=$C$118)*(事故データ!$AM$4:$AM$364=$G128)*(事故データ!$U$4:$U$364=J$119)*(事故データ!$V$4:$V$364=1))</f>
        <v>0</v>
      </c>
      <c r="K128" s="358">
        <f>SUMPRODUCT((事故データ!$O$4:$O$364=$C$118)*(事故データ!$AM$4:$AM$364=$G128)*(事故データ!$U$4:$U$364=K$119)*(事故データ!$V$4:$V$364=1))</f>
        <v>0</v>
      </c>
      <c r="L128" s="358">
        <f>SUMPRODUCT((事故データ!$O$4:$O$364=$C$118)*(事故データ!$AM$4:$AM$364=$G128)*(事故データ!$U$4:$U$364=L$119)*(事故データ!$V$4:$V$364=1))</f>
        <v>0</v>
      </c>
      <c r="M128" s="358">
        <f>SUMPRODUCT((事故データ!$O$4:$O$364=$C$118)*(事故データ!$AM$4:$AM$364=$G128)*(事故データ!$U$4:$U$364=M$119)*(事故データ!$V$4:$V$364=1))</f>
        <v>0</v>
      </c>
      <c r="N128" s="358">
        <f>SUMPRODUCT((事故データ!$O$4:$O$364=$C$118)*(事故データ!$AM$4:$AM$364=$G128)*(事故データ!$U$4:$U$364=N$119)*(事故データ!$V$4:$V$364=1))</f>
        <v>0</v>
      </c>
      <c r="O128" s="358">
        <f>SUMPRODUCT((事故データ!$O$4:$O$364=$C$118)*(事故データ!$AM$4:$AM$364=$G128)*(事故データ!$U$4:$U$364=O$119)*(事故データ!$V$4:$V$364=1))</f>
        <v>0</v>
      </c>
      <c r="P128" s="358">
        <f>SUMPRODUCT((事故データ!$O$4:$O$364=$C$118)*(事故データ!$AM$4:$AM$364=$G128)*(事故データ!$U$4:$U$364=P$119)*(事故データ!$V$4:$V$364=1))</f>
        <v>0</v>
      </c>
      <c r="Q128" s="358">
        <f>SUMPRODUCT((事故データ!$O$4:$O$364=$C$118)*(事故データ!$AM$4:$AM$364=$G128)*(事故データ!$U$4:$U$364=Q$119)*(事故データ!$V$4:$V$364=1))</f>
        <v>0</v>
      </c>
      <c r="R128" s="358">
        <f>SUMPRODUCT((事故データ!$O$4:$O$364=$C$118)*(事故データ!$AM$4:$AM$364=$G128)*(事故データ!$U$4:$U$364=R$119)*(事故データ!$V$4:$V$364=1))</f>
        <v>0</v>
      </c>
      <c r="S128" s="442">
        <f>SUMPRODUCT((事故データ!$O$4:$O$364=$C$118)*(事故データ!$AM$4:$AM$364=$G128)*(事故データ!$U$4:$U$364=S$119)*(事故データ!$V$4:$V$364=1))</f>
        <v>0</v>
      </c>
    </row>
    <row r="129" spans="1:33">
      <c r="C129" s="352" t="str">
        <f t="shared" si="31"/>
        <v>合流・分岐（一般）</v>
      </c>
      <c r="D129" s="421">
        <f>SUMPRODUCT((事故データ!$O$4:$O$364=$C$118)*(事故データ!$AM$4:$AM$364=$C129)*(事故データ!$T$4:$T$364=D$64)*(事故データ!$V$4:$V$364=1))</f>
        <v>0</v>
      </c>
      <c r="E129" s="422">
        <f>SUMPRODUCT((事故データ!$O$4:$O$364=$C$118)*(事故データ!$AM$4:$AM$364=$G129))</f>
        <v>0</v>
      </c>
      <c r="G129" s="355" t="str">
        <f t="shared" si="32"/>
        <v>合流・分岐（一般）</v>
      </c>
      <c r="H129" s="356">
        <f t="shared" si="27"/>
        <v>0</v>
      </c>
      <c r="I129" s="357">
        <f>SUMPRODUCT((事故データ!$O$4:$O$364=$C$118)*(事故データ!$AM$4:$AM$364=$G129)*(事故データ!$U$4:$U$364=I$119)*(事故データ!$V$4:$V$364=1))</f>
        <v>0</v>
      </c>
      <c r="J129" s="358">
        <f>SUMPRODUCT((事故データ!$O$4:$O$364=$C$118)*(事故データ!$AM$4:$AM$364=$G129)*(事故データ!$U$4:$U$364=J$119)*(事故データ!$V$4:$V$364=1))</f>
        <v>0</v>
      </c>
      <c r="K129" s="358">
        <f>SUMPRODUCT((事故データ!$O$4:$O$364=$C$118)*(事故データ!$AM$4:$AM$364=$G129)*(事故データ!$U$4:$U$364=K$119)*(事故データ!$V$4:$V$364=1))</f>
        <v>0</v>
      </c>
      <c r="L129" s="358">
        <f>SUMPRODUCT((事故データ!$O$4:$O$364=$C$118)*(事故データ!$AM$4:$AM$364=$G129)*(事故データ!$U$4:$U$364=L$119)*(事故データ!$V$4:$V$364=1))</f>
        <v>0</v>
      </c>
      <c r="M129" s="358">
        <f>SUMPRODUCT((事故データ!$O$4:$O$364=$C$118)*(事故データ!$AM$4:$AM$364=$G129)*(事故データ!$U$4:$U$364=M$119)*(事故データ!$V$4:$V$364=1))</f>
        <v>0</v>
      </c>
      <c r="N129" s="358">
        <f>SUMPRODUCT((事故データ!$O$4:$O$364=$C$118)*(事故データ!$AM$4:$AM$364=$G129)*(事故データ!$U$4:$U$364=N$119)*(事故データ!$V$4:$V$364=1))</f>
        <v>0</v>
      </c>
      <c r="O129" s="358">
        <f>SUMPRODUCT((事故データ!$O$4:$O$364=$C$118)*(事故データ!$AM$4:$AM$364=$G129)*(事故データ!$U$4:$U$364=O$119)*(事故データ!$V$4:$V$364=1))</f>
        <v>0</v>
      </c>
      <c r="P129" s="358">
        <f>SUMPRODUCT((事故データ!$O$4:$O$364=$C$118)*(事故データ!$AM$4:$AM$364=$G129)*(事故データ!$U$4:$U$364=P$119)*(事故データ!$V$4:$V$364=1))</f>
        <v>0</v>
      </c>
      <c r="Q129" s="358">
        <f>SUMPRODUCT((事故データ!$O$4:$O$364=$C$118)*(事故データ!$AM$4:$AM$364=$G129)*(事故データ!$U$4:$U$364=Q$119)*(事故データ!$V$4:$V$364=1))</f>
        <v>0</v>
      </c>
      <c r="R129" s="358">
        <f>SUMPRODUCT((事故データ!$O$4:$O$364=$C$118)*(事故データ!$AM$4:$AM$364=$G129)*(事故データ!$U$4:$U$364=R$119)*(事故データ!$V$4:$V$364=1))</f>
        <v>0</v>
      </c>
      <c r="S129" s="442">
        <f>SUMPRODUCT((事故データ!$O$4:$O$364=$C$118)*(事故データ!$AM$4:$AM$364=$G129)*(事故データ!$U$4:$U$364=S$119)*(事故データ!$V$4:$V$364=1))</f>
        <v>0</v>
      </c>
    </row>
    <row r="130" spans="1:33">
      <c r="C130" s="352" t="str">
        <f t="shared" si="31"/>
        <v>料金所・同付近</v>
      </c>
      <c r="D130" s="421">
        <f>SUMPRODUCT((事故データ!$O$4:$O$364=$C$118)*(事故データ!$AM$4:$AM$364=$C130)*(事故データ!$T$4:$T$364=D$64)*(事故データ!$V$4:$V$364=1))</f>
        <v>0</v>
      </c>
      <c r="E130" s="422">
        <f>SUMPRODUCT((事故データ!$O$4:$O$364=$C$118)*(事故データ!$AM$4:$AM$364=$G130))</f>
        <v>0</v>
      </c>
      <c r="G130" s="355" t="str">
        <f t="shared" si="32"/>
        <v>料金所・同付近</v>
      </c>
      <c r="H130" s="356">
        <f t="shared" si="27"/>
        <v>0</v>
      </c>
      <c r="I130" s="357">
        <f>SUMPRODUCT((事故データ!$O$4:$O$364=$C$118)*(事故データ!$AM$4:$AM$364=$G130)*(事故データ!$U$4:$U$364=I$119)*(事故データ!$V$4:$V$364=1))</f>
        <v>0</v>
      </c>
      <c r="J130" s="358">
        <f>SUMPRODUCT((事故データ!$O$4:$O$364=$C$118)*(事故データ!$AM$4:$AM$364=$G130)*(事故データ!$U$4:$U$364=J$119)*(事故データ!$V$4:$V$364=1))</f>
        <v>0</v>
      </c>
      <c r="K130" s="358">
        <f>SUMPRODUCT((事故データ!$O$4:$O$364=$C$118)*(事故データ!$AM$4:$AM$364=$G130)*(事故データ!$U$4:$U$364=K$119)*(事故データ!$V$4:$V$364=1))</f>
        <v>0</v>
      </c>
      <c r="L130" s="358">
        <f>SUMPRODUCT((事故データ!$O$4:$O$364=$C$118)*(事故データ!$AM$4:$AM$364=$G130)*(事故データ!$U$4:$U$364=L$119)*(事故データ!$V$4:$V$364=1))</f>
        <v>0</v>
      </c>
      <c r="M130" s="358">
        <f>SUMPRODUCT((事故データ!$O$4:$O$364=$C$118)*(事故データ!$AM$4:$AM$364=$G130)*(事故データ!$U$4:$U$364=M$119)*(事故データ!$V$4:$V$364=1))</f>
        <v>0</v>
      </c>
      <c r="N130" s="358">
        <f>SUMPRODUCT((事故データ!$O$4:$O$364=$C$118)*(事故データ!$AM$4:$AM$364=$G130)*(事故データ!$U$4:$U$364=N$119)*(事故データ!$V$4:$V$364=1))</f>
        <v>0</v>
      </c>
      <c r="O130" s="358">
        <f>SUMPRODUCT((事故データ!$O$4:$O$364=$C$118)*(事故データ!$AM$4:$AM$364=$G130)*(事故データ!$U$4:$U$364=O$119)*(事故データ!$V$4:$V$364=1))</f>
        <v>0</v>
      </c>
      <c r="P130" s="358">
        <f>SUMPRODUCT((事故データ!$O$4:$O$364=$C$118)*(事故データ!$AM$4:$AM$364=$G130)*(事故データ!$U$4:$U$364=P$119)*(事故データ!$V$4:$V$364=1))</f>
        <v>0</v>
      </c>
      <c r="Q130" s="358">
        <f>SUMPRODUCT((事故データ!$O$4:$O$364=$C$118)*(事故データ!$AM$4:$AM$364=$G130)*(事故データ!$U$4:$U$364=Q$119)*(事故データ!$V$4:$V$364=1))</f>
        <v>0</v>
      </c>
      <c r="R130" s="358">
        <f>SUMPRODUCT((事故データ!$O$4:$O$364=$C$118)*(事故データ!$AM$4:$AM$364=$G130)*(事故データ!$U$4:$U$364=R$119)*(事故データ!$V$4:$V$364=1))</f>
        <v>0</v>
      </c>
      <c r="S130" s="442">
        <f>SUMPRODUCT((事故データ!$O$4:$O$364=$C$118)*(事故データ!$AM$4:$AM$364=$G130)*(事故データ!$U$4:$U$364=S$119)*(事故データ!$V$4:$V$364=1))</f>
        <v>0</v>
      </c>
    </row>
    <row r="131" spans="1:33">
      <c r="C131" s="352" t="str">
        <f t="shared" si="31"/>
        <v>出入口・同付近</v>
      </c>
      <c r="D131" s="421">
        <f>SUMPRODUCT((事故データ!$O$4:$O$364=$C$118)*(事故データ!$AM$4:$AM$364=$C131)*(事故データ!$T$4:$T$364=D$64)*(事故データ!$V$4:$V$364=1))</f>
        <v>0</v>
      </c>
      <c r="E131" s="422">
        <f>SUMPRODUCT((事故データ!$O$4:$O$364=$C$118)*(事故データ!$AM$4:$AM$364=$G131))</f>
        <v>0</v>
      </c>
      <c r="G131" s="355" t="str">
        <f t="shared" si="32"/>
        <v>出入口・同付近</v>
      </c>
      <c r="H131" s="356">
        <f t="shared" si="27"/>
        <v>0</v>
      </c>
      <c r="I131" s="357">
        <f>SUMPRODUCT((事故データ!$O$4:$O$364=$C$118)*(事故データ!$AM$4:$AM$364=$G131)*(事故データ!$U$4:$U$364=I$119)*(事故データ!$V$4:$V$364=1))</f>
        <v>0</v>
      </c>
      <c r="J131" s="358">
        <f>SUMPRODUCT((事故データ!$O$4:$O$364=$C$118)*(事故データ!$AM$4:$AM$364=$G131)*(事故データ!$U$4:$U$364=J$119)*(事故データ!$V$4:$V$364=1))</f>
        <v>0</v>
      </c>
      <c r="K131" s="358">
        <f>SUMPRODUCT((事故データ!$O$4:$O$364=$C$118)*(事故データ!$AM$4:$AM$364=$G131)*(事故データ!$U$4:$U$364=K$119)*(事故データ!$V$4:$V$364=1))</f>
        <v>0</v>
      </c>
      <c r="L131" s="358">
        <f>SUMPRODUCT((事故データ!$O$4:$O$364=$C$118)*(事故データ!$AM$4:$AM$364=$G131)*(事故データ!$U$4:$U$364=L$119)*(事故データ!$V$4:$V$364=1))</f>
        <v>0</v>
      </c>
      <c r="M131" s="358">
        <f>SUMPRODUCT((事故データ!$O$4:$O$364=$C$118)*(事故データ!$AM$4:$AM$364=$G131)*(事故データ!$U$4:$U$364=M$119)*(事故データ!$V$4:$V$364=1))</f>
        <v>0</v>
      </c>
      <c r="N131" s="358">
        <f>SUMPRODUCT((事故データ!$O$4:$O$364=$C$118)*(事故データ!$AM$4:$AM$364=$G131)*(事故データ!$U$4:$U$364=N$119)*(事故データ!$V$4:$V$364=1))</f>
        <v>0</v>
      </c>
      <c r="O131" s="358">
        <f>SUMPRODUCT((事故データ!$O$4:$O$364=$C$118)*(事故データ!$AM$4:$AM$364=$G131)*(事故データ!$U$4:$U$364=O$119)*(事故データ!$V$4:$V$364=1))</f>
        <v>0</v>
      </c>
      <c r="P131" s="358">
        <f>SUMPRODUCT((事故データ!$O$4:$O$364=$C$118)*(事故データ!$AM$4:$AM$364=$G131)*(事故データ!$U$4:$U$364=P$119)*(事故データ!$V$4:$V$364=1))</f>
        <v>0</v>
      </c>
      <c r="Q131" s="358">
        <f>SUMPRODUCT((事故データ!$O$4:$O$364=$C$118)*(事故データ!$AM$4:$AM$364=$G131)*(事故データ!$U$4:$U$364=Q$119)*(事故データ!$V$4:$V$364=1))</f>
        <v>0</v>
      </c>
      <c r="R131" s="358">
        <f>SUMPRODUCT((事故データ!$O$4:$O$364=$C$118)*(事故データ!$AM$4:$AM$364=$G131)*(事故データ!$U$4:$U$364=R$119)*(事故データ!$V$4:$V$364=1))</f>
        <v>0</v>
      </c>
      <c r="S131" s="442">
        <f>SUMPRODUCT((事故データ!$O$4:$O$364=$C$118)*(事故データ!$AM$4:$AM$364=$G131)*(事故データ!$U$4:$U$364=S$119)*(事故データ!$V$4:$V$364=1))</f>
        <v>0</v>
      </c>
    </row>
    <row r="132" spans="1:33">
      <c r="C132" s="352" t="str">
        <f t="shared" si="31"/>
        <v>停留所・同付近</v>
      </c>
      <c r="D132" s="421">
        <f>SUMPRODUCT((事故データ!$O$4:$O$364=$C$118)*(事故データ!$AM$4:$AM$364=$C132)*(事故データ!$T$4:$T$364=D$64)*(事故データ!$V$4:$V$364=1))</f>
        <v>0</v>
      </c>
      <c r="E132" s="422">
        <f>SUMPRODUCT((事故データ!$O$4:$O$364=$C$118)*(事故データ!$AM$4:$AM$364=$G132))</f>
        <v>0</v>
      </c>
      <c r="G132" s="355" t="str">
        <f t="shared" si="32"/>
        <v>停留所・同付近</v>
      </c>
      <c r="H132" s="356">
        <f t="shared" si="27"/>
        <v>0</v>
      </c>
      <c r="I132" s="357">
        <f>SUMPRODUCT((事故データ!$O$4:$O$364=$C$118)*(事故データ!$AM$4:$AM$364=$G132)*(事故データ!$U$4:$U$364=I$119)*(事故データ!$V$4:$V$364=1))</f>
        <v>0</v>
      </c>
      <c r="J132" s="358">
        <f>SUMPRODUCT((事故データ!$O$4:$O$364=$C$118)*(事故データ!$AM$4:$AM$364=$G132)*(事故データ!$U$4:$U$364=J$119)*(事故データ!$V$4:$V$364=1))</f>
        <v>0</v>
      </c>
      <c r="K132" s="358">
        <f>SUMPRODUCT((事故データ!$O$4:$O$364=$C$118)*(事故データ!$AM$4:$AM$364=$G132)*(事故データ!$U$4:$U$364=K$119)*(事故データ!$V$4:$V$364=1))</f>
        <v>0</v>
      </c>
      <c r="L132" s="358">
        <f>SUMPRODUCT((事故データ!$O$4:$O$364=$C$118)*(事故データ!$AM$4:$AM$364=$G132)*(事故データ!$U$4:$U$364=L$119)*(事故データ!$V$4:$V$364=1))</f>
        <v>0</v>
      </c>
      <c r="M132" s="358">
        <f>SUMPRODUCT((事故データ!$O$4:$O$364=$C$118)*(事故データ!$AM$4:$AM$364=$G132)*(事故データ!$U$4:$U$364=M$119)*(事故データ!$V$4:$V$364=1))</f>
        <v>0</v>
      </c>
      <c r="N132" s="358">
        <f>SUMPRODUCT((事故データ!$O$4:$O$364=$C$118)*(事故データ!$AM$4:$AM$364=$G132)*(事故データ!$U$4:$U$364=N$119)*(事故データ!$V$4:$V$364=1))</f>
        <v>0</v>
      </c>
      <c r="O132" s="358">
        <f>SUMPRODUCT((事故データ!$O$4:$O$364=$C$118)*(事故データ!$AM$4:$AM$364=$G132)*(事故データ!$U$4:$U$364=O$119)*(事故データ!$V$4:$V$364=1))</f>
        <v>0</v>
      </c>
      <c r="P132" s="358">
        <f>SUMPRODUCT((事故データ!$O$4:$O$364=$C$118)*(事故データ!$AM$4:$AM$364=$G132)*(事故データ!$U$4:$U$364=P$119)*(事故データ!$V$4:$V$364=1))</f>
        <v>0</v>
      </c>
      <c r="Q132" s="358">
        <f>SUMPRODUCT((事故データ!$O$4:$O$364=$C$118)*(事故データ!$AM$4:$AM$364=$G132)*(事故データ!$U$4:$U$364=Q$119)*(事故データ!$V$4:$V$364=1))</f>
        <v>0</v>
      </c>
      <c r="R132" s="358">
        <f>SUMPRODUCT((事故データ!$O$4:$O$364=$C$118)*(事故データ!$AM$4:$AM$364=$G132)*(事故データ!$U$4:$U$364=R$119)*(事故データ!$V$4:$V$364=1))</f>
        <v>0</v>
      </c>
      <c r="S132" s="442">
        <f>SUMPRODUCT((事故データ!$O$4:$O$364=$C$118)*(事故データ!$AM$4:$AM$364=$G132)*(事故データ!$U$4:$U$364=S$119)*(事故データ!$V$4:$V$364=1))</f>
        <v>0</v>
      </c>
    </row>
    <row r="133" spans="1:33">
      <c r="C133" s="352" t="str">
        <f t="shared" si="31"/>
        <v>ターミナル</v>
      </c>
      <c r="D133" s="421">
        <f>SUMPRODUCT((事故データ!$O$4:$O$364=$C$118)*(事故データ!$AM$4:$AM$364=$C133)*(事故データ!$T$4:$T$364=D$64)*(事故データ!$V$4:$V$364=1))</f>
        <v>0</v>
      </c>
      <c r="E133" s="422">
        <f>SUMPRODUCT((事故データ!$O$4:$O$364=$C$118)*(事故データ!$AM$4:$AM$364=$G133))</f>
        <v>0</v>
      </c>
      <c r="G133" s="355" t="str">
        <f t="shared" si="32"/>
        <v>ターミナル</v>
      </c>
      <c r="H133" s="356">
        <f t="shared" si="27"/>
        <v>0</v>
      </c>
      <c r="I133" s="357">
        <f>SUMPRODUCT((事故データ!$O$4:$O$364=$C$118)*(事故データ!$AM$4:$AM$364=$G133)*(事故データ!$U$4:$U$364=I$119)*(事故データ!$V$4:$V$364=1))</f>
        <v>0</v>
      </c>
      <c r="J133" s="358">
        <f>SUMPRODUCT((事故データ!$O$4:$O$364=$C$118)*(事故データ!$AM$4:$AM$364=$G133)*(事故データ!$U$4:$U$364=J$119)*(事故データ!$V$4:$V$364=1))</f>
        <v>0</v>
      </c>
      <c r="K133" s="358">
        <f>SUMPRODUCT((事故データ!$O$4:$O$364=$C$118)*(事故データ!$AM$4:$AM$364=$G133)*(事故データ!$U$4:$U$364=K$119)*(事故データ!$V$4:$V$364=1))</f>
        <v>0</v>
      </c>
      <c r="L133" s="358">
        <f>SUMPRODUCT((事故データ!$O$4:$O$364=$C$118)*(事故データ!$AM$4:$AM$364=$G133)*(事故データ!$U$4:$U$364=L$119)*(事故データ!$V$4:$V$364=1))</f>
        <v>0</v>
      </c>
      <c r="M133" s="358">
        <f>SUMPRODUCT((事故データ!$O$4:$O$364=$C$118)*(事故データ!$AM$4:$AM$364=$G133)*(事故データ!$U$4:$U$364=M$119)*(事故データ!$V$4:$V$364=1))</f>
        <v>0</v>
      </c>
      <c r="N133" s="358">
        <f>SUMPRODUCT((事故データ!$O$4:$O$364=$C$118)*(事故データ!$AM$4:$AM$364=$G133)*(事故データ!$U$4:$U$364=N$119)*(事故データ!$V$4:$V$364=1))</f>
        <v>0</v>
      </c>
      <c r="O133" s="358">
        <f>SUMPRODUCT((事故データ!$O$4:$O$364=$C$118)*(事故データ!$AM$4:$AM$364=$G133)*(事故データ!$U$4:$U$364=O$119)*(事故データ!$V$4:$V$364=1))</f>
        <v>0</v>
      </c>
      <c r="P133" s="358">
        <f>SUMPRODUCT((事故データ!$O$4:$O$364=$C$118)*(事故データ!$AM$4:$AM$364=$G133)*(事故データ!$U$4:$U$364=P$119)*(事故データ!$V$4:$V$364=1))</f>
        <v>0</v>
      </c>
      <c r="Q133" s="358">
        <f>SUMPRODUCT((事故データ!$O$4:$O$364=$C$118)*(事故データ!$AM$4:$AM$364=$G133)*(事故データ!$U$4:$U$364=Q$119)*(事故データ!$V$4:$V$364=1))</f>
        <v>0</v>
      </c>
      <c r="R133" s="358">
        <f>SUMPRODUCT((事故データ!$O$4:$O$364=$C$118)*(事故データ!$AM$4:$AM$364=$G133)*(事故データ!$U$4:$U$364=R$119)*(事故データ!$V$4:$V$364=1))</f>
        <v>0</v>
      </c>
      <c r="S133" s="442">
        <f>SUMPRODUCT((事故データ!$O$4:$O$364=$C$118)*(事故データ!$AM$4:$AM$364=$G133)*(事故データ!$U$4:$U$364=S$119)*(事故データ!$V$4:$V$364=1))</f>
        <v>0</v>
      </c>
    </row>
    <row r="134" spans="1:33">
      <c r="C134" s="352" t="str">
        <f t="shared" si="31"/>
        <v>カーブ・ロータリー</v>
      </c>
      <c r="D134" s="421">
        <f>SUMPRODUCT((事故データ!$O$4:$O$364=$C$118)*(事故データ!$AM$4:$AM$364=$C134)*(事故データ!$T$4:$T$364=D$64)*(事故データ!$V$4:$V$364=1))</f>
        <v>0</v>
      </c>
      <c r="E134" s="422">
        <f>SUMPRODUCT((事故データ!$O$4:$O$364=$C$118)*(事故データ!$AM$4:$AM$364=$G134))</f>
        <v>0</v>
      </c>
      <c r="G134" s="355" t="str">
        <f t="shared" si="32"/>
        <v>カーブ・ロータリー</v>
      </c>
      <c r="H134" s="356">
        <f t="shared" si="27"/>
        <v>0</v>
      </c>
      <c r="I134" s="357">
        <f>SUMPRODUCT((事故データ!$O$4:$O$364=$C$118)*(事故データ!$AM$4:$AM$364=$G134)*(事故データ!$U$4:$U$364=I$119)*(事故データ!$V$4:$V$364=1))</f>
        <v>0</v>
      </c>
      <c r="J134" s="358">
        <f>SUMPRODUCT((事故データ!$O$4:$O$364=$C$118)*(事故データ!$AM$4:$AM$364=$G134)*(事故データ!$U$4:$U$364=J$119)*(事故データ!$V$4:$V$364=1))</f>
        <v>0</v>
      </c>
      <c r="K134" s="358">
        <f>SUMPRODUCT((事故データ!$O$4:$O$364=$C$118)*(事故データ!$AM$4:$AM$364=$G134)*(事故データ!$U$4:$U$364=K$119)*(事故データ!$V$4:$V$364=1))</f>
        <v>0</v>
      </c>
      <c r="L134" s="358">
        <f>SUMPRODUCT((事故データ!$O$4:$O$364=$C$118)*(事故データ!$AM$4:$AM$364=$G134)*(事故データ!$U$4:$U$364=L$119)*(事故データ!$V$4:$V$364=1))</f>
        <v>0</v>
      </c>
      <c r="M134" s="358">
        <f>SUMPRODUCT((事故データ!$O$4:$O$364=$C$118)*(事故データ!$AM$4:$AM$364=$G134)*(事故データ!$U$4:$U$364=M$119)*(事故データ!$V$4:$V$364=1))</f>
        <v>0</v>
      </c>
      <c r="N134" s="358">
        <f>SUMPRODUCT((事故データ!$O$4:$O$364=$C$118)*(事故データ!$AM$4:$AM$364=$G134)*(事故データ!$U$4:$U$364=N$119)*(事故データ!$V$4:$V$364=1))</f>
        <v>0</v>
      </c>
      <c r="O134" s="358">
        <f>SUMPRODUCT((事故データ!$O$4:$O$364=$C$118)*(事故データ!$AM$4:$AM$364=$G134)*(事故データ!$U$4:$U$364=O$119)*(事故データ!$V$4:$V$364=1))</f>
        <v>0</v>
      </c>
      <c r="P134" s="358">
        <f>SUMPRODUCT((事故データ!$O$4:$O$364=$C$118)*(事故データ!$AM$4:$AM$364=$G134)*(事故データ!$U$4:$U$364=P$119)*(事故データ!$V$4:$V$364=1))</f>
        <v>0</v>
      </c>
      <c r="Q134" s="358">
        <f>SUMPRODUCT((事故データ!$O$4:$O$364=$C$118)*(事故データ!$AM$4:$AM$364=$G134)*(事故データ!$U$4:$U$364=Q$119)*(事故データ!$V$4:$V$364=1))</f>
        <v>0</v>
      </c>
      <c r="R134" s="358">
        <f>SUMPRODUCT((事故データ!$O$4:$O$364=$C$118)*(事故データ!$AM$4:$AM$364=$G134)*(事故データ!$U$4:$U$364=R$119)*(事故データ!$V$4:$V$364=1))</f>
        <v>0</v>
      </c>
      <c r="S134" s="442">
        <f>SUMPRODUCT((事故データ!$O$4:$O$364=$C$118)*(事故データ!$AM$4:$AM$364=$G134)*(事故データ!$U$4:$U$364=S$119)*(事故データ!$V$4:$V$364=1))</f>
        <v>0</v>
      </c>
    </row>
    <row r="135" spans="1:33">
      <c r="C135" s="352" t="str">
        <f t="shared" si="31"/>
        <v>拠点構内・前路上等</v>
      </c>
      <c r="D135" s="421">
        <f>SUMPRODUCT((事故データ!$O$4:$O$364=$C$118)*(事故データ!$AM$4:$AM$364=$C135)*(事故データ!$T$4:$T$364=D$64)*(事故データ!$V$4:$V$364=1))</f>
        <v>0</v>
      </c>
      <c r="E135" s="422">
        <f>SUMPRODUCT((事故データ!$O$4:$O$364=$C$118)*(事故データ!$AM$4:$AM$364=$G135))</f>
        <v>3</v>
      </c>
      <c r="G135" s="355" t="str">
        <f t="shared" si="32"/>
        <v>拠点構内・前路上等</v>
      </c>
      <c r="H135" s="356">
        <f t="shared" si="27"/>
        <v>3</v>
      </c>
      <c r="I135" s="357">
        <f>SUMPRODUCT((事故データ!$O$4:$O$364=$C$118)*(事故データ!$AM$4:$AM$364=$G135)*(事故データ!$U$4:$U$364=I$119)*(事故データ!$V$4:$V$364=1))</f>
        <v>0</v>
      </c>
      <c r="J135" s="358">
        <f>SUMPRODUCT((事故データ!$O$4:$O$364=$C$118)*(事故データ!$AM$4:$AM$364=$G135)*(事故データ!$U$4:$U$364=J$119)*(事故データ!$V$4:$V$364=1))</f>
        <v>0</v>
      </c>
      <c r="K135" s="358">
        <f>SUMPRODUCT((事故データ!$O$4:$O$364=$C$118)*(事故データ!$AM$4:$AM$364=$G135)*(事故データ!$U$4:$U$364=K$119)*(事故データ!$V$4:$V$364=1))</f>
        <v>0</v>
      </c>
      <c r="L135" s="358">
        <f>SUMPRODUCT((事故データ!$O$4:$O$364=$C$118)*(事故データ!$AM$4:$AM$364=$G135)*(事故データ!$U$4:$U$364=L$119)*(事故データ!$V$4:$V$364=1))</f>
        <v>3</v>
      </c>
      <c r="M135" s="358">
        <f>SUMPRODUCT((事故データ!$O$4:$O$364=$C$118)*(事故データ!$AM$4:$AM$364=$G135)*(事故データ!$U$4:$U$364=M$119)*(事故データ!$V$4:$V$364=1))</f>
        <v>0</v>
      </c>
      <c r="N135" s="358">
        <f>SUMPRODUCT((事故データ!$O$4:$O$364=$C$118)*(事故データ!$AM$4:$AM$364=$G135)*(事故データ!$U$4:$U$364=N$119)*(事故データ!$V$4:$V$364=1))</f>
        <v>0</v>
      </c>
      <c r="O135" s="358">
        <f>SUMPRODUCT((事故データ!$O$4:$O$364=$C$118)*(事故データ!$AM$4:$AM$364=$G135)*(事故データ!$U$4:$U$364=O$119)*(事故データ!$V$4:$V$364=1))</f>
        <v>0</v>
      </c>
      <c r="P135" s="358">
        <f>SUMPRODUCT((事故データ!$O$4:$O$364=$C$118)*(事故データ!$AM$4:$AM$364=$G135)*(事故データ!$U$4:$U$364=P$119)*(事故データ!$V$4:$V$364=1))</f>
        <v>0</v>
      </c>
      <c r="Q135" s="358">
        <f>SUMPRODUCT((事故データ!$O$4:$O$364=$C$118)*(事故データ!$AM$4:$AM$364=$G135)*(事故データ!$U$4:$U$364=Q$119)*(事故データ!$V$4:$V$364=1))</f>
        <v>0</v>
      </c>
      <c r="R135" s="358">
        <f>SUMPRODUCT((事故データ!$O$4:$O$364=$C$118)*(事故データ!$AM$4:$AM$364=$G135)*(事故データ!$U$4:$U$364=R$119)*(事故データ!$V$4:$V$364=1))</f>
        <v>0</v>
      </c>
      <c r="S135" s="442">
        <f>SUMPRODUCT((事故データ!$O$4:$O$364=$C$118)*(事故データ!$AM$4:$AM$364=$G135)*(事故データ!$U$4:$U$364=S$119)*(事故データ!$V$4:$V$364=1))</f>
        <v>0</v>
      </c>
    </row>
    <row r="136" spans="1:33">
      <c r="C136" s="352" t="str">
        <f t="shared" si="31"/>
        <v>顧客構内・前路上等</v>
      </c>
      <c r="D136" s="421">
        <f>SUMPRODUCT((事故データ!$O$4:$O$364=$C$118)*(事故データ!$AM$4:$AM$364=$C136)*(事故データ!$T$4:$T$364=D$64)*(事故データ!$V$4:$V$364=1))</f>
        <v>3</v>
      </c>
      <c r="E136" s="422">
        <f>SUMPRODUCT((事故データ!$O$4:$O$364=$C$118)*(事故データ!$AM$4:$AM$364=$G136))</f>
        <v>17</v>
      </c>
      <c r="G136" s="355" t="str">
        <f t="shared" si="32"/>
        <v>顧客構内・前路上等</v>
      </c>
      <c r="H136" s="356">
        <f t="shared" si="27"/>
        <v>17</v>
      </c>
      <c r="I136" s="357">
        <f>SUMPRODUCT((事故データ!$O$4:$O$364=$C$118)*(事故データ!$AM$4:$AM$364=$G136)*(事故データ!$U$4:$U$364=I$119)*(事故データ!$V$4:$V$364=1))</f>
        <v>0</v>
      </c>
      <c r="J136" s="358">
        <f>SUMPRODUCT((事故データ!$O$4:$O$364=$C$118)*(事故データ!$AM$4:$AM$364=$G136)*(事故データ!$U$4:$U$364=J$119)*(事故データ!$V$4:$V$364=1))</f>
        <v>7</v>
      </c>
      <c r="K136" s="358">
        <f>SUMPRODUCT((事故データ!$O$4:$O$364=$C$118)*(事故データ!$AM$4:$AM$364=$G136)*(事故データ!$U$4:$U$364=K$119)*(事故データ!$V$4:$V$364=1))</f>
        <v>0</v>
      </c>
      <c r="L136" s="358">
        <f>SUMPRODUCT((事故データ!$O$4:$O$364=$C$118)*(事故データ!$AM$4:$AM$364=$G136)*(事故データ!$U$4:$U$364=L$119)*(事故データ!$V$4:$V$364=1))</f>
        <v>7</v>
      </c>
      <c r="M136" s="358">
        <f>SUMPRODUCT((事故データ!$O$4:$O$364=$C$118)*(事故データ!$AM$4:$AM$364=$G136)*(事故データ!$U$4:$U$364=M$119)*(事故データ!$V$4:$V$364=1))</f>
        <v>0</v>
      </c>
      <c r="N136" s="358">
        <f>SUMPRODUCT((事故データ!$O$4:$O$364=$C$118)*(事故データ!$AM$4:$AM$364=$G136)*(事故データ!$U$4:$U$364=N$119)*(事故データ!$V$4:$V$364=1))</f>
        <v>0</v>
      </c>
      <c r="O136" s="358">
        <f>SUMPRODUCT((事故データ!$O$4:$O$364=$C$118)*(事故データ!$AM$4:$AM$364=$G136)*(事故データ!$U$4:$U$364=O$119)*(事故データ!$V$4:$V$364=1))</f>
        <v>0</v>
      </c>
      <c r="P136" s="358">
        <f>SUMPRODUCT((事故データ!$O$4:$O$364=$C$118)*(事故データ!$AM$4:$AM$364=$G136)*(事故データ!$U$4:$U$364=P$119)*(事故データ!$V$4:$V$364=1))</f>
        <v>1</v>
      </c>
      <c r="Q136" s="358">
        <f>SUMPRODUCT((事故データ!$O$4:$O$364=$C$118)*(事故データ!$AM$4:$AM$364=$G136)*(事故データ!$U$4:$U$364=Q$119)*(事故データ!$V$4:$V$364=1))</f>
        <v>1</v>
      </c>
      <c r="R136" s="358">
        <f>SUMPRODUCT((事故データ!$O$4:$O$364=$C$118)*(事故データ!$AM$4:$AM$364=$G136)*(事故データ!$U$4:$U$364=R$119)*(事故データ!$V$4:$V$364=1))</f>
        <v>1</v>
      </c>
      <c r="S136" s="442">
        <f>SUMPRODUCT((事故データ!$O$4:$O$364=$C$118)*(事故データ!$AM$4:$AM$364=$G136)*(事故データ!$U$4:$U$364=S$119)*(事故データ!$V$4:$V$364=1))</f>
        <v>0</v>
      </c>
    </row>
    <row r="137" spans="1:33">
      <c r="C137" s="352" t="str">
        <f t="shared" si="31"/>
        <v>他構内・前路上等</v>
      </c>
      <c r="D137" s="421">
        <f>SUMPRODUCT((事故データ!$O$4:$O$364=$C$118)*(事故データ!$AM$4:$AM$364=$C137)*(事故データ!$T$4:$T$364=D$64)*(事故データ!$V$4:$V$364=1))</f>
        <v>0</v>
      </c>
      <c r="E137" s="422">
        <f>SUMPRODUCT((事故データ!$O$4:$O$364=$C$118)*(事故データ!$AM$4:$AM$364=$G137))</f>
        <v>0</v>
      </c>
      <c r="G137" s="355" t="str">
        <f t="shared" si="32"/>
        <v>他構内・前路上等</v>
      </c>
      <c r="H137" s="356">
        <f t="shared" si="27"/>
        <v>0</v>
      </c>
      <c r="I137" s="357">
        <f>SUMPRODUCT((事故データ!$O$4:$O$364=$C$118)*(事故データ!$AM$4:$AM$364=$G137)*(事故データ!$U$4:$U$364=I$119)*(事故データ!$V$4:$V$364=1))</f>
        <v>0</v>
      </c>
      <c r="J137" s="358">
        <f>SUMPRODUCT((事故データ!$O$4:$O$364=$C$118)*(事故データ!$AM$4:$AM$364=$G137)*(事故データ!$U$4:$U$364=J$119)*(事故データ!$V$4:$V$364=1))</f>
        <v>0</v>
      </c>
      <c r="K137" s="358">
        <f>SUMPRODUCT((事故データ!$O$4:$O$364=$C$118)*(事故データ!$AM$4:$AM$364=$G137)*(事故データ!$U$4:$U$364=K$119)*(事故データ!$V$4:$V$364=1))</f>
        <v>0</v>
      </c>
      <c r="L137" s="358">
        <f>SUMPRODUCT((事故データ!$O$4:$O$364=$C$118)*(事故データ!$AM$4:$AM$364=$G137)*(事故データ!$U$4:$U$364=L$119)*(事故データ!$V$4:$V$364=1))</f>
        <v>0</v>
      </c>
      <c r="M137" s="358">
        <f>SUMPRODUCT((事故データ!$O$4:$O$364=$C$118)*(事故データ!$AM$4:$AM$364=$G137)*(事故データ!$U$4:$U$364=M$119)*(事故データ!$V$4:$V$364=1))</f>
        <v>0</v>
      </c>
      <c r="N137" s="358">
        <f>SUMPRODUCT((事故データ!$O$4:$O$364=$C$118)*(事故データ!$AM$4:$AM$364=$G137)*(事故データ!$U$4:$U$364=N$119)*(事故データ!$V$4:$V$364=1))</f>
        <v>0</v>
      </c>
      <c r="O137" s="358">
        <f>SUMPRODUCT((事故データ!$O$4:$O$364=$C$118)*(事故データ!$AM$4:$AM$364=$G137)*(事故データ!$U$4:$U$364=O$119)*(事故データ!$V$4:$V$364=1))</f>
        <v>0</v>
      </c>
      <c r="P137" s="358">
        <f>SUMPRODUCT((事故データ!$O$4:$O$364=$C$118)*(事故データ!$AM$4:$AM$364=$G137)*(事故データ!$U$4:$U$364=P$119)*(事故データ!$V$4:$V$364=1))</f>
        <v>0</v>
      </c>
      <c r="Q137" s="358">
        <f>SUMPRODUCT((事故データ!$O$4:$O$364=$C$118)*(事故データ!$AM$4:$AM$364=$G137)*(事故データ!$U$4:$U$364=Q$119)*(事故データ!$V$4:$V$364=1))</f>
        <v>0</v>
      </c>
      <c r="R137" s="358">
        <f>SUMPRODUCT((事故データ!$O$4:$O$364=$C$118)*(事故データ!$AM$4:$AM$364=$G137)*(事故データ!$U$4:$U$364=R$119)*(事故データ!$V$4:$V$364=1))</f>
        <v>0</v>
      </c>
      <c r="S137" s="442">
        <f>SUMPRODUCT((事故データ!$O$4:$O$364=$C$118)*(事故データ!$AM$4:$AM$364=$G137)*(事故データ!$U$4:$U$364=S$119)*(事故データ!$V$4:$V$364=1))</f>
        <v>0</v>
      </c>
    </row>
    <row r="138" spans="1:33">
      <c r="C138" s="352" t="str">
        <f t="shared" si="31"/>
        <v>SA･PA</v>
      </c>
      <c r="D138" s="421">
        <f>SUMPRODUCT((事故データ!$O$4:$O$364=$C$118)*(事故データ!$AM$4:$AM$364=$C138)*(事故データ!$T$4:$T$364=D$64)*(事故データ!$V$4:$V$364=1))</f>
        <v>0</v>
      </c>
      <c r="E138" s="422">
        <f>SUMPRODUCT((事故データ!$O$4:$O$364=$C$118)*(事故データ!$AM$4:$AM$364=$G138))</f>
        <v>0</v>
      </c>
      <c r="G138" s="355" t="str">
        <f t="shared" si="32"/>
        <v>SA･PA</v>
      </c>
      <c r="H138" s="356">
        <f t="shared" si="27"/>
        <v>0</v>
      </c>
      <c r="I138" s="357">
        <f>SUMPRODUCT((事故データ!$O$4:$O$364=$C$118)*(事故データ!$AM$4:$AM$364=$G138)*(事故データ!$U$4:$U$364=I$119)*(事故データ!$V$4:$V$364=1))</f>
        <v>0</v>
      </c>
      <c r="J138" s="358">
        <f>SUMPRODUCT((事故データ!$O$4:$O$364=$C$118)*(事故データ!$AM$4:$AM$364=$G138)*(事故データ!$U$4:$U$364=J$119)*(事故データ!$V$4:$V$364=1))</f>
        <v>0</v>
      </c>
      <c r="K138" s="358">
        <f>SUMPRODUCT((事故データ!$O$4:$O$364=$C$118)*(事故データ!$AM$4:$AM$364=$G138)*(事故データ!$U$4:$U$364=K$119)*(事故データ!$V$4:$V$364=1))</f>
        <v>0</v>
      </c>
      <c r="L138" s="358">
        <f>SUMPRODUCT((事故データ!$O$4:$O$364=$C$118)*(事故データ!$AM$4:$AM$364=$G138)*(事故データ!$U$4:$U$364=L$119)*(事故データ!$V$4:$V$364=1))</f>
        <v>0</v>
      </c>
      <c r="M138" s="358">
        <f>SUMPRODUCT((事故データ!$O$4:$O$364=$C$118)*(事故データ!$AM$4:$AM$364=$G138)*(事故データ!$U$4:$U$364=M$119)*(事故データ!$V$4:$V$364=1))</f>
        <v>0</v>
      </c>
      <c r="N138" s="358">
        <f>SUMPRODUCT((事故データ!$O$4:$O$364=$C$118)*(事故データ!$AM$4:$AM$364=$G138)*(事故データ!$U$4:$U$364=N$119)*(事故データ!$V$4:$V$364=1))</f>
        <v>0</v>
      </c>
      <c r="O138" s="358">
        <f>SUMPRODUCT((事故データ!$O$4:$O$364=$C$118)*(事故データ!$AM$4:$AM$364=$G138)*(事故データ!$U$4:$U$364=O$119)*(事故データ!$V$4:$V$364=1))</f>
        <v>0</v>
      </c>
      <c r="P138" s="358">
        <f>SUMPRODUCT((事故データ!$O$4:$O$364=$C$118)*(事故データ!$AM$4:$AM$364=$G138)*(事故データ!$U$4:$U$364=P$119)*(事故データ!$V$4:$V$364=1))</f>
        <v>0</v>
      </c>
      <c r="Q138" s="358">
        <f>SUMPRODUCT((事故データ!$O$4:$O$364=$C$118)*(事故データ!$AM$4:$AM$364=$G138)*(事故データ!$U$4:$U$364=Q$119)*(事故データ!$V$4:$V$364=1))</f>
        <v>0</v>
      </c>
      <c r="R138" s="358">
        <f>SUMPRODUCT((事故データ!$O$4:$O$364=$C$118)*(事故データ!$AM$4:$AM$364=$G138)*(事故データ!$U$4:$U$364=R$119)*(事故データ!$V$4:$V$364=1))</f>
        <v>0</v>
      </c>
      <c r="S138" s="442">
        <f>SUMPRODUCT((事故データ!$O$4:$O$364=$C$118)*(事故データ!$AM$4:$AM$364=$G138)*(事故データ!$U$4:$U$364=S$119)*(事故データ!$V$4:$V$364=1))</f>
        <v>0</v>
      </c>
    </row>
    <row r="139" spans="1:33">
      <c r="C139" s="352" t="str">
        <f t="shared" si="31"/>
        <v>駐車場</v>
      </c>
      <c r="D139" s="421">
        <f>SUMPRODUCT((事故データ!$O$4:$O$364=$C$118)*(事故データ!$AM$4:$AM$364=$C139)*(事故データ!$T$4:$T$364=D$64)*(事故データ!$V$4:$V$364=1))</f>
        <v>0</v>
      </c>
      <c r="E139" s="422">
        <f>SUMPRODUCT((事故データ!$O$4:$O$364=$C$118)*(事故データ!$AM$4:$AM$364=$G139))</f>
        <v>0</v>
      </c>
      <c r="G139" s="355" t="str">
        <f t="shared" si="32"/>
        <v>駐車場</v>
      </c>
      <c r="H139" s="356">
        <f t="shared" si="27"/>
        <v>0</v>
      </c>
      <c r="I139" s="424">
        <f>SUMPRODUCT((事故データ!$O$4:$O$364=$C$118)*(事故データ!$AM$4:$AM$364=$G139)*(事故データ!$U$4:$U$364=I$119)*(事故データ!$V$4:$V$364=1))</f>
        <v>0</v>
      </c>
      <c r="J139" s="419">
        <f>SUMPRODUCT((事故データ!$O$4:$O$364=$C$118)*(事故データ!$AM$4:$AM$364=$G139)*(事故データ!$U$4:$U$364=J$119)*(事故データ!$V$4:$V$364=1))</f>
        <v>0</v>
      </c>
      <c r="K139" s="419">
        <f>SUMPRODUCT((事故データ!$O$4:$O$364=$C$118)*(事故データ!$AM$4:$AM$364=$G139)*(事故データ!$U$4:$U$364=K$119)*(事故データ!$V$4:$V$364=1))</f>
        <v>0</v>
      </c>
      <c r="L139" s="419">
        <f>SUMPRODUCT((事故データ!$O$4:$O$364=$C$118)*(事故データ!$AM$4:$AM$364=$G139)*(事故データ!$U$4:$U$364=L$119)*(事故データ!$V$4:$V$364=1))</f>
        <v>0</v>
      </c>
      <c r="M139" s="419">
        <f>SUMPRODUCT((事故データ!$O$4:$O$364=$C$118)*(事故データ!$AM$4:$AM$364=$G139)*(事故データ!$U$4:$U$364=M$119)*(事故データ!$V$4:$V$364=1))</f>
        <v>0</v>
      </c>
      <c r="N139" s="419">
        <f>SUMPRODUCT((事故データ!$O$4:$O$364=$C$118)*(事故データ!$AM$4:$AM$364=$G139)*(事故データ!$U$4:$U$364=N$119)*(事故データ!$V$4:$V$364=1))</f>
        <v>0</v>
      </c>
      <c r="O139" s="419">
        <f>SUMPRODUCT((事故データ!$O$4:$O$364=$C$118)*(事故データ!$AM$4:$AM$364=$G139)*(事故データ!$U$4:$U$364=O$119)*(事故データ!$V$4:$V$364=1))</f>
        <v>0</v>
      </c>
      <c r="P139" s="419">
        <f>SUMPRODUCT((事故データ!$O$4:$O$364=$C$118)*(事故データ!$AM$4:$AM$364=$G139)*(事故データ!$U$4:$U$364=P$119)*(事故データ!$V$4:$V$364=1))</f>
        <v>0</v>
      </c>
      <c r="Q139" s="419">
        <f>SUMPRODUCT((事故データ!$O$4:$O$364=$C$118)*(事故データ!$AM$4:$AM$364=$G139)*(事故データ!$U$4:$U$364=Q$119)*(事故データ!$V$4:$V$364=1))</f>
        <v>0</v>
      </c>
      <c r="R139" s="419">
        <f>SUMPRODUCT((事故データ!$O$4:$O$364=$C$118)*(事故データ!$AM$4:$AM$364=$G139)*(事故データ!$U$4:$U$364=R$119)*(事故データ!$V$4:$V$364=1))</f>
        <v>0</v>
      </c>
      <c r="S139" s="420">
        <f>SUMPRODUCT((事故データ!$O$4:$O$364=$C$118)*(事故データ!$AM$4:$AM$364=$G139)*(事故データ!$U$4:$U$364=S$119)*(事故データ!$V$4:$V$364=1))</f>
        <v>0</v>
      </c>
    </row>
    <row r="140" spans="1:33">
      <c r="C140" s="352" t="str">
        <f t="shared" si="31"/>
        <v>踏切</v>
      </c>
      <c r="D140" s="425">
        <f>SUMPRODUCT((事故データ!$O$4:$O$364=$C$118)*(事故データ!$AM$4:$AM$364=$C140)*(事故データ!$T$4:$T$364=D$64)*(事故データ!$V$4:$V$364=1))</f>
        <v>0</v>
      </c>
      <c r="E140" s="426">
        <f>SUMPRODUCT((事故データ!$O$4:$O$364=$C$118)*(事故データ!$AM$4:$AM$364=$G140))</f>
        <v>0</v>
      </c>
      <c r="G140" s="355" t="str">
        <f t="shared" si="32"/>
        <v>踏切</v>
      </c>
      <c r="H140" s="356">
        <f t="shared" si="27"/>
        <v>0</v>
      </c>
      <c r="I140" s="427">
        <f>SUMPRODUCT((事故データ!$O$4:$O$364=$C$118)*(事故データ!$AM$4:$AM$364=$G140)*(事故データ!$U$4:$U$364=I$119)*(事故データ!$V$4:$V$364=1))</f>
        <v>0</v>
      </c>
      <c r="J140" s="428">
        <f>SUMPRODUCT((事故データ!$O$4:$O$364=$C$118)*(事故データ!$AM$4:$AM$364=$G140)*(事故データ!$U$4:$U$364=J$119)*(事故データ!$V$4:$V$364=1))</f>
        <v>0</v>
      </c>
      <c r="K140" s="428">
        <f>SUMPRODUCT((事故データ!$O$4:$O$364=$C$118)*(事故データ!$AM$4:$AM$364=$G140)*(事故データ!$U$4:$U$364=K$119)*(事故データ!$V$4:$V$364=1))</f>
        <v>0</v>
      </c>
      <c r="L140" s="428">
        <f>SUMPRODUCT((事故データ!$O$4:$O$364=$C$118)*(事故データ!$AM$4:$AM$364=$G140)*(事故データ!$U$4:$U$364=L$119)*(事故データ!$V$4:$V$364=1))</f>
        <v>0</v>
      </c>
      <c r="M140" s="428">
        <f>SUMPRODUCT((事故データ!$O$4:$O$364=$C$118)*(事故データ!$AM$4:$AM$364=$G140)*(事故データ!$U$4:$U$364=M$119)*(事故データ!$V$4:$V$364=1))</f>
        <v>0</v>
      </c>
      <c r="N140" s="428">
        <f>SUMPRODUCT((事故データ!$O$4:$O$364=$C$118)*(事故データ!$AM$4:$AM$364=$G140)*(事故データ!$U$4:$U$364=N$119)*(事故データ!$V$4:$V$364=1))</f>
        <v>0</v>
      </c>
      <c r="O140" s="428">
        <f>SUMPRODUCT((事故データ!$O$4:$O$364=$C$118)*(事故データ!$AM$4:$AM$364=$G140)*(事故データ!$U$4:$U$364=O$119)*(事故データ!$V$4:$V$364=1))</f>
        <v>0</v>
      </c>
      <c r="P140" s="428">
        <f>SUMPRODUCT((事故データ!$O$4:$O$364=$C$118)*(事故データ!$AM$4:$AM$364=$G140)*(事故データ!$U$4:$U$364=P$119)*(事故データ!$V$4:$V$364=1))</f>
        <v>0</v>
      </c>
      <c r="Q140" s="428">
        <f>SUMPRODUCT((事故データ!$O$4:$O$364=$C$118)*(事故データ!$AM$4:$AM$364=$G140)*(事故データ!$U$4:$U$364=Q$119)*(事故データ!$V$4:$V$364=1))</f>
        <v>0</v>
      </c>
      <c r="R140" s="428">
        <f>SUMPRODUCT((事故データ!$O$4:$O$364=$C$118)*(事故データ!$AM$4:$AM$364=$G140)*(事故データ!$U$4:$U$364=R$119)*(事故データ!$V$4:$V$364=1))</f>
        <v>0</v>
      </c>
      <c r="S140" s="451">
        <f>SUMPRODUCT((事故データ!$O$4:$O$364=$C$118)*(事故データ!$AM$4:$AM$364=$G140)*(事故データ!$U$4:$U$364=S$119)*(事故データ!$V$4:$V$364=1))</f>
        <v>0</v>
      </c>
    </row>
    <row r="141" spans="1:33">
      <c r="A141" s="325" t="s">
        <v>248</v>
      </c>
      <c r="C141" s="365" t="str">
        <f t="shared" si="31"/>
        <v>不明</v>
      </c>
      <c r="D141" s="430">
        <f>SUMPRODUCT((事故データ!$O$4:$O$364=$C$118)*(事故データ!$AM$4:$AM$364=$C141)*(事故データ!$T$4:$T$364=D$64)*(事故データ!$V$4:$V$364=1))</f>
        <v>0</v>
      </c>
      <c r="E141" s="431">
        <f>SUMPRODUCT((事故データ!$O$4:$O$364=$C$118)*(事故データ!$AM$4:$AM$364=$G141))</f>
        <v>0</v>
      </c>
      <c r="G141" s="432" t="str">
        <f t="shared" si="32"/>
        <v>不明</v>
      </c>
      <c r="H141" s="369">
        <f t="shared" si="27"/>
        <v>0</v>
      </c>
      <c r="I141" s="433">
        <f>SUMPRODUCT((事故データ!$O$4:$O$364=$C$118)*(事故データ!$AM$4:$AM$364=$G141)*(事故データ!$U$4:$U$364=I$119)*(事故データ!$V$4:$V$364=1))</f>
        <v>0</v>
      </c>
      <c r="J141" s="434">
        <f>SUMPRODUCT((事故データ!$O$4:$O$364=$C$118)*(事故データ!$AM$4:$AM$364=$G141)*(事故データ!$U$4:$U$364=J$119)*(事故データ!$V$4:$V$364=1))</f>
        <v>0</v>
      </c>
      <c r="K141" s="434">
        <f>SUMPRODUCT((事故データ!$O$4:$O$364=$C$118)*(事故データ!$AM$4:$AM$364=$G141)*(事故データ!$U$4:$U$364=K$119)*(事故データ!$V$4:$V$364=1))</f>
        <v>0</v>
      </c>
      <c r="L141" s="434">
        <f>SUMPRODUCT((事故データ!$O$4:$O$364=$C$118)*(事故データ!$AM$4:$AM$364=$G141)*(事故データ!$U$4:$U$364=L$119)*(事故データ!$V$4:$V$364=1))</f>
        <v>0</v>
      </c>
      <c r="M141" s="434">
        <f>SUMPRODUCT((事故データ!$O$4:$O$364=$C$118)*(事故データ!$AM$4:$AM$364=$G141)*(事故データ!$U$4:$U$364=M$119)*(事故データ!$V$4:$V$364=1))</f>
        <v>0</v>
      </c>
      <c r="N141" s="434">
        <f>SUMPRODUCT((事故データ!$O$4:$O$364=$C$118)*(事故データ!$AM$4:$AM$364=$G141)*(事故データ!$U$4:$U$364=N$119)*(事故データ!$V$4:$V$364=1))</f>
        <v>0</v>
      </c>
      <c r="O141" s="434">
        <f>SUMPRODUCT((事故データ!$O$4:$O$364=$C$118)*(事故データ!$AM$4:$AM$364=$G141)*(事故データ!$U$4:$U$364=O$119)*(事故データ!$V$4:$V$364=1))</f>
        <v>0</v>
      </c>
      <c r="P141" s="434">
        <f>SUMPRODUCT((事故データ!$O$4:$O$364=$C$118)*(事故データ!$AM$4:$AM$364=$G141)*(事故データ!$U$4:$U$364=P$119)*(事故データ!$V$4:$V$364=1))</f>
        <v>0</v>
      </c>
      <c r="Q141" s="434">
        <f>SUMPRODUCT((事故データ!$O$4:$O$364=$C$118)*(事故データ!$AM$4:$AM$364=$G141)*(事故データ!$U$4:$U$364=Q$119)*(事故データ!$V$4:$V$364=1))</f>
        <v>0</v>
      </c>
      <c r="R141" s="434">
        <f>SUMPRODUCT((事故データ!$O$4:$O$364=$C$118)*(事故データ!$AM$4:$AM$364=$G141)*(事故データ!$U$4:$U$364=R$119)*(事故データ!$V$4:$V$364=1))</f>
        <v>0</v>
      </c>
      <c r="S141" s="436">
        <f>SUMPRODUCT((事故データ!$O$4:$O$364=$C$118)*(事故データ!$AM$4:$AM$364=$G141)*(事故データ!$U$4:$U$364=S$119)*(事故データ!$V$4:$V$364=1))</f>
        <v>0</v>
      </c>
    </row>
    <row r="142" spans="1:33">
      <c r="B142" s="325" t="s">
        <v>1221</v>
      </c>
      <c r="C142" s="437"/>
      <c r="D142" s="437"/>
      <c r="E142" s="438"/>
    </row>
    <row r="143" spans="1:33">
      <c r="B143" s="1139">
        <v>6</v>
      </c>
      <c r="C143" s="298" t="s">
        <v>1272</v>
      </c>
      <c r="D143" s="298"/>
      <c r="E143" s="298"/>
      <c r="G143" s="298" t="s">
        <v>1274</v>
      </c>
      <c r="H143" s="298"/>
      <c r="I143" s="299"/>
      <c r="J143" s="299"/>
      <c r="K143" s="299"/>
      <c r="L143" s="299"/>
      <c r="M143" s="299"/>
      <c r="N143" s="299"/>
      <c r="O143" s="299"/>
      <c r="P143" s="299"/>
      <c r="Q143" s="299"/>
      <c r="R143" s="299"/>
      <c r="S143" s="299"/>
      <c r="T143" s="299"/>
      <c r="U143" s="299"/>
      <c r="V143" s="299"/>
      <c r="W143" s="299"/>
      <c r="X143" s="299"/>
      <c r="Y143" s="299"/>
      <c r="Z143" s="299"/>
      <c r="AA143" s="299"/>
      <c r="AB143" s="299"/>
      <c r="AC143" s="299"/>
      <c r="AD143" s="299"/>
      <c r="AE143" s="299"/>
    </row>
    <row r="144" spans="1:33" ht="37.5" customHeight="1">
      <c r="C144" s="374" t="s">
        <v>1273</v>
      </c>
      <c r="D144" s="1190" t="s">
        <v>322</v>
      </c>
      <c r="E144" s="1181" t="s">
        <v>5</v>
      </c>
      <c r="G144" s="375" t="s">
        <v>1523</v>
      </c>
      <c r="H144" s="376" t="s">
        <v>109</v>
      </c>
      <c r="I144" s="377" t="str">
        <f>I64</f>
        <v>正面衝突</v>
      </c>
      <c r="J144" s="378" t="str">
        <f t="shared" ref="J144:AE144" si="33">J64</f>
        <v>直進時</v>
      </c>
      <c r="K144" s="378" t="str">
        <f t="shared" si="33"/>
        <v>出会い頭</v>
      </c>
      <c r="L144" s="378" t="str">
        <f t="shared" si="33"/>
        <v>右折時</v>
      </c>
      <c r="M144" s="378" t="str">
        <f t="shared" si="33"/>
        <v>左折時</v>
      </c>
      <c r="N144" s="378" t="str">
        <f t="shared" si="33"/>
        <v>カーブ走行時</v>
      </c>
      <c r="O144" s="378" t="str">
        <f t="shared" si="33"/>
        <v>追突</v>
      </c>
      <c r="P144" s="378" t="str">
        <f t="shared" si="33"/>
        <v>発進追突</v>
      </c>
      <c r="Q144" s="378" t="str">
        <f t="shared" si="33"/>
        <v>車線
変更時</v>
      </c>
      <c r="R144" s="378" t="str">
        <f t="shared" si="33"/>
        <v>合流時</v>
      </c>
      <c r="S144" s="378" t="str">
        <f t="shared" si="33"/>
        <v>離合時</v>
      </c>
      <c r="T144" s="378" t="str">
        <f t="shared" si="33"/>
        <v>側方通過時</v>
      </c>
      <c r="U144" s="378" t="str">
        <f t="shared" si="33"/>
        <v>施設出入時</v>
      </c>
      <c r="V144" s="378" t="str">
        <f t="shared" si="33"/>
        <v>転回時</v>
      </c>
      <c r="W144" s="379" t="str">
        <f t="shared" si="33"/>
        <v>バック時</v>
      </c>
      <c r="X144" s="379" t="str">
        <f t="shared" si="33"/>
        <v>移動時</v>
      </c>
      <c r="Y144" s="1143" t="str">
        <f t="shared" si="33"/>
        <v>料金所等通過時</v>
      </c>
      <c r="Z144" s="1143" t="str">
        <f t="shared" si="33"/>
        <v>発進時＆措置等</v>
      </c>
      <c r="AA144" s="379" t="str">
        <f t="shared" si="33"/>
        <v>停車時</v>
      </c>
      <c r="AB144" s="1143" t="str">
        <f t="shared" si="33"/>
        <v>ドア・扉開閉時</v>
      </c>
      <c r="AC144" s="379" t="str">
        <f t="shared" si="33"/>
        <v>駐停車時措置</v>
      </c>
      <c r="AD144" s="379" t="str">
        <f t="shared" si="33"/>
        <v>車内事故</v>
      </c>
      <c r="AE144" s="1143" t="str">
        <f t="shared" si="33"/>
        <v>荷積降時等事故</v>
      </c>
      <c r="AF144" s="379" t="str">
        <f>AF64</f>
        <v>落下・飛散等事故</v>
      </c>
      <c r="AG144" s="380" t="str">
        <f>AG64</f>
        <v>その他・不明</v>
      </c>
    </row>
    <row r="145" spans="1:33" ht="19.149999999999999" customHeight="1">
      <c r="C145" s="381"/>
      <c r="D145" s="1191"/>
      <c r="E145" s="1182"/>
      <c r="G145" s="382" t="s">
        <v>6</v>
      </c>
      <c r="H145" s="452">
        <f>SUM(I145:AG145)</f>
        <v>31</v>
      </c>
      <c r="I145" s="453">
        <f>SUMPRODUCT((事故データ!$AO$4:$AO$364=I$144)*(事故データ!$V$4:$V$364&gt;=0))</f>
        <v>0</v>
      </c>
      <c r="J145" s="333">
        <f>SUMPRODUCT((事故データ!$AO$4:$AO$364=J$144)*(事故データ!$V$4:$V$364&gt;=0))</f>
        <v>1</v>
      </c>
      <c r="K145" s="333">
        <f>SUMPRODUCT((事故データ!$AO$4:$AO$364=K$144)*(事故データ!$V$4:$V$364&gt;=0))</f>
        <v>0</v>
      </c>
      <c r="L145" s="333">
        <f>SUMPRODUCT((事故データ!$AO$4:$AO$364=L$144)*(事故データ!$V$4:$V$364&gt;=0))</f>
        <v>0</v>
      </c>
      <c r="M145" s="333">
        <f>SUMPRODUCT((事故データ!$AO$4:$AO$364=M$144)*(事故データ!$V$4:$V$364&gt;=0))</f>
        <v>4</v>
      </c>
      <c r="N145" s="333">
        <f>SUMPRODUCT((事故データ!$AO$4:$AO$364=N$144)*(事故データ!$V$4:$V$364&gt;=0))</f>
        <v>0</v>
      </c>
      <c r="O145" s="333">
        <f>SUMPRODUCT((事故データ!$AO$4:$AO$364=O$144)*(事故データ!$V$4:$V$364&gt;=0))</f>
        <v>2</v>
      </c>
      <c r="P145" s="333">
        <f>SUMPRODUCT((事故データ!$AO$4:$AO$364=P$144)*(事故データ!$V$4:$V$364&gt;=0))</f>
        <v>2</v>
      </c>
      <c r="Q145" s="333">
        <f>SUMPRODUCT((事故データ!$AO$4:$AO$364=Q$144)*(事故データ!$V$4:$V$364&gt;=0))</f>
        <v>1</v>
      </c>
      <c r="R145" s="333">
        <f>SUMPRODUCT((事故データ!$AO$4:$AO$364=R$144)*(事故データ!$V$4:$V$364&gt;=0))</f>
        <v>0</v>
      </c>
      <c r="S145" s="333">
        <f>SUMPRODUCT((事故データ!$AO$4:$AO$364=S$144)*(事故データ!$V$4:$V$364&gt;=0))</f>
        <v>0</v>
      </c>
      <c r="T145" s="333">
        <f>SUMPRODUCT((事故データ!$AO$4:$AO$364=T$144)*(事故データ!$V$4:$V$364&gt;=0))</f>
        <v>0</v>
      </c>
      <c r="U145" s="333">
        <f>SUMPRODUCT((事故データ!$AO$4:$AO$364=U$144)*(事故データ!$V$4:$V$364&gt;=0))</f>
        <v>1</v>
      </c>
      <c r="V145" s="333">
        <f>SUMPRODUCT((事故データ!$AO$4:$AO$364=V$144)*(事故データ!$V$4:$V$364&gt;=0))</f>
        <v>1</v>
      </c>
      <c r="W145" s="333">
        <f>SUMPRODUCT((事故データ!$AO$4:$AO$364=W$144)*(事故データ!$V$4:$V$364&gt;=0))</f>
        <v>9</v>
      </c>
      <c r="X145" s="333">
        <f>SUMPRODUCT((事故データ!$AO$4:$AO$364=X$144)*(事故データ!$V$4:$V$364&gt;=0))</f>
        <v>5</v>
      </c>
      <c r="Y145" s="333">
        <f>SUMPRODUCT((事故データ!$AO$4:$AO$364=Y$144)*(事故データ!$V$4:$V$364&gt;=0))</f>
        <v>0</v>
      </c>
      <c r="Z145" s="333">
        <f>SUMPRODUCT((事故データ!$AO$4:$AO$364=Z$144)*(事故データ!$V$4:$V$364&gt;=0))</f>
        <v>3</v>
      </c>
      <c r="AA145" s="333">
        <f>SUMPRODUCT((事故データ!$AO$4:$AO$364=AA$144)*(事故データ!$V$4:$V$364&gt;=0))</f>
        <v>1</v>
      </c>
      <c r="AB145" s="333">
        <f>SUMPRODUCT((事故データ!$AO$4:$AO$364=AB$144)*(事故データ!$V$4:$V$364&gt;=0))</f>
        <v>0</v>
      </c>
      <c r="AC145" s="333">
        <f>SUMPRODUCT((事故データ!$AO$4:$AO$364=AC$144)*(事故データ!$V$4:$V$364&gt;=0))</f>
        <v>1</v>
      </c>
      <c r="AD145" s="333">
        <f>SUMPRODUCT((事故データ!$AO$4:$AO$364=AD$144)*(事故データ!$V$4:$V$364&gt;=0))</f>
        <v>0</v>
      </c>
      <c r="AE145" s="333">
        <f>SUMPRODUCT((事故データ!$AO$4:$AO$364=AE$144)*(事故データ!$V$4:$V$364&gt;=0))</f>
        <v>0</v>
      </c>
      <c r="AF145" s="333">
        <f>SUMPRODUCT((事故データ!$AO$4:$AO$364=AF$144)*(事故データ!$V$4:$V$364&gt;=0))</f>
        <v>0</v>
      </c>
      <c r="AG145" s="439">
        <f>SUMPRODUCT((事故データ!$AO$4:$AO$364=AG$144)*(事故データ!$V$4:$V$364&gt;=0))</f>
        <v>0</v>
      </c>
    </row>
    <row r="146" spans="1:33">
      <c r="C146" s="386" t="s">
        <v>255</v>
      </c>
      <c r="D146" s="387">
        <f>SUM(D147:D158)</f>
        <v>5</v>
      </c>
      <c r="E146" s="338">
        <f>SUM(E147:E158)</f>
        <v>28</v>
      </c>
      <c r="G146" s="388" t="s">
        <v>323</v>
      </c>
      <c r="H146" s="338">
        <f>SUM(H147:H158)</f>
        <v>31</v>
      </c>
      <c r="I146" s="389">
        <f t="shared" ref="I146:AG146" si="34">SUM(I147:I158)</f>
        <v>0</v>
      </c>
      <c r="J146" s="390">
        <f t="shared" si="34"/>
        <v>1</v>
      </c>
      <c r="K146" s="391">
        <f t="shared" si="34"/>
        <v>0</v>
      </c>
      <c r="L146" s="391">
        <f t="shared" si="34"/>
        <v>0</v>
      </c>
      <c r="M146" s="391">
        <f t="shared" si="34"/>
        <v>4</v>
      </c>
      <c r="N146" s="391">
        <f t="shared" si="34"/>
        <v>0</v>
      </c>
      <c r="O146" s="390">
        <f t="shared" si="34"/>
        <v>2</v>
      </c>
      <c r="P146" s="391">
        <f t="shared" si="34"/>
        <v>2</v>
      </c>
      <c r="Q146" s="391">
        <f t="shared" si="34"/>
        <v>1</v>
      </c>
      <c r="R146" s="391">
        <f t="shared" si="34"/>
        <v>0</v>
      </c>
      <c r="S146" s="391">
        <f t="shared" si="34"/>
        <v>0</v>
      </c>
      <c r="T146" s="391">
        <f t="shared" si="34"/>
        <v>0</v>
      </c>
      <c r="U146" s="391">
        <f t="shared" si="34"/>
        <v>1</v>
      </c>
      <c r="V146" s="390">
        <f t="shared" si="34"/>
        <v>1</v>
      </c>
      <c r="W146" s="390">
        <f t="shared" si="34"/>
        <v>9</v>
      </c>
      <c r="X146" s="390">
        <f t="shared" si="34"/>
        <v>5</v>
      </c>
      <c r="Y146" s="390">
        <f t="shared" si="34"/>
        <v>0</v>
      </c>
      <c r="Z146" s="390">
        <f t="shared" si="34"/>
        <v>3</v>
      </c>
      <c r="AA146" s="390">
        <f t="shared" si="34"/>
        <v>1</v>
      </c>
      <c r="AB146" s="390">
        <f t="shared" si="34"/>
        <v>0</v>
      </c>
      <c r="AC146" s="390">
        <f t="shared" si="34"/>
        <v>1</v>
      </c>
      <c r="AD146" s="390">
        <f t="shared" si="34"/>
        <v>0</v>
      </c>
      <c r="AE146" s="390">
        <f t="shared" si="34"/>
        <v>0</v>
      </c>
      <c r="AF146" s="390">
        <f t="shared" si="34"/>
        <v>0</v>
      </c>
      <c r="AG146" s="392">
        <f t="shared" si="34"/>
        <v>0</v>
      </c>
    </row>
    <row r="147" spans="1:33">
      <c r="C147" s="343" t="str">
        <f>項目入力!K10</f>
        <v>1t</v>
      </c>
      <c r="D147" s="344">
        <f>SUMPRODUCT((事故データ!$U$4:$U$364=$C147)*(事故データ!$T$4:$T$364=D$144)*(事故データ!$V$4:$V$364=1))</f>
        <v>0</v>
      </c>
      <c r="E147" s="345">
        <f>COUNTIF(事故データ!$U$4:$U$364,C147)</f>
        <v>0</v>
      </c>
      <c r="G147" s="412" t="str">
        <f>C147</f>
        <v>1t</v>
      </c>
      <c r="H147" s="413">
        <f t="shared" ref="H147:H158" si="35">SUM(I147:AG147)</f>
        <v>0</v>
      </c>
      <c r="I147" s="414">
        <f>SUMPRODUCT((事故データ!$U$4:$U$364=$G147)*(事故データ!$AO$4:$AO$364=I$144)*(事故データ!$V$4:$V$364=1))</f>
        <v>0</v>
      </c>
      <c r="J147" s="415">
        <f>SUMPRODUCT((事故データ!$U$4:$U$364=$G147)*(事故データ!$AO$4:$AO$364=J$144)*(事故データ!$V$4:$V$364=1))</f>
        <v>0</v>
      </c>
      <c r="K147" s="415">
        <f>SUMPRODUCT((事故データ!$U$4:$U$364=$G147)*(事故データ!$AO$4:$AO$364=K$144)*(事故データ!$V$4:$V$364=1))</f>
        <v>0</v>
      </c>
      <c r="L147" s="415">
        <f>SUMPRODUCT((事故データ!$U$4:$U$364=$G147)*(事故データ!$AO$4:$AO$364=L$144)*(事故データ!$V$4:$V$364=1))</f>
        <v>0</v>
      </c>
      <c r="M147" s="415">
        <f>SUMPRODUCT((事故データ!$U$4:$U$364=$G147)*(事故データ!$AO$4:$AO$364=M$144)*(事故データ!$V$4:$V$364=1))</f>
        <v>0</v>
      </c>
      <c r="N147" s="415">
        <f>SUMPRODUCT((事故データ!$U$4:$U$364=$G147)*(事故データ!$AO$4:$AO$364=N$144)*(事故データ!$V$4:$V$364=1))</f>
        <v>0</v>
      </c>
      <c r="O147" s="415">
        <f>SUMPRODUCT((事故データ!$U$4:$U$364=$G147)*(事故データ!$AO$4:$AO$364=O$144)*(事故データ!$V$4:$V$364=1))</f>
        <v>0</v>
      </c>
      <c r="P147" s="415">
        <f>SUMPRODUCT((事故データ!$U$4:$U$364=$G147)*(事故データ!$AO$4:$AO$364=P$144)*(事故データ!$V$4:$V$364=1))</f>
        <v>0</v>
      </c>
      <c r="Q147" s="415">
        <f>SUMPRODUCT((事故データ!$U$4:$U$364=$G147)*(事故データ!$AO$4:$AO$364=Q$144)*(事故データ!$V$4:$V$364=1))</f>
        <v>0</v>
      </c>
      <c r="R147" s="415">
        <f>SUMPRODUCT((事故データ!$U$4:$U$364=$G147)*(事故データ!$AO$4:$AO$364=R$144)*(事故データ!$V$4:$V$364=1))</f>
        <v>0</v>
      </c>
      <c r="S147" s="415">
        <f>SUMPRODUCT((事故データ!$U$4:$U$364=$G147)*(事故データ!$AO$4:$AO$364=S$144)*(事故データ!$V$4:$V$364=1))</f>
        <v>0</v>
      </c>
      <c r="T147" s="415">
        <f>SUMPRODUCT((事故データ!$U$4:$U$364=$G147)*(事故データ!$AO$4:$AO$364=T$144)*(事故データ!$V$4:$V$364=1))</f>
        <v>0</v>
      </c>
      <c r="U147" s="415">
        <f>SUMPRODUCT((事故データ!$U$4:$U$364=$G147)*(事故データ!$AO$4:$AO$364=U$144)*(事故データ!$V$4:$V$364=1))</f>
        <v>0</v>
      </c>
      <c r="V147" s="415">
        <f>SUMPRODUCT((事故データ!$U$4:$U$364=$G147)*(事故データ!$AO$4:$AO$364=V$144)*(事故データ!$V$4:$V$364=1))</f>
        <v>0</v>
      </c>
      <c r="W147" s="454">
        <f>SUMPRODUCT((事故データ!$U$4:$U$364=$G147)*(事故データ!$AO$4:$AO$364=W$144)*(事故データ!$V$4:$V$364=1))</f>
        <v>0</v>
      </c>
      <c r="X147" s="454">
        <f>SUMPRODUCT((事故データ!$U$4:$U$364=$G147)*(事故データ!$AO$4:$AO$364=X$144)*(事故データ!$V$4:$V$364=1))</f>
        <v>0</v>
      </c>
      <c r="Y147" s="454">
        <f>SUMPRODUCT((事故データ!$U$4:$U$364=$G147)*(事故データ!$AO$4:$AO$364=Y$144)*(事故データ!$V$4:$V$364=1))</f>
        <v>0</v>
      </c>
      <c r="Z147" s="454">
        <f>SUMPRODUCT((事故データ!$U$4:$U$364=$G147)*(事故データ!$AO$4:$AO$364=Z$144)*(事故データ!$V$4:$V$364=1))</f>
        <v>0</v>
      </c>
      <c r="AA147" s="454">
        <f>SUMPRODUCT((事故データ!$U$4:$U$364=$G147)*(事故データ!$AO$4:$AO$364=AA$144)*(事故データ!$V$4:$V$364=1))</f>
        <v>0</v>
      </c>
      <c r="AB147" s="454">
        <f>SUMPRODUCT((事故データ!$U$4:$U$364=$G147)*(事故データ!$AO$4:$AO$364=AB$144)*(事故データ!$V$4:$V$364=1))</f>
        <v>0</v>
      </c>
      <c r="AC147" s="454">
        <f>SUMPRODUCT((事故データ!$U$4:$U$364=$G147)*(事故データ!$AO$4:$AO$364=AC$144)*(事故データ!$V$4:$V$364=1))</f>
        <v>0</v>
      </c>
      <c r="AD147" s="454">
        <f>SUMPRODUCT((事故データ!$U$4:$U$364=$G147)*(事故データ!$AO$4:$AO$364=AD$144)*(事故データ!$V$4:$V$364=1))</f>
        <v>0</v>
      </c>
      <c r="AE147" s="454">
        <f>SUMPRODUCT((事故データ!$U$4:$U$364=$G147)*(事故データ!$AO$4:$AO$364=AE$144)*(事故データ!$V$4:$V$364=1))</f>
        <v>0</v>
      </c>
      <c r="AF147" s="454">
        <f>SUMPRODUCT((事故データ!$U$4:$U$364=$G147)*(事故データ!$AO$4:$AO$364=AF$144)*(事故データ!$V$4:$V$364=1))</f>
        <v>0</v>
      </c>
      <c r="AG147" s="455">
        <f>SUMPRODUCT((事故データ!$U$4:$U$364=$G147)*(事故データ!$AO$4:$AO$364=AG$144)*(事故データ!$V$4:$V$364=1))</f>
        <v>0</v>
      </c>
    </row>
    <row r="148" spans="1:33">
      <c r="C148" s="352" t="str">
        <f>項目入力!K11</f>
        <v>2t</v>
      </c>
      <c r="D148" s="353">
        <f>SUMPRODUCT((事故データ!$U$4:$U$364=$C148)*(事故データ!$T$4:$T$364=D$144)*(事故データ!$V$4:$V$364=1))</f>
        <v>3</v>
      </c>
      <c r="E148" s="354">
        <f>COUNTIF(事故データ!$U$4:$U$364,C148)</f>
        <v>10</v>
      </c>
      <c r="G148" s="355" t="str">
        <f t="shared" ref="G148:G158" si="36">C148</f>
        <v>2t</v>
      </c>
      <c r="H148" s="356">
        <f t="shared" si="35"/>
        <v>10</v>
      </c>
      <c r="I148" s="357">
        <f>SUMPRODUCT((事故データ!$U$4:$U$364=$G148)*(事故データ!$AO$4:$AO$364=I$144)*(事故データ!$V$4:$V$364=1))</f>
        <v>0</v>
      </c>
      <c r="J148" s="358">
        <f>SUMPRODUCT((事故データ!$U$4:$U$364=$G148)*(事故データ!$AO$4:$AO$364=J$144)*(事故データ!$V$4:$V$364=1))</f>
        <v>1</v>
      </c>
      <c r="K148" s="358">
        <f>SUMPRODUCT((事故データ!$U$4:$U$364=$G148)*(事故データ!$AO$4:$AO$364=K$144)*(事故データ!$V$4:$V$364=1))</f>
        <v>0</v>
      </c>
      <c r="L148" s="358">
        <f>SUMPRODUCT((事故データ!$U$4:$U$364=$G148)*(事故データ!$AO$4:$AO$364=L$144)*(事故データ!$V$4:$V$364=1))</f>
        <v>0</v>
      </c>
      <c r="M148" s="358">
        <f>SUMPRODUCT((事故データ!$U$4:$U$364=$G148)*(事故データ!$AO$4:$AO$364=M$144)*(事故データ!$V$4:$V$364=1))</f>
        <v>1</v>
      </c>
      <c r="N148" s="358">
        <f>SUMPRODUCT((事故データ!$U$4:$U$364=$G148)*(事故データ!$AO$4:$AO$364=N$144)*(事故データ!$V$4:$V$364=1))</f>
        <v>0</v>
      </c>
      <c r="O148" s="358">
        <f>SUMPRODUCT((事故データ!$U$4:$U$364=$G148)*(事故データ!$AO$4:$AO$364=O$144)*(事故データ!$V$4:$V$364=1))</f>
        <v>0</v>
      </c>
      <c r="P148" s="358">
        <f>SUMPRODUCT((事故データ!$U$4:$U$364=$G148)*(事故データ!$AO$4:$AO$364=P$144)*(事故データ!$V$4:$V$364=1))</f>
        <v>0</v>
      </c>
      <c r="Q148" s="358">
        <f>SUMPRODUCT((事故データ!$U$4:$U$364=$G148)*(事故データ!$AO$4:$AO$364=Q$144)*(事故データ!$V$4:$V$364=1))</f>
        <v>0</v>
      </c>
      <c r="R148" s="358">
        <f>SUMPRODUCT((事故データ!$U$4:$U$364=$G148)*(事故データ!$AO$4:$AO$364=R$144)*(事故データ!$V$4:$V$364=1))</f>
        <v>0</v>
      </c>
      <c r="S148" s="358">
        <f>SUMPRODUCT((事故データ!$U$4:$U$364=$G148)*(事故データ!$AO$4:$AO$364=S$144)*(事故データ!$V$4:$V$364=1))</f>
        <v>0</v>
      </c>
      <c r="T148" s="358">
        <f>SUMPRODUCT((事故データ!$U$4:$U$364=$G148)*(事故データ!$AO$4:$AO$364=T$144)*(事故データ!$V$4:$V$364=1))</f>
        <v>0</v>
      </c>
      <c r="U148" s="358">
        <f>SUMPRODUCT((事故データ!$U$4:$U$364=$G148)*(事故データ!$AO$4:$AO$364=U$144)*(事故データ!$V$4:$V$364=1))</f>
        <v>0</v>
      </c>
      <c r="V148" s="358">
        <f>SUMPRODUCT((事故データ!$U$4:$U$364=$G148)*(事故データ!$AO$4:$AO$364=V$144)*(事故データ!$V$4:$V$364=1))</f>
        <v>1</v>
      </c>
      <c r="W148" s="359">
        <f>SUMPRODUCT((事故データ!$U$4:$U$364=$G148)*(事故データ!$AO$4:$AO$364=W$144)*(事故データ!$V$4:$V$364=1))</f>
        <v>4</v>
      </c>
      <c r="X148" s="359">
        <f>SUMPRODUCT((事故データ!$U$4:$U$364=$G148)*(事故データ!$AO$4:$AO$364=X$144)*(事故データ!$V$4:$V$364=1))</f>
        <v>0</v>
      </c>
      <c r="Y148" s="359">
        <f>SUMPRODUCT((事故データ!$U$4:$U$364=$G148)*(事故データ!$AO$4:$AO$364=Y$144)*(事故データ!$V$4:$V$364=1))</f>
        <v>0</v>
      </c>
      <c r="Z148" s="359">
        <f>SUMPRODUCT((事故データ!$U$4:$U$364=$G148)*(事故データ!$AO$4:$AO$364=Z$144)*(事故データ!$V$4:$V$364=1))</f>
        <v>2</v>
      </c>
      <c r="AA148" s="359">
        <f>SUMPRODUCT((事故データ!$U$4:$U$364=$G148)*(事故データ!$AO$4:$AO$364=AA$144)*(事故データ!$V$4:$V$364=1))</f>
        <v>0</v>
      </c>
      <c r="AB148" s="359">
        <f>SUMPRODUCT((事故データ!$U$4:$U$364=$G148)*(事故データ!$AO$4:$AO$364=AB$144)*(事故データ!$V$4:$V$364=1))</f>
        <v>0</v>
      </c>
      <c r="AC148" s="359">
        <f>SUMPRODUCT((事故データ!$U$4:$U$364=$G148)*(事故データ!$AO$4:$AO$364=AC$144)*(事故データ!$V$4:$V$364=1))</f>
        <v>1</v>
      </c>
      <c r="AD148" s="359">
        <f>SUMPRODUCT((事故データ!$U$4:$U$364=$G148)*(事故データ!$AO$4:$AO$364=AD$144)*(事故データ!$V$4:$V$364=1))</f>
        <v>0</v>
      </c>
      <c r="AE148" s="359">
        <f>SUMPRODUCT((事故データ!$U$4:$U$364=$G148)*(事故データ!$AO$4:$AO$364=AE$144)*(事故データ!$V$4:$V$364=1))</f>
        <v>0</v>
      </c>
      <c r="AF148" s="359">
        <f>SUMPRODUCT((事故データ!$U$4:$U$364=$G148)*(事故データ!$AO$4:$AO$364=AF$144)*(事故データ!$V$4:$V$364=1))</f>
        <v>0</v>
      </c>
      <c r="AG148" s="360">
        <f>SUMPRODUCT((事故データ!$U$4:$U$364=$G148)*(事故データ!$AO$4:$AO$364=AG$144)*(事故データ!$V$4:$V$364=1))</f>
        <v>0</v>
      </c>
    </row>
    <row r="149" spans="1:33">
      <c r="C149" s="352" t="str">
        <f>項目入力!K12</f>
        <v>3t</v>
      </c>
      <c r="D149" s="353">
        <f>SUMPRODUCT((事故データ!$U$4:$U$364=$C149)*(事故データ!$T$4:$T$364=D$144)*(事故データ!$V$4:$V$364=1))</f>
        <v>0</v>
      </c>
      <c r="E149" s="354">
        <f>COUNTIF(事故データ!$U$4:$U$364,C149)</f>
        <v>0</v>
      </c>
      <c r="G149" s="355" t="str">
        <f t="shared" si="36"/>
        <v>3t</v>
      </c>
      <c r="H149" s="356">
        <f t="shared" si="35"/>
        <v>0</v>
      </c>
      <c r="I149" s="357">
        <f>SUMPRODUCT((事故データ!$U$4:$U$364=$G149)*(事故データ!$AO$4:$AO$364=I$144)*(事故データ!$V$4:$V$364=1))</f>
        <v>0</v>
      </c>
      <c r="J149" s="358">
        <f>SUMPRODUCT((事故データ!$U$4:$U$364=$G149)*(事故データ!$AO$4:$AO$364=J$144)*(事故データ!$V$4:$V$364=1))</f>
        <v>0</v>
      </c>
      <c r="K149" s="358">
        <f>SUMPRODUCT((事故データ!$U$4:$U$364=$G149)*(事故データ!$AO$4:$AO$364=K$144)*(事故データ!$V$4:$V$364=1))</f>
        <v>0</v>
      </c>
      <c r="L149" s="358">
        <f>SUMPRODUCT((事故データ!$U$4:$U$364=$G149)*(事故データ!$AO$4:$AO$364=L$144)*(事故データ!$V$4:$V$364=1))</f>
        <v>0</v>
      </c>
      <c r="M149" s="358">
        <f>SUMPRODUCT((事故データ!$U$4:$U$364=$G149)*(事故データ!$AO$4:$AO$364=M$144)*(事故データ!$V$4:$V$364=1))</f>
        <v>0</v>
      </c>
      <c r="N149" s="358">
        <f>SUMPRODUCT((事故データ!$U$4:$U$364=$G149)*(事故データ!$AO$4:$AO$364=N$144)*(事故データ!$V$4:$V$364=1))</f>
        <v>0</v>
      </c>
      <c r="O149" s="358">
        <f>SUMPRODUCT((事故データ!$U$4:$U$364=$G149)*(事故データ!$AO$4:$AO$364=O$144)*(事故データ!$V$4:$V$364=1))</f>
        <v>0</v>
      </c>
      <c r="P149" s="358">
        <f>SUMPRODUCT((事故データ!$U$4:$U$364=$G149)*(事故データ!$AO$4:$AO$364=P$144)*(事故データ!$V$4:$V$364=1))</f>
        <v>0</v>
      </c>
      <c r="Q149" s="358">
        <f>SUMPRODUCT((事故データ!$U$4:$U$364=$G149)*(事故データ!$AO$4:$AO$364=Q$144)*(事故データ!$V$4:$V$364=1))</f>
        <v>0</v>
      </c>
      <c r="R149" s="358">
        <f>SUMPRODUCT((事故データ!$U$4:$U$364=$G149)*(事故データ!$AO$4:$AO$364=R$144)*(事故データ!$V$4:$V$364=1))</f>
        <v>0</v>
      </c>
      <c r="S149" s="358">
        <f>SUMPRODUCT((事故データ!$U$4:$U$364=$G149)*(事故データ!$AO$4:$AO$364=S$144)*(事故データ!$V$4:$V$364=1))</f>
        <v>0</v>
      </c>
      <c r="T149" s="358">
        <f>SUMPRODUCT((事故データ!$U$4:$U$364=$G149)*(事故データ!$AO$4:$AO$364=T$144)*(事故データ!$V$4:$V$364=1))</f>
        <v>0</v>
      </c>
      <c r="U149" s="358">
        <f>SUMPRODUCT((事故データ!$U$4:$U$364=$G149)*(事故データ!$AO$4:$AO$364=U$144)*(事故データ!$V$4:$V$364=1))</f>
        <v>0</v>
      </c>
      <c r="V149" s="358">
        <f>SUMPRODUCT((事故データ!$U$4:$U$364=$G149)*(事故データ!$AO$4:$AO$364=V$144)*(事故データ!$V$4:$V$364=1))</f>
        <v>0</v>
      </c>
      <c r="W149" s="359">
        <f>SUMPRODUCT((事故データ!$U$4:$U$364=$G149)*(事故データ!$AO$4:$AO$364=W$144)*(事故データ!$V$4:$V$364=1))</f>
        <v>0</v>
      </c>
      <c r="X149" s="359">
        <f>SUMPRODUCT((事故データ!$U$4:$U$364=$G149)*(事故データ!$AO$4:$AO$364=X$144)*(事故データ!$V$4:$V$364=1))</f>
        <v>0</v>
      </c>
      <c r="Y149" s="359">
        <f>SUMPRODUCT((事故データ!$U$4:$U$364=$G149)*(事故データ!$AO$4:$AO$364=Y$144)*(事故データ!$V$4:$V$364=1))</f>
        <v>0</v>
      </c>
      <c r="Z149" s="359">
        <f>SUMPRODUCT((事故データ!$U$4:$U$364=$G149)*(事故データ!$AO$4:$AO$364=Z$144)*(事故データ!$V$4:$V$364=1))</f>
        <v>0</v>
      </c>
      <c r="AA149" s="359">
        <f>SUMPRODUCT((事故データ!$U$4:$U$364=$G149)*(事故データ!$AO$4:$AO$364=AA$144)*(事故データ!$V$4:$V$364=1))</f>
        <v>0</v>
      </c>
      <c r="AB149" s="359">
        <f>SUMPRODUCT((事故データ!$U$4:$U$364=$G149)*(事故データ!$AO$4:$AO$364=AB$144)*(事故データ!$V$4:$V$364=1))</f>
        <v>0</v>
      </c>
      <c r="AC149" s="359">
        <f>SUMPRODUCT((事故データ!$U$4:$U$364=$G149)*(事故データ!$AO$4:$AO$364=AC$144)*(事故データ!$V$4:$V$364=1))</f>
        <v>0</v>
      </c>
      <c r="AD149" s="359">
        <f>SUMPRODUCT((事故データ!$U$4:$U$364=$G149)*(事故データ!$AO$4:$AO$364=AD$144)*(事故データ!$V$4:$V$364=1))</f>
        <v>0</v>
      </c>
      <c r="AE149" s="359">
        <f>SUMPRODUCT((事故データ!$U$4:$U$364=$G149)*(事故データ!$AO$4:$AO$364=AE$144)*(事故データ!$V$4:$V$364=1))</f>
        <v>0</v>
      </c>
      <c r="AF149" s="359">
        <f>SUMPRODUCT((事故データ!$U$4:$U$364=$G149)*(事故データ!$AO$4:$AO$364=AF$144)*(事故データ!$V$4:$V$364=1))</f>
        <v>0</v>
      </c>
      <c r="AG149" s="360">
        <f>SUMPRODUCT((事故データ!$U$4:$U$364=$G149)*(事故データ!$AO$4:$AO$364=AG$144)*(事故データ!$V$4:$V$364=1))</f>
        <v>0</v>
      </c>
    </row>
    <row r="150" spans="1:33">
      <c r="C150" s="352" t="str">
        <f>項目入力!K13</f>
        <v>4t</v>
      </c>
      <c r="D150" s="353">
        <f>SUMPRODUCT((事故データ!$U$4:$U$364=$C150)*(事故データ!$T$4:$T$364=D$144)*(事故データ!$V$4:$V$364=1))</f>
        <v>1</v>
      </c>
      <c r="E150" s="354">
        <f>COUNTIF(事故データ!$U$4:$U$364,C150)</f>
        <v>13</v>
      </c>
      <c r="G150" s="355" t="str">
        <f t="shared" si="36"/>
        <v>4t</v>
      </c>
      <c r="H150" s="356">
        <f t="shared" si="35"/>
        <v>13</v>
      </c>
      <c r="I150" s="357">
        <f>SUMPRODUCT((事故データ!$U$4:$U$364=$G150)*(事故データ!$AO$4:$AO$364=I$144)*(事故データ!$V$4:$V$364=1))</f>
        <v>0</v>
      </c>
      <c r="J150" s="358">
        <f>SUMPRODUCT((事故データ!$U$4:$U$364=$G150)*(事故データ!$AO$4:$AO$364=J$144)*(事故データ!$V$4:$V$364=1))</f>
        <v>0</v>
      </c>
      <c r="K150" s="358">
        <f>SUMPRODUCT((事故データ!$U$4:$U$364=$G150)*(事故データ!$AO$4:$AO$364=K$144)*(事故データ!$V$4:$V$364=1))</f>
        <v>0</v>
      </c>
      <c r="L150" s="358">
        <f>SUMPRODUCT((事故データ!$U$4:$U$364=$G150)*(事故データ!$AO$4:$AO$364=L$144)*(事故データ!$V$4:$V$364=1))</f>
        <v>0</v>
      </c>
      <c r="M150" s="358">
        <f>SUMPRODUCT((事故データ!$U$4:$U$364=$G150)*(事故データ!$AO$4:$AO$364=M$144)*(事故データ!$V$4:$V$364=1))</f>
        <v>3</v>
      </c>
      <c r="N150" s="358">
        <f>SUMPRODUCT((事故データ!$U$4:$U$364=$G150)*(事故データ!$AO$4:$AO$364=N$144)*(事故データ!$V$4:$V$364=1))</f>
        <v>0</v>
      </c>
      <c r="O150" s="358">
        <f>SUMPRODUCT((事故データ!$U$4:$U$364=$G150)*(事故データ!$AO$4:$AO$364=O$144)*(事故データ!$V$4:$V$364=1))</f>
        <v>1</v>
      </c>
      <c r="P150" s="358">
        <f>SUMPRODUCT((事故データ!$U$4:$U$364=$G150)*(事故データ!$AO$4:$AO$364=P$144)*(事故データ!$V$4:$V$364=1))</f>
        <v>0</v>
      </c>
      <c r="Q150" s="358">
        <f>SUMPRODUCT((事故データ!$U$4:$U$364=$G150)*(事故データ!$AO$4:$AO$364=Q$144)*(事故データ!$V$4:$V$364=1))</f>
        <v>0</v>
      </c>
      <c r="R150" s="358">
        <f>SUMPRODUCT((事故データ!$U$4:$U$364=$G150)*(事故データ!$AO$4:$AO$364=R$144)*(事故データ!$V$4:$V$364=1))</f>
        <v>0</v>
      </c>
      <c r="S150" s="358">
        <f>SUMPRODUCT((事故データ!$U$4:$U$364=$G150)*(事故データ!$AO$4:$AO$364=S$144)*(事故データ!$V$4:$V$364=1))</f>
        <v>0</v>
      </c>
      <c r="T150" s="358">
        <f>SUMPRODUCT((事故データ!$U$4:$U$364=$G150)*(事故データ!$AO$4:$AO$364=T$144)*(事故データ!$V$4:$V$364=1))</f>
        <v>0</v>
      </c>
      <c r="U150" s="358">
        <f>SUMPRODUCT((事故データ!$U$4:$U$364=$G150)*(事故データ!$AO$4:$AO$364=U$144)*(事故データ!$V$4:$V$364=1))</f>
        <v>1</v>
      </c>
      <c r="V150" s="358">
        <f>SUMPRODUCT((事故データ!$U$4:$U$364=$G150)*(事故データ!$AO$4:$AO$364=V$144)*(事故データ!$V$4:$V$364=1))</f>
        <v>0</v>
      </c>
      <c r="W150" s="359">
        <f>SUMPRODUCT((事故データ!$U$4:$U$364=$G150)*(事故データ!$AO$4:$AO$364=W$144)*(事故データ!$V$4:$V$364=1))</f>
        <v>4</v>
      </c>
      <c r="X150" s="359">
        <f>SUMPRODUCT((事故データ!$U$4:$U$364=$G150)*(事故データ!$AO$4:$AO$364=X$144)*(事故データ!$V$4:$V$364=1))</f>
        <v>3</v>
      </c>
      <c r="Y150" s="359">
        <f>SUMPRODUCT((事故データ!$U$4:$U$364=$G150)*(事故データ!$AO$4:$AO$364=Y$144)*(事故データ!$V$4:$V$364=1))</f>
        <v>0</v>
      </c>
      <c r="Z150" s="359">
        <f>SUMPRODUCT((事故データ!$U$4:$U$364=$G150)*(事故データ!$AO$4:$AO$364=Z$144)*(事故データ!$V$4:$V$364=1))</f>
        <v>1</v>
      </c>
      <c r="AA150" s="359">
        <f>SUMPRODUCT((事故データ!$U$4:$U$364=$G150)*(事故データ!$AO$4:$AO$364=AA$144)*(事故データ!$V$4:$V$364=1))</f>
        <v>0</v>
      </c>
      <c r="AB150" s="359">
        <f>SUMPRODUCT((事故データ!$U$4:$U$364=$G150)*(事故データ!$AO$4:$AO$364=AB$144)*(事故データ!$V$4:$V$364=1))</f>
        <v>0</v>
      </c>
      <c r="AC150" s="359">
        <f>SUMPRODUCT((事故データ!$U$4:$U$364=$G150)*(事故データ!$AO$4:$AO$364=AC$144)*(事故データ!$V$4:$V$364=1))</f>
        <v>0</v>
      </c>
      <c r="AD150" s="359">
        <f>SUMPRODUCT((事故データ!$U$4:$U$364=$G150)*(事故データ!$AO$4:$AO$364=AD$144)*(事故データ!$V$4:$V$364=1))</f>
        <v>0</v>
      </c>
      <c r="AE150" s="359">
        <f>SUMPRODUCT((事故データ!$U$4:$U$364=$G150)*(事故データ!$AO$4:$AO$364=AE$144)*(事故データ!$V$4:$V$364=1))</f>
        <v>0</v>
      </c>
      <c r="AF150" s="359">
        <f>SUMPRODUCT((事故データ!$U$4:$U$364=$G150)*(事故データ!$AO$4:$AO$364=AF$144)*(事故データ!$V$4:$V$364=1))</f>
        <v>0</v>
      </c>
      <c r="AG150" s="360">
        <f>SUMPRODUCT((事故データ!$U$4:$U$364=$G150)*(事故データ!$AO$4:$AO$364=AG$144)*(事故データ!$V$4:$V$364=1))</f>
        <v>0</v>
      </c>
    </row>
    <row r="151" spans="1:33">
      <c r="C151" s="352" t="str">
        <f>項目入力!K14</f>
        <v>5t</v>
      </c>
      <c r="D151" s="353">
        <f>SUMPRODUCT((事故データ!$U$4:$U$364=$C151)*(事故データ!$T$4:$T$364=D$144)*(事故データ!$V$4:$V$364=1))</f>
        <v>0</v>
      </c>
      <c r="E151" s="354">
        <f>COUNTIF(事故データ!$U$4:$U$364,C151)</f>
        <v>0</v>
      </c>
      <c r="G151" s="355" t="str">
        <f t="shared" si="36"/>
        <v>5t</v>
      </c>
      <c r="H151" s="356">
        <f t="shared" si="35"/>
        <v>0</v>
      </c>
      <c r="I151" s="357">
        <f>SUMPRODUCT((事故データ!$U$4:$U$364=$G151)*(事故データ!$AO$4:$AO$364=I$144)*(事故データ!$V$4:$V$364=1))</f>
        <v>0</v>
      </c>
      <c r="J151" s="358">
        <f>SUMPRODUCT((事故データ!$U$4:$U$364=$G151)*(事故データ!$AO$4:$AO$364=J$144)*(事故データ!$V$4:$V$364=1))</f>
        <v>0</v>
      </c>
      <c r="K151" s="358">
        <f>SUMPRODUCT((事故データ!$U$4:$U$364=$G151)*(事故データ!$AO$4:$AO$364=K$144)*(事故データ!$V$4:$V$364=1))</f>
        <v>0</v>
      </c>
      <c r="L151" s="358">
        <f>SUMPRODUCT((事故データ!$U$4:$U$364=$G151)*(事故データ!$AO$4:$AO$364=L$144)*(事故データ!$V$4:$V$364=1))</f>
        <v>0</v>
      </c>
      <c r="M151" s="358">
        <f>SUMPRODUCT((事故データ!$U$4:$U$364=$G151)*(事故データ!$AO$4:$AO$364=M$144)*(事故データ!$V$4:$V$364=1))</f>
        <v>0</v>
      </c>
      <c r="N151" s="358">
        <f>SUMPRODUCT((事故データ!$U$4:$U$364=$G151)*(事故データ!$AO$4:$AO$364=N$144)*(事故データ!$V$4:$V$364=1))</f>
        <v>0</v>
      </c>
      <c r="O151" s="358">
        <f>SUMPRODUCT((事故データ!$U$4:$U$364=$G151)*(事故データ!$AO$4:$AO$364=O$144)*(事故データ!$V$4:$V$364=1))</f>
        <v>0</v>
      </c>
      <c r="P151" s="358">
        <f>SUMPRODUCT((事故データ!$U$4:$U$364=$G151)*(事故データ!$AO$4:$AO$364=P$144)*(事故データ!$V$4:$V$364=1))</f>
        <v>0</v>
      </c>
      <c r="Q151" s="358">
        <f>SUMPRODUCT((事故データ!$U$4:$U$364=$G151)*(事故データ!$AO$4:$AO$364=Q$144)*(事故データ!$V$4:$V$364=1))</f>
        <v>0</v>
      </c>
      <c r="R151" s="358">
        <f>SUMPRODUCT((事故データ!$U$4:$U$364=$G151)*(事故データ!$AO$4:$AO$364=R$144)*(事故データ!$V$4:$V$364=1))</f>
        <v>0</v>
      </c>
      <c r="S151" s="358">
        <f>SUMPRODUCT((事故データ!$U$4:$U$364=$G151)*(事故データ!$AO$4:$AO$364=S$144)*(事故データ!$V$4:$V$364=1))</f>
        <v>0</v>
      </c>
      <c r="T151" s="358">
        <f>SUMPRODUCT((事故データ!$U$4:$U$364=$G151)*(事故データ!$AO$4:$AO$364=T$144)*(事故データ!$V$4:$V$364=1))</f>
        <v>0</v>
      </c>
      <c r="U151" s="358">
        <f>SUMPRODUCT((事故データ!$U$4:$U$364=$G151)*(事故データ!$AO$4:$AO$364=U$144)*(事故データ!$V$4:$V$364=1))</f>
        <v>0</v>
      </c>
      <c r="V151" s="358">
        <f>SUMPRODUCT((事故データ!$U$4:$U$364=$G151)*(事故データ!$AO$4:$AO$364=V$144)*(事故データ!$V$4:$V$364=1))</f>
        <v>0</v>
      </c>
      <c r="W151" s="359">
        <f>SUMPRODUCT((事故データ!$U$4:$U$364=$G151)*(事故データ!$AO$4:$AO$364=W$144)*(事故データ!$V$4:$V$364=1))</f>
        <v>0</v>
      </c>
      <c r="X151" s="359">
        <f>SUMPRODUCT((事故データ!$U$4:$U$364=$G151)*(事故データ!$AO$4:$AO$364=X$144)*(事故データ!$V$4:$V$364=1))</f>
        <v>0</v>
      </c>
      <c r="Y151" s="359">
        <f>SUMPRODUCT((事故データ!$U$4:$U$364=$G151)*(事故データ!$AO$4:$AO$364=Y$144)*(事故データ!$V$4:$V$364=1))</f>
        <v>0</v>
      </c>
      <c r="Z151" s="359">
        <f>SUMPRODUCT((事故データ!$U$4:$U$364=$G151)*(事故データ!$AO$4:$AO$364=Z$144)*(事故データ!$V$4:$V$364=1))</f>
        <v>0</v>
      </c>
      <c r="AA151" s="359">
        <f>SUMPRODUCT((事故データ!$U$4:$U$364=$G151)*(事故データ!$AO$4:$AO$364=AA$144)*(事故データ!$V$4:$V$364=1))</f>
        <v>0</v>
      </c>
      <c r="AB151" s="359">
        <f>SUMPRODUCT((事故データ!$U$4:$U$364=$G151)*(事故データ!$AO$4:$AO$364=AB$144)*(事故データ!$V$4:$V$364=1))</f>
        <v>0</v>
      </c>
      <c r="AC151" s="359">
        <f>SUMPRODUCT((事故データ!$U$4:$U$364=$G151)*(事故データ!$AO$4:$AO$364=AC$144)*(事故データ!$V$4:$V$364=1))</f>
        <v>0</v>
      </c>
      <c r="AD151" s="359">
        <f>SUMPRODUCT((事故データ!$U$4:$U$364=$G151)*(事故データ!$AO$4:$AO$364=AD$144)*(事故データ!$V$4:$V$364=1))</f>
        <v>0</v>
      </c>
      <c r="AE151" s="359">
        <f>SUMPRODUCT((事故データ!$U$4:$U$364=$G151)*(事故データ!$AO$4:$AO$364=AE$144)*(事故データ!$V$4:$V$364=1))</f>
        <v>0</v>
      </c>
      <c r="AF151" s="359">
        <f>SUMPRODUCT((事故データ!$U$4:$U$364=$G151)*(事故データ!$AO$4:$AO$364=AF$144)*(事故データ!$V$4:$V$364=1))</f>
        <v>0</v>
      </c>
      <c r="AG151" s="360">
        <f>SUMPRODUCT((事故データ!$U$4:$U$364=$G151)*(事故データ!$AO$4:$AO$364=AG$144)*(事故データ!$V$4:$V$364=1))</f>
        <v>0</v>
      </c>
    </row>
    <row r="152" spans="1:33">
      <c r="A152" s="325" t="s">
        <v>1184</v>
      </c>
      <c r="C152" s="352" t="str">
        <f>項目入力!K15</f>
        <v>7t</v>
      </c>
      <c r="D152" s="353">
        <f>SUMPRODUCT((事故データ!$U$4:$U$364=$C152)*(事故データ!$T$4:$T$364=D$144)*(事故データ!$V$4:$V$364=1))</f>
        <v>0</v>
      </c>
      <c r="E152" s="354">
        <f>COUNTIF(事故データ!$U$4:$U$364,C152)</f>
        <v>0</v>
      </c>
      <c r="G152" s="355" t="str">
        <f t="shared" si="36"/>
        <v>7t</v>
      </c>
      <c r="H152" s="356">
        <f t="shared" si="35"/>
        <v>0</v>
      </c>
      <c r="I152" s="357">
        <f>SUMPRODUCT((事故データ!$U$4:$U$364=$G152)*(事故データ!$AO$4:$AO$364=I$144)*(事故データ!$V$4:$V$364=1))</f>
        <v>0</v>
      </c>
      <c r="J152" s="358">
        <f>SUMPRODUCT((事故データ!$U$4:$U$364=$G152)*(事故データ!$AO$4:$AO$364=J$144)*(事故データ!$V$4:$V$364=1))</f>
        <v>0</v>
      </c>
      <c r="K152" s="358">
        <f>SUMPRODUCT((事故データ!$U$4:$U$364=$G152)*(事故データ!$AO$4:$AO$364=K$144)*(事故データ!$V$4:$V$364=1))</f>
        <v>0</v>
      </c>
      <c r="L152" s="358">
        <f>SUMPRODUCT((事故データ!$U$4:$U$364=$G152)*(事故データ!$AO$4:$AO$364=L$144)*(事故データ!$V$4:$V$364=1))</f>
        <v>0</v>
      </c>
      <c r="M152" s="358">
        <f>SUMPRODUCT((事故データ!$U$4:$U$364=$G152)*(事故データ!$AO$4:$AO$364=M$144)*(事故データ!$V$4:$V$364=1))</f>
        <v>0</v>
      </c>
      <c r="N152" s="358">
        <f>SUMPRODUCT((事故データ!$U$4:$U$364=$G152)*(事故データ!$AO$4:$AO$364=N$144)*(事故データ!$V$4:$V$364=1))</f>
        <v>0</v>
      </c>
      <c r="O152" s="358">
        <f>SUMPRODUCT((事故データ!$U$4:$U$364=$G152)*(事故データ!$AO$4:$AO$364=O$144)*(事故データ!$V$4:$V$364=1))</f>
        <v>0</v>
      </c>
      <c r="P152" s="358">
        <f>SUMPRODUCT((事故データ!$U$4:$U$364=$G152)*(事故データ!$AO$4:$AO$364=P$144)*(事故データ!$V$4:$V$364=1))</f>
        <v>0</v>
      </c>
      <c r="Q152" s="358">
        <f>SUMPRODUCT((事故データ!$U$4:$U$364=$G152)*(事故データ!$AO$4:$AO$364=Q$144)*(事故データ!$V$4:$V$364=1))</f>
        <v>0</v>
      </c>
      <c r="R152" s="358">
        <f>SUMPRODUCT((事故データ!$U$4:$U$364=$G152)*(事故データ!$AO$4:$AO$364=R$144)*(事故データ!$V$4:$V$364=1))</f>
        <v>0</v>
      </c>
      <c r="S152" s="358">
        <f>SUMPRODUCT((事故データ!$U$4:$U$364=$G152)*(事故データ!$AO$4:$AO$364=S$144)*(事故データ!$V$4:$V$364=1))</f>
        <v>0</v>
      </c>
      <c r="T152" s="358">
        <f>SUMPRODUCT((事故データ!$U$4:$U$364=$G152)*(事故データ!$AO$4:$AO$364=T$144)*(事故データ!$V$4:$V$364=1))</f>
        <v>0</v>
      </c>
      <c r="U152" s="358">
        <f>SUMPRODUCT((事故データ!$U$4:$U$364=$G152)*(事故データ!$AO$4:$AO$364=U$144)*(事故データ!$V$4:$V$364=1))</f>
        <v>0</v>
      </c>
      <c r="V152" s="358">
        <f>SUMPRODUCT((事故データ!$U$4:$U$364=$G152)*(事故データ!$AO$4:$AO$364=V$144)*(事故データ!$V$4:$V$364=1))</f>
        <v>0</v>
      </c>
      <c r="W152" s="359">
        <f>SUMPRODUCT((事故データ!$U$4:$U$364=$G152)*(事故データ!$AO$4:$AO$364=W$144)*(事故データ!$V$4:$V$364=1))</f>
        <v>0</v>
      </c>
      <c r="X152" s="359">
        <f>SUMPRODUCT((事故データ!$U$4:$U$364=$G152)*(事故データ!$AO$4:$AO$364=X$144)*(事故データ!$V$4:$V$364=1))</f>
        <v>0</v>
      </c>
      <c r="Y152" s="359">
        <f>SUMPRODUCT((事故データ!$U$4:$U$364=$G152)*(事故データ!$AO$4:$AO$364=Y$144)*(事故データ!$V$4:$V$364=1))</f>
        <v>0</v>
      </c>
      <c r="Z152" s="359">
        <f>SUMPRODUCT((事故データ!$U$4:$U$364=$G152)*(事故データ!$AO$4:$AO$364=Z$144)*(事故データ!$V$4:$V$364=1))</f>
        <v>0</v>
      </c>
      <c r="AA152" s="359">
        <f>SUMPRODUCT((事故データ!$U$4:$U$364=$G152)*(事故データ!$AO$4:$AO$364=AA$144)*(事故データ!$V$4:$V$364=1))</f>
        <v>0</v>
      </c>
      <c r="AB152" s="359">
        <f>SUMPRODUCT((事故データ!$U$4:$U$364=$G152)*(事故データ!$AO$4:$AO$364=AB$144)*(事故データ!$V$4:$V$364=1))</f>
        <v>0</v>
      </c>
      <c r="AC152" s="359">
        <f>SUMPRODUCT((事故データ!$U$4:$U$364=$G152)*(事故データ!$AO$4:$AO$364=AC$144)*(事故データ!$V$4:$V$364=1))</f>
        <v>0</v>
      </c>
      <c r="AD152" s="359">
        <f>SUMPRODUCT((事故データ!$U$4:$U$364=$G152)*(事故データ!$AO$4:$AO$364=AD$144)*(事故データ!$V$4:$V$364=1))</f>
        <v>0</v>
      </c>
      <c r="AE152" s="359">
        <f>SUMPRODUCT((事故データ!$U$4:$U$364=$G152)*(事故データ!$AO$4:$AO$364=AE$144)*(事故データ!$V$4:$V$364=1))</f>
        <v>0</v>
      </c>
      <c r="AF152" s="359">
        <f>SUMPRODUCT((事故データ!$U$4:$U$364=$G152)*(事故データ!$AO$4:$AO$364=AF$144)*(事故データ!$V$4:$V$364=1))</f>
        <v>0</v>
      </c>
      <c r="AG152" s="360">
        <f>SUMPRODUCT((事故データ!$U$4:$U$364=$G152)*(事故データ!$AO$4:$AO$364=AG$144)*(事故データ!$V$4:$V$364=1))</f>
        <v>0</v>
      </c>
    </row>
    <row r="153" spans="1:33">
      <c r="C153" s="352" t="str">
        <f>項目入力!K16</f>
        <v>8t</v>
      </c>
      <c r="D153" s="353">
        <f>SUMPRODUCT((事故データ!$U$4:$U$364=$C153)*(事故データ!$T$4:$T$364=D$144)*(事故データ!$V$4:$V$364=1))</f>
        <v>0</v>
      </c>
      <c r="E153" s="354">
        <f>COUNTIF(事故データ!$U$4:$U$364,C153)</f>
        <v>0</v>
      </c>
      <c r="G153" s="355" t="str">
        <f t="shared" si="36"/>
        <v>8t</v>
      </c>
      <c r="H153" s="356">
        <f t="shared" si="35"/>
        <v>0</v>
      </c>
      <c r="I153" s="357">
        <f>SUMPRODUCT((事故データ!$U$4:$U$364=$G153)*(事故データ!$AO$4:$AO$364=I$144)*(事故データ!$V$4:$V$364=1))</f>
        <v>0</v>
      </c>
      <c r="J153" s="358">
        <f>SUMPRODUCT((事故データ!$U$4:$U$364=$G153)*(事故データ!$AO$4:$AO$364=J$144)*(事故データ!$V$4:$V$364=1))</f>
        <v>0</v>
      </c>
      <c r="K153" s="358">
        <f>SUMPRODUCT((事故データ!$U$4:$U$364=$G153)*(事故データ!$AO$4:$AO$364=K$144)*(事故データ!$V$4:$V$364=1))</f>
        <v>0</v>
      </c>
      <c r="L153" s="358">
        <f>SUMPRODUCT((事故データ!$U$4:$U$364=$G153)*(事故データ!$AO$4:$AO$364=L$144)*(事故データ!$V$4:$V$364=1))</f>
        <v>0</v>
      </c>
      <c r="M153" s="358">
        <f>SUMPRODUCT((事故データ!$U$4:$U$364=$G153)*(事故データ!$AO$4:$AO$364=M$144)*(事故データ!$V$4:$V$364=1))</f>
        <v>0</v>
      </c>
      <c r="N153" s="358">
        <f>SUMPRODUCT((事故データ!$U$4:$U$364=$G153)*(事故データ!$AO$4:$AO$364=N$144)*(事故データ!$V$4:$V$364=1))</f>
        <v>0</v>
      </c>
      <c r="O153" s="358">
        <f>SUMPRODUCT((事故データ!$U$4:$U$364=$G153)*(事故データ!$AO$4:$AO$364=O$144)*(事故データ!$V$4:$V$364=1))</f>
        <v>0</v>
      </c>
      <c r="P153" s="358">
        <f>SUMPRODUCT((事故データ!$U$4:$U$364=$G153)*(事故データ!$AO$4:$AO$364=P$144)*(事故データ!$V$4:$V$364=1))</f>
        <v>0</v>
      </c>
      <c r="Q153" s="358">
        <f>SUMPRODUCT((事故データ!$U$4:$U$364=$G153)*(事故データ!$AO$4:$AO$364=Q$144)*(事故データ!$V$4:$V$364=1))</f>
        <v>0</v>
      </c>
      <c r="R153" s="358">
        <f>SUMPRODUCT((事故データ!$U$4:$U$364=$G153)*(事故データ!$AO$4:$AO$364=R$144)*(事故データ!$V$4:$V$364=1))</f>
        <v>0</v>
      </c>
      <c r="S153" s="358">
        <f>SUMPRODUCT((事故データ!$U$4:$U$364=$G153)*(事故データ!$AO$4:$AO$364=S$144)*(事故データ!$V$4:$V$364=1))</f>
        <v>0</v>
      </c>
      <c r="T153" s="358">
        <f>SUMPRODUCT((事故データ!$U$4:$U$364=$G153)*(事故データ!$AO$4:$AO$364=T$144)*(事故データ!$V$4:$V$364=1))</f>
        <v>0</v>
      </c>
      <c r="U153" s="358">
        <f>SUMPRODUCT((事故データ!$U$4:$U$364=$G153)*(事故データ!$AO$4:$AO$364=U$144)*(事故データ!$V$4:$V$364=1))</f>
        <v>0</v>
      </c>
      <c r="V153" s="358">
        <f>SUMPRODUCT((事故データ!$U$4:$U$364=$G153)*(事故データ!$AO$4:$AO$364=V$144)*(事故データ!$V$4:$V$364=1))</f>
        <v>0</v>
      </c>
      <c r="W153" s="359">
        <f>SUMPRODUCT((事故データ!$U$4:$U$364=$G153)*(事故データ!$AO$4:$AO$364=W$144)*(事故データ!$V$4:$V$364=1))</f>
        <v>0</v>
      </c>
      <c r="X153" s="359">
        <f>SUMPRODUCT((事故データ!$U$4:$U$364=$G153)*(事故データ!$AO$4:$AO$364=X$144)*(事故データ!$V$4:$V$364=1))</f>
        <v>0</v>
      </c>
      <c r="Y153" s="359">
        <f>SUMPRODUCT((事故データ!$U$4:$U$364=$G153)*(事故データ!$AO$4:$AO$364=Y$144)*(事故データ!$V$4:$V$364=1))</f>
        <v>0</v>
      </c>
      <c r="Z153" s="359">
        <f>SUMPRODUCT((事故データ!$U$4:$U$364=$G153)*(事故データ!$AO$4:$AO$364=Z$144)*(事故データ!$V$4:$V$364=1))</f>
        <v>0</v>
      </c>
      <c r="AA153" s="359">
        <f>SUMPRODUCT((事故データ!$U$4:$U$364=$G153)*(事故データ!$AO$4:$AO$364=AA$144)*(事故データ!$V$4:$V$364=1))</f>
        <v>0</v>
      </c>
      <c r="AB153" s="359">
        <f>SUMPRODUCT((事故データ!$U$4:$U$364=$G153)*(事故データ!$AO$4:$AO$364=AB$144)*(事故データ!$V$4:$V$364=1))</f>
        <v>0</v>
      </c>
      <c r="AC153" s="359">
        <f>SUMPRODUCT((事故データ!$U$4:$U$364=$G153)*(事故データ!$AO$4:$AO$364=AC$144)*(事故データ!$V$4:$V$364=1))</f>
        <v>0</v>
      </c>
      <c r="AD153" s="359">
        <f>SUMPRODUCT((事故データ!$U$4:$U$364=$G153)*(事故データ!$AO$4:$AO$364=AD$144)*(事故データ!$V$4:$V$364=1))</f>
        <v>0</v>
      </c>
      <c r="AE153" s="359">
        <f>SUMPRODUCT((事故データ!$U$4:$U$364=$G153)*(事故データ!$AO$4:$AO$364=AE$144)*(事故データ!$V$4:$V$364=1))</f>
        <v>0</v>
      </c>
      <c r="AF153" s="359">
        <f>SUMPRODUCT((事故データ!$U$4:$U$364=$G153)*(事故データ!$AO$4:$AO$364=AF$144)*(事故データ!$V$4:$V$364=1))</f>
        <v>0</v>
      </c>
      <c r="AG153" s="360">
        <f>SUMPRODUCT((事故データ!$U$4:$U$364=$G153)*(事故データ!$AO$4:$AO$364=AG$144)*(事故データ!$V$4:$V$364=1))</f>
        <v>0</v>
      </c>
    </row>
    <row r="154" spans="1:33">
      <c r="C154" s="352" t="str">
        <f>項目入力!K17</f>
        <v>中型</v>
      </c>
      <c r="D154" s="353">
        <f>SUMPRODUCT((事故データ!$U$4:$U$364=$C154)*(事故データ!$T$4:$T$364=D$144)*(事故データ!$V$4:$V$364=1))</f>
        <v>1</v>
      </c>
      <c r="E154" s="354">
        <f>COUNTIF(事故データ!$U$4:$U$364,C154)</f>
        <v>2</v>
      </c>
      <c r="G154" s="355" t="str">
        <f t="shared" si="36"/>
        <v>中型</v>
      </c>
      <c r="H154" s="356">
        <f t="shared" si="35"/>
        <v>2</v>
      </c>
      <c r="I154" s="357">
        <f>SUMPRODUCT((事故データ!$U$4:$U$364=$G154)*(事故データ!$AO$4:$AO$364=I$144)*(事故データ!$V$4:$V$364=1))</f>
        <v>0</v>
      </c>
      <c r="J154" s="358">
        <f>SUMPRODUCT((事故データ!$U$4:$U$364=$G154)*(事故データ!$AO$4:$AO$364=J$144)*(事故データ!$V$4:$V$364=1))</f>
        <v>0</v>
      </c>
      <c r="K154" s="358">
        <f>SUMPRODUCT((事故データ!$U$4:$U$364=$G154)*(事故データ!$AO$4:$AO$364=K$144)*(事故データ!$V$4:$V$364=1))</f>
        <v>0</v>
      </c>
      <c r="L154" s="358">
        <f>SUMPRODUCT((事故データ!$U$4:$U$364=$G154)*(事故データ!$AO$4:$AO$364=L$144)*(事故データ!$V$4:$V$364=1))</f>
        <v>0</v>
      </c>
      <c r="M154" s="358">
        <f>SUMPRODUCT((事故データ!$U$4:$U$364=$G154)*(事故データ!$AO$4:$AO$364=M$144)*(事故データ!$V$4:$V$364=1))</f>
        <v>0</v>
      </c>
      <c r="N154" s="358">
        <f>SUMPRODUCT((事故データ!$U$4:$U$364=$G154)*(事故データ!$AO$4:$AO$364=N$144)*(事故データ!$V$4:$V$364=1))</f>
        <v>0</v>
      </c>
      <c r="O154" s="358">
        <f>SUMPRODUCT((事故データ!$U$4:$U$364=$G154)*(事故データ!$AO$4:$AO$364=O$144)*(事故データ!$V$4:$V$364=1))</f>
        <v>0</v>
      </c>
      <c r="P154" s="358">
        <f>SUMPRODUCT((事故データ!$U$4:$U$364=$G154)*(事故データ!$AO$4:$AO$364=P$144)*(事故データ!$V$4:$V$364=1))</f>
        <v>1</v>
      </c>
      <c r="Q154" s="358">
        <f>SUMPRODUCT((事故データ!$U$4:$U$364=$G154)*(事故データ!$AO$4:$AO$364=Q$144)*(事故データ!$V$4:$V$364=1))</f>
        <v>0</v>
      </c>
      <c r="R154" s="358">
        <f>SUMPRODUCT((事故データ!$U$4:$U$364=$G154)*(事故データ!$AO$4:$AO$364=R$144)*(事故データ!$V$4:$V$364=1))</f>
        <v>0</v>
      </c>
      <c r="S154" s="358">
        <f>SUMPRODUCT((事故データ!$U$4:$U$364=$G154)*(事故データ!$AO$4:$AO$364=S$144)*(事故データ!$V$4:$V$364=1))</f>
        <v>0</v>
      </c>
      <c r="T154" s="358">
        <f>SUMPRODUCT((事故データ!$U$4:$U$364=$G154)*(事故データ!$AO$4:$AO$364=T$144)*(事故データ!$V$4:$V$364=1))</f>
        <v>0</v>
      </c>
      <c r="U154" s="358">
        <f>SUMPRODUCT((事故データ!$U$4:$U$364=$G154)*(事故データ!$AO$4:$AO$364=U$144)*(事故データ!$V$4:$V$364=1))</f>
        <v>0</v>
      </c>
      <c r="V154" s="358">
        <f>SUMPRODUCT((事故データ!$U$4:$U$364=$G154)*(事故データ!$AO$4:$AO$364=V$144)*(事故データ!$V$4:$V$364=1))</f>
        <v>0</v>
      </c>
      <c r="W154" s="359">
        <f>SUMPRODUCT((事故データ!$U$4:$U$364=$G154)*(事故データ!$AO$4:$AO$364=W$144)*(事故データ!$V$4:$V$364=1))</f>
        <v>0</v>
      </c>
      <c r="X154" s="359">
        <f>SUMPRODUCT((事故データ!$U$4:$U$364=$G154)*(事故データ!$AO$4:$AO$364=X$144)*(事故データ!$V$4:$V$364=1))</f>
        <v>1</v>
      </c>
      <c r="Y154" s="359">
        <f>SUMPRODUCT((事故データ!$U$4:$U$364=$G154)*(事故データ!$AO$4:$AO$364=Y$144)*(事故データ!$V$4:$V$364=1))</f>
        <v>0</v>
      </c>
      <c r="Z154" s="359">
        <f>SUMPRODUCT((事故データ!$U$4:$U$364=$G154)*(事故データ!$AO$4:$AO$364=Z$144)*(事故データ!$V$4:$V$364=1))</f>
        <v>0</v>
      </c>
      <c r="AA154" s="359">
        <f>SUMPRODUCT((事故データ!$U$4:$U$364=$G154)*(事故データ!$AO$4:$AO$364=AA$144)*(事故データ!$V$4:$V$364=1))</f>
        <v>0</v>
      </c>
      <c r="AB154" s="359">
        <f>SUMPRODUCT((事故データ!$U$4:$U$364=$G154)*(事故データ!$AO$4:$AO$364=AB$144)*(事故データ!$V$4:$V$364=1))</f>
        <v>0</v>
      </c>
      <c r="AC154" s="359">
        <f>SUMPRODUCT((事故データ!$U$4:$U$364=$G154)*(事故データ!$AO$4:$AO$364=AC$144)*(事故データ!$V$4:$V$364=1))</f>
        <v>0</v>
      </c>
      <c r="AD154" s="359">
        <f>SUMPRODUCT((事故データ!$U$4:$U$364=$G154)*(事故データ!$AO$4:$AO$364=AD$144)*(事故データ!$V$4:$V$364=1))</f>
        <v>0</v>
      </c>
      <c r="AE154" s="359">
        <f>SUMPRODUCT((事故データ!$U$4:$U$364=$G154)*(事故データ!$AO$4:$AO$364=AE$144)*(事故データ!$V$4:$V$364=1))</f>
        <v>0</v>
      </c>
      <c r="AF154" s="359">
        <f>SUMPRODUCT((事故データ!$U$4:$U$364=$G154)*(事故データ!$AO$4:$AO$364=AF$144)*(事故データ!$V$4:$V$364=1))</f>
        <v>0</v>
      </c>
      <c r="AG154" s="360">
        <f>SUMPRODUCT((事故データ!$U$4:$U$364=$G154)*(事故データ!$AO$4:$AO$364=AG$144)*(事故データ!$V$4:$V$364=1))</f>
        <v>0</v>
      </c>
    </row>
    <row r="155" spans="1:33">
      <c r="C155" s="352" t="str">
        <f>項目入力!K18</f>
        <v>大型</v>
      </c>
      <c r="D155" s="353">
        <f>SUMPRODUCT((事故データ!$U$4:$U$364=$C155)*(事故データ!$T$4:$T$364=D$144)*(事故データ!$V$4:$V$364=1))</f>
        <v>0</v>
      </c>
      <c r="E155" s="354">
        <f>COUNTIF(事故データ!$U$4:$U$364,C155)</f>
        <v>3</v>
      </c>
      <c r="G155" s="355" t="str">
        <f t="shared" si="36"/>
        <v>大型</v>
      </c>
      <c r="H155" s="356">
        <f t="shared" si="35"/>
        <v>3</v>
      </c>
      <c r="I155" s="357">
        <f>SUMPRODUCT((事故データ!$U$4:$U$364=$G155)*(事故データ!$AO$4:$AO$364=I$144)*(事故データ!$V$4:$V$364=1))</f>
        <v>0</v>
      </c>
      <c r="J155" s="358">
        <f>SUMPRODUCT((事故データ!$U$4:$U$364=$G155)*(事故データ!$AO$4:$AO$364=J$144)*(事故データ!$V$4:$V$364=1))</f>
        <v>0</v>
      </c>
      <c r="K155" s="358">
        <f>SUMPRODUCT((事故データ!$U$4:$U$364=$G155)*(事故データ!$AO$4:$AO$364=K$144)*(事故データ!$V$4:$V$364=1))</f>
        <v>0</v>
      </c>
      <c r="L155" s="358">
        <f>SUMPRODUCT((事故データ!$U$4:$U$364=$G155)*(事故データ!$AO$4:$AO$364=L$144)*(事故データ!$V$4:$V$364=1))</f>
        <v>0</v>
      </c>
      <c r="M155" s="358">
        <f>SUMPRODUCT((事故データ!$U$4:$U$364=$G155)*(事故データ!$AO$4:$AO$364=M$144)*(事故データ!$V$4:$V$364=1))</f>
        <v>0</v>
      </c>
      <c r="N155" s="358">
        <f>SUMPRODUCT((事故データ!$U$4:$U$364=$G155)*(事故データ!$AO$4:$AO$364=N$144)*(事故データ!$V$4:$V$364=1))</f>
        <v>0</v>
      </c>
      <c r="O155" s="358">
        <f>SUMPRODUCT((事故データ!$U$4:$U$364=$G155)*(事故データ!$AO$4:$AO$364=O$144)*(事故データ!$V$4:$V$364=1))</f>
        <v>0</v>
      </c>
      <c r="P155" s="358">
        <f>SUMPRODUCT((事故データ!$U$4:$U$364=$G155)*(事故データ!$AO$4:$AO$364=P$144)*(事故データ!$V$4:$V$364=1))</f>
        <v>0</v>
      </c>
      <c r="Q155" s="358">
        <f>SUMPRODUCT((事故データ!$U$4:$U$364=$G155)*(事故データ!$AO$4:$AO$364=Q$144)*(事故データ!$V$4:$V$364=1))</f>
        <v>1</v>
      </c>
      <c r="R155" s="358">
        <f>SUMPRODUCT((事故データ!$U$4:$U$364=$G155)*(事故データ!$AO$4:$AO$364=R$144)*(事故データ!$V$4:$V$364=1))</f>
        <v>0</v>
      </c>
      <c r="S155" s="358">
        <f>SUMPRODUCT((事故データ!$U$4:$U$364=$G155)*(事故データ!$AO$4:$AO$364=S$144)*(事故データ!$V$4:$V$364=1))</f>
        <v>0</v>
      </c>
      <c r="T155" s="358">
        <f>SUMPRODUCT((事故データ!$U$4:$U$364=$G155)*(事故データ!$AO$4:$AO$364=T$144)*(事故データ!$V$4:$V$364=1))</f>
        <v>0</v>
      </c>
      <c r="U155" s="358">
        <f>SUMPRODUCT((事故データ!$U$4:$U$364=$G155)*(事故データ!$AO$4:$AO$364=U$144)*(事故データ!$V$4:$V$364=1))</f>
        <v>0</v>
      </c>
      <c r="V155" s="358">
        <f>SUMPRODUCT((事故データ!$U$4:$U$364=$G155)*(事故データ!$AO$4:$AO$364=V$144)*(事故データ!$V$4:$V$364=1))</f>
        <v>0</v>
      </c>
      <c r="W155" s="359">
        <f>SUMPRODUCT((事故データ!$U$4:$U$364=$G155)*(事故データ!$AO$4:$AO$364=W$144)*(事故データ!$V$4:$V$364=1))</f>
        <v>0</v>
      </c>
      <c r="X155" s="359">
        <f>SUMPRODUCT((事故データ!$U$4:$U$364=$G155)*(事故データ!$AO$4:$AO$364=X$144)*(事故データ!$V$4:$V$364=1))</f>
        <v>1</v>
      </c>
      <c r="Y155" s="359">
        <f>SUMPRODUCT((事故データ!$U$4:$U$364=$G155)*(事故データ!$AO$4:$AO$364=Y$144)*(事故データ!$V$4:$V$364=1))</f>
        <v>0</v>
      </c>
      <c r="Z155" s="359">
        <f>SUMPRODUCT((事故データ!$U$4:$U$364=$G155)*(事故データ!$AO$4:$AO$364=Z$144)*(事故データ!$V$4:$V$364=1))</f>
        <v>0</v>
      </c>
      <c r="AA155" s="359">
        <f>SUMPRODUCT((事故データ!$U$4:$U$364=$G155)*(事故データ!$AO$4:$AO$364=AA$144)*(事故データ!$V$4:$V$364=1))</f>
        <v>1</v>
      </c>
      <c r="AB155" s="359">
        <f>SUMPRODUCT((事故データ!$U$4:$U$364=$G155)*(事故データ!$AO$4:$AO$364=AB$144)*(事故データ!$V$4:$V$364=1))</f>
        <v>0</v>
      </c>
      <c r="AC155" s="359">
        <f>SUMPRODUCT((事故データ!$U$4:$U$364=$G155)*(事故データ!$AO$4:$AO$364=AC$144)*(事故データ!$V$4:$V$364=1))</f>
        <v>0</v>
      </c>
      <c r="AD155" s="359">
        <f>SUMPRODUCT((事故データ!$U$4:$U$364=$G155)*(事故データ!$AO$4:$AO$364=AD$144)*(事故データ!$V$4:$V$364=1))</f>
        <v>0</v>
      </c>
      <c r="AE155" s="359">
        <f>SUMPRODUCT((事故データ!$U$4:$U$364=$G155)*(事故データ!$AO$4:$AO$364=AE$144)*(事故データ!$V$4:$V$364=1))</f>
        <v>0</v>
      </c>
      <c r="AF155" s="359">
        <f>SUMPRODUCT((事故データ!$U$4:$U$364=$G155)*(事故データ!$AO$4:$AO$364=AF$144)*(事故データ!$V$4:$V$364=1))</f>
        <v>0</v>
      </c>
      <c r="AG155" s="360">
        <f>SUMPRODUCT((事故データ!$U$4:$U$364=$G155)*(事故データ!$AO$4:$AO$364=AG$144)*(事故データ!$V$4:$V$364=1))</f>
        <v>0</v>
      </c>
    </row>
    <row r="156" spans="1:33">
      <c r="C156" s="352" t="str">
        <f>項目入力!K19</f>
        <v>乗用車</v>
      </c>
      <c r="D156" s="362"/>
      <c r="E156" s="456"/>
      <c r="G156" s="355" t="str">
        <f t="shared" si="36"/>
        <v>乗用車</v>
      </c>
      <c r="H156" s="356">
        <f t="shared" si="35"/>
        <v>3</v>
      </c>
      <c r="I156" s="357">
        <f>SUMPRODUCT((事故データ!$U$4:$U$364=$G156)*(事故データ!$AO$4:$AO$364=I$144)*(事故データ!$V$4:$V$364=1))</f>
        <v>0</v>
      </c>
      <c r="J156" s="358">
        <f>SUMPRODUCT((事故データ!$U$4:$U$364=$G156)*(事故データ!$AO$4:$AO$364=J$144)*(事故データ!$V$4:$V$364=1))</f>
        <v>0</v>
      </c>
      <c r="K156" s="358">
        <f>SUMPRODUCT((事故データ!$U$4:$U$364=$G156)*(事故データ!$AO$4:$AO$364=K$144)*(事故データ!$V$4:$V$364=1))</f>
        <v>0</v>
      </c>
      <c r="L156" s="358">
        <f>SUMPRODUCT((事故データ!$U$4:$U$364=$G156)*(事故データ!$AO$4:$AO$364=L$144)*(事故データ!$V$4:$V$364=1))</f>
        <v>0</v>
      </c>
      <c r="M156" s="358">
        <f>SUMPRODUCT((事故データ!$U$4:$U$364=$G156)*(事故データ!$AO$4:$AO$364=M$144)*(事故データ!$V$4:$V$364=1))</f>
        <v>0</v>
      </c>
      <c r="N156" s="358">
        <f>SUMPRODUCT((事故データ!$U$4:$U$364=$G156)*(事故データ!$AO$4:$AO$364=N$144)*(事故データ!$V$4:$V$364=1))</f>
        <v>0</v>
      </c>
      <c r="O156" s="358">
        <f>SUMPRODUCT((事故データ!$U$4:$U$364=$G156)*(事故データ!$AO$4:$AO$364=O$144)*(事故データ!$V$4:$V$364=1))</f>
        <v>1</v>
      </c>
      <c r="P156" s="358">
        <f>SUMPRODUCT((事故データ!$U$4:$U$364=$G156)*(事故データ!$AO$4:$AO$364=P$144)*(事故データ!$V$4:$V$364=1))</f>
        <v>1</v>
      </c>
      <c r="Q156" s="358">
        <f>SUMPRODUCT((事故データ!$U$4:$U$364=$G156)*(事故データ!$AO$4:$AO$364=Q$144)*(事故データ!$V$4:$V$364=1))</f>
        <v>0</v>
      </c>
      <c r="R156" s="358">
        <f>SUMPRODUCT((事故データ!$U$4:$U$364=$G156)*(事故データ!$AO$4:$AO$364=R$144)*(事故データ!$V$4:$V$364=1))</f>
        <v>0</v>
      </c>
      <c r="S156" s="358">
        <f>SUMPRODUCT((事故データ!$U$4:$U$364=$G156)*(事故データ!$AO$4:$AO$364=S$144)*(事故データ!$V$4:$V$364=1))</f>
        <v>0</v>
      </c>
      <c r="T156" s="358">
        <f>SUMPRODUCT((事故データ!$U$4:$U$364=$G156)*(事故データ!$AO$4:$AO$364=T$144)*(事故データ!$V$4:$V$364=1))</f>
        <v>0</v>
      </c>
      <c r="U156" s="358">
        <f>SUMPRODUCT((事故データ!$U$4:$U$364=$G156)*(事故データ!$AO$4:$AO$364=U$144)*(事故データ!$V$4:$V$364=1))</f>
        <v>0</v>
      </c>
      <c r="V156" s="358">
        <f>SUMPRODUCT((事故データ!$U$4:$U$364=$G156)*(事故データ!$AO$4:$AO$364=V$144)*(事故データ!$V$4:$V$364=1))</f>
        <v>0</v>
      </c>
      <c r="W156" s="359">
        <f>SUMPRODUCT((事故データ!$U$4:$U$364=$G156)*(事故データ!$AO$4:$AO$364=W$144)*(事故データ!$V$4:$V$364=1))</f>
        <v>1</v>
      </c>
      <c r="X156" s="359">
        <f>SUMPRODUCT((事故データ!$U$4:$U$364=$G156)*(事故データ!$AO$4:$AO$364=X$144)*(事故データ!$V$4:$V$364=1))</f>
        <v>0</v>
      </c>
      <c r="Y156" s="359">
        <f>SUMPRODUCT((事故データ!$U$4:$U$364=$G156)*(事故データ!$AO$4:$AO$364=Y$144)*(事故データ!$V$4:$V$364=1))</f>
        <v>0</v>
      </c>
      <c r="Z156" s="359">
        <f>SUMPRODUCT((事故データ!$U$4:$U$364=$G156)*(事故データ!$AO$4:$AO$364=Z$144)*(事故データ!$V$4:$V$364=1))</f>
        <v>0</v>
      </c>
      <c r="AA156" s="359">
        <f>SUMPRODUCT((事故データ!$U$4:$U$364=$G156)*(事故データ!$AO$4:$AO$364=AA$144)*(事故データ!$V$4:$V$364=1))</f>
        <v>0</v>
      </c>
      <c r="AB156" s="359">
        <f>SUMPRODUCT((事故データ!$U$4:$U$364=$G156)*(事故データ!$AO$4:$AO$364=AB$144)*(事故データ!$V$4:$V$364=1))</f>
        <v>0</v>
      </c>
      <c r="AC156" s="359">
        <f>SUMPRODUCT((事故データ!$U$4:$U$364=$G156)*(事故データ!$AO$4:$AO$364=AC$144)*(事故データ!$V$4:$V$364=1))</f>
        <v>0</v>
      </c>
      <c r="AD156" s="359">
        <f>SUMPRODUCT((事故データ!$U$4:$U$364=$G156)*(事故データ!$AO$4:$AO$364=AD$144)*(事故データ!$V$4:$V$364=1))</f>
        <v>0</v>
      </c>
      <c r="AE156" s="359">
        <f>SUMPRODUCT((事故データ!$U$4:$U$364=$G156)*(事故データ!$AO$4:$AO$364=AE$144)*(事故データ!$V$4:$V$364=1))</f>
        <v>0</v>
      </c>
      <c r="AF156" s="359">
        <f>SUMPRODUCT((事故データ!$U$4:$U$364=$G156)*(事故データ!$AO$4:$AO$364=AF$144)*(事故データ!$V$4:$V$364=1))</f>
        <v>0</v>
      </c>
      <c r="AG156" s="360">
        <f>SUMPRODUCT((事故データ!$U$4:$U$364=$G156)*(事故データ!$AO$4:$AO$364=AG$144)*(事故データ!$V$4:$V$364=1))</f>
        <v>0</v>
      </c>
    </row>
    <row r="157" spans="1:33">
      <c r="C157" s="352" t="str">
        <f>項目入力!K20</f>
        <v>軽自動車</v>
      </c>
      <c r="D157" s="362"/>
      <c r="E157" s="456"/>
      <c r="G157" s="355" t="str">
        <f t="shared" si="36"/>
        <v>軽自動車</v>
      </c>
      <c r="H157" s="356">
        <f t="shared" si="35"/>
        <v>0</v>
      </c>
      <c r="I157" s="357">
        <f>SUMPRODUCT((事故データ!$U$4:$U$364=$G157)*(事故データ!$AO$4:$AO$364=I$144)*(事故データ!$V$4:$V$364=1))</f>
        <v>0</v>
      </c>
      <c r="J157" s="358">
        <f>SUMPRODUCT((事故データ!$U$4:$U$364=$G157)*(事故データ!$AO$4:$AO$364=J$144)*(事故データ!$V$4:$V$364=1))</f>
        <v>0</v>
      </c>
      <c r="K157" s="358">
        <f>SUMPRODUCT((事故データ!$U$4:$U$364=$G157)*(事故データ!$AO$4:$AO$364=K$144)*(事故データ!$V$4:$V$364=1))</f>
        <v>0</v>
      </c>
      <c r="L157" s="358">
        <f>SUMPRODUCT((事故データ!$U$4:$U$364=$G157)*(事故データ!$AO$4:$AO$364=L$144)*(事故データ!$V$4:$V$364=1))</f>
        <v>0</v>
      </c>
      <c r="M157" s="358">
        <f>SUMPRODUCT((事故データ!$U$4:$U$364=$G157)*(事故データ!$AO$4:$AO$364=M$144)*(事故データ!$V$4:$V$364=1))</f>
        <v>0</v>
      </c>
      <c r="N157" s="358">
        <f>SUMPRODUCT((事故データ!$U$4:$U$364=$G157)*(事故データ!$AO$4:$AO$364=N$144)*(事故データ!$V$4:$V$364=1))</f>
        <v>0</v>
      </c>
      <c r="O157" s="358">
        <f>SUMPRODUCT((事故データ!$U$4:$U$364=$G157)*(事故データ!$AO$4:$AO$364=O$144)*(事故データ!$V$4:$V$364=1))</f>
        <v>0</v>
      </c>
      <c r="P157" s="358">
        <f>SUMPRODUCT((事故データ!$U$4:$U$364=$G157)*(事故データ!$AO$4:$AO$364=P$144)*(事故データ!$V$4:$V$364=1))</f>
        <v>0</v>
      </c>
      <c r="Q157" s="358">
        <f>SUMPRODUCT((事故データ!$U$4:$U$364=$G157)*(事故データ!$AO$4:$AO$364=Q$144)*(事故データ!$V$4:$V$364=1))</f>
        <v>0</v>
      </c>
      <c r="R157" s="358">
        <f>SUMPRODUCT((事故データ!$U$4:$U$364=$G157)*(事故データ!$AO$4:$AO$364=R$144)*(事故データ!$V$4:$V$364=1))</f>
        <v>0</v>
      </c>
      <c r="S157" s="358">
        <f>SUMPRODUCT((事故データ!$U$4:$U$364=$G157)*(事故データ!$AO$4:$AO$364=S$144)*(事故データ!$V$4:$V$364=1))</f>
        <v>0</v>
      </c>
      <c r="T157" s="358">
        <f>SUMPRODUCT((事故データ!$U$4:$U$364=$G157)*(事故データ!$AO$4:$AO$364=T$144)*(事故データ!$V$4:$V$364=1))</f>
        <v>0</v>
      </c>
      <c r="U157" s="358">
        <f>SUMPRODUCT((事故データ!$U$4:$U$364=$G157)*(事故データ!$AO$4:$AO$364=U$144)*(事故データ!$V$4:$V$364=1))</f>
        <v>0</v>
      </c>
      <c r="V157" s="358">
        <f>SUMPRODUCT((事故データ!$U$4:$U$364=$G157)*(事故データ!$AO$4:$AO$364=V$144)*(事故データ!$V$4:$V$364=1))</f>
        <v>0</v>
      </c>
      <c r="W157" s="359">
        <f>SUMPRODUCT((事故データ!$U$4:$U$364=$G157)*(事故データ!$AO$4:$AO$364=W$144)*(事故データ!$V$4:$V$364=1))</f>
        <v>0</v>
      </c>
      <c r="X157" s="359">
        <f>SUMPRODUCT((事故データ!$U$4:$U$364=$G157)*(事故データ!$AO$4:$AO$364=X$144)*(事故データ!$V$4:$V$364=1))</f>
        <v>0</v>
      </c>
      <c r="Y157" s="359">
        <f>SUMPRODUCT((事故データ!$U$4:$U$364=$G157)*(事故データ!$AO$4:$AO$364=Y$144)*(事故データ!$V$4:$V$364=1))</f>
        <v>0</v>
      </c>
      <c r="Z157" s="359">
        <f>SUMPRODUCT((事故データ!$U$4:$U$364=$G157)*(事故データ!$AO$4:$AO$364=Z$144)*(事故データ!$V$4:$V$364=1))</f>
        <v>0</v>
      </c>
      <c r="AA157" s="359">
        <f>SUMPRODUCT((事故データ!$U$4:$U$364=$G157)*(事故データ!$AO$4:$AO$364=AA$144)*(事故データ!$V$4:$V$364=1))</f>
        <v>0</v>
      </c>
      <c r="AB157" s="359">
        <f>SUMPRODUCT((事故データ!$U$4:$U$364=$G157)*(事故データ!$AO$4:$AO$364=AB$144)*(事故データ!$V$4:$V$364=1))</f>
        <v>0</v>
      </c>
      <c r="AC157" s="359">
        <f>SUMPRODUCT((事故データ!$U$4:$U$364=$G157)*(事故データ!$AO$4:$AO$364=AC$144)*(事故データ!$V$4:$V$364=1))</f>
        <v>0</v>
      </c>
      <c r="AD157" s="359">
        <f>SUMPRODUCT((事故データ!$U$4:$U$364=$G157)*(事故データ!$AO$4:$AO$364=AD$144)*(事故データ!$V$4:$V$364=1))</f>
        <v>0</v>
      </c>
      <c r="AE157" s="359">
        <f>SUMPRODUCT((事故データ!$U$4:$U$364=$G157)*(事故データ!$AO$4:$AO$364=AE$144)*(事故データ!$V$4:$V$364=1))</f>
        <v>0</v>
      </c>
      <c r="AF157" s="359">
        <f>SUMPRODUCT((事故データ!$U$4:$U$364=$G157)*(事故データ!$AO$4:$AO$364=AF$144)*(事故データ!$V$4:$V$364=1))</f>
        <v>0</v>
      </c>
      <c r="AG157" s="360">
        <f>SUMPRODUCT((事故データ!$U$4:$U$364=$G157)*(事故データ!$AO$4:$AO$364=AG$144)*(事故データ!$V$4:$V$364=1))</f>
        <v>0</v>
      </c>
    </row>
    <row r="158" spans="1:33">
      <c r="C158" s="365" t="str">
        <f>項目入力!K21</f>
        <v>その他</v>
      </c>
      <c r="D158" s="366">
        <f>SUMPRODUCT((事故データ!$U$4:$U$364=$C158)*(事故データ!$T$4:$T$364=D$144)*(事故データ!$V$4:$V$364=1))</f>
        <v>0</v>
      </c>
      <c r="E158" s="367">
        <f>COUNTIF(事故データ!$U$4:$U$364,C158)</f>
        <v>0</v>
      </c>
      <c r="G158" s="432" t="str">
        <f t="shared" si="36"/>
        <v>その他</v>
      </c>
      <c r="H158" s="369">
        <f t="shared" si="35"/>
        <v>0</v>
      </c>
      <c r="I158" s="370">
        <f>SUMPRODUCT((事故データ!$U$4:$U$364=$G158)*(事故データ!$AO$4:$AO$364=I$144)*(事故データ!$V$4:$V$364=1))</f>
        <v>0</v>
      </c>
      <c r="J158" s="371">
        <f>SUMPRODUCT((事故データ!$U$4:$U$364=$G158)*(事故データ!$AO$4:$AO$364=J$144)*(事故データ!$V$4:$V$364=1))</f>
        <v>0</v>
      </c>
      <c r="K158" s="371">
        <f>SUMPRODUCT((事故データ!$U$4:$U$364=$G158)*(事故データ!$AO$4:$AO$364=K$144)*(事故データ!$V$4:$V$364=1))</f>
        <v>0</v>
      </c>
      <c r="L158" s="371">
        <f>SUMPRODUCT((事故データ!$U$4:$U$364=$G158)*(事故データ!$AO$4:$AO$364=L$144)*(事故データ!$V$4:$V$364=1))</f>
        <v>0</v>
      </c>
      <c r="M158" s="371">
        <f>SUMPRODUCT((事故データ!$U$4:$U$364=$G158)*(事故データ!$AO$4:$AO$364=M$144)*(事故データ!$V$4:$V$364=1))</f>
        <v>0</v>
      </c>
      <c r="N158" s="371">
        <f>SUMPRODUCT((事故データ!$U$4:$U$364=$G158)*(事故データ!$AO$4:$AO$364=N$144)*(事故データ!$V$4:$V$364=1))</f>
        <v>0</v>
      </c>
      <c r="O158" s="371">
        <f>SUMPRODUCT((事故データ!$U$4:$U$364=$G158)*(事故データ!$AO$4:$AO$364=O$144)*(事故データ!$V$4:$V$364=1))</f>
        <v>0</v>
      </c>
      <c r="P158" s="371">
        <f>SUMPRODUCT((事故データ!$U$4:$U$364=$G158)*(事故データ!$AO$4:$AO$364=P$144)*(事故データ!$V$4:$V$364=1))</f>
        <v>0</v>
      </c>
      <c r="Q158" s="371">
        <f>SUMPRODUCT((事故データ!$U$4:$U$364=$G158)*(事故データ!$AO$4:$AO$364=Q$144)*(事故データ!$V$4:$V$364=1))</f>
        <v>0</v>
      </c>
      <c r="R158" s="371">
        <f>SUMPRODUCT((事故データ!$U$4:$U$364=$G158)*(事故データ!$AO$4:$AO$364=R$144)*(事故データ!$V$4:$V$364=1))</f>
        <v>0</v>
      </c>
      <c r="S158" s="371">
        <f>SUMPRODUCT((事故データ!$U$4:$U$364=$G158)*(事故データ!$AO$4:$AO$364=S$144)*(事故データ!$V$4:$V$364=1))</f>
        <v>0</v>
      </c>
      <c r="T158" s="371">
        <f>SUMPRODUCT((事故データ!$U$4:$U$364=$G158)*(事故データ!$AO$4:$AO$364=T$144)*(事故データ!$V$4:$V$364=1))</f>
        <v>0</v>
      </c>
      <c r="U158" s="371">
        <f>SUMPRODUCT((事故データ!$U$4:$U$364=$G158)*(事故データ!$AO$4:$AO$364=U$144)*(事故データ!$V$4:$V$364=1))</f>
        <v>0</v>
      </c>
      <c r="V158" s="371">
        <f>SUMPRODUCT((事故データ!$U$4:$U$364=$G158)*(事故データ!$AO$4:$AO$364=V$144)*(事故データ!$V$4:$V$364=1))</f>
        <v>0</v>
      </c>
      <c r="W158" s="372">
        <f>SUMPRODUCT((事故データ!$U$4:$U$364=$G158)*(事故データ!$AO$4:$AO$364=W$144)*(事故データ!$V$4:$V$364=1))</f>
        <v>0</v>
      </c>
      <c r="X158" s="372">
        <f>SUMPRODUCT((事故データ!$U$4:$U$364=$G158)*(事故データ!$AO$4:$AO$364=X$144)*(事故データ!$V$4:$V$364=1))</f>
        <v>0</v>
      </c>
      <c r="Y158" s="372">
        <f>SUMPRODUCT((事故データ!$U$4:$U$364=$G158)*(事故データ!$AO$4:$AO$364=Y$144)*(事故データ!$V$4:$V$364=1))</f>
        <v>0</v>
      </c>
      <c r="Z158" s="372">
        <f>SUMPRODUCT((事故データ!$U$4:$U$364=$G158)*(事故データ!$AO$4:$AO$364=Z$144)*(事故データ!$V$4:$V$364=1))</f>
        <v>0</v>
      </c>
      <c r="AA158" s="372">
        <f>SUMPRODUCT((事故データ!$U$4:$U$364=$G158)*(事故データ!$AO$4:$AO$364=AA$144)*(事故データ!$V$4:$V$364=1))</f>
        <v>0</v>
      </c>
      <c r="AB158" s="372">
        <f>SUMPRODUCT((事故データ!$U$4:$U$364=$G158)*(事故データ!$AO$4:$AO$364=AB$144)*(事故データ!$V$4:$V$364=1))</f>
        <v>0</v>
      </c>
      <c r="AC158" s="372">
        <f>SUMPRODUCT((事故データ!$U$4:$U$364=$G158)*(事故データ!$AO$4:$AO$364=AC$144)*(事故データ!$V$4:$V$364=1))</f>
        <v>0</v>
      </c>
      <c r="AD158" s="372">
        <f>SUMPRODUCT((事故データ!$U$4:$U$364=$G158)*(事故データ!$AO$4:$AO$364=AD$144)*(事故データ!$V$4:$V$364=1))</f>
        <v>0</v>
      </c>
      <c r="AE158" s="372">
        <f>SUMPRODUCT((事故データ!$U$4:$U$364=$G158)*(事故データ!$AO$4:$AO$364=AE$144)*(事故データ!$V$4:$V$364=1))</f>
        <v>0</v>
      </c>
      <c r="AF158" s="372">
        <f>SUMPRODUCT((事故データ!$U$4:$U$364=$G158)*(事故データ!$AO$4:$AO$364=AF$144)*(事故データ!$V$4:$V$364=1))</f>
        <v>0</v>
      </c>
      <c r="AG158" s="373">
        <f>SUMPRODUCT((事故データ!$U$4:$U$364=$G158)*(事故データ!$AO$4:$AO$364=AG$144)*(事故データ!$V$4:$V$364=1))</f>
        <v>0</v>
      </c>
    </row>
    <row r="159" spans="1:33">
      <c r="C159" s="437"/>
      <c r="D159" s="457"/>
      <c r="E159" s="438"/>
      <c r="G159" s="437"/>
      <c r="H159" s="438"/>
      <c r="I159" s="438"/>
      <c r="J159" s="438"/>
      <c r="K159" s="438"/>
      <c r="L159" s="438"/>
      <c r="M159" s="438"/>
      <c r="N159" s="438"/>
      <c r="O159" s="438"/>
      <c r="P159" s="438"/>
      <c r="Q159" s="438"/>
      <c r="R159" s="438"/>
      <c r="S159" s="438"/>
      <c r="T159" s="438"/>
      <c r="U159" s="438"/>
      <c r="V159" s="438"/>
      <c r="W159" s="438"/>
      <c r="X159" s="438"/>
      <c r="Y159" s="438"/>
      <c r="Z159" s="438"/>
      <c r="AA159" s="438"/>
      <c r="AB159" s="438"/>
      <c r="AC159" s="438"/>
      <c r="AD159" s="438"/>
      <c r="AE159" s="438"/>
    </row>
    <row r="160" spans="1:33">
      <c r="C160" s="437"/>
      <c r="D160" s="457"/>
      <c r="E160" s="438"/>
      <c r="G160" s="437"/>
      <c r="H160" s="438"/>
      <c r="I160" s="438"/>
      <c r="J160" s="438"/>
      <c r="K160" s="438"/>
      <c r="L160" s="438"/>
      <c r="M160" s="438"/>
      <c r="N160" s="438"/>
      <c r="O160" s="438"/>
      <c r="P160" s="438"/>
      <c r="Q160" s="438"/>
      <c r="R160" s="438"/>
      <c r="S160" s="438"/>
      <c r="T160" s="438"/>
      <c r="U160" s="438"/>
      <c r="V160" s="438"/>
      <c r="W160" s="438"/>
      <c r="X160" s="438"/>
      <c r="Y160" s="438"/>
      <c r="Z160" s="438"/>
      <c r="AA160" s="438"/>
      <c r="AB160" s="438"/>
      <c r="AC160" s="438"/>
      <c r="AD160" s="438"/>
      <c r="AE160" s="438"/>
    </row>
    <row r="161" spans="1:33">
      <c r="C161" s="437"/>
      <c r="D161" s="457"/>
      <c r="E161" s="438"/>
      <c r="G161" s="437"/>
      <c r="H161" s="444" t="s">
        <v>1266</v>
      </c>
      <c r="I161" s="445">
        <f>I115</f>
        <v>17</v>
      </c>
      <c r="J161" s="445">
        <f t="shared" ref="J161:AE161" si="37">J115</f>
        <v>18</v>
      </c>
      <c r="K161" s="445">
        <f t="shared" si="37"/>
        <v>19</v>
      </c>
      <c r="L161" s="445">
        <f t="shared" si="37"/>
        <v>20</v>
      </c>
      <c r="M161" s="445">
        <f t="shared" si="37"/>
        <v>21</v>
      </c>
      <c r="N161" s="445">
        <f t="shared" si="37"/>
        <v>22</v>
      </c>
      <c r="O161" s="445">
        <f t="shared" si="37"/>
        <v>23</v>
      </c>
      <c r="P161" s="445">
        <f t="shared" si="37"/>
        <v>24</v>
      </c>
      <c r="Q161" s="445">
        <f t="shared" si="37"/>
        <v>25</v>
      </c>
      <c r="R161" s="445">
        <f t="shared" si="37"/>
        <v>26</v>
      </c>
      <c r="S161" s="445">
        <f t="shared" si="37"/>
        <v>27</v>
      </c>
      <c r="T161" s="445">
        <f t="shared" si="37"/>
        <v>28</v>
      </c>
      <c r="U161" s="445">
        <f t="shared" si="37"/>
        <v>29</v>
      </c>
      <c r="V161" s="445">
        <f t="shared" si="37"/>
        <v>30</v>
      </c>
      <c r="W161" s="445">
        <f t="shared" si="37"/>
        <v>31</v>
      </c>
      <c r="X161" s="445">
        <f t="shared" si="37"/>
        <v>32</v>
      </c>
      <c r="Y161" s="445">
        <f t="shared" si="37"/>
        <v>33</v>
      </c>
      <c r="Z161" s="445">
        <f t="shared" si="37"/>
        <v>34</v>
      </c>
      <c r="AA161" s="445">
        <f t="shared" si="37"/>
        <v>35</v>
      </c>
      <c r="AB161" s="445">
        <f t="shared" si="37"/>
        <v>36</v>
      </c>
      <c r="AC161" s="445">
        <f t="shared" si="37"/>
        <v>37</v>
      </c>
      <c r="AD161" s="445">
        <f t="shared" si="37"/>
        <v>38</v>
      </c>
      <c r="AE161" s="445">
        <f t="shared" si="37"/>
        <v>39</v>
      </c>
    </row>
    <row r="162" spans="1:33">
      <c r="C162" s="437"/>
      <c r="D162" s="457"/>
      <c r="E162" s="438"/>
      <c r="G162" s="437"/>
      <c r="H162" s="446" t="s">
        <v>1265</v>
      </c>
      <c r="I162" s="458">
        <f>I116</f>
        <v>0</v>
      </c>
      <c r="J162" s="458">
        <f t="shared" ref="J162:AE162" si="38">J116</f>
        <v>0</v>
      </c>
      <c r="K162" s="458">
        <f t="shared" si="38"/>
        <v>31</v>
      </c>
      <c r="L162" s="458">
        <f t="shared" si="38"/>
        <v>0</v>
      </c>
      <c r="M162" s="458">
        <f t="shared" si="38"/>
        <v>0</v>
      </c>
      <c r="N162" s="458">
        <f t="shared" si="38"/>
        <v>0</v>
      </c>
      <c r="O162" s="458">
        <f t="shared" si="38"/>
        <v>0</v>
      </c>
      <c r="P162" s="458">
        <f t="shared" si="38"/>
        <v>0</v>
      </c>
      <c r="Q162" s="458">
        <f t="shared" si="38"/>
        <v>0</v>
      </c>
      <c r="R162" s="458">
        <f t="shared" si="38"/>
        <v>0</v>
      </c>
      <c r="S162" s="458">
        <f t="shared" si="38"/>
        <v>0</v>
      </c>
      <c r="T162" s="458">
        <f t="shared" si="38"/>
        <v>0</v>
      </c>
      <c r="U162" s="458">
        <f t="shared" si="38"/>
        <v>0</v>
      </c>
      <c r="V162" s="458">
        <f t="shared" si="38"/>
        <v>0</v>
      </c>
      <c r="W162" s="458">
        <f t="shared" si="38"/>
        <v>0</v>
      </c>
      <c r="X162" s="458">
        <f t="shared" si="38"/>
        <v>0</v>
      </c>
      <c r="Y162" s="458">
        <f t="shared" si="38"/>
        <v>0</v>
      </c>
      <c r="Z162" s="458">
        <f t="shared" si="38"/>
        <v>0</v>
      </c>
      <c r="AA162" s="458">
        <f t="shared" si="38"/>
        <v>0</v>
      </c>
      <c r="AB162" s="458">
        <f t="shared" si="38"/>
        <v>0</v>
      </c>
      <c r="AC162" s="458">
        <f t="shared" si="38"/>
        <v>0</v>
      </c>
      <c r="AD162" s="458">
        <f t="shared" si="38"/>
        <v>0</v>
      </c>
      <c r="AE162" s="458">
        <f t="shared" si="38"/>
        <v>0</v>
      </c>
    </row>
    <row r="163" spans="1:33">
      <c r="B163" s="1139">
        <v>7</v>
      </c>
      <c r="C163" s="396" t="s">
        <v>1192</v>
      </c>
      <c r="D163" s="396"/>
      <c r="H163" s="446" t="s">
        <v>1267</v>
      </c>
      <c r="I163" s="458">
        <f t="shared" ref="I163:X163" si="39">I117</f>
        <v>0</v>
      </c>
      <c r="J163" s="458">
        <f t="shared" si="39"/>
        <v>0</v>
      </c>
      <c r="K163" s="458">
        <f t="shared" si="39"/>
        <v>31</v>
      </c>
      <c r="L163" s="458">
        <f t="shared" si="39"/>
        <v>0</v>
      </c>
      <c r="M163" s="458">
        <f t="shared" si="39"/>
        <v>0</v>
      </c>
      <c r="N163" s="458">
        <f t="shared" si="39"/>
        <v>0</v>
      </c>
      <c r="O163" s="458">
        <f t="shared" si="39"/>
        <v>0</v>
      </c>
      <c r="P163" s="458">
        <f t="shared" si="39"/>
        <v>0</v>
      </c>
      <c r="Q163" s="458">
        <f t="shared" si="39"/>
        <v>0</v>
      </c>
      <c r="R163" s="458">
        <f t="shared" si="39"/>
        <v>0</v>
      </c>
      <c r="S163" s="458">
        <f t="shared" si="39"/>
        <v>0</v>
      </c>
      <c r="T163" s="458">
        <f t="shared" si="39"/>
        <v>0</v>
      </c>
      <c r="U163" s="458">
        <f t="shared" si="39"/>
        <v>0</v>
      </c>
      <c r="V163" s="458">
        <f t="shared" si="39"/>
        <v>0</v>
      </c>
      <c r="W163" s="458">
        <f t="shared" si="39"/>
        <v>0</v>
      </c>
      <c r="X163" s="458">
        <f t="shared" si="39"/>
        <v>0</v>
      </c>
      <c r="Y163" s="458">
        <f t="shared" ref="Y163:AE163" si="40">Y117</f>
        <v>0</v>
      </c>
      <c r="Z163" s="458">
        <f t="shared" si="40"/>
        <v>0</v>
      </c>
      <c r="AA163" s="458">
        <f t="shared" si="40"/>
        <v>0</v>
      </c>
      <c r="AB163" s="458">
        <f t="shared" si="40"/>
        <v>0</v>
      </c>
      <c r="AC163" s="458">
        <f t="shared" si="40"/>
        <v>0</v>
      </c>
      <c r="AD163" s="458">
        <f t="shared" si="40"/>
        <v>0</v>
      </c>
      <c r="AE163" s="458">
        <f t="shared" si="40"/>
        <v>0</v>
      </c>
    </row>
    <row r="164" spans="1:33">
      <c r="C164" s="397">
        <v>19</v>
      </c>
      <c r="D164" s="398"/>
      <c r="E164" s="326" t="s">
        <v>1275</v>
      </c>
      <c r="F164" s="400"/>
      <c r="G164" s="397">
        <f>C164</f>
        <v>19</v>
      </c>
      <c r="H164" s="326" t="s">
        <v>1198</v>
      </c>
    </row>
    <row r="165" spans="1:33" ht="45" customHeight="1">
      <c r="C165" s="374" t="s">
        <v>236</v>
      </c>
      <c r="D165" s="1190" t="s">
        <v>322</v>
      </c>
      <c r="E165" s="1181" t="s">
        <v>5</v>
      </c>
      <c r="G165" s="375" t="s">
        <v>1523</v>
      </c>
      <c r="H165" s="376" t="s">
        <v>109</v>
      </c>
      <c r="I165" s="459" t="str">
        <f>I144</f>
        <v>正面衝突</v>
      </c>
      <c r="J165" s="378" t="str">
        <f t="shared" ref="J165:AE165" si="41">J144</f>
        <v>直進時</v>
      </c>
      <c r="K165" s="378" t="str">
        <f t="shared" si="41"/>
        <v>出会い頭</v>
      </c>
      <c r="L165" s="378" t="str">
        <f t="shared" si="41"/>
        <v>右折時</v>
      </c>
      <c r="M165" s="378" t="str">
        <f t="shared" si="41"/>
        <v>左折時</v>
      </c>
      <c r="N165" s="378" t="str">
        <f t="shared" si="41"/>
        <v>カーブ走行時</v>
      </c>
      <c r="O165" s="378" t="str">
        <f t="shared" si="41"/>
        <v>追突</v>
      </c>
      <c r="P165" s="378" t="str">
        <f t="shared" si="41"/>
        <v>発進追突</v>
      </c>
      <c r="Q165" s="378" t="str">
        <f t="shared" si="41"/>
        <v>車線
変更時</v>
      </c>
      <c r="R165" s="378" t="str">
        <f t="shared" si="41"/>
        <v>合流時</v>
      </c>
      <c r="S165" s="378" t="str">
        <f t="shared" si="41"/>
        <v>離合時</v>
      </c>
      <c r="T165" s="378" t="str">
        <f t="shared" si="41"/>
        <v>側方通過時</v>
      </c>
      <c r="U165" s="378" t="str">
        <f t="shared" si="41"/>
        <v>施設出入時</v>
      </c>
      <c r="V165" s="378" t="str">
        <f t="shared" si="41"/>
        <v>転回時</v>
      </c>
      <c r="W165" s="379" t="str">
        <f t="shared" si="41"/>
        <v>バック時</v>
      </c>
      <c r="X165" s="379" t="str">
        <f t="shared" si="41"/>
        <v>移動時</v>
      </c>
      <c r="Y165" s="379" t="str">
        <f t="shared" si="41"/>
        <v>料金所等通過時</v>
      </c>
      <c r="Z165" s="379" t="str">
        <f t="shared" si="41"/>
        <v>発進時＆措置等</v>
      </c>
      <c r="AA165" s="379" t="str">
        <f t="shared" si="41"/>
        <v>停車時</v>
      </c>
      <c r="AB165" s="379" t="str">
        <f t="shared" si="41"/>
        <v>ドア・扉開閉時</v>
      </c>
      <c r="AC165" s="379" t="str">
        <f t="shared" si="41"/>
        <v>駐停車時措置</v>
      </c>
      <c r="AD165" s="379" t="str">
        <f t="shared" si="41"/>
        <v>車内事故</v>
      </c>
      <c r="AE165" s="379" t="str">
        <f t="shared" si="41"/>
        <v>荷積降時等事故</v>
      </c>
      <c r="AF165" s="379" t="str">
        <f t="shared" ref="AF165:AG165" si="42">AF144</f>
        <v>落下・飛散等事故</v>
      </c>
      <c r="AG165" s="380" t="str">
        <f t="shared" si="42"/>
        <v>その他・不明</v>
      </c>
    </row>
    <row r="166" spans="1:33" ht="19.149999999999999" customHeight="1">
      <c r="C166" s="460">
        <f>C164</f>
        <v>19</v>
      </c>
      <c r="D166" s="1191"/>
      <c r="E166" s="1182"/>
      <c r="G166" s="382" t="s">
        <v>6</v>
      </c>
      <c r="H166" s="452">
        <f>SUM(I166:AG166)</f>
        <v>31</v>
      </c>
      <c r="I166" s="461">
        <f>SUMPRODUCT((事故データ!$O$4:$O$364=$C$164)*(事故データ!$AO$4:$AO$364=I$165)*(事故データ!$V$4:$V$364&gt;=0))</f>
        <v>0</v>
      </c>
      <c r="J166" s="333">
        <f>SUMPRODUCT((事故データ!$O$4:$O$364=$C$164)*(事故データ!$AO$4:$AO$364=J$144)*(事故データ!$V$4:$V$364&gt;=0))</f>
        <v>1</v>
      </c>
      <c r="K166" s="333">
        <f>SUMPRODUCT((事故データ!$O$4:$O$364=$C$164)*(事故データ!$AO$4:$AO$364=K$144)*(事故データ!$V$4:$V$364&gt;=0))</f>
        <v>0</v>
      </c>
      <c r="L166" s="333">
        <f>SUMPRODUCT((事故データ!$O$4:$O$364=$C$164)*(事故データ!$AO$4:$AO$364=L$144)*(事故データ!$V$4:$V$364&gt;=0))</f>
        <v>0</v>
      </c>
      <c r="M166" s="333">
        <f>SUMPRODUCT((事故データ!$O$4:$O$364=$C$164)*(事故データ!$AO$4:$AO$364=M$144)*(事故データ!$V$4:$V$364&gt;=0))</f>
        <v>4</v>
      </c>
      <c r="N166" s="333">
        <f>SUMPRODUCT((事故データ!$O$4:$O$364=$C$164)*(事故データ!$AO$4:$AO$364=N$144)*(事故データ!$V$4:$V$364&gt;=0))</f>
        <v>0</v>
      </c>
      <c r="O166" s="333">
        <f>SUMPRODUCT((事故データ!$O$4:$O$364=$C$164)*(事故データ!$AO$4:$AO$364=O$144)*(事故データ!$V$4:$V$364&gt;=0))</f>
        <v>2</v>
      </c>
      <c r="P166" s="333">
        <f>SUMPRODUCT((事故データ!$O$4:$O$364=$C$164)*(事故データ!$AO$4:$AO$364=P$144)*(事故データ!$V$4:$V$364&gt;=0))</f>
        <v>2</v>
      </c>
      <c r="Q166" s="333">
        <f>SUMPRODUCT((事故データ!$O$4:$O$364=$C$164)*(事故データ!$AO$4:$AO$364=Q$144)*(事故データ!$V$4:$V$364&gt;=0))</f>
        <v>1</v>
      </c>
      <c r="R166" s="333">
        <f>SUMPRODUCT((事故データ!$O$4:$O$364=$C$164)*(事故データ!$AO$4:$AO$364=R$144)*(事故データ!$V$4:$V$364&gt;=0))</f>
        <v>0</v>
      </c>
      <c r="S166" s="333">
        <f>SUMPRODUCT((事故データ!$O$4:$O$364=$C$164)*(事故データ!$AO$4:$AO$364=S$144)*(事故データ!$V$4:$V$364&gt;=0))</f>
        <v>0</v>
      </c>
      <c r="T166" s="333">
        <f>SUMPRODUCT((事故データ!$O$4:$O$364=$C$164)*(事故データ!$AO$4:$AO$364=T$144)*(事故データ!$V$4:$V$364&gt;=0))</f>
        <v>0</v>
      </c>
      <c r="U166" s="333">
        <f>SUMPRODUCT((事故データ!$O$4:$O$364=$C$164)*(事故データ!$AO$4:$AO$364=U$144)*(事故データ!$V$4:$V$364&gt;=0))</f>
        <v>1</v>
      </c>
      <c r="V166" s="333">
        <f>SUMPRODUCT((事故データ!$O$4:$O$364=$C$164)*(事故データ!$AO$4:$AO$364=V$144)*(事故データ!$V$4:$V$364&gt;=0))</f>
        <v>1</v>
      </c>
      <c r="W166" s="334">
        <f>SUMPRODUCT((事故データ!$O$4:$O$364=$C$164)*(事故データ!$AO$4:$AO$364=W$144)*(事故データ!$V$4:$V$364&gt;=0))</f>
        <v>9</v>
      </c>
      <c r="X166" s="334">
        <f>SUMPRODUCT((事故データ!$O$4:$O$364=$C$164)*(事故データ!$AO$4:$AO$364=X$144)*(事故データ!$V$4:$V$364&gt;=0))</f>
        <v>5</v>
      </c>
      <c r="Y166" s="334">
        <f>SUMPRODUCT((事故データ!$O$4:$O$364=$C$164)*(事故データ!$AO$4:$AO$364=Y$144)*(事故データ!$V$4:$V$364&gt;=0))</f>
        <v>0</v>
      </c>
      <c r="Z166" s="334">
        <f>SUMPRODUCT((事故データ!$O$4:$O$364=$C$164)*(事故データ!$AO$4:$AO$364=Z$144)*(事故データ!$V$4:$V$364&gt;=0))</f>
        <v>3</v>
      </c>
      <c r="AA166" s="334">
        <f>SUMPRODUCT((事故データ!$O$4:$O$364=$C$164)*(事故データ!$AO$4:$AO$364=AA$144)*(事故データ!$V$4:$V$364&gt;=0))</f>
        <v>1</v>
      </c>
      <c r="AB166" s="334">
        <f>SUMPRODUCT((事故データ!$O$4:$O$364=$C$164)*(事故データ!$AO$4:$AO$364=AB$144)*(事故データ!$V$4:$V$364&gt;=0))</f>
        <v>0</v>
      </c>
      <c r="AC166" s="334">
        <f>SUMPRODUCT((事故データ!$O$4:$O$364=$C$164)*(事故データ!$AO$4:$AO$364=AC$144)*(事故データ!$V$4:$V$364&gt;=0))</f>
        <v>1</v>
      </c>
      <c r="AD166" s="334">
        <f>SUMPRODUCT((事故データ!$O$4:$O$364=$C$164)*(事故データ!$AO$4:$AO$364=AD$144)*(事故データ!$V$4:$V$364&gt;=0))</f>
        <v>0</v>
      </c>
      <c r="AE166" s="334">
        <f>SUMPRODUCT((事故データ!$O$4:$O$364=$C$164)*(事故データ!$AO$4:$AO$364=AE$144)*(事故データ!$V$4:$V$364&gt;=0))</f>
        <v>0</v>
      </c>
      <c r="AF166" s="334">
        <f>SUMPRODUCT((事故データ!$O$4:$O$364=$C$164)*(事故データ!$AO$4:$AO$364=AF$144)*(事故データ!$V$4:$V$364&gt;=0))</f>
        <v>0</v>
      </c>
      <c r="AG166" s="335">
        <f>SUMPRODUCT((事故データ!$O$4:$O$364=$C$164)*(事故データ!$AO$4:$AO$364=AG$144)*(事故データ!$V$4:$V$364&gt;=0))</f>
        <v>0</v>
      </c>
    </row>
    <row r="167" spans="1:33">
      <c r="C167" s="386" t="s">
        <v>255</v>
      </c>
      <c r="D167" s="387">
        <f>SUM(D168:D175)</f>
        <v>5</v>
      </c>
      <c r="E167" s="338">
        <f>SUM(E168:E179)</f>
        <v>31</v>
      </c>
      <c r="G167" s="388" t="s">
        <v>323</v>
      </c>
      <c r="H167" s="338">
        <f>SUM(H168:H179)</f>
        <v>31</v>
      </c>
      <c r="I167" s="462">
        <f>SUM(I168:I179)</f>
        <v>0</v>
      </c>
      <c r="J167" s="390">
        <f>SUM(J168:J179)</f>
        <v>1</v>
      </c>
      <c r="K167" s="391">
        <f t="shared" ref="K167:AG167" si="43">SUM(K168:K179)</f>
        <v>0</v>
      </c>
      <c r="L167" s="391">
        <f t="shared" si="43"/>
        <v>0</v>
      </c>
      <c r="M167" s="391">
        <f t="shared" si="43"/>
        <v>4</v>
      </c>
      <c r="N167" s="391">
        <f t="shared" si="43"/>
        <v>0</v>
      </c>
      <c r="O167" s="390">
        <f t="shared" si="43"/>
        <v>2</v>
      </c>
      <c r="P167" s="391">
        <f t="shared" si="43"/>
        <v>2</v>
      </c>
      <c r="Q167" s="391">
        <f t="shared" si="43"/>
        <v>1</v>
      </c>
      <c r="R167" s="391">
        <f t="shared" si="43"/>
        <v>0</v>
      </c>
      <c r="S167" s="391">
        <f t="shared" si="43"/>
        <v>0</v>
      </c>
      <c r="T167" s="391">
        <f t="shared" si="43"/>
        <v>0</v>
      </c>
      <c r="U167" s="391">
        <f t="shared" si="43"/>
        <v>1</v>
      </c>
      <c r="V167" s="390">
        <f t="shared" si="43"/>
        <v>1</v>
      </c>
      <c r="W167" s="390">
        <f t="shared" si="43"/>
        <v>9</v>
      </c>
      <c r="X167" s="390">
        <f t="shared" si="43"/>
        <v>5</v>
      </c>
      <c r="Y167" s="390">
        <f t="shared" si="43"/>
        <v>0</v>
      </c>
      <c r="Z167" s="390">
        <f t="shared" si="43"/>
        <v>3</v>
      </c>
      <c r="AA167" s="390">
        <f t="shared" si="43"/>
        <v>1</v>
      </c>
      <c r="AB167" s="390">
        <f t="shared" si="43"/>
        <v>0</v>
      </c>
      <c r="AC167" s="390">
        <f t="shared" si="43"/>
        <v>1</v>
      </c>
      <c r="AD167" s="390">
        <f t="shared" si="43"/>
        <v>0</v>
      </c>
      <c r="AE167" s="390">
        <f t="shared" si="43"/>
        <v>0</v>
      </c>
      <c r="AF167" s="390">
        <f t="shared" si="43"/>
        <v>0</v>
      </c>
      <c r="AG167" s="392">
        <f t="shared" si="43"/>
        <v>0</v>
      </c>
    </row>
    <row r="168" spans="1:33">
      <c r="C168" s="343" t="str">
        <f t="shared" ref="C168:C174" si="44">C147</f>
        <v>1t</v>
      </c>
      <c r="D168" s="344">
        <f>SUMPRODUCT((事故データ!$O$4:$O$364=$C$164)*(事故データ!$U$4:$U$364=$C168)*(事故データ!$T$4:$T$364=D$165)*(事故データ!$V$4:$V$364=1))</f>
        <v>0</v>
      </c>
      <c r="E168" s="345">
        <f>SUMPRODUCT((事故データ!$O$4:$O$364=$C$164)*(事故データ!$U$4:$U$364=$C168))</f>
        <v>0</v>
      </c>
      <c r="G168" s="412" t="str">
        <f>C168</f>
        <v>1t</v>
      </c>
      <c r="H168" s="413">
        <f t="shared" ref="H168:H177" si="45">SUM(I168:AG168)</f>
        <v>0</v>
      </c>
      <c r="I168" s="463">
        <f>SUMPRODUCT((事故データ!$O$4:$O$364=$C$164)*(事故データ!$U$4:$U$364=$G168)*(事故データ!$AO$4:$AO$364=I$165)*(事故データ!$V$4:$V$364=1))</f>
        <v>0</v>
      </c>
      <c r="J168" s="415">
        <f>SUMPRODUCT((事故データ!$O$4:$O$364=$C$164)*(事故データ!$U$4:$U$364=$G168)*(事故データ!$AO$4:$AO$364=J$165)*(事故データ!$V$4:$V$364=1))</f>
        <v>0</v>
      </c>
      <c r="K168" s="415">
        <f>SUMPRODUCT((事故データ!$O$4:$O$364=$C$164)*(事故データ!$U$4:$U$364=$G168)*(事故データ!$AO$4:$AO$364=K$165)*(事故データ!$V$4:$V$364=1))</f>
        <v>0</v>
      </c>
      <c r="L168" s="415">
        <f>SUMPRODUCT((事故データ!$O$4:$O$364=$C$164)*(事故データ!$U$4:$U$364=$G168)*(事故データ!$AO$4:$AO$364=L$165)*(事故データ!$V$4:$V$364=1))</f>
        <v>0</v>
      </c>
      <c r="M168" s="415">
        <f>SUMPRODUCT((事故データ!$O$4:$O$364=$C$164)*(事故データ!$U$4:$U$364=$G168)*(事故データ!$AO$4:$AO$364=M$165)*(事故データ!$V$4:$V$364=1))</f>
        <v>0</v>
      </c>
      <c r="N168" s="415">
        <f>SUMPRODUCT((事故データ!$O$4:$O$364=$C$164)*(事故データ!$U$4:$U$364=$G168)*(事故データ!$AO$4:$AO$364=N$165)*(事故データ!$V$4:$V$364=1))</f>
        <v>0</v>
      </c>
      <c r="O168" s="415">
        <f>SUMPRODUCT((事故データ!$O$4:$O$364=$C$164)*(事故データ!$U$4:$U$364=$G168)*(事故データ!$AO$4:$AO$364=O$165)*(事故データ!$V$4:$V$364=1))</f>
        <v>0</v>
      </c>
      <c r="P168" s="415">
        <f>SUMPRODUCT((事故データ!$O$4:$O$364=$C$164)*(事故データ!$U$4:$U$364=$G168)*(事故データ!$AO$4:$AO$364=P$165)*(事故データ!$V$4:$V$364=1))</f>
        <v>0</v>
      </c>
      <c r="Q168" s="415">
        <f>SUMPRODUCT((事故データ!$O$4:$O$364=$C$164)*(事故データ!$U$4:$U$364=$G168)*(事故データ!$AO$4:$AO$364=Q$165)*(事故データ!$V$4:$V$364=1))</f>
        <v>0</v>
      </c>
      <c r="R168" s="415">
        <f>SUMPRODUCT((事故データ!$O$4:$O$364=$C$164)*(事故データ!$U$4:$U$364=$G168)*(事故データ!$AO$4:$AO$364=R$165)*(事故データ!$V$4:$V$364=1))</f>
        <v>0</v>
      </c>
      <c r="S168" s="415">
        <f>SUMPRODUCT((事故データ!$O$4:$O$364=$C$164)*(事故データ!$U$4:$U$364=$G168)*(事故データ!$AO$4:$AO$364=S$165)*(事故データ!$V$4:$V$364=1))</f>
        <v>0</v>
      </c>
      <c r="T168" s="415">
        <f>SUMPRODUCT((事故データ!$O$4:$O$364=$C$164)*(事故データ!$U$4:$U$364=$G168)*(事故データ!$AO$4:$AO$364=T$165)*(事故データ!$V$4:$V$364=1))</f>
        <v>0</v>
      </c>
      <c r="U168" s="415">
        <f>SUMPRODUCT((事故データ!$O$4:$O$364=$C$164)*(事故データ!$U$4:$U$364=$G168)*(事故データ!$AO$4:$AO$364=U$165)*(事故データ!$V$4:$V$364=1))</f>
        <v>0</v>
      </c>
      <c r="V168" s="415">
        <f>SUMPRODUCT((事故データ!$O$4:$O$364=$C$164)*(事故データ!$U$4:$U$364=$G168)*(事故データ!$AO$4:$AO$364=V$165)*(事故データ!$V$4:$V$364=1))</f>
        <v>0</v>
      </c>
      <c r="W168" s="454">
        <f>SUMPRODUCT((事故データ!$O$4:$O$364=$C$164)*(事故データ!$U$4:$U$364=$G168)*(事故データ!$AO$4:$AO$364=W$165)*(事故データ!$V$4:$V$364=1))</f>
        <v>0</v>
      </c>
      <c r="X168" s="454">
        <f>SUMPRODUCT((事故データ!$O$4:$O$364=$C$164)*(事故データ!$U$4:$U$364=$G168)*(事故データ!$AO$4:$AO$364=X$165)*(事故データ!$V$4:$V$364=1))</f>
        <v>0</v>
      </c>
      <c r="Y168" s="454">
        <f>SUMPRODUCT((事故データ!$O$4:$O$364=$C$164)*(事故データ!$U$4:$U$364=$G168)*(事故データ!$AO$4:$AO$364=Y$165)*(事故データ!$V$4:$V$364=1))</f>
        <v>0</v>
      </c>
      <c r="Z168" s="454">
        <f>SUMPRODUCT((事故データ!$O$4:$O$364=$C$164)*(事故データ!$U$4:$U$364=$G168)*(事故データ!$AO$4:$AO$364=Z$165)*(事故データ!$V$4:$V$364=1))</f>
        <v>0</v>
      </c>
      <c r="AA168" s="454">
        <f>SUMPRODUCT((事故データ!$O$4:$O$364=$C$164)*(事故データ!$U$4:$U$364=$G168)*(事故データ!$AO$4:$AO$364=AA$165)*(事故データ!$V$4:$V$364=1))</f>
        <v>0</v>
      </c>
      <c r="AB168" s="454">
        <f>SUMPRODUCT((事故データ!$O$4:$O$364=$C$164)*(事故データ!$U$4:$U$364=$G168)*(事故データ!$AO$4:$AO$364=AB$165)*(事故データ!$V$4:$V$364=1))</f>
        <v>0</v>
      </c>
      <c r="AC168" s="454">
        <f>SUMPRODUCT((事故データ!$O$4:$O$364=$C$164)*(事故データ!$U$4:$U$364=$G168)*(事故データ!$AO$4:$AO$364=AC$165)*(事故データ!$V$4:$V$364=1))</f>
        <v>0</v>
      </c>
      <c r="AD168" s="454">
        <f>SUMPRODUCT((事故データ!$O$4:$O$364=$C$164)*(事故データ!$U$4:$U$364=$G168)*(事故データ!$AO$4:$AO$364=AD$165)*(事故データ!$V$4:$V$364=1))</f>
        <v>0</v>
      </c>
      <c r="AE168" s="454">
        <f>SUMPRODUCT((事故データ!$O$4:$O$364=$C$164)*(事故データ!$U$4:$U$364=$G168)*(事故データ!$AO$4:$AO$364=AE$165)*(事故データ!$V$4:$V$364=1))</f>
        <v>0</v>
      </c>
      <c r="AF168" s="454">
        <f>SUMPRODUCT((事故データ!$O$4:$O$364=$C$164)*(事故データ!$U$4:$U$364=$G168)*(事故データ!$AO$4:$AO$364=AF$165)*(事故データ!$V$4:$V$364=1))</f>
        <v>0</v>
      </c>
      <c r="AG168" s="455">
        <f>SUMPRODUCT((事故データ!$O$4:$O$364=$C$164)*(事故データ!$U$4:$U$364=$G168)*(事故データ!$AO$4:$AO$364=AG$165)*(事故データ!$V$4:$V$364=1))</f>
        <v>0</v>
      </c>
    </row>
    <row r="169" spans="1:33">
      <c r="C169" s="352" t="str">
        <f t="shared" si="44"/>
        <v>2t</v>
      </c>
      <c r="D169" s="353">
        <f>SUMPRODUCT((事故データ!$O$4:$O$364=$C$164)*(事故データ!$U$4:$U$364=$C169)*(事故データ!$T$4:$T$364=D$165)*(事故データ!$V$4:$V$364=1))</f>
        <v>3</v>
      </c>
      <c r="E169" s="354">
        <f>SUMPRODUCT((事故データ!$O$4:$O$364=$C$164)*(事故データ!$U$4:$U$364=$C169))</f>
        <v>10</v>
      </c>
      <c r="G169" s="355" t="str">
        <f t="shared" ref="G169:G178" si="46">C169</f>
        <v>2t</v>
      </c>
      <c r="H169" s="356">
        <f t="shared" si="45"/>
        <v>10</v>
      </c>
      <c r="I169" s="464">
        <f>SUMPRODUCT((事故データ!$O$4:$O$364=$C$164)*(事故データ!$U$4:$U$364=$G169)*(事故データ!$AO$4:$AO$364=I$165)*(事故データ!$V$4:$V$364=1))</f>
        <v>0</v>
      </c>
      <c r="J169" s="358">
        <f>SUMPRODUCT((事故データ!$O$4:$O$364=$C$164)*(事故データ!$U$4:$U$364=$G169)*(事故データ!$AO$4:$AO$364=J$165)*(事故データ!$V$4:$V$364=1))</f>
        <v>1</v>
      </c>
      <c r="K169" s="358">
        <f>SUMPRODUCT((事故データ!$O$4:$O$364=$C$164)*(事故データ!$U$4:$U$364=$G169)*(事故データ!$AO$4:$AO$364=K$165)*(事故データ!$V$4:$V$364=1))</f>
        <v>0</v>
      </c>
      <c r="L169" s="358">
        <f>SUMPRODUCT((事故データ!$O$4:$O$364=$C$164)*(事故データ!$U$4:$U$364=$G169)*(事故データ!$AO$4:$AO$364=L$165)*(事故データ!$V$4:$V$364=1))</f>
        <v>0</v>
      </c>
      <c r="M169" s="358">
        <f>SUMPRODUCT((事故データ!$O$4:$O$364=$C$164)*(事故データ!$U$4:$U$364=$G169)*(事故データ!$AO$4:$AO$364=M$165)*(事故データ!$V$4:$V$364=1))</f>
        <v>1</v>
      </c>
      <c r="N169" s="358">
        <f>SUMPRODUCT((事故データ!$O$4:$O$364=$C$164)*(事故データ!$U$4:$U$364=$G169)*(事故データ!$AO$4:$AO$364=N$165)*(事故データ!$V$4:$V$364=1))</f>
        <v>0</v>
      </c>
      <c r="O169" s="358">
        <f>SUMPRODUCT((事故データ!$O$4:$O$364=$C$164)*(事故データ!$U$4:$U$364=$G169)*(事故データ!$AO$4:$AO$364=O$165)*(事故データ!$V$4:$V$364=1))</f>
        <v>0</v>
      </c>
      <c r="P169" s="358">
        <f>SUMPRODUCT((事故データ!$O$4:$O$364=$C$164)*(事故データ!$U$4:$U$364=$G169)*(事故データ!$AO$4:$AO$364=P$165)*(事故データ!$V$4:$V$364=1))</f>
        <v>0</v>
      </c>
      <c r="Q169" s="358">
        <f>SUMPRODUCT((事故データ!$O$4:$O$364=$C$164)*(事故データ!$U$4:$U$364=$G169)*(事故データ!$AO$4:$AO$364=Q$165)*(事故データ!$V$4:$V$364=1))</f>
        <v>0</v>
      </c>
      <c r="R169" s="358">
        <f>SUMPRODUCT((事故データ!$O$4:$O$364=$C$164)*(事故データ!$U$4:$U$364=$G169)*(事故データ!$AO$4:$AO$364=R$165)*(事故データ!$V$4:$V$364=1))</f>
        <v>0</v>
      </c>
      <c r="S169" s="358">
        <f>SUMPRODUCT((事故データ!$O$4:$O$364=$C$164)*(事故データ!$U$4:$U$364=$G169)*(事故データ!$AO$4:$AO$364=S$165)*(事故データ!$V$4:$V$364=1))</f>
        <v>0</v>
      </c>
      <c r="T169" s="358">
        <f>SUMPRODUCT((事故データ!$O$4:$O$364=$C$164)*(事故データ!$U$4:$U$364=$G169)*(事故データ!$AO$4:$AO$364=T$165)*(事故データ!$V$4:$V$364=1))</f>
        <v>0</v>
      </c>
      <c r="U169" s="358">
        <f>SUMPRODUCT((事故データ!$O$4:$O$364=$C$164)*(事故データ!$U$4:$U$364=$G169)*(事故データ!$AO$4:$AO$364=U$165)*(事故データ!$V$4:$V$364=1))</f>
        <v>0</v>
      </c>
      <c r="V169" s="358">
        <f>SUMPRODUCT((事故データ!$O$4:$O$364=$C$164)*(事故データ!$U$4:$U$364=$G169)*(事故データ!$AO$4:$AO$364=V$165)*(事故データ!$V$4:$V$364=1))</f>
        <v>1</v>
      </c>
      <c r="W169" s="359">
        <f>SUMPRODUCT((事故データ!$O$4:$O$364=$C$164)*(事故データ!$U$4:$U$364=$G169)*(事故データ!$AO$4:$AO$364=W$165)*(事故データ!$V$4:$V$364=1))</f>
        <v>4</v>
      </c>
      <c r="X169" s="359">
        <f>SUMPRODUCT((事故データ!$O$4:$O$364=$C$164)*(事故データ!$U$4:$U$364=$G169)*(事故データ!$AO$4:$AO$364=X$165)*(事故データ!$V$4:$V$364=1))</f>
        <v>0</v>
      </c>
      <c r="Y169" s="359">
        <f>SUMPRODUCT((事故データ!$O$4:$O$364=$C$164)*(事故データ!$U$4:$U$364=$G169)*(事故データ!$AO$4:$AO$364=Y$165)*(事故データ!$V$4:$V$364=1))</f>
        <v>0</v>
      </c>
      <c r="Z169" s="359">
        <f>SUMPRODUCT((事故データ!$O$4:$O$364=$C$164)*(事故データ!$U$4:$U$364=$G169)*(事故データ!$AO$4:$AO$364=Z$165)*(事故データ!$V$4:$V$364=1))</f>
        <v>2</v>
      </c>
      <c r="AA169" s="359">
        <f>SUMPRODUCT((事故データ!$O$4:$O$364=$C$164)*(事故データ!$U$4:$U$364=$G169)*(事故データ!$AO$4:$AO$364=AA$165)*(事故データ!$V$4:$V$364=1))</f>
        <v>0</v>
      </c>
      <c r="AB169" s="359">
        <f>SUMPRODUCT((事故データ!$O$4:$O$364=$C$164)*(事故データ!$U$4:$U$364=$G169)*(事故データ!$AO$4:$AO$364=AB$165)*(事故データ!$V$4:$V$364=1))</f>
        <v>0</v>
      </c>
      <c r="AC169" s="359">
        <f>SUMPRODUCT((事故データ!$O$4:$O$364=$C$164)*(事故データ!$U$4:$U$364=$G169)*(事故データ!$AO$4:$AO$364=AC$165)*(事故データ!$V$4:$V$364=1))</f>
        <v>1</v>
      </c>
      <c r="AD169" s="359">
        <f>SUMPRODUCT((事故データ!$O$4:$O$364=$C$164)*(事故データ!$U$4:$U$364=$G169)*(事故データ!$AO$4:$AO$364=AD$165)*(事故データ!$V$4:$V$364=1))</f>
        <v>0</v>
      </c>
      <c r="AE169" s="359">
        <f>SUMPRODUCT((事故データ!$O$4:$O$364=$C$164)*(事故データ!$U$4:$U$364=$G169)*(事故データ!$AO$4:$AO$364=AE$165)*(事故データ!$V$4:$V$364=1))</f>
        <v>0</v>
      </c>
      <c r="AF169" s="359">
        <f>SUMPRODUCT((事故データ!$O$4:$O$364=$C$164)*(事故データ!$U$4:$U$364=$G169)*(事故データ!$AO$4:$AO$364=AF$165)*(事故データ!$V$4:$V$364=1))</f>
        <v>0</v>
      </c>
      <c r="AG169" s="360">
        <f>SUMPRODUCT((事故データ!$O$4:$O$364=$C$164)*(事故データ!$U$4:$U$364=$G169)*(事故データ!$AO$4:$AO$364=AG$165)*(事故データ!$V$4:$V$364=1))</f>
        <v>0</v>
      </c>
    </row>
    <row r="170" spans="1:33">
      <c r="C170" s="352" t="str">
        <f t="shared" si="44"/>
        <v>3t</v>
      </c>
      <c r="D170" s="353">
        <f>SUMPRODUCT((事故データ!$O$4:$O$364=$C$164)*(事故データ!$U$4:$U$364=$C170)*(事故データ!$T$4:$T$364=D$165)*(事故データ!$V$4:$V$364=1))</f>
        <v>0</v>
      </c>
      <c r="E170" s="354">
        <f>SUMPRODUCT((事故データ!$O$4:$O$364=$C$164)*(事故データ!$U$4:$U$364=$C170))</f>
        <v>0</v>
      </c>
      <c r="G170" s="355" t="str">
        <f t="shared" si="46"/>
        <v>3t</v>
      </c>
      <c r="H170" s="356">
        <f t="shared" si="45"/>
        <v>0</v>
      </c>
      <c r="I170" s="464">
        <f>SUMPRODUCT((事故データ!$O$4:$O$364=$C$164)*(事故データ!$U$4:$U$364=$G170)*(事故データ!$AO$4:$AO$364=I$165)*(事故データ!$V$4:$V$364=1))</f>
        <v>0</v>
      </c>
      <c r="J170" s="358">
        <f>SUMPRODUCT((事故データ!$O$4:$O$364=$C$164)*(事故データ!$U$4:$U$364=$G170)*(事故データ!$AO$4:$AO$364=J$165)*(事故データ!$V$4:$V$364=1))</f>
        <v>0</v>
      </c>
      <c r="K170" s="358">
        <f>SUMPRODUCT((事故データ!$O$4:$O$364=$C$164)*(事故データ!$U$4:$U$364=$G170)*(事故データ!$AO$4:$AO$364=K$165)*(事故データ!$V$4:$V$364=1))</f>
        <v>0</v>
      </c>
      <c r="L170" s="358">
        <f>SUMPRODUCT((事故データ!$O$4:$O$364=$C$164)*(事故データ!$U$4:$U$364=$G170)*(事故データ!$AO$4:$AO$364=L$165)*(事故データ!$V$4:$V$364=1))</f>
        <v>0</v>
      </c>
      <c r="M170" s="358">
        <f>SUMPRODUCT((事故データ!$O$4:$O$364=$C$164)*(事故データ!$U$4:$U$364=$G170)*(事故データ!$AO$4:$AO$364=M$165)*(事故データ!$V$4:$V$364=1))</f>
        <v>0</v>
      </c>
      <c r="N170" s="358">
        <f>SUMPRODUCT((事故データ!$O$4:$O$364=$C$164)*(事故データ!$U$4:$U$364=$G170)*(事故データ!$AO$4:$AO$364=N$165)*(事故データ!$V$4:$V$364=1))</f>
        <v>0</v>
      </c>
      <c r="O170" s="358">
        <f>SUMPRODUCT((事故データ!$O$4:$O$364=$C$164)*(事故データ!$U$4:$U$364=$G170)*(事故データ!$AO$4:$AO$364=O$165)*(事故データ!$V$4:$V$364=1))</f>
        <v>0</v>
      </c>
      <c r="P170" s="358">
        <f>SUMPRODUCT((事故データ!$O$4:$O$364=$C$164)*(事故データ!$U$4:$U$364=$G170)*(事故データ!$AO$4:$AO$364=P$165)*(事故データ!$V$4:$V$364=1))</f>
        <v>0</v>
      </c>
      <c r="Q170" s="358">
        <f>SUMPRODUCT((事故データ!$O$4:$O$364=$C$164)*(事故データ!$U$4:$U$364=$G170)*(事故データ!$AO$4:$AO$364=Q$165)*(事故データ!$V$4:$V$364=1))</f>
        <v>0</v>
      </c>
      <c r="R170" s="358">
        <f>SUMPRODUCT((事故データ!$O$4:$O$364=$C$164)*(事故データ!$U$4:$U$364=$G170)*(事故データ!$AO$4:$AO$364=R$165)*(事故データ!$V$4:$V$364=1))</f>
        <v>0</v>
      </c>
      <c r="S170" s="358">
        <f>SUMPRODUCT((事故データ!$O$4:$O$364=$C$164)*(事故データ!$U$4:$U$364=$G170)*(事故データ!$AO$4:$AO$364=S$165)*(事故データ!$V$4:$V$364=1))</f>
        <v>0</v>
      </c>
      <c r="T170" s="358">
        <f>SUMPRODUCT((事故データ!$O$4:$O$364=$C$164)*(事故データ!$U$4:$U$364=$G170)*(事故データ!$AO$4:$AO$364=T$165)*(事故データ!$V$4:$V$364=1))</f>
        <v>0</v>
      </c>
      <c r="U170" s="358">
        <f>SUMPRODUCT((事故データ!$O$4:$O$364=$C$164)*(事故データ!$U$4:$U$364=$G170)*(事故データ!$AO$4:$AO$364=U$165)*(事故データ!$V$4:$V$364=1))</f>
        <v>0</v>
      </c>
      <c r="V170" s="358">
        <f>SUMPRODUCT((事故データ!$O$4:$O$364=$C$164)*(事故データ!$U$4:$U$364=$G170)*(事故データ!$AO$4:$AO$364=V$165)*(事故データ!$V$4:$V$364=1))</f>
        <v>0</v>
      </c>
      <c r="W170" s="359">
        <f>SUMPRODUCT((事故データ!$O$4:$O$364=$C$164)*(事故データ!$U$4:$U$364=$G170)*(事故データ!$AO$4:$AO$364=W$165)*(事故データ!$V$4:$V$364=1))</f>
        <v>0</v>
      </c>
      <c r="X170" s="359">
        <f>SUMPRODUCT((事故データ!$O$4:$O$364=$C$164)*(事故データ!$U$4:$U$364=$G170)*(事故データ!$AO$4:$AO$364=X$165)*(事故データ!$V$4:$V$364=1))</f>
        <v>0</v>
      </c>
      <c r="Y170" s="359">
        <f>SUMPRODUCT((事故データ!$O$4:$O$364=$C$164)*(事故データ!$U$4:$U$364=$G170)*(事故データ!$AO$4:$AO$364=Y$165)*(事故データ!$V$4:$V$364=1))</f>
        <v>0</v>
      </c>
      <c r="Z170" s="359">
        <f>SUMPRODUCT((事故データ!$O$4:$O$364=$C$164)*(事故データ!$U$4:$U$364=$G170)*(事故データ!$AO$4:$AO$364=Z$165)*(事故データ!$V$4:$V$364=1))</f>
        <v>0</v>
      </c>
      <c r="AA170" s="359">
        <f>SUMPRODUCT((事故データ!$O$4:$O$364=$C$164)*(事故データ!$U$4:$U$364=$G170)*(事故データ!$AO$4:$AO$364=AA$165)*(事故データ!$V$4:$V$364=1))</f>
        <v>0</v>
      </c>
      <c r="AB170" s="359">
        <f>SUMPRODUCT((事故データ!$O$4:$O$364=$C$164)*(事故データ!$U$4:$U$364=$G170)*(事故データ!$AO$4:$AO$364=AB$165)*(事故データ!$V$4:$V$364=1))</f>
        <v>0</v>
      </c>
      <c r="AC170" s="359">
        <f>SUMPRODUCT((事故データ!$O$4:$O$364=$C$164)*(事故データ!$U$4:$U$364=$G170)*(事故データ!$AO$4:$AO$364=AC$165)*(事故データ!$V$4:$V$364=1))</f>
        <v>0</v>
      </c>
      <c r="AD170" s="359">
        <f>SUMPRODUCT((事故データ!$O$4:$O$364=$C$164)*(事故データ!$U$4:$U$364=$G170)*(事故データ!$AO$4:$AO$364=AD$165)*(事故データ!$V$4:$V$364=1))</f>
        <v>0</v>
      </c>
      <c r="AE170" s="359">
        <f>SUMPRODUCT((事故データ!$O$4:$O$364=$C$164)*(事故データ!$U$4:$U$364=$G170)*(事故データ!$AO$4:$AO$364=AE$165)*(事故データ!$V$4:$V$364=1))</f>
        <v>0</v>
      </c>
      <c r="AF170" s="359">
        <f>SUMPRODUCT((事故データ!$O$4:$O$364=$C$164)*(事故データ!$U$4:$U$364=$G170)*(事故データ!$AO$4:$AO$364=AF$165)*(事故データ!$V$4:$V$364=1))</f>
        <v>0</v>
      </c>
      <c r="AG170" s="360">
        <f>SUMPRODUCT((事故データ!$O$4:$O$364=$C$164)*(事故データ!$U$4:$U$364=$G170)*(事故データ!$AO$4:$AO$364=AG$165)*(事故データ!$V$4:$V$364=1))</f>
        <v>0</v>
      </c>
    </row>
    <row r="171" spans="1:33">
      <c r="C171" s="352" t="str">
        <f t="shared" si="44"/>
        <v>4t</v>
      </c>
      <c r="D171" s="353">
        <f>SUMPRODUCT((事故データ!$O$4:$O$364=$C$164)*(事故データ!$U$4:$U$364=$C171)*(事故データ!$T$4:$T$364=D$165)*(事故データ!$V$4:$V$364=1))</f>
        <v>1</v>
      </c>
      <c r="E171" s="354">
        <f>SUMPRODUCT((事故データ!$O$4:$O$364=$C$164)*(事故データ!$U$4:$U$364=$C171))</f>
        <v>13</v>
      </c>
      <c r="G171" s="355" t="str">
        <f t="shared" si="46"/>
        <v>4t</v>
      </c>
      <c r="H171" s="356">
        <f t="shared" si="45"/>
        <v>13</v>
      </c>
      <c r="I171" s="464">
        <f>SUMPRODUCT((事故データ!$O$4:$O$364=$C$164)*(事故データ!$U$4:$U$364=$G171)*(事故データ!$AO$4:$AO$364=I$165)*(事故データ!$V$4:$V$364=1))</f>
        <v>0</v>
      </c>
      <c r="J171" s="358">
        <f>SUMPRODUCT((事故データ!$O$4:$O$364=$C$164)*(事故データ!$U$4:$U$364=$G171)*(事故データ!$AO$4:$AO$364=J$165)*(事故データ!$V$4:$V$364=1))</f>
        <v>0</v>
      </c>
      <c r="K171" s="358">
        <f>SUMPRODUCT((事故データ!$O$4:$O$364=$C$164)*(事故データ!$U$4:$U$364=$G171)*(事故データ!$AO$4:$AO$364=K$165)*(事故データ!$V$4:$V$364=1))</f>
        <v>0</v>
      </c>
      <c r="L171" s="358">
        <f>SUMPRODUCT((事故データ!$O$4:$O$364=$C$164)*(事故データ!$U$4:$U$364=$G171)*(事故データ!$AO$4:$AO$364=L$165)*(事故データ!$V$4:$V$364=1))</f>
        <v>0</v>
      </c>
      <c r="M171" s="358">
        <f>SUMPRODUCT((事故データ!$O$4:$O$364=$C$164)*(事故データ!$U$4:$U$364=$G171)*(事故データ!$AO$4:$AO$364=M$165)*(事故データ!$V$4:$V$364=1))</f>
        <v>3</v>
      </c>
      <c r="N171" s="358">
        <f>SUMPRODUCT((事故データ!$O$4:$O$364=$C$164)*(事故データ!$U$4:$U$364=$G171)*(事故データ!$AO$4:$AO$364=N$165)*(事故データ!$V$4:$V$364=1))</f>
        <v>0</v>
      </c>
      <c r="O171" s="358">
        <f>SUMPRODUCT((事故データ!$O$4:$O$364=$C$164)*(事故データ!$U$4:$U$364=$G171)*(事故データ!$AO$4:$AO$364=O$165)*(事故データ!$V$4:$V$364=1))</f>
        <v>1</v>
      </c>
      <c r="P171" s="358">
        <f>SUMPRODUCT((事故データ!$O$4:$O$364=$C$164)*(事故データ!$U$4:$U$364=$G171)*(事故データ!$AO$4:$AO$364=P$165)*(事故データ!$V$4:$V$364=1))</f>
        <v>0</v>
      </c>
      <c r="Q171" s="358">
        <f>SUMPRODUCT((事故データ!$O$4:$O$364=$C$164)*(事故データ!$U$4:$U$364=$G171)*(事故データ!$AO$4:$AO$364=Q$165)*(事故データ!$V$4:$V$364=1))</f>
        <v>0</v>
      </c>
      <c r="R171" s="358">
        <f>SUMPRODUCT((事故データ!$O$4:$O$364=$C$164)*(事故データ!$U$4:$U$364=$G171)*(事故データ!$AO$4:$AO$364=R$165)*(事故データ!$V$4:$V$364=1))</f>
        <v>0</v>
      </c>
      <c r="S171" s="358">
        <f>SUMPRODUCT((事故データ!$O$4:$O$364=$C$164)*(事故データ!$U$4:$U$364=$G171)*(事故データ!$AO$4:$AO$364=S$165)*(事故データ!$V$4:$V$364=1))</f>
        <v>0</v>
      </c>
      <c r="T171" s="358">
        <f>SUMPRODUCT((事故データ!$O$4:$O$364=$C$164)*(事故データ!$U$4:$U$364=$G171)*(事故データ!$AO$4:$AO$364=T$165)*(事故データ!$V$4:$V$364=1))</f>
        <v>0</v>
      </c>
      <c r="U171" s="358">
        <f>SUMPRODUCT((事故データ!$O$4:$O$364=$C$164)*(事故データ!$U$4:$U$364=$G171)*(事故データ!$AO$4:$AO$364=U$165)*(事故データ!$V$4:$V$364=1))</f>
        <v>1</v>
      </c>
      <c r="V171" s="358">
        <f>SUMPRODUCT((事故データ!$O$4:$O$364=$C$164)*(事故データ!$U$4:$U$364=$G171)*(事故データ!$AO$4:$AO$364=V$165)*(事故データ!$V$4:$V$364=1))</f>
        <v>0</v>
      </c>
      <c r="W171" s="359">
        <f>SUMPRODUCT((事故データ!$O$4:$O$364=$C$164)*(事故データ!$U$4:$U$364=$G171)*(事故データ!$AO$4:$AO$364=W$165)*(事故データ!$V$4:$V$364=1))</f>
        <v>4</v>
      </c>
      <c r="X171" s="359">
        <f>SUMPRODUCT((事故データ!$O$4:$O$364=$C$164)*(事故データ!$U$4:$U$364=$G171)*(事故データ!$AO$4:$AO$364=X$165)*(事故データ!$V$4:$V$364=1))</f>
        <v>3</v>
      </c>
      <c r="Y171" s="359">
        <f>SUMPRODUCT((事故データ!$O$4:$O$364=$C$164)*(事故データ!$U$4:$U$364=$G171)*(事故データ!$AO$4:$AO$364=Y$165)*(事故データ!$V$4:$V$364=1))</f>
        <v>0</v>
      </c>
      <c r="Z171" s="359">
        <f>SUMPRODUCT((事故データ!$O$4:$O$364=$C$164)*(事故データ!$U$4:$U$364=$G171)*(事故データ!$AO$4:$AO$364=Z$165)*(事故データ!$V$4:$V$364=1))</f>
        <v>1</v>
      </c>
      <c r="AA171" s="359">
        <f>SUMPRODUCT((事故データ!$O$4:$O$364=$C$164)*(事故データ!$U$4:$U$364=$G171)*(事故データ!$AO$4:$AO$364=AA$165)*(事故データ!$V$4:$V$364=1))</f>
        <v>0</v>
      </c>
      <c r="AB171" s="359">
        <f>SUMPRODUCT((事故データ!$O$4:$O$364=$C$164)*(事故データ!$U$4:$U$364=$G171)*(事故データ!$AO$4:$AO$364=AB$165)*(事故データ!$V$4:$V$364=1))</f>
        <v>0</v>
      </c>
      <c r="AC171" s="359">
        <f>SUMPRODUCT((事故データ!$O$4:$O$364=$C$164)*(事故データ!$U$4:$U$364=$G171)*(事故データ!$AO$4:$AO$364=AC$165)*(事故データ!$V$4:$V$364=1))</f>
        <v>0</v>
      </c>
      <c r="AD171" s="359">
        <f>SUMPRODUCT((事故データ!$O$4:$O$364=$C$164)*(事故データ!$U$4:$U$364=$G171)*(事故データ!$AO$4:$AO$364=AD$165)*(事故データ!$V$4:$V$364=1))</f>
        <v>0</v>
      </c>
      <c r="AE171" s="359">
        <f>SUMPRODUCT((事故データ!$O$4:$O$364=$C$164)*(事故データ!$U$4:$U$364=$G171)*(事故データ!$AO$4:$AO$364=AE$165)*(事故データ!$V$4:$V$364=1))</f>
        <v>0</v>
      </c>
      <c r="AF171" s="359">
        <f>SUMPRODUCT((事故データ!$O$4:$O$364=$C$164)*(事故データ!$U$4:$U$364=$G171)*(事故データ!$AO$4:$AO$364=AF$165)*(事故データ!$V$4:$V$364=1))</f>
        <v>0</v>
      </c>
      <c r="AG171" s="360">
        <f>SUMPRODUCT((事故データ!$O$4:$O$364=$C$164)*(事故データ!$U$4:$U$364=$G171)*(事故データ!$AO$4:$AO$364=AG$165)*(事故データ!$V$4:$V$364=1))</f>
        <v>0</v>
      </c>
    </row>
    <row r="172" spans="1:33">
      <c r="C172" s="352" t="str">
        <f t="shared" si="44"/>
        <v>5t</v>
      </c>
      <c r="D172" s="353">
        <f>SUMPRODUCT((事故データ!$O$4:$O$364=$C$164)*(事故データ!$U$4:$U$364=$C172)*(事故データ!$T$4:$T$364=D$165)*(事故データ!$V$4:$V$364=1))</f>
        <v>0</v>
      </c>
      <c r="E172" s="354">
        <f>SUMPRODUCT((事故データ!$O$4:$O$364=$C$164)*(事故データ!$U$4:$U$364=$C172))</f>
        <v>0</v>
      </c>
      <c r="G172" s="355" t="str">
        <f t="shared" si="46"/>
        <v>5t</v>
      </c>
      <c r="H172" s="356">
        <f t="shared" si="45"/>
        <v>0</v>
      </c>
      <c r="I172" s="464">
        <f>SUMPRODUCT((事故データ!$O$4:$O$364=$C$164)*(事故データ!$U$4:$U$364=$G172)*(事故データ!$AO$4:$AO$364=I$165)*(事故データ!$V$4:$V$364=1))</f>
        <v>0</v>
      </c>
      <c r="J172" s="358">
        <f>SUMPRODUCT((事故データ!$O$4:$O$364=$C$164)*(事故データ!$U$4:$U$364=$G172)*(事故データ!$AO$4:$AO$364=J$165)*(事故データ!$V$4:$V$364=1))</f>
        <v>0</v>
      </c>
      <c r="K172" s="358">
        <f>SUMPRODUCT((事故データ!$O$4:$O$364=$C$164)*(事故データ!$U$4:$U$364=$G172)*(事故データ!$AO$4:$AO$364=K$165)*(事故データ!$V$4:$V$364=1))</f>
        <v>0</v>
      </c>
      <c r="L172" s="358">
        <f>SUMPRODUCT((事故データ!$O$4:$O$364=$C$164)*(事故データ!$U$4:$U$364=$G172)*(事故データ!$AO$4:$AO$364=L$165)*(事故データ!$V$4:$V$364=1))</f>
        <v>0</v>
      </c>
      <c r="M172" s="358">
        <f>SUMPRODUCT((事故データ!$O$4:$O$364=$C$164)*(事故データ!$U$4:$U$364=$G172)*(事故データ!$AO$4:$AO$364=M$165)*(事故データ!$V$4:$V$364=1))</f>
        <v>0</v>
      </c>
      <c r="N172" s="358">
        <f>SUMPRODUCT((事故データ!$O$4:$O$364=$C$164)*(事故データ!$U$4:$U$364=$G172)*(事故データ!$AO$4:$AO$364=N$165)*(事故データ!$V$4:$V$364=1))</f>
        <v>0</v>
      </c>
      <c r="O172" s="358">
        <f>SUMPRODUCT((事故データ!$O$4:$O$364=$C$164)*(事故データ!$U$4:$U$364=$G172)*(事故データ!$AO$4:$AO$364=O$165)*(事故データ!$V$4:$V$364=1))</f>
        <v>0</v>
      </c>
      <c r="P172" s="358">
        <f>SUMPRODUCT((事故データ!$O$4:$O$364=$C$164)*(事故データ!$U$4:$U$364=$G172)*(事故データ!$AO$4:$AO$364=P$165)*(事故データ!$V$4:$V$364=1))</f>
        <v>0</v>
      </c>
      <c r="Q172" s="358">
        <f>SUMPRODUCT((事故データ!$O$4:$O$364=$C$164)*(事故データ!$U$4:$U$364=$G172)*(事故データ!$AO$4:$AO$364=Q$165)*(事故データ!$V$4:$V$364=1))</f>
        <v>0</v>
      </c>
      <c r="R172" s="358">
        <f>SUMPRODUCT((事故データ!$O$4:$O$364=$C$164)*(事故データ!$U$4:$U$364=$G172)*(事故データ!$AO$4:$AO$364=R$165)*(事故データ!$V$4:$V$364=1))</f>
        <v>0</v>
      </c>
      <c r="S172" s="358">
        <f>SUMPRODUCT((事故データ!$O$4:$O$364=$C$164)*(事故データ!$U$4:$U$364=$G172)*(事故データ!$AO$4:$AO$364=S$165)*(事故データ!$V$4:$V$364=1))</f>
        <v>0</v>
      </c>
      <c r="T172" s="358">
        <f>SUMPRODUCT((事故データ!$O$4:$O$364=$C$164)*(事故データ!$U$4:$U$364=$G172)*(事故データ!$AO$4:$AO$364=T$165)*(事故データ!$V$4:$V$364=1))</f>
        <v>0</v>
      </c>
      <c r="U172" s="358">
        <f>SUMPRODUCT((事故データ!$O$4:$O$364=$C$164)*(事故データ!$U$4:$U$364=$G172)*(事故データ!$AO$4:$AO$364=U$165)*(事故データ!$V$4:$V$364=1))</f>
        <v>0</v>
      </c>
      <c r="V172" s="358">
        <f>SUMPRODUCT((事故データ!$O$4:$O$364=$C$164)*(事故データ!$U$4:$U$364=$G172)*(事故データ!$AO$4:$AO$364=V$165)*(事故データ!$V$4:$V$364=1))</f>
        <v>0</v>
      </c>
      <c r="W172" s="359">
        <f>SUMPRODUCT((事故データ!$O$4:$O$364=$C$164)*(事故データ!$U$4:$U$364=$G172)*(事故データ!$AO$4:$AO$364=W$165)*(事故データ!$V$4:$V$364=1))</f>
        <v>0</v>
      </c>
      <c r="X172" s="359">
        <f>SUMPRODUCT((事故データ!$O$4:$O$364=$C$164)*(事故データ!$U$4:$U$364=$G172)*(事故データ!$AO$4:$AO$364=X$165)*(事故データ!$V$4:$V$364=1))</f>
        <v>0</v>
      </c>
      <c r="Y172" s="359">
        <f>SUMPRODUCT((事故データ!$O$4:$O$364=$C$164)*(事故データ!$U$4:$U$364=$G172)*(事故データ!$AO$4:$AO$364=Y$165)*(事故データ!$V$4:$V$364=1))</f>
        <v>0</v>
      </c>
      <c r="Z172" s="359">
        <f>SUMPRODUCT((事故データ!$O$4:$O$364=$C$164)*(事故データ!$U$4:$U$364=$G172)*(事故データ!$AO$4:$AO$364=Z$165)*(事故データ!$V$4:$V$364=1))</f>
        <v>0</v>
      </c>
      <c r="AA172" s="359">
        <f>SUMPRODUCT((事故データ!$O$4:$O$364=$C$164)*(事故データ!$U$4:$U$364=$G172)*(事故データ!$AO$4:$AO$364=AA$165)*(事故データ!$V$4:$V$364=1))</f>
        <v>0</v>
      </c>
      <c r="AB172" s="359">
        <f>SUMPRODUCT((事故データ!$O$4:$O$364=$C$164)*(事故データ!$U$4:$U$364=$G172)*(事故データ!$AO$4:$AO$364=AB$165)*(事故データ!$V$4:$V$364=1))</f>
        <v>0</v>
      </c>
      <c r="AC172" s="359">
        <f>SUMPRODUCT((事故データ!$O$4:$O$364=$C$164)*(事故データ!$U$4:$U$364=$G172)*(事故データ!$AO$4:$AO$364=AC$165)*(事故データ!$V$4:$V$364=1))</f>
        <v>0</v>
      </c>
      <c r="AD172" s="359">
        <f>SUMPRODUCT((事故データ!$O$4:$O$364=$C$164)*(事故データ!$U$4:$U$364=$G172)*(事故データ!$AO$4:$AO$364=AD$165)*(事故データ!$V$4:$V$364=1))</f>
        <v>0</v>
      </c>
      <c r="AE172" s="359">
        <f>SUMPRODUCT((事故データ!$O$4:$O$364=$C$164)*(事故データ!$U$4:$U$364=$G172)*(事故データ!$AO$4:$AO$364=AE$165)*(事故データ!$V$4:$V$364=1))</f>
        <v>0</v>
      </c>
      <c r="AF172" s="359">
        <f>SUMPRODUCT((事故データ!$O$4:$O$364=$C$164)*(事故データ!$U$4:$U$364=$G172)*(事故データ!$AO$4:$AO$364=AF$165)*(事故データ!$V$4:$V$364=1))</f>
        <v>0</v>
      </c>
      <c r="AG172" s="360">
        <f>SUMPRODUCT((事故データ!$O$4:$O$364=$C$164)*(事故データ!$U$4:$U$364=$G172)*(事故データ!$AO$4:$AO$364=AG$165)*(事故データ!$V$4:$V$364=1))</f>
        <v>0</v>
      </c>
    </row>
    <row r="173" spans="1:33">
      <c r="A173" s="325" t="s">
        <v>1184</v>
      </c>
      <c r="C173" s="352" t="str">
        <f t="shared" si="44"/>
        <v>7t</v>
      </c>
      <c r="D173" s="353">
        <f>SUMPRODUCT((事故データ!$O$4:$O$364=$C$164)*(事故データ!$U$4:$U$364=$C173)*(事故データ!$T$4:$T$364=D$165)*(事故データ!$V$4:$V$364=1))</f>
        <v>0</v>
      </c>
      <c r="E173" s="354">
        <f>SUMPRODUCT((事故データ!$O$4:$O$364=$C$164)*(事故データ!$U$4:$U$364=$C173))</f>
        <v>0</v>
      </c>
      <c r="G173" s="355" t="str">
        <f t="shared" si="46"/>
        <v>7t</v>
      </c>
      <c r="H173" s="356">
        <f t="shared" si="45"/>
        <v>0</v>
      </c>
      <c r="I173" s="464">
        <f>SUMPRODUCT((事故データ!$O$4:$O$364=$C$164)*(事故データ!$U$4:$U$364=$G173)*(事故データ!$AO$4:$AO$364=I$165)*(事故データ!$V$4:$V$364=1))</f>
        <v>0</v>
      </c>
      <c r="J173" s="358">
        <f>SUMPRODUCT((事故データ!$O$4:$O$364=$C$164)*(事故データ!$U$4:$U$364=$G173)*(事故データ!$AO$4:$AO$364=J$165)*(事故データ!$V$4:$V$364=1))</f>
        <v>0</v>
      </c>
      <c r="K173" s="358">
        <f>SUMPRODUCT((事故データ!$O$4:$O$364=$C$164)*(事故データ!$U$4:$U$364=$G173)*(事故データ!$AO$4:$AO$364=K$165)*(事故データ!$V$4:$V$364=1))</f>
        <v>0</v>
      </c>
      <c r="L173" s="358">
        <f>SUMPRODUCT((事故データ!$O$4:$O$364=$C$164)*(事故データ!$U$4:$U$364=$G173)*(事故データ!$AO$4:$AO$364=L$165)*(事故データ!$V$4:$V$364=1))</f>
        <v>0</v>
      </c>
      <c r="M173" s="358">
        <f>SUMPRODUCT((事故データ!$O$4:$O$364=$C$164)*(事故データ!$U$4:$U$364=$G173)*(事故データ!$AO$4:$AO$364=M$165)*(事故データ!$V$4:$V$364=1))</f>
        <v>0</v>
      </c>
      <c r="N173" s="358">
        <f>SUMPRODUCT((事故データ!$O$4:$O$364=$C$164)*(事故データ!$U$4:$U$364=$G173)*(事故データ!$AO$4:$AO$364=N$165)*(事故データ!$V$4:$V$364=1))</f>
        <v>0</v>
      </c>
      <c r="O173" s="358">
        <f>SUMPRODUCT((事故データ!$O$4:$O$364=$C$164)*(事故データ!$U$4:$U$364=$G173)*(事故データ!$AO$4:$AO$364=O$165)*(事故データ!$V$4:$V$364=1))</f>
        <v>0</v>
      </c>
      <c r="P173" s="358">
        <f>SUMPRODUCT((事故データ!$O$4:$O$364=$C$164)*(事故データ!$U$4:$U$364=$G173)*(事故データ!$AO$4:$AO$364=P$165)*(事故データ!$V$4:$V$364=1))</f>
        <v>0</v>
      </c>
      <c r="Q173" s="358">
        <f>SUMPRODUCT((事故データ!$O$4:$O$364=$C$164)*(事故データ!$U$4:$U$364=$G173)*(事故データ!$AO$4:$AO$364=Q$165)*(事故データ!$V$4:$V$364=1))</f>
        <v>0</v>
      </c>
      <c r="R173" s="358">
        <f>SUMPRODUCT((事故データ!$O$4:$O$364=$C$164)*(事故データ!$U$4:$U$364=$G173)*(事故データ!$AO$4:$AO$364=R$165)*(事故データ!$V$4:$V$364=1))</f>
        <v>0</v>
      </c>
      <c r="S173" s="358">
        <f>SUMPRODUCT((事故データ!$O$4:$O$364=$C$164)*(事故データ!$U$4:$U$364=$G173)*(事故データ!$AO$4:$AO$364=S$165)*(事故データ!$V$4:$V$364=1))</f>
        <v>0</v>
      </c>
      <c r="T173" s="358">
        <f>SUMPRODUCT((事故データ!$O$4:$O$364=$C$164)*(事故データ!$U$4:$U$364=$G173)*(事故データ!$AO$4:$AO$364=T$165)*(事故データ!$V$4:$V$364=1))</f>
        <v>0</v>
      </c>
      <c r="U173" s="358">
        <f>SUMPRODUCT((事故データ!$O$4:$O$364=$C$164)*(事故データ!$U$4:$U$364=$G173)*(事故データ!$AO$4:$AO$364=U$165)*(事故データ!$V$4:$V$364=1))</f>
        <v>0</v>
      </c>
      <c r="V173" s="358">
        <f>SUMPRODUCT((事故データ!$O$4:$O$364=$C$164)*(事故データ!$U$4:$U$364=$G173)*(事故データ!$AO$4:$AO$364=V$165)*(事故データ!$V$4:$V$364=1))</f>
        <v>0</v>
      </c>
      <c r="W173" s="359">
        <f>SUMPRODUCT((事故データ!$O$4:$O$364=$C$164)*(事故データ!$U$4:$U$364=$G173)*(事故データ!$AO$4:$AO$364=W$165)*(事故データ!$V$4:$V$364=1))</f>
        <v>0</v>
      </c>
      <c r="X173" s="359">
        <f>SUMPRODUCT((事故データ!$O$4:$O$364=$C$164)*(事故データ!$U$4:$U$364=$G173)*(事故データ!$AO$4:$AO$364=X$165)*(事故データ!$V$4:$V$364=1))</f>
        <v>0</v>
      </c>
      <c r="Y173" s="359">
        <f>SUMPRODUCT((事故データ!$O$4:$O$364=$C$164)*(事故データ!$U$4:$U$364=$G173)*(事故データ!$AO$4:$AO$364=Y$165)*(事故データ!$V$4:$V$364=1))</f>
        <v>0</v>
      </c>
      <c r="Z173" s="359">
        <f>SUMPRODUCT((事故データ!$O$4:$O$364=$C$164)*(事故データ!$U$4:$U$364=$G173)*(事故データ!$AO$4:$AO$364=Z$165)*(事故データ!$V$4:$V$364=1))</f>
        <v>0</v>
      </c>
      <c r="AA173" s="359">
        <f>SUMPRODUCT((事故データ!$O$4:$O$364=$C$164)*(事故データ!$U$4:$U$364=$G173)*(事故データ!$AO$4:$AO$364=AA$165)*(事故データ!$V$4:$V$364=1))</f>
        <v>0</v>
      </c>
      <c r="AB173" s="359">
        <f>SUMPRODUCT((事故データ!$O$4:$O$364=$C$164)*(事故データ!$U$4:$U$364=$G173)*(事故データ!$AO$4:$AO$364=AB$165)*(事故データ!$V$4:$V$364=1))</f>
        <v>0</v>
      </c>
      <c r="AC173" s="359">
        <f>SUMPRODUCT((事故データ!$O$4:$O$364=$C$164)*(事故データ!$U$4:$U$364=$G173)*(事故データ!$AO$4:$AO$364=AC$165)*(事故データ!$V$4:$V$364=1))</f>
        <v>0</v>
      </c>
      <c r="AD173" s="359">
        <f>SUMPRODUCT((事故データ!$O$4:$O$364=$C$164)*(事故データ!$U$4:$U$364=$G173)*(事故データ!$AO$4:$AO$364=AD$165)*(事故データ!$V$4:$V$364=1))</f>
        <v>0</v>
      </c>
      <c r="AE173" s="359">
        <f>SUMPRODUCT((事故データ!$O$4:$O$364=$C$164)*(事故データ!$U$4:$U$364=$G173)*(事故データ!$AO$4:$AO$364=AE$165)*(事故データ!$V$4:$V$364=1))</f>
        <v>0</v>
      </c>
      <c r="AF173" s="359">
        <f>SUMPRODUCT((事故データ!$O$4:$O$364=$C$164)*(事故データ!$U$4:$U$364=$G173)*(事故データ!$AO$4:$AO$364=AF$165)*(事故データ!$V$4:$V$364=1))</f>
        <v>0</v>
      </c>
      <c r="AG173" s="360">
        <f>SUMPRODUCT((事故データ!$O$4:$O$364=$C$164)*(事故データ!$U$4:$U$364=$G173)*(事故データ!$AO$4:$AO$364=AG$165)*(事故データ!$V$4:$V$364=1))</f>
        <v>0</v>
      </c>
    </row>
    <row r="174" spans="1:33">
      <c r="C174" s="352" t="str">
        <f t="shared" si="44"/>
        <v>8t</v>
      </c>
      <c r="D174" s="353">
        <f>SUMPRODUCT((事故データ!$O$4:$O$364=$C$164)*(事故データ!$U$4:$U$364=$C174)*(事故データ!$T$4:$T$364=D$165)*(事故データ!$V$4:$V$364=1))</f>
        <v>0</v>
      </c>
      <c r="E174" s="354">
        <f>SUMPRODUCT((事故データ!$O$4:$O$364=$C$164)*(事故データ!$U$4:$U$364=$C174))</f>
        <v>0</v>
      </c>
      <c r="G174" s="355" t="str">
        <f t="shared" si="46"/>
        <v>8t</v>
      </c>
      <c r="H174" s="356">
        <f t="shared" si="45"/>
        <v>0</v>
      </c>
      <c r="I174" s="464">
        <f>SUMPRODUCT((事故データ!$O$4:$O$364=$C$164)*(事故データ!$U$4:$U$364=$G174)*(事故データ!$AO$4:$AO$364=I$165)*(事故データ!$V$4:$V$364=1))</f>
        <v>0</v>
      </c>
      <c r="J174" s="358">
        <f>SUMPRODUCT((事故データ!$O$4:$O$364=$C$164)*(事故データ!$U$4:$U$364=$G174)*(事故データ!$AO$4:$AO$364=J$165)*(事故データ!$V$4:$V$364=1))</f>
        <v>0</v>
      </c>
      <c r="K174" s="358">
        <f>SUMPRODUCT((事故データ!$O$4:$O$364=$C$164)*(事故データ!$U$4:$U$364=$G174)*(事故データ!$AO$4:$AO$364=K$165)*(事故データ!$V$4:$V$364=1))</f>
        <v>0</v>
      </c>
      <c r="L174" s="358">
        <f>SUMPRODUCT((事故データ!$O$4:$O$364=$C$164)*(事故データ!$U$4:$U$364=$G174)*(事故データ!$AO$4:$AO$364=L$165)*(事故データ!$V$4:$V$364=1))</f>
        <v>0</v>
      </c>
      <c r="M174" s="358">
        <f>SUMPRODUCT((事故データ!$O$4:$O$364=$C$164)*(事故データ!$U$4:$U$364=$G174)*(事故データ!$AO$4:$AO$364=M$165)*(事故データ!$V$4:$V$364=1))</f>
        <v>0</v>
      </c>
      <c r="N174" s="358">
        <f>SUMPRODUCT((事故データ!$O$4:$O$364=$C$164)*(事故データ!$U$4:$U$364=$G174)*(事故データ!$AO$4:$AO$364=N$165)*(事故データ!$V$4:$V$364=1))</f>
        <v>0</v>
      </c>
      <c r="O174" s="358">
        <f>SUMPRODUCT((事故データ!$O$4:$O$364=$C$164)*(事故データ!$U$4:$U$364=$G174)*(事故データ!$AO$4:$AO$364=O$165)*(事故データ!$V$4:$V$364=1))</f>
        <v>0</v>
      </c>
      <c r="P174" s="358">
        <f>SUMPRODUCT((事故データ!$O$4:$O$364=$C$164)*(事故データ!$U$4:$U$364=$G174)*(事故データ!$AO$4:$AO$364=P$165)*(事故データ!$V$4:$V$364=1))</f>
        <v>0</v>
      </c>
      <c r="Q174" s="358">
        <f>SUMPRODUCT((事故データ!$O$4:$O$364=$C$164)*(事故データ!$U$4:$U$364=$G174)*(事故データ!$AO$4:$AO$364=Q$165)*(事故データ!$V$4:$V$364=1))</f>
        <v>0</v>
      </c>
      <c r="R174" s="358">
        <f>SUMPRODUCT((事故データ!$O$4:$O$364=$C$164)*(事故データ!$U$4:$U$364=$G174)*(事故データ!$AO$4:$AO$364=R$165)*(事故データ!$V$4:$V$364=1))</f>
        <v>0</v>
      </c>
      <c r="S174" s="358">
        <f>SUMPRODUCT((事故データ!$O$4:$O$364=$C$164)*(事故データ!$U$4:$U$364=$G174)*(事故データ!$AO$4:$AO$364=S$165)*(事故データ!$V$4:$V$364=1))</f>
        <v>0</v>
      </c>
      <c r="T174" s="358">
        <f>SUMPRODUCT((事故データ!$O$4:$O$364=$C$164)*(事故データ!$U$4:$U$364=$G174)*(事故データ!$AO$4:$AO$364=T$165)*(事故データ!$V$4:$V$364=1))</f>
        <v>0</v>
      </c>
      <c r="U174" s="358">
        <f>SUMPRODUCT((事故データ!$O$4:$O$364=$C$164)*(事故データ!$U$4:$U$364=$G174)*(事故データ!$AO$4:$AO$364=U$165)*(事故データ!$V$4:$V$364=1))</f>
        <v>0</v>
      </c>
      <c r="V174" s="358">
        <f>SUMPRODUCT((事故データ!$O$4:$O$364=$C$164)*(事故データ!$U$4:$U$364=$G174)*(事故データ!$AO$4:$AO$364=V$165)*(事故データ!$V$4:$V$364=1))</f>
        <v>0</v>
      </c>
      <c r="W174" s="359">
        <f>SUMPRODUCT((事故データ!$O$4:$O$364=$C$164)*(事故データ!$U$4:$U$364=$G174)*(事故データ!$AO$4:$AO$364=W$165)*(事故データ!$V$4:$V$364=1))</f>
        <v>0</v>
      </c>
      <c r="X174" s="359">
        <f>SUMPRODUCT((事故データ!$O$4:$O$364=$C$164)*(事故データ!$U$4:$U$364=$G174)*(事故データ!$AO$4:$AO$364=X$165)*(事故データ!$V$4:$V$364=1))</f>
        <v>0</v>
      </c>
      <c r="Y174" s="359">
        <f>SUMPRODUCT((事故データ!$O$4:$O$364=$C$164)*(事故データ!$U$4:$U$364=$G174)*(事故データ!$AO$4:$AO$364=Y$165)*(事故データ!$V$4:$V$364=1))</f>
        <v>0</v>
      </c>
      <c r="Z174" s="359">
        <f>SUMPRODUCT((事故データ!$O$4:$O$364=$C$164)*(事故データ!$U$4:$U$364=$G174)*(事故データ!$AO$4:$AO$364=Z$165)*(事故データ!$V$4:$V$364=1))</f>
        <v>0</v>
      </c>
      <c r="AA174" s="359">
        <f>SUMPRODUCT((事故データ!$O$4:$O$364=$C$164)*(事故データ!$U$4:$U$364=$G174)*(事故データ!$AO$4:$AO$364=AA$165)*(事故データ!$V$4:$V$364=1))</f>
        <v>0</v>
      </c>
      <c r="AB174" s="359">
        <f>SUMPRODUCT((事故データ!$O$4:$O$364=$C$164)*(事故データ!$U$4:$U$364=$G174)*(事故データ!$AO$4:$AO$364=AB$165)*(事故データ!$V$4:$V$364=1))</f>
        <v>0</v>
      </c>
      <c r="AC174" s="359">
        <f>SUMPRODUCT((事故データ!$O$4:$O$364=$C$164)*(事故データ!$U$4:$U$364=$G174)*(事故データ!$AO$4:$AO$364=AC$165)*(事故データ!$V$4:$V$364=1))</f>
        <v>0</v>
      </c>
      <c r="AD174" s="359">
        <f>SUMPRODUCT((事故データ!$O$4:$O$364=$C$164)*(事故データ!$U$4:$U$364=$G174)*(事故データ!$AO$4:$AO$364=AD$165)*(事故データ!$V$4:$V$364=1))</f>
        <v>0</v>
      </c>
      <c r="AE174" s="359">
        <f>SUMPRODUCT((事故データ!$O$4:$O$364=$C$164)*(事故データ!$U$4:$U$364=$G174)*(事故データ!$AO$4:$AO$364=AE$165)*(事故データ!$V$4:$V$364=1))</f>
        <v>0</v>
      </c>
      <c r="AF174" s="359">
        <f>SUMPRODUCT((事故データ!$O$4:$O$364=$C$164)*(事故データ!$U$4:$U$364=$G174)*(事故データ!$AO$4:$AO$364=AF$165)*(事故データ!$V$4:$V$364=1))</f>
        <v>0</v>
      </c>
      <c r="AG174" s="360">
        <f>SUMPRODUCT((事故データ!$O$4:$O$364=$C$164)*(事故データ!$U$4:$U$364=$G174)*(事故データ!$AO$4:$AO$364=AG$165)*(事故データ!$V$4:$V$364=1))</f>
        <v>0</v>
      </c>
    </row>
    <row r="175" spans="1:33">
      <c r="B175" s="325" t="s">
        <v>1221</v>
      </c>
      <c r="C175" s="352" t="str">
        <f t="shared" ref="C175:C178" si="47">C154</f>
        <v>中型</v>
      </c>
      <c r="D175" s="353">
        <f>SUMPRODUCT((事故データ!$O$4:$O$364=$C$164)*(事故データ!$U$4:$U$364=$C175)*(事故データ!$T$4:$T$364=D$165)*(事故データ!$V$4:$V$364=1))</f>
        <v>1</v>
      </c>
      <c r="E175" s="354">
        <f>SUMPRODUCT((事故データ!$O$4:$O$364=$C$164)*(事故データ!$U$4:$U$364=$C175))</f>
        <v>2</v>
      </c>
      <c r="F175" s="298"/>
      <c r="G175" s="355" t="str">
        <f t="shared" si="46"/>
        <v>中型</v>
      </c>
      <c r="H175" s="356">
        <f t="shared" si="45"/>
        <v>2</v>
      </c>
      <c r="I175" s="464">
        <f>SUMPRODUCT((事故データ!$O$4:$O$364=$C$164)*(事故データ!$U$4:$U$364=$G175)*(事故データ!$AO$4:$AO$364=I$165)*(事故データ!$V$4:$V$364=1))</f>
        <v>0</v>
      </c>
      <c r="J175" s="358">
        <f>SUMPRODUCT((事故データ!$O$4:$O$364=$C$164)*(事故データ!$U$4:$U$364=$G175)*(事故データ!$AO$4:$AO$364=J$165)*(事故データ!$V$4:$V$364=1))</f>
        <v>0</v>
      </c>
      <c r="K175" s="358">
        <f>SUMPRODUCT((事故データ!$O$4:$O$364=$C$164)*(事故データ!$U$4:$U$364=$G175)*(事故データ!$AO$4:$AO$364=K$165)*(事故データ!$V$4:$V$364=1))</f>
        <v>0</v>
      </c>
      <c r="L175" s="358">
        <f>SUMPRODUCT((事故データ!$O$4:$O$364=$C$164)*(事故データ!$U$4:$U$364=$G175)*(事故データ!$AO$4:$AO$364=L$165)*(事故データ!$V$4:$V$364=1))</f>
        <v>0</v>
      </c>
      <c r="M175" s="358">
        <f>SUMPRODUCT((事故データ!$O$4:$O$364=$C$164)*(事故データ!$U$4:$U$364=$G175)*(事故データ!$AO$4:$AO$364=M$165)*(事故データ!$V$4:$V$364=1))</f>
        <v>0</v>
      </c>
      <c r="N175" s="358">
        <f>SUMPRODUCT((事故データ!$O$4:$O$364=$C$164)*(事故データ!$U$4:$U$364=$G175)*(事故データ!$AO$4:$AO$364=N$165)*(事故データ!$V$4:$V$364=1))</f>
        <v>0</v>
      </c>
      <c r="O175" s="358">
        <f>SUMPRODUCT((事故データ!$O$4:$O$364=$C$164)*(事故データ!$U$4:$U$364=$G175)*(事故データ!$AO$4:$AO$364=O$165)*(事故データ!$V$4:$V$364=1))</f>
        <v>0</v>
      </c>
      <c r="P175" s="358">
        <f>SUMPRODUCT((事故データ!$O$4:$O$364=$C$164)*(事故データ!$U$4:$U$364=$G175)*(事故データ!$AO$4:$AO$364=P$165)*(事故データ!$V$4:$V$364=1))</f>
        <v>1</v>
      </c>
      <c r="Q175" s="358">
        <f>SUMPRODUCT((事故データ!$O$4:$O$364=$C$164)*(事故データ!$U$4:$U$364=$G175)*(事故データ!$AO$4:$AO$364=Q$165)*(事故データ!$V$4:$V$364=1))</f>
        <v>0</v>
      </c>
      <c r="R175" s="358">
        <f>SUMPRODUCT((事故データ!$O$4:$O$364=$C$164)*(事故データ!$U$4:$U$364=$G175)*(事故データ!$AO$4:$AO$364=R$165)*(事故データ!$V$4:$V$364=1))</f>
        <v>0</v>
      </c>
      <c r="S175" s="358">
        <f>SUMPRODUCT((事故データ!$O$4:$O$364=$C$164)*(事故データ!$U$4:$U$364=$G175)*(事故データ!$AO$4:$AO$364=S$165)*(事故データ!$V$4:$V$364=1))</f>
        <v>0</v>
      </c>
      <c r="T175" s="358">
        <f>SUMPRODUCT((事故データ!$O$4:$O$364=$C$164)*(事故データ!$U$4:$U$364=$G175)*(事故データ!$AO$4:$AO$364=T$165)*(事故データ!$V$4:$V$364=1))</f>
        <v>0</v>
      </c>
      <c r="U175" s="358">
        <f>SUMPRODUCT((事故データ!$O$4:$O$364=$C$164)*(事故データ!$U$4:$U$364=$G175)*(事故データ!$AO$4:$AO$364=U$165)*(事故データ!$V$4:$V$364=1))</f>
        <v>0</v>
      </c>
      <c r="V175" s="358">
        <f>SUMPRODUCT((事故データ!$O$4:$O$364=$C$164)*(事故データ!$U$4:$U$364=$G175)*(事故データ!$AO$4:$AO$364=V$165)*(事故データ!$V$4:$V$364=1))</f>
        <v>0</v>
      </c>
      <c r="W175" s="359">
        <f>SUMPRODUCT((事故データ!$O$4:$O$364=$C$164)*(事故データ!$U$4:$U$364=$G175)*(事故データ!$AO$4:$AO$364=W$165)*(事故データ!$V$4:$V$364=1))</f>
        <v>0</v>
      </c>
      <c r="X175" s="359">
        <f>SUMPRODUCT((事故データ!$O$4:$O$364=$C$164)*(事故データ!$U$4:$U$364=$G175)*(事故データ!$AO$4:$AO$364=X$165)*(事故データ!$V$4:$V$364=1))</f>
        <v>1</v>
      </c>
      <c r="Y175" s="359">
        <f>SUMPRODUCT((事故データ!$O$4:$O$364=$C$164)*(事故データ!$U$4:$U$364=$G175)*(事故データ!$AO$4:$AO$364=Y$165)*(事故データ!$V$4:$V$364=1))</f>
        <v>0</v>
      </c>
      <c r="Z175" s="359">
        <f>SUMPRODUCT((事故データ!$O$4:$O$364=$C$164)*(事故データ!$U$4:$U$364=$G175)*(事故データ!$AO$4:$AO$364=Z$165)*(事故データ!$V$4:$V$364=1))</f>
        <v>0</v>
      </c>
      <c r="AA175" s="359">
        <f>SUMPRODUCT((事故データ!$O$4:$O$364=$C$164)*(事故データ!$U$4:$U$364=$G175)*(事故データ!$AO$4:$AO$364=AA$165)*(事故データ!$V$4:$V$364=1))</f>
        <v>0</v>
      </c>
      <c r="AB175" s="359">
        <f>SUMPRODUCT((事故データ!$O$4:$O$364=$C$164)*(事故データ!$U$4:$U$364=$G175)*(事故データ!$AO$4:$AO$364=AB$165)*(事故データ!$V$4:$V$364=1))</f>
        <v>0</v>
      </c>
      <c r="AC175" s="359">
        <f>SUMPRODUCT((事故データ!$O$4:$O$364=$C$164)*(事故データ!$U$4:$U$364=$G175)*(事故データ!$AO$4:$AO$364=AC$165)*(事故データ!$V$4:$V$364=1))</f>
        <v>0</v>
      </c>
      <c r="AD175" s="359">
        <f>SUMPRODUCT((事故データ!$O$4:$O$364=$C$164)*(事故データ!$U$4:$U$364=$G175)*(事故データ!$AO$4:$AO$364=AD$165)*(事故データ!$V$4:$V$364=1))</f>
        <v>0</v>
      </c>
      <c r="AE175" s="359">
        <f>SUMPRODUCT((事故データ!$O$4:$O$364=$C$164)*(事故データ!$U$4:$U$364=$G175)*(事故データ!$AO$4:$AO$364=AE$165)*(事故データ!$V$4:$V$364=1))</f>
        <v>0</v>
      </c>
      <c r="AF175" s="359">
        <f>SUMPRODUCT((事故データ!$O$4:$O$364=$C$164)*(事故データ!$U$4:$U$364=$G175)*(事故データ!$AO$4:$AO$364=AF$165)*(事故データ!$V$4:$V$364=1))</f>
        <v>0</v>
      </c>
      <c r="AG175" s="360">
        <f>SUMPRODUCT((事故データ!$O$4:$O$364=$C$164)*(事故データ!$U$4:$U$364=$G175)*(事故データ!$AO$4:$AO$364=AG$165)*(事故データ!$V$4:$V$364=1))</f>
        <v>0</v>
      </c>
    </row>
    <row r="176" spans="1:33">
      <c r="B176" s="325"/>
      <c r="C176" s="352" t="str">
        <f t="shared" si="47"/>
        <v>大型</v>
      </c>
      <c r="D176" s="353">
        <f>SUMPRODUCT((事故データ!$O$4:$O$364=$C$164)*(事故データ!$U$4:$U$364=$C176)*(事故データ!$T$4:$T$364=D$165)*(事故データ!$V$4:$V$364=1))</f>
        <v>0</v>
      </c>
      <c r="E176" s="354">
        <f>SUMPRODUCT((事故データ!$O$4:$O$364=$C$164)*(事故データ!$U$4:$U$364=$C176))</f>
        <v>3</v>
      </c>
      <c r="F176" s="298"/>
      <c r="G176" s="355" t="str">
        <f t="shared" si="46"/>
        <v>大型</v>
      </c>
      <c r="H176" s="356">
        <f t="shared" si="45"/>
        <v>3</v>
      </c>
      <c r="I176" s="464">
        <f>SUMPRODUCT((事故データ!$O$4:$O$364=$C$164)*(事故データ!$U$4:$U$364=$G176)*(事故データ!$AO$4:$AO$364=I$165)*(事故データ!$V$4:$V$364=1))</f>
        <v>0</v>
      </c>
      <c r="J176" s="358">
        <f>SUMPRODUCT((事故データ!$O$4:$O$364=$C$164)*(事故データ!$U$4:$U$364=$G176)*(事故データ!$AO$4:$AO$364=J$165)*(事故データ!$V$4:$V$364=1))</f>
        <v>0</v>
      </c>
      <c r="K176" s="358">
        <f>SUMPRODUCT((事故データ!$O$4:$O$364=$C$164)*(事故データ!$U$4:$U$364=$G176)*(事故データ!$AO$4:$AO$364=K$165)*(事故データ!$V$4:$V$364=1))</f>
        <v>0</v>
      </c>
      <c r="L176" s="358">
        <f>SUMPRODUCT((事故データ!$O$4:$O$364=$C$164)*(事故データ!$U$4:$U$364=$G176)*(事故データ!$AO$4:$AO$364=L$165)*(事故データ!$V$4:$V$364=1))</f>
        <v>0</v>
      </c>
      <c r="M176" s="358">
        <f>SUMPRODUCT((事故データ!$O$4:$O$364=$C$164)*(事故データ!$U$4:$U$364=$G176)*(事故データ!$AO$4:$AO$364=M$165)*(事故データ!$V$4:$V$364=1))</f>
        <v>0</v>
      </c>
      <c r="N176" s="358">
        <f>SUMPRODUCT((事故データ!$O$4:$O$364=$C$164)*(事故データ!$U$4:$U$364=$G176)*(事故データ!$AO$4:$AO$364=N$165)*(事故データ!$V$4:$V$364=1))</f>
        <v>0</v>
      </c>
      <c r="O176" s="358">
        <f>SUMPRODUCT((事故データ!$O$4:$O$364=$C$164)*(事故データ!$U$4:$U$364=$G176)*(事故データ!$AO$4:$AO$364=O$165)*(事故データ!$V$4:$V$364=1))</f>
        <v>0</v>
      </c>
      <c r="P176" s="358">
        <f>SUMPRODUCT((事故データ!$O$4:$O$364=$C$164)*(事故データ!$U$4:$U$364=$G176)*(事故データ!$AO$4:$AO$364=P$165)*(事故データ!$V$4:$V$364=1))</f>
        <v>0</v>
      </c>
      <c r="Q176" s="358">
        <f>SUMPRODUCT((事故データ!$O$4:$O$364=$C$164)*(事故データ!$U$4:$U$364=$G176)*(事故データ!$AO$4:$AO$364=Q$165)*(事故データ!$V$4:$V$364=1))</f>
        <v>1</v>
      </c>
      <c r="R176" s="358">
        <f>SUMPRODUCT((事故データ!$O$4:$O$364=$C$164)*(事故データ!$U$4:$U$364=$G176)*(事故データ!$AO$4:$AO$364=R$165)*(事故データ!$V$4:$V$364=1))</f>
        <v>0</v>
      </c>
      <c r="S176" s="358">
        <f>SUMPRODUCT((事故データ!$O$4:$O$364=$C$164)*(事故データ!$U$4:$U$364=$G176)*(事故データ!$AO$4:$AO$364=S$165)*(事故データ!$V$4:$V$364=1))</f>
        <v>0</v>
      </c>
      <c r="T176" s="358">
        <f>SUMPRODUCT((事故データ!$O$4:$O$364=$C$164)*(事故データ!$U$4:$U$364=$G176)*(事故データ!$AO$4:$AO$364=T$165)*(事故データ!$V$4:$V$364=1))</f>
        <v>0</v>
      </c>
      <c r="U176" s="358">
        <f>SUMPRODUCT((事故データ!$O$4:$O$364=$C$164)*(事故データ!$U$4:$U$364=$G176)*(事故データ!$AO$4:$AO$364=U$165)*(事故データ!$V$4:$V$364=1))</f>
        <v>0</v>
      </c>
      <c r="V176" s="358">
        <f>SUMPRODUCT((事故データ!$O$4:$O$364=$C$164)*(事故データ!$U$4:$U$364=$G176)*(事故データ!$AO$4:$AO$364=V$165)*(事故データ!$V$4:$V$364=1))</f>
        <v>0</v>
      </c>
      <c r="W176" s="359">
        <f>SUMPRODUCT((事故データ!$O$4:$O$364=$C$164)*(事故データ!$U$4:$U$364=$G176)*(事故データ!$AO$4:$AO$364=W$165)*(事故データ!$V$4:$V$364=1))</f>
        <v>0</v>
      </c>
      <c r="X176" s="359">
        <f>SUMPRODUCT((事故データ!$O$4:$O$364=$C$164)*(事故データ!$U$4:$U$364=$G176)*(事故データ!$AO$4:$AO$364=X$165)*(事故データ!$V$4:$V$364=1))</f>
        <v>1</v>
      </c>
      <c r="Y176" s="359">
        <f>SUMPRODUCT((事故データ!$O$4:$O$364=$C$164)*(事故データ!$U$4:$U$364=$G176)*(事故データ!$AO$4:$AO$364=Y$165)*(事故データ!$V$4:$V$364=1))</f>
        <v>0</v>
      </c>
      <c r="Z176" s="359">
        <f>SUMPRODUCT((事故データ!$O$4:$O$364=$C$164)*(事故データ!$U$4:$U$364=$G176)*(事故データ!$AO$4:$AO$364=Z$165)*(事故データ!$V$4:$V$364=1))</f>
        <v>0</v>
      </c>
      <c r="AA176" s="359">
        <f>SUMPRODUCT((事故データ!$O$4:$O$364=$C$164)*(事故データ!$U$4:$U$364=$G176)*(事故データ!$AO$4:$AO$364=AA$165)*(事故データ!$V$4:$V$364=1))</f>
        <v>1</v>
      </c>
      <c r="AB176" s="359">
        <f>SUMPRODUCT((事故データ!$O$4:$O$364=$C$164)*(事故データ!$U$4:$U$364=$G176)*(事故データ!$AO$4:$AO$364=AB$165)*(事故データ!$V$4:$V$364=1))</f>
        <v>0</v>
      </c>
      <c r="AC176" s="359">
        <f>SUMPRODUCT((事故データ!$O$4:$O$364=$C$164)*(事故データ!$U$4:$U$364=$G176)*(事故データ!$AO$4:$AO$364=AC$165)*(事故データ!$V$4:$V$364=1))</f>
        <v>0</v>
      </c>
      <c r="AD176" s="359">
        <f>SUMPRODUCT((事故データ!$O$4:$O$364=$C$164)*(事故データ!$U$4:$U$364=$G176)*(事故データ!$AO$4:$AO$364=AD$165)*(事故データ!$V$4:$V$364=1))</f>
        <v>0</v>
      </c>
      <c r="AE176" s="359">
        <f>SUMPRODUCT((事故データ!$O$4:$O$364=$C$164)*(事故データ!$U$4:$U$364=$G176)*(事故データ!$AO$4:$AO$364=AE$165)*(事故データ!$V$4:$V$364=1))</f>
        <v>0</v>
      </c>
      <c r="AF176" s="359">
        <f>SUMPRODUCT((事故データ!$O$4:$O$364=$C$164)*(事故データ!$U$4:$U$364=$G176)*(事故データ!$AO$4:$AO$364=AF$165)*(事故データ!$V$4:$V$364=1))</f>
        <v>0</v>
      </c>
      <c r="AG176" s="360">
        <f>SUMPRODUCT((事故データ!$O$4:$O$364=$C$164)*(事故データ!$U$4:$U$364=$G176)*(事故データ!$AO$4:$AO$364=AG$165)*(事故データ!$V$4:$V$364=1))</f>
        <v>0</v>
      </c>
    </row>
    <row r="177" spans="2:33">
      <c r="B177" s="325"/>
      <c r="C177" s="352" t="str">
        <f t="shared" si="47"/>
        <v>乗用車</v>
      </c>
      <c r="D177" s="353">
        <f>SUMPRODUCT((事故データ!$O$4:$O$364=$C$164)*(事故データ!$U$4:$U$364=$C177)*(事故データ!$T$4:$T$364=D$165)*(事故データ!$V$4:$V$364=1))</f>
        <v>0</v>
      </c>
      <c r="E177" s="354">
        <f>SUMPRODUCT((事故データ!$O$4:$O$364=$C$164)*(事故データ!$U$4:$U$364=$C177))</f>
        <v>3</v>
      </c>
      <c r="F177" s="298"/>
      <c r="G177" s="355" t="str">
        <f t="shared" si="46"/>
        <v>乗用車</v>
      </c>
      <c r="H177" s="356">
        <f t="shared" si="45"/>
        <v>3</v>
      </c>
      <c r="I177" s="464">
        <f>SUMPRODUCT((事故データ!$O$4:$O$364=$C$164)*(事故データ!$U$4:$U$364=$G177)*(事故データ!$AO$4:$AO$364=I$165)*(事故データ!$V$4:$V$364=1))</f>
        <v>0</v>
      </c>
      <c r="J177" s="358">
        <f>SUMPRODUCT((事故データ!$O$4:$O$364=$C$164)*(事故データ!$U$4:$U$364=$G177)*(事故データ!$AO$4:$AO$364=J$165)*(事故データ!$V$4:$V$364=1))</f>
        <v>0</v>
      </c>
      <c r="K177" s="358">
        <f>SUMPRODUCT((事故データ!$O$4:$O$364=$C$164)*(事故データ!$U$4:$U$364=$G177)*(事故データ!$AO$4:$AO$364=K$165)*(事故データ!$V$4:$V$364=1))</f>
        <v>0</v>
      </c>
      <c r="L177" s="358">
        <f>SUMPRODUCT((事故データ!$O$4:$O$364=$C$164)*(事故データ!$U$4:$U$364=$G177)*(事故データ!$AO$4:$AO$364=L$165)*(事故データ!$V$4:$V$364=1))</f>
        <v>0</v>
      </c>
      <c r="M177" s="358">
        <f>SUMPRODUCT((事故データ!$O$4:$O$364=$C$164)*(事故データ!$U$4:$U$364=$G177)*(事故データ!$AO$4:$AO$364=M$165)*(事故データ!$V$4:$V$364=1))</f>
        <v>0</v>
      </c>
      <c r="N177" s="358">
        <f>SUMPRODUCT((事故データ!$O$4:$O$364=$C$164)*(事故データ!$U$4:$U$364=$G177)*(事故データ!$AO$4:$AO$364=N$165)*(事故データ!$V$4:$V$364=1))</f>
        <v>0</v>
      </c>
      <c r="O177" s="358">
        <f>SUMPRODUCT((事故データ!$O$4:$O$364=$C$164)*(事故データ!$U$4:$U$364=$G177)*(事故データ!$AO$4:$AO$364=O$165)*(事故データ!$V$4:$V$364=1))</f>
        <v>1</v>
      </c>
      <c r="P177" s="358">
        <f>SUMPRODUCT((事故データ!$O$4:$O$364=$C$164)*(事故データ!$U$4:$U$364=$G177)*(事故データ!$AO$4:$AO$364=P$165)*(事故データ!$V$4:$V$364=1))</f>
        <v>1</v>
      </c>
      <c r="Q177" s="358">
        <f>SUMPRODUCT((事故データ!$O$4:$O$364=$C$164)*(事故データ!$U$4:$U$364=$G177)*(事故データ!$AO$4:$AO$364=Q$165)*(事故データ!$V$4:$V$364=1))</f>
        <v>0</v>
      </c>
      <c r="R177" s="358">
        <f>SUMPRODUCT((事故データ!$O$4:$O$364=$C$164)*(事故データ!$U$4:$U$364=$G177)*(事故データ!$AO$4:$AO$364=R$165)*(事故データ!$V$4:$V$364=1))</f>
        <v>0</v>
      </c>
      <c r="S177" s="358">
        <f>SUMPRODUCT((事故データ!$O$4:$O$364=$C$164)*(事故データ!$U$4:$U$364=$G177)*(事故データ!$AO$4:$AO$364=S$165)*(事故データ!$V$4:$V$364=1))</f>
        <v>0</v>
      </c>
      <c r="T177" s="358">
        <f>SUMPRODUCT((事故データ!$O$4:$O$364=$C$164)*(事故データ!$U$4:$U$364=$G177)*(事故データ!$AO$4:$AO$364=T$165)*(事故データ!$V$4:$V$364=1))</f>
        <v>0</v>
      </c>
      <c r="U177" s="358">
        <f>SUMPRODUCT((事故データ!$O$4:$O$364=$C$164)*(事故データ!$U$4:$U$364=$G177)*(事故データ!$AO$4:$AO$364=U$165)*(事故データ!$V$4:$V$364=1))</f>
        <v>0</v>
      </c>
      <c r="V177" s="358">
        <f>SUMPRODUCT((事故データ!$O$4:$O$364=$C$164)*(事故データ!$U$4:$U$364=$G177)*(事故データ!$AO$4:$AO$364=V$165)*(事故データ!$V$4:$V$364=1))</f>
        <v>0</v>
      </c>
      <c r="W177" s="359">
        <f>SUMPRODUCT((事故データ!$O$4:$O$364=$C$164)*(事故データ!$U$4:$U$364=$G177)*(事故データ!$AO$4:$AO$364=W$165)*(事故データ!$V$4:$V$364=1))</f>
        <v>1</v>
      </c>
      <c r="X177" s="359">
        <f>SUMPRODUCT((事故データ!$O$4:$O$364=$C$164)*(事故データ!$U$4:$U$364=$G177)*(事故データ!$AO$4:$AO$364=X$165)*(事故データ!$V$4:$V$364=1))</f>
        <v>0</v>
      </c>
      <c r="Y177" s="359">
        <f>SUMPRODUCT((事故データ!$O$4:$O$364=$C$164)*(事故データ!$U$4:$U$364=$G177)*(事故データ!$AO$4:$AO$364=Y$165)*(事故データ!$V$4:$V$364=1))</f>
        <v>0</v>
      </c>
      <c r="Z177" s="359">
        <f>SUMPRODUCT((事故データ!$O$4:$O$364=$C$164)*(事故データ!$U$4:$U$364=$G177)*(事故データ!$AO$4:$AO$364=Z$165)*(事故データ!$V$4:$V$364=1))</f>
        <v>0</v>
      </c>
      <c r="AA177" s="359">
        <f>SUMPRODUCT((事故データ!$O$4:$O$364=$C$164)*(事故データ!$U$4:$U$364=$G177)*(事故データ!$AO$4:$AO$364=AA$165)*(事故データ!$V$4:$V$364=1))</f>
        <v>0</v>
      </c>
      <c r="AB177" s="359">
        <f>SUMPRODUCT((事故データ!$O$4:$O$364=$C$164)*(事故データ!$U$4:$U$364=$G177)*(事故データ!$AO$4:$AO$364=AB$165)*(事故データ!$V$4:$V$364=1))</f>
        <v>0</v>
      </c>
      <c r="AC177" s="359">
        <f>SUMPRODUCT((事故データ!$O$4:$O$364=$C$164)*(事故データ!$U$4:$U$364=$G177)*(事故データ!$AO$4:$AO$364=AC$165)*(事故データ!$V$4:$V$364=1))</f>
        <v>0</v>
      </c>
      <c r="AD177" s="359">
        <f>SUMPRODUCT((事故データ!$O$4:$O$364=$C$164)*(事故データ!$U$4:$U$364=$G177)*(事故データ!$AO$4:$AO$364=AD$165)*(事故データ!$V$4:$V$364=1))</f>
        <v>0</v>
      </c>
      <c r="AE177" s="359">
        <f>SUMPRODUCT((事故データ!$O$4:$O$364=$C$164)*(事故データ!$U$4:$U$364=$G177)*(事故データ!$AO$4:$AO$364=AE$165)*(事故データ!$V$4:$V$364=1))</f>
        <v>0</v>
      </c>
      <c r="AF177" s="359">
        <f>SUMPRODUCT((事故データ!$O$4:$O$364=$C$164)*(事故データ!$U$4:$U$364=$G177)*(事故データ!$AO$4:$AO$364=AF$165)*(事故データ!$V$4:$V$364=1))</f>
        <v>0</v>
      </c>
      <c r="AG177" s="360">
        <f>SUMPRODUCT((事故データ!$O$4:$O$364=$C$164)*(事故データ!$U$4:$U$364=$G177)*(事故データ!$AO$4:$AO$364=AG$165)*(事故データ!$V$4:$V$364=1))</f>
        <v>0</v>
      </c>
    </row>
    <row r="178" spans="2:33">
      <c r="C178" s="352" t="str">
        <f t="shared" si="47"/>
        <v>軽自動車</v>
      </c>
      <c r="D178" s="353">
        <f>SUMPRODUCT((事故データ!$O$4:$O$364=$C$164)*(事故データ!$U$4:$U$364=$C178)*(事故データ!$T$4:$T$364=D$165)*(事故データ!$V$4:$V$364=1))</f>
        <v>0</v>
      </c>
      <c r="E178" s="354">
        <f>SUMPRODUCT((事故データ!$O$4:$O$364=$C$164)*(事故データ!$U$4:$U$364=$C178))</f>
        <v>0</v>
      </c>
      <c r="F178" s="298"/>
      <c r="G178" s="355" t="str">
        <f t="shared" si="46"/>
        <v>軽自動車</v>
      </c>
      <c r="H178" s="356">
        <f t="shared" ref="H178:H179" si="48">SUM(I178:AG178)</f>
        <v>0</v>
      </c>
      <c r="I178" s="464">
        <f>SUMPRODUCT((事故データ!$O$4:$O$364=$C$164)*(事故データ!$U$4:$U$364=$G178)*(事故データ!$AO$4:$AO$364=I$165)*(事故データ!$V$4:$V$364=1))</f>
        <v>0</v>
      </c>
      <c r="J178" s="358">
        <f>SUMPRODUCT((事故データ!$O$4:$O$364=$C$164)*(事故データ!$U$4:$U$364=$G178)*(事故データ!$AO$4:$AO$364=J$165)*(事故データ!$V$4:$V$364=1))</f>
        <v>0</v>
      </c>
      <c r="K178" s="358">
        <f>SUMPRODUCT((事故データ!$O$4:$O$364=$C$164)*(事故データ!$U$4:$U$364=$G178)*(事故データ!$AO$4:$AO$364=K$165)*(事故データ!$V$4:$V$364=1))</f>
        <v>0</v>
      </c>
      <c r="L178" s="358">
        <f>SUMPRODUCT((事故データ!$O$4:$O$364=$C$164)*(事故データ!$U$4:$U$364=$G178)*(事故データ!$AO$4:$AO$364=L$165)*(事故データ!$V$4:$V$364=1))</f>
        <v>0</v>
      </c>
      <c r="M178" s="358">
        <f>SUMPRODUCT((事故データ!$O$4:$O$364=$C$164)*(事故データ!$U$4:$U$364=$G178)*(事故データ!$AO$4:$AO$364=M$165)*(事故データ!$V$4:$V$364=1))</f>
        <v>0</v>
      </c>
      <c r="N178" s="358">
        <f>SUMPRODUCT((事故データ!$O$4:$O$364=$C$164)*(事故データ!$U$4:$U$364=$G178)*(事故データ!$AO$4:$AO$364=N$165)*(事故データ!$V$4:$V$364=1))</f>
        <v>0</v>
      </c>
      <c r="O178" s="358">
        <f>SUMPRODUCT((事故データ!$O$4:$O$364=$C$164)*(事故データ!$U$4:$U$364=$G178)*(事故データ!$AO$4:$AO$364=O$165)*(事故データ!$V$4:$V$364=1))</f>
        <v>0</v>
      </c>
      <c r="P178" s="358">
        <f>SUMPRODUCT((事故データ!$O$4:$O$364=$C$164)*(事故データ!$U$4:$U$364=$G178)*(事故データ!$AO$4:$AO$364=P$165)*(事故データ!$V$4:$V$364=1))</f>
        <v>0</v>
      </c>
      <c r="Q178" s="358">
        <f>SUMPRODUCT((事故データ!$O$4:$O$364=$C$164)*(事故データ!$U$4:$U$364=$G178)*(事故データ!$AO$4:$AO$364=Q$165)*(事故データ!$V$4:$V$364=1))</f>
        <v>0</v>
      </c>
      <c r="R178" s="358">
        <f>SUMPRODUCT((事故データ!$O$4:$O$364=$C$164)*(事故データ!$U$4:$U$364=$G178)*(事故データ!$AO$4:$AO$364=R$165)*(事故データ!$V$4:$V$364=1))</f>
        <v>0</v>
      </c>
      <c r="S178" s="358">
        <f>SUMPRODUCT((事故データ!$O$4:$O$364=$C$164)*(事故データ!$U$4:$U$364=$G178)*(事故データ!$AO$4:$AO$364=S$165)*(事故データ!$V$4:$V$364=1))</f>
        <v>0</v>
      </c>
      <c r="T178" s="358">
        <f>SUMPRODUCT((事故データ!$O$4:$O$364=$C$164)*(事故データ!$U$4:$U$364=$G178)*(事故データ!$AO$4:$AO$364=T$165)*(事故データ!$V$4:$V$364=1))</f>
        <v>0</v>
      </c>
      <c r="U178" s="358">
        <f>SUMPRODUCT((事故データ!$O$4:$O$364=$C$164)*(事故データ!$U$4:$U$364=$G178)*(事故データ!$AO$4:$AO$364=U$165)*(事故データ!$V$4:$V$364=1))</f>
        <v>0</v>
      </c>
      <c r="V178" s="358">
        <f>SUMPRODUCT((事故データ!$O$4:$O$364=$C$164)*(事故データ!$U$4:$U$364=$G178)*(事故データ!$AO$4:$AO$364=V$165)*(事故データ!$V$4:$V$364=1))</f>
        <v>0</v>
      </c>
      <c r="W178" s="359">
        <f>SUMPRODUCT((事故データ!$O$4:$O$364=$C$164)*(事故データ!$U$4:$U$364=$G178)*(事故データ!$AO$4:$AO$364=W$165)*(事故データ!$V$4:$V$364=1))</f>
        <v>0</v>
      </c>
      <c r="X178" s="359">
        <f>SUMPRODUCT((事故データ!$O$4:$O$364=$C$164)*(事故データ!$U$4:$U$364=$G178)*(事故データ!$AO$4:$AO$364=X$165)*(事故データ!$V$4:$V$364=1))</f>
        <v>0</v>
      </c>
      <c r="Y178" s="359">
        <f>SUMPRODUCT((事故データ!$O$4:$O$364=$C$164)*(事故データ!$U$4:$U$364=$G178)*(事故データ!$AO$4:$AO$364=Y$165)*(事故データ!$V$4:$V$364=1))</f>
        <v>0</v>
      </c>
      <c r="Z178" s="359">
        <f>SUMPRODUCT((事故データ!$O$4:$O$364=$C$164)*(事故データ!$U$4:$U$364=$G178)*(事故データ!$AO$4:$AO$364=Z$165)*(事故データ!$V$4:$V$364=1))</f>
        <v>0</v>
      </c>
      <c r="AA178" s="359">
        <f>SUMPRODUCT((事故データ!$O$4:$O$364=$C$164)*(事故データ!$U$4:$U$364=$G178)*(事故データ!$AO$4:$AO$364=AA$165)*(事故データ!$V$4:$V$364=1))</f>
        <v>0</v>
      </c>
      <c r="AB178" s="359">
        <f>SUMPRODUCT((事故データ!$O$4:$O$364=$C$164)*(事故データ!$U$4:$U$364=$G178)*(事故データ!$AO$4:$AO$364=AB$165)*(事故データ!$V$4:$V$364=1))</f>
        <v>0</v>
      </c>
      <c r="AC178" s="359">
        <f>SUMPRODUCT((事故データ!$O$4:$O$364=$C$164)*(事故データ!$U$4:$U$364=$G178)*(事故データ!$AO$4:$AO$364=AC$165)*(事故データ!$V$4:$V$364=1))</f>
        <v>0</v>
      </c>
      <c r="AD178" s="359">
        <f>SUMPRODUCT((事故データ!$O$4:$O$364=$C$164)*(事故データ!$U$4:$U$364=$G178)*(事故データ!$AO$4:$AO$364=AD$165)*(事故データ!$V$4:$V$364=1))</f>
        <v>0</v>
      </c>
      <c r="AE178" s="359">
        <f>SUMPRODUCT((事故データ!$O$4:$O$364=$C$164)*(事故データ!$U$4:$U$364=$G178)*(事故データ!$AO$4:$AO$364=AE$165)*(事故データ!$V$4:$V$364=1))</f>
        <v>0</v>
      </c>
      <c r="AF178" s="359">
        <f>SUMPRODUCT((事故データ!$O$4:$O$364=$C$164)*(事故データ!$U$4:$U$364=$G178)*(事故データ!$AO$4:$AO$364=AF$165)*(事故データ!$V$4:$V$364=1))</f>
        <v>0</v>
      </c>
      <c r="AG178" s="360">
        <f>SUMPRODUCT((事故データ!$O$4:$O$364=$C$164)*(事故データ!$U$4:$U$364=$G178)*(事故データ!$AO$4:$AO$364=AG$165)*(事故データ!$V$4:$V$364=1))</f>
        <v>0</v>
      </c>
    </row>
    <row r="179" spans="2:33">
      <c r="C179" s="365" t="str">
        <f t="shared" ref="C179" si="49">C158</f>
        <v>その他</v>
      </c>
      <c r="D179" s="366">
        <f>SUMPRODUCT((事故データ!$O$4:$O$364=$C$164)*(事故データ!$U$4:$U$364=$C179)*(事故データ!$T$4:$T$364=D$165)*(事故データ!$V$4:$V$364=1))</f>
        <v>0</v>
      </c>
      <c r="E179" s="367">
        <f>SUMPRODUCT((事故データ!$O$4:$O$364=$C$164)*(事故データ!$U$4:$U$364=$C179))</f>
        <v>0</v>
      </c>
      <c r="F179" s="298"/>
      <c r="G179" s="432" t="str">
        <f t="shared" ref="G179" si="50">C179</f>
        <v>その他</v>
      </c>
      <c r="H179" s="369">
        <f t="shared" si="48"/>
        <v>0</v>
      </c>
      <c r="I179" s="465">
        <f>SUMPRODUCT((事故データ!$O$4:$O$364=$C$164)*(事故データ!$U$4:$U$364=$G179)*(事故データ!$AO$4:$AO$364=I$165)*(事故データ!$V$4:$V$364=1))</f>
        <v>0</v>
      </c>
      <c r="J179" s="371">
        <f>SUMPRODUCT((事故データ!$O$4:$O$364=$C$164)*(事故データ!$U$4:$U$364=$G179)*(事故データ!$AO$4:$AO$364=J$165)*(事故データ!$V$4:$V$364=1))</f>
        <v>0</v>
      </c>
      <c r="K179" s="371">
        <f>SUMPRODUCT((事故データ!$O$4:$O$364=$C$164)*(事故データ!$U$4:$U$364=$G179)*(事故データ!$AO$4:$AO$364=K$165)*(事故データ!$V$4:$V$364=1))</f>
        <v>0</v>
      </c>
      <c r="L179" s="371">
        <f>SUMPRODUCT((事故データ!$O$4:$O$364=$C$164)*(事故データ!$U$4:$U$364=$G179)*(事故データ!$AO$4:$AO$364=L$165)*(事故データ!$V$4:$V$364=1))</f>
        <v>0</v>
      </c>
      <c r="M179" s="371">
        <f>SUMPRODUCT((事故データ!$O$4:$O$364=$C$164)*(事故データ!$U$4:$U$364=$G179)*(事故データ!$AO$4:$AO$364=M$165)*(事故データ!$V$4:$V$364=1))</f>
        <v>0</v>
      </c>
      <c r="N179" s="371">
        <f>SUMPRODUCT((事故データ!$O$4:$O$364=$C$164)*(事故データ!$U$4:$U$364=$G179)*(事故データ!$AO$4:$AO$364=N$165)*(事故データ!$V$4:$V$364=1))</f>
        <v>0</v>
      </c>
      <c r="O179" s="371">
        <f>SUMPRODUCT((事故データ!$O$4:$O$364=$C$164)*(事故データ!$U$4:$U$364=$G179)*(事故データ!$AO$4:$AO$364=O$165)*(事故データ!$V$4:$V$364=1))</f>
        <v>0</v>
      </c>
      <c r="P179" s="371">
        <f>SUMPRODUCT((事故データ!$O$4:$O$364=$C$164)*(事故データ!$U$4:$U$364=$G179)*(事故データ!$AO$4:$AO$364=P$165)*(事故データ!$V$4:$V$364=1))</f>
        <v>0</v>
      </c>
      <c r="Q179" s="371">
        <f>SUMPRODUCT((事故データ!$O$4:$O$364=$C$164)*(事故データ!$U$4:$U$364=$G179)*(事故データ!$AO$4:$AO$364=Q$165)*(事故データ!$V$4:$V$364=1))</f>
        <v>0</v>
      </c>
      <c r="R179" s="371">
        <f>SUMPRODUCT((事故データ!$O$4:$O$364=$C$164)*(事故データ!$U$4:$U$364=$G179)*(事故データ!$AO$4:$AO$364=R$165)*(事故データ!$V$4:$V$364=1))</f>
        <v>0</v>
      </c>
      <c r="S179" s="371">
        <f>SUMPRODUCT((事故データ!$O$4:$O$364=$C$164)*(事故データ!$U$4:$U$364=$G179)*(事故データ!$AO$4:$AO$364=S$165)*(事故データ!$V$4:$V$364=1))</f>
        <v>0</v>
      </c>
      <c r="T179" s="371">
        <f>SUMPRODUCT((事故データ!$O$4:$O$364=$C$164)*(事故データ!$U$4:$U$364=$G179)*(事故データ!$AO$4:$AO$364=T$165)*(事故データ!$V$4:$V$364=1))</f>
        <v>0</v>
      </c>
      <c r="U179" s="371">
        <f>SUMPRODUCT((事故データ!$O$4:$O$364=$C$164)*(事故データ!$U$4:$U$364=$G179)*(事故データ!$AO$4:$AO$364=U$165)*(事故データ!$V$4:$V$364=1))</f>
        <v>0</v>
      </c>
      <c r="V179" s="371">
        <f>SUMPRODUCT((事故データ!$O$4:$O$364=$C$164)*(事故データ!$U$4:$U$364=$G179)*(事故データ!$AO$4:$AO$364=V$165)*(事故データ!$V$4:$V$364=1))</f>
        <v>0</v>
      </c>
      <c r="W179" s="372">
        <f>SUMPRODUCT((事故データ!$O$4:$O$364=$C$164)*(事故データ!$U$4:$U$364=$G179)*(事故データ!$AO$4:$AO$364=W$165)*(事故データ!$V$4:$V$364=1))</f>
        <v>0</v>
      </c>
      <c r="X179" s="372">
        <f>SUMPRODUCT((事故データ!$O$4:$O$364=$C$164)*(事故データ!$U$4:$U$364=$G179)*(事故データ!$AO$4:$AO$364=X$165)*(事故データ!$V$4:$V$364=1))</f>
        <v>0</v>
      </c>
      <c r="Y179" s="372">
        <f>SUMPRODUCT((事故データ!$O$4:$O$364=$C$164)*(事故データ!$U$4:$U$364=$G179)*(事故データ!$AO$4:$AO$364=Y$165)*(事故データ!$V$4:$V$364=1))</f>
        <v>0</v>
      </c>
      <c r="Z179" s="372">
        <f>SUMPRODUCT((事故データ!$O$4:$O$364=$C$164)*(事故データ!$U$4:$U$364=$G179)*(事故データ!$AO$4:$AO$364=Z$165)*(事故データ!$V$4:$V$364=1))</f>
        <v>0</v>
      </c>
      <c r="AA179" s="372">
        <f>SUMPRODUCT((事故データ!$O$4:$O$364=$C$164)*(事故データ!$U$4:$U$364=$G179)*(事故データ!$AO$4:$AO$364=AA$165)*(事故データ!$V$4:$V$364=1))</f>
        <v>0</v>
      </c>
      <c r="AB179" s="372">
        <f>SUMPRODUCT((事故データ!$O$4:$O$364=$C$164)*(事故データ!$U$4:$U$364=$G179)*(事故データ!$AO$4:$AO$364=AB$165)*(事故データ!$V$4:$V$364=1))</f>
        <v>0</v>
      </c>
      <c r="AC179" s="372">
        <f>SUMPRODUCT((事故データ!$O$4:$O$364=$C$164)*(事故データ!$U$4:$U$364=$G179)*(事故データ!$AO$4:$AO$364=AC$165)*(事故データ!$V$4:$V$364=1))</f>
        <v>0</v>
      </c>
      <c r="AD179" s="372">
        <f>SUMPRODUCT((事故データ!$O$4:$O$364=$C$164)*(事故データ!$U$4:$U$364=$G179)*(事故データ!$AO$4:$AO$364=AD$165)*(事故データ!$V$4:$V$364=1))</f>
        <v>0</v>
      </c>
      <c r="AE179" s="372">
        <f>SUMPRODUCT((事故データ!$O$4:$O$364=$C$164)*(事故データ!$U$4:$U$364=$G179)*(事故データ!$AO$4:$AO$364=AE$165)*(事故データ!$V$4:$V$364=1))</f>
        <v>0</v>
      </c>
      <c r="AF179" s="372">
        <f>SUMPRODUCT((事故データ!$O$4:$O$364=$C$164)*(事故データ!$U$4:$U$364=$G179)*(事故データ!$AO$4:$AO$364=AF$165)*(事故データ!$V$4:$V$364=1))</f>
        <v>0</v>
      </c>
      <c r="AG179" s="373">
        <f>SUMPRODUCT((事故データ!$O$4:$O$364=$C$164)*(事故データ!$U$4:$U$364=$G179)*(事故データ!$AO$4:$AO$364=AG$165)*(事故データ!$V$4:$V$364=1))</f>
        <v>0</v>
      </c>
    </row>
  </sheetData>
  <mergeCells count="13">
    <mergeCell ref="E37:E38"/>
    <mergeCell ref="D37:D38"/>
    <mergeCell ref="E64:E65"/>
    <mergeCell ref="D64:D65"/>
    <mergeCell ref="D90:D91"/>
    <mergeCell ref="E90:E91"/>
    <mergeCell ref="C64:C65"/>
    <mergeCell ref="D144:D145"/>
    <mergeCell ref="E144:E145"/>
    <mergeCell ref="D165:D166"/>
    <mergeCell ref="E165:E166"/>
    <mergeCell ref="D119:D120"/>
    <mergeCell ref="E119:E120"/>
  </mergeCells>
  <phoneticPr fontId="2"/>
  <conditionalFormatting sqref="H14:S34 I67:AG86 H92:T112 I122:Q141 I120:S120 H121:Q123 R121:S141">
    <cfRule type="cellIs" dxfId="167" priority="52" operator="between">
      <formula>0</formula>
      <formula>0</formula>
    </cfRule>
  </conditionalFormatting>
  <conditionalFormatting sqref="E67:E86">
    <cfRule type="cellIs" dxfId="166" priority="60" operator="between">
      <formula>0</formula>
      <formula>0</formula>
    </cfRule>
  </conditionalFormatting>
  <conditionalFormatting sqref="E31:E34">
    <cfRule type="cellIs" dxfId="165" priority="59" operator="between">
      <formula>0</formula>
      <formula>0</formula>
    </cfRule>
  </conditionalFormatting>
  <conditionalFormatting sqref="H67:S68 I69:S83 H69:H86 H66:AG66">
    <cfRule type="cellIs" dxfId="164" priority="58" operator="between">
      <formula>0</formula>
      <formula>0</formula>
    </cfRule>
  </conditionalFormatting>
  <conditionalFormatting sqref="E86">
    <cfRule type="cellIs" dxfId="163" priority="57" operator="between">
      <formula>0</formula>
      <formula>0</formula>
    </cfRule>
  </conditionalFormatting>
  <conditionalFormatting sqref="E14:E34">
    <cfRule type="cellIs" dxfId="162" priority="56" operator="between">
      <formula>0</formula>
      <formula>0</formula>
    </cfRule>
  </conditionalFormatting>
  <conditionalFormatting sqref="T14:V34">
    <cfRule type="cellIs" dxfId="161" priority="55" operator="between">
      <formula>0</formula>
      <formula>0</formula>
    </cfRule>
  </conditionalFormatting>
  <conditionalFormatting sqref="I67:V86">
    <cfRule type="cellIs" dxfId="160" priority="54" operator="between">
      <formula>0</formula>
      <formula>0</formula>
    </cfRule>
  </conditionalFormatting>
  <conditionalFormatting sqref="W14:AG34">
    <cfRule type="cellIs" dxfId="159" priority="53" operator="between">
      <formula>0</formula>
      <formula>0</formula>
    </cfRule>
  </conditionalFormatting>
  <conditionalFormatting sqref="W40:AG59">
    <cfRule type="cellIs" dxfId="158" priority="47" operator="between">
      <formula>0</formula>
      <formula>0</formula>
    </cfRule>
  </conditionalFormatting>
  <conditionalFormatting sqref="H39:S59 T39:AG39">
    <cfRule type="cellIs" dxfId="157" priority="51" operator="between">
      <formula>0</formula>
      <formula>0</formula>
    </cfRule>
  </conditionalFormatting>
  <conditionalFormatting sqref="E57:E59">
    <cfRule type="cellIs" dxfId="156" priority="50" operator="between">
      <formula>0</formula>
      <formula>0</formula>
    </cfRule>
  </conditionalFormatting>
  <conditionalFormatting sqref="E40:E59">
    <cfRule type="cellIs" dxfId="155" priority="49" operator="between">
      <formula>0</formula>
      <formula>0</formula>
    </cfRule>
  </conditionalFormatting>
  <conditionalFormatting sqref="T40:V59">
    <cfRule type="cellIs" dxfId="154" priority="48" operator="between">
      <formula>0</formula>
      <formula>0</formula>
    </cfRule>
  </conditionalFormatting>
  <conditionalFormatting sqref="D14:D34">
    <cfRule type="cellIs" dxfId="153" priority="46" operator="between">
      <formula>0</formula>
      <formula>0</formula>
    </cfRule>
  </conditionalFormatting>
  <conditionalFormatting sqref="D40:D59">
    <cfRule type="cellIs" dxfId="152" priority="45" operator="between">
      <formula>0</formula>
      <formula>0</formula>
    </cfRule>
  </conditionalFormatting>
  <conditionalFormatting sqref="J65:AG65">
    <cfRule type="cellIs" dxfId="151" priority="44" operator="between">
      <formula>0</formula>
      <formula>0</formula>
    </cfRule>
  </conditionalFormatting>
  <conditionalFormatting sqref="D67:D86">
    <cfRule type="cellIs" dxfId="150" priority="43" operator="between">
      <formula>0</formula>
      <formula>0</formula>
    </cfRule>
  </conditionalFormatting>
  <conditionalFormatting sqref="T146:AG146 H146:S160">
    <cfRule type="cellIs" dxfId="149" priority="37" operator="between">
      <formula>0</formula>
      <formula>0</formula>
    </cfRule>
  </conditionalFormatting>
  <conditionalFormatting sqref="W159:AE160 W147:AH158">
    <cfRule type="cellIs" dxfId="148" priority="33" operator="between">
      <formula>0</formula>
      <formula>0</formula>
    </cfRule>
  </conditionalFormatting>
  <conditionalFormatting sqref="E147:E162">
    <cfRule type="cellIs" dxfId="147" priority="35" operator="between">
      <formula>0</formula>
      <formula>0</formula>
    </cfRule>
  </conditionalFormatting>
  <conditionalFormatting sqref="T147:V160">
    <cfRule type="cellIs" dxfId="146" priority="34" operator="between">
      <formula>0</formula>
      <formula>0</formula>
    </cfRule>
  </conditionalFormatting>
  <conditionalFormatting sqref="D147:D162">
    <cfRule type="cellIs" dxfId="145" priority="32" operator="between">
      <formula>0</formula>
      <formula>0</formula>
    </cfRule>
  </conditionalFormatting>
  <conditionalFormatting sqref="E122:E141">
    <cfRule type="cellIs" dxfId="144" priority="29" operator="between">
      <formula>0</formula>
      <formula>0</formula>
    </cfRule>
  </conditionalFormatting>
  <conditionalFormatting sqref="H124:H141">
    <cfRule type="cellIs" dxfId="143" priority="28" operator="between">
      <formula>0</formula>
      <formula>0</formula>
    </cfRule>
  </conditionalFormatting>
  <conditionalFormatting sqref="E141">
    <cfRule type="cellIs" dxfId="142" priority="27" operator="between">
      <formula>0</formula>
      <formula>0</formula>
    </cfRule>
  </conditionalFormatting>
  <conditionalFormatting sqref="E110:E112">
    <cfRule type="cellIs" dxfId="141" priority="23" operator="between">
      <formula>0</formula>
      <formula>0</formula>
    </cfRule>
  </conditionalFormatting>
  <conditionalFormatting sqref="E93:E112">
    <cfRule type="cellIs" dxfId="140" priority="22" operator="between">
      <formula>0</formula>
      <formula>0</formula>
    </cfRule>
  </conditionalFormatting>
  <conditionalFormatting sqref="D93:D112">
    <cfRule type="cellIs" dxfId="139" priority="19" operator="between">
      <formula>0</formula>
      <formula>0</formula>
    </cfRule>
  </conditionalFormatting>
  <conditionalFormatting sqref="D122:D141">
    <cfRule type="cellIs" dxfId="138" priority="17" operator="between">
      <formula>0</formula>
      <formula>0</formula>
    </cfRule>
  </conditionalFormatting>
  <conditionalFormatting sqref="I166:AG166">
    <cfRule type="cellIs" dxfId="137" priority="11" operator="between">
      <formula>0</formula>
      <formula>0</formula>
    </cfRule>
  </conditionalFormatting>
  <conditionalFormatting sqref="D168:D179">
    <cfRule type="cellIs" dxfId="136" priority="12" operator="between">
      <formula>0</formula>
      <formula>0</formula>
    </cfRule>
  </conditionalFormatting>
  <conditionalFormatting sqref="W168:AG179">
    <cfRule type="cellIs" dxfId="135" priority="13" operator="between">
      <formula>0</formula>
      <formula>0</formula>
    </cfRule>
  </conditionalFormatting>
  <conditionalFormatting sqref="T167:AG167 H167:S179">
    <cfRule type="cellIs" dxfId="134" priority="16" operator="between">
      <formula>0</formula>
      <formula>0</formula>
    </cfRule>
  </conditionalFormatting>
  <conditionalFormatting sqref="E168:E179">
    <cfRule type="cellIs" dxfId="133" priority="15" operator="between">
      <formula>0</formula>
      <formula>0</formula>
    </cfRule>
  </conditionalFormatting>
  <conditionalFormatting sqref="T168:V179">
    <cfRule type="cellIs" dxfId="132" priority="14" operator="between">
      <formula>0</formula>
      <formula>0</formula>
    </cfRule>
  </conditionalFormatting>
  <conditionalFormatting sqref="I145:AG145">
    <cfRule type="cellIs" dxfId="131" priority="9" operator="between">
      <formula>0</formula>
      <formula>0</formula>
    </cfRule>
    <cfRule type="cellIs" priority="10" operator="between">
      <formula>0</formula>
      <formula>0</formula>
    </cfRule>
  </conditionalFormatting>
  <conditionalFormatting sqref="I13:AG13">
    <cfRule type="cellIs" dxfId="130" priority="8" operator="between">
      <formula>0</formula>
      <formula>0</formula>
    </cfRule>
  </conditionalFormatting>
  <conditionalFormatting sqref="I65">
    <cfRule type="cellIs" dxfId="129" priority="6" operator="between">
      <formula>0</formula>
      <formula>0</formula>
    </cfRule>
  </conditionalFormatting>
  <conditionalFormatting sqref="I38:AG38">
    <cfRule type="cellIs" dxfId="128" priority="5" operator="between">
      <formula>0</formula>
      <formula>0</formula>
    </cfRule>
  </conditionalFormatting>
  <conditionalFormatting sqref="I116:AE117">
    <cfRule type="cellIs" dxfId="127" priority="4" operator="between">
      <formula>0</formula>
      <formula>0</formula>
    </cfRule>
  </conditionalFormatting>
  <conditionalFormatting sqref="I162:AE163">
    <cfRule type="cellIs" dxfId="126" priority="2" operator="between">
      <formula>0</formula>
      <formula>0</formula>
    </cfRule>
  </conditionalFormatting>
  <conditionalFormatting sqref="I91:T91">
    <cfRule type="cellIs" dxfId="125" priority="1" operator="between">
      <formula>0</formula>
      <formula>0</formula>
    </cfRule>
  </conditionalFormatting>
  <hyperlinks>
    <hyperlink ref="C4" location="形態×場所!A70" display="▼事故場所別×事故形態別（指定年）" xr:uid="{00000000-0004-0000-0400-000000000000}"/>
    <hyperlink ref="C2" location="形態×場所!C9" display="▼事故場所別×事故形態別（入力年以降）" xr:uid="{00000000-0004-0000-0400-000001000000}"/>
    <hyperlink ref="C3" location="形態×場所!A45" display="▼事故場所別×事故形態別（第一当事者、入力年以降）" xr:uid="{00000000-0004-0000-0400-000002000000}"/>
    <hyperlink ref="A86" location="形態×場所!A1" display="▲" xr:uid="{00000000-0004-0000-0400-000003000000}"/>
    <hyperlink ref="A59" location="形態×場所!A1" display="▲" xr:uid="{00000000-0004-0000-0400-000004000000}"/>
    <hyperlink ref="A34" location="形態×場所!A1" display="▲" xr:uid="{00000000-0004-0000-0400-000005000000}"/>
    <hyperlink ref="A141" location="形態×場所!A1" display="▲" xr:uid="{00000000-0004-0000-0400-000006000000}"/>
    <hyperlink ref="A112" location="形態×場所!A1" display="▲" xr:uid="{00000000-0004-0000-0400-000007000000}"/>
    <hyperlink ref="C5" location="形態×場所!A98" display="▼事故場所別×車種別（入力年以降）" xr:uid="{00000000-0004-0000-0400-000008000000}"/>
    <hyperlink ref="C6" location="形態×場所!A125" display="▼事故場所別×車種別（指定年）" xr:uid="{00000000-0004-0000-0400-000009000000}"/>
    <hyperlink ref="C7" location="形態×場所!A152" display="▼車種別×事故形態別（入力年以降）" xr:uid="{00000000-0004-0000-0400-00000A000000}"/>
    <hyperlink ref="C8" location="形態×場所!A173" display="▼車種別×事故形態別（指定年）" xr:uid="{00000000-0004-0000-0400-00000B000000}"/>
    <hyperlink ref="A173" location="形態×場所!A1" display="▲" xr:uid="{00000000-0004-0000-0400-00000C000000}"/>
    <hyperlink ref="A152" location="形態×場所!A1" display="▲" xr:uid="{00000000-0004-0000-0400-00000D000000}"/>
    <hyperlink ref="B175" location="形態×場所!A1" display="▲" xr:uid="{00000000-0004-0000-0400-00000E000000}"/>
    <hyperlink ref="B142" location="形態×場所!A1" display="▲" xr:uid="{00000000-0004-0000-0400-00000F000000}"/>
    <hyperlink ref="B116" location="形態×場所!A1" display="▲" xr:uid="{00000000-0004-0000-0400-000010000000}"/>
    <hyperlink ref="B88" location="形態×場所!A1" display="▲" xr:uid="{00000000-0004-0000-0400-000011000000}"/>
    <hyperlink ref="B61" location="形態×場所!A1" display="▲" xr:uid="{00000000-0004-0000-0400-000012000000}"/>
    <hyperlink ref="B35" location="形態×場所!A1" display="▲" xr:uid="{00000000-0004-0000-0400-000013000000}"/>
  </hyperlinks>
  <pageMargins left="0.7" right="0.7" top="0.75" bottom="0.75" header="0.3" footer="0.3"/>
  <ignoredErrors>
    <ignoredError sqref="H39 H66 H146 H167"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2:AF121"/>
  <sheetViews>
    <sheetView zoomScale="90" zoomScaleNormal="90" workbookViewId="0">
      <selection activeCell="R15" sqref="R15"/>
    </sheetView>
  </sheetViews>
  <sheetFormatPr defaultRowHeight="18.75"/>
  <cols>
    <col min="1" max="1" width="4" style="326" customWidth="1"/>
    <col min="2" max="2" width="9" style="326"/>
    <col min="3" max="3" width="15.625" style="326" customWidth="1"/>
    <col min="4" max="5" width="8.25" style="326" customWidth="1"/>
    <col min="6" max="6" width="19.75" style="326" customWidth="1"/>
    <col min="7" max="7" width="8.25" style="326" customWidth="1"/>
    <col min="8" max="29" width="6.375" style="326" customWidth="1"/>
    <col min="30" max="32" width="7.125" style="326" customWidth="1"/>
    <col min="33" max="33" width="8.75" style="326" customWidth="1"/>
    <col min="34" max="16384" width="9" style="326"/>
  </cols>
  <sheetData>
    <row r="2" spans="2:32">
      <c r="B2" s="326">
        <v>1</v>
      </c>
      <c r="C2" s="326" t="s">
        <v>185</v>
      </c>
    </row>
    <row r="3" spans="2:32">
      <c r="B3" s="326">
        <v>2</v>
      </c>
      <c r="C3" s="5" t="s">
        <v>1691</v>
      </c>
      <c r="I3" s="5" t="s">
        <v>1686</v>
      </c>
    </row>
    <row r="4" spans="2:32">
      <c r="B4" s="326">
        <v>3</v>
      </c>
      <c r="C4" s="5" t="s">
        <v>1692</v>
      </c>
    </row>
    <row r="5" spans="2:32">
      <c r="B5" s="326">
        <v>4</v>
      </c>
      <c r="C5" s="5" t="s">
        <v>1689</v>
      </c>
      <c r="I5" s="5" t="s">
        <v>1685</v>
      </c>
    </row>
    <row r="8" spans="2:32">
      <c r="B8" s="1139">
        <v>1</v>
      </c>
      <c r="C8" s="298" t="s">
        <v>175</v>
      </c>
      <c r="D8" s="298"/>
      <c r="E8" s="298"/>
      <c r="F8" s="298" t="s">
        <v>179</v>
      </c>
      <c r="G8" s="298"/>
      <c r="H8" s="298"/>
      <c r="I8" s="298"/>
      <c r="J8" s="298"/>
      <c r="K8" s="298"/>
      <c r="L8" s="298"/>
      <c r="M8" s="298"/>
      <c r="N8" s="298"/>
      <c r="O8" s="298"/>
      <c r="P8" s="298"/>
      <c r="Q8" s="298"/>
      <c r="R8" s="298"/>
      <c r="S8" s="298"/>
      <c r="T8" s="298"/>
      <c r="U8" s="298"/>
      <c r="V8" s="298"/>
      <c r="W8" s="298"/>
      <c r="X8" s="298"/>
      <c r="Y8" s="298"/>
      <c r="Z8" s="298"/>
      <c r="AA8" s="298"/>
      <c r="AB8" s="298"/>
      <c r="AC8" s="298"/>
      <c r="AD8" s="298"/>
      <c r="AE8" s="298"/>
      <c r="AF8" s="298"/>
    </row>
    <row r="9" spans="2:32" ht="47.25" customHeight="1">
      <c r="C9" s="1185" t="s">
        <v>174</v>
      </c>
      <c r="D9" s="1181" t="s">
        <v>5</v>
      </c>
      <c r="E9" s="298"/>
      <c r="F9" s="579" t="s">
        <v>355</v>
      </c>
      <c r="G9" s="376" t="s">
        <v>109</v>
      </c>
      <c r="H9" s="401" t="str">
        <f>項目入力!C110</f>
        <v>正面衝突</v>
      </c>
      <c r="I9" s="402" t="str">
        <f>項目入力!D110</f>
        <v>直進時</v>
      </c>
      <c r="J9" s="402" t="str">
        <f>項目入力!E110</f>
        <v>出会い頭</v>
      </c>
      <c r="K9" s="402" t="str">
        <f>項目入力!F110</f>
        <v>右折時</v>
      </c>
      <c r="L9" s="402" t="str">
        <f>項目入力!G110</f>
        <v>左折時</v>
      </c>
      <c r="M9" s="402" t="str">
        <f>項目入力!H110</f>
        <v>カーブ走行時</v>
      </c>
      <c r="N9" s="402" t="str">
        <f>項目入力!I110</f>
        <v>追突</v>
      </c>
      <c r="O9" s="402" t="str">
        <f>項目入力!J110</f>
        <v>発進追突</v>
      </c>
      <c r="P9" s="402" t="str">
        <f>項目入力!K110</f>
        <v>車線
変更時</v>
      </c>
      <c r="Q9" s="402" t="str">
        <f>項目入力!L110</f>
        <v>合流時</v>
      </c>
      <c r="R9" s="402" t="str">
        <f>項目入力!M110</f>
        <v>離合時</v>
      </c>
      <c r="S9" s="402" t="str">
        <f>項目入力!N110</f>
        <v>側方通過時</v>
      </c>
      <c r="T9" s="402" t="str">
        <f>項目入力!O110</f>
        <v>施設出入時</v>
      </c>
      <c r="U9" s="402" t="str">
        <f>項目入力!P110</f>
        <v>転回時</v>
      </c>
      <c r="V9" s="551" t="str">
        <f>項目入力!Q110</f>
        <v>バック時</v>
      </c>
      <c r="W9" s="551" t="str">
        <f>項目入力!R110</f>
        <v>移動時</v>
      </c>
      <c r="X9" s="551" t="str">
        <f>項目入力!S110</f>
        <v>料金所等通過時</v>
      </c>
      <c r="Y9" s="551" t="str">
        <f>項目入力!T110</f>
        <v>発進時＆措置等</v>
      </c>
      <c r="Z9" s="551" t="str">
        <f>項目入力!U110</f>
        <v>停車時</v>
      </c>
      <c r="AA9" s="551" t="str">
        <f>項目入力!V110</f>
        <v>ドア・扉開閉時</v>
      </c>
      <c r="AB9" s="551" t="str">
        <f>項目入力!W110</f>
        <v>駐停車時措置</v>
      </c>
      <c r="AC9" s="551" t="str">
        <f>項目入力!X110</f>
        <v>車内事故</v>
      </c>
      <c r="AD9" s="551" t="str">
        <f>項目入力!Y110</f>
        <v>荷積降時等事故</v>
      </c>
      <c r="AE9" s="551" t="str">
        <f>項目入力!Z110</f>
        <v>落下・飛散等事故</v>
      </c>
      <c r="AF9" s="552" t="str">
        <f>項目入力!AA110</f>
        <v>その他・不明</v>
      </c>
    </row>
    <row r="10" spans="2:32" ht="18" customHeight="1">
      <c r="C10" s="1186"/>
      <c r="D10" s="1182"/>
      <c r="E10" s="298"/>
      <c r="F10" s="330" t="s">
        <v>225</v>
      </c>
      <c r="G10" s="452">
        <f>SUM(H10:AF10)</f>
        <v>31</v>
      </c>
      <c r="H10" s="332">
        <f>SUMPRODUCT((事故データ!$AO$4:$AO$364=H$9)*(事故データ!$V$4:$V$364&gt;=0))</f>
        <v>0</v>
      </c>
      <c r="I10" s="333">
        <f>SUMPRODUCT((事故データ!$AO$4:$AO$364=I$9)*(事故データ!$V$4:$V$364&gt;=0))</f>
        <v>1</v>
      </c>
      <c r="J10" s="333">
        <f>SUMPRODUCT((事故データ!$AO$4:$AO$364=J$9)*(事故データ!$V$4:$V$364&gt;=0))</f>
        <v>0</v>
      </c>
      <c r="K10" s="333">
        <f>SUMPRODUCT((事故データ!$AO$4:$AO$364=K$9)*(事故データ!$V$4:$V$364&gt;=0))</f>
        <v>0</v>
      </c>
      <c r="L10" s="333">
        <f>SUMPRODUCT((事故データ!$AO$4:$AO$364=L$9)*(事故データ!$V$4:$V$364&gt;=0))</f>
        <v>4</v>
      </c>
      <c r="M10" s="333">
        <f>SUMPRODUCT((事故データ!$AO$4:$AO$364=M$9)*(事故データ!$V$4:$V$364&gt;=0))</f>
        <v>0</v>
      </c>
      <c r="N10" s="333">
        <f>SUMPRODUCT((事故データ!$AO$4:$AO$364=N$9)*(事故データ!$V$4:$V$364&gt;=0))</f>
        <v>2</v>
      </c>
      <c r="O10" s="333">
        <f>SUMPRODUCT((事故データ!$AO$4:$AO$364=O$9)*(事故データ!$V$4:$V$364&gt;=0))</f>
        <v>2</v>
      </c>
      <c r="P10" s="333">
        <f>SUMPRODUCT((事故データ!$AO$4:$AO$364=P$9)*(事故データ!$V$4:$V$364&gt;=0))</f>
        <v>1</v>
      </c>
      <c r="Q10" s="333">
        <f>SUMPRODUCT((事故データ!$AO$4:$AO$364=Q$9)*(事故データ!$V$4:$V$364&gt;=0))</f>
        <v>0</v>
      </c>
      <c r="R10" s="333">
        <f>SUMPRODUCT((事故データ!$AO$4:$AO$364=R$9)*(事故データ!$V$4:$V$364&gt;=0))</f>
        <v>0</v>
      </c>
      <c r="S10" s="333">
        <f>SUMPRODUCT((事故データ!$AO$4:$AO$364=S$9)*(事故データ!$V$4:$V$364&gt;=0))</f>
        <v>0</v>
      </c>
      <c r="T10" s="333">
        <f>SUMPRODUCT((事故データ!$AO$4:$AO$364=T$9)*(事故データ!$V$4:$V$364&gt;=0))</f>
        <v>1</v>
      </c>
      <c r="U10" s="333">
        <f>SUMPRODUCT((事故データ!$AO$4:$AO$364=U$9)*(事故データ!$V$4:$V$364&gt;=0))</f>
        <v>1</v>
      </c>
      <c r="V10" s="580">
        <f>SUMPRODUCT((事故データ!$AO$4:$AO$364=V$9)*(事故データ!$V$4:$V$364&gt;=0))</f>
        <v>9</v>
      </c>
      <c r="W10" s="580">
        <f>SUMPRODUCT((事故データ!$AO$4:$AO$364=W$9)*(事故データ!$V$4:$V$364&gt;=0))</f>
        <v>5</v>
      </c>
      <c r="X10" s="580">
        <f>SUMPRODUCT((事故データ!$AO$4:$AO$364=X$9)*(事故データ!$V$4:$V$364&gt;=0))</f>
        <v>0</v>
      </c>
      <c r="Y10" s="580">
        <f>SUMPRODUCT((事故データ!$AO$4:$AO$364=Y$9)*(事故データ!$V$4:$V$364&gt;=0))</f>
        <v>3</v>
      </c>
      <c r="Z10" s="580">
        <f>SUMPRODUCT((事故データ!$AO$4:$AO$364=Z$9)*(事故データ!$V$4:$V$364&gt;=0))</f>
        <v>1</v>
      </c>
      <c r="AA10" s="580">
        <f>SUMPRODUCT((事故データ!$AO$4:$AO$364=AA$9)*(事故データ!$V$4:$V$364&gt;=0))</f>
        <v>0</v>
      </c>
      <c r="AB10" s="580">
        <f>SUMPRODUCT((事故データ!$AO$4:$AO$364=AB$9)*(事故データ!$V$4:$V$364&gt;=0))</f>
        <v>1</v>
      </c>
      <c r="AC10" s="580">
        <f>SUMPRODUCT((事故データ!$AO$4:$AO$364=AC$9)*(事故データ!$V$4:$V$364&gt;=0))</f>
        <v>0</v>
      </c>
      <c r="AD10" s="580">
        <f>SUMPRODUCT((事故データ!$AO$4:$AO$364=AD$9)*(事故データ!$V$4:$V$364&gt;=0))</f>
        <v>0</v>
      </c>
      <c r="AE10" s="580">
        <f>SUMPRODUCT((事故データ!$AO$4:$AO$364=AE$9)*(事故データ!$V$4:$V$364&gt;=0))</f>
        <v>0</v>
      </c>
      <c r="AF10" s="581">
        <f>SUMPRODUCT((事故データ!$AO$4:$AO$364=AF$9)*(事故データ!$V$4:$V$364&gt;=0))</f>
        <v>0</v>
      </c>
    </row>
    <row r="11" spans="2:32">
      <c r="C11" s="1187"/>
      <c r="D11" s="338">
        <f>SUM(D12:D33)</f>
        <v>31</v>
      </c>
      <c r="E11" s="298"/>
      <c r="F11" s="388" t="s">
        <v>1215</v>
      </c>
      <c r="G11" s="338">
        <f>SUM(G12:G33)</f>
        <v>31</v>
      </c>
      <c r="H11" s="389">
        <f t="shared" ref="H11:AD11" si="0">SUM(H12:H33)</f>
        <v>0</v>
      </c>
      <c r="I11" s="390">
        <f t="shared" si="0"/>
        <v>1</v>
      </c>
      <c r="J11" s="391">
        <f t="shared" si="0"/>
        <v>0</v>
      </c>
      <c r="K11" s="391">
        <f t="shared" si="0"/>
        <v>0</v>
      </c>
      <c r="L11" s="391">
        <f t="shared" si="0"/>
        <v>4</v>
      </c>
      <c r="M11" s="391">
        <f t="shared" si="0"/>
        <v>0</v>
      </c>
      <c r="N11" s="391">
        <f t="shared" si="0"/>
        <v>2</v>
      </c>
      <c r="O11" s="390">
        <f>SUM(O12:O33)</f>
        <v>2</v>
      </c>
      <c r="P11" s="391">
        <f t="shared" si="0"/>
        <v>1</v>
      </c>
      <c r="Q11" s="391">
        <f t="shared" si="0"/>
        <v>0</v>
      </c>
      <c r="R11" s="391">
        <f t="shared" si="0"/>
        <v>0</v>
      </c>
      <c r="S11" s="391">
        <f t="shared" si="0"/>
        <v>0</v>
      </c>
      <c r="T11" s="391">
        <f t="shared" si="0"/>
        <v>1</v>
      </c>
      <c r="U11" s="390">
        <f t="shared" si="0"/>
        <v>1</v>
      </c>
      <c r="V11" s="390">
        <f t="shared" si="0"/>
        <v>9</v>
      </c>
      <c r="W11" s="390">
        <f t="shared" si="0"/>
        <v>5</v>
      </c>
      <c r="X11" s="390">
        <f t="shared" si="0"/>
        <v>0</v>
      </c>
      <c r="Y11" s="390">
        <f t="shared" si="0"/>
        <v>3</v>
      </c>
      <c r="Z11" s="390">
        <f t="shared" si="0"/>
        <v>1</v>
      </c>
      <c r="AA11" s="390">
        <f t="shared" si="0"/>
        <v>0</v>
      </c>
      <c r="AB11" s="390">
        <f t="shared" si="0"/>
        <v>1</v>
      </c>
      <c r="AC11" s="390">
        <f t="shared" si="0"/>
        <v>0</v>
      </c>
      <c r="AD11" s="390">
        <f t="shared" si="0"/>
        <v>0</v>
      </c>
      <c r="AE11" s="390">
        <f t="shared" ref="AE11" si="1">SUM(AE12:AE33)</f>
        <v>0</v>
      </c>
      <c r="AF11" s="392">
        <f t="shared" ref="AF11" si="2">SUM(AF12:AF33)</f>
        <v>0</v>
      </c>
    </row>
    <row r="12" spans="2:32">
      <c r="C12" s="343" t="str">
        <f>項目入力!U10</f>
        <v>車</v>
      </c>
      <c r="D12" s="345">
        <f>COUNTIF(事故データ!$AU$4:$AU$364,C12)</f>
        <v>10</v>
      </c>
      <c r="E12" s="298"/>
      <c r="F12" s="346" t="str">
        <f>C12</f>
        <v>車</v>
      </c>
      <c r="G12" s="347">
        <f t="shared" ref="G12:G33" si="3">SUM(H12:AF12)</f>
        <v>10</v>
      </c>
      <c r="H12" s="348">
        <f>SUMPRODUCT((事故データ!$AU$4:$AU$364=$F12)*(事故データ!$AO$4:$AO$364=H$9)*(事故データ!$V$4:$V$364=1))</f>
        <v>0</v>
      </c>
      <c r="I12" s="349">
        <f>SUMPRODUCT((事故データ!$AU$4:$AU$364=$F12)*(事故データ!$AO$4:$AO$364=I$9)*(事故データ!$V$4:$V$364=1))</f>
        <v>0</v>
      </c>
      <c r="J12" s="349">
        <f>SUMPRODUCT((事故データ!$AU$4:$AU$364=$F12)*(事故データ!$AO$4:$AO$364=J$9)*(事故データ!$V$4:$V$364=1))</f>
        <v>0</v>
      </c>
      <c r="K12" s="349">
        <f>SUMPRODUCT((事故データ!$AU$4:$AU$364=$F12)*(事故データ!$AO$4:$AO$364=K$9)*(事故データ!$V$4:$V$364=1))</f>
        <v>0</v>
      </c>
      <c r="L12" s="349">
        <f>SUMPRODUCT((事故データ!$AU$4:$AU$364=$F12)*(事故データ!$AO$4:$AO$364=L$9)*(事故データ!$V$4:$V$364=1))</f>
        <v>0</v>
      </c>
      <c r="M12" s="349">
        <f>SUMPRODUCT((事故データ!$AU$4:$AU$364=$F12)*(事故データ!$AO$4:$AO$364=M$9)*(事故データ!$V$4:$V$364=1))</f>
        <v>0</v>
      </c>
      <c r="N12" s="349">
        <f>SUMPRODUCT((事故データ!$AU$4:$AU$364=$F12)*(事故データ!$AO$4:$AO$364=N$9)*(事故データ!$V$4:$V$364=1))</f>
        <v>2</v>
      </c>
      <c r="O12" s="349">
        <f>SUMPRODUCT((事故データ!$AU$4:$AU$364=$F12)*(事故データ!$AO$4:$AO$364=O$9)*(事故データ!$V$4:$V$364=1))</f>
        <v>2</v>
      </c>
      <c r="P12" s="349">
        <f>SUMPRODUCT((事故データ!$AU$4:$AU$364=$F12)*(事故データ!$AO$4:$AO$364=P$9)*(事故データ!$V$4:$V$364=1))</f>
        <v>1</v>
      </c>
      <c r="Q12" s="349">
        <f>SUMPRODUCT((事故データ!$AU$4:$AU$364=$F12)*(事故データ!$AO$4:$AO$364=Q$9)*(事故データ!$V$4:$V$364=1))</f>
        <v>0</v>
      </c>
      <c r="R12" s="349">
        <f>SUMPRODUCT((事故データ!$AU$4:$AU$364=$F12)*(事故データ!$AO$4:$AO$364=R$9)*(事故データ!$V$4:$V$364=1))</f>
        <v>0</v>
      </c>
      <c r="S12" s="349">
        <f>SUMPRODUCT((事故データ!$AU$4:$AU$364=$F12)*(事故データ!$AO$4:$AO$364=S$9)*(事故データ!$V$4:$V$364=1))</f>
        <v>0</v>
      </c>
      <c r="T12" s="349">
        <f>SUMPRODUCT((事故データ!$AU$4:$AU$364=$F12)*(事故データ!$AO$4:$AO$364=T$9)*(事故データ!$V$4:$V$364=1))</f>
        <v>0</v>
      </c>
      <c r="U12" s="349">
        <f>SUMPRODUCT((事故データ!$AU$4:$AU$364=$F12)*(事故データ!$AO$4:$AO$364=U$9)*(事故データ!$V$4:$V$364=1))</f>
        <v>0</v>
      </c>
      <c r="V12" s="349">
        <f>SUMPRODUCT((事故データ!$AU$4:$AU$364=$F12)*(事故データ!$AO$4:$AO$364=V$9)*(事故データ!$V$4:$V$364=1))</f>
        <v>2</v>
      </c>
      <c r="W12" s="349">
        <f>SUMPRODUCT((事故データ!$AU$4:$AU$364=$F12)*(事故データ!$AO$4:$AO$364=W$9)*(事故データ!$V$4:$V$364=1))</f>
        <v>1</v>
      </c>
      <c r="X12" s="349">
        <f>SUMPRODUCT((事故データ!$AU$4:$AU$364=$F12)*(事故データ!$AO$4:$AO$364=X$9)*(事故データ!$V$4:$V$364=1))</f>
        <v>0</v>
      </c>
      <c r="Y12" s="349">
        <f>SUMPRODUCT((事故データ!$AU$4:$AU$364=$F12)*(事故データ!$AO$4:$AO$364=Y$9)*(事故データ!$V$4:$V$364=1))</f>
        <v>1</v>
      </c>
      <c r="Z12" s="349">
        <f>SUMPRODUCT((事故データ!$AU$4:$AU$364=$F12)*(事故データ!$AO$4:$AO$364=Z$9)*(事故データ!$V$4:$V$364=1))</f>
        <v>1</v>
      </c>
      <c r="AA12" s="349">
        <f>SUMPRODUCT((事故データ!$AU$4:$AU$364=$F12)*(事故データ!$AO$4:$AO$364=AA$9)*(事故データ!$V$4:$V$364=1))</f>
        <v>0</v>
      </c>
      <c r="AB12" s="349">
        <f>SUMPRODUCT((事故データ!$AU$4:$AU$364=$F12)*(事故データ!$AO$4:$AO$364=AB$9)*(事故データ!$V$4:$V$364=1))</f>
        <v>0</v>
      </c>
      <c r="AC12" s="349">
        <f>SUMPRODUCT((事故データ!$AU$4:$AU$364=$F12)*(事故データ!$AO$4:$AO$364=AC$9)*(事故データ!$V$4:$V$364=1))</f>
        <v>0</v>
      </c>
      <c r="AD12" s="349">
        <f>SUMPRODUCT((事故データ!$AU$4:$AU$364=$F12)*(事故データ!$AO$4:$AO$364=AD$9)*(事故データ!$V$4:$V$364=1))</f>
        <v>0</v>
      </c>
      <c r="AE12" s="349">
        <f>SUMPRODUCT((事故データ!$AU$4:$AU$364=$F12)*(事故データ!$AO$4:$AO$364=AE$9)*(事故データ!$V$4:$V$364=1))</f>
        <v>0</v>
      </c>
      <c r="AF12" s="441">
        <f>SUMPRODUCT((事故データ!$AU$4:$AU$364=$F12)*(事故データ!$AO$4:$AO$364=AF$9)*(事故データ!$V$4:$V$364=1))</f>
        <v>0</v>
      </c>
    </row>
    <row r="13" spans="2:32">
      <c r="C13" s="352" t="str">
        <f>項目入力!U11</f>
        <v>単車</v>
      </c>
      <c r="D13" s="354">
        <f>COUNTIF(事故データ!$AU$4:$AU$364,C13)</f>
        <v>0</v>
      </c>
      <c r="E13" s="298"/>
      <c r="F13" s="355" t="str">
        <f>C13</f>
        <v>単車</v>
      </c>
      <c r="G13" s="356">
        <f t="shared" si="3"/>
        <v>0</v>
      </c>
      <c r="H13" s="357">
        <f>SUMPRODUCT((事故データ!$AU$4:$AU$364=$F13)*(事故データ!$AO$4:$AO$364=H$9)*(事故データ!$V$4:$V$364=1))</f>
        <v>0</v>
      </c>
      <c r="I13" s="358">
        <f>SUMPRODUCT((事故データ!$AU$4:$AU$364=$F13)*(事故データ!$AO$4:$AO$364=I$9)*(事故データ!$V$4:$V$364=1))</f>
        <v>0</v>
      </c>
      <c r="J13" s="358">
        <f>SUMPRODUCT((事故データ!$AU$4:$AU$364=$F13)*(事故データ!$AO$4:$AO$364=J$9)*(事故データ!$V$4:$V$364=1))</f>
        <v>0</v>
      </c>
      <c r="K13" s="358">
        <f>SUMPRODUCT((事故データ!$AU$4:$AU$364=$F13)*(事故データ!$AO$4:$AO$364=K$9)*(事故データ!$V$4:$V$364=1))</f>
        <v>0</v>
      </c>
      <c r="L13" s="358">
        <f>SUMPRODUCT((事故データ!$AU$4:$AU$364=$F13)*(事故データ!$AO$4:$AO$364=L$9)*(事故データ!$V$4:$V$364=1))</f>
        <v>0</v>
      </c>
      <c r="M13" s="358">
        <f>SUMPRODUCT((事故データ!$AU$4:$AU$364=$F13)*(事故データ!$AO$4:$AO$364=M$9)*(事故データ!$V$4:$V$364=1))</f>
        <v>0</v>
      </c>
      <c r="N13" s="358">
        <f>SUMPRODUCT((事故データ!$AU$4:$AU$364=$F13)*(事故データ!$AO$4:$AO$364=N$9)*(事故データ!$V$4:$V$364=1))</f>
        <v>0</v>
      </c>
      <c r="O13" s="358">
        <f>SUMPRODUCT((事故データ!$AU$4:$AU$364=$F13)*(事故データ!$AO$4:$AO$364=O$9)*(事故データ!$V$4:$V$364=1))</f>
        <v>0</v>
      </c>
      <c r="P13" s="358">
        <f>SUMPRODUCT((事故データ!$AU$4:$AU$364=$F13)*(事故データ!$AO$4:$AO$364=P$9)*(事故データ!$V$4:$V$364=1))</f>
        <v>0</v>
      </c>
      <c r="Q13" s="358">
        <f>SUMPRODUCT((事故データ!$AU$4:$AU$364=$F13)*(事故データ!$AO$4:$AO$364=Q$9)*(事故データ!$V$4:$V$364=1))</f>
        <v>0</v>
      </c>
      <c r="R13" s="358">
        <f>SUMPRODUCT((事故データ!$AU$4:$AU$364=$F13)*(事故データ!$AO$4:$AO$364=R$9)*(事故データ!$V$4:$V$364=1))</f>
        <v>0</v>
      </c>
      <c r="S13" s="358">
        <f>SUMPRODUCT((事故データ!$AU$4:$AU$364=$F13)*(事故データ!$AO$4:$AO$364=S$9)*(事故データ!$V$4:$V$364=1))</f>
        <v>0</v>
      </c>
      <c r="T13" s="358">
        <f>SUMPRODUCT((事故データ!$AU$4:$AU$364=$F13)*(事故データ!$AO$4:$AO$364=T$9)*(事故データ!$V$4:$V$364=1))</f>
        <v>0</v>
      </c>
      <c r="U13" s="358">
        <f>SUMPRODUCT((事故データ!$AU$4:$AU$364=$F13)*(事故データ!$AO$4:$AO$364=U$9)*(事故データ!$V$4:$V$364=1))</f>
        <v>0</v>
      </c>
      <c r="V13" s="358">
        <f>SUMPRODUCT((事故データ!$AU$4:$AU$364=$F13)*(事故データ!$AO$4:$AO$364=V$9)*(事故データ!$V$4:$V$364=1))</f>
        <v>0</v>
      </c>
      <c r="W13" s="358">
        <f>SUMPRODUCT((事故データ!$AU$4:$AU$364=$F13)*(事故データ!$AO$4:$AO$364=W$9)*(事故データ!$V$4:$V$364=1))</f>
        <v>0</v>
      </c>
      <c r="X13" s="358">
        <f>SUMPRODUCT((事故データ!$AU$4:$AU$364=$F13)*(事故データ!$AO$4:$AO$364=X$9)*(事故データ!$V$4:$V$364=1))</f>
        <v>0</v>
      </c>
      <c r="Y13" s="358">
        <f>SUMPRODUCT((事故データ!$AU$4:$AU$364=$F13)*(事故データ!$AO$4:$AO$364=Y$9)*(事故データ!$V$4:$V$364=1))</f>
        <v>0</v>
      </c>
      <c r="Z13" s="358">
        <f>SUMPRODUCT((事故データ!$AU$4:$AU$364=$F13)*(事故データ!$AO$4:$AO$364=Z$9)*(事故データ!$V$4:$V$364=1))</f>
        <v>0</v>
      </c>
      <c r="AA13" s="358">
        <f>SUMPRODUCT((事故データ!$AU$4:$AU$364=$F13)*(事故データ!$AO$4:$AO$364=AA$9)*(事故データ!$V$4:$V$364=1))</f>
        <v>0</v>
      </c>
      <c r="AB13" s="358">
        <f>SUMPRODUCT((事故データ!$AU$4:$AU$364=$F13)*(事故データ!$AO$4:$AO$364=AB$9)*(事故データ!$V$4:$V$364=1))</f>
        <v>0</v>
      </c>
      <c r="AC13" s="358">
        <f>SUMPRODUCT((事故データ!$AU$4:$AU$364=$F13)*(事故データ!$AO$4:$AO$364=AC$9)*(事故データ!$V$4:$V$364=1))</f>
        <v>0</v>
      </c>
      <c r="AD13" s="358">
        <f>SUMPRODUCT((事故データ!$AU$4:$AU$364=$F13)*(事故データ!$AO$4:$AO$364=AD$9)*(事故データ!$V$4:$V$364=1))</f>
        <v>0</v>
      </c>
      <c r="AE13" s="358">
        <f>SUMPRODUCT((事故データ!$AU$4:$AU$364=$F13)*(事故データ!$AO$4:$AO$364=AE$9)*(事故データ!$V$4:$V$364=1))</f>
        <v>0</v>
      </c>
      <c r="AF13" s="442">
        <f>SUMPRODUCT((事故データ!$AU$4:$AU$364=$F13)*(事故データ!$AO$4:$AO$364=AF$9)*(事故データ!$V$4:$V$364=1))</f>
        <v>0</v>
      </c>
    </row>
    <row r="14" spans="2:32">
      <c r="C14" s="352" t="str">
        <f>項目入力!U12</f>
        <v>自転車</v>
      </c>
      <c r="D14" s="354">
        <f>COUNTIF(事故データ!$AU$4:$AU$364,C14)</f>
        <v>0</v>
      </c>
      <c r="E14" s="298"/>
      <c r="F14" s="355" t="str">
        <f t="shared" ref="F14:F30" si="4">C14</f>
        <v>自転車</v>
      </c>
      <c r="G14" s="356">
        <f t="shared" si="3"/>
        <v>0</v>
      </c>
      <c r="H14" s="357">
        <f>SUMPRODUCT((事故データ!$AU$4:$AU$364=$F14)*(事故データ!$AO$4:$AO$364=H$9)*(事故データ!$V$4:$V$364=1))</f>
        <v>0</v>
      </c>
      <c r="I14" s="358">
        <f>SUMPRODUCT((事故データ!$AU$4:$AU$364=$F14)*(事故データ!$AO$4:$AO$364=I$9)*(事故データ!$V$4:$V$364=1))</f>
        <v>0</v>
      </c>
      <c r="J14" s="358">
        <f>SUMPRODUCT((事故データ!$AU$4:$AU$364=$F14)*(事故データ!$AO$4:$AO$364=J$9)*(事故データ!$V$4:$V$364=1))</f>
        <v>0</v>
      </c>
      <c r="K14" s="358">
        <f>SUMPRODUCT((事故データ!$AU$4:$AU$364=$F14)*(事故データ!$AO$4:$AO$364=K$9)*(事故データ!$V$4:$V$364=1))</f>
        <v>0</v>
      </c>
      <c r="L14" s="358">
        <f>SUMPRODUCT((事故データ!$AU$4:$AU$364=$F14)*(事故データ!$AO$4:$AO$364=L$9)*(事故データ!$V$4:$V$364=1))</f>
        <v>0</v>
      </c>
      <c r="M14" s="358">
        <f>SUMPRODUCT((事故データ!$AU$4:$AU$364=$F14)*(事故データ!$AO$4:$AO$364=M$9)*(事故データ!$V$4:$V$364=1))</f>
        <v>0</v>
      </c>
      <c r="N14" s="358">
        <f>SUMPRODUCT((事故データ!$AU$4:$AU$364=$F14)*(事故データ!$AO$4:$AO$364=N$9)*(事故データ!$V$4:$V$364=1))</f>
        <v>0</v>
      </c>
      <c r="O14" s="358">
        <f>SUMPRODUCT((事故データ!$AU$4:$AU$364=$F14)*(事故データ!$AO$4:$AO$364=O$9)*(事故データ!$V$4:$V$364=1))</f>
        <v>0</v>
      </c>
      <c r="P14" s="358">
        <f>SUMPRODUCT((事故データ!$AU$4:$AU$364=$F14)*(事故データ!$AO$4:$AO$364=P$9)*(事故データ!$V$4:$V$364=1))</f>
        <v>0</v>
      </c>
      <c r="Q14" s="358">
        <f>SUMPRODUCT((事故データ!$AU$4:$AU$364=$F14)*(事故データ!$AO$4:$AO$364=Q$9)*(事故データ!$V$4:$V$364=1))</f>
        <v>0</v>
      </c>
      <c r="R14" s="358">
        <f>SUMPRODUCT((事故データ!$AU$4:$AU$364=$F14)*(事故データ!$AO$4:$AO$364=R$9)*(事故データ!$V$4:$V$364=1))</f>
        <v>0</v>
      </c>
      <c r="S14" s="358">
        <f>SUMPRODUCT((事故データ!$AU$4:$AU$364=$F14)*(事故データ!$AO$4:$AO$364=S$9)*(事故データ!$V$4:$V$364=1))</f>
        <v>0</v>
      </c>
      <c r="T14" s="358">
        <f>SUMPRODUCT((事故データ!$AU$4:$AU$364=$F14)*(事故データ!$AO$4:$AO$364=T$9)*(事故データ!$V$4:$V$364=1))</f>
        <v>0</v>
      </c>
      <c r="U14" s="358">
        <f>SUMPRODUCT((事故データ!$AU$4:$AU$364=$F14)*(事故データ!$AO$4:$AO$364=U$9)*(事故データ!$V$4:$V$364=1))</f>
        <v>0</v>
      </c>
      <c r="V14" s="358">
        <f>SUMPRODUCT((事故データ!$AU$4:$AU$364=$F14)*(事故データ!$AO$4:$AO$364=V$9)*(事故データ!$V$4:$V$364=1))</f>
        <v>0</v>
      </c>
      <c r="W14" s="358">
        <f>SUMPRODUCT((事故データ!$AU$4:$AU$364=$F14)*(事故データ!$AO$4:$AO$364=W$9)*(事故データ!$V$4:$V$364=1))</f>
        <v>0</v>
      </c>
      <c r="X14" s="358">
        <f>SUMPRODUCT((事故データ!$AU$4:$AU$364=$F14)*(事故データ!$AO$4:$AO$364=X$9)*(事故データ!$V$4:$V$364=1))</f>
        <v>0</v>
      </c>
      <c r="Y14" s="358">
        <f>SUMPRODUCT((事故データ!$AU$4:$AU$364=$F14)*(事故データ!$AO$4:$AO$364=Y$9)*(事故データ!$V$4:$V$364=1))</f>
        <v>0</v>
      </c>
      <c r="Z14" s="358">
        <f>SUMPRODUCT((事故データ!$AU$4:$AU$364=$F14)*(事故データ!$AO$4:$AO$364=Z$9)*(事故データ!$V$4:$V$364=1))</f>
        <v>0</v>
      </c>
      <c r="AA14" s="358">
        <f>SUMPRODUCT((事故データ!$AU$4:$AU$364=$F14)*(事故データ!$AO$4:$AO$364=AA$9)*(事故データ!$V$4:$V$364=1))</f>
        <v>0</v>
      </c>
      <c r="AB14" s="358">
        <f>SUMPRODUCT((事故データ!$AU$4:$AU$364=$F14)*(事故データ!$AO$4:$AO$364=AB$9)*(事故データ!$V$4:$V$364=1))</f>
        <v>0</v>
      </c>
      <c r="AC14" s="358">
        <f>SUMPRODUCT((事故データ!$AU$4:$AU$364=$F14)*(事故データ!$AO$4:$AO$364=AC$9)*(事故データ!$V$4:$V$364=1))</f>
        <v>0</v>
      </c>
      <c r="AD14" s="358">
        <f>SUMPRODUCT((事故データ!$AU$4:$AU$364=$F14)*(事故データ!$AO$4:$AO$364=AD$9)*(事故データ!$V$4:$V$364=1))</f>
        <v>0</v>
      </c>
      <c r="AE14" s="358">
        <f>SUMPRODUCT((事故データ!$AU$4:$AU$364=$F14)*(事故データ!$AO$4:$AO$364=AE$9)*(事故データ!$V$4:$V$364=1))</f>
        <v>0</v>
      </c>
      <c r="AF14" s="442">
        <f>SUMPRODUCT((事故データ!$AU$4:$AU$364=$F14)*(事故データ!$AO$4:$AO$364=AF$9)*(事故データ!$V$4:$V$364=1))</f>
        <v>0</v>
      </c>
    </row>
    <row r="15" spans="2:32">
      <c r="C15" s="352" t="str">
        <f>項目入力!U13</f>
        <v>歩行者</v>
      </c>
      <c r="D15" s="354">
        <f>COUNTIF(事故データ!$AU$4:$AU$364,C15)</f>
        <v>0</v>
      </c>
      <c r="E15" s="298"/>
      <c r="F15" s="355" t="str">
        <f t="shared" si="4"/>
        <v>歩行者</v>
      </c>
      <c r="G15" s="356">
        <f t="shared" si="3"/>
        <v>0</v>
      </c>
      <c r="H15" s="357">
        <f>SUMPRODUCT((事故データ!$AU$4:$AU$364=$F15)*(事故データ!$AO$4:$AO$364=H$9)*(事故データ!$V$4:$V$364=1))</f>
        <v>0</v>
      </c>
      <c r="I15" s="358">
        <f>SUMPRODUCT((事故データ!$AU$4:$AU$364=$F15)*(事故データ!$AO$4:$AO$364=I$9)*(事故データ!$V$4:$V$364=1))</f>
        <v>0</v>
      </c>
      <c r="J15" s="358">
        <f>SUMPRODUCT((事故データ!$AU$4:$AU$364=$F15)*(事故データ!$AO$4:$AO$364=J$9)*(事故データ!$V$4:$V$364=1))</f>
        <v>0</v>
      </c>
      <c r="K15" s="358">
        <f>SUMPRODUCT((事故データ!$AU$4:$AU$364=$F15)*(事故データ!$AO$4:$AO$364=K$9)*(事故データ!$V$4:$V$364=1))</f>
        <v>0</v>
      </c>
      <c r="L15" s="358">
        <f>SUMPRODUCT((事故データ!$AU$4:$AU$364=$F15)*(事故データ!$AO$4:$AO$364=L$9)*(事故データ!$V$4:$V$364=1))</f>
        <v>0</v>
      </c>
      <c r="M15" s="358">
        <f>SUMPRODUCT((事故データ!$AU$4:$AU$364=$F15)*(事故データ!$AO$4:$AO$364=M$9)*(事故データ!$V$4:$V$364=1))</f>
        <v>0</v>
      </c>
      <c r="N15" s="358">
        <f>SUMPRODUCT((事故データ!$AU$4:$AU$364=$F15)*(事故データ!$AO$4:$AO$364=N$9)*(事故データ!$V$4:$V$364=1))</f>
        <v>0</v>
      </c>
      <c r="O15" s="358">
        <f>SUMPRODUCT((事故データ!$AU$4:$AU$364=$F15)*(事故データ!$AO$4:$AO$364=O$9)*(事故データ!$V$4:$V$364=1))</f>
        <v>0</v>
      </c>
      <c r="P15" s="358">
        <f>SUMPRODUCT((事故データ!$AU$4:$AU$364=$F15)*(事故データ!$AO$4:$AO$364=P$9)*(事故データ!$V$4:$V$364=1))</f>
        <v>0</v>
      </c>
      <c r="Q15" s="358">
        <f>SUMPRODUCT((事故データ!$AU$4:$AU$364=$F15)*(事故データ!$AO$4:$AO$364=Q$9)*(事故データ!$V$4:$V$364=1))</f>
        <v>0</v>
      </c>
      <c r="R15" s="358">
        <f>SUMPRODUCT((事故データ!$AU$4:$AU$364=$F15)*(事故データ!$AO$4:$AO$364=R$9)*(事故データ!$V$4:$V$364=1))</f>
        <v>0</v>
      </c>
      <c r="S15" s="358">
        <f>SUMPRODUCT((事故データ!$AU$4:$AU$364=$F15)*(事故データ!$AO$4:$AO$364=S$9)*(事故データ!$V$4:$V$364=1))</f>
        <v>0</v>
      </c>
      <c r="T15" s="358">
        <f>SUMPRODUCT((事故データ!$AU$4:$AU$364=$F15)*(事故データ!$AO$4:$AO$364=T$9)*(事故データ!$V$4:$V$364=1))</f>
        <v>0</v>
      </c>
      <c r="U15" s="358">
        <f>SUMPRODUCT((事故データ!$AU$4:$AU$364=$F15)*(事故データ!$AO$4:$AO$364=U$9)*(事故データ!$V$4:$V$364=1))</f>
        <v>0</v>
      </c>
      <c r="V15" s="358">
        <f>SUMPRODUCT((事故データ!$AU$4:$AU$364=$F15)*(事故データ!$AO$4:$AO$364=V$9)*(事故データ!$V$4:$V$364=1))</f>
        <v>0</v>
      </c>
      <c r="W15" s="358">
        <f>SUMPRODUCT((事故データ!$AU$4:$AU$364=$F15)*(事故データ!$AO$4:$AO$364=W$9)*(事故データ!$V$4:$V$364=1))</f>
        <v>0</v>
      </c>
      <c r="X15" s="358">
        <f>SUMPRODUCT((事故データ!$AU$4:$AU$364=$F15)*(事故データ!$AO$4:$AO$364=X$9)*(事故データ!$V$4:$V$364=1))</f>
        <v>0</v>
      </c>
      <c r="Y15" s="358">
        <f>SUMPRODUCT((事故データ!$AU$4:$AU$364=$F15)*(事故データ!$AO$4:$AO$364=Y$9)*(事故データ!$V$4:$V$364=1))</f>
        <v>0</v>
      </c>
      <c r="Z15" s="358">
        <f>SUMPRODUCT((事故データ!$AU$4:$AU$364=$F15)*(事故データ!$AO$4:$AO$364=Z$9)*(事故データ!$V$4:$V$364=1))</f>
        <v>0</v>
      </c>
      <c r="AA15" s="358">
        <f>SUMPRODUCT((事故データ!$AU$4:$AU$364=$F15)*(事故データ!$AO$4:$AO$364=AA$9)*(事故データ!$V$4:$V$364=1))</f>
        <v>0</v>
      </c>
      <c r="AB15" s="358">
        <f>SUMPRODUCT((事故データ!$AU$4:$AU$364=$F15)*(事故データ!$AO$4:$AO$364=AB$9)*(事故データ!$V$4:$V$364=1))</f>
        <v>0</v>
      </c>
      <c r="AC15" s="358">
        <f>SUMPRODUCT((事故データ!$AU$4:$AU$364=$F15)*(事故データ!$AO$4:$AO$364=AC$9)*(事故データ!$V$4:$V$364=1))</f>
        <v>0</v>
      </c>
      <c r="AD15" s="358">
        <f>SUMPRODUCT((事故データ!$AU$4:$AU$364=$F15)*(事故データ!$AO$4:$AO$364=AD$9)*(事故データ!$V$4:$V$364=1))</f>
        <v>0</v>
      </c>
      <c r="AE15" s="358">
        <f>SUMPRODUCT((事故データ!$AU$4:$AU$364=$F15)*(事故データ!$AO$4:$AO$364=AE$9)*(事故データ!$V$4:$V$364=1))</f>
        <v>0</v>
      </c>
      <c r="AF15" s="442">
        <f>SUMPRODUCT((事故データ!$AU$4:$AU$364=$F15)*(事故データ!$AO$4:$AO$364=AF$9)*(事故データ!$V$4:$V$364=1))</f>
        <v>0</v>
      </c>
    </row>
    <row r="16" spans="2:32">
      <c r="C16" s="352" t="str">
        <f>項目入力!U14</f>
        <v>施設設置物</v>
      </c>
      <c r="D16" s="354">
        <f>COUNTIF(事故データ!$AU$4:$AU$364,C16)</f>
        <v>2</v>
      </c>
      <c r="E16" s="298"/>
      <c r="F16" s="355" t="str">
        <f t="shared" si="4"/>
        <v>施設設置物</v>
      </c>
      <c r="G16" s="356">
        <f t="shared" si="3"/>
        <v>2</v>
      </c>
      <c r="H16" s="357">
        <f>SUMPRODUCT((事故データ!$AU$4:$AU$364=$F16)*(事故データ!$AO$4:$AO$364=H$9)*(事故データ!$V$4:$V$364=1))</f>
        <v>0</v>
      </c>
      <c r="I16" s="358">
        <f>SUMPRODUCT((事故データ!$AU$4:$AU$364=$F16)*(事故データ!$AO$4:$AO$364=I$9)*(事故データ!$V$4:$V$364=1))</f>
        <v>0</v>
      </c>
      <c r="J16" s="358">
        <f>SUMPRODUCT((事故データ!$AU$4:$AU$364=$F16)*(事故データ!$AO$4:$AO$364=J$9)*(事故データ!$V$4:$V$364=1))</f>
        <v>0</v>
      </c>
      <c r="K16" s="358">
        <f>SUMPRODUCT((事故データ!$AU$4:$AU$364=$F16)*(事故データ!$AO$4:$AO$364=K$9)*(事故データ!$V$4:$V$364=1))</f>
        <v>0</v>
      </c>
      <c r="L16" s="358">
        <f>SUMPRODUCT((事故データ!$AU$4:$AU$364=$F16)*(事故データ!$AO$4:$AO$364=L$9)*(事故データ!$V$4:$V$364=1))</f>
        <v>0</v>
      </c>
      <c r="M16" s="358">
        <f>SUMPRODUCT((事故データ!$AU$4:$AU$364=$F16)*(事故データ!$AO$4:$AO$364=M$9)*(事故データ!$V$4:$V$364=1))</f>
        <v>0</v>
      </c>
      <c r="N16" s="358">
        <f>SUMPRODUCT((事故データ!$AU$4:$AU$364=$F16)*(事故データ!$AO$4:$AO$364=N$9)*(事故データ!$V$4:$V$364=1))</f>
        <v>0</v>
      </c>
      <c r="O16" s="358">
        <f>SUMPRODUCT((事故データ!$AU$4:$AU$364=$F16)*(事故データ!$AO$4:$AO$364=O$9)*(事故データ!$V$4:$V$364=1))</f>
        <v>0</v>
      </c>
      <c r="P16" s="358">
        <f>SUMPRODUCT((事故データ!$AU$4:$AU$364=$F16)*(事故データ!$AO$4:$AO$364=P$9)*(事故データ!$V$4:$V$364=1))</f>
        <v>0</v>
      </c>
      <c r="Q16" s="358">
        <f>SUMPRODUCT((事故データ!$AU$4:$AU$364=$F16)*(事故データ!$AO$4:$AO$364=Q$9)*(事故データ!$V$4:$V$364=1))</f>
        <v>0</v>
      </c>
      <c r="R16" s="358">
        <f>SUMPRODUCT((事故データ!$AU$4:$AU$364=$F16)*(事故データ!$AO$4:$AO$364=R$9)*(事故データ!$V$4:$V$364=1))</f>
        <v>0</v>
      </c>
      <c r="S16" s="358">
        <f>SUMPRODUCT((事故データ!$AU$4:$AU$364=$F16)*(事故データ!$AO$4:$AO$364=S$9)*(事故データ!$V$4:$V$364=1))</f>
        <v>0</v>
      </c>
      <c r="T16" s="358">
        <f>SUMPRODUCT((事故データ!$AU$4:$AU$364=$F16)*(事故データ!$AO$4:$AO$364=T$9)*(事故データ!$V$4:$V$364=1))</f>
        <v>0</v>
      </c>
      <c r="U16" s="358">
        <f>SUMPRODUCT((事故データ!$AU$4:$AU$364=$F16)*(事故データ!$AO$4:$AO$364=U$9)*(事故データ!$V$4:$V$364=1))</f>
        <v>0</v>
      </c>
      <c r="V16" s="358">
        <f>SUMPRODUCT((事故データ!$AU$4:$AU$364=$F16)*(事故データ!$AO$4:$AO$364=V$9)*(事故データ!$V$4:$V$364=1))</f>
        <v>1</v>
      </c>
      <c r="W16" s="358">
        <f>SUMPRODUCT((事故データ!$AU$4:$AU$364=$F16)*(事故データ!$AO$4:$AO$364=W$9)*(事故データ!$V$4:$V$364=1))</f>
        <v>0</v>
      </c>
      <c r="X16" s="358">
        <f>SUMPRODUCT((事故データ!$AU$4:$AU$364=$F16)*(事故データ!$AO$4:$AO$364=X$9)*(事故データ!$V$4:$V$364=1))</f>
        <v>0</v>
      </c>
      <c r="Y16" s="358">
        <f>SUMPRODUCT((事故データ!$AU$4:$AU$364=$F16)*(事故データ!$AO$4:$AO$364=Y$9)*(事故データ!$V$4:$V$364=1))</f>
        <v>1</v>
      </c>
      <c r="Z16" s="358">
        <f>SUMPRODUCT((事故データ!$AU$4:$AU$364=$F16)*(事故データ!$AO$4:$AO$364=Z$9)*(事故データ!$V$4:$V$364=1))</f>
        <v>0</v>
      </c>
      <c r="AA16" s="358">
        <f>SUMPRODUCT((事故データ!$AU$4:$AU$364=$F16)*(事故データ!$AO$4:$AO$364=AA$9)*(事故データ!$V$4:$V$364=1))</f>
        <v>0</v>
      </c>
      <c r="AB16" s="358">
        <f>SUMPRODUCT((事故データ!$AU$4:$AU$364=$F16)*(事故データ!$AO$4:$AO$364=AB$9)*(事故データ!$V$4:$V$364=1))</f>
        <v>0</v>
      </c>
      <c r="AC16" s="358">
        <f>SUMPRODUCT((事故データ!$AU$4:$AU$364=$F16)*(事故データ!$AO$4:$AO$364=AC$9)*(事故データ!$V$4:$V$364=1))</f>
        <v>0</v>
      </c>
      <c r="AD16" s="358">
        <f>SUMPRODUCT((事故データ!$AU$4:$AU$364=$F16)*(事故データ!$AO$4:$AO$364=AD$9)*(事故データ!$V$4:$V$364=1))</f>
        <v>0</v>
      </c>
      <c r="AE16" s="358">
        <f>SUMPRODUCT((事故データ!$AU$4:$AU$364=$F16)*(事故データ!$AO$4:$AO$364=AE$9)*(事故データ!$V$4:$V$364=1))</f>
        <v>0</v>
      </c>
      <c r="AF16" s="442">
        <f>SUMPRODUCT((事故データ!$AU$4:$AU$364=$F16)*(事故データ!$AO$4:$AO$364=AF$9)*(事故データ!$V$4:$V$364=1))</f>
        <v>0</v>
      </c>
    </row>
    <row r="17" spans="3:32">
      <c r="C17" s="352" t="str">
        <f>項目入力!U15</f>
        <v>門扉・家屋等</v>
      </c>
      <c r="D17" s="354">
        <f>COUNTIF(事故データ!$AU$4:$AU$364,C17)</f>
        <v>1</v>
      </c>
      <c r="E17" s="298"/>
      <c r="F17" s="355" t="str">
        <f t="shared" si="4"/>
        <v>門扉・家屋等</v>
      </c>
      <c r="G17" s="356">
        <f t="shared" si="3"/>
        <v>1</v>
      </c>
      <c r="H17" s="357">
        <f>SUMPRODUCT((事故データ!$AU$4:$AU$364=$F17)*(事故データ!$AO$4:$AO$364=H$9)*(事故データ!$V$4:$V$364=1))</f>
        <v>0</v>
      </c>
      <c r="I17" s="358">
        <f>SUMPRODUCT((事故データ!$AU$4:$AU$364=$F17)*(事故データ!$AO$4:$AO$364=I$9)*(事故データ!$V$4:$V$364=1))</f>
        <v>0</v>
      </c>
      <c r="J17" s="358">
        <f>SUMPRODUCT((事故データ!$AU$4:$AU$364=$F17)*(事故データ!$AO$4:$AO$364=J$9)*(事故データ!$V$4:$V$364=1))</f>
        <v>0</v>
      </c>
      <c r="K17" s="358">
        <f>SUMPRODUCT((事故データ!$AU$4:$AU$364=$F17)*(事故データ!$AO$4:$AO$364=K$9)*(事故データ!$V$4:$V$364=1))</f>
        <v>0</v>
      </c>
      <c r="L17" s="358">
        <f>SUMPRODUCT((事故データ!$AU$4:$AU$364=$F17)*(事故データ!$AO$4:$AO$364=L$9)*(事故データ!$V$4:$V$364=1))</f>
        <v>0</v>
      </c>
      <c r="M17" s="358">
        <f>SUMPRODUCT((事故データ!$AU$4:$AU$364=$F17)*(事故データ!$AO$4:$AO$364=M$9)*(事故データ!$V$4:$V$364=1))</f>
        <v>0</v>
      </c>
      <c r="N17" s="358">
        <f>SUMPRODUCT((事故データ!$AU$4:$AU$364=$F17)*(事故データ!$AO$4:$AO$364=N$9)*(事故データ!$V$4:$V$364=1))</f>
        <v>0</v>
      </c>
      <c r="O17" s="358">
        <f>SUMPRODUCT((事故データ!$AU$4:$AU$364=$F17)*(事故データ!$AO$4:$AO$364=O$9)*(事故データ!$V$4:$V$364=1))</f>
        <v>0</v>
      </c>
      <c r="P17" s="358">
        <f>SUMPRODUCT((事故データ!$AU$4:$AU$364=$F17)*(事故データ!$AO$4:$AO$364=P$9)*(事故データ!$V$4:$V$364=1))</f>
        <v>0</v>
      </c>
      <c r="Q17" s="358">
        <f>SUMPRODUCT((事故データ!$AU$4:$AU$364=$F17)*(事故データ!$AO$4:$AO$364=Q$9)*(事故データ!$V$4:$V$364=1))</f>
        <v>0</v>
      </c>
      <c r="R17" s="358">
        <f>SUMPRODUCT((事故データ!$AU$4:$AU$364=$F17)*(事故データ!$AO$4:$AO$364=R$9)*(事故データ!$V$4:$V$364=1))</f>
        <v>0</v>
      </c>
      <c r="S17" s="358">
        <f>SUMPRODUCT((事故データ!$AU$4:$AU$364=$F17)*(事故データ!$AO$4:$AO$364=S$9)*(事故データ!$V$4:$V$364=1))</f>
        <v>0</v>
      </c>
      <c r="T17" s="358">
        <f>SUMPRODUCT((事故データ!$AU$4:$AU$364=$F17)*(事故データ!$AO$4:$AO$364=T$9)*(事故データ!$V$4:$V$364=1))</f>
        <v>1</v>
      </c>
      <c r="U17" s="358">
        <f>SUMPRODUCT((事故データ!$AU$4:$AU$364=$F17)*(事故データ!$AO$4:$AO$364=U$9)*(事故データ!$V$4:$V$364=1))</f>
        <v>0</v>
      </c>
      <c r="V17" s="358">
        <f>SUMPRODUCT((事故データ!$AU$4:$AU$364=$F17)*(事故データ!$AO$4:$AO$364=V$9)*(事故データ!$V$4:$V$364=1))</f>
        <v>0</v>
      </c>
      <c r="W17" s="358">
        <f>SUMPRODUCT((事故データ!$AU$4:$AU$364=$F17)*(事故データ!$AO$4:$AO$364=W$9)*(事故データ!$V$4:$V$364=1))</f>
        <v>0</v>
      </c>
      <c r="X17" s="358">
        <f>SUMPRODUCT((事故データ!$AU$4:$AU$364=$F17)*(事故データ!$AO$4:$AO$364=X$9)*(事故データ!$V$4:$V$364=1))</f>
        <v>0</v>
      </c>
      <c r="Y17" s="358">
        <f>SUMPRODUCT((事故データ!$AU$4:$AU$364=$F17)*(事故データ!$AO$4:$AO$364=Y$9)*(事故データ!$V$4:$V$364=1))</f>
        <v>0</v>
      </c>
      <c r="Z17" s="358">
        <f>SUMPRODUCT((事故データ!$AU$4:$AU$364=$F17)*(事故データ!$AO$4:$AO$364=Z$9)*(事故データ!$V$4:$V$364=1))</f>
        <v>0</v>
      </c>
      <c r="AA17" s="358">
        <f>SUMPRODUCT((事故データ!$AU$4:$AU$364=$F17)*(事故データ!$AO$4:$AO$364=AA$9)*(事故データ!$V$4:$V$364=1))</f>
        <v>0</v>
      </c>
      <c r="AB17" s="358">
        <f>SUMPRODUCT((事故データ!$AU$4:$AU$364=$F17)*(事故データ!$AO$4:$AO$364=AB$9)*(事故データ!$V$4:$V$364=1))</f>
        <v>0</v>
      </c>
      <c r="AC17" s="358">
        <f>SUMPRODUCT((事故データ!$AU$4:$AU$364=$F17)*(事故データ!$AO$4:$AO$364=AC$9)*(事故データ!$V$4:$V$364=1))</f>
        <v>0</v>
      </c>
      <c r="AD17" s="358">
        <f>SUMPRODUCT((事故データ!$AU$4:$AU$364=$F17)*(事故データ!$AO$4:$AO$364=AD$9)*(事故データ!$V$4:$V$364=1))</f>
        <v>0</v>
      </c>
      <c r="AE17" s="358">
        <f>SUMPRODUCT((事故データ!$AU$4:$AU$364=$F17)*(事故データ!$AO$4:$AO$364=AE$9)*(事故データ!$V$4:$V$364=1))</f>
        <v>0</v>
      </c>
      <c r="AF17" s="442">
        <f>SUMPRODUCT((事故データ!$AU$4:$AU$364=$F17)*(事故データ!$AO$4:$AO$364=AF$9)*(事故データ!$V$4:$V$364=1))</f>
        <v>0</v>
      </c>
    </row>
    <row r="18" spans="3:32">
      <c r="C18" s="352" t="str">
        <f>項目入力!U16</f>
        <v>ゲートバー</v>
      </c>
      <c r="D18" s="354">
        <f>COUNTIF(事故データ!$AU$4:$AU$364,C18)</f>
        <v>0</v>
      </c>
      <c r="E18" s="298"/>
      <c r="F18" s="355" t="str">
        <f t="shared" si="4"/>
        <v>ゲートバー</v>
      </c>
      <c r="G18" s="356">
        <f t="shared" si="3"/>
        <v>0</v>
      </c>
      <c r="H18" s="357">
        <f>SUMPRODUCT((事故データ!$AU$4:$AU$364=$F18)*(事故データ!$AO$4:$AO$364=H$9)*(事故データ!$V$4:$V$364=1))</f>
        <v>0</v>
      </c>
      <c r="I18" s="358">
        <f>SUMPRODUCT((事故データ!$AU$4:$AU$364=$F18)*(事故データ!$AO$4:$AO$364=I$9)*(事故データ!$V$4:$V$364=1))</f>
        <v>0</v>
      </c>
      <c r="J18" s="358">
        <f>SUMPRODUCT((事故データ!$AU$4:$AU$364=$F18)*(事故データ!$AO$4:$AO$364=J$9)*(事故データ!$V$4:$V$364=1))</f>
        <v>0</v>
      </c>
      <c r="K18" s="358">
        <f>SUMPRODUCT((事故データ!$AU$4:$AU$364=$F18)*(事故データ!$AO$4:$AO$364=K$9)*(事故データ!$V$4:$V$364=1))</f>
        <v>0</v>
      </c>
      <c r="L18" s="358">
        <f>SUMPRODUCT((事故データ!$AU$4:$AU$364=$F18)*(事故データ!$AO$4:$AO$364=L$9)*(事故データ!$V$4:$V$364=1))</f>
        <v>0</v>
      </c>
      <c r="M18" s="358">
        <f>SUMPRODUCT((事故データ!$AU$4:$AU$364=$F18)*(事故データ!$AO$4:$AO$364=M$9)*(事故データ!$V$4:$V$364=1))</f>
        <v>0</v>
      </c>
      <c r="N18" s="358">
        <f>SUMPRODUCT((事故データ!$AU$4:$AU$364=$F18)*(事故データ!$AO$4:$AO$364=N$9)*(事故データ!$V$4:$V$364=1))</f>
        <v>0</v>
      </c>
      <c r="O18" s="358">
        <f>SUMPRODUCT((事故データ!$AU$4:$AU$364=$F18)*(事故データ!$AO$4:$AO$364=O$9)*(事故データ!$V$4:$V$364=1))</f>
        <v>0</v>
      </c>
      <c r="P18" s="358">
        <f>SUMPRODUCT((事故データ!$AU$4:$AU$364=$F18)*(事故データ!$AO$4:$AO$364=P$9)*(事故データ!$V$4:$V$364=1))</f>
        <v>0</v>
      </c>
      <c r="Q18" s="358">
        <f>SUMPRODUCT((事故データ!$AU$4:$AU$364=$F18)*(事故データ!$AO$4:$AO$364=Q$9)*(事故データ!$V$4:$V$364=1))</f>
        <v>0</v>
      </c>
      <c r="R18" s="358">
        <f>SUMPRODUCT((事故データ!$AU$4:$AU$364=$F18)*(事故データ!$AO$4:$AO$364=R$9)*(事故データ!$V$4:$V$364=1))</f>
        <v>0</v>
      </c>
      <c r="S18" s="358">
        <f>SUMPRODUCT((事故データ!$AU$4:$AU$364=$F18)*(事故データ!$AO$4:$AO$364=S$9)*(事故データ!$V$4:$V$364=1))</f>
        <v>0</v>
      </c>
      <c r="T18" s="358">
        <f>SUMPRODUCT((事故データ!$AU$4:$AU$364=$F18)*(事故データ!$AO$4:$AO$364=T$9)*(事故データ!$V$4:$V$364=1))</f>
        <v>0</v>
      </c>
      <c r="U18" s="358">
        <f>SUMPRODUCT((事故データ!$AU$4:$AU$364=$F18)*(事故データ!$AO$4:$AO$364=U$9)*(事故データ!$V$4:$V$364=1))</f>
        <v>0</v>
      </c>
      <c r="V18" s="358">
        <f>SUMPRODUCT((事故データ!$AU$4:$AU$364=$F18)*(事故データ!$AO$4:$AO$364=V$9)*(事故データ!$V$4:$V$364=1))</f>
        <v>0</v>
      </c>
      <c r="W18" s="358">
        <f>SUMPRODUCT((事故データ!$AU$4:$AU$364=$F18)*(事故データ!$AO$4:$AO$364=W$9)*(事故データ!$V$4:$V$364=1))</f>
        <v>0</v>
      </c>
      <c r="X18" s="358">
        <f>SUMPRODUCT((事故データ!$AU$4:$AU$364=$F18)*(事故データ!$AO$4:$AO$364=X$9)*(事故データ!$V$4:$V$364=1))</f>
        <v>0</v>
      </c>
      <c r="Y18" s="358">
        <f>SUMPRODUCT((事故データ!$AU$4:$AU$364=$F18)*(事故データ!$AO$4:$AO$364=Y$9)*(事故データ!$V$4:$V$364=1))</f>
        <v>0</v>
      </c>
      <c r="Z18" s="358">
        <f>SUMPRODUCT((事故データ!$AU$4:$AU$364=$F18)*(事故データ!$AO$4:$AO$364=Z$9)*(事故データ!$V$4:$V$364=1))</f>
        <v>0</v>
      </c>
      <c r="AA18" s="358">
        <f>SUMPRODUCT((事故データ!$AU$4:$AU$364=$F18)*(事故データ!$AO$4:$AO$364=AA$9)*(事故データ!$V$4:$V$364=1))</f>
        <v>0</v>
      </c>
      <c r="AB18" s="358">
        <f>SUMPRODUCT((事故データ!$AU$4:$AU$364=$F18)*(事故データ!$AO$4:$AO$364=AB$9)*(事故データ!$V$4:$V$364=1))</f>
        <v>0</v>
      </c>
      <c r="AC18" s="358">
        <f>SUMPRODUCT((事故データ!$AU$4:$AU$364=$F18)*(事故データ!$AO$4:$AO$364=AC$9)*(事故データ!$V$4:$V$364=1))</f>
        <v>0</v>
      </c>
      <c r="AD18" s="358">
        <f>SUMPRODUCT((事故データ!$AU$4:$AU$364=$F18)*(事故データ!$AO$4:$AO$364=AD$9)*(事故データ!$V$4:$V$364=1))</f>
        <v>0</v>
      </c>
      <c r="AE18" s="358">
        <f>SUMPRODUCT((事故データ!$AU$4:$AU$364=$F18)*(事故データ!$AO$4:$AO$364=AE$9)*(事故データ!$V$4:$V$364=1))</f>
        <v>0</v>
      </c>
      <c r="AF18" s="442">
        <f>SUMPRODUCT((事故データ!$AU$4:$AU$364=$F18)*(事故データ!$AO$4:$AO$364=AF$9)*(事故データ!$V$4:$V$364=1))</f>
        <v>0</v>
      </c>
    </row>
    <row r="19" spans="3:32">
      <c r="C19" s="352" t="str">
        <f>項目入力!U17</f>
        <v>チェーン</v>
      </c>
      <c r="D19" s="354">
        <f>COUNTIF(事故データ!$AU$4:$AU$364,C19)</f>
        <v>0</v>
      </c>
      <c r="E19" s="298"/>
      <c r="F19" s="355" t="str">
        <f t="shared" si="4"/>
        <v>チェーン</v>
      </c>
      <c r="G19" s="356">
        <f t="shared" si="3"/>
        <v>0</v>
      </c>
      <c r="H19" s="357">
        <f>SUMPRODUCT((事故データ!$AU$4:$AU$364=$F19)*(事故データ!$AO$4:$AO$364=H$9)*(事故データ!$V$4:$V$364=1))</f>
        <v>0</v>
      </c>
      <c r="I19" s="358">
        <f>SUMPRODUCT((事故データ!$AU$4:$AU$364=$F19)*(事故データ!$AO$4:$AO$364=I$9)*(事故データ!$V$4:$V$364=1))</f>
        <v>0</v>
      </c>
      <c r="J19" s="358">
        <f>SUMPRODUCT((事故データ!$AU$4:$AU$364=$F19)*(事故データ!$AO$4:$AO$364=J$9)*(事故データ!$V$4:$V$364=1))</f>
        <v>0</v>
      </c>
      <c r="K19" s="358">
        <f>SUMPRODUCT((事故データ!$AU$4:$AU$364=$F19)*(事故データ!$AO$4:$AO$364=K$9)*(事故データ!$V$4:$V$364=1))</f>
        <v>0</v>
      </c>
      <c r="L19" s="358">
        <f>SUMPRODUCT((事故データ!$AU$4:$AU$364=$F19)*(事故データ!$AO$4:$AO$364=L$9)*(事故データ!$V$4:$V$364=1))</f>
        <v>0</v>
      </c>
      <c r="M19" s="358">
        <f>SUMPRODUCT((事故データ!$AU$4:$AU$364=$F19)*(事故データ!$AO$4:$AO$364=M$9)*(事故データ!$V$4:$V$364=1))</f>
        <v>0</v>
      </c>
      <c r="N19" s="358">
        <f>SUMPRODUCT((事故データ!$AU$4:$AU$364=$F19)*(事故データ!$AO$4:$AO$364=N$9)*(事故データ!$V$4:$V$364=1))</f>
        <v>0</v>
      </c>
      <c r="O19" s="358">
        <f>SUMPRODUCT((事故データ!$AU$4:$AU$364=$F19)*(事故データ!$AO$4:$AO$364=O$9)*(事故データ!$V$4:$V$364=1))</f>
        <v>0</v>
      </c>
      <c r="P19" s="358">
        <f>SUMPRODUCT((事故データ!$AU$4:$AU$364=$F19)*(事故データ!$AO$4:$AO$364=P$9)*(事故データ!$V$4:$V$364=1))</f>
        <v>0</v>
      </c>
      <c r="Q19" s="358">
        <f>SUMPRODUCT((事故データ!$AU$4:$AU$364=$F19)*(事故データ!$AO$4:$AO$364=Q$9)*(事故データ!$V$4:$V$364=1))</f>
        <v>0</v>
      </c>
      <c r="R19" s="358">
        <f>SUMPRODUCT((事故データ!$AU$4:$AU$364=$F19)*(事故データ!$AO$4:$AO$364=R$9)*(事故データ!$V$4:$V$364=1))</f>
        <v>0</v>
      </c>
      <c r="S19" s="358">
        <f>SUMPRODUCT((事故データ!$AU$4:$AU$364=$F19)*(事故データ!$AO$4:$AO$364=S$9)*(事故データ!$V$4:$V$364=1))</f>
        <v>0</v>
      </c>
      <c r="T19" s="358">
        <f>SUMPRODUCT((事故データ!$AU$4:$AU$364=$F19)*(事故データ!$AO$4:$AO$364=T$9)*(事故データ!$V$4:$V$364=1))</f>
        <v>0</v>
      </c>
      <c r="U19" s="358">
        <f>SUMPRODUCT((事故データ!$AU$4:$AU$364=$F19)*(事故データ!$AO$4:$AO$364=U$9)*(事故データ!$V$4:$V$364=1))</f>
        <v>0</v>
      </c>
      <c r="V19" s="358">
        <f>SUMPRODUCT((事故データ!$AU$4:$AU$364=$F19)*(事故データ!$AO$4:$AO$364=V$9)*(事故データ!$V$4:$V$364=1))</f>
        <v>0</v>
      </c>
      <c r="W19" s="358">
        <f>SUMPRODUCT((事故データ!$AU$4:$AU$364=$F19)*(事故データ!$AO$4:$AO$364=W$9)*(事故データ!$V$4:$V$364=1))</f>
        <v>0</v>
      </c>
      <c r="X19" s="358">
        <f>SUMPRODUCT((事故データ!$AU$4:$AU$364=$F19)*(事故データ!$AO$4:$AO$364=X$9)*(事故データ!$V$4:$V$364=1))</f>
        <v>0</v>
      </c>
      <c r="Y19" s="358">
        <f>SUMPRODUCT((事故データ!$AU$4:$AU$364=$F19)*(事故データ!$AO$4:$AO$364=Y$9)*(事故データ!$V$4:$V$364=1))</f>
        <v>0</v>
      </c>
      <c r="Z19" s="358">
        <f>SUMPRODUCT((事故データ!$AU$4:$AU$364=$F19)*(事故データ!$AO$4:$AO$364=Z$9)*(事故データ!$V$4:$V$364=1))</f>
        <v>0</v>
      </c>
      <c r="AA19" s="358">
        <f>SUMPRODUCT((事故データ!$AU$4:$AU$364=$F19)*(事故データ!$AO$4:$AO$364=AA$9)*(事故データ!$V$4:$V$364=1))</f>
        <v>0</v>
      </c>
      <c r="AB19" s="358">
        <f>SUMPRODUCT((事故データ!$AU$4:$AU$364=$F19)*(事故データ!$AO$4:$AO$364=AB$9)*(事故データ!$V$4:$V$364=1))</f>
        <v>0</v>
      </c>
      <c r="AC19" s="358">
        <f>SUMPRODUCT((事故データ!$AU$4:$AU$364=$F19)*(事故データ!$AO$4:$AO$364=AC$9)*(事故データ!$V$4:$V$364=1))</f>
        <v>0</v>
      </c>
      <c r="AD19" s="358">
        <f>SUMPRODUCT((事故データ!$AU$4:$AU$364=$F19)*(事故データ!$AO$4:$AO$364=AD$9)*(事故データ!$V$4:$V$364=1))</f>
        <v>0</v>
      </c>
      <c r="AE19" s="358">
        <f>SUMPRODUCT((事故データ!$AU$4:$AU$364=$F19)*(事故データ!$AO$4:$AO$364=AE$9)*(事故データ!$V$4:$V$364=1))</f>
        <v>0</v>
      </c>
      <c r="AF19" s="442">
        <f>SUMPRODUCT((事故データ!$AU$4:$AU$364=$F19)*(事故データ!$AO$4:$AO$364=AF$9)*(事故データ!$V$4:$V$364=1))</f>
        <v>0</v>
      </c>
    </row>
    <row r="20" spans="3:32">
      <c r="C20" s="352" t="str">
        <f>項目入力!U18</f>
        <v>壁・塀等</v>
      </c>
      <c r="D20" s="354">
        <f>COUNTIF(事故データ!$AU$4:$AU$364,C20)</f>
        <v>2</v>
      </c>
      <c r="E20" s="298"/>
      <c r="F20" s="355" t="str">
        <f t="shared" si="4"/>
        <v>壁・塀等</v>
      </c>
      <c r="G20" s="356">
        <f t="shared" si="3"/>
        <v>2</v>
      </c>
      <c r="H20" s="357">
        <f>SUMPRODUCT((事故データ!$AU$4:$AU$364=$F20)*(事故データ!$AO$4:$AO$364=H$9)*(事故データ!$V$4:$V$364=1))</f>
        <v>0</v>
      </c>
      <c r="I20" s="358">
        <f>SUMPRODUCT((事故データ!$AU$4:$AU$364=$F20)*(事故データ!$AO$4:$AO$364=I$9)*(事故データ!$V$4:$V$364=1))</f>
        <v>0</v>
      </c>
      <c r="J20" s="358">
        <f>SUMPRODUCT((事故データ!$AU$4:$AU$364=$F20)*(事故データ!$AO$4:$AO$364=J$9)*(事故データ!$V$4:$V$364=1))</f>
        <v>0</v>
      </c>
      <c r="K20" s="358">
        <f>SUMPRODUCT((事故データ!$AU$4:$AU$364=$F20)*(事故データ!$AO$4:$AO$364=K$9)*(事故データ!$V$4:$V$364=1))</f>
        <v>0</v>
      </c>
      <c r="L20" s="358">
        <f>SUMPRODUCT((事故データ!$AU$4:$AU$364=$F20)*(事故データ!$AO$4:$AO$364=L$9)*(事故データ!$V$4:$V$364=1))</f>
        <v>0</v>
      </c>
      <c r="M20" s="358">
        <f>SUMPRODUCT((事故データ!$AU$4:$AU$364=$F20)*(事故データ!$AO$4:$AO$364=M$9)*(事故データ!$V$4:$V$364=1))</f>
        <v>0</v>
      </c>
      <c r="N20" s="358">
        <f>SUMPRODUCT((事故データ!$AU$4:$AU$364=$F20)*(事故データ!$AO$4:$AO$364=N$9)*(事故データ!$V$4:$V$364=1))</f>
        <v>0</v>
      </c>
      <c r="O20" s="358">
        <f>SUMPRODUCT((事故データ!$AU$4:$AU$364=$F20)*(事故データ!$AO$4:$AO$364=O$9)*(事故データ!$V$4:$V$364=1))</f>
        <v>0</v>
      </c>
      <c r="P20" s="358">
        <f>SUMPRODUCT((事故データ!$AU$4:$AU$364=$F20)*(事故データ!$AO$4:$AO$364=P$9)*(事故データ!$V$4:$V$364=1))</f>
        <v>0</v>
      </c>
      <c r="Q20" s="358">
        <f>SUMPRODUCT((事故データ!$AU$4:$AU$364=$F20)*(事故データ!$AO$4:$AO$364=Q$9)*(事故データ!$V$4:$V$364=1))</f>
        <v>0</v>
      </c>
      <c r="R20" s="358">
        <f>SUMPRODUCT((事故データ!$AU$4:$AU$364=$F20)*(事故データ!$AO$4:$AO$364=R$9)*(事故データ!$V$4:$V$364=1))</f>
        <v>0</v>
      </c>
      <c r="S20" s="358">
        <f>SUMPRODUCT((事故データ!$AU$4:$AU$364=$F20)*(事故データ!$AO$4:$AO$364=S$9)*(事故データ!$V$4:$V$364=1))</f>
        <v>0</v>
      </c>
      <c r="T20" s="358">
        <f>SUMPRODUCT((事故データ!$AU$4:$AU$364=$F20)*(事故データ!$AO$4:$AO$364=T$9)*(事故データ!$V$4:$V$364=1))</f>
        <v>0</v>
      </c>
      <c r="U20" s="358">
        <f>SUMPRODUCT((事故データ!$AU$4:$AU$364=$F20)*(事故データ!$AO$4:$AO$364=U$9)*(事故データ!$V$4:$V$364=1))</f>
        <v>1</v>
      </c>
      <c r="V20" s="358">
        <f>SUMPRODUCT((事故データ!$AU$4:$AU$364=$F20)*(事故データ!$AO$4:$AO$364=V$9)*(事故データ!$V$4:$V$364=1))</f>
        <v>0</v>
      </c>
      <c r="W20" s="358">
        <f>SUMPRODUCT((事故データ!$AU$4:$AU$364=$F20)*(事故データ!$AO$4:$AO$364=W$9)*(事故データ!$V$4:$V$364=1))</f>
        <v>0</v>
      </c>
      <c r="X20" s="358">
        <f>SUMPRODUCT((事故データ!$AU$4:$AU$364=$F20)*(事故データ!$AO$4:$AO$364=X$9)*(事故データ!$V$4:$V$364=1))</f>
        <v>0</v>
      </c>
      <c r="Y20" s="358">
        <f>SUMPRODUCT((事故データ!$AU$4:$AU$364=$F20)*(事故データ!$AO$4:$AO$364=Y$9)*(事故データ!$V$4:$V$364=1))</f>
        <v>0</v>
      </c>
      <c r="Z20" s="358">
        <f>SUMPRODUCT((事故データ!$AU$4:$AU$364=$F20)*(事故データ!$AO$4:$AO$364=Z$9)*(事故データ!$V$4:$V$364=1))</f>
        <v>0</v>
      </c>
      <c r="AA20" s="358">
        <f>SUMPRODUCT((事故データ!$AU$4:$AU$364=$F20)*(事故データ!$AO$4:$AO$364=AA$9)*(事故データ!$V$4:$V$364=1))</f>
        <v>0</v>
      </c>
      <c r="AB20" s="358">
        <f>SUMPRODUCT((事故データ!$AU$4:$AU$364=$F20)*(事故データ!$AO$4:$AO$364=AB$9)*(事故データ!$V$4:$V$364=1))</f>
        <v>1</v>
      </c>
      <c r="AC20" s="358">
        <f>SUMPRODUCT((事故データ!$AU$4:$AU$364=$F20)*(事故データ!$AO$4:$AO$364=AC$9)*(事故データ!$V$4:$V$364=1))</f>
        <v>0</v>
      </c>
      <c r="AD20" s="358">
        <f>SUMPRODUCT((事故データ!$AU$4:$AU$364=$F20)*(事故データ!$AO$4:$AO$364=AD$9)*(事故データ!$V$4:$V$364=1))</f>
        <v>0</v>
      </c>
      <c r="AE20" s="358">
        <f>SUMPRODUCT((事故データ!$AU$4:$AU$364=$F20)*(事故データ!$AO$4:$AO$364=AE$9)*(事故データ!$V$4:$V$364=1))</f>
        <v>0</v>
      </c>
      <c r="AF20" s="442">
        <f>SUMPRODUCT((事故データ!$AU$4:$AU$364=$F20)*(事故データ!$AO$4:$AO$364=AF$9)*(事故データ!$V$4:$V$364=1))</f>
        <v>0</v>
      </c>
    </row>
    <row r="21" spans="3:32">
      <c r="C21" s="352" t="str">
        <f>項目入力!U19</f>
        <v>ガードレール</v>
      </c>
      <c r="D21" s="354">
        <f>COUNTIF(事故データ!$AU$4:$AU$364,C21)</f>
        <v>1</v>
      </c>
      <c r="E21" s="298"/>
      <c r="F21" s="355" t="str">
        <f t="shared" si="4"/>
        <v>ガードレール</v>
      </c>
      <c r="G21" s="356">
        <f t="shared" si="3"/>
        <v>1</v>
      </c>
      <c r="H21" s="357">
        <f>SUMPRODUCT((事故データ!$AU$4:$AU$364=$F21)*(事故データ!$AO$4:$AO$364=H$9)*(事故データ!$V$4:$V$364=1))</f>
        <v>0</v>
      </c>
      <c r="I21" s="358">
        <f>SUMPRODUCT((事故データ!$AU$4:$AU$364=$F21)*(事故データ!$AO$4:$AO$364=I$9)*(事故データ!$V$4:$V$364=1))</f>
        <v>0</v>
      </c>
      <c r="J21" s="358">
        <f>SUMPRODUCT((事故データ!$AU$4:$AU$364=$F21)*(事故データ!$AO$4:$AO$364=J$9)*(事故データ!$V$4:$V$364=1))</f>
        <v>0</v>
      </c>
      <c r="K21" s="358">
        <f>SUMPRODUCT((事故データ!$AU$4:$AU$364=$F21)*(事故データ!$AO$4:$AO$364=K$9)*(事故データ!$V$4:$V$364=1))</f>
        <v>0</v>
      </c>
      <c r="L21" s="358">
        <f>SUMPRODUCT((事故データ!$AU$4:$AU$364=$F21)*(事故データ!$AO$4:$AO$364=L$9)*(事故データ!$V$4:$V$364=1))</f>
        <v>1</v>
      </c>
      <c r="M21" s="358">
        <f>SUMPRODUCT((事故データ!$AU$4:$AU$364=$F21)*(事故データ!$AO$4:$AO$364=M$9)*(事故データ!$V$4:$V$364=1))</f>
        <v>0</v>
      </c>
      <c r="N21" s="358">
        <f>SUMPRODUCT((事故データ!$AU$4:$AU$364=$F21)*(事故データ!$AO$4:$AO$364=N$9)*(事故データ!$V$4:$V$364=1))</f>
        <v>0</v>
      </c>
      <c r="O21" s="358">
        <f>SUMPRODUCT((事故データ!$AU$4:$AU$364=$F21)*(事故データ!$AO$4:$AO$364=O$9)*(事故データ!$V$4:$V$364=1))</f>
        <v>0</v>
      </c>
      <c r="P21" s="358">
        <f>SUMPRODUCT((事故データ!$AU$4:$AU$364=$F21)*(事故データ!$AO$4:$AO$364=P$9)*(事故データ!$V$4:$V$364=1))</f>
        <v>0</v>
      </c>
      <c r="Q21" s="358">
        <f>SUMPRODUCT((事故データ!$AU$4:$AU$364=$F21)*(事故データ!$AO$4:$AO$364=Q$9)*(事故データ!$V$4:$V$364=1))</f>
        <v>0</v>
      </c>
      <c r="R21" s="358">
        <f>SUMPRODUCT((事故データ!$AU$4:$AU$364=$F21)*(事故データ!$AO$4:$AO$364=R$9)*(事故データ!$V$4:$V$364=1))</f>
        <v>0</v>
      </c>
      <c r="S21" s="358">
        <f>SUMPRODUCT((事故データ!$AU$4:$AU$364=$F21)*(事故データ!$AO$4:$AO$364=S$9)*(事故データ!$V$4:$V$364=1))</f>
        <v>0</v>
      </c>
      <c r="T21" s="358">
        <f>SUMPRODUCT((事故データ!$AU$4:$AU$364=$F21)*(事故データ!$AO$4:$AO$364=T$9)*(事故データ!$V$4:$V$364=1))</f>
        <v>0</v>
      </c>
      <c r="U21" s="358">
        <f>SUMPRODUCT((事故データ!$AU$4:$AU$364=$F21)*(事故データ!$AO$4:$AO$364=U$9)*(事故データ!$V$4:$V$364=1))</f>
        <v>0</v>
      </c>
      <c r="V21" s="358">
        <f>SUMPRODUCT((事故データ!$AU$4:$AU$364=$F21)*(事故データ!$AO$4:$AO$364=V$9)*(事故データ!$V$4:$V$364=1))</f>
        <v>0</v>
      </c>
      <c r="W21" s="358">
        <f>SUMPRODUCT((事故データ!$AU$4:$AU$364=$F21)*(事故データ!$AO$4:$AO$364=W$9)*(事故データ!$V$4:$V$364=1))</f>
        <v>0</v>
      </c>
      <c r="X21" s="358">
        <f>SUMPRODUCT((事故データ!$AU$4:$AU$364=$F21)*(事故データ!$AO$4:$AO$364=X$9)*(事故データ!$V$4:$V$364=1))</f>
        <v>0</v>
      </c>
      <c r="Y21" s="358">
        <f>SUMPRODUCT((事故データ!$AU$4:$AU$364=$F21)*(事故データ!$AO$4:$AO$364=Y$9)*(事故データ!$V$4:$V$364=1))</f>
        <v>0</v>
      </c>
      <c r="Z21" s="358">
        <f>SUMPRODUCT((事故データ!$AU$4:$AU$364=$F21)*(事故データ!$AO$4:$AO$364=Z$9)*(事故データ!$V$4:$V$364=1))</f>
        <v>0</v>
      </c>
      <c r="AA21" s="358">
        <f>SUMPRODUCT((事故データ!$AU$4:$AU$364=$F21)*(事故データ!$AO$4:$AO$364=AA$9)*(事故データ!$V$4:$V$364=1))</f>
        <v>0</v>
      </c>
      <c r="AB21" s="358">
        <f>SUMPRODUCT((事故データ!$AU$4:$AU$364=$F21)*(事故データ!$AO$4:$AO$364=AB$9)*(事故データ!$V$4:$V$364=1))</f>
        <v>0</v>
      </c>
      <c r="AC21" s="358">
        <f>SUMPRODUCT((事故データ!$AU$4:$AU$364=$F21)*(事故データ!$AO$4:$AO$364=AC$9)*(事故データ!$V$4:$V$364=1))</f>
        <v>0</v>
      </c>
      <c r="AD21" s="358">
        <f>SUMPRODUCT((事故データ!$AU$4:$AU$364=$F21)*(事故データ!$AO$4:$AO$364=AD$9)*(事故データ!$V$4:$V$364=1))</f>
        <v>0</v>
      </c>
      <c r="AE21" s="358">
        <f>SUMPRODUCT((事故データ!$AU$4:$AU$364=$F21)*(事故データ!$AO$4:$AO$364=AE$9)*(事故データ!$V$4:$V$364=1))</f>
        <v>0</v>
      </c>
      <c r="AF21" s="442">
        <f>SUMPRODUCT((事故データ!$AU$4:$AU$364=$F21)*(事故データ!$AO$4:$AO$364=AF$9)*(事故データ!$V$4:$V$364=1))</f>
        <v>0</v>
      </c>
    </row>
    <row r="22" spans="3:32">
      <c r="C22" s="352" t="str">
        <f>項目入力!U20</f>
        <v>信号・街灯・標識・柱等</v>
      </c>
      <c r="D22" s="354">
        <f>COUNTIF(事故データ!$AU$4:$AU$364,C22)</f>
        <v>2</v>
      </c>
      <c r="E22" s="298"/>
      <c r="F22" s="355" t="str">
        <f t="shared" si="4"/>
        <v>信号・街灯・標識・柱等</v>
      </c>
      <c r="G22" s="356">
        <f t="shared" si="3"/>
        <v>2</v>
      </c>
      <c r="H22" s="357">
        <f>SUMPRODUCT((事故データ!$AU$4:$AU$364=$F22)*(事故データ!$AO$4:$AO$364=H$9)*(事故データ!$V$4:$V$364=1))</f>
        <v>0</v>
      </c>
      <c r="I22" s="358">
        <f>SUMPRODUCT((事故データ!$AU$4:$AU$364=$F22)*(事故データ!$AO$4:$AO$364=I$9)*(事故データ!$V$4:$V$364=1))</f>
        <v>0</v>
      </c>
      <c r="J22" s="358">
        <f>SUMPRODUCT((事故データ!$AU$4:$AU$364=$F22)*(事故データ!$AO$4:$AO$364=J$9)*(事故データ!$V$4:$V$364=1))</f>
        <v>0</v>
      </c>
      <c r="K22" s="358">
        <f>SUMPRODUCT((事故データ!$AU$4:$AU$364=$F22)*(事故データ!$AO$4:$AO$364=K$9)*(事故データ!$V$4:$V$364=1))</f>
        <v>0</v>
      </c>
      <c r="L22" s="358">
        <f>SUMPRODUCT((事故データ!$AU$4:$AU$364=$F22)*(事故データ!$AO$4:$AO$364=L$9)*(事故データ!$V$4:$V$364=1))</f>
        <v>0</v>
      </c>
      <c r="M22" s="358">
        <f>SUMPRODUCT((事故データ!$AU$4:$AU$364=$F22)*(事故データ!$AO$4:$AO$364=M$9)*(事故データ!$V$4:$V$364=1))</f>
        <v>0</v>
      </c>
      <c r="N22" s="358">
        <f>SUMPRODUCT((事故データ!$AU$4:$AU$364=$F22)*(事故データ!$AO$4:$AO$364=N$9)*(事故データ!$V$4:$V$364=1))</f>
        <v>0</v>
      </c>
      <c r="O22" s="358">
        <f>SUMPRODUCT((事故データ!$AU$4:$AU$364=$F22)*(事故データ!$AO$4:$AO$364=O$9)*(事故データ!$V$4:$V$364=1))</f>
        <v>0</v>
      </c>
      <c r="P22" s="358">
        <f>SUMPRODUCT((事故データ!$AU$4:$AU$364=$F22)*(事故データ!$AO$4:$AO$364=P$9)*(事故データ!$V$4:$V$364=1))</f>
        <v>0</v>
      </c>
      <c r="Q22" s="358">
        <f>SUMPRODUCT((事故データ!$AU$4:$AU$364=$F22)*(事故データ!$AO$4:$AO$364=Q$9)*(事故データ!$V$4:$V$364=1))</f>
        <v>0</v>
      </c>
      <c r="R22" s="358">
        <f>SUMPRODUCT((事故データ!$AU$4:$AU$364=$F22)*(事故データ!$AO$4:$AO$364=R$9)*(事故データ!$V$4:$V$364=1))</f>
        <v>0</v>
      </c>
      <c r="S22" s="358">
        <f>SUMPRODUCT((事故データ!$AU$4:$AU$364=$F22)*(事故データ!$AO$4:$AO$364=S$9)*(事故データ!$V$4:$V$364=1))</f>
        <v>0</v>
      </c>
      <c r="T22" s="358">
        <f>SUMPRODUCT((事故データ!$AU$4:$AU$364=$F22)*(事故データ!$AO$4:$AO$364=T$9)*(事故データ!$V$4:$V$364=1))</f>
        <v>0</v>
      </c>
      <c r="U22" s="358">
        <f>SUMPRODUCT((事故データ!$AU$4:$AU$364=$F22)*(事故データ!$AO$4:$AO$364=U$9)*(事故データ!$V$4:$V$364=1))</f>
        <v>0</v>
      </c>
      <c r="V22" s="358">
        <f>SUMPRODUCT((事故データ!$AU$4:$AU$364=$F22)*(事故データ!$AO$4:$AO$364=V$9)*(事故データ!$V$4:$V$364=1))</f>
        <v>2</v>
      </c>
      <c r="W22" s="358">
        <f>SUMPRODUCT((事故データ!$AU$4:$AU$364=$F22)*(事故データ!$AO$4:$AO$364=W$9)*(事故データ!$V$4:$V$364=1))</f>
        <v>0</v>
      </c>
      <c r="X22" s="358">
        <f>SUMPRODUCT((事故データ!$AU$4:$AU$364=$F22)*(事故データ!$AO$4:$AO$364=X$9)*(事故データ!$V$4:$V$364=1))</f>
        <v>0</v>
      </c>
      <c r="Y22" s="358">
        <f>SUMPRODUCT((事故データ!$AU$4:$AU$364=$F22)*(事故データ!$AO$4:$AO$364=Y$9)*(事故データ!$V$4:$V$364=1))</f>
        <v>0</v>
      </c>
      <c r="Z22" s="358">
        <f>SUMPRODUCT((事故データ!$AU$4:$AU$364=$F22)*(事故データ!$AO$4:$AO$364=Z$9)*(事故データ!$V$4:$V$364=1))</f>
        <v>0</v>
      </c>
      <c r="AA22" s="358">
        <f>SUMPRODUCT((事故データ!$AU$4:$AU$364=$F22)*(事故データ!$AO$4:$AO$364=AA$9)*(事故データ!$V$4:$V$364=1))</f>
        <v>0</v>
      </c>
      <c r="AB22" s="358">
        <f>SUMPRODUCT((事故データ!$AU$4:$AU$364=$F22)*(事故データ!$AO$4:$AO$364=AB$9)*(事故データ!$V$4:$V$364=1))</f>
        <v>0</v>
      </c>
      <c r="AC22" s="358">
        <f>SUMPRODUCT((事故データ!$AU$4:$AU$364=$F22)*(事故データ!$AO$4:$AO$364=AC$9)*(事故データ!$V$4:$V$364=1))</f>
        <v>0</v>
      </c>
      <c r="AD22" s="358">
        <f>SUMPRODUCT((事故データ!$AU$4:$AU$364=$F22)*(事故データ!$AO$4:$AO$364=AD$9)*(事故データ!$V$4:$V$364=1))</f>
        <v>0</v>
      </c>
      <c r="AE22" s="358">
        <f>SUMPRODUCT((事故データ!$AU$4:$AU$364=$F22)*(事故データ!$AO$4:$AO$364=AE$9)*(事故データ!$V$4:$V$364=1))</f>
        <v>0</v>
      </c>
      <c r="AF22" s="442">
        <f>SUMPRODUCT((事故データ!$AU$4:$AU$364=$F22)*(事故データ!$AO$4:$AO$364=AF$9)*(事故データ!$V$4:$V$364=1))</f>
        <v>0</v>
      </c>
    </row>
    <row r="23" spans="3:32">
      <c r="C23" s="352" t="str">
        <f>項目入力!U21</f>
        <v>柵・フェンス</v>
      </c>
      <c r="D23" s="354">
        <f>COUNTIF(事故データ!$AU$4:$AU$364,C23)</f>
        <v>3</v>
      </c>
      <c r="E23" s="298"/>
      <c r="F23" s="355" t="str">
        <f t="shared" si="4"/>
        <v>柵・フェンス</v>
      </c>
      <c r="G23" s="356">
        <f t="shared" si="3"/>
        <v>3</v>
      </c>
      <c r="H23" s="357">
        <f>SUMPRODUCT((事故データ!$AU$4:$AU$364=$F23)*(事故データ!$AO$4:$AO$364=H$9)*(事故データ!$V$4:$V$364=1))</f>
        <v>0</v>
      </c>
      <c r="I23" s="358">
        <f>SUMPRODUCT((事故データ!$AU$4:$AU$364=$F23)*(事故データ!$AO$4:$AO$364=I$9)*(事故データ!$V$4:$V$364=1))</f>
        <v>0</v>
      </c>
      <c r="J23" s="358">
        <f>SUMPRODUCT((事故データ!$AU$4:$AU$364=$F23)*(事故データ!$AO$4:$AO$364=J$9)*(事故データ!$V$4:$V$364=1))</f>
        <v>0</v>
      </c>
      <c r="K23" s="358">
        <f>SUMPRODUCT((事故データ!$AU$4:$AU$364=$F23)*(事故データ!$AO$4:$AO$364=K$9)*(事故データ!$V$4:$V$364=1))</f>
        <v>0</v>
      </c>
      <c r="L23" s="358">
        <f>SUMPRODUCT((事故データ!$AU$4:$AU$364=$F23)*(事故データ!$AO$4:$AO$364=L$9)*(事故データ!$V$4:$V$364=1))</f>
        <v>1</v>
      </c>
      <c r="M23" s="358">
        <f>SUMPRODUCT((事故データ!$AU$4:$AU$364=$F23)*(事故データ!$AO$4:$AO$364=M$9)*(事故データ!$V$4:$V$364=1))</f>
        <v>0</v>
      </c>
      <c r="N23" s="358">
        <f>SUMPRODUCT((事故データ!$AU$4:$AU$364=$F23)*(事故データ!$AO$4:$AO$364=N$9)*(事故データ!$V$4:$V$364=1))</f>
        <v>0</v>
      </c>
      <c r="O23" s="358">
        <f>SUMPRODUCT((事故データ!$AU$4:$AU$364=$F23)*(事故データ!$AO$4:$AO$364=O$9)*(事故データ!$V$4:$V$364=1))</f>
        <v>0</v>
      </c>
      <c r="P23" s="358">
        <f>SUMPRODUCT((事故データ!$AU$4:$AU$364=$F23)*(事故データ!$AO$4:$AO$364=P$9)*(事故データ!$V$4:$V$364=1))</f>
        <v>0</v>
      </c>
      <c r="Q23" s="358">
        <f>SUMPRODUCT((事故データ!$AU$4:$AU$364=$F23)*(事故データ!$AO$4:$AO$364=Q$9)*(事故データ!$V$4:$V$364=1))</f>
        <v>0</v>
      </c>
      <c r="R23" s="358">
        <f>SUMPRODUCT((事故データ!$AU$4:$AU$364=$F23)*(事故データ!$AO$4:$AO$364=R$9)*(事故データ!$V$4:$V$364=1))</f>
        <v>0</v>
      </c>
      <c r="S23" s="358">
        <f>SUMPRODUCT((事故データ!$AU$4:$AU$364=$F23)*(事故データ!$AO$4:$AO$364=S$9)*(事故データ!$V$4:$V$364=1))</f>
        <v>0</v>
      </c>
      <c r="T23" s="358">
        <f>SUMPRODUCT((事故データ!$AU$4:$AU$364=$F23)*(事故データ!$AO$4:$AO$364=T$9)*(事故データ!$V$4:$V$364=1))</f>
        <v>0</v>
      </c>
      <c r="U23" s="358">
        <f>SUMPRODUCT((事故データ!$AU$4:$AU$364=$F23)*(事故データ!$AO$4:$AO$364=U$9)*(事故データ!$V$4:$V$364=1))</f>
        <v>0</v>
      </c>
      <c r="V23" s="358">
        <f>SUMPRODUCT((事故データ!$AU$4:$AU$364=$F23)*(事故データ!$AO$4:$AO$364=V$9)*(事故データ!$V$4:$V$364=1))</f>
        <v>2</v>
      </c>
      <c r="W23" s="358">
        <f>SUMPRODUCT((事故データ!$AU$4:$AU$364=$F23)*(事故データ!$AO$4:$AO$364=W$9)*(事故データ!$V$4:$V$364=1))</f>
        <v>0</v>
      </c>
      <c r="X23" s="358">
        <f>SUMPRODUCT((事故データ!$AU$4:$AU$364=$F23)*(事故データ!$AO$4:$AO$364=X$9)*(事故データ!$V$4:$V$364=1))</f>
        <v>0</v>
      </c>
      <c r="Y23" s="358">
        <f>SUMPRODUCT((事故データ!$AU$4:$AU$364=$F23)*(事故データ!$AO$4:$AO$364=Y$9)*(事故データ!$V$4:$V$364=1))</f>
        <v>0</v>
      </c>
      <c r="Z23" s="358">
        <f>SUMPRODUCT((事故データ!$AU$4:$AU$364=$F23)*(事故データ!$AO$4:$AO$364=Z$9)*(事故データ!$V$4:$V$364=1))</f>
        <v>0</v>
      </c>
      <c r="AA23" s="358">
        <f>SUMPRODUCT((事故データ!$AU$4:$AU$364=$F23)*(事故データ!$AO$4:$AO$364=AA$9)*(事故データ!$V$4:$V$364=1))</f>
        <v>0</v>
      </c>
      <c r="AB23" s="358">
        <f>SUMPRODUCT((事故データ!$AU$4:$AU$364=$F23)*(事故データ!$AO$4:$AO$364=AB$9)*(事故データ!$V$4:$V$364=1))</f>
        <v>0</v>
      </c>
      <c r="AC23" s="358">
        <f>SUMPRODUCT((事故データ!$AU$4:$AU$364=$F23)*(事故データ!$AO$4:$AO$364=AC$9)*(事故データ!$V$4:$V$364=1))</f>
        <v>0</v>
      </c>
      <c r="AD23" s="358">
        <f>SUMPRODUCT((事故データ!$AU$4:$AU$364=$F23)*(事故データ!$AO$4:$AO$364=AD$9)*(事故データ!$V$4:$V$364=1))</f>
        <v>0</v>
      </c>
      <c r="AE23" s="358">
        <f>SUMPRODUCT((事故データ!$AU$4:$AU$364=$F23)*(事故データ!$AO$4:$AO$364=AE$9)*(事故データ!$V$4:$V$364=1))</f>
        <v>0</v>
      </c>
      <c r="AF23" s="442">
        <f>SUMPRODUCT((事故データ!$AU$4:$AU$364=$F23)*(事故データ!$AO$4:$AO$364=AF$9)*(事故データ!$V$4:$V$364=1))</f>
        <v>0</v>
      </c>
    </row>
    <row r="24" spans="3:32">
      <c r="C24" s="352" t="str">
        <f>項目入力!U22</f>
        <v>ポール</v>
      </c>
      <c r="D24" s="354">
        <f>COUNTIF(事故データ!$AU$4:$AU$364,C24)</f>
        <v>3</v>
      </c>
      <c r="E24" s="298"/>
      <c r="F24" s="355" t="str">
        <f t="shared" si="4"/>
        <v>ポール</v>
      </c>
      <c r="G24" s="356">
        <f t="shared" si="3"/>
        <v>3</v>
      </c>
      <c r="H24" s="357">
        <f>SUMPRODUCT((事故データ!$AU$4:$AU$364=$F24)*(事故データ!$AO$4:$AO$364=H$9)*(事故データ!$V$4:$V$364=1))</f>
        <v>0</v>
      </c>
      <c r="I24" s="358">
        <f>SUMPRODUCT((事故データ!$AU$4:$AU$364=$F24)*(事故データ!$AO$4:$AO$364=I$9)*(事故データ!$V$4:$V$364=1))</f>
        <v>0</v>
      </c>
      <c r="J24" s="358">
        <f>SUMPRODUCT((事故データ!$AU$4:$AU$364=$F24)*(事故データ!$AO$4:$AO$364=J$9)*(事故データ!$V$4:$V$364=1))</f>
        <v>0</v>
      </c>
      <c r="K24" s="358">
        <f>SUMPRODUCT((事故データ!$AU$4:$AU$364=$F24)*(事故データ!$AO$4:$AO$364=K$9)*(事故データ!$V$4:$V$364=1))</f>
        <v>0</v>
      </c>
      <c r="L24" s="358">
        <f>SUMPRODUCT((事故データ!$AU$4:$AU$364=$F24)*(事故データ!$AO$4:$AO$364=L$9)*(事故データ!$V$4:$V$364=1))</f>
        <v>0</v>
      </c>
      <c r="M24" s="358">
        <f>SUMPRODUCT((事故データ!$AU$4:$AU$364=$F24)*(事故データ!$AO$4:$AO$364=M$9)*(事故データ!$V$4:$V$364=1))</f>
        <v>0</v>
      </c>
      <c r="N24" s="358">
        <f>SUMPRODUCT((事故データ!$AU$4:$AU$364=$F24)*(事故データ!$AO$4:$AO$364=N$9)*(事故データ!$V$4:$V$364=1))</f>
        <v>0</v>
      </c>
      <c r="O24" s="358">
        <f>SUMPRODUCT((事故データ!$AU$4:$AU$364=$F24)*(事故データ!$AO$4:$AO$364=O$9)*(事故データ!$V$4:$V$364=1))</f>
        <v>0</v>
      </c>
      <c r="P24" s="358">
        <f>SUMPRODUCT((事故データ!$AU$4:$AU$364=$F24)*(事故データ!$AO$4:$AO$364=P$9)*(事故データ!$V$4:$V$364=1))</f>
        <v>0</v>
      </c>
      <c r="Q24" s="358">
        <f>SUMPRODUCT((事故データ!$AU$4:$AU$364=$F24)*(事故データ!$AO$4:$AO$364=Q$9)*(事故データ!$V$4:$V$364=1))</f>
        <v>0</v>
      </c>
      <c r="R24" s="358">
        <f>SUMPRODUCT((事故データ!$AU$4:$AU$364=$F24)*(事故データ!$AO$4:$AO$364=R$9)*(事故データ!$V$4:$V$364=1))</f>
        <v>0</v>
      </c>
      <c r="S24" s="358">
        <f>SUMPRODUCT((事故データ!$AU$4:$AU$364=$F24)*(事故データ!$AO$4:$AO$364=S$9)*(事故データ!$V$4:$V$364=1))</f>
        <v>0</v>
      </c>
      <c r="T24" s="358">
        <f>SUMPRODUCT((事故データ!$AU$4:$AU$364=$F24)*(事故データ!$AO$4:$AO$364=T$9)*(事故データ!$V$4:$V$364=1))</f>
        <v>0</v>
      </c>
      <c r="U24" s="358">
        <f>SUMPRODUCT((事故データ!$AU$4:$AU$364=$F24)*(事故データ!$AO$4:$AO$364=U$9)*(事故データ!$V$4:$V$364=1))</f>
        <v>0</v>
      </c>
      <c r="V24" s="358">
        <f>SUMPRODUCT((事故データ!$AU$4:$AU$364=$F24)*(事故データ!$AO$4:$AO$364=V$9)*(事故データ!$V$4:$V$364=1))</f>
        <v>1</v>
      </c>
      <c r="W24" s="358">
        <f>SUMPRODUCT((事故データ!$AU$4:$AU$364=$F24)*(事故データ!$AO$4:$AO$364=W$9)*(事故データ!$V$4:$V$364=1))</f>
        <v>2</v>
      </c>
      <c r="X24" s="358">
        <f>SUMPRODUCT((事故データ!$AU$4:$AU$364=$F24)*(事故データ!$AO$4:$AO$364=X$9)*(事故データ!$V$4:$V$364=1))</f>
        <v>0</v>
      </c>
      <c r="Y24" s="358">
        <f>SUMPRODUCT((事故データ!$AU$4:$AU$364=$F24)*(事故データ!$AO$4:$AO$364=Y$9)*(事故データ!$V$4:$V$364=1))</f>
        <v>0</v>
      </c>
      <c r="Z24" s="358">
        <f>SUMPRODUCT((事故データ!$AU$4:$AU$364=$F24)*(事故データ!$AO$4:$AO$364=Z$9)*(事故データ!$V$4:$V$364=1))</f>
        <v>0</v>
      </c>
      <c r="AA24" s="358">
        <f>SUMPRODUCT((事故データ!$AU$4:$AU$364=$F24)*(事故データ!$AO$4:$AO$364=AA$9)*(事故データ!$V$4:$V$364=1))</f>
        <v>0</v>
      </c>
      <c r="AB24" s="358">
        <f>SUMPRODUCT((事故データ!$AU$4:$AU$364=$F24)*(事故データ!$AO$4:$AO$364=AB$9)*(事故データ!$V$4:$V$364=1))</f>
        <v>0</v>
      </c>
      <c r="AC24" s="358">
        <f>SUMPRODUCT((事故データ!$AU$4:$AU$364=$F24)*(事故データ!$AO$4:$AO$364=AC$9)*(事故データ!$V$4:$V$364=1))</f>
        <v>0</v>
      </c>
      <c r="AD24" s="358">
        <f>SUMPRODUCT((事故データ!$AU$4:$AU$364=$F24)*(事故データ!$AO$4:$AO$364=AD$9)*(事故データ!$V$4:$V$364=1))</f>
        <v>0</v>
      </c>
      <c r="AE24" s="358">
        <f>SUMPRODUCT((事故データ!$AU$4:$AU$364=$F24)*(事故データ!$AO$4:$AO$364=AE$9)*(事故データ!$V$4:$V$364=1))</f>
        <v>0</v>
      </c>
      <c r="AF24" s="442">
        <f>SUMPRODUCT((事故データ!$AU$4:$AU$364=$F24)*(事故データ!$AO$4:$AO$364=AF$9)*(事故データ!$V$4:$V$364=1))</f>
        <v>0</v>
      </c>
    </row>
    <row r="25" spans="3:32">
      <c r="C25" s="352" t="str">
        <f>項目入力!U23</f>
        <v>縁石等道路設置物</v>
      </c>
      <c r="D25" s="354">
        <f>COUNTIF(事故データ!$AU$4:$AU$364,C25)</f>
        <v>1</v>
      </c>
      <c r="E25" s="298"/>
      <c r="F25" s="355" t="str">
        <f t="shared" si="4"/>
        <v>縁石等道路設置物</v>
      </c>
      <c r="G25" s="356">
        <f t="shared" si="3"/>
        <v>1</v>
      </c>
      <c r="H25" s="357">
        <f>SUMPRODUCT((事故データ!$AU$4:$AU$364=$F25)*(事故データ!$AO$4:$AO$364=H$9)*(事故データ!$V$4:$V$364=1))</f>
        <v>0</v>
      </c>
      <c r="I25" s="358">
        <f>SUMPRODUCT((事故データ!$AU$4:$AU$364=$F25)*(事故データ!$AO$4:$AO$364=I$9)*(事故データ!$V$4:$V$364=1))</f>
        <v>0</v>
      </c>
      <c r="J25" s="358">
        <f>SUMPRODUCT((事故データ!$AU$4:$AU$364=$F25)*(事故データ!$AO$4:$AO$364=J$9)*(事故データ!$V$4:$V$364=1))</f>
        <v>0</v>
      </c>
      <c r="K25" s="358">
        <f>SUMPRODUCT((事故データ!$AU$4:$AU$364=$F25)*(事故データ!$AO$4:$AO$364=K$9)*(事故データ!$V$4:$V$364=1))</f>
        <v>0</v>
      </c>
      <c r="L25" s="358">
        <f>SUMPRODUCT((事故データ!$AU$4:$AU$364=$F25)*(事故データ!$AO$4:$AO$364=L$9)*(事故データ!$V$4:$V$364=1))</f>
        <v>0</v>
      </c>
      <c r="M25" s="358">
        <f>SUMPRODUCT((事故データ!$AU$4:$AU$364=$F25)*(事故データ!$AO$4:$AO$364=M$9)*(事故データ!$V$4:$V$364=1))</f>
        <v>0</v>
      </c>
      <c r="N25" s="358">
        <f>SUMPRODUCT((事故データ!$AU$4:$AU$364=$F25)*(事故データ!$AO$4:$AO$364=N$9)*(事故データ!$V$4:$V$364=1))</f>
        <v>0</v>
      </c>
      <c r="O25" s="358">
        <f>SUMPRODUCT((事故データ!$AU$4:$AU$364=$F25)*(事故データ!$AO$4:$AO$364=O$9)*(事故データ!$V$4:$V$364=1))</f>
        <v>0</v>
      </c>
      <c r="P25" s="358">
        <f>SUMPRODUCT((事故データ!$AU$4:$AU$364=$F25)*(事故データ!$AO$4:$AO$364=P$9)*(事故データ!$V$4:$V$364=1))</f>
        <v>0</v>
      </c>
      <c r="Q25" s="358">
        <f>SUMPRODUCT((事故データ!$AU$4:$AU$364=$F25)*(事故データ!$AO$4:$AO$364=Q$9)*(事故データ!$V$4:$V$364=1))</f>
        <v>0</v>
      </c>
      <c r="R25" s="358">
        <f>SUMPRODUCT((事故データ!$AU$4:$AU$364=$F25)*(事故データ!$AO$4:$AO$364=R$9)*(事故データ!$V$4:$V$364=1))</f>
        <v>0</v>
      </c>
      <c r="S25" s="358">
        <f>SUMPRODUCT((事故データ!$AU$4:$AU$364=$F25)*(事故データ!$AO$4:$AO$364=S$9)*(事故データ!$V$4:$V$364=1))</f>
        <v>0</v>
      </c>
      <c r="T25" s="358">
        <f>SUMPRODUCT((事故データ!$AU$4:$AU$364=$F25)*(事故データ!$AO$4:$AO$364=T$9)*(事故データ!$V$4:$V$364=1))</f>
        <v>0</v>
      </c>
      <c r="U25" s="358">
        <f>SUMPRODUCT((事故データ!$AU$4:$AU$364=$F25)*(事故データ!$AO$4:$AO$364=U$9)*(事故データ!$V$4:$V$364=1))</f>
        <v>0</v>
      </c>
      <c r="V25" s="358">
        <f>SUMPRODUCT((事故データ!$AU$4:$AU$364=$F25)*(事故データ!$AO$4:$AO$364=V$9)*(事故データ!$V$4:$V$364=1))</f>
        <v>0</v>
      </c>
      <c r="W25" s="358">
        <f>SUMPRODUCT((事故データ!$AU$4:$AU$364=$F25)*(事故データ!$AO$4:$AO$364=W$9)*(事故データ!$V$4:$V$364=1))</f>
        <v>0</v>
      </c>
      <c r="X25" s="358">
        <f>SUMPRODUCT((事故データ!$AU$4:$AU$364=$F25)*(事故データ!$AO$4:$AO$364=X$9)*(事故データ!$V$4:$V$364=1))</f>
        <v>0</v>
      </c>
      <c r="Y25" s="358">
        <f>SUMPRODUCT((事故データ!$AU$4:$AU$364=$F25)*(事故データ!$AO$4:$AO$364=Y$9)*(事故データ!$V$4:$V$364=1))</f>
        <v>1</v>
      </c>
      <c r="Z25" s="358">
        <f>SUMPRODUCT((事故データ!$AU$4:$AU$364=$F25)*(事故データ!$AO$4:$AO$364=Z$9)*(事故データ!$V$4:$V$364=1))</f>
        <v>0</v>
      </c>
      <c r="AA25" s="358">
        <f>SUMPRODUCT((事故データ!$AU$4:$AU$364=$F25)*(事故データ!$AO$4:$AO$364=AA$9)*(事故データ!$V$4:$V$364=1))</f>
        <v>0</v>
      </c>
      <c r="AB25" s="358">
        <f>SUMPRODUCT((事故データ!$AU$4:$AU$364=$F25)*(事故データ!$AO$4:$AO$364=AB$9)*(事故データ!$V$4:$V$364=1))</f>
        <v>0</v>
      </c>
      <c r="AC25" s="358">
        <f>SUMPRODUCT((事故データ!$AU$4:$AU$364=$F25)*(事故データ!$AO$4:$AO$364=AC$9)*(事故データ!$V$4:$V$364=1))</f>
        <v>0</v>
      </c>
      <c r="AD25" s="358">
        <f>SUMPRODUCT((事故データ!$AU$4:$AU$364=$F25)*(事故データ!$AO$4:$AO$364=AD$9)*(事故データ!$V$4:$V$364=1))</f>
        <v>0</v>
      </c>
      <c r="AE25" s="358">
        <f>SUMPRODUCT((事故データ!$AU$4:$AU$364=$F25)*(事故データ!$AO$4:$AO$364=AE$9)*(事故データ!$V$4:$V$364=1))</f>
        <v>0</v>
      </c>
      <c r="AF25" s="442">
        <f>SUMPRODUCT((事故データ!$AU$4:$AU$364=$F25)*(事故データ!$AO$4:$AO$364=AF$9)*(事故データ!$V$4:$V$364=1))</f>
        <v>0</v>
      </c>
    </row>
    <row r="26" spans="3:32">
      <c r="C26" s="352" t="str">
        <f>項目入力!U24</f>
        <v>花壇等低い設置物</v>
      </c>
      <c r="D26" s="354">
        <f>COUNTIF(事故データ!$AU$4:$AU$364,C26)</f>
        <v>0</v>
      </c>
      <c r="E26" s="298"/>
      <c r="F26" s="355" t="str">
        <f t="shared" si="4"/>
        <v>花壇等低い設置物</v>
      </c>
      <c r="G26" s="356">
        <f t="shared" si="3"/>
        <v>0</v>
      </c>
      <c r="H26" s="357">
        <f>SUMPRODUCT((事故データ!$AU$4:$AU$364=$F26)*(事故データ!$AO$4:$AO$364=H$9)*(事故データ!$V$4:$V$364=1))</f>
        <v>0</v>
      </c>
      <c r="I26" s="358">
        <f>SUMPRODUCT((事故データ!$AU$4:$AU$364=$F26)*(事故データ!$AO$4:$AO$364=I$9)*(事故データ!$V$4:$V$364=1))</f>
        <v>0</v>
      </c>
      <c r="J26" s="358">
        <f>SUMPRODUCT((事故データ!$AU$4:$AU$364=$F26)*(事故データ!$AO$4:$AO$364=J$9)*(事故データ!$V$4:$V$364=1))</f>
        <v>0</v>
      </c>
      <c r="K26" s="358">
        <f>SUMPRODUCT((事故データ!$AU$4:$AU$364=$F26)*(事故データ!$AO$4:$AO$364=K$9)*(事故データ!$V$4:$V$364=1))</f>
        <v>0</v>
      </c>
      <c r="L26" s="358">
        <f>SUMPRODUCT((事故データ!$AU$4:$AU$364=$F26)*(事故データ!$AO$4:$AO$364=L$9)*(事故データ!$V$4:$V$364=1))</f>
        <v>0</v>
      </c>
      <c r="M26" s="358">
        <f>SUMPRODUCT((事故データ!$AU$4:$AU$364=$F26)*(事故データ!$AO$4:$AO$364=M$9)*(事故データ!$V$4:$V$364=1))</f>
        <v>0</v>
      </c>
      <c r="N26" s="358">
        <f>SUMPRODUCT((事故データ!$AU$4:$AU$364=$F26)*(事故データ!$AO$4:$AO$364=N$9)*(事故データ!$V$4:$V$364=1))</f>
        <v>0</v>
      </c>
      <c r="O26" s="358">
        <f>SUMPRODUCT((事故データ!$AU$4:$AU$364=$F26)*(事故データ!$AO$4:$AO$364=O$9)*(事故データ!$V$4:$V$364=1))</f>
        <v>0</v>
      </c>
      <c r="P26" s="358">
        <f>SUMPRODUCT((事故データ!$AU$4:$AU$364=$F26)*(事故データ!$AO$4:$AO$364=P$9)*(事故データ!$V$4:$V$364=1))</f>
        <v>0</v>
      </c>
      <c r="Q26" s="358">
        <f>SUMPRODUCT((事故データ!$AU$4:$AU$364=$F26)*(事故データ!$AO$4:$AO$364=Q$9)*(事故データ!$V$4:$V$364=1))</f>
        <v>0</v>
      </c>
      <c r="R26" s="358">
        <f>SUMPRODUCT((事故データ!$AU$4:$AU$364=$F26)*(事故データ!$AO$4:$AO$364=R$9)*(事故データ!$V$4:$V$364=1))</f>
        <v>0</v>
      </c>
      <c r="S26" s="358">
        <f>SUMPRODUCT((事故データ!$AU$4:$AU$364=$F26)*(事故データ!$AO$4:$AO$364=S$9)*(事故データ!$V$4:$V$364=1))</f>
        <v>0</v>
      </c>
      <c r="T26" s="358">
        <f>SUMPRODUCT((事故データ!$AU$4:$AU$364=$F26)*(事故データ!$AO$4:$AO$364=T$9)*(事故データ!$V$4:$V$364=1))</f>
        <v>0</v>
      </c>
      <c r="U26" s="358">
        <f>SUMPRODUCT((事故データ!$AU$4:$AU$364=$F26)*(事故データ!$AO$4:$AO$364=U$9)*(事故データ!$V$4:$V$364=1))</f>
        <v>0</v>
      </c>
      <c r="V26" s="358">
        <f>SUMPRODUCT((事故データ!$AU$4:$AU$364=$F26)*(事故データ!$AO$4:$AO$364=V$9)*(事故データ!$V$4:$V$364=1))</f>
        <v>0</v>
      </c>
      <c r="W26" s="358">
        <f>SUMPRODUCT((事故データ!$AU$4:$AU$364=$F26)*(事故データ!$AO$4:$AO$364=W$9)*(事故データ!$V$4:$V$364=1))</f>
        <v>0</v>
      </c>
      <c r="X26" s="358">
        <f>SUMPRODUCT((事故データ!$AU$4:$AU$364=$F26)*(事故データ!$AO$4:$AO$364=X$9)*(事故データ!$V$4:$V$364=1))</f>
        <v>0</v>
      </c>
      <c r="Y26" s="358">
        <f>SUMPRODUCT((事故データ!$AU$4:$AU$364=$F26)*(事故データ!$AO$4:$AO$364=Y$9)*(事故データ!$V$4:$V$364=1))</f>
        <v>0</v>
      </c>
      <c r="Z26" s="358">
        <f>SUMPRODUCT((事故データ!$AU$4:$AU$364=$F26)*(事故データ!$AO$4:$AO$364=Z$9)*(事故データ!$V$4:$V$364=1))</f>
        <v>0</v>
      </c>
      <c r="AA26" s="358">
        <f>SUMPRODUCT((事故データ!$AU$4:$AU$364=$F26)*(事故データ!$AO$4:$AO$364=AA$9)*(事故データ!$V$4:$V$364=1))</f>
        <v>0</v>
      </c>
      <c r="AB26" s="358">
        <f>SUMPRODUCT((事故データ!$AU$4:$AU$364=$F26)*(事故データ!$AO$4:$AO$364=AB$9)*(事故データ!$V$4:$V$364=1))</f>
        <v>0</v>
      </c>
      <c r="AC26" s="358">
        <f>SUMPRODUCT((事故データ!$AU$4:$AU$364=$F26)*(事故データ!$AO$4:$AO$364=AC$9)*(事故データ!$V$4:$V$364=1))</f>
        <v>0</v>
      </c>
      <c r="AD26" s="358">
        <f>SUMPRODUCT((事故データ!$AU$4:$AU$364=$F26)*(事故データ!$AO$4:$AO$364=AD$9)*(事故データ!$V$4:$V$364=1))</f>
        <v>0</v>
      </c>
      <c r="AE26" s="358">
        <f>SUMPRODUCT((事故データ!$AU$4:$AU$364=$F26)*(事故データ!$AO$4:$AO$364=AE$9)*(事故データ!$V$4:$V$364=1))</f>
        <v>0</v>
      </c>
      <c r="AF26" s="442">
        <f>SUMPRODUCT((事故データ!$AU$4:$AU$364=$F26)*(事故データ!$AO$4:$AO$364=AF$9)*(事故データ!$V$4:$V$364=1))</f>
        <v>0</v>
      </c>
    </row>
    <row r="27" spans="3:32">
      <c r="C27" s="352" t="str">
        <f>項目入力!U25</f>
        <v>屋根.軒.庇等高所設置物</v>
      </c>
      <c r="D27" s="354">
        <f>COUNTIF(事故データ!$AU$4:$AU$364,C27)</f>
        <v>6</v>
      </c>
      <c r="E27" s="298"/>
      <c r="F27" s="355" t="str">
        <f t="shared" si="4"/>
        <v>屋根.軒.庇等高所設置物</v>
      </c>
      <c r="G27" s="356">
        <f t="shared" si="3"/>
        <v>6</v>
      </c>
      <c r="H27" s="357">
        <f>SUMPRODUCT((事故データ!$AU$4:$AU$364=$F27)*(事故データ!$AO$4:$AO$364=H$9)*(事故データ!$V$4:$V$364=1))</f>
        <v>0</v>
      </c>
      <c r="I27" s="358">
        <f>SUMPRODUCT((事故データ!$AU$4:$AU$364=$F27)*(事故データ!$AO$4:$AO$364=I$9)*(事故データ!$V$4:$V$364=1))</f>
        <v>1</v>
      </c>
      <c r="J27" s="358">
        <f>SUMPRODUCT((事故データ!$AU$4:$AU$364=$F27)*(事故データ!$AO$4:$AO$364=J$9)*(事故データ!$V$4:$V$364=1))</f>
        <v>0</v>
      </c>
      <c r="K27" s="358">
        <f>SUMPRODUCT((事故データ!$AU$4:$AU$364=$F27)*(事故データ!$AO$4:$AO$364=K$9)*(事故データ!$V$4:$V$364=1))</f>
        <v>0</v>
      </c>
      <c r="L27" s="358">
        <f>SUMPRODUCT((事故データ!$AU$4:$AU$364=$F27)*(事故データ!$AO$4:$AO$364=L$9)*(事故データ!$V$4:$V$364=1))</f>
        <v>2</v>
      </c>
      <c r="M27" s="358">
        <f>SUMPRODUCT((事故データ!$AU$4:$AU$364=$F27)*(事故データ!$AO$4:$AO$364=M$9)*(事故データ!$V$4:$V$364=1))</f>
        <v>0</v>
      </c>
      <c r="N27" s="358">
        <f>SUMPRODUCT((事故データ!$AU$4:$AU$364=$F27)*(事故データ!$AO$4:$AO$364=N$9)*(事故データ!$V$4:$V$364=1))</f>
        <v>0</v>
      </c>
      <c r="O27" s="358">
        <f>SUMPRODUCT((事故データ!$AU$4:$AU$364=$F27)*(事故データ!$AO$4:$AO$364=O$9)*(事故データ!$V$4:$V$364=1))</f>
        <v>0</v>
      </c>
      <c r="P27" s="358">
        <f>SUMPRODUCT((事故データ!$AU$4:$AU$364=$F27)*(事故データ!$AO$4:$AO$364=P$9)*(事故データ!$V$4:$V$364=1))</f>
        <v>0</v>
      </c>
      <c r="Q27" s="358">
        <f>SUMPRODUCT((事故データ!$AU$4:$AU$364=$F27)*(事故データ!$AO$4:$AO$364=Q$9)*(事故データ!$V$4:$V$364=1))</f>
        <v>0</v>
      </c>
      <c r="R27" s="358">
        <f>SUMPRODUCT((事故データ!$AU$4:$AU$364=$F27)*(事故データ!$AO$4:$AO$364=R$9)*(事故データ!$V$4:$V$364=1))</f>
        <v>0</v>
      </c>
      <c r="S27" s="358">
        <f>SUMPRODUCT((事故データ!$AU$4:$AU$364=$F27)*(事故データ!$AO$4:$AO$364=S$9)*(事故データ!$V$4:$V$364=1))</f>
        <v>0</v>
      </c>
      <c r="T27" s="358">
        <f>SUMPRODUCT((事故データ!$AU$4:$AU$364=$F27)*(事故データ!$AO$4:$AO$364=T$9)*(事故データ!$V$4:$V$364=1))</f>
        <v>0</v>
      </c>
      <c r="U27" s="358">
        <f>SUMPRODUCT((事故データ!$AU$4:$AU$364=$F27)*(事故データ!$AO$4:$AO$364=U$9)*(事故データ!$V$4:$V$364=1))</f>
        <v>0</v>
      </c>
      <c r="V27" s="358">
        <f>SUMPRODUCT((事故データ!$AU$4:$AU$364=$F27)*(事故データ!$AO$4:$AO$364=V$9)*(事故データ!$V$4:$V$364=1))</f>
        <v>1</v>
      </c>
      <c r="W27" s="358">
        <f>SUMPRODUCT((事故データ!$AU$4:$AU$364=$F27)*(事故データ!$AO$4:$AO$364=W$9)*(事故データ!$V$4:$V$364=1))</f>
        <v>2</v>
      </c>
      <c r="X27" s="358">
        <f>SUMPRODUCT((事故データ!$AU$4:$AU$364=$F27)*(事故データ!$AO$4:$AO$364=X$9)*(事故データ!$V$4:$V$364=1))</f>
        <v>0</v>
      </c>
      <c r="Y27" s="358">
        <f>SUMPRODUCT((事故データ!$AU$4:$AU$364=$F27)*(事故データ!$AO$4:$AO$364=Y$9)*(事故データ!$V$4:$V$364=1))</f>
        <v>0</v>
      </c>
      <c r="Z27" s="358">
        <f>SUMPRODUCT((事故データ!$AU$4:$AU$364=$F27)*(事故データ!$AO$4:$AO$364=Z$9)*(事故データ!$V$4:$V$364=1))</f>
        <v>0</v>
      </c>
      <c r="AA27" s="358">
        <f>SUMPRODUCT((事故データ!$AU$4:$AU$364=$F27)*(事故データ!$AO$4:$AO$364=AA$9)*(事故データ!$V$4:$V$364=1))</f>
        <v>0</v>
      </c>
      <c r="AB27" s="358">
        <f>SUMPRODUCT((事故データ!$AU$4:$AU$364=$F27)*(事故データ!$AO$4:$AO$364=AB$9)*(事故データ!$V$4:$V$364=1))</f>
        <v>0</v>
      </c>
      <c r="AC27" s="358">
        <f>SUMPRODUCT((事故データ!$AU$4:$AU$364=$F27)*(事故データ!$AO$4:$AO$364=AC$9)*(事故データ!$V$4:$V$364=1))</f>
        <v>0</v>
      </c>
      <c r="AD27" s="358">
        <f>SUMPRODUCT((事故データ!$AU$4:$AU$364=$F27)*(事故データ!$AO$4:$AO$364=AD$9)*(事故データ!$V$4:$V$364=1))</f>
        <v>0</v>
      </c>
      <c r="AE27" s="358">
        <f>SUMPRODUCT((事故データ!$AU$4:$AU$364=$F27)*(事故データ!$AO$4:$AO$364=AE$9)*(事故データ!$V$4:$V$364=1))</f>
        <v>0</v>
      </c>
      <c r="AF27" s="442">
        <f>SUMPRODUCT((事故データ!$AU$4:$AU$364=$F27)*(事故データ!$AO$4:$AO$364=AF$9)*(事故データ!$V$4:$V$364=1))</f>
        <v>0</v>
      </c>
    </row>
    <row r="28" spans="3:32">
      <c r="C28" s="352" t="str">
        <f>項目入力!U26</f>
        <v>街路樹等高所物</v>
      </c>
      <c r="D28" s="354">
        <f>COUNTIF(事故データ!$AU$4:$AU$364,C28)</f>
        <v>0</v>
      </c>
      <c r="E28" s="298"/>
      <c r="F28" s="355" t="str">
        <f t="shared" si="4"/>
        <v>街路樹等高所物</v>
      </c>
      <c r="G28" s="356">
        <f t="shared" si="3"/>
        <v>0</v>
      </c>
      <c r="H28" s="357">
        <f>SUMPRODUCT((事故データ!$AU$4:$AU$364=$F28)*(事故データ!$AO$4:$AO$364=H$9)*(事故データ!$V$4:$V$364=1))</f>
        <v>0</v>
      </c>
      <c r="I28" s="358">
        <f>SUMPRODUCT((事故データ!$AU$4:$AU$364=$F28)*(事故データ!$AO$4:$AO$364=I$9)*(事故データ!$V$4:$V$364=1))</f>
        <v>0</v>
      </c>
      <c r="J28" s="358">
        <f>SUMPRODUCT((事故データ!$AU$4:$AU$364=$F28)*(事故データ!$AO$4:$AO$364=J$9)*(事故データ!$V$4:$V$364=1))</f>
        <v>0</v>
      </c>
      <c r="K28" s="358">
        <f>SUMPRODUCT((事故データ!$AU$4:$AU$364=$F28)*(事故データ!$AO$4:$AO$364=K$9)*(事故データ!$V$4:$V$364=1))</f>
        <v>0</v>
      </c>
      <c r="L28" s="358">
        <f>SUMPRODUCT((事故データ!$AU$4:$AU$364=$F28)*(事故データ!$AO$4:$AO$364=L$9)*(事故データ!$V$4:$V$364=1))</f>
        <v>0</v>
      </c>
      <c r="M28" s="358">
        <f>SUMPRODUCT((事故データ!$AU$4:$AU$364=$F28)*(事故データ!$AO$4:$AO$364=M$9)*(事故データ!$V$4:$V$364=1))</f>
        <v>0</v>
      </c>
      <c r="N28" s="358">
        <f>SUMPRODUCT((事故データ!$AU$4:$AU$364=$F28)*(事故データ!$AO$4:$AO$364=N$9)*(事故データ!$V$4:$V$364=1))</f>
        <v>0</v>
      </c>
      <c r="O28" s="358">
        <f>SUMPRODUCT((事故データ!$AU$4:$AU$364=$F28)*(事故データ!$AO$4:$AO$364=O$9)*(事故データ!$V$4:$V$364=1))</f>
        <v>0</v>
      </c>
      <c r="P28" s="358">
        <f>SUMPRODUCT((事故データ!$AU$4:$AU$364=$F28)*(事故データ!$AO$4:$AO$364=P$9)*(事故データ!$V$4:$V$364=1))</f>
        <v>0</v>
      </c>
      <c r="Q28" s="358">
        <f>SUMPRODUCT((事故データ!$AU$4:$AU$364=$F28)*(事故データ!$AO$4:$AO$364=Q$9)*(事故データ!$V$4:$V$364=1))</f>
        <v>0</v>
      </c>
      <c r="R28" s="358">
        <f>SUMPRODUCT((事故データ!$AU$4:$AU$364=$F28)*(事故データ!$AO$4:$AO$364=R$9)*(事故データ!$V$4:$V$364=1))</f>
        <v>0</v>
      </c>
      <c r="S28" s="358">
        <f>SUMPRODUCT((事故データ!$AU$4:$AU$364=$F28)*(事故データ!$AO$4:$AO$364=S$9)*(事故データ!$V$4:$V$364=1))</f>
        <v>0</v>
      </c>
      <c r="T28" s="358">
        <f>SUMPRODUCT((事故データ!$AU$4:$AU$364=$F28)*(事故データ!$AO$4:$AO$364=T$9)*(事故データ!$V$4:$V$364=1))</f>
        <v>0</v>
      </c>
      <c r="U28" s="358">
        <f>SUMPRODUCT((事故データ!$AU$4:$AU$364=$F28)*(事故データ!$AO$4:$AO$364=U$9)*(事故データ!$V$4:$V$364=1))</f>
        <v>0</v>
      </c>
      <c r="V28" s="358">
        <f>SUMPRODUCT((事故データ!$AU$4:$AU$364=$F28)*(事故データ!$AO$4:$AO$364=V$9)*(事故データ!$V$4:$V$364=1))</f>
        <v>0</v>
      </c>
      <c r="W28" s="358">
        <f>SUMPRODUCT((事故データ!$AU$4:$AU$364=$F28)*(事故データ!$AO$4:$AO$364=W$9)*(事故データ!$V$4:$V$364=1))</f>
        <v>0</v>
      </c>
      <c r="X28" s="358">
        <f>SUMPRODUCT((事故データ!$AU$4:$AU$364=$F28)*(事故データ!$AO$4:$AO$364=X$9)*(事故データ!$V$4:$V$364=1))</f>
        <v>0</v>
      </c>
      <c r="Y28" s="358">
        <f>SUMPRODUCT((事故データ!$AU$4:$AU$364=$F28)*(事故データ!$AO$4:$AO$364=Y$9)*(事故データ!$V$4:$V$364=1))</f>
        <v>0</v>
      </c>
      <c r="Z28" s="358">
        <f>SUMPRODUCT((事故データ!$AU$4:$AU$364=$F28)*(事故データ!$AO$4:$AO$364=Z$9)*(事故データ!$V$4:$V$364=1))</f>
        <v>0</v>
      </c>
      <c r="AA28" s="358">
        <f>SUMPRODUCT((事故データ!$AU$4:$AU$364=$F28)*(事故データ!$AO$4:$AO$364=AA$9)*(事故データ!$V$4:$V$364=1))</f>
        <v>0</v>
      </c>
      <c r="AB28" s="358">
        <f>SUMPRODUCT((事故データ!$AU$4:$AU$364=$F28)*(事故データ!$AO$4:$AO$364=AB$9)*(事故データ!$V$4:$V$364=1))</f>
        <v>0</v>
      </c>
      <c r="AC28" s="358">
        <f>SUMPRODUCT((事故データ!$AU$4:$AU$364=$F28)*(事故データ!$AO$4:$AO$364=AC$9)*(事故データ!$V$4:$V$364=1))</f>
        <v>0</v>
      </c>
      <c r="AD28" s="358">
        <f>SUMPRODUCT((事故データ!$AU$4:$AU$364=$F28)*(事故データ!$AO$4:$AO$364=AD$9)*(事故データ!$V$4:$V$364=1))</f>
        <v>0</v>
      </c>
      <c r="AE28" s="358">
        <f>SUMPRODUCT((事故データ!$AU$4:$AU$364=$F28)*(事故データ!$AO$4:$AO$364=AE$9)*(事故データ!$V$4:$V$364=1))</f>
        <v>0</v>
      </c>
      <c r="AF28" s="442">
        <f>SUMPRODUCT((事故データ!$AU$4:$AU$364=$F28)*(事故データ!$AO$4:$AO$364=AF$9)*(事故データ!$V$4:$V$364=1))</f>
        <v>0</v>
      </c>
    </row>
    <row r="29" spans="3:32">
      <c r="C29" s="352" t="str">
        <f>項目入力!U27</f>
        <v>ボックス等設置物</v>
      </c>
      <c r="D29" s="354">
        <f>COUNTIF(事故データ!$AU$4:$AU$364,C29)</f>
        <v>0</v>
      </c>
      <c r="E29" s="298"/>
      <c r="F29" s="355" t="str">
        <f t="shared" si="4"/>
        <v>ボックス等設置物</v>
      </c>
      <c r="G29" s="356">
        <f t="shared" si="3"/>
        <v>0</v>
      </c>
      <c r="H29" s="357">
        <f>SUMPRODUCT((事故データ!$AU$4:$AU$364=$F29)*(事故データ!$AO$4:$AO$364=H$9)*(事故データ!$V$4:$V$364=1))</f>
        <v>0</v>
      </c>
      <c r="I29" s="358">
        <f>SUMPRODUCT((事故データ!$AU$4:$AU$364=$F29)*(事故データ!$AO$4:$AO$364=I$9)*(事故データ!$V$4:$V$364=1))</f>
        <v>0</v>
      </c>
      <c r="J29" s="358">
        <f>SUMPRODUCT((事故データ!$AU$4:$AU$364=$F29)*(事故データ!$AO$4:$AO$364=J$9)*(事故データ!$V$4:$V$364=1))</f>
        <v>0</v>
      </c>
      <c r="K29" s="358">
        <f>SUMPRODUCT((事故データ!$AU$4:$AU$364=$F29)*(事故データ!$AO$4:$AO$364=K$9)*(事故データ!$V$4:$V$364=1))</f>
        <v>0</v>
      </c>
      <c r="L29" s="358">
        <f>SUMPRODUCT((事故データ!$AU$4:$AU$364=$F29)*(事故データ!$AO$4:$AO$364=L$9)*(事故データ!$V$4:$V$364=1))</f>
        <v>0</v>
      </c>
      <c r="M29" s="358">
        <f>SUMPRODUCT((事故データ!$AU$4:$AU$364=$F29)*(事故データ!$AO$4:$AO$364=M$9)*(事故データ!$V$4:$V$364=1))</f>
        <v>0</v>
      </c>
      <c r="N29" s="358">
        <f>SUMPRODUCT((事故データ!$AU$4:$AU$364=$F29)*(事故データ!$AO$4:$AO$364=N$9)*(事故データ!$V$4:$V$364=1))</f>
        <v>0</v>
      </c>
      <c r="O29" s="358">
        <f>SUMPRODUCT((事故データ!$AU$4:$AU$364=$F29)*(事故データ!$AO$4:$AO$364=O$9)*(事故データ!$V$4:$V$364=1))</f>
        <v>0</v>
      </c>
      <c r="P29" s="358">
        <f>SUMPRODUCT((事故データ!$AU$4:$AU$364=$F29)*(事故データ!$AO$4:$AO$364=P$9)*(事故データ!$V$4:$V$364=1))</f>
        <v>0</v>
      </c>
      <c r="Q29" s="358">
        <f>SUMPRODUCT((事故データ!$AU$4:$AU$364=$F29)*(事故データ!$AO$4:$AO$364=Q$9)*(事故データ!$V$4:$V$364=1))</f>
        <v>0</v>
      </c>
      <c r="R29" s="358">
        <f>SUMPRODUCT((事故データ!$AU$4:$AU$364=$F29)*(事故データ!$AO$4:$AO$364=R$9)*(事故データ!$V$4:$V$364=1))</f>
        <v>0</v>
      </c>
      <c r="S29" s="358">
        <f>SUMPRODUCT((事故データ!$AU$4:$AU$364=$F29)*(事故データ!$AO$4:$AO$364=S$9)*(事故データ!$V$4:$V$364=1))</f>
        <v>0</v>
      </c>
      <c r="T29" s="358">
        <f>SUMPRODUCT((事故データ!$AU$4:$AU$364=$F29)*(事故データ!$AO$4:$AO$364=T$9)*(事故データ!$V$4:$V$364=1))</f>
        <v>0</v>
      </c>
      <c r="U29" s="358">
        <f>SUMPRODUCT((事故データ!$AU$4:$AU$364=$F29)*(事故データ!$AO$4:$AO$364=U$9)*(事故データ!$V$4:$V$364=1))</f>
        <v>0</v>
      </c>
      <c r="V29" s="358">
        <f>SUMPRODUCT((事故データ!$AU$4:$AU$364=$F29)*(事故データ!$AO$4:$AO$364=V$9)*(事故データ!$V$4:$V$364=1))</f>
        <v>0</v>
      </c>
      <c r="W29" s="358">
        <f>SUMPRODUCT((事故データ!$AU$4:$AU$364=$F29)*(事故データ!$AO$4:$AO$364=W$9)*(事故データ!$V$4:$V$364=1))</f>
        <v>0</v>
      </c>
      <c r="X29" s="358">
        <f>SUMPRODUCT((事故データ!$AU$4:$AU$364=$F29)*(事故データ!$AO$4:$AO$364=X$9)*(事故データ!$V$4:$V$364=1))</f>
        <v>0</v>
      </c>
      <c r="Y29" s="358">
        <f>SUMPRODUCT((事故データ!$AU$4:$AU$364=$F29)*(事故データ!$AO$4:$AO$364=Y$9)*(事故データ!$V$4:$V$364=1))</f>
        <v>0</v>
      </c>
      <c r="Z29" s="358">
        <f>SUMPRODUCT((事故データ!$AU$4:$AU$364=$F29)*(事故データ!$AO$4:$AO$364=Z$9)*(事故データ!$V$4:$V$364=1))</f>
        <v>0</v>
      </c>
      <c r="AA29" s="358">
        <f>SUMPRODUCT((事故データ!$AU$4:$AU$364=$F29)*(事故データ!$AO$4:$AO$364=AA$9)*(事故データ!$V$4:$V$364=1))</f>
        <v>0</v>
      </c>
      <c r="AB29" s="358">
        <f>SUMPRODUCT((事故データ!$AU$4:$AU$364=$F29)*(事故データ!$AO$4:$AO$364=AB$9)*(事故データ!$V$4:$V$364=1))</f>
        <v>0</v>
      </c>
      <c r="AC29" s="358">
        <f>SUMPRODUCT((事故データ!$AU$4:$AU$364=$F29)*(事故データ!$AO$4:$AO$364=AC$9)*(事故データ!$V$4:$V$364=1))</f>
        <v>0</v>
      </c>
      <c r="AD29" s="358">
        <f>SUMPRODUCT((事故データ!$AU$4:$AU$364=$F29)*(事故データ!$AO$4:$AO$364=AD$9)*(事故データ!$V$4:$V$364=1))</f>
        <v>0</v>
      </c>
      <c r="AE29" s="358">
        <f>SUMPRODUCT((事故データ!$AU$4:$AU$364=$F29)*(事故データ!$AO$4:$AO$364=AE$9)*(事故データ!$V$4:$V$364=1))</f>
        <v>0</v>
      </c>
      <c r="AF29" s="442">
        <f>SUMPRODUCT((事故データ!$AU$4:$AU$364=$F29)*(事故データ!$AO$4:$AO$364=AF$9)*(事故データ!$V$4:$V$364=1))</f>
        <v>0</v>
      </c>
    </row>
    <row r="30" spans="3:32">
      <c r="C30" s="352" t="str">
        <f>項目入力!U28</f>
        <v>フォークリフト</v>
      </c>
      <c r="D30" s="354">
        <f>COUNTIF(事故データ!$AU$4:$AU$364,C30)</f>
        <v>0</v>
      </c>
      <c r="E30" s="298"/>
      <c r="F30" s="364" t="str">
        <f t="shared" si="4"/>
        <v>フォークリフト</v>
      </c>
      <c r="G30" s="356">
        <f t="shared" si="3"/>
        <v>0</v>
      </c>
      <c r="H30" s="357">
        <f>SUMPRODUCT((事故データ!$AU$4:$AU$364=$F30)*(事故データ!$AO$4:$AO$364=H$9)*(事故データ!$V$4:$V$364=1))</f>
        <v>0</v>
      </c>
      <c r="I30" s="358">
        <f>SUMPRODUCT((事故データ!$AU$4:$AU$364=$F30)*(事故データ!$AO$4:$AO$364=I$9)*(事故データ!$V$4:$V$364=1))</f>
        <v>0</v>
      </c>
      <c r="J30" s="358">
        <f>SUMPRODUCT((事故データ!$AU$4:$AU$364=$F30)*(事故データ!$AO$4:$AO$364=J$9)*(事故データ!$V$4:$V$364=1))</f>
        <v>0</v>
      </c>
      <c r="K30" s="358">
        <f>SUMPRODUCT((事故データ!$AU$4:$AU$364=$F30)*(事故データ!$AO$4:$AO$364=K$9)*(事故データ!$V$4:$V$364=1))</f>
        <v>0</v>
      </c>
      <c r="L30" s="358">
        <f>SUMPRODUCT((事故データ!$AU$4:$AU$364=$F30)*(事故データ!$AO$4:$AO$364=L$9)*(事故データ!$V$4:$V$364=1))</f>
        <v>0</v>
      </c>
      <c r="M30" s="358">
        <f>SUMPRODUCT((事故データ!$AU$4:$AU$364=$F30)*(事故データ!$AO$4:$AO$364=M$9)*(事故データ!$V$4:$V$364=1))</f>
        <v>0</v>
      </c>
      <c r="N30" s="358">
        <f>SUMPRODUCT((事故データ!$AU$4:$AU$364=$F30)*(事故データ!$AO$4:$AO$364=N$9)*(事故データ!$V$4:$V$364=1))</f>
        <v>0</v>
      </c>
      <c r="O30" s="358">
        <f>SUMPRODUCT((事故データ!$AU$4:$AU$364=$F30)*(事故データ!$AO$4:$AO$364=O$9)*(事故データ!$V$4:$V$364=1))</f>
        <v>0</v>
      </c>
      <c r="P30" s="358">
        <f>SUMPRODUCT((事故データ!$AU$4:$AU$364=$F30)*(事故データ!$AO$4:$AO$364=P$9)*(事故データ!$V$4:$V$364=1))</f>
        <v>0</v>
      </c>
      <c r="Q30" s="358">
        <f>SUMPRODUCT((事故データ!$AU$4:$AU$364=$F30)*(事故データ!$AO$4:$AO$364=Q$9)*(事故データ!$V$4:$V$364=1))</f>
        <v>0</v>
      </c>
      <c r="R30" s="358">
        <f>SUMPRODUCT((事故データ!$AU$4:$AU$364=$F30)*(事故データ!$AO$4:$AO$364=R$9)*(事故データ!$V$4:$V$364=1))</f>
        <v>0</v>
      </c>
      <c r="S30" s="358">
        <f>SUMPRODUCT((事故データ!$AU$4:$AU$364=$F30)*(事故データ!$AO$4:$AO$364=S$9)*(事故データ!$V$4:$V$364=1))</f>
        <v>0</v>
      </c>
      <c r="T30" s="358">
        <f>SUMPRODUCT((事故データ!$AU$4:$AU$364=$F30)*(事故データ!$AO$4:$AO$364=T$9)*(事故データ!$V$4:$V$364=1))</f>
        <v>0</v>
      </c>
      <c r="U30" s="358">
        <f>SUMPRODUCT((事故データ!$AU$4:$AU$364=$F30)*(事故データ!$AO$4:$AO$364=U$9)*(事故データ!$V$4:$V$364=1))</f>
        <v>0</v>
      </c>
      <c r="V30" s="358">
        <f>SUMPRODUCT((事故データ!$AU$4:$AU$364=$F30)*(事故データ!$AO$4:$AO$364=V$9)*(事故データ!$V$4:$V$364=1))</f>
        <v>0</v>
      </c>
      <c r="W30" s="358">
        <f>SUMPRODUCT((事故データ!$AU$4:$AU$364=$F30)*(事故データ!$AO$4:$AO$364=W$9)*(事故データ!$V$4:$V$364=1))</f>
        <v>0</v>
      </c>
      <c r="X30" s="358">
        <f>SUMPRODUCT((事故データ!$AU$4:$AU$364=$F30)*(事故データ!$AO$4:$AO$364=X$9)*(事故データ!$V$4:$V$364=1))</f>
        <v>0</v>
      </c>
      <c r="Y30" s="358">
        <f>SUMPRODUCT((事故データ!$AU$4:$AU$364=$F30)*(事故データ!$AO$4:$AO$364=Y$9)*(事故データ!$V$4:$V$364=1))</f>
        <v>0</v>
      </c>
      <c r="Z30" s="358">
        <f>SUMPRODUCT((事故データ!$AU$4:$AU$364=$F30)*(事故データ!$AO$4:$AO$364=Z$9)*(事故データ!$V$4:$V$364=1))</f>
        <v>0</v>
      </c>
      <c r="AA30" s="358">
        <f>SUMPRODUCT((事故データ!$AU$4:$AU$364=$F30)*(事故データ!$AO$4:$AO$364=AA$9)*(事故データ!$V$4:$V$364=1))</f>
        <v>0</v>
      </c>
      <c r="AB30" s="358">
        <f>SUMPRODUCT((事故データ!$AU$4:$AU$364=$F30)*(事故データ!$AO$4:$AO$364=AB$9)*(事故データ!$V$4:$V$364=1))</f>
        <v>0</v>
      </c>
      <c r="AC30" s="358">
        <f>SUMPRODUCT((事故データ!$AU$4:$AU$364=$F30)*(事故データ!$AO$4:$AO$364=AC$9)*(事故データ!$V$4:$V$364=1))</f>
        <v>0</v>
      </c>
      <c r="AD30" s="358">
        <f>SUMPRODUCT((事故データ!$AU$4:$AU$364=$F30)*(事故データ!$AO$4:$AO$364=AD$9)*(事故データ!$V$4:$V$364=1))</f>
        <v>0</v>
      </c>
      <c r="AE30" s="358">
        <f>SUMPRODUCT((事故データ!$AU$4:$AU$364=$F30)*(事故データ!$AO$4:$AO$364=AE$9)*(事故データ!$V$4:$V$364=1))</f>
        <v>0</v>
      </c>
      <c r="AF30" s="442">
        <f>SUMPRODUCT((事故データ!$AU$4:$AU$364=$F30)*(事故データ!$AO$4:$AO$364=AF$9)*(事故データ!$V$4:$V$364=1))</f>
        <v>0</v>
      </c>
    </row>
    <row r="31" spans="3:32">
      <c r="C31" s="352" t="str">
        <f>項目入力!U29</f>
        <v>飛散飛来・倒壊物等</v>
      </c>
      <c r="D31" s="354">
        <f>COUNTIF(事故データ!$AU$4:$AU$364,C31)</f>
        <v>0</v>
      </c>
      <c r="E31" s="298"/>
      <c r="F31" s="364" t="str">
        <f t="shared" ref="F31:F33" si="5">C31</f>
        <v>飛散飛来・倒壊物等</v>
      </c>
      <c r="G31" s="356">
        <f t="shared" si="3"/>
        <v>0</v>
      </c>
      <c r="H31" s="357">
        <f>SUMPRODUCT((事故データ!$AU$4:$AU$364=$F31)*(事故データ!$AO$4:$AO$364=H$9)*(事故データ!$V$4:$V$364=1))</f>
        <v>0</v>
      </c>
      <c r="I31" s="358">
        <f>SUMPRODUCT((事故データ!$AU$4:$AU$364=$F31)*(事故データ!$AO$4:$AO$364=I$9)*(事故データ!$V$4:$V$364=1))</f>
        <v>0</v>
      </c>
      <c r="J31" s="358">
        <f>SUMPRODUCT((事故データ!$AU$4:$AU$364=$F31)*(事故データ!$AO$4:$AO$364=J$9)*(事故データ!$V$4:$V$364=1))</f>
        <v>0</v>
      </c>
      <c r="K31" s="358">
        <f>SUMPRODUCT((事故データ!$AU$4:$AU$364=$F31)*(事故データ!$AO$4:$AO$364=K$9)*(事故データ!$V$4:$V$364=1))</f>
        <v>0</v>
      </c>
      <c r="L31" s="358">
        <f>SUMPRODUCT((事故データ!$AU$4:$AU$364=$F31)*(事故データ!$AO$4:$AO$364=L$9)*(事故データ!$V$4:$V$364=1))</f>
        <v>0</v>
      </c>
      <c r="M31" s="358">
        <f>SUMPRODUCT((事故データ!$AU$4:$AU$364=$F31)*(事故データ!$AO$4:$AO$364=M$9)*(事故データ!$V$4:$V$364=1))</f>
        <v>0</v>
      </c>
      <c r="N31" s="358">
        <f>SUMPRODUCT((事故データ!$AU$4:$AU$364=$F31)*(事故データ!$AO$4:$AO$364=N$9)*(事故データ!$V$4:$V$364=1))</f>
        <v>0</v>
      </c>
      <c r="O31" s="358">
        <f>SUMPRODUCT((事故データ!$AU$4:$AU$364=$F31)*(事故データ!$AO$4:$AO$364=O$9)*(事故データ!$V$4:$V$364=1))</f>
        <v>0</v>
      </c>
      <c r="P31" s="358">
        <f>SUMPRODUCT((事故データ!$AU$4:$AU$364=$F31)*(事故データ!$AO$4:$AO$364=P$9)*(事故データ!$V$4:$V$364=1))</f>
        <v>0</v>
      </c>
      <c r="Q31" s="358">
        <f>SUMPRODUCT((事故データ!$AU$4:$AU$364=$F31)*(事故データ!$AO$4:$AO$364=Q$9)*(事故データ!$V$4:$V$364=1))</f>
        <v>0</v>
      </c>
      <c r="R31" s="358">
        <f>SUMPRODUCT((事故データ!$AU$4:$AU$364=$F31)*(事故データ!$AO$4:$AO$364=R$9)*(事故データ!$V$4:$V$364=1))</f>
        <v>0</v>
      </c>
      <c r="S31" s="358">
        <f>SUMPRODUCT((事故データ!$AU$4:$AU$364=$F31)*(事故データ!$AO$4:$AO$364=S$9)*(事故データ!$V$4:$V$364=1))</f>
        <v>0</v>
      </c>
      <c r="T31" s="358">
        <f>SUMPRODUCT((事故データ!$AU$4:$AU$364=$F31)*(事故データ!$AO$4:$AO$364=T$9)*(事故データ!$V$4:$V$364=1))</f>
        <v>0</v>
      </c>
      <c r="U31" s="358">
        <f>SUMPRODUCT((事故データ!$AU$4:$AU$364=$F31)*(事故データ!$AO$4:$AO$364=U$9)*(事故データ!$V$4:$V$364=1))</f>
        <v>0</v>
      </c>
      <c r="V31" s="358">
        <f>SUMPRODUCT((事故データ!$AU$4:$AU$364=$F31)*(事故データ!$AO$4:$AO$364=V$9)*(事故データ!$V$4:$V$364=1))</f>
        <v>0</v>
      </c>
      <c r="W31" s="358">
        <f>SUMPRODUCT((事故データ!$AU$4:$AU$364=$F31)*(事故データ!$AO$4:$AO$364=W$9)*(事故データ!$V$4:$V$364=1))</f>
        <v>0</v>
      </c>
      <c r="X31" s="358">
        <f>SUMPRODUCT((事故データ!$AU$4:$AU$364=$F31)*(事故データ!$AO$4:$AO$364=X$9)*(事故データ!$V$4:$V$364=1))</f>
        <v>0</v>
      </c>
      <c r="Y31" s="358">
        <f>SUMPRODUCT((事故データ!$AU$4:$AU$364=$F31)*(事故データ!$AO$4:$AO$364=Y$9)*(事故データ!$V$4:$V$364=1))</f>
        <v>0</v>
      </c>
      <c r="Z31" s="358">
        <f>SUMPRODUCT((事故データ!$AU$4:$AU$364=$F31)*(事故データ!$AO$4:$AO$364=Z$9)*(事故データ!$V$4:$V$364=1))</f>
        <v>0</v>
      </c>
      <c r="AA31" s="358">
        <f>SUMPRODUCT((事故データ!$AU$4:$AU$364=$F31)*(事故データ!$AO$4:$AO$364=AA$9)*(事故データ!$V$4:$V$364=1))</f>
        <v>0</v>
      </c>
      <c r="AB31" s="358">
        <f>SUMPRODUCT((事故データ!$AU$4:$AU$364=$F31)*(事故データ!$AO$4:$AO$364=AB$9)*(事故データ!$V$4:$V$364=1))</f>
        <v>0</v>
      </c>
      <c r="AC31" s="358">
        <f>SUMPRODUCT((事故データ!$AU$4:$AU$364=$F31)*(事故データ!$AO$4:$AO$364=AC$9)*(事故データ!$V$4:$V$364=1))</f>
        <v>0</v>
      </c>
      <c r="AD31" s="358">
        <f>SUMPRODUCT((事故データ!$AU$4:$AU$364=$F31)*(事故データ!$AO$4:$AO$364=AD$9)*(事故データ!$V$4:$V$364=1))</f>
        <v>0</v>
      </c>
      <c r="AE31" s="358">
        <f>SUMPRODUCT((事故データ!$AU$4:$AU$364=$F31)*(事故データ!$AO$4:$AO$364=AE$9)*(事故データ!$V$4:$V$364=1))</f>
        <v>0</v>
      </c>
      <c r="AF31" s="442">
        <f>SUMPRODUCT((事故データ!$AU$4:$AU$364=$F31)*(事故データ!$AO$4:$AO$364=AF$9)*(事故データ!$V$4:$V$364=1))</f>
        <v>0</v>
      </c>
    </row>
    <row r="32" spans="3:32">
      <c r="C32" s="352" t="str">
        <f>項目入力!U30</f>
        <v>不明</v>
      </c>
      <c r="D32" s="354">
        <f>COUNTIF(事故データ!$AU$4:$AU$364,C32)</f>
        <v>0</v>
      </c>
      <c r="E32" s="298"/>
      <c r="F32" s="364" t="str">
        <f t="shared" si="5"/>
        <v>不明</v>
      </c>
      <c r="G32" s="356">
        <f t="shared" si="3"/>
        <v>0</v>
      </c>
      <c r="H32" s="357">
        <f>SUMPRODUCT((事故データ!$AU$4:$AU$364=$F32)*(事故データ!$AO$4:$AO$364=H$9)*(事故データ!$V$4:$V$364=1))</f>
        <v>0</v>
      </c>
      <c r="I32" s="358">
        <f>SUMPRODUCT((事故データ!$AU$4:$AU$364=$F32)*(事故データ!$AO$4:$AO$364=I$9)*(事故データ!$V$4:$V$364=1))</f>
        <v>0</v>
      </c>
      <c r="J32" s="358">
        <f>SUMPRODUCT((事故データ!$AU$4:$AU$364=$F32)*(事故データ!$AO$4:$AO$364=J$9)*(事故データ!$V$4:$V$364=1))</f>
        <v>0</v>
      </c>
      <c r="K32" s="358">
        <f>SUMPRODUCT((事故データ!$AU$4:$AU$364=$F32)*(事故データ!$AO$4:$AO$364=K$9)*(事故データ!$V$4:$V$364=1))</f>
        <v>0</v>
      </c>
      <c r="L32" s="358">
        <f>SUMPRODUCT((事故データ!$AU$4:$AU$364=$F32)*(事故データ!$AO$4:$AO$364=L$9)*(事故データ!$V$4:$V$364=1))</f>
        <v>0</v>
      </c>
      <c r="M32" s="358">
        <f>SUMPRODUCT((事故データ!$AU$4:$AU$364=$F32)*(事故データ!$AO$4:$AO$364=M$9)*(事故データ!$V$4:$V$364=1))</f>
        <v>0</v>
      </c>
      <c r="N32" s="358">
        <f>SUMPRODUCT((事故データ!$AU$4:$AU$364=$F32)*(事故データ!$AO$4:$AO$364=N$9)*(事故データ!$V$4:$V$364=1))</f>
        <v>0</v>
      </c>
      <c r="O32" s="358">
        <f>SUMPRODUCT((事故データ!$AU$4:$AU$364=$F32)*(事故データ!$AO$4:$AO$364=O$9)*(事故データ!$V$4:$V$364=1))</f>
        <v>0</v>
      </c>
      <c r="P32" s="358">
        <f>SUMPRODUCT((事故データ!$AU$4:$AU$364=$F32)*(事故データ!$AO$4:$AO$364=P$9)*(事故データ!$V$4:$V$364=1))</f>
        <v>0</v>
      </c>
      <c r="Q32" s="358">
        <f>SUMPRODUCT((事故データ!$AU$4:$AU$364=$F32)*(事故データ!$AO$4:$AO$364=Q$9)*(事故データ!$V$4:$V$364=1))</f>
        <v>0</v>
      </c>
      <c r="R32" s="358">
        <f>SUMPRODUCT((事故データ!$AU$4:$AU$364=$F32)*(事故データ!$AO$4:$AO$364=R$9)*(事故データ!$V$4:$V$364=1))</f>
        <v>0</v>
      </c>
      <c r="S32" s="358">
        <f>SUMPRODUCT((事故データ!$AU$4:$AU$364=$F32)*(事故データ!$AO$4:$AO$364=S$9)*(事故データ!$V$4:$V$364=1))</f>
        <v>0</v>
      </c>
      <c r="T32" s="358">
        <f>SUMPRODUCT((事故データ!$AU$4:$AU$364=$F32)*(事故データ!$AO$4:$AO$364=T$9)*(事故データ!$V$4:$V$364=1))</f>
        <v>0</v>
      </c>
      <c r="U32" s="358">
        <f>SUMPRODUCT((事故データ!$AU$4:$AU$364=$F32)*(事故データ!$AO$4:$AO$364=U$9)*(事故データ!$V$4:$V$364=1))</f>
        <v>0</v>
      </c>
      <c r="V32" s="358">
        <f>SUMPRODUCT((事故データ!$AU$4:$AU$364=$F32)*(事故データ!$AO$4:$AO$364=V$9)*(事故データ!$V$4:$V$364=1))</f>
        <v>0</v>
      </c>
      <c r="W32" s="358">
        <f>SUMPRODUCT((事故データ!$AU$4:$AU$364=$F32)*(事故データ!$AO$4:$AO$364=W$9)*(事故データ!$V$4:$V$364=1))</f>
        <v>0</v>
      </c>
      <c r="X32" s="358">
        <f>SUMPRODUCT((事故データ!$AU$4:$AU$364=$F32)*(事故データ!$AO$4:$AO$364=X$9)*(事故データ!$V$4:$V$364=1))</f>
        <v>0</v>
      </c>
      <c r="Y32" s="358">
        <f>SUMPRODUCT((事故データ!$AU$4:$AU$364=$F32)*(事故データ!$AO$4:$AO$364=Y$9)*(事故データ!$V$4:$V$364=1))</f>
        <v>0</v>
      </c>
      <c r="Z32" s="358">
        <f>SUMPRODUCT((事故データ!$AU$4:$AU$364=$F32)*(事故データ!$AO$4:$AO$364=Z$9)*(事故データ!$V$4:$V$364=1))</f>
        <v>0</v>
      </c>
      <c r="AA32" s="358">
        <f>SUMPRODUCT((事故データ!$AU$4:$AU$364=$F32)*(事故データ!$AO$4:$AO$364=AA$9)*(事故データ!$V$4:$V$364=1))</f>
        <v>0</v>
      </c>
      <c r="AB32" s="358">
        <f>SUMPRODUCT((事故データ!$AU$4:$AU$364=$F32)*(事故データ!$AO$4:$AO$364=AB$9)*(事故データ!$V$4:$V$364=1))</f>
        <v>0</v>
      </c>
      <c r="AC32" s="358">
        <f>SUMPRODUCT((事故データ!$AU$4:$AU$364=$F32)*(事故データ!$AO$4:$AO$364=AC$9)*(事故データ!$V$4:$V$364=1))</f>
        <v>0</v>
      </c>
      <c r="AD32" s="358">
        <f>SUMPRODUCT((事故データ!$AU$4:$AU$364=$F32)*(事故データ!$AO$4:$AO$364=AD$9)*(事故データ!$V$4:$V$364=1))</f>
        <v>0</v>
      </c>
      <c r="AE32" s="358">
        <f>SUMPRODUCT((事故データ!$AU$4:$AU$364=$F32)*(事故データ!$AO$4:$AO$364=AE$9)*(事故データ!$V$4:$V$364=1))</f>
        <v>0</v>
      </c>
      <c r="AF32" s="442">
        <f>SUMPRODUCT((事故データ!$AU$4:$AU$364=$F32)*(事故データ!$AO$4:$AO$364=AF$9)*(事故データ!$V$4:$V$364=1))</f>
        <v>0</v>
      </c>
    </row>
    <row r="33" spans="1:32">
      <c r="C33" s="365" t="str">
        <f>項目入力!U31</f>
        <v>その他</v>
      </c>
      <c r="D33" s="367">
        <f>COUNTIF(事故データ!$AU$4:$AU$364,C33)</f>
        <v>0</v>
      </c>
      <c r="E33" s="298"/>
      <c r="F33" s="368" t="str">
        <f t="shared" si="5"/>
        <v>その他</v>
      </c>
      <c r="G33" s="369">
        <f t="shared" si="3"/>
        <v>0</v>
      </c>
      <c r="H33" s="370">
        <f>SUMPRODUCT((事故データ!$AU$4:$AU$364=$F33)*(事故データ!$AO$4:$AO$364=H$9)*(事故データ!$V$4:$V$364=1))</f>
        <v>0</v>
      </c>
      <c r="I33" s="371">
        <f>SUMPRODUCT((事故データ!$AU$4:$AU$364=$F33)*(事故データ!$AO$4:$AO$364=I$9)*(事故データ!$V$4:$V$364=1))</f>
        <v>0</v>
      </c>
      <c r="J33" s="371">
        <f>SUMPRODUCT((事故データ!$AU$4:$AU$364=$F33)*(事故データ!$AO$4:$AO$364=J$9)*(事故データ!$V$4:$V$364=1))</f>
        <v>0</v>
      </c>
      <c r="K33" s="371">
        <f>SUMPRODUCT((事故データ!$AU$4:$AU$364=$F33)*(事故データ!$AO$4:$AO$364=K$9)*(事故データ!$V$4:$V$364=1))</f>
        <v>0</v>
      </c>
      <c r="L33" s="371">
        <f>SUMPRODUCT((事故データ!$AU$4:$AU$364=$F33)*(事故データ!$AO$4:$AO$364=L$9)*(事故データ!$V$4:$V$364=1))</f>
        <v>0</v>
      </c>
      <c r="M33" s="371">
        <f>SUMPRODUCT((事故データ!$AU$4:$AU$364=$F33)*(事故データ!$AO$4:$AO$364=M$9)*(事故データ!$V$4:$V$364=1))</f>
        <v>0</v>
      </c>
      <c r="N33" s="371">
        <f>SUMPRODUCT((事故データ!$AU$4:$AU$364=$F33)*(事故データ!$AO$4:$AO$364=N$9)*(事故データ!$V$4:$V$364=1))</f>
        <v>0</v>
      </c>
      <c r="O33" s="371">
        <f>SUMPRODUCT((事故データ!$AU$4:$AU$364=$F33)*(事故データ!$AO$4:$AO$364=O$9)*(事故データ!$V$4:$V$364=1))</f>
        <v>0</v>
      </c>
      <c r="P33" s="371">
        <f>SUMPRODUCT((事故データ!$AU$4:$AU$364=$F33)*(事故データ!$AO$4:$AO$364=P$9)*(事故データ!$V$4:$V$364=1))</f>
        <v>0</v>
      </c>
      <c r="Q33" s="371">
        <f>SUMPRODUCT((事故データ!$AU$4:$AU$364=$F33)*(事故データ!$AO$4:$AO$364=Q$9)*(事故データ!$V$4:$V$364=1))</f>
        <v>0</v>
      </c>
      <c r="R33" s="371">
        <f>SUMPRODUCT((事故データ!$AU$4:$AU$364=$F33)*(事故データ!$AO$4:$AO$364=R$9)*(事故データ!$V$4:$V$364=1))</f>
        <v>0</v>
      </c>
      <c r="S33" s="371">
        <f>SUMPRODUCT((事故データ!$AU$4:$AU$364=$F33)*(事故データ!$AO$4:$AO$364=S$9)*(事故データ!$V$4:$V$364=1))</f>
        <v>0</v>
      </c>
      <c r="T33" s="371">
        <f>SUMPRODUCT((事故データ!$AU$4:$AU$364=$F33)*(事故データ!$AO$4:$AO$364=T$9)*(事故データ!$V$4:$V$364=1))</f>
        <v>0</v>
      </c>
      <c r="U33" s="371">
        <f>SUMPRODUCT((事故データ!$AU$4:$AU$364=$F33)*(事故データ!$AO$4:$AO$364=U$9)*(事故データ!$V$4:$V$364=1))</f>
        <v>0</v>
      </c>
      <c r="V33" s="371">
        <f>SUMPRODUCT((事故データ!$AU$4:$AU$364=$F33)*(事故データ!$AO$4:$AO$364=V$9)*(事故データ!$V$4:$V$364=1))</f>
        <v>0</v>
      </c>
      <c r="W33" s="371">
        <f>SUMPRODUCT((事故データ!$AU$4:$AU$364=$F33)*(事故データ!$AO$4:$AO$364=W$9)*(事故データ!$V$4:$V$364=1))</f>
        <v>0</v>
      </c>
      <c r="X33" s="371">
        <f>SUMPRODUCT((事故データ!$AU$4:$AU$364=$F33)*(事故データ!$AO$4:$AO$364=X$9)*(事故データ!$V$4:$V$364=1))</f>
        <v>0</v>
      </c>
      <c r="Y33" s="371">
        <f>SUMPRODUCT((事故データ!$AU$4:$AU$364=$F33)*(事故データ!$AO$4:$AO$364=Y$9)*(事故データ!$V$4:$V$364=1))</f>
        <v>0</v>
      </c>
      <c r="Z33" s="371">
        <f>SUMPRODUCT((事故データ!$AU$4:$AU$364=$F33)*(事故データ!$AO$4:$AO$364=Z$9)*(事故データ!$V$4:$V$364=1))</f>
        <v>0</v>
      </c>
      <c r="AA33" s="371">
        <f>SUMPRODUCT((事故データ!$AU$4:$AU$364=$F33)*(事故データ!$AO$4:$AO$364=AA$9)*(事故データ!$V$4:$V$364=1))</f>
        <v>0</v>
      </c>
      <c r="AB33" s="371">
        <f>SUMPRODUCT((事故データ!$AU$4:$AU$364=$F33)*(事故データ!$AO$4:$AO$364=AB$9)*(事故データ!$V$4:$V$364=1))</f>
        <v>0</v>
      </c>
      <c r="AC33" s="371">
        <f>SUMPRODUCT((事故データ!$AU$4:$AU$364=$F33)*(事故データ!$AO$4:$AO$364=AC$9)*(事故データ!$V$4:$V$364=1))</f>
        <v>0</v>
      </c>
      <c r="AD33" s="371">
        <f>SUMPRODUCT((事故データ!$AU$4:$AU$364=$F33)*(事故データ!$AO$4:$AO$364=AD$9)*(事故データ!$V$4:$V$364=1))</f>
        <v>0</v>
      </c>
      <c r="AE33" s="371">
        <f>SUMPRODUCT((事故データ!$AU$4:$AU$364=$F33)*(事故データ!$AO$4:$AO$364=AE$9)*(事故データ!$V$4:$V$364=1))</f>
        <v>0</v>
      </c>
      <c r="AF33" s="443">
        <f>SUMPRODUCT((事故データ!$AU$4:$AU$364=$F33)*(事故データ!$AO$4:$AO$364=AF$9)*(事故データ!$V$4:$V$364=1))</f>
        <v>0</v>
      </c>
    </row>
    <row r="34" spans="1:32">
      <c r="A34" s="325" t="s">
        <v>248</v>
      </c>
      <c r="C34" s="437"/>
      <c r="D34" s="438"/>
    </row>
    <row r="35" spans="1:32">
      <c r="B35" s="1139">
        <v>2</v>
      </c>
      <c r="C35" s="326" t="s">
        <v>1688</v>
      </c>
      <c r="D35" s="438"/>
    </row>
    <row r="36" spans="1:32">
      <c r="D36" s="400" t="s">
        <v>176</v>
      </c>
      <c r="E36" s="582">
        <v>15</v>
      </c>
      <c r="F36" s="583" t="str">
        <f>VLOOKUP(E36,$A$41:$B$63,2,0)</f>
        <v>バック時</v>
      </c>
      <c r="V36" s="400" t="s">
        <v>178</v>
      </c>
      <c r="W36" s="584">
        <v>16</v>
      </c>
      <c r="X36" s="326" t="str">
        <f>VLOOKUP(W36,$E$41:$F$59,2,0)</f>
        <v>屋根.軒.庇等高所設置物</v>
      </c>
      <c r="AC36" s="5" t="s">
        <v>1687</v>
      </c>
    </row>
    <row r="37" spans="1:32">
      <c r="C37" s="298" t="s">
        <v>175</v>
      </c>
      <c r="D37" s="298"/>
      <c r="E37" s="298"/>
      <c r="F37" s="310" t="str">
        <f>F36</f>
        <v>バック時</v>
      </c>
      <c r="G37" s="298" t="s">
        <v>313</v>
      </c>
      <c r="H37" s="298"/>
      <c r="I37" s="298"/>
      <c r="J37" s="298"/>
      <c r="K37" s="298"/>
      <c r="L37" s="298"/>
      <c r="M37" s="298"/>
      <c r="N37" s="298"/>
      <c r="O37" s="298"/>
      <c r="P37" s="298"/>
      <c r="Q37" s="298"/>
      <c r="R37" s="298"/>
    </row>
    <row r="38" spans="1:32" ht="37.5" customHeight="1">
      <c r="C38" s="1185" t="str">
        <f>C9</f>
        <v>相手</v>
      </c>
      <c r="D38" s="329" t="s">
        <v>5</v>
      </c>
      <c r="E38" s="298"/>
      <c r="F38" s="375" t="str">
        <f>F36&amp;"                            第一当事者"</f>
        <v>バック時                            第一当事者</v>
      </c>
      <c r="G38" s="585" t="s">
        <v>177</v>
      </c>
      <c r="H38" s="377" t="str">
        <f>項目入力!C111</f>
        <v>前部</v>
      </c>
      <c r="I38" s="378" t="str">
        <f>項目入力!D111</f>
        <v>前部左角</v>
      </c>
      <c r="J38" s="378" t="str">
        <f>項目入力!E111</f>
        <v>前部右角</v>
      </c>
      <c r="K38" s="378" t="str">
        <f>項目入力!F111</f>
        <v>後部左角</v>
      </c>
      <c r="L38" s="378" t="str">
        <f>項目入力!G111</f>
        <v>後部</v>
      </c>
      <c r="M38" s="378" t="str">
        <f>項目入力!H111</f>
        <v>後部右角</v>
      </c>
      <c r="N38" s="378" t="str">
        <f>項目入力!I111</f>
        <v>左側面前</v>
      </c>
      <c r="O38" s="378" t="str">
        <f>項目入力!J111</f>
        <v>左側面</v>
      </c>
      <c r="P38" s="378" t="str">
        <f>項目入力!K111</f>
        <v>左側面後</v>
      </c>
      <c r="Q38" s="378" t="str">
        <f>項目入力!L111</f>
        <v>右側面前</v>
      </c>
      <c r="R38" s="378" t="str">
        <f>項目入力!M111</f>
        <v>右側面</v>
      </c>
      <c r="S38" s="378" t="str">
        <f>項目入力!N111</f>
        <v>右側面後</v>
      </c>
      <c r="T38" s="378" t="str">
        <f>項目入力!O111</f>
        <v>上部箱中央</v>
      </c>
      <c r="U38" s="586" t="str">
        <f>項目入力!P111</f>
        <v>下部</v>
      </c>
    </row>
    <row r="39" spans="1:32" ht="19.899999999999999" customHeight="1">
      <c r="C39" s="1186"/>
      <c r="D39" s="329"/>
      <c r="E39" s="298"/>
      <c r="F39" s="501" t="s">
        <v>232</v>
      </c>
      <c r="G39" s="331">
        <f>SUM(H39:U39)</f>
        <v>9</v>
      </c>
      <c r="H39" s="332">
        <f>SUMPRODUCT((事故データ!$AT$4:$AT$364=H$38)*(事故データ!$AO$4:$AO$364=$F$36))</f>
        <v>0</v>
      </c>
      <c r="I39" s="333">
        <f>SUMPRODUCT((事故データ!$AT$4:$AT$364=I$38)*(事故データ!$AO$4:$AO$364=$F$36))</f>
        <v>0</v>
      </c>
      <c r="J39" s="333">
        <f>SUMPRODUCT((事故データ!$AT$4:$AT$364=J$38)*(事故データ!$AO$4:$AO$364=$F$36))</f>
        <v>1</v>
      </c>
      <c r="K39" s="333">
        <f>SUMPRODUCT((事故データ!$AT$4:$AT$364=K$38)*(事故データ!$AO$4:$AO$364=$F$36))</f>
        <v>2</v>
      </c>
      <c r="L39" s="333">
        <f>SUMPRODUCT((事故データ!$AT$4:$AT$364=L$38)*(事故データ!$AO$4:$AO$364=$F$36))</f>
        <v>2</v>
      </c>
      <c r="M39" s="333">
        <f>SUMPRODUCT((事故データ!$AT$4:$AT$364=M$38)*(事故データ!$AO$4:$AO$364=$F$36))</f>
        <v>2</v>
      </c>
      <c r="N39" s="333">
        <f>SUMPRODUCT((事故データ!$AT$4:$AT$364=N$38)*(事故データ!$AO$4:$AO$364=$F$36))</f>
        <v>1</v>
      </c>
      <c r="O39" s="333">
        <f>SUMPRODUCT((事故データ!$AT$4:$AT$364=O$38)*(事故データ!$AO$4:$AO$364=$F$36))</f>
        <v>0</v>
      </c>
      <c r="P39" s="333">
        <f>SUMPRODUCT((事故データ!$AT$4:$AT$364=P$38)*(事故データ!$AO$4:$AO$364=$F$36))</f>
        <v>1</v>
      </c>
      <c r="Q39" s="333">
        <f>SUMPRODUCT((事故データ!$AT$4:$AT$364=Q$38)*(事故データ!$AO$4:$AO$364=$F$36))</f>
        <v>0</v>
      </c>
      <c r="R39" s="333">
        <f>SUMPRODUCT((事故データ!$AT$4:$AT$364=R$38)*(事故データ!$AO$4:$AO$364=$F$36))</f>
        <v>0</v>
      </c>
      <c r="S39" s="333">
        <f>SUMPRODUCT((事故データ!$AT$4:$AT$364=S$38)*(事故データ!$AO$4:$AO$364=$F$36))</f>
        <v>0</v>
      </c>
      <c r="T39" s="333">
        <f>SUMPRODUCT((事故データ!$AT$4:$AT$364=T$38)*(事故データ!$AO$4:$AO$364=$F$36))</f>
        <v>0</v>
      </c>
      <c r="U39" s="439">
        <f>SUMPRODUCT((事故データ!$AT$4:$AT$364=U$38)*(事故データ!$AO$4:$AO$364=$F$36))</f>
        <v>0</v>
      </c>
    </row>
    <row r="40" spans="1:32">
      <c r="C40" s="1187"/>
      <c r="D40" s="338">
        <f>SUM(D41:D59)</f>
        <v>31</v>
      </c>
      <c r="E40" s="587" t="s">
        <v>234</v>
      </c>
      <c r="F40" s="388" t="s">
        <v>1215</v>
      </c>
      <c r="G40" s="338">
        <f t="shared" ref="G40" si="6">SUM(G41:G59)</f>
        <v>9</v>
      </c>
      <c r="H40" s="389">
        <f>SUM(H41:H59)</f>
        <v>0</v>
      </c>
      <c r="I40" s="390">
        <f>SUM(I41:I59)</f>
        <v>0</v>
      </c>
      <c r="J40" s="391">
        <f t="shared" ref="J40:T40" si="7">SUM(J41:J59)</f>
        <v>1</v>
      </c>
      <c r="K40" s="391">
        <f t="shared" si="7"/>
        <v>2</v>
      </c>
      <c r="L40" s="391">
        <f t="shared" si="7"/>
        <v>2</v>
      </c>
      <c r="M40" s="391">
        <f t="shared" si="7"/>
        <v>2</v>
      </c>
      <c r="N40" s="391">
        <f t="shared" si="7"/>
        <v>1</v>
      </c>
      <c r="O40" s="391">
        <f t="shared" si="7"/>
        <v>0</v>
      </c>
      <c r="P40" s="391">
        <f t="shared" si="7"/>
        <v>1</v>
      </c>
      <c r="Q40" s="391">
        <f t="shared" si="7"/>
        <v>0</v>
      </c>
      <c r="R40" s="391">
        <f t="shared" si="7"/>
        <v>0</v>
      </c>
      <c r="S40" s="391">
        <f t="shared" si="7"/>
        <v>0</v>
      </c>
      <c r="T40" s="391">
        <f t="shared" si="7"/>
        <v>0</v>
      </c>
      <c r="U40" s="392">
        <f>SUM(U41:U59)</f>
        <v>0</v>
      </c>
      <c r="W40" s="588" t="str">
        <f>F38&amp;" 衝突部位"</f>
        <v>バック時                            第一当事者 衝突部位</v>
      </c>
      <c r="X40" s="304"/>
      <c r="Y40" s="298"/>
      <c r="Z40" s="298"/>
      <c r="AA40" s="298"/>
      <c r="AB40" s="298"/>
      <c r="AC40" s="298"/>
      <c r="AD40" s="298"/>
      <c r="AE40" s="298"/>
    </row>
    <row r="41" spans="1:32">
      <c r="A41" s="589">
        <v>1</v>
      </c>
      <c r="B41" s="589" t="str">
        <f>項目入力!X10</f>
        <v>正面衝突</v>
      </c>
      <c r="C41" s="343" t="str">
        <f t="shared" ref="C41:C59" si="8">C70</f>
        <v>車</v>
      </c>
      <c r="D41" s="345">
        <f>COUNTIF(事故データ!$AU$4:$AU$364,C41)</f>
        <v>10</v>
      </c>
      <c r="E41" s="590">
        <v>1</v>
      </c>
      <c r="F41" s="591" t="str">
        <f>C41</f>
        <v>車</v>
      </c>
      <c r="G41" s="347">
        <f t="shared" ref="G41:G59" si="9">SUM(H41:U41)</f>
        <v>2</v>
      </c>
      <c r="H41" s="348">
        <f>SUMPRODUCT((事故データ!$AU$4:$AU$364=$F41)*(事故データ!$AT$4:$AT$364=H$38)*(事故データ!$AO$4:$AO$364=$F$36)*(事故データ!$V$4:$V$364=1))</f>
        <v>0</v>
      </c>
      <c r="I41" s="349">
        <f>SUMPRODUCT((事故データ!$AU$4:$AU$364=$F41)*(事故データ!$AT$4:$AT$364=I$38)*(事故データ!$AO$4:$AO$364=$F$36)*(事故データ!$V$4:$V$364=1))</f>
        <v>0</v>
      </c>
      <c r="J41" s="349">
        <f>SUMPRODUCT((事故データ!$AU$4:$AU$364=$F41)*(事故データ!$AT$4:$AT$364=J$38)*(事故データ!$AO$4:$AO$364=$F$36)*(事故データ!$V$4:$V$364=1))</f>
        <v>0</v>
      </c>
      <c r="K41" s="349">
        <f>SUMPRODUCT((事故データ!$AU$4:$AU$364=$F41)*(事故データ!$AT$4:$AT$364=K$38)*(事故データ!$AO$4:$AO$364=$F$36)*(事故データ!$V$4:$V$364=1))</f>
        <v>0</v>
      </c>
      <c r="L41" s="349">
        <f>SUMPRODUCT((事故データ!$AU$4:$AU$364=$F41)*(事故データ!$AT$4:$AT$364=L$38)*(事故データ!$AO$4:$AO$364=$F$36)*(事故データ!$V$4:$V$364=1))</f>
        <v>1</v>
      </c>
      <c r="M41" s="349">
        <f>SUMPRODUCT((事故データ!$AU$4:$AU$364=$F41)*(事故データ!$AT$4:$AT$364=M$38)*(事故データ!$AO$4:$AO$364=$F$36)*(事故データ!$V$4:$V$364=1))</f>
        <v>1</v>
      </c>
      <c r="N41" s="349">
        <f>SUMPRODUCT((事故データ!$AU$4:$AU$364=$F41)*(事故データ!$AT$4:$AT$364=N$38)*(事故データ!$AO$4:$AO$364=$F$36)*(事故データ!$V$4:$V$364=1))</f>
        <v>0</v>
      </c>
      <c r="O41" s="349">
        <f>SUMPRODUCT((事故データ!$AU$4:$AU$364=$F41)*(事故データ!$AT$4:$AT$364=O$38)*(事故データ!$AO$4:$AO$364=$F$36)*(事故データ!$V$4:$V$364=1))</f>
        <v>0</v>
      </c>
      <c r="P41" s="349">
        <f>SUMPRODUCT((事故データ!$AU$4:$AU$364=$F41)*(事故データ!$AT$4:$AT$364=P$38)*(事故データ!$AO$4:$AO$364=$F$36)*(事故データ!$V$4:$V$364=1))</f>
        <v>0</v>
      </c>
      <c r="Q41" s="349">
        <f>SUMPRODUCT((事故データ!$AU$4:$AU$364=$F41)*(事故データ!$AT$4:$AT$364=Q$38)*(事故データ!$AO$4:$AO$364=$F$36)*(事故データ!$V$4:$V$364=1))</f>
        <v>0</v>
      </c>
      <c r="R41" s="349">
        <f>SUMPRODUCT((事故データ!$AU$4:$AU$364=$F41)*(事故データ!$AT$4:$AT$364=R$38)*(事故データ!$AO$4:$AO$364=$F$36)*(事故データ!$V$4:$V$364=1))</f>
        <v>0</v>
      </c>
      <c r="S41" s="349">
        <f>SUMPRODUCT((事故データ!$AU$4:$AU$364=$F41)*(事故データ!$AT$4:$AT$364=S$38)*(事故データ!$AO$4:$AO$364=$F$36)*(事故データ!$V$4:$V$364=1))</f>
        <v>0</v>
      </c>
      <c r="T41" s="349">
        <f>SUMPRODUCT((事故データ!$AU$4:$AU$364=$F41)*(事故データ!$AT$4:$AT$364=T$38)*(事故データ!$AO$4:$AO$364=$F$36)*(事故データ!$V$4:$V$364=1))</f>
        <v>0</v>
      </c>
      <c r="U41" s="441">
        <f>SUMPRODUCT((事故データ!$AU$4:$AU$364=$F41)*(事故データ!$AT$4:$AT$364=U$38)*(事故データ!$AO$4:$AO$364=$F$36)*(事故データ!$V$4:$V$364=1))</f>
        <v>0</v>
      </c>
      <c r="W41" s="592">
        <f>H40</f>
        <v>0</v>
      </c>
      <c r="X41" s="593">
        <f>I40</f>
        <v>0</v>
      </c>
      <c r="Y41" s="307">
        <f>J40</f>
        <v>1</v>
      </c>
      <c r="Z41" s="298"/>
      <c r="AA41" s="298"/>
      <c r="AB41" s="298"/>
      <c r="AC41" s="298"/>
      <c r="AD41" s="298"/>
      <c r="AE41" s="298"/>
    </row>
    <row r="42" spans="1:32">
      <c r="A42" s="589">
        <v>2</v>
      </c>
      <c r="B42" s="589" t="str">
        <f>項目入力!X11</f>
        <v>直進時</v>
      </c>
      <c r="C42" s="352" t="str">
        <f t="shared" si="8"/>
        <v>単車</v>
      </c>
      <c r="D42" s="354">
        <f>COUNTIF(事故データ!$AU$4:$AU$364,C42)</f>
        <v>0</v>
      </c>
      <c r="E42" s="590">
        <v>2</v>
      </c>
      <c r="F42" s="594" t="str">
        <f>C42</f>
        <v>単車</v>
      </c>
      <c r="G42" s="356">
        <f t="shared" si="9"/>
        <v>0</v>
      </c>
      <c r="H42" s="357">
        <f>SUMPRODUCT((事故データ!$AU$4:$AU$364=$F42)*(事故データ!$AT$4:$AT$364=H$38)*(事故データ!$AO$4:$AO$364=$F$36)*(事故データ!$V$4:$V$364=1))</f>
        <v>0</v>
      </c>
      <c r="I42" s="358">
        <f>SUMPRODUCT((事故データ!$AU$4:$AU$364=$F42)*(事故データ!$AT$4:$AT$364=I$38)*(事故データ!$AO$4:$AO$364=$F$36)*(事故データ!$V$4:$V$364=1))</f>
        <v>0</v>
      </c>
      <c r="J42" s="358">
        <f>SUMPRODUCT((事故データ!$AU$4:$AU$364=$F42)*(事故データ!$AT$4:$AT$364=J$38)*(事故データ!$AO$4:$AO$364=$F$36)*(事故データ!$V$4:$V$364=1))</f>
        <v>0</v>
      </c>
      <c r="K42" s="358">
        <f>SUMPRODUCT((事故データ!$AU$4:$AU$364=$F42)*(事故データ!$AT$4:$AT$364=K$38)*(事故データ!$AO$4:$AO$364=$F$36)*(事故データ!$V$4:$V$364=1))</f>
        <v>0</v>
      </c>
      <c r="L42" s="358">
        <f>SUMPRODUCT((事故データ!$AU$4:$AU$364=$F42)*(事故データ!$AT$4:$AT$364=L$38)*(事故データ!$AO$4:$AO$364=$F$36)*(事故データ!$V$4:$V$364=1))</f>
        <v>0</v>
      </c>
      <c r="M42" s="358">
        <f>SUMPRODUCT((事故データ!$AU$4:$AU$364=$F42)*(事故データ!$AT$4:$AT$364=M$38)*(事故データ!$AO$4:$AO$364=$F$36)*(事故データ!$V$4:$V$364=1))</f>
        <v>0</v>
      </c>
      <c r="N42" s="358">
        <f>SUMPRODUCT((事故データ!$AU$4:$AU$364=$F42)*(事故データ!$AT$4:$AT$364=N$38)*(事故データ!$AO$4:$AO$364=$F$36)*(事故データ!$V$4:$V$364=1))</f>
        <v>0</v>
      </c>
      <c r="O42" s="358">
        <f>SUMPRODUCT((事故データ!$AU$4:$AU$364=$F42)*(事故データ!$AT$4:$AT$364=O$38)*(事故データ!$AO$4:$AO$364=$F$36)*(事故データ!$V$4:$V$364=1))</f>
        <v>0</v>
      </c>
      <c r="P42" s="358">
        <f>SUMPRODUCT((事故データ!$AU$4:$AU$364=$F42)*(事故データ!$AT$4:$AT$364=P$38)*(事故データ!$AO$4:$AO$364=$F$36)*(事故データ!$V$4:$V$364=1))</f>
        <v>0</v>
      </c>
      <c r="Q42" s="358">
        <f>SUMPRODUCT((事故データ!$AU$4:$AU$364=$F42)*(事故データ!$AT$4:$AT$364=Q$38)*(事故データ!$AO$4:$AO$364=$F$36)*(事故データ!$V$4:$V$364=1))</f>
        <v>0</v>
      </c>
      <c r="R42" s="358">
        <f>SUMPRODUCT((事故データ!$AU$4:$AU$364=$F42)*(事故データ!$AT$4:$AT$364=R$38)*(事故データ!$AO$4:$AO$364=$F$36)*(事故データ!$V$4:$V$364=1))</f>
        <v>0</v>
      </c>
      <c r="S42" s="358">
        <f>SUMPRODUCT((事故データ!$AU$4:$AU$364=$F42)*(事故データ!$AT$4:$AT$364=S$38)*(事故データ!$AO$4:$AO$364=$F$36)*(事故データ!$V$4:$V$364=1))</f>
        <v>0</v>
      </c>
      <c r="T42" s="358">
        <f>SUMPRODUCT((事故データ!$AU$4:$AU$364=$F42)*(事故データ!$AT$4:$AT$364=T$38)*(事故データ!$AO$4:$AO$364=$F$36)*(事故データ!$V$4:$V$364=1))</f>
        <v>0</v>
      </c>
      <c r="U42" s="442">
        <f>SUMPRODUCT((事故データ!$AU$4:$AU$364=$F42)*(事故データ!$AT$4:$AT$364=U$38)*(事故データ!$AO$4:$AO$364=$F$36)*(事故データ!$V$4:$V$364=1))</f>
        <v>0</v>
      </c>
      <c r="W42" s="592"/>
      <c r="X42" s="310"/>
      <c r="Y42" s="299"/>
      <c r="Z42" s="298"/>
      <c r="AA42" s="298"/>
      <c r="AB42" s="298"/>
      <c r="AC42" s="298">
        <f>T40</f>
        <v>0</v>
      </c>
      <c r="AD42" s="298"/>
      <c r="AE42" s="298"/>
    </row>
    <row r="43" spans="1:32">
      <c r="A43" s="589">
        <v>3</v>
      </c>
      <c r="B43" s="589" t="str">
        <f>項目入力!X12</f>
        <v>出会い頭</v>
      </c>
      <c r="C43" s="352" t="str">
        <f t="shared" si="8"/>
        <v>自転車</v>
      </c>
      <c r="D43" s="354">
        <f>COUNTIF(事故データ!$AU$4:$AU$364,C43)</f>
        <v>0</v>
      </c>
      <c r="E43" s="590">
        <v>3</v>
      </c>
      <c r="F43" s="594" t="str">
        <f t="shared" ref="F43:F59" si="10">C43</f>
        <v>自転車</v>
      </c>
      <c r="G43" s="356">
        <f t="shared" si="9"/>
        <v>0</v>
      </c>
      <c r="H43" s="357">
        <f>SUMPRODUCT((事故データ!$AU$4:$AU$364=$F43)*(事故データ!$AT$4:$AT$364=H$38)*(事故データ!$AO$4:$AO$364=$F$36)*(事故データ!$V$4:$V$364=1))</f>
        <v>0</v>
      </c>
      <c r="I43" s="358">
        <f>SUMPRODUCT((事故データ!$AU$4:$AU$364=$F43)*(事故データ!$AT$4:$AT$364=I$38)*(事故データ!$AO$4:$AO$364=$F$36)*(事故データ!$V$4:$V$364=1))</f>
        <v>0</v>
      </c>
      <c r="J43" s="358">
        <f>SUMPRODUCT((事故データ!$AU$4:$AU$364=$F43)*(事故データ!$AT$4:$AT$364=J$38)*(事故データ!$AO$4:$AO$364=$F$36)*(事故データ!$V$4:$V$364=1))</f>
        <v>0</v>
      </c>
      <c r="K43" s="358">
        <f>SUMPRODUCT((事故データ!$AU$4:$AU$364=$F43)*(事故データ!$AT$4:$AT$364=K$38)*(事故データ!$AO$4:$AO$364=$F$36)*(事故データ!$V$4:$V$364=1))</f>
        <v>0</v>
      </c>
      <c r="L43" s="358">
        <f>SUMPRODUCT((事故データ!$AU$4:$AU$364=$F43)*(事故データ!$AT$4:$AT$364=L$38)*(事故データ!$AO$4:$AO$364=$F$36)*(事故データ!$V$4:$V$364=1))</f>
        <v>0</v>
      </c>
      <c r="M43" s="358">
        <f>SUMPRODUCT((事故データ!$AU$4:$AU$364=$F43)*(事故データ!$AT$4:$AT$364=M$38)*(事故データ!$AO$4:$AO$364=$F$36)*(事故データ!$V$4:$V$364=1))</f>
        <v>0</v>
      </c>
      <c r="N43" s="358">
        <f>SUMPRODUCT((事故データ!$AU$4:$AU$364=$F43)*(事故データ!$AT$4:$AT$364=N$38)*(事故データ!$AO$4:$AO$364=$F$36)*(事故データ!$V$4:$V$364=1))</f>
        <v>0</v>
      </c>
      <c r="O43" s="358">
        <f>SUMPRODUCT((事故データ!$AU$4:$AU$364=$F43)*(事故データ!$AT$4:$AT$364=O$38)*(事故データ!$AO$4:$AO$364=$F$36)*(事故データ!$V$4:$V$364=1))</f>
        <v>0</v>
      </c>
      <c r="P43" s="358">
        <f>SUMPRODUCT((事故データ!$AU$4:$AU$364=$F43)*(事故データ!$AT$4:$AT$364=P$38)*(事故データ!$AO$4:$AO$364=$F$36)*(事故データ!$V$4:$V$364=1))</f>
        <v>0</v>
      </c>
      <c r="Q43" s="358">
        <f>SUMPRODUCT((事故データ!$AU$4:$AU$364=$F43)*(事故データ!$AT$4:$AT$364=Q$38)*(事故データ!$AO$4:$AO$364=$F$36)*(事故データ!$V$4:$V$364=1))</f>
        <v>0</v>
      </c>
      <c r="R43" s="358">
        <f>SUMPRODUCT((事故データ!$AU$4:$AU$364=$F43)*(事故データ!$AT$4:$AT$364=R$38)*(事故データ!$AO$4:$AO$364=$F$36)*(事故データ!$V$4:$V$364=1))</f>
        <v>0</v>
      </c>
      <c r="S43" s="358">
        <f>SUMPRODUCT((事故データ!$AU$4:$AU$364=$F43)*(事故データ!$AT$4:$AT$364=S$38)*(事故データ!$AO$4:$AO$364=$F$36)*(事故データ!$V$4:$V$364=1))</f>
        <v>0</v>
      </c>
      <c r="T43" s="358">
        <f>SUMPRODUCT((事故データ!$AU$4:$AU$364=$F43)*(事故データ!$AT$4:$AT$364=T$38)*(事故データ!$AO$4:$AO$364=$F$36)*(事故データ!$V$4:$V$364=1))</f>
        <v>0</v>
      </c>
      <c r="U43" s="442">
        <f>SUMPRODUCT((事故データ!$AU$4:$AU$364=$F43)*(事故データ!$AT$4:$AT$364=U$38)*(事故データ!$AO$4:$AO$364=$F$36)*(事故データ!$V$4:$V$364=1))</f>
        <v>0</v>
      </c>
      <c r="W43" s="595">
        <f>N40</f>
        <v>1</v>
      </c>
      <c r="X43" s="310"/>
      <c r="Y43" s="299">
        <f>Q40</f>
        <v>0</v>
      </c>
      <c r="Z43" s="298"/>
      <c r="AA43" s="298"/>
      <c r="AB43" s="298"/>
      <c r="AC43" s="298"/>
      <c r="AD43" s="298"/>
      <c r="AE43" s="298"/>
    </row>
    <row r="44" spans="1:32">
      <c r="A44" s="589">
        <v>4</v>
      </c>
      <c r="B44" s="589" t="str">
        <f>項目入力!X13</f>
        <v>右折時</v>
      </c>
      <c r="C44" s="352" t="str">
        <f t="shared" si="8"/>
        <v>歩行者</v>
      </c>
      <c r="D44" s="354">
        <f>COUNTIF(事故データ!$AU$4:$AU$364,C44)</f>
        <v>0</v>
      </c>
      <c r="E44" s="590">
        <v>4</v>
      </c>
      <c r="F44" s="594" t="str">
        <f t="shared" si="10"/>
        <v>歩行者</v>
      </c>
      <c r="G44" s="356">
        <f t="shared" si="9"/>
        <v>0</v>
      </c>
      <c r="H44" s="357">
        <f>SUMPRODUCT((事故データ!$AU$4:$AU$364=$F44)*(事故データ!$AT$4:$AT$364=H$38)*(事故データ!$AO$4:$AO$364=$F$36)*(事故データ!$V$4:$V$364=1))</f>
        <v>0</v>
      </c>
      <c r="I44" s="358">
        <f>SUMPRODUCT((事故データ!$AU$4:$AU$364=$F44)*(事故データ!$AT$4:$AT$364=I$38)*(事故データ!$AO$4:$AO$364=$F$36)*(事故データ!$V$4:$V$364=1))</f>
        <v>0</v>
      </c>
      <c r="J44" s="358">
        <f>SUMPRODUCT((事故データ!$AU$4:$AU$364=$F44)*(事故データ!$AT$4:$AT$364=J$38)*(事故データ!$AO$4:$AO$364=$F$36)*(事故データ!$V$4:$V$364=1))</f>
        <v>0</v>
      </c>
      <c r="K44" s="358">
        <f>SUMPRODUCT((事故データ!$AU$4:$AU$364=$F44)*(事故データ!$AT$4:$AT$364=K$38)*(事故データ!$AO$4:$AO$364=$F$36)*(事故データ!$V$4:$V$364=1))</f>
        <v>0</v>
      </c>
      <c r="L44" s="358">
        <f>SUMPRODUCT((事故データ!$AU$4:$AU$364=$F44)*(事故データ!$AT$4:$AT$364=L$38)*(事故データ!$AO$4:$AO$364=$F$36)*(事故データ!$V$4:$V$364=1))</f>
        <v>0</v>
      </c>
      <c r="M44" s="358">
        <f>SUMPRODUCT((事故データ!$AU$4:$AU$364=$F44)*(事故データ!$AT$4:$AT$364=M$38)*(事故データ!$AO$4:$AO$364=$F$36)*(事故データ!$V$4:$V$364=1))</f>
        <v>0</v>
      </c>
      <c r="N44" s="358">
        <f>SUMPRODUCT((事故データ!$AU$4:$AU$364=$F44)*(事故データ!$AT$4:$AT$364=N$38)*(事故データ!$AO$4:$AO$364=$F$36)*(事故データ!$V$4:$V$364=1))</f>
        <v>0</v>
      </c>
      <c r="O44" s="358">
        <f>SUMPRODUCT((事故データ!$AU$4:$AU$364=$F44)*(事故データ!$AT$4:$AT$364=O$38)*(事故データ!$AO$4:$AO$364=$F$36)*(事故データ!$V$4:$V$364=1))</f>
        <v>0</v>
      </c>
      <c r="P44" s="358">
        <f>SUMPRODUCT((事故データ!$AU$4:$AU$364=$F44)*(事故データ!$AT$4:$AT$364=P$38)*(事故データ!$AO$4:$AO$364=$F$36)*(事故データ!$V$4:$V$364=1))</f>
        <v>0</v>
      </c>
      <c r="Q44" s="358">
        <f>SUMPRODUCT((事故データ!$AU$4:$AU$364=$F44)*(事故データ!$AT$4:$AT$364=Q$38)*(事故データ!$AO$4:$AO$364=$F$36)*(事故データ!$V$4:$V$364=1))</f>
        <v>0</v>
      </c>
      <c r="R44" s="358">
        <f>SUMPRODUCT((事故データ!$AU$4:$AU$364=$F44)*(事故データ!$AT$4:$AT$364=R$38)*(事故データ!$AO$4:$AO$364=$F$36)*(事故データ!$V$4:$V$364=1))</f>
        <v>0</v>
      </c>
      <c r="S44" s="358">
        <f>SUMPRODUCT((事故データ!$AU$4:$AU$364=$F44)*(事故データ!$AT$4:$AT$364=S$38)*(事故データ!$AO$4:$AO$364=$F$36)*(事故データ!$V$4:$V$364=1))</f>
        <v>0</v>
      </c>
      <c r="T44" s="358">
        <f>SUMPRODUCT((事故データ!$AU$4:$AU$364=$F44)*(事故データ!$AT$4:$AT$364=T$38)*(事故データ!$AO$4:$AO$364=$F$36)*(事故データ!$V$4:$V$364=1))</f>
        <v>0</v>
      </c>
      <c r="U44" s="442">
        <f>SUMPRODUCT((事故データ!$AU$4:$AU$364=$F44)*(事故データ!$AT$4:$AT$364=U$38)*(事故データ!$AO$4:$AO$364=$F$36)*(事故データ!$V$4:$V$364=1))</f>
        <v>0</v>
      </c>
      <c r="W44" s="595"/>
      <c r="X44" s="310"/>
      <c r="Y44" s="299"/>
      <c r="Z44" s="298"/>
      <c r="AA44" s="298"/>
      <c r="AB44" s="298"/>
      <c r="AC44" s="298"/>
      <c r="AD44" s="298"/>
      <c r="AE44" s="298"/>
    </row>
    <row r="45" spans="1:32">
      <c r="A45" s="589">
        <v>5</v>
      </c>
      <c r="B45" s="589" t="str">
        <f>項目入力!X14</f>
        <v>左折時</v>
      </c>
      <c r="C45" s="352" t="str">
        <f t="shared" si="8"/>
        <v>施設設置物</v>
      </c>
      <c r="D45" s="354">
        <f>COUNTIF(事故データ!$AU$4:$AU$364,C45)</f>
        <v>2</v>
      </c>
      <c r="E45" s="590">
        <v>5</v>
      </c>
      <c r="F45" s="594" t="str">
        <f t="shared" si="10"/>
        <v>施設設置物</v>
      </c>
      <c r="G45" s="356">
        <f t="shared" si="9"/>
        <v>1</v>
      </c>
      <c r="H45" s="357">
        <f>SUMPRODUCT((事故データ!$AU$4:$AU$364=$F45)*(事故データ!$AT$4:$AT$364=H$38)*(事故データ!$AO$4:$AO$364=$F$36)*(事故データ!$V$4:$V$364=1))</f>
        <v>0</v>
      </c>
      <c r="I45" s="358">
        <f>SUMPRODUCT((事故データ!$AU$4:$AU$364=$F45)*(事故データ!$AT$4:$AT$364=I$38)*(事故データ!$AO$4:$AO$364=$F$36)*(事故データ!$V$4:$V$364=1))</f>
        <v>0</v>
      </c>
      <c r="J45" s="358">
        <f>SUMPRODUCT((事故データ!$AU$4:$AU$364=$F45)*(事故データ!$AT$4:$AT$364=J$38)*(事故データ!$AO$4:$AO$364=$F$36)*(事故データ!$V$4:$V$364=1))</f>
        <v>0</v>
      </c>
      <c r="K45" s="358">
        <f>SUMPRODUCT((事故データ!$AU$4:$AU$364=$F45)*(事故データ!$AT$4:$AT$364=K$38)*(事故データ!$AO$4:$AO$364=$F$36)*(事故データ!$V$4:$V$364=1))</f>
        <v>1</v>
      </c>
      <c r="L45" s="358">
        <f>SUMPRODUCT((事故データ!$AU$4:$AU$364=$F45)*(事故データ!$AT$4:$AT$364=L$38)*(事故データ!$AO$4:$AO$364=$F$36)*(事故データ!$V$4:$V$364=1))</f>
        <v>0</v>
      </c>
      <c r="M45" s="358">
        <f>SUMPRODUCT((事故データ!$AU$4:$AU$364=$F45)*(事故データ!$AT$4:$AT$364=M$38)*(事故データ!$AO$4:$AO$364=$F$36)*(事故データ!$V$4:$V$364=1))</f>
        <v>0</v>
      </c>
      <c r="N45" s="358">
        <f>SUMPRODUCT((事故データ!$AU$4:$AU$364=$F45)*(事故データ!$AT$4:$AT$364=N$38)*(事故データ!$AO$4:$AO$364=$F$36)*(事故データ!$V$4:$V$364=1))</f>
        <v>0</v>
      </c>
      <c r="O45" s="358">
        <f>SUMPRODUCT((事故データ!$AU$4:$AU$364=$F45)*(事故データ!$AT$4:$AT$364=O$38)*(事故データ!$AO$4:$AO$364=$F$36)*(事故データ!$V$4:$V$364=1))</f>
        <v>0</v>
      </c>
      <c r="P45" s="358">
        <f>SUMPRODUCT((事故データ!$AU$4:$AU$364=$F45)*(事故データ!$AT$4:$AT$364=P$38)*(事故データ!$AO$4:$AO$364=$F$36)*(事故データ!$V$4:$V$364=1))</f>
        <v>0</v>
      </c>
      <c r="Q45" s="358">
        <f>SUMPRODUCT((事故データ!$AU$4:$AU$364=$F45)*(事故データ!$AT$4:$AT$364=Q$38)*(事故データ!$AO$4:$AO$364=$F$36)*(事故データ!$V$4:$V$364=1))</f>
        <v>0</v>
      </c>
      <c r="R45" s="358">
        <f>SUMPRODUCT((事故データ!$AU$4:$AU$364=$F45)*(事故データ!$AT$4:$AT$364=R$38)*(事故データ!$AO$4:$AO$364=$F$36)*(事故データ!$V$4:$V$364=1))</f>
        <v>0</v>
      </c>
      <c r="S45" s="358">
        <f>SUMPRODUCT((事故データ!$AU$4:$AU$364=$F45)*(事故データ!$AT$4:$AT$364=S$38)*(事故データ!$AO$4:$AO$364=$F$36)*(事故データ!$V$4:$V$364=1))</f>
        <v>0</v>
      </c>
      <c r="T45" s="358">
        <f>SUMPRODUCT((事故データ!$AU$4:$AU$364=$F45)*(事故データ!$AT$4:$AT$364=T$38)*(事故データ!$AO$4:$AO$364=$F$36)*(事故データ!$V$4:$V$364=1))</f>
        <v>0</v>
      </c>
      <c r="U45" s="442">
        <f>SUMPRODUCT((事故データ!$AU$4:$AU$364=$F45)*(事故データ!$AT$4:$AT$364=U$38)*(事故データ!$AO$4:$AO$364=$F$36)*(事故データ!$V$4:$V$364=1))</f>
        <v>0</v>
      </c>
      <c r="W45" s="595">
        <f>O40</f>
        <v>0</v>
      </c>
      <c r="X45" s="310"/>
      <c r="Y45" s="299">
        <f>R40</f>
        <v>0</v>
      </c>
      <c r="Z45" s="298"/>
      <c r="AA45" s="298"/>
      <c r="AB45" s="298"/>
      <c r="AC45" s="298"/>
      <c r="AD45" s="298"/>
      <c r="AE45" s="298"/>
    </row>
    <row r="46" spans="1:32">
      <c r="A46" s="589">
        <v>6</v>
      </c>
      <c r="B46" s="589" t="str">
        <f>項目入力!X15</f>
        <v>カーブ走行時</v>
      </c>
      <c r="C46" s="352" t="str">
        <f t="shared" si="8"/>
        <v>門扉・家屋等</v>
      </c>
      <c r="D46" s="354">
        <f>COUNTIF(事故データ!$AU$4:$AU$364,C46)</f>
        <v>1</v>
      </c>
      <c r="E46" s="590">
        <v>6</v>
      </c>
      <c r="F46" s="594" t="str">
        <f t="shared" si="10"/>
        <v>門扉・家屋等</v>
      </c>
      <c r="G46" s="356">
        <f t="shared" si="9"/>
        <v>0</v>
      </c>
      <c r="H46" s="357">
        <f>SUMPRODUCT((事故データ!$AU$4:$AU$364=$F46)*(事故データ!$AT$4:$AT$364=H$38)*(事故データ!$AO$4:$AO$364=$F$36)*(事故データ!$V$4:$V$364=1))</f>
        <v>0</v>
      </c>
      <c r="I46" s="358">
        <f>SUMPRODUCT((事故データ!$AU$4:$AU$364=$F46)*(事故データ!$AT$4:$AT$364=I$38)*(事故データ!$AO$4:$AO$364=$F$36)*(事故データ!$V$4:$V$364=1))</f>
        <v>0</v>
      </c>
      <c r="J46" s="358">
        <f>SUMPRODUCT((事故データ!$AU$4:$AU$364=$F46)*(事故データ!$AT$4:$AT$364=J$38)*(事故データ!$AO$4:$AO$364=$F$36)*(事故データ!$V$4:$V$364=1))</f>
        <v>0</v>
      </c>
      <c r="K46" s="358">
        <f>SUMPRODUCT((事故データ!$AU$4:$AU$364=$F46)*(事故データ!$AT$4:$AT$364=K$38)*(事故データ!$AO$4:$AO$364=$F$36)*(事故データ!$V$4:$V$364=1))</f>
        <v>0</v>
      </c>
      <c r="L46" s="358">
        <f>SUMPRODUCT((事故データ!$AU$4:$AU$364=$F46)*(事故データ!$AT$4:$AT$364=L$38)*(事故データ!$AO$4:$AO$364=$F$36)*(事故データ!$V$4:$V$364=1))</f>
        <v>0</v>
      </c>
      <c r="M46" s="358">
        <f>SUMPRODUCT((事故データ!$AU$4:$AU$364=$F46)*(事故データ!$AT$4:$AT$364=M$38)*(事故データ!$AO$4:$AO$364=$F$36)*(事故データ!$V$4:$V$364=1))</f>
        <v>0</v>
      </c>
      <c r="N46" s="358">
        <f>SUMPRODUCT((事故データ!$AU$4:$AU$364=$F46)*(事故データ!$AT$4:$AT$364=N$38)*(事故データ!$AO$4:$AO$364=$F$36)*(事故データ!$V$4:$V$364=1))</f>
        <v>0</v>
      </c>
      <c r="O46" s="358">
        <f>SUMPRODUCT((事故データ!$AU$4:$AU$364=$F46)*(事故データ!$AT$4:$AT$364=O$38)*(事故データ!$AO$4:$AO$364=$F$36)*(事故データ!$V$4:$V$364=1))</f>
        <v>0</v>
      </c>
      <c r="P46" s="358">
        <f>SUMPRODUCT((事故データ!$AU$4:$AU$364=$F46)*(事故データ!$AT$4:$AT$364=P$38)*(事故データ!$AO$4:$AO$364=$F$36)*(事故データ!$V$4:$V$364=1))</f>
        <v>0</v>
      </c>
      <c r="Q46" s="358">
        <f>SUMPRODUCT((事故データ!$AU$4:$AU$364=$F46)*(事故データ!$AT$4:$AT$364=Q$38)*(事故データ!$AO$4:$AO$364=$F$36)*(事故データ!$V$4:$V$364=1))</f>
        <v>0</v>
      </c>
      <c r="R46" s="358">
        <f>SUMPRODUCT((事故データ!$AU$4:$AU$364=$F46)*(事故データ!$AT$4:$AT$364=R$38)*(事故データ!$AO$4:$AO$364=$F$36)*(事故データ!$V$4:$V$364=1))</f>
        <v>0</v>
      </c>
      <c r="S46" s="358">
        <f>SUMPRODUCT((事故データ!$AU$4:$AU$364=$F46)*(事故データ!$AT$4:$AT$364=S$38)*(事故データ!$AO$4:$AO$364=$F$36)*(事故データ!$V$4:$V$364=1))</f>
        <v>0</v>
      </c>
      <c r="T46" s="358">
        <f>SUMPRODUCT((事故データ!$AU$4:$AU$364=$F46)*(事故データ!$AT$4:$AT$364=T$38)*(事故データ!$AO$4:$AO$364=$F$36)*(事故データ!$V$4:$V$364=1))</f>
        <v>0</v>
      </c>
      <c r="U46" s="442">
        <f>SUMPRODUCT((事故データ!$AU$4:$AU$364=$F46)*(事故データ!$AT$4:$AT$364=U$38)*(事故データ!$AO$4:$AO$364=$F$36)*(事故データ!$V$4:$V$364=1))</f>
        <v>0</v>
      </c>
      <c r="W46" s="595"/>
      <c r="X46" s="310"/>
      <c r="Y46" s="299"/>
      <c r="Z46" s="298"/>
      <c r="AA46" s="298"/>
      <c r="AB46" s="298"/>
      <c r="AC46" s="306">
        <f>U40</f>
        <v>0</v>
      </c>
      <c r="AD46" s="298"/>
      <c r="AE46" s="298"/>
    </row>
    <row r="47" spans="1:32">
      <c r="A47" s="589">
        <v>7</v>
      </c>
      <c r="B47" s="589" t="str">
        <f>項目入力!X16</f>
        <v>追突</v>
      </c>
      <c r="C47" s="352" t="str">
        <f t="shared" si="8"/>
        <v>ゲートバー</v>
      </c>
      <c r="D47" s="354">
        <f>COUNTIF(事故データ!$AU$4:$AU$364,C47)</f>
        <v>0</v>
      </c>
      <c r="E47" s="590">
        <v>7</v>
      </c>
      <c r="F47" s="594" t="str">
        <f t="shared" si="10"/>
        <v>ゲートバー</v>
      </c>
      <c r="G47" s="356">
        <f t="shared" si="9"/>
        <v>0</v>
      </c>
      <c r="H47" s="357">
        <f>SUMPRODUCT((事故データ!$AU$4:$AU$364=$F47)*(事故データ!$AT$4:$AT$364=H$38)*(事故データ!$AO$4:$AO$364=$F$36)*(事故データ!$V$4:$V$364=1))</f>
        <v>0</v>
      </c>
      <c r="I47" s="358">
        <f>SUMPRODUCT((事故データ!$AU$4:$AU$364=$F47)*(事故データ!$AT$4:$AT$364=I$38)*(事故データ!$AO$4:$AO$364=$F$36)*(事故データ!$V$4:$V$364=1))</f>
        <v>0</v>
      </c>
      <c r="J47" s="358">
        <f>SUMPRODUCT((事故データ!$AU$4:$AU$364=$F47)*(事故データ!$AT$4:$AT$364=J$38)*(事故データ!$AO$4:$AO$364=$F$36)*(事故データ!$V$4:$V$364=1))</f>
        <v>0</v>
      </c>
      <c r="K47" s="358">
        <f>SUMPRODUCT((事故データ!$AU$4:$AU$364=$F47)*(事故データ!$AT$4:$AT$364=K$38)*(事故データ!$AO$4:$AO$364=$F$36)*(事故データ!$V$4:$V$364=1))</f>
        <v>0</v>
      </c>
      <c r="L47" s="358">
        <f>SUMPRODUCT((事故データ!$AU$4:$AU$364=$F47)*(事故データ!$AT$4:$AT$364=L$38)*(事故データ!$AO$4:$AO$364=$F$36)*(事故データ!$V$4:$V$364=1))</f>
        <v>0</v>
      </c>
      <c r="M47" s="358">
        <f>SUMPRODUCT((事故データ!$AU$4:$AU$364=$F47)*(事故データ!$AT$4:$AT$364=M$38)*(事故データ!$AO$4:$AO$364=$F$36)*(事故データ!$V$4:$V$364=1))</f>
        <v>0</v>
      </c>
      <c r="N47" s="358">
        <f>SUMPRODUCT((事故データ!$AU$4:$AU$364=$F47)*(事故データ!$AT$4:$AT$364=N$38)*(事故データ!$AO$4:$AO$364=$F$36)*(事故データ!$V$4:$V$364=1))</f>
        <v>0</v>
      </c>
      <c r="O47" s="358">
        <f>SUMPRODUCT((事故データ!$AU$4:$AU$364=$F47)*(事故データ!$AT$4:$AT$364=O$38)*(事故データ!$AO$4:$AO$364=$F$36)*(事故データ!$V$4:$V$364=1))</f>
        <v>0</v>
      </c>
      <c r="P47" s="358">
        <f>SUMPRODUCT((事故データ!$AU$4:$AU$364=$F47)*(事故データ!$AT$4:$AT$364=P$38)*(事故データ!$AO$4:$AO$364=$F$36)*(事故データ!$V$4:$V$364=1))</f>
        <v>0</v>
      </c>
      <c r="Q47" s="358">
        <f>SUMPRODUCT((事故データ!$AU$4:$AU$364=$F47)*(事故データ!$AT$4:$AT$364=Q$38)*(事故データ!$AO$4:$AO$364=$F$36)*(事故データ!$V$4:$V$364=1))</f>
        <v>0</v>
      </c>
      <c r="R47" s="358">
        <f>SUMPRODUCT((事故データ!$AU$4:$AU$364=$F47)*(事故データ!$AT$4:$AT$364=R$38)*(事故データ!$AO$4:$AO$364=$F$36)*(事故データ!$V$4:$V$364=1))</f>
        <v>0</v>
      </c>
      <c r="S47" s="358">
        <f>SUMPRODUCT((事故データ!$AU$4:$AU$364=$F47)*(事故データ!$AT$4:$AT$364=S$38)*(事故データ!$AO$4:$AO$364=$F$36)*(事故データ!$V$4:$V$364=1))</f>
        <v>0</v>
      </c>
      <c r="T47" s="358">
        <f>SUMPRODUCT((事故データ!$AU$4:$AU$364=$F47)*(事故データ!$AT$4:$AT$364=T$38)*(事故データ!$AO$4:$AO$364=$F$36)*(事故データ!$V$4:$V$364=1))</f>
        <v>0</v>
      </c>
      <c r="U47" s="442">
        <f>SUMPRODUCT((事故データ!$AU$4:$AU$364=$F47)*(事故データ!$AT$4:$AT$364=U$38)*(事故データ!$AO$4:$AO$364=$F$36)*(事故データ!$V$4:$V$364=1))</f>
        <v>0</v>
      </c>
      <c r="W47" s="595"/>
      <c r="X47" s="310"/>
      <c r="Y47" s="299"/>
      <c r="Z47" s="298"/>
      <c r="AA47" s="298"/>
      <c r="AB47" s="298"/>
      <c r="AC47" s="298"/>
      <c r="AD47" s="298"/>
      <c r="AE47" s="298"/>
    </row>
    <row r="48" spans="1:32">
      <c r="A48" s="589">
        <v>8</v>
      </c>
      <c r="B48" s="589" t="str">
        <f>項目入力!X17</f>
        <v>発進追突</v>
      </c>
      <c r="C48" s="352" t="str">
        <f t="shared" si="8"/>
        <v>チェーン</v>
      </c>
      <c r="D48" s="354">
        <f>COUNTIF(事故データ!$AU$4:$AU$364,C48)</f>
        <v>0</v>
      </c>
      <c r="E48" s="590">
        <v>8</v>
      </c>
      <c r="F48" s="594" t="str">
        <f t="shared" si="10"/>
        <v>チェーン</v>
      </c>
      <c r="G48" s="356">
        <f t="shared" si="9"/>
        <v>0</v>
      </c>
      <c r="H48" s="357">
        <f>SUMPRODUCT((事故データ!$AU$4:$AU$364=$F48)*(事故データ!$AT$4:$AT$364=H$38)*(事故データ!$AO$4:$AO$364=$F$36)*(事故データ!$V$4:$V$364=1))</f>
        <v>0</v>
      </c>
      <c r="I48" s="358">
        <f>SUMPRODUCT((事故データ!$AU$4:$AU$364=$F48)*(事故データ!$AT$4:$AT$364=I$38)*(事故データ!$AO$4:$AO$364=$F$36)*(事故データ!$V$4:$V$364=1))</f>
        <v>0</v>
      </c>
      <c r="J48" s="358">
        <f>SUMPRODUCT((事故データ!$AU$4:$AU$364=$F48)*(事故データ!$AT$4:$AT$364=J$38)*(事故データ!$AO$4:$AO$364=$F$36)*(事故データ!$V$4:$V$364=1))</f>
        <v>0</v>
      </c>
      <c r="K48" s="358">
        <f>SUMPRODUCT((事故データ!$AU$4:$AU$364=$F48)*(事故データ!$AT$4:$AT$364=K$38)*(事故データ!$AO$4:$AO$364=$F$36)*(事故データ!$V$4:$V$364=1))</f>
        <v>0</v>
      </c>
      <c r="L48" s="358">
        <f>SUMPRODUCT((事故データ!$AU$4:$AU$364=$F48)*(事故データ!$AT$4:$AT$364=L$38)*(事故データ!$AO$4:$AO$364=$F$36)*(事故データ!$V$4:$V$364=1))</f>
        <v>0</v>
      </c>
      <c r="M48" s="358">
        <f>SUMPRODUCT((事故データ!$AU$4:$AU$364=$F48)*(事故データ!$AT$4:$AT$364=M$38)*(事故データ!$AO$4:$AO$364=$F$36)*(事故データ!$V$4:$V$364=1))</f>
        <v>0</v>
      </c>
      <c r="N48" s="358">
        <f>SUMPRODUCT((事故データ!$AU$4:$AU$364=$F48)*(事故データ!$AT$4:$AT$364=N$38)*(事故データ!$AO$4:$AO$364=$F$36)*(事故データ!$V$4:$V$364=1))</f>
        <v>0</v>
      </c>
      <c r="O48" s="358">
        <f>SUMPRODUCT((事故データ!$AU$4:$AU$364=$F48)*(事故データ!$AT$4:$AT$364=O$38)*(事故データ!$AO$4:$AO$364=$F$36)*(事故データ!$V$4:$V$364=1))</f>
        <v>0</v>
      </c>
      <c r="P48" s="358">
        <f>SUMPRODUCT((事故データ!$AU$4:$AU$364=$F48)*(事故データ!$AT$4:$AT$364=P$38)*(事故データ!$AO$4:$AO$364=$F$36)*(事故データ!$V$4:$V$364=1))</f>
        <v>0</v>
      </c>
      <c r="Q48" s="358">
        <f>SUMPRODUCT((事故データ!$AU$4:$AU$364=$F48)*(事故データ!$AT$4:$AT$364=Q$38)*(事故データ!$AO$4:$AO$364=$F$36)*(事故データ!$V$4:$V$364=1))</f>
        <v>0</v>
      </c>
      <c r="R48" s="358">
        <f>SUMPRODUCT((事故データ!$AU$4:$AU$364=$F48)*(事故データ!$AT$4:$AT$364=R$38)*(事故データ!$AO$4:$AO$364=$F$36)*(事故データ!$V$4:$V$364=1))</f>
        <v>0</v>
      </c>
      <c r="S48" s="358">
        <f>SUMPRODUCT((事故データ!$AU$4:$AU$364=$F48)*(事故データ!$AT$4:$AT$364=S$38)*(事故データ!$AO$4:$AO$364=$F$36)*(事故データ!$V$4:$V$364=1))</f>
        <v>0</v>
      </c>
      <c r="T48" s="358">
        <f>SUMPRODUCT((事故データ!$AU$4:$AU$364=$F48)*(事故データ!$AT$4:$AT$364=T$38)*(事故データ!$AO$4:$AO$364=$F$36)*(事故データ!$V$4:$V$364=1))</f>
        <v>0</v>
      </c>
      <c r="U48" s="442">
        <f>SUMPRODUCT((事故データ!$AU$4:$AU$364=$F48)*(事故データ!$AT$4:$AT$364=U$38)*(事故データ!$AO$4:$AO$364=$F$36)*(事故データ!$V$4:$V$364=1))</f>
        <v>0</v>
      </c>
      <c r="W48" s="595">
        <f>P40</f>
        <v>1</v>
      </c>
      <c r="X48" s="310"/>
      <c r="Y48" s="299">
        <f>S40</f>
        <v>0</v>
      </c>
      <c r="Z48" s="298"/>
      <c r="AA48" s="298"/>
      <c r="AB48" s="298"/>
      <c r="AC48" s="298"/>
      <c r="AD48" s="298"/>
      <c r="AE48" s="298"/>
    </row>
    <row r="49" spans="1:31">
      <c r="A49" s="589">
        <v>9</v>
      </c>
      <c r="B49" s="589" t="str">
        <f>項目入力!X18</f>
        <v>車線
変更時</v>
      </c>
      <c r="C49" s="352" t="str">
        <f t="shared" si="8"/>
        <v>壁・塀等</v>
      </c>
      <c r="D49" s="354">
        <f>COUNTIF(事故データ!$AU$4:$AU$364,C49)</f>
        <v>2</v>
      </c>
      <c r="E49" s="590">
        <v>9</v>
      </c>
      <c r="F49" s="594" t="str">
        <f t="shared" si="10"/>
        <v>壁・塀等</v>
      </c>
      <c r="G49" s="356">
        <f t="shared" si="9"/>
        <v>0</v>
      </c>
      <c r="H49" s="357">
        <f>SUMPRODUCT((事故データ!$AU$4:$AU$364=$F49)*(事故データ!$AT$4:$AT$364=H$38)*(事故データ!$AO$4:$AO$364=$F$36)*(事故データ!$V$4:$V$364=1))</f>
        <v>0</v>
      </c>
      <c r="I49" s="358">
        <f>SUMPRODUCT((事故データ!$AU$4:$AU$364=$F49)*(事故データ!$AT$4:$AT$364=I$38)*(事故データ!$AO$4:$AO$364=$F$36)*(事故データ!$V$4:$V$364=1))</f>
        <v>0</v>
      </c>
      <c r="J49" s="358">
        <f>SUMPRODUCT((事故データ!$AU$4:$AU$364=$F49)*(事故データ!$AT$4:$AT$364=J$38)*(事故データ!$AO$4:$AO$364=$F$36)*(事故データ!$V$4:$V$364=1))</f>
        <v>0</v>
      </c>
      <c r="K49" s="358">
        <f>SUMPRODUCT((事故データ!$AU$4:$AU$364=$F49)*(事故データ!$AT$4:$AT$364=K$38)*(事故データ!$AO$4:$AO$364=$F$36)*(事故データ!$V$4:$V$364=1))</f>
        <v>0</v>
      </c>
      <c r="L49" s="358">
        <f>SUMPRODUCT((事故データ!$AU$4:$AU$364=$F49)*(事故データ!$AT$4:$AT$364=L$38)*(事故データ!$AO$4:$AO$364=$F$36)*(事故データ!$V$4:$V$364=1))</f>
        <v>0</v>
      </c>
      <c r="M49" s="358">
        <f>SUMPRODUCT((事故データ!$AU$4:$AU$364=$F49)*(事故データ!$AT$4:$AT$364=M$38)*(事故データ!$AO$4:$AO$364=$F$36)*(事故データ!$V$4:$V$364=1))</f>
        <v>0</v>
      </c>
      <c r="N49" s="358">
        <f>SUMPRODUCT((事故データ!$AU$4:$AU$364=$F49)*(事故データ!$AT$4:$AT$364=N$38)*(事故データ!$AO$4:$AO$364=$F$36)*(事故データ!$V$4:$V$364=1))</f>
        <v>0</v>
      </c>
      <c r="O49" s="358">
        <f>SUMPRODUCT((事故データ!$AU$4:$AU$364=$F49)*(事故データ!$AT$4:$AT$364=O$38)*(事故データ!$AO$4:$AO$364=$F$36)*(事故データ!$V$4:$V$364=1))</f>
        <v>0</v>
      </c>
      <c r="P49" s="358">
        <f>SUMPRODUCT((事故データ!$AU$4:$AU$364=$F49)*(事故データ!$AT$4:$AT$364=P$38)*(事故データ!$AO$4:$AO$364=$F$36)*(事故データ!$V$4:$V$364=1))</f>
        <v>0</v>
      </c>
      <c r="Q49" s="358">
        <f>SUMPRODUCT((事故データ!$AU$4:$AU$364=$F49)*(事故データ!$AT$4:$AT$364=Q$38)*(事故データ!$AO$4:$AO$364=$F$36)*(事故データ!$V$4:$V$364=1))</f>
        <v>0</v>
      </c>
      <c r="R49" s="358">
        <f>SUMPRODUCT((事故データ!$AU$4:$AU$364=$F49)*(事故データ!$AT$4:$AT$364=R$38)*(事故データ!$AO$4:$AO$364=$F$36)*(事故データ!$V$4:$V$364=1))</f>
        <v>0</v>
      </c>
      <c r="S49" s="358">
        <f>SUMPRODUCT((事故データ!$AU$4:$AU$364=$F49)*(事故データ!$AT$4:$AT$364=S$38)*(事故データ!$AO$4:$AO$364=$F$36)*(事故データ!$V$4:$V$364=1))</f>
        <v>0</v>
      </c>
      <c r="T49" s="358">
        <f>SUMPRODUCT((事故データ!$AU$4:$AU$364=$F49)*(事故データ!$AT$4:$AT$364=T$38)*(事故データ!$AO$4:$AO$364=$F$36)*(事故データ!$V$4:$V$364=1))</f>
        <v>0</v>
      </c>
      <c r="U49" s="442">
        <f>SUMPRODUCT((事故データ!$AU$4:$AU$364=$F49)*(事故データ!$AT$4:$AT$364=U$38)*(事故データ!$AO$4:$AO$364=$F$36)*(事故データ!$V$4:$V$364=1))</f>
        <v>0</v>
      </c>
      <c r="W49" s="595"/>
      <c r="X49" s="310"/>
      <c r="Y49" s="299"/>
      <c r="Z49" s="298"/>
      <c r="AA49" s="298"/>
      <c r="AB49" s="298"/>
      <c r="AC49" s="298"/>
      <c r="AD49" s="298"/>
      <c r="AE49" s="298"/>
    </row>
    <row r="50" spans="1:31">
      <c r="A50" s="589">
        <v>10</v>
      </c>
      <c r="B50" s="589" t="str">
        <f>項目入力!X19</f>
        <v>合流時</v>
      </c>
      <c r="C50" s="352" t="str">
        <f t="shared" si="8"/>
        <v>ガードレール</v>
      </c>
      <c r="D50" s="354">
        <f>COUNTIF(事故データ!$AU$4:$AU$364,C50)</f>
        <v>1</v>
      </c>
      <c r="E50" s="590">
        <v>10</v>
      </c>
      <c r="F50" s="594" t="str">
        <f t="shared" si="10"/>
        <v>ガードレール</v>
      </c>
      <c r="G50" s="356">
        <f t="shared" si="9"/>
        <v>0</v>
      </c>
      <c r="H50" s="357">
        <f>SUMPRODUCT((事故データ!$AU$4:$AU$364=$F50)*(事故データ!$AT$4:$AT$364=H$38)*(事故データ!$AO$4:$AO$364=$F$36)*(事故データ!$V$4:$V$364=1))</f>
        <v>0</v>
      </c>
      <c r="I50" s="358">
        <f>SUMPRODUCT((事故データ!$AU$4:$AU$364=$F50)*(事故データ!$AT$4:$AT$364=I$38)*(事故データ!$AO$4:$AO$364=$F$36)*(事故データ!$V$4:$V$364=1))</f>
        <v>0</v>
      </c>
      <c r="J50" s="358">
        <f>SUMPRODUCT((事故データ!$AU$4:$AU$364=$F50)*(事故データ!$AT$4:$AT$364=J$38)*(事故データ!$AO$4:$AO$364=$F$36)*(事故データ!$V$4:$V$364=1))</f>
        <v>0</v>
      </c>
      <c r="K50" s="358">
        <f>SUMPRODUCT((事故データ!$AU$4:$AU$364=$F50)*(事故データ!$AT$4:$AT$364=K$38)*(事故データ!$AO$4:$AO$364=$F$36)*(事故データ!$V$4:$V$364=1))</f>
        <v>0</v>
      </c>
      <c r="L50" s="358">
        <f>SUMPRODUCT((事故データ!$AU$4:$AU$364=$F50)*(事故データ!$AT$4:$AT$364=L$38)*(事故データ!$AO$4:$AO$364=$F$36)*(事故データ!$V$4:$V$364=1))</f>
        <v>0</v>
      </c>
      <c r="M50" s="358">
        <f>SUMPRODUCT((事故データ!$AU$4:$AU$364=$F50)*(事故データ!$AT$4:$AT$364=M$38)*(事故データ!$AO$4:$AO$364=$F$36)*(事故データ!$V$4:$V$364=1))</f>
        <v>0</v>
      </c>
      <c r="N50" s="358">
        <f>SUMPRODUCT((事故データ!$AU$4:$AU$364=$F50)*(事故データ!$AT$4:$AT$364=N$38)*(事故データ!$AO$4:$AO$364=$F$36)*(事故データ!$V$4:$V$364=1))</f>
        <v>0</v>
      </c>
      <c r="O50" s="358">
        <f>SUMPRODUCT((事故データ!$AU$4:$AU$364=$F50)*(事故データ!$AT$4:$AT$364=O$38)*(事故データ!$AO$4:$AO$364=$F$36)*(事故データ!$V$4:$V$364=1))</f>
        <v>0</v>
      </c>
      <c r="P50" s="358">
        <f>SUMPRODUCT((事故データ!$AU$4:$AU$364=$F50)*(事故データ!$AT$4:$AT$364=P$38)*(事故データ!$AO$4:$AO$364=$F$36)*(事故データ!$V$4:$V$364=1))</f>
        <v>0</v>
      </c>
      <c r="Q50" s="358">
        <f>SUMPRODUCT((事故データ!$AU$4:$AU$364=$F50)*(事故データ!$AT$4:$AT$364=Q$38)*(事故データ!$AO$4:$AO$364=$F$36)*(事故データ!$V$4:$V$364=1))</f>
        <v>0</v>
      </c>
      <c r="R50" s="358">
        <f>SUMPRODUCT((事故データ!$AU$4:$AU$364=$F50)*(事故データ!$AT$4:$AT$364=R$38)*(事故データ!$AO$4:$AO$364=$F$36)*(事故データ!$V$4:$V$364=1))</f>
        <v>0</v>
      </c>
      <c r="S50" s="358">
        <f>SUMPRODUCT((事故データ!$AU$4:$AU$364=$F50)*(事故データ!$AT$4:$AT$364=S$38)*(事故データ!$AO$4:$AO$364=$F$36)*(事故データ!$V$4:$V$364=1))</f>
        <v>0</v>
      </c>
      <c r="T50" s="358">
        <f>SUMPRODUCT((事故データ!$AU$4:$AU$364=$F50)*(事故データ!$AT$4:$AT$364=T$38)*(事故データ!$AO$4:$AO$364=$F$36)*(事故データ!$V$4:$V$364=1))</f>
        <v>0</v>
      </c>
      <c r="U50" s="442">
        <f>SUMPRODUCT((事故データ!$AU$4:$AU$364=$F50)*(事故データ!$AT$4:$AT$364=U$38)*(事故データ!$AO$4:$AO$364=$F$36)*(事故データ!$V$4:$V$364=1))</f>
        <v>0</v>
      </c>
      <c r="W50" s="596">
        <f>K40</f>
        <v>2</v>
      </c>
      <c r="X50" s="597">
        <f>L40</f>
        <v>2</v>
      </c>
      <c r="Y50" s="598">
        <f>M40</f>
        <v>2</v>
      </c>
      <c r="Z50" s="298"/>
      <c r="AA50" s="298"/>
      <c r="AB50" s="298"/>
      <c r="AC50" s="298"/>
      <c r="AD50" s="298"/>
      <c r="AE50" s="298"/>
    </row>
    <row r="51" spans="1:31">
      <c r="A51" s="589">
        <v>11</v>
      </c>
      <c r="B51" s="589" t="str">
        <f>項目入力!X20</f>
        <v>離合時</v>
      </c>
      <c r="C51" s="352" t="str">
        <f t="shared" si="8"/>
        <v>信号・街灯・標識・柱等</v>
      </c>
      <c r="D51" s="354">
        <f>COUNTIF(事故データ!$AU$4:$AU$364,C51)</f>
        <v>2</v>
      </c>
      <c r="E51" s="590">
        <v>11</v>
      </c>
      <c r="F51" s="594" t="str">
        <f t="shared" si="10"/>
        <v>信号・街灯・標識・柱等</v>
      </c>
      <c r="G51" s="356">
        <f t="shared" si="9"/>
        <v>2</v>
      </c>
      <c r="H51" s="357">
        <f>SUMPRODUCT((事故データ!$AU$4:$AU$364=$F51)*(事故データ!$AT$4:$AT$364=H$38)*(事故データ!$AO$4:$AO$364=$F$36)*(事故データ!$V$4:$V$364=1))</f>
        <v>0</v>
      </c>
      <c r="I51" s="358">
        <f>SUMPRODUCT((事故データ!$AU$4:$AU$364=$F51)*(事故データ!$AT$4:$AT$364=I$38)*(事故データ!$AO$4:$AO$364=$F$36)*(事故データ!$V$4:$V$364=1))</f>
        <v>0</v>
      </c>
      <c r="J51" s="358">
        <f>SUMPRODUCT((事故データ!$AU$4:$AU$364=$F51)*(事故データ!$AT$4:$AT$364=J$38)*(事故データ!$AO$4:$AO$364=$F$36)*(事故データ!$V$4:$V$364=1))</f>
        <v>1</v>
      </c>
      <c r="K51" s="358">
        <f>SUMPRODUCT((事故データ!$AU$4:$AU$364=$F51)*(事故データ!$AT$4:$AT$364=K$38)*(事故データ!$AO$4:$AO$364=$F$36)*(事故データ!$V$4:$V$364=1))</f>
        <v>1</v>
      </c>
      <c r="L51" s="358">
        <f>SUMPRODUCT((事故データ!$AU$4:$AU$364=$F51)*(事故データ!$AT$4:$AT$364=L$38)*(事故データ!$AO$4:$AO$364=$F$36)*(事故データ!$V$4:$V$364=1))</f>
        <v>0</v>
      </c>
      <c r="M51" s="358">
        <f>SUMPRODUCT((事故データ!$AU$4:$AU$364=$F51)*(事故データ!$AT$4:$AT$364=M$38)*(事故データ!$AO$4:$AO$364=$F$36)*(事故データ!$V$4:$V$364=1))</f>
        <v>0</v>
      </c>
      <c r="N51" s="358">
        <f>SUMPRODUCT((事故データ!$AU$4:$AU$364=$F51)*(事故データ!$AT$4:$AT$364=N$38)*(事故データ!$AO$4:$AO$364=$F$36)*(事故データ!$V$4:$V$364=1))</f>
        <v>0</v>
      </c>
      <c r="O51" s="358">
        <f>SUMPRODUCT((事故データ!$AU$4:$AU$364=$F51)*(事故データ!$AT$4:$AT$364=O$38)*(事故データ!$AO$4:$AO$364=$F$36)*(事故データ!$V$4:$V$364=1))</f>
        <v>0</v>
      </c>
      <c r="P51" s="358">
        <f>SUMPRODUCT((事故データ!$AU$4:$AU$364=$F51)*(事故データ!$AT$4:$AT$364=P$38)*(事故データ!$AO$4:$AO$364=$F$36)*(事故データ!$V$4:$V$364=1))</f>
        <v>0</v>
      </c>
      <c r="Q51" s="358">
        <f>SUMPRODUCT((事故データ!$AU$4:$AU$364=$F51)*(事故データ!$AT$4:$AT$364=Q$38)*(事故データ!$AO$4:$AO$364=$F$36)*(事故データ!$V$4:$V$364=1))</f>
        <v>0</v>
      </c>
      <c r="R51" s="358">
        <f>SUMPRODUCT((事故データ!$AU$4:$AU$364=$F51)*(事故データ!$AT$4:$AT$364=R$38)*(事故データ!$AO$4:$AO$364=$F$36)*(事故データ!$V$4:$V$364=1))</f>
        <v>0</v>
      </c>
      <c r="S51" s="358">
        <f>SUMPRODUCT((事故データ!$AU$4:$AU$364=$F51)*(事故データ!$AT$4:$AT$364=S$38)*(事故データ!$AO$4:$AO$364=$F$36)*(事故データ!$V$4:$V$364=1))</f>
        <v>0</v>
      </c>
      <c r="T51" s="358">
        <f>SUMPRODUCT((事故データ!$AU$4:$AU$364=$F51)*(事故データ!$AT$4:$AT$364=T$38)*(事故データ!$AO$4:$AO$364=$F$36)*(事故データ!$V$4:$V$364=1))</f>
        <v>0</v>
      </c>
      <c r="U51" s="442">
        <f>SUMPRODUCT((事故データ!$AU$4:$AU$364=$F51)*(事故データ!$AT$4:$AT$364=U$38)*(事故データ!$AO$4:$AO$364=$F$36)*(事故データ!$V$4:$V$364=1))</f>
        <v>0</v>
      </c>
      <c r="W51" s="298"/>
      <c r="X51" s="298"/>
      <c r="Y51" s="298"/>
      <c r="Z51" s="298"/>
      <c r="AA51" s="298"/>
      <c r="AB51" s="298"/>
      <c r="AC51" s="298"/>
      <c r="AD51" s="298"/>
      <c r="AE51" s="298"/>
    </row>
    <row r="52" spans="1:31">
      <c r="A52" s="589">
        <v>12</v>
      </c>
      <c r="B52" s="589" t="str">
        <f>項目入力!X21</f>
        <v>側方通過時</v>
      </c>
      <c r="C52" s="352" t="str">
        <f t="shared" si="8"/>
        <v>柵・フェンス</v>
      </c>
      <c r="D52" s="354">
        <f>COUNTIF(事故データ!$AU$4:$AU$364,C52)</f>
        <v>3</v>
      </c>
      <c r="E52" s="590">
        <v>12</v>
      </c>
      <c r="F52" s="594" t="str">
        <f t="shared" si="10"/>
        <v>柵・フェンス</v>
      </c>
      <c r="G52" s="356">
        <f t="shared" si="9"/>
        <v>2</v>
      </c>
      <c r="H52" s="357">
        <f>SUMPRODUCT((事故データ!$AU$4:$AU$364=$F52)*(事故データ!$AT$4:$AT$364=H$38)*(事故データ!$AO$4:$AO$364=$F$36)*(事故データ!$V$4:$V$364=1))</f>
        <v>0</v>
      </c>
      <c r="I52" s="358">
        <f>SUMPRODUCT((事故データ!$AU$4:$AU$364=$F52)*(事故データ!$AT$4:$AT$364=I$38)*(事故データ!$AO$4:$AO$364=$F$36)*(事故データ!$V$4:$V$364=1))</f>
        <v>0</v>
      </c>
      <c r="J52" s="358">
        <f>SUMPRODUCT((事故データ!$AU$4:$AU$364=$F52)*(事故データ!$AT$4:$AT$364=J$38)*(事故データ!$AO$4:$AO$364=$F$36)*(事故データ!$V$4:$V$364=1))</f>
        <v>0</v>
      </c>
      <c r="K52" s="358">
        <f>SUMPRODUCT((事故データ!$AU$4:$AU$364=$F52)*(事故データ!$AT$4:$AT$364=K$38)*(事故データ!$AO$4:$AO$364=$F$36)*(事故データ!$V$4:$V$364=1))</f>
        <v>0</v>
      </c>
      <c r="L52" s="358">
        <f>SUMPRODUCT((事故データ!$AU$4:$AU$364=$F52)*(事故データ!$AT$4:$AT$364=L$38)*(事故データ!$AO$4:$AO$364=$F$36)*(事故データ!$V$4:$V$364=1))</f>
        <v>0</v>
      </c>
      <c r="M52" s="358">
        <f>SUMPRODUCT((事故データ!$AU$4:$AU$364=$F52)*(事故データ!$AT$4:$AT$364=M$38)*(事故データ!$AO$4:$AO$364=$F$36)*(事故データ!$V$4:$V$364=1))</f>
        <v>1</v>
      </c>
      <c r="N52" s="358">
        <f>SUMPRODUCT((事故データ!$AU$4:$AU$364=$F52)*(事故データ!$AT$4:$AT$364=N$38)*(事故データ!$AO$4:$AO$364=$F$36)*(事故データ!$V$4:$V$364=1))</f>
        <v>1</v>
      </c>
      <c r="O52" s="358">
        <f>SUMPRODUCT((事故データ!$AU$4:$AU$364=$F52)*(事故データ!$AT$4:$AT$364=O$38)*(事故データ!$AO$4:$AO$364=$F$36)*(事故データ!$V$4:$V$364=1))</f>
        <v>0</v>
      </c>
      <c r="P52" s="358">
        <f>SUMPRODUCT((事故データ!$AU$4:$AU$364=$F52)*(事故データ!$AT$4:$AT$364=P$38)*(事故データ!$AO$4:$AO$364=$F$36)*(事故データ!$V$4:$V$364=1))</f>
        <v>0</v>
      </c>
      <c r="Q52" s="358">
        <f>SUMPRODUCT((事故データ!$AU$4:$AU$364=$F52)*(事故データ!$AT$4:$AT$364=Q$38)*(事故データ!$AO$4:$AO$364=$F$36)*(事故データ!$V$4:$V$364=1))</f>
        <v>0</v>
      </c>
      <c r="R52" s="358">
        <f>SUMPRODUCT((事故データ!$AU$4:$AU$364=$F52)*(事故データ!$AT$4:$AT$364=R$38)*(事故データ!$AO$4:$AO$364=$F$36)*(事故データ!$V$4:$V$364=1))</f>
        <v>0</v>
      </c>
      <c r="S52" s="358">
        <f>SUMPRODUCT((事故データ!$AU$4:$AU$364=$F52)*(事故データ!$AT$4:$AT$364=S$38)*(事故データ!$AO$4:$AO$364=$F$36)*(事故データ!$V$4:$V$364=1))</f>
        <v>0</v>
      </c>
      <c r="T52" s="358">
        <f>SUMPRODUCT((事故データ!$AU$4:$AU$364=$F52)*(事故データ!$AT$4:$AT$364=T$38)*(事故データ!$AO$4:$AO$364=$F$36)*(事故データ!$V$4:$V$364=1))</f>
        <v>0</v>
      </c>
      <c r="U52" s="442">
        <f>SUMPRODUCT((事故データ!$AU$4:$AU$364=$F52)*(事故データ!$AT$4:$AT$364=U$38)*(事故データ!$AO$4:$AO$364=$F$36)*(事故データ!$V$4:$V$364=1))</f>
        <v>0</v>
      </c>
      <c r="W52" s="599" t="str">
        <f>F36</f>
        <v>バック時</v>
      </c>
      <c r="X52" s="600" t="str">
        <f>X36&amp;"×衝突部位"</f>
        <v>屋根.軒.庇等高所設置物×衝突部位</v>
      </c>
      <c r="Y52" s="298"/>
      <c r="Z52" s="298"/>
      <c r="AA52" s="298"/>
      <c r="AB52" s="298"/>
      <c r="AC52" s="298"/>
      <c r="AD52" s="298"/>
      <c r="AE52" s="298"/>
    </row>
    <row r="53" spans="1:31">
      <c r="A53" s="589">
        <v>13</v>
      </c>
      <c r="B53" s="589" t="str">
        <f>項目入力!X22</f>
        <v>施設出入時</v>
      </c>
      <c r="C53" s="352" t="str">
        <f t="shared" si="8"/>
        <v>ポール</v>
      </c>
      <c r="D53" s="354">
        <f>COUNTIF(事故データ!$AU$4:$AU$364,C53)</f>
        <v>3</v>
      </c>
      <c r="E53" s="590">
        <v>13</v>
      </c>
      <c r="F53" s="594" t="str">
        <f t="shared" si="10"/>
        <v>ポール</v>
      </c>
      <c r="G53" s="356">
        <f t="shared" si="9"/>
        <v>1</v>
      </c>
      <c r="H53" s="357">
        <f>SUMPRODUCT((事故データ!$AU$4:$AU$364=$F53)*(事故データ!$AT$4:$AT$364=H$38)*(事故データ!$AO$4:$AO$364=$F$36)*(事故データ!$V$4:$V$364=1))</f>
        <v>0</v>
      </c>
      <c r="I53" s="358">
        <f>SUMPRODUCT((事故データ!$AU$4:$AU$364=$F53)*(事故データ!$AT$4:$AT$364=I$38)*(事故データ!$AO$4:$AO$364=$F$36)*(事故データ!$V$4:$V$364=1))</f>
        <v>0</v>
      </c>
      <c r="J53" s="358">
        <f>SUMPRODUCT((事故データ!$AU$4:$AU$364=$F53)*(事故データ!$AT$4:$AT$364=J$38)*(事故データ!$AO$4:$AO$364=$F$36)*(事故データ!$V$4:$V$364=1))</f>
        <v>0</v>
      </c>
      <c r="K53" s="358">
        <f>SUMPRODUCT((事故データ!$AU$4:$AU$364=$F53)*(事故データ!$AT$4:$AT$364=K$38)*(事故データ!$AO$4:$AO$364=$F$36)*(事故データ!$V$4:$V$364=1))</f>
        <v>0</v>
      </c>
      <c r="L53" s="358">
        <f>SUMPRODUCT((事故データ!$AU$4:$AU$364=$F53)*(事故データ!$AT$4:$AT$364=L$38)*(事故データ!$AO$4:$AO$364=$F$36)*(事故データ!$V$4:$V$364=1))</f>
        <v>1</v>
      </c>
      <c r="M53" s="358">
        <f>SUMPRODUCT((事故データ!$AU$4:$AU$364=$F53)*(事故データ!$AT$4:$AT$364=M$38)*(事故データ!$AO$4:$AO$364=$F$36)*(事故データ!$V$4:$V$364=1))</f>
        <v>0</v>
      </c>
      <c r="N53" s="358">
        <f>SUMPRODUCT((事故データ!$AU$4:$AU$364=$F53)*(事故データ!$AT$4:$AT$364=N$38)*(事故データ!$AO$4:$AO$364=$F$36)*(事故データ!$V$4:$V$364=1))</f>
        <v>0</v>
      </c>
      <c r="O53" s="358">
        <f>SUMPRODUCT((事故データ!$AU$4:$AU$364=$F53)*(事故データ!$AT$4:$AT$364=O$38)*(事故データ!$AO$4:$AO$364=$F$36)*(事故データ!$V$4:$V$364=1))</f>
        <v>0</v>
      </c>
      <c r="P53" s="358">
        <f>SUMPRODUCT((事故データ!$AU$4:$AU$364=$F53)*(事故データ!$AT$4:$AT$364=P$38)*(事故データ!$AO$4:$AO$364=$F$36)*(事故データ!$V$4:$V$364=1))</f>
        <v>0</v>
      </c>
      <c r="Q53" s="358">
        <f>SUMPRODUCT((事故データ!$AU$4:$AU$364=$F53)*(事故データ!$AT$4:$AT$364=Q$38)*(事故データ!$AO$4:$AO$364=$F$36)*(事故データ!$V$4:$V$364=1))</f>
        <v>0</v>
      </c>
      <c r="R53" s="358">
        <f>SUMPRODUCT((事故データ!$AU$4:$AU$364=$F53)*(事故データ!$AT$4:$AT$364=R$38)*(事故データ!$AO$4:$AO$364=$F$36)*(事故データ!$V$4:$V$364=1))</f>
        <v>0</v>
      </c>
      <c r="S53" s="358">
        <f>SUMPRODUCT((事故データ!$AU$4:$AU$364=$F53)*(事故データ!$AT$4:$AT$364=S$38)*(事故データ!$AO$4:$AO$364=$F$36)*(事故データ!$V$4:$V$364=1))</f>
        <v>0</v>
      </c>
      <c r="T53" s="358">
        <f>SUMPRODUCT((事故データ!$AU$4:$AU$364=$F53)*(事故データ!$AT$4:$AT$364=T$38)*(事故データ!$AO$4:$AO$364=$F$36)*(事故データ!$V$4:$V$364=1))</f>
        <v>0</v>
      </c>
      <c r="U53" s="442">
        <f>SUMPRODUCT((事故データ!$AU$4:$AU$364=$F53)*(事故データ!$AT$4:$AT$364=U$38)*(事故データ!$AO$4:$AO$364=$F$36)*(事故データ!$V$4:$V$364=1))</f>
        <v>0</v>
      </c>
      <c r="W53" s="592">
        <f>H60</f>
        <v>0</v>
      </c>
      <c r="X53" s="593">
        <f>I60</f>
        <v>0</v>
      </c>
      <c r="Y53" s="299">
        <f>J60</f>
        <v>0</v>
      </c>
      <c r="Z53" s="298"/>
      <c r="AA53" s="298"/>
      <c r="AB53" s="298"/>
      <c r="AC53" s="298"/>
      <c r="AD53" s="298"/>
      <c r="AE53" s="298"/>
    </row>
    <row r="54" spans="1:31">
      <c r="A54" s="589">
        <v>14</v>
      </c>
      <c r="B54" s="589" t="str">
        <f>項目入力!X23</f>
        <v>転回時</v>
      </c>
      <c r="C54" s="352" t="str">
        <f t="shared" si="8"/>
        <v>縁石等道路設置物</v>
      </c>
      <c r="D54" s="354">
        <f>COUNTIF(事故データ!$AU$4:$AU$364,C54)</f>
        <v>1</v>
      </c>
      <c r="E54" s="590">
        <v>14</v>
      </c>
      <c r="F54" s="594" t="str">
        <f t="shared" si="10"/>
        <v>縁石等道路設置物</v>
      </c>
      <c r="G54" s="356">
        <f t="shared" si="9"/>
        <v>0</v>
      </c>
      <c r="H54" s="357">
        <f>SUMPRODUCT((事故データ!$AU$4:$AU$364=$F54)*(事故データ!$AT$4:$AT$364=H$38)*(事故データ!$AO$4:$AO$364=$F$36)*(事故データ!$V$4:$V$364=1))</f>
        <v>0</v>
      </c>
      <c r="I54" s="358">
        <f>SUMPRODUCT((事故データ!$AU$4:$AU$364=$F54)*(事故データ!$AT$4:$AT$364=I$38)*(事故データ!$AO$4:$AO$364=$F$36)*(事故データ!$V$4:$V$364=1))</f>
        <v>0</v>
      </c>
      <c r="J54" s="358">
        <f>SUMPRODUCT((事故データ!$AU$4:$AU$364=$F54)*(事故データ!$AT$4:$AT$364=J$38)*(事故データ!$AO$4:$AO$364=$F$36)*(事故データ!$V$4:$V$364=1))</f>
        <v>0</v>
      </c>
      <c r="K54" s="358">
        <f>SUMPRODUCT((事故データ!$AU$4:$AU$364=$F54)*(事故データ!$AT$4:$AT$364=K$38)*(事故データ!$AO$4:$AO$364=$F$36)*(事故データ!$V$4:$V$364=1))</f>
        <v>0</v>
      </c>
      <c r="L54" s="358">
        <f>SUMPRODUCT((事故データ!$AU$4:$AU$364=$F54)*(事故データ!$AT$4:$AT$364=L$38)*(事故データ!$AO$4:$AO$364=$F$36)*(事故データ!$V$4:$V$364=1))</f>
        <v>0</v>
      </c>
      <c r="M54" s="358">
        <f>SUMPRODUCT((事故データ!$AU$4:$AU$364=$F54)*(事故データ!$AT$4:$AT$364=M$38)*(事故データ!$AO$4:$AO$364=$F$36)*(事故データ!$V$4:$V$364=1))</f>
        <v>0</v>
      </c>
      <c r="N54" s="358">
        <f>SUMPRODUCT((事故データ!$AU$4:$AU$364=$F54)*(事故データ!$AT$4:$AT$364=N$38)*(事故データ!$AO$4:$AO$364=$F$36)*(事故データ!$V$4:$V$364=1))</f>
        <v>0</v>
      </c>
      <c r="O54" s="358">
        <f>SUMPRODUCT((事故データ!$AU$4:$AU$364=$F54)*(事故データ!$AT$4:$AT$364=O$38)*(事故データ!$AO$4:$AO$364=$F$36)*(事故データ!$V$4:$V$364=1))</f>
        <v>0</v>
      </c>
      <c r="P54" s="358">
        <f>SUMPRODUCT((事故データ!$AU$4:$AU$364=$F54)*(事故データ!$AT$4:$AT$364=P$38)*(事故データ!$AO$4:$AO$364=$F$36)*(事故データ!$V$4:$V$364=1))</f>
        <v>0</v>
      </c>
      <c r="Q54" s="358">
        <f>SUMPRODUCT((事故データ!$AU$4:$AU$364=$F54)*(事故データ!$AT$4:$AT$364=Q$38)*(事故データ!$AO$4:$AO$364=$F$36)*(事故データ!$V$4:$V$364=1))</f>
        <v>0</v>
      </c>
      <c r="R54" s="358">
        <f>SUMPRODUCT((事故データ!$AU$4:$AU$364=$F54)*(事故データ!$AT$4:$AT$364=R$38)*(事故データ!$AO$4:$AO$364=$F$36)*(事故データ!$V$4:$V$364=1))</f>
        <v>0</v>
      </c>
      <c r="S54" s="358">
        <f>SUMPRODUCT((事故データ!$AU$4:$AU$364=$F54)*(事故データ!$AT$4:$AT$364=S$38)*(事故データ!$AO$4:$AO$364=$F$36)*(事故データ!$V$4:$V$364=1))</f>
        <v>0</v>
      </c>
      <c r="T54" s="358">
        <f>SUMPRODUCT((事故データ!$AU$4:$AU$364=$F54)*(事故データ!$AT$4:$AT$364=T$38)*(事故データ!$AO$4:$AO$364=$F$36)*(事故データ!$V$4:$V$364=1))</f>
        <v>0</v>
      </c>
      <c r="U54" s="442">
        <f>SUMPRODUCT((事故データ!$AU$4:$AU$364=$F54)*(事故データ!$AT$4:$AT$364=U$38)*(事故データ!$AO$4:$AO$364=$F$36)*(事故データ!$V$4:$V$364=1))</f>
        <v>0</v>
      </c>
      <c r="W54" s="592"/>
      <c r="X54" s="310"/>
      <c r="Y54" s="299"/>
      <c r="Z54" s="298"/>
      <c r="AA54" s="298"/>
      <c r="AB54" s="298"/>
      <c r="AC54" s="306">
        <f>T60</f>
        <v>0</v>
      </c>
      <c r="AD54" s="298"/>
      <c r="AE54" s="298"/>
    </row>
    <row r="55" spans="1:31">
      <c r="A55" s="589">
        <v>15</v>
      </c>
      <c r="B55" s="589" t="str">
        <f>項目入力!X24</f>
        <v>バック時</v>
      </c>
      <c r="C55" s="352" t="str">
        <f t="shared" si="8"/>
        <v>花壇等低い設置物</v>
      </c>
      <c r="D55" s="354">
        <f>COUNTIF(事故データ!$AU$4:$AU$364,C55)</f>
        <v>0</v>
      </c>
      <c r="E55" s="590">
        <v>15</v>
      </c>
      <c r="F55" s="594" t="str">
        <f t="shared" si="10"/>
        <v>花壇等低い設置物</v>
      </c>
      <c r="G55" s="356">
        <f t="shared" si="9"/>
        <v>0</v>
      </c>
      <c r="H55" s="357">
        <f>SUMPRODUCT((事故データ!$AU$4:$AU$364=$F55)*(事故データ!$AT$4:$AT$364=H$38)*(事故データ!$AO$4:$AO$364=$F$36)*(事故データ!$V$4:$V$364=1))</f>
        <v>0</v>
      </c>
      <c r="I55" s="358">
        <f>SUMPRODUCT((事故データ!$AU$4:$AU$364=$F55)*(事故データ!$AT$4:$AT$364=I$38)*(事故データ!$AO$4:$AO$364=$F$36)*(事故データ!$V$4:$V$364=1))</f>
        <v>0</v>
      </c>
      <c r="J55" s="358">
        <f>SUMPRODUCT((事故データ!$AU$4:$AU$364=$F55)*(事故データ!$AT$4:$AT$364=J$38)*(事故データ!$AO$4:$AO$364=$F$36)*(事故データ!$V$4:$V$364=1))</f>
        <v>0</v>
      </c>
      <c r="K55" s="358">
        <f>SUMPRODUCT((事故データ!$AU$4:$AU$364=$F55)*(事故データ!$AT$4:$AT$364=K$38)*(事故データ!$AO$4:$AO$364=$F$36)*(事故データ!$V$4:$V$364=1))</f>
        <v>0</v>
      </c>
      <c r="L55" s="358">
        <f>SUMPRODUCT((事故データ!$AU$4:$AU$364=$F55)*(事故データ!$AT$4:$AT$364=L$38)*(事故データ!$AO$4:$AO$364=$F$36)*(事故データ!$V$4:$V$364=1))</f>
        <v>0</v>
      </c>
      <c r="M55" s="358">
        <f>SUMPRODUCT((事故データ!$AU$4:$AU$364=$F55)*(事故データ!$AT$4:$AT$364=M$38)*(事故データ!$AO$4:$AO$364=$F$36)*(事故データ!$V$4:$V$364=1))</f>
        <v>0</v>
      </c>
      <c r="N55" s="358">
        <f>SUMPRODUCT((事故データ!$AU$4:$AU$364=$F55)*(事故データ!$AT$4:$AT$364=N$38)*(事故データ!$AO$4:$AO$364=$F$36)*(事故データ!$V$4:$V$364=1))</f>
        <v>0</v>
      </c>
      <c r="O55" s="358">
        <f>SUMPRODUCT((事故データ!$AU$4:$AU$364=$F55)*(事故データ!$AT$4:$AT$364=O$38)*(事故データ!$AO$4:$AO$364=$F$36)*(事故データ!$V$4:$V$364=1))</f>
        <v>0</v>
      </c>
      <c r="P55" s="358">
        <f>SUMPRODUCT((事故データ!$AU$4:$AU$364=$F55)*(事故データ!$AT$4:$AT$364=P$38)*(事故データ!$AO$4:$AO$364=$F$36)*(事故データ!$V$4:$V$364=1))</f>
        <v>0</v>
      </c>
      <c r="Q55" s="358">
        <f>SUMPRODUCT((事故データ!$AU$4:$AU$364=$F55)*(事故データ!$AT$4:$AT$364=Q$38)*(事故データ!$AO$4:$AO$364=$F$36)*(事故データ!$V$4:$V$364=1))</f>
        <v>0</v>
      </c>
      <c r="R55" s="358">
        <f>SUMPRODUCT((事故データ!$AU$4:$AU$364=$F55)*(事故データ!$AT$4:$AT$364=R$38)*(事故データ!$AO$4:$AO$364=$F$36)*(事故データ!$V$4:$V$364=1))</f>
        <v>0</v>
      </c>
      <c r="S55" s="358">
        <f>SUMPRODUCT((事故データ!$AU$4:$AU$364=$F55)*(事故データ!$AT$4:$AT$364=S$38)*(事故データ!$AO$4:$AO$364=$F$36)*(事故データ!$V$4:$V$364=1))</f>
        <v>0</v>
      </c>
      <c r="T55" s="358">
        <f>SUMPRODUCT((事故データ!$AU$4:$AU$364=$F55)*(事故データ!$AT$4:$AT$364=T$38)*(事故データ!$AO$4:$AO$364=$F$36)*(事故データ!$V$4:$V$364=1))</f>
        <v>0</v>
      </c>
      <c r="U55" s="442">
        <f>SUMPRODUCT((事故データ!$AU$4:$AU$364=$F55)*(事故データ!$AT$4:$AT$364=U$38)*(事故データ!$AO$4:$AO$364=$F$36)*(事故データ!$V$4:$V$364=1))</f>
        <v>0</v>
      </c>
      <c r="W55" s="595">
        <f>N60</f>
        <v>0</v>
      </c>
      <c r="X55" s="310"/>
      <c r="Y55" s="299">
        <f>Q60</f>
        <v>0</v>
      </c>
      <c r="Z55" s="298"/>
      <c r="AA55" s="298"/>
      <c r="AB55" s="298"/>
      <c r="AC55" s="298"/>
      <c r="AD55" s="298"/>
      <c r="AE55" s="298"/>
    </row>
    <row r="56" spans="1:31">
      <c r="A56" s="589">
        <v>16</v>
      </c>
      <c r="B56" s="589" t="str">
        <f>項目入力!X25</f>
        <v>移動時</v>
      </c>
      <c r="C56" s="352" t="str">
        <f t="shared" si="8"/>
        <v>屋根.軒.庇等高所設置物</v>
      </c>
      <c r="D56" s="354">
        <f>COUNTIF(事故データ!$AU$4:$AU$364,C56)</f>
        <v>6</v>
      </c>
      <c r="E56" s="590">
        <v>16</v>
      </c>
      <c r="F56" s="594" t="str">
        <f t="shared" si="10"/>
        <v>屋根.軒.庇等高所設置物</v>
      </c>
      <c r="G56" s="356">
        <f t="shared" si="9"/>
        <v>1</v>
      </c>
      <c r="H56" s="357">
        <f>SUMPRODUCT((事故データ!$AU$4:$AU$364=$F56)*(事故データ!$AT$4:$AT$364=H$38)*(事故データ!$AO$4:$AO$364=$F$36)*(事故データ!$V$4:$V$364=1))</f>
        <v>0</v>
      </c>
      <c r="I56" s="358">
        <f>SUMPRODUCT((事故データ!$AU$4:$AU$364=$F56)*(事故データ!$AT$4:$AT$364=I$38)*(事故データ!$AO$4:$AO$364=$F$36)*(事故データ!$V$4:$V$364=1))</f>
        <v>0</v>
      </c>
      <c r="J56" s="358">
        <f>SUMPRODUCT((事故データ!$AU$4:$AU$364=$F56)*(事故データ!$AT$4:$AT$364=J$38)*(事故データ!$AO$4:$AO$364=$F$36)*(事故データ!$V$4:$V$364=1))</f>
        <v>0</v>
      </c>
      <c r="K56" s="358">
        <f>SUMPRODUCT((事故データ!$AU$4:$AU$364=$F56)*(事故データ!$AT$4:$AT$364=K$38)*(事故データ!$AO$4:$AO$364=$F$36)*(事故データ!$V$4:$V$364=1))</f>
        <v>0</v>
      </c>
      <c r="L56" s="358">
        <f>SUMPRODUCT((事故データ!$AU$4:$AU$364=$F56)*(事故データ!$AT$4:$AT$364=L$38)*(事故データ!$AO$4:$AO$364=$F$36)*(事故データ!$V$4:$V$364=1))</f>
        <v>0</v>
      </c>
      <c r="M56" s="358">
        <f>SUMPRODUCT((事故データ!$AU$4:$AU$364=$F56)*(事故データ!$AT$4:$AT$364=M$38)*(事故データ!$AO$4:$AO$364=$F$36)*(事故データ!$V$4:$V$364=1))</f>
        <v>0</v>
      </c>
      <c r="N56" s="358">
        <f>SUMPRODUCT((事故データ!$AU$4:$AU$364=$F56)*(事故データ!$AT$4:$AT$364=N$38)*(事故データ!$AO$4:$AO$364=$F$36)*(事故データ!$V$4:$V$364=1))</f>
        <v>0</v>
      </c>
      <c r="O56" s="358">
        <f>SUMPRODUCT((事故データ!$AU$4:$AU$364=$F56)*(事故データ!$AT$4:$AT$364=O$38)*(事故データ!$AO$4:$AO$364=$F$36)*(事故データ!$V$4:$V$364=1))</f>
        <v>0</v>
      </c>
      <c r="P56" s="358">
        <f>SUMPRODUCT((事故データ!$AU$4:$AU$364=$F56)*(事故データ!$AT$4:$AT$364=P$38)*(事故データ!$AO$4:$AO$364=$F$36)*(事故データ!$V$4:$V$364=1))</f>
        <v>1</v>
      </c>
      <c r="Q56" s="358">
        <f>SUMPRODUCT((事故データ!$AU$4:$AU$364=$F56)*(事故データ!$AT$4:$AT$364=Q$38)*(事故データ!$AO$4:$AO$364=$F$36)*(事故データ!$V$4:$V$364=1))</f>
        <v>0</v>
      </c>
      <c r="R56" s="358">
        <f>SUMPRODUCT((事故データ!$AU$4:$AU$364=$F56)*(事故データ!$AT$4:$AT$364=R$38)*(事故データ!$AO$4:$AO$364=$F$36)*(事故データ!$V$4:$V$364=1))</f>
        <v>0</v>
      </c>
      <c r="S56" s="358">
        <f>SUMPRODUCT((事故データ!$AU$4:$AU$364=$F56)*(事故データ!$AT$4:$AT$364=S$38)*(事故データ!$AO$4:$AO$364=$F$36)*(事故データ!$V$4:$V$364=1))</f>
        <v>0</v>
      </c>
      <c r="T56" s="358">
        <f>SUMPRODUCT((事故データ!$AU$4:$AU$364=$F56)*(事故データ!$AT$4:$AT$364=T$38)*(事故データ!$AO$4:$AO$364=$F$36)*(事故データ!$V$4:$V$364=1))</f>
        <v>0</v>
      </c>
      <c r="U56" s="442">
        <f>SUMPRODUCT((事故データ!$AU$4:$AU$364=$F56)*(事故データ!$AT$4:$AT$364=U$38)*(事故データ!$AO$4:$AO$364=$F$36)*(事故データ!$V$4:$V$364=1))</f>
        <v>0</v>
      </c>
      <c r="W56" s="592"/>
      <c r="X56" s="310"/>
      <c r="Y56" s="299"/>
      <c r="Z56" s="298"/>
      <c r="AA56" s="298"/>
      <c r="AB56" s="298"/>
      <c r="AC56" s="298"/>
      <c r="AD56" s="298"/>
      <c r="AE56" s="298"/>
    </row>
    <row r="57" spans="1:31">
      <c r="A57" s="589">
        <v>17</v>
      </c>
      <c r="B57" s="589" t="str">
        <f>項目入力!X26</f>
        <v>料金所等通過時</v>
      </c>
      <c r="C57" s="352" t="str">
        <f t="shared" si="8"/>
        <v>街路樹等高所物</v>
      </c>
      <c r="D57" s="354">
        <f>COUNTIF(事故データ!$AU$4:$AU$364,C57)</f>
        <v>0</v>
      </c>
      <c r="E57" s="590">
        <v>17</v>
      </c>
      <c r="F57" s="594" t="str">
        <f t="shared" si="10"/>
        <v>街路樹等高所物</v>
      </c>
      <c r="G57" s="356">
        <f t="shared" si="9"/>
        <v>0</v>
      </c>
      <c r="H57" s="357">
        <f>SUMPRODUCT((事故データ!$AU$4:$AU$364=$F57)*(事故データ!$AT$4:$AT$364=H$38)*(事故データ!$AO$4:$AO$364=$F$36)*(事故データ!$V$4:$V$364=1))</f>
        <v>0</v>
      </c>
      <c r="I57" s="358">
        <f>SUMPRODUCT((事故データ!$AU$4:$AU$364=$F57)*(事故データ!$AT$4:$AT$364=I$38)*(事故データ!$AO$4:$AO$364=$F$36)*(事故データ!$V$4:$V$364=1))</f>
        <v>0</v>
      </c>
      <c r="J57" s="358">
        <f>SUMPRODUCT((事故データ!$AU$4:$AU$364=$F57)*(事故データ!$AT$4:$AT$364=J$38)*(事故データ!$AO$4:$AO$364=$F$36)*(事故データ!$V$4:$V$364=1))</f>
        <v>0</v>
      </c>
      <c r="K57" s="358">
        <f>SUMPRODUCT((事故データ!$AU$4:$AU$364=$F57)*(事故データ!$AT$4:$AT$364=K$38)*(事故データ!$AO$4:$AO$364=$F$36)*(事故データ!$V$4:$V$364=1))</f>
        <v>0</v>
      </c>
      <c r="L57" s="358">
        <f>SUMPRODUCT((事故データ!$AU$4:$AU$364=$F57)*(事故データ!$AT$4:$AT$364=L$38)*(事故データ!$AO$4:$AO$364=$F$36)*(事故データ!$V$4:$V$364=1))</f>
        <v>0</v>
      </c>
      <c r="M57" s="358">
        <f>SUMPRODUCT((事故データ!$AU$4:$AU$364=$F57)*(事故データ!$AT$4:$AT$364=M$38)*(事故データ!$AO$4:$AO$364=$F$36)*(事故データ!$V$4:$V$364=1))</f>
        <v>0</v>
      </c>
      <c r="N57" s="358">
        <f>SUMPRODUCT((事故データ!$AU$4:$AU$364=$F57)*(事故データ!$AT$4:$AT$364=N$38)*(事故データ!$AO$4:$AO$364=$F$36)*(事故データ!$V$4:$V$364=1))</f>
        <v>0</v>
      </c>
      <c r="O57" s="358">
        <f>SUMPRODUCT((事故データ!$AU$4:$AU$364=$F57)*(事故データ!$AT$4:$AT$364=O$38)*(事故データ!$AO$4:$AO$364=$F$36)*(事故データ!$V$4:$V$364=1))</f>
        <v>0</v>
      </c>
      <c r="P57" s="358">
        <f>SUMPRODUCT((事故データ!$AU$4:$AU$364=$F57)*(事故データ!$AT$4:$AT$364=P$38)*(事故データ!$AO$4:$AO$364=$F$36)*(事故データ!$V$4:$V$364=1))</f>
        <v>0</v>
      </c>
      <c r="Q57" s="358">
        <f>SUMPRODUCT((事故データ!$AU$4:$AU$364=$F57)*(事故データ!$AT$4:$AT$364=Q$38)*(事故データ!$AO$4:$AO$364=$F$36)*(事故データ!$V$4:$V$364=1))</f>
        <v>0</v>
      </c>
      <c r="R57" s="358">
        <f>SUMPRODUCT((事故データ!$AU$4:$AU$364=$F57)*(事故データ!$AT$4:$AT$364=R$38)*(事故データ!$AO$4:$AO$364=$F$36)*(事故データ!$V$4:$V$364=1))</f>
        <v>0</v>
      </c>
      <c r="S57" s="358">
        <f>SUMPRODUCT((事故データ!$AU$4:$AU$364=$F57)*(事故データ!$AT$4:$AT$364=S$38)*(事故データ!$AO$4:$AO$364=$F$36)*(事故データ!$V$4:$V$364=1))</f>
        <v>0</v>
      </c>
      <c r="T57" s="358">
        <f>SUMPRODUCT((事故データ!$AU$4:$AU$364=$F57)*(事故データ!$AT$4:$AT$364=T$38)*(事故データ!$AO$4:$AO$364=$F$36)*(事故データ!$V$4:$V$364=1))</f>
        <v>0</v>
      </c>
      <c r="U57" s="442">
        <f>SUMPRODUCT((事故データ!$AU$4:$AU$364=$F57)*(事故データ!$AT$4:$AT$364=U$38)*(事故データ!$AO$4:$AO$364=$F$36)*(事故データ!$V$4:$V$364=1))</f>
        <v>0</v>
      </c>
      <c r="W57" s="592">
        <f>O60</f>
        <v>0</v>
      </c>
      <c r="X57" s="310"/>
      <c r="Y57" s="299">
        <f>R60</f>
        <v>0</v>
      </c>
      <c r="Z57" s="298"/>
      <c r="AA57" s="298"/>
      <c r="AB57" s="298"/>
      <c r="AC57" s="298"/>
      <c r="AD57" s="298"/>
      <c r="AE57" s="298"/>
    </row>
    <row r="58" spans="1:31">
      <c r="A58" s="589">
        <v>18</v>
      </c>
      <c r="B58" s="589" t="str">
        <f>項目入力!X27</f>
        <v>発進時＆措置等</v>
      </c>
      <c r="C58" s="352" t="str">
        <f t="shared" si="8"/>
        <v>ボックス等設置物</v>
      </c>
      <c r="D58" s="354">
        <f>COUNTIF(事故データ!$AU$4:$AU$364,C58)</f>
        <v>0</v>
      </c>
      <c r="E58" s="590">
        <v>18</v>
      </c>
      <c r="F58" s="594" t="str">
        <f t="shared" si="10"/>
        <v>ボックス等設置物</v>
      </c>
      <c r="G58" s="356">
        <f t="shared" si="9"/>
        <v>0</v>
      </c>
      <c r="H58" s="357">
        <f>SUMPRODUCT((事故データ!$AU$4:$AU$364=$F58)*(事故データ!$AT$4:$AT$364=H$38)*(事故データ!$AO$4:$AO$364=$F$36)*(事故データ!$V$4:$V$364=1))</f>
        <v>0</v>
      </c>
      <c r="I58" s="358">
        <f>SUMPRODUCT((事故データ!$AU$4:$AU$364=$F58)*(事故データ!$AT$4:$AT$364=I$38)*(事故データ!$AO$4:$AO$364=$F$36)*(事故データ!$V$4:$V$364=1))</f>
        <v>0</v>
      </c>
      <c r="J58" s="358">
        <f>SUMPRODUCT((事故データ!$AU$4:$AU$364=$F58)*(事故データ!$AT$4:$AT$364=J$38)*(事故データ!$AO$4:$AO$364=$F$36)*(事故データ!$V$4:$V$364=1))</f>
        <v>0</v>
      </c>
      <c r="K58" s="358">
        <f>SUMPRODUCT((事故データ!$AU$4:$AU$364=$F58)*(事故データ!$AT$4:$AT$364=K$38)*(事故データ!$AO$4:$AO$364=$F$36)*(事故データ!$V$4:$V$364=1))</f>
        <v>0</v>
      </c>
      <c r="L58" s="358">
        <f>SUMPRODUCT((事故データ!$AU$4:$AU$364=$F58)*(事故データ!$AT$4:$AT$364=L$38)*(事故データ!$AO$4:$AO$364=$F$36)*(事故データ!$V$4:$V$364=1))</f>
        <v>0</v>
      </c>
      <c r="M58" s="358">
        <f>SUMPRODUCT((事故データ!$AU$4:$AU$364=$F58)*(事故データ!$AT$4:$AT$364=M$38)*(事故データ!$AO$4:$AO$364=$F$36)*(事故データ!$V$4:$V$364=1))</f>
        <v>0</v>
      </c>
      <c r="N58" s="358">
        <f>SUMPRODUCT((事故データ!$AU$4:$AU$364=$F58)*(事故データ!$AT$4:$AT$364=N$38)*(事故データ!$AO$4:$AO$364=$F$36)*(事故データ!$V$4:$V$364=1))</f>
        <v>0</v>
      </c>
      <c r="O58" s="358">
        <f>SUMPRODUCT((事故データ!$AU$4:$AU$364=$F58)*(事故データ!$AT$4:$AT$364=O$38)*(事故データ!$AO$4:$AO$364=$F$36)*(事故データ!$V$4:$V$364=1))</f>
        <v>0</v>
      </c>
      <c r="P58" s="358">
        <f>SUMPRODUCT((事故データ!$AU$4:$AU$364=$F58)*(事故データ!$AT$4:$AT$364=P$38)*(事故データ!$AO$4:$AO$364=$F$36)*(事故データ!$V$4:$V$364=1))</f>
        <v>0</v>
      </c>
      <c r="Q58" s="358">
        <f>SUMPRODUCT((事故データ!$AU$4:$AU$364=$F58)*(事故データ!$AT$4:$AT$364=Q$38)*(事故データ!$AO$4:$AO$364=$F$36)*(事故データ!$V$4:$V$364=1))</f>
        <v>0</v>
      </c>
      <c r="R58" s="358">
        <f>SUMPRODUCT((事故データ!$AU$4:$AU$364=$F58)*(事故データ!$AT$4:$AT$364=R$38)*(事故データ!$AO$4:$AO$364=$F$36)*(事故データ!$V$4:$V$364=1))</f>
        <v>0</v>
      </c>
      <c r="S58" s="358">
        <f>SUMPRODUCT((事故データ!$AU$4:$AU$364=$F58)*(事故データ!$AT$4:$AT$364=S$38)*(事故データ!$AO$4:$AO$364=$F$36)*(事故データ!$V$4:$V$364=1))</f>
        <v>0</v>
      </c>
      <c r="T58" s="358">
        <f>SUMPRODUCT((事故データ!$AU$4:$AU$364=$F58)*(事故データ!$AT$4:$AT$364=T$38)*(事故データ!$AO$4:$AO$364=$F$36)*(事故データ!$V$4:$V$364=1))</f>
        <v>0</v>
      </c>
      <c r="U58" s="442">
        <f>SUMPRODUCT((事故データ!$AU$4:$AU$364=$F58)*(事故データ!$AT$4:$AT$364=U$38)*(事故データ!$AO$4:$AO$364=$F$36)*(事故データ!$V$4:$V$364=1))</f>
        <v>0</v>
      </c>
      <c r="W58" s="592"/>
      <c r="X58" s="310"/>
      <c r="Y58" s="299"/>
      <c r="Z58" s="298"/>
      <c r="AA58" s="298"/>
      <c r="AB58" s="298"/>
      <c r="AC58" s="306">
        <f>U60</f>
        <v>0</v>
      </c>
      <c r="AD58" s="298"/>
      <c r="AE58" s="298"/>
    </row>
    <row r="59" spans="1:31">
      <c r="A59" s="589">
        <v>19</v>
      </c>
      <c r="B59" s="589" t="str">
        <f>項目入力!X28</f>
        <v>停車時</v>
      </c>
      <c r="C59" s="365" t="str">
        <f t="shared" si="8"/>
        <v>フォークリフト</v>
      </c>
      <c r="D59" s="367">
        <f>COUNTIF(事故データ!$AU$4:$AU$364,C59)</f>
        <v>0</v>
      </c>
      <c r="E59" s="590">
        <v>19</v>
      </c>
      <c r="F59" s="601" t="str">
        <f t="shared" si="10"/>
        <v>フォークリフト</v>
      </c>
      <c r="G59" s="369">
        <f t="shared" si="9"/>
        <v>0</v>
      </c>
      <c r="H59" s="370">
        <f>SUMPRODUCT((事故データ!$AU$4:$AU$364=$F59)*(事故データ!$AT$4:$AT$364=H$38)*(事故データ!$AO$4:$AO$364=$F$36)*(事故データ!$V$4:$V$364=1))</f>
        <v>0</v>
      </c>
      <c r="I59" s="371">
        <f>SUMPRODUCT((事故データ!$AU$4:$AU$364=$F59)*(事故データ!$AT$4:$AT$364=I$38)*(事故データ!$AO$4:$AO$364=$F$36)*(事故データ!$V$4:$V$364=1))</f>
        <v>0</v>
      </c>
      <c r="J59" s="371">
        <f>SUMPRODUCT((事故データ!$AU$4:$AU$364=$F59)*(事故データ!$AT$4:$AT$364=J$38)*(事故データ!$AO$4:$AO$364=$F$36)*(事故データ!$V$4:$V$364=1))</f>
        <v>0</v>
      </c>
      <c r="K59" s="371">
        <f>SUMPRODUCT((事故データ!$AU$4:$AU$364=$F59)*(事故データ!$AT$4:$AT$364=K$38)*(事故データ!$AO$4:$AO$364=$F$36)*(事故データ!$V$4:$V$364=1))</f>
        <v>0</v>
      </c>
      <c r="L59" s="371">
        <f>SUMPRODUCT((事故データ!$AU$4:$AU$364=$F59)*(事故データ!$AT$4:$AT$364=L$38)*(事故データ!$AO$4:$AO$364=$F$36)*(事故データ!$V$4:$V$364=1))</f>
        <v>0</v>
      </c>
      <c r="M59" s="371">
        <f>SUMPRODUCT((事故データ!$AU$4:$AU$364=$F59)*(事故データ!$AT$4:$AT$364=M$38)*(事故データ!$AO$4:$AO$364=$F$36)*(事故データ!$V$4:$V$364=1))</f>
        <v>0</v>
      </c>
      <c r="N59" s="371">
        <f>SUMPRODUCT((事故データ!$AU$4:$AU$364=$F59)*(事故データ!$AT$4:$AT$364=N$38)*(事故データ!$AO$4:$AO$364=$F$36)*(事故データ!$V$4:$V$364=1))</f>
        <v>0</v>
      </c>
      <c r="O59" s="371">
        <f>SUMPRODUCT((事故データ!$AU$4:$AU$364=$F59)*(事故データ!$AT$4:$AT$364=O$38)*(事故データ!$AO$4:$AO$364=$F$36)*(事故データ!$V$4:$V$364=1))</f>
        <v>0</v>
      </c>
      <c r="P59" s="371">
        <f>SUMPRODUCT((事故データ!$AU$4:$AU$364=$F59)*(事故データ!$AT$4:$AT$364=P$38)*(事故データ!$AO$4:$AO$364=$F$36)*(事故データ!$V$4:$V$364=1))</f>
        <v>0</v>
      </c>
      <c r="Q59" s="371">
        <f>SUMPRODUCT((事故データ!$AU$4:$AU$364=$F59)*(事故データ!$AT$4:$AT$364=Q$38)*(事故データ!$AO$4:$AO$364=$F$36)*(事故データ!$V$4:$V$364=1))</f>
        <v>0</v>
      </c>
      <c r="R59" s="371">
        <f>SUMPRODUCT((事故データ!$AU$4:$AU$364=$F59)*(事故データ!$AT$4:$AT$364=R$38)*(事故データ!$AO$4:$AO$364=$F$36)*(事故データ!$V$4:$V$364=1))</f>
        <v>0</v>
      </c>
      <c r="S59" s="371">
        <f>SUMPRODUCT((事故データ!$AU$4:$AU$364=$F59)*(事故データ!$AT$4:$AT$364=S$38)*(事故データ!$AO$4:$AO$364=$F$36)*(事故データ!$V$4:$V$364=1))</f>
        <v>0</v>
      </c>
      <c r="T59" s="371">
        <f>SUMPRODUCT((事故データ!$AU$4:$AU$364=$F59)*(事故データ!$AT$4:$AT$364=T$38)*(事故データ!$AO$4:$AO$364=$F$36)*(事故データ!$V$4:$V$364=1))</f>
        <v>0</v>
      </c>
      <c r="U59" s="443">
        <f>SUMPRODUCT((事故データ!$AU$4:$AU$364=$F59)*(事故データ!$AT$4:$AT$364=U$38)*(事故データ!$AO$4:$AO$364=$F$36)*(事故データ!$V$4:$V$364=1))</f>
        <v>0</v>
      </c>
      <c r="W59" s="592"/>
      <c r="X59" s="310"/>
      <c r="Y59" s="299"/>
      <c r="Z59" s="298"/>
      <c r="AA59" s="298"/>
      <c r="AB59" s="298"/>
      <c r="AC59" s="298"/>
      <c r="AD59" s="298"/>
      <c r="AE59" s="298"/>
    </row>
    <row r="60" spans="1:31">
      <c r="A60" s="589">
        <v>20</v>
      </c>
      <c r="B60" s="589" t="str">
        <f>項目入力!X29</f>
        <v>ドア・扉開閉時</v>
      </c>
      <c r="F60" s="602" t="str">
        <f>"検索項目➤ "&amp;(VLOOKUP(W36,$E$41:$U$59,2,0))</f>
        <v>検索項目➤ 屋根.軒.庇等高所設置物</v>
      </c>
      <c r="G60" s="603">
        <f>VLOOKUP($W$36,$E$41:$U$59,3,0)</f>
        <v>1</v>
      </c>
      <c r="H60" s="604">
        <f>VLOOKUP($W$36,$E$41:$U$59,4,0)</f>
        <v>0</v>
      </c>
      <c r="I60" s="605">
        <f>VLOOKUP($W$36,$E$41:$U$59,5,0)</f>
        <v>0</v>
      </c>
      <c r="J60" s="605">
        <f>VLOOKUP($W$36,$E$41:$U$59,6,0)</f>
        <v>0</v>
      </c>
      <c r="K60" s="605">
        <f>VLOOKUP($W$36,$E$41:$U$59,7,0)</f>
        <v>0</v>
      </c>
      <c r="L60" s="605">
        <f>VLOOKUP($W$36,$E$41:$U$59,8,0)</f>
        <v>0</v>
      </c>
      <c r="M60" s="605">
        <f>VLOOKUP($W$36,$E$41:$U$59,9,0)</f>
        <v>0</v>
      </c>
      <c r="N60" s="605">
        <f>VLOOKUP($W$36,$E$41:$U$59,10,0)</f>
        <v>0</v>
      </c>
      <c r="O60" s="605">
        <f>VLOOKUP($W$36,$E$41:$U$59,11,0)</f>
        <v>0</v>
      </c>
      <c r="P60" s="605">
        <f>VLOOKUP($W$36,$E$41:$U$59,12,0)</f>
        <v>1</v>
      </c>
      <c r="Q60" s="605">
        <f>VLOOKUP($W$36,$E$41:$U$59,13,0)</f>
        <v>0</v>
      </c>
      <c r="R60" s="605">
        <f>VLOOKUP($W$36,$E$41:$U$59,14,0)</f>
        <v>0</v>
      </c>
      <c r="S60" s="605">
        <f>VLOOKUP($W$36,$E$41:$U$59,15,0)</f>
        <v>0</v>
      </c>
      <c r="T60" s="605">
        <f>VLOOKUP($W$36,$E$41:$U$59,16,0)</f>
        <v>0</v>
      </c>
      <c r="U60" s="606">
        <f>VLOOKUP($W$36,$E$41:$U$59,17,0)</f>
        <v>0</v>
      </c>
      <c r="W60" s="595">
        <f>P60</f>
        <v>1</v>
      </c>
      <c r="X60" s="310"/>
      <c r="Y60" s="299">
        <f>S60</f>
        <v>0</v>
      </c>
      <c r="Z60" s="298"/>
      <c r="AA60" s="298"/>
      <c r="AB60" s="298"/>
      <c r="AC60" s="298"/>
      <c r="AD60" s="298"/>
      <c r="AE60" s="298"/>
    </row>
    <row r="61" spans="1:31">
      <c r="A61" s="589">
        <v>21</v>
      </c>
      <c r="B61" s="589" t="str">
        <f>項目入力!X30</f>
        <v>駐停車時措置</v>
      </c>
      <c r="W61" s="595"/>
      <c r="X61" s="310"/>
      <c r="Y61" s="299"/>
      <c r="Z61" s="298"/>
      <c r="AA61" s="298"/>
      <c r="AB61" s="298"/>
      <c r="AC61" s="298"/>
      <c r="AD61" s="298"/>
      <c r="AE61" s="298"/>
    </row>
    <row r="62" spans="1:31">
      <c r="A62" s="589">
        <v>22</v>
      </c>
      <c r="B62" s="589" t="str">
        <f>項目入力!X31</f>
        <v>車内事故</v>
      </c>
      <c r="W62" s="595">
        <f>K60</f>
        <v>0</v>
      </c>
      <c r="X62" s="311">
        <f>L60</f>
        <v>0</v>
      </c>
      <c r="Y62" s="299">
        <f>M60</f>
        <v>0</v>
      </c>
      <c r="Z62" s="298"/>
      <c r="AA62" s="298"/>
      <c r="AB62" s="298"/>
      <c r="AC62" s="298"/>
      <c r="AD62" s="298"/>
      <c r="AE62" s="298"/>
    </row>
    <row r="63" spans="1:31">
      <c r="A63" s="589">
        <v>23</v>
      </c>
      <c r="B63" s="589" t="str">
        <f>項目入力!X32</f>
        <v>荷積降時等事故</v>
      </c>
    </row>
    <row r="64" spans="1:31">
      <c r="A64" s="325" t="s">
        <v>248</v>
      </c>
    </row>
    <row r="65" spans="2:30">
      <c r="B65" s="1139">
        <v>3</v>
      </c>
      <c r="C65" s="396" t="s">
        <v>1192</v>
      </c>
    </row>
    <row r="66" spans="2:30">
      <c r="C66" s="397">
        <v>19</v>
      </c>
      <c r="D66" s="326" t="s">
        <v>180</v>
      </c>
      <c r="E66" s="400"/>
      <c r="F66" s="397">
        <f>C66</f>
        <v>19</v>
      </c>
      <c r="G66" s="326" t="s">
        <v>349</v>
      </c>
    </row>
    <row r="67" spans="2:30" ht="33" customHeight="1">
      <c r="C67" s="1192">
        <f>C66</f>
        <v>19</v>
      </c>
      <c r="D67" s="1181" t="s">
        <v>5</v>
      </c>
      <c r="F67" s="607">
        <f>F66</f>
        <v>19</v>
      </c>
      <c r="G67" s="340" t="str">
        <f t="shared" ref="G67:AD67" si="11">G9</f>
        <v>事故形態</v>
      </c>
      <c r="H67" s="401" t="str">
        <f t="shared" si="11"/>
        <v>正面衝突</v>
      </c>
      <c r="I67" s="402" t="str">
        <f t="shared" si="11"/>
        <v>直進時</v>
      </c>
      <c r="J67" s="402" t="str">
        <f t="shared" si="11"/>
        <v>出会い頭</v>
      </c>
      <c r="K67" s="402" t="str">
        <f t="shared" si="11"/>
        <v>右折時</v>
      </c>
      <c r="L67" s="402" t="str">
        <f t="shared" si="11"/>
        <v>左折時</v>
      </c>
      <c r="M67" s="402" t="str">
        <f t="shared" si="11"/>
        <v>カーブ走行時</v>
      </c>
      <c r="N67" s="402" t="str">
        <f t="shared" si="11"/>
        <v>追突</v>
      </c>
      <c r="O67" s="402" t="str">
        <f t="shared" si="11"/>
        <v>発進追突</v>
      </c>
      <c r="P67" s="402" t="str">
        <f t="shared" si="11"/>
        <v>車線
変更時</v>
      </c>
      <c r="Q67" s="402" t="str">
        <f t="shared" si="11"/>
        <v>合流時</v>
      </c>
      <c r="R67" s="402" t="str">
        <f t="shared" si="11"/>
        <v>離合時</v>
      </c>
      <c r="S67" s="402" t="str">
        <f t="shared" si="11"/>
        <v>側方通過時</v>
      </c>
      <c r="T67" s="402" t="str">
        <f t="shared" si="11"/>
        <v>施設出入時</v>
      </c>
      <c r="U67" s="402" t="str">
        <f t="shared" si="11"/>
        <v>転回時</v>
      </c>
      <c r="V67" s="378" t="str">
        <f t="shared" si="11"/>
        <v>バック時</v>
      </c>
      <c r="W67" s="378" t="str">
        <f t="shared" si="11"/>
        <v>移動時</v>
      </c>
      <c r="X67" s="1144" t="str">
        <f t="shared" si="11"/>
        <v>料金所等通過時</v>
      </c>
      <c r="Y67" s="1144" t="str">
        <f t="shared" si="11"/>
        <v>発進時＆措置等</v>
      </c>
      <c r="Z67" s="378" t="str">
        <f t="shared" si="11"/>
        <v>停車時</v>
      </c>
      <c r="AA67" s="1144" t="str">
        <f t="shared" si="11"/>
        <v>ドア・扉開閉時</v>
      </c>
      <c r="AB67" s="378" t="str">
        <f t="shared" si="11"/>
        <v>駐停車時措置</v>
      </c>
      <c r="AC67" s="378" t="str">
        <f t="shared" si="11"/>
        <v>車内事故</v>
      </c>
      <c r="AD67" s="586" t="str">
        <f t="shared" si="11"/>
        <v>荷積降時等事故</v>
      </c>
    </row>
    <row r="68" spans="2:30" ht="18" customHeight="1">
      <c r="C68" s="1193"/>
      <c r="D68" s="1182"/>
      <c r="F68" s="608" t="s">
        <v>230</v>
      </c>
      <c r="G68" s="404">
        <f>SUM(H68:AD68)</f>
        <v>31</v>
      </c>
      <c r="H68" s="383">
        <f>SUMPRODUCT((事故データ!$O$4:$O$364=$C$66)*(事故データ!$AO$4:$AO$364=H$67))</f>
        <v>0</v>
      </c>
      <c r="I68" s="384">
        <f>SUMPRODUCT((事故データ!$O$4:$O$364=$C$66)*(事故データ!$AO$4:$AO$364=I$67))</f>
        <v>1</v>
      </c>
      <c r="J68" s="384">
        <f>SUMPRODUCT((事故データ!$O$4:$O$364=$C$66)*(事故データ!$AO$4:$AO$364=J$67))</f>
        <v>0</v>
      </c>
      <c r="K68" s="384">
        <f>SUMPRODUCT((事故データ!$O$4:$O$364=$C$66)*(事故データ!$AO$4:$AO$364=K$67))</f>
        <v>0</v>
      </c>
      <c r="L68" s="384">
        <f>SUMPRODUCT((事故データ!$O$4:$O$364=$C$66)*(事故データ!$AO$4:$AO$364=L$67))</f>
        <v>4</v>
      </c>
      <c r="M68" s="384">
        <f>SUMPRODUCT((事故データ!$O$4:$O$364=$C$66)*(事故データ!$AO$4:$AO$364=M$67))</f>
        <v>0</v>
      </c>
      <c r="N68" s="384">
        <f>SUMPRODUCT((事故データ!$O$4:$O$364=$C$66)*(事故データ!$AO$4:$AO$364=N$67))</f>
        <v>2</v>
      </c>
      <c r="O68" s="384">
        <f>SUMPRODUCT((事故データ!$O$4:$O$364=$C$66)*(事故データ!$AO$4:$AO$364=O$67))</f>
        <v>2</v>
      </c>
      <c r="P68" s="384">
        <f>SUMPRODUCT((事故データ!$O$4:$O$364=$C$66)*(事故データ!$AO$4:$AO$364=P$67))</f>
        <v>1</v>
      </c>
      <c r="Q68" s="384">
        <f>SUMPRODUCT((事故データ!$O$4:$O$364=$C$66)*(事故データ!$AO$4:$AO$364=Q$67))</f>
        <v>0</v>
      </c>
      <c r="R68" s="384">
        <f>SUMPRODUCT((事故データ!$O$4:$O$364=$C$66)*(事故データ!$AO$4:$AO$364=R$67))</f>
        <v>0</v>
      </c>
      <c r="S68" s="384">
        <f>SUMPRODUCT((事故データ!$O$4:$O$364=$C$66)*(事故データ!$AO$4:$AO$364=S$67))</f>
        <v>0</v>
      </c>
      <c r="T68" s="384">
        <f>SUMPRODUCT((事故データ!$O$4:$O$364=$C$66)*(事故データ!$AO$4:$AO$364=T$67))</f>
        <v>1</v>
      </c>
      <c r="U68" s="384">
        <f>SUMPRODUCT((事故データ!$O$4:$O$364=$C$66)*(事故データ!$AO$4:$AO$364=U$67))</f>
        <v>1</v>
      </c>
      <c r="V68" s="333">
        <f>SUMPRODUCT((事故データ!$O$4:$O$364=$C$66)*(事故データ!$AO$4:$AO$364=V$67))</f>
        <v>9</v>
      </c>
      <c r="W68" s="333">
        <f>SUMPRODUCT((事故データ!$O$4:$O$364=$C$66)*(事故データ!$AO$4:$AO$364=W$67))</f>
        <v>5</v>
      </c>
      <c r="X68" s="333">
        <f>SUMPRODUCT((事故データ!$O$4:$O$364=$C$66)*(事故データ!$AO$4:$AO$364=X$67))</f>
        <v>0</v>
      </c>
      <c r="Y68" s="333">
        <f>SUMPRODUCT((事故データ!$O$4:$O$364=$C$66)*(事故データ!$AO$4:$AO$364=Y$67))</f>
        <v>3</v>
      </c>
      <c r="Z68" s="333">
        <f>SUMPRODUCT((事故データ!$O$4:$O$364=$C$66)*(事故データ!$AO$4:$AO$364=Z$67))</f>
        <v>1</v>
      </c>
      <c r="AA68" s="333">
        <f>SUMPRODUCT((事故データ!$O$4:$O$364=$C$66)*(事故データ!$AO$4:$AO$364=AA$67))</f>
        <v>0</v>
      </c>
      <c r="AB68" s="333">
        <f>SUMPRODUCT((事故データ!$O$4:$O$364=$C$66)*(事故データ!$AO$4:$AO$364=AB$67))</f>
        <v>1</v>
      </c>
      <c r="AC68" s="333">
        <f>SUMPRODUCT((事故データ!$O$4:$O$364=$C$66)*(事故データ!$AO$4:$AO$364=AC$67))</f>
        <v>0</v>
      </c>
      <c r="AD68" s="439">
        <f>SUMPRODUCT((事故データ!$O$4:$O$364=$C$66)*(事故データ!$AO$4:$AO$364=AD$67))</f>
        <v>0</v>
      </c>
    </row>
    <row r="69" spans="2:30">
      <c r="C69" s="1194"/>
      <c r="D69" s="338">
        <f>SUM(D70:D88)</f>
        <v>31</v>
      </c>
      <c r="F69" s="388" t="s">
        <v>233</v>
      </c>
      <c r="G69" s="338">
        <f>SUM(G70:G88)</f>
        <v>31</v>
      </c>
      <c r="H69" s="389">
        <f>SUM(H70:H88)</f>
        <v>0</v>
      </c>
      <c r="I69" s="390">
        <f t="shared" ref="I69:Q69" si="12">SUM(I70:I88)</f>
        <v>1</v>
      </c>
      <c r="J69" s="390">
        <f t="shared" si="12"/>
        <v>0</v>
      </c>
      <c r="K69" s="390">
        <f t="shared" si="12"/>
        <v>0</v>
      </c>
      <c r="L69" s="390">
        <f t="shared" si="12"/>
        <v>4</v>
      </c>
      <c r="M69" s="390">
        <f t="shared" si="12"/>
        <v>0</v>
      </c>
      <c r="N69" s="390">
        <f t="shared" si="12"/>
        <v>2</v>
      </c>
      <c r="O69" s="390">
        <f t="shared" si="12"/>
        <v>2</v>
      </c>
      <c r="P69" s="390">
        <f t="shared" si="12"/>
        <v>1</v>
      </c>
      <c r="Q69" s="390">
        <f t="shared" si="12"/>
        <v>0</v>
      </c>
      <c r="R69" s="390">
        <f>SUM(R70:R88)</f>
        <v>0</v>
      </c>
      <c r="S69" s="390">
        <f t="shared" ref="S69:U69" si="13">SUM(S70:S88)</f>
        <v>0</v>
      </c>
      <c r="T69" s="390">
        <f t="shared" si="13"/>
        <v>1</v>
      </c>
      <c r="U69" s="390">
        <f t="shared" si="13"/>
        <v>1</v>
      </c>
      <c r="V69" s="390">
        <f t="shared" ref="V69" si="14">SUM(V70:V88)</f>
        <v>9</v>
      </c>
      <c r="W69" s="390">
        <f t="shared" ref="W69" si="15">SUM(W70:W88)</f>
        <v>5</v>
      </c>
      <c r="X69" s="390">
        <f t="shared" ref="X69" si="16">SUM(X70:X88)</f>
        <v>0</v>
      </c>
      <c r="Y69" s="390">
        <f>SUM(Y70:Y88)</f>
        <v>3</v>
      </c>
      <c r="Z69" s="390">
        <f t="shared" ref="Z69" si="17">SUM(Z70:Z88)</f>
        <v>1</v>
      </c>
      <c r="AA69" s="390">
        <f t="shared" ref="AA69" si="18">SUM(AA70:AA88)</f>
        <v>0</v>
      </c>
      <c r="AB69" s="390">
        <f t="shared" ref="AB69:AC69" si="19">SUM(AB70:AB88)</f>
        <v>1</v>
      </c>
      <c r="AC69" s="390">
        <f t="shared" si="19"/>
        <v>0</v>
      </c>
      <c r="AD69" s="392">
        <f t="shared" ref="AD69" si="20">SUM(AD70:AD88)</f>
        <v>0</v>
      </c>
    </row>
    <row r="70" spans="2:30">
      <c r="C70" s="343" t="str">
        <f t="shared" ref="C70:C88" si="21">C12</f>
        <v>車</v>
      </c>
      <c r="D70" s="411">
        <f>SUMPRODUCT((事故データ!$O$4:$O$364=$C$66)*(事故データ!$AU$4:$AU$364=$F70))</f>
        <v>10</v>
      </c>
      <c r="F70" s="609" t="str">
        <f t="shared" ref="F70:F88" si="22">F12</f>
        <v>車</v>
      </c>
      <c r="G70" s="413">
        <f>SUM(H70:AD70)</f>
        <v>10</v>
      </c>
      <c r="H70" s="414">
        <f>SUMPRODUCT((事故データ!$O$4:$O$364=$C$66)*(事故データ!$AU$4:$AU$364=$F70)*(事故データ!$AO$4:$AO$364=H$67)*(事故データ!$V$4:$V$364=1))</f>
        <v>0</v>
      </c>
      <c r="I70" s="415">
        <f>SUMPRODUCT((事故データ!$O$4:$O$364=$C$66)*(事故データ!$AU$4:$AU$364=$F70)*(事故データ!$AO$4:$AO$364=I$67)*(事故データ!$V$4:$V$364=1))</f>
        <v>0</v>
      </c>
      <c r="J70" s="415">
        <f>SUMPRODUCT((事故データ!$O$4:$O$364=$C$66)*(事故データ!$AU$4:$AU$364=$F70)*(事故データ!$AO$4:$AO$364=J$67)*(事故データ!$V$4:$V$364=1))</f>
        <v>0</v>
      </c>
      <c r="K70" s="415">
        <f>SUMPRODUCT((事故データ!$O$4:$O$364=$C$66)*(事故データ!$AU$4:$AU$364=$F70)*(事故データ!$AO$4:$AO$364=K$67)*(事故データ!$V$4:$V$364=1))</f>
        <v>0</v>
      </c>
      <c r="L70" s="415">
        <f>SUMPRODUCT((事故データ!$O$4:$O$364=$C$66)*(事故データ!$AU$4:$AU$364=$F70)*(事故データ!$AO$4:$AO$364=L$67)*(事故データ!$V$4:$V$364=1))</f>
        <v>0</v>
      </c>
      <c r="M70" s="415">
        <f>SUMPRODUCT((事故データ!$O$4:$O$364=$C$66)*(事故データ!$AU$4:$AU$364=$F70)*(事故データ!$AO$4:$AO$364=M$67)*(事故データ!$V$4:$V$364=1))</f>
        <v>0</v>
      </c>
      <c r="N70" s="415">
        <f>SUMPRODUCT((事故データ!$O$4:$O$364=$C$66)*(事故データ!$AU$4:$AU$364=$F70)*(事故データ!$AO$4:$AO$364=N$67)*(事故データ!$V$4:$V$364=1))</f>
        <v>2</v>
      </c>
      <c r="O70" s="415">
        <f>SUMPRODUCT((事故データ!$O$4:$O$364=$C$66)*(事故データ!$AU$4:$AU$364=$F70)*(事故データ!$AO$4:$AO$364=O$67)*(事故データ!$V$4:$V$364=1))</f>
        <v>2</v>
      </c>
      <c r="P70" s="415">
        <f>SUMPRODUCT((事故データ!$O$4:$O$364=$C$66)*(事故データ!$AU$4:$AU$364=$F70)*(事故データ!$AO$4:$AO$364=P$67)*(事故データ!$V$4:$V$364=1))</f>
        <v>1</v>
      </c>
      <c r="Q70" s="415">
        <f>SUMPRODUCT((事故データ!$O$4:$O$364=$C$66)*(事故データ!$AU$4:$AU$364=$F70)*(事故データ!$AO$4:$AO$364=Q$67)*(事故データ!$V$4:$V$364=1))</f>
        <v>0</v>
      </c>
      <c r="R70" s="415">
        <f>SUMPRODUCT((事故データ!$O$4:$O$364=$C$66)*(事故データ!$AU$4:$AU$364=$F70)*(事故データ!$AO$4:$AO$364=R$67)*(事故データ!$V$4:$V$364=1))</f>
        <v>0</v>
      </c>
      <c r="S70" s="454">
        <f>SUMPRODUCT((事故データ!$O$4:$O$364=$C$66)*(事故データ!$AU$4:$AU$364=$F70)*(事故データ!$AO$4:$AO$364=S$67)*(事故データ!$V$4:$V$364=1))</f>
        <v>0</v>
      </c>
      <c r="T70" s="454">
        <f>SUMPRODUCT((事故データ!$O$4:$O$364=$C$66)*(事故データ!$AU$4:$AU$364=$F70)*(事故データ!$AO$4:$AO$364=T$67)*(事故データ!$V$4:$V$364=1))</f>
        <v>0</v>
      </c>
      <c r="U70" s="454">
        <f>SUMPRODUCT((事故データ!$O$4:$O$364=$C$66)*(事故データ!$AU$4:$AU$364=$F70)*(事故データ!$AO$4:$AO$364=U$67)*(事故データ!$V$4:$V$364=1))</f>
        <v>0</v>
      </c>
      <c r="V70" s="350">
        <f>SUMPRODUCT((事故データ!$O$4:$O$364=$C$66)*(事故データ!$AU$4:$AU$364=$F70)*(事故データ!$AO$4:$AO$364=V$67)*(事故データ!$V$4:$V$364=1))</f>
        <v>2</v>
      </c>
      <c r="W70" s="350">
        <f>SUMPRODUCT((事故データ!$O$4:$O$364=$C$66)*(事故データ!$AU$4:$AU$364=$F70)*(事故データ!$AO$4:$AO$364=W$67)*(事故データ!$V$4:$V$364=1))</f>
        <v>1</v>
      </c>
      <c r="X70" s="350">
        <f>SUMPRODUCT((事故データ!$O$4:$O$364=$C$66)*(事故データ!$AU$4:$AU$364=$F70)*(事故データ!$AO$4:$AO$364=X$67)*(事故データ!$V$4:$V$364=1))</f>
        <v>0</v>
      </c>
      <c r="Y70" s="350">
        <f>SUMPRODUCT((事故データ!$O$4:$O$364=$C$66)*(事故データ!$AU$4:$AU$364=$F70)*(事故データ!$AO$4:$AO$364=Y$67)*(事故データ!$V$4:$V$364=1))</f>
        <v>1</v>
      </c>
      <c r="Z70" s="350">
        <f>SUMPRODUCT((事故データ!$O$4:$O$364=$C$66)*(事故データ!$AU$4:$AU$364=$F70)*(事故データ!$AO$4:$AO$364=Z$67)*(事故データ!$V$4:$V$364=1))</f>
        <v>1</v>
      </c>
      <c r="AA70" s="350">
        <f>SUMPRODUCT((事故データ!$O$4:$O$364=$C$66)*(事故データ!$AU$4:$AU$364=$F70)*(事故データ!$AO$4:$AO$364=AA$67)*(事故データ!$V$4:$V$364=1))</f>
        <v>0</v>
      </c>
      <c r="AB70" s="350">
        <f>SUMPRODUCT((事故データ!$O$4:$O$364=$C$66)*(事故データ!$AU$4:$AU$364=$F70)*(事故データ!$AO$4:$AO$364=AB$67)*(事故データ!$V$4:$V$364=1))</f>
        <v>0</v>
      </c>
      <c r="AC70" s="393">
        <f>SUMPRODUCT((事故データ!$O$4:$O$364=$C$66)*(事故データ!$AU$4:$AU$364=$F70)*(事故データ!$AO$4:$AO$364=AC$67)*(事故データ!$V$4:$V$364=1))</f>
        <v>0</v>
      </c>
      <c r="AD70" s="351">
        <f>SUMPRODUCT((事故データ!$O$4:$O$364=$C$66)*(事故データ!$AU$4:$AU$364=$F70)*(事故データ!$AO$4:$AO$364=AD$67)*(事故データ!$V$4:$V$364=1))</f>
        <v>0</v>
      </c>
    </row>
    <row r="71" spans="2:30">
      <c r="C71" s="352" t="str">
        <f t="shared" si="21"/>
        <v>単車</v>
      </c>
      <c r="D71" s="422">
        <f>SUMPRODUCT((事故データ!$O$4:$O$364=$C$66)*(事故データ!$AU$4:$AU$364=$F71))</f>
        <v>0</v>
      </c>
      <c r="F71" s="594" t="str">
        <f t="shared" si="22"/>
        <v>単車</v>
      </c>
      <c r="G71" s="356">
        <f t="shared" ref="G71:G88" si="23">SUM(H71:AD71)</f>
        <v>0</v>
      </c>
      <c r="H71" s="357">
        <f>SUMPRODUCT((事故データ!$O$4:$O$364=$C$66)*(事故データ!$AU$4:$AU$364=$F71)*(事故データ!$AO$4:$AO$364=H$67)*(事故データ!$V$4:$V$364=1))</f>
        <v>0</v>
      </c>
      <c r="I71" s="358">
        <f>SUMPRODUCT((事故データ!$O$4:$O$364=$C$66)*(事故データ!$AU$4:$AU$364=$F71)*(事故データ!$AO$4:$AO$364=I$67)*(事故データ!$V$4:$V$364=1))</f>
        <v>0</v>
      </c>
      <c r="J71" s="358">
        <f>SUMPRODUCT((事故データ!$O$4:$O$364=$C$66)*(事故データ!$AU$4:$AU$364=$F71)*(事故データ!$AO$4:$AO$364=J$67)*(事故データ!$V$4:$V$364=1))</f>
        <v>0</v>
      </c>
      <c r="K71" s="358">
        <f>SUMPRODUCT((事故データ!$O$4:$O$364=$C$66)*(事故データ!$AU$4:$AU$364=$F71)*(事故データ!$AO$4:$AO$364=K$67)*(事故データ!$V$4:$V$364=1))</f>
        <v>0</v>
      </c>
      <c r="L71" s="358">
        <f>SUMPRODUCT((事故データ!$O$4:$O$364=$C$66)*(事故データ!$AU$4:$AU$364=$F71)*(事故データ!$AO$4:$AO$364=L$67)*(事故データ!$V$4:$V$364=1))</f>
        <v>0</v>
      </c>
      <c r="M71" s="358">
        <f>SUMPRODUCT((事故データ!$O$4:$O$364=$C$66)*(事故データ!$AU$4:$AU$364=$F71)*(事故データ!$AO$4:$AO$364=M$67)*(事故データ!$V$4:$V$364=1))</f>
        <v>0</v>
      </c>
      <c r="N71" s="358">
        <f>SUMPRODUCT((事故データ!$O$4:$O$364=$C$66)*(事故データ!$AU$4:$AU$364=$F71)*(事故データ!$AO$4:$AO$364=N$67)*(事故データ!$V$4:$V$364=1))</f>
        <v>0</v>
      </c>
      <c r="O71" s="358">
        <f>SUMPRODUCT((事故データ!$O$4:$O$364=$C$66)*(事故データ!$AU$4:$AU$364=$F71)*(事故データ!$AO$4:$AO$364=O$67)*(事故データ!$V$4:$V$364=1))</f>
        <v>0</v>
      </c>
      <c r="P71" s="358">
        <f>SUMPRODUCT((事故データ!$O$4:$O$364=$C$66)*(事故データ!$AU$4:$AU$364=$F71)*(事故データ!$AO$4:$AO$364=P$67)*(事故データ!$V$4:$V$364=1))</f>
        <v>0</v>
      </c>
      <c r="Q71" s="358">
        <f>SUMPRODUCT((事故データ!$O$4:$O$364=$C$66)*(事故データ!$AU$4:$AU$364=$F71)*(事故データ!$AO$4:$AO$364=Q$67)*(事故データ!$V$4:$V$364=1))</f>
        <v>0</v>
      </c>
      <c r="R71" s="358">
        <f>SUMPRODUCT((事故データ!$O$4:$O$364=$C$66)*(事故データ!$AU$4:$AU$364=$F71)*(事故データ!$AO$4:$AO$364=R$67)*(事故データ!$V$4:$V$364=1))</f>
        <v>0</v>
      </c>
      <c r="S71" s="359">
        <f>SUMPRODUCT((事故データ!$O$4:$O$364=$C$66)*(事故データ!$AU$4:$AU$364=$F71)*(事故データ!$AO$4:$AO$364=S$67)*(事故データ!$V$4:$V$364=1))</f>
        <v>0</v>
      </c>
      <c r="T71" s="359">
        <f>SUMPRODUCT((事故データ!$O$4:$O$364=$C$66)*(事故データ!$AU$4:$AU$364=$F71)*(事故データ!$AO$4:$AO$364=T$67)*(事故データ!$V$4:$V$364=1))</f>
        <v>0</v>
      </c>
      <c r="U71" s="359">
        <f>SUMPRODUCT((事故データ!$O$4:$O$364=$C$66)*(事故データ!$AU$4:$AU$364=$F71)*(事故データ!$AO$4:$AO$364=U$67)*(事故データ!$V$4:$V$364=1))</f>
        <v>0</v>
      </c>
      <c r="V71" s="359">
        <f>SUMPRODUCT((事故データ!$O$4:$O$364=$C$66)*(事故データ!$AU$4:$AU$364=$F71)*(事故データ!$AO$4:$AO$364=V$67)*(事故データ!$V$4:$V$364=1))</f>
        <v>0</v>
      </c>
      <c r="W71" s="359">
        <f>SUMPRODUCT((事故データ!$O$4:$O$364=$C$66)*(事故データ!$AU$4:$AU$364=$F71)*(事故データ!$AO$4:$AO$364=W$67)*(事故データ!$V$4:$V$364=1))</f>
        <v>0</v>
      </c>
      <c r="X71" s="359">
        <f>SUMPRODUCT((事故データ!$O$4:$O$364=$C$66)*(事故データ!$AU$4:$AU$364=$F71)*(事故データ!$AO$4:$AO$364=X$67)*(事故データ!$V$4:$V$364=1))</f>
        <v>0</v>
      </c>
      <c r="Y71" s="359">
        <f>SUMPRODUCT((事故データ!$O$4:$O$364=$C$66)*(事故データ!$AU$4:$AU$364=$F71)*(事故データ!$AO$4:$AO$364=Y$67)*(事故データ!$V$4:$V$364=1))</f>
        <v>0</v>
      </c>
      <c r="Z71" s="359">
        <f>SUMPRODUCT((事故データ!$O$4:$O$364=$C$66)*(事故データ!$AU$4:$AU$364=$F71)*(事故データ!$AO$4:$AO$364=Z$67)*(事故データ!$V$4:$V$364=1))</f>
        <v>0</v>
      </c>
      <c r="AA71" s="359">
        <f>SUMPRODUCT((事故データ!$O$4:$O$364=$C$66)*(事故データ!$AU$4:$AU$364=$F71)*(事故データ!$AO$4:$AO$364=AA$67)*(事故データ!$V$4:$V$364=1))</f>
        <v>0</v>
      </c>
      <c r="AB71" s="359">
        <f>SUMPRODUCT((事故データ!$O$4:$O$364=$C$66)*(事故データ!$AU$4:$AU$364=$F71)*(事故データ!$AO$4:$AO$364=AB$67)*(事故データ!$V$4:$V$364=1))</f>
        <v>0</v>
      </c>
      <c r="AC71" s="394">
        <f>SUMPRODUCT((事故データ!$O$4:$O$364=$C$66)*(事故データ!$AU$4:$AU$364=$F71)*(事故データ!$AO$4:$AO$364=AC$67)*(事故データ!$V$4:$V$364=1))</f>
        <v>0</v>
      </c>
      <c r="AD71" s="360">
        <f>SUMPRODUCT((事故データ!$O$4:$O$364=$C$66)*(事故データ!$AU$4:$AU$364=$F71)*(事故データ!$AO$4:$AO$364=AD$67)*(事故データ!$V$4:$V$364=1))</f>
        <v>0</v>
      </c>
    </row>
    <row r="72" spans="2:30">
      <c r="C72" s="352" t="str">
        <f t="shared" si="21"/>
        <v>自転車</v>
      </c>
      <c r="D72" s="422">
        <f>SUMPRODUCT((事故データ!$O$4:$O$364=$C$66)*(事故データ!$AU$4:$AU$364=$F72))</f>
        <v>0</v>
      </c>
      <c r="F72" s="594" t="str">
        <f t="shared" si="22"/>
        <v>自転車</v>
      </c>
      <c r="G72" s="356">
        <f t="shared" si="23"/>
        <v>0</v>
      </c>
      <c r="H72" s="357">
        <f>SUMPRODUCT((事故データ!$O$4:$O$364=$C$66)*(事故データ!$AU$4:$AU$364=$F72)*(事故データ!$AO$4:$AO$364=H$67)*(事故データ!$V$4:$V$364=1))</f>
        <v>0</v>
      </c>
      <c r="I72" s="358">
        <f>SUMPRODUCT((事故データ!$O$4:$O$364=$C$66)*(事故データ!$AU$4:$AU$364=$F72)*(事故データ!$AO$4:$AO$364=I$67)*(事故データ!$V$4:$V$364=1))</f>
        <v>0</v>
      </c>
      <c r="J72" s="358">
        <f>SUMPRODUCT((事故データ!$O$4:$O$364=$C$66)*(事故データ!$AU$4:$AU$364=$F72)*(事故データ!$AO$4:$AO$364=J$67)*(事故データ!$V$4:$V$364=1))</f>
        <v>0</v>
      </c>
      <c r="K72" s="358">
        <f>SUMPRODUCT((事故データ!$O$4:$O$364=$C$66)*(事故データ!$AU$4:$AU$364=$F72)*(事故データ!$AO$4:$AO$364=K$67)*(事故データ!$V$4:$V$364=1))</f>
        <v>0</v>
      </c>
      <c r="L72" s="358">
        <f>SUMPRODUCT((事故データ!$O$4:$O$364=$C$66)*(事故データ!$AU$4:$AU$364=$F72)*(事故データ!$AO$4:$AO$364=L$67)*(事故データ!$V$4:$V$364=1))</f>
        <v>0</v>
      </c>
      <c r="M72" s="358">
        <f>SUMPRODUCT((事故データ!$O$4:$O$364=$C$66)*(事故データ!$AU$4:$AU$364=$F72)*(事故データ!$AO$4:$AO$364=M$67)*(事故データ!$V$4:$V$364=1))</f>
        <v>0</v>
      </c>
      <c r="N72" s="358">
        <f>SUMPRODUCT((事故データ!$O$4:$O$364=$C$66)*(事故データ!$AU$4:$AU$364=$F72)*(事故データ!$AO$4:$AO$364=N$67)*(事故データ!$V$4:$V$364=1))</f>
        <v>0</v>
      </c>
      <c r="O72" s="358">
        <f>SUMPRODUCT((事故データ!$O$4:$O$364=$C$66)*(事故データ!$AU$4:$AU$364=$F72)*(事故データ!$AO$4:$AO$364=O$67)*(事故データ!$V$4:$V$364=1))</f>
        <v>0</v>
      </c>
      <c r="P72" s="358">
        <f>SUMPRODUCT((事故データ!$O$4:$O$364=$C$66)*(事故データ!$AU$4:$AU$364=$F72)*(事故データ!$AO$4:$AO$364=P$67)*(事故データ!$V$4:$V$364=1))</f>
        <v>0</v>
      </c>
      <c r="Q72" s="358">
        <f>SUMPRODUCT((事故データ!$O$4:$O$364=$C$66)*(事故データ!$AU$4:$AU$364=$F72)*(事故データ!$AO$4:$AO$364=Q$67)*(事故データ!$V$4:$V$364=1))</f>
        <v>0</v>
      </c>
      <c r="R72" s="358">
        <f>SUMPRODUCT((事故データ!$O$4:$O$364=$C$66)*(事故データ!$AU$4:$AU$364=$F72)*(事故データ!$AO$4:$AO$364=R$67)*(事故データ!$V$4:$V$364=1))</f>
        <v>0</v>
      </c>
      <c r="S72" s="359">
        <f>SUMPRODUCT((事故データ!$O$4:$O$364=$C$66)*(事故データ!$AU$4:$AU$364=$F72)*(事故データ!$AO$4:$AO$364=S$67)*(事故データ!$V$4:$V$364=1))</f>
        <v>0</v>
      </c>
      <c r="T72" s="359">
        <f>SUMPRODUCT((事故データ!$O$4:$O$364=$C$66)*(事故データ!$AU$4:$AU$364=$F72)*(事故データ!$AO$4:$AO$364=T$67)*(事故データ!$V$4:$V$364=1))</f>
        <v>0</v>
      </c>
      <c r="U72" s="359">
        <f>SUMPRODUCT((事故データ!$O$4:$O$364=$C$66)*(事故データ!$AU$4:$AU$364=$F72)*(事故データ!$AO$4:$AO$364=U$67)*(事故データ!$V$4:$V$364=1))</f>
        <v>0</v>
      </c>
      <c r="V72" s="359">
        <f>SUMPRODUCT((事故データ!$O$4:$O$364=$C$66)*(事故データ!$AU$4:$AU$364=$F72)*(事故データ!$AO$4:$AO$364=V$67)*(事故データ!$V$4:$V$364=1))</f>
        <v>0</v>
      </c>
      <c r="W72" s="359">
        <f>SUMPRODUCT((事故データ!$O$4:$O$364=$C$66)*(事故データ!$AU$4:$AU$364=$F72)*(事故データ!$AO$4:$AO$364=W$67)*(事故データ!$V$4:$V$364=1))</f>
        <v>0</v>
      </c>
      <c r="X72" s="359">
        <f>SUMPRODUCT((事故データ!$O$4:$O$364=$C$66)*(事故データ!$AU$4:$AU$364=$F72)*(事故データ!$AO$4:$AO$364=X$67)*(事故データ!$V$4:$V$364=1))</f>
        <v>0</v>
      </c>
      <c r="Y72" s="359">
        <f>SUMPRODUCT((事故データ!$O$4:$O$364=$C$66)*(事故データ!$AU$4:$AU$364=$F72)*(事故データ!$AO$4:$AO$364=Y$67)*(事故データ!$V$4:$V$364=1))</f>
        <v>0</v>
      </c>
      <c r="Z72" s="359">
        <f>SUMPRODUCT((事故データ!$O$4:$O$364=$C$66)*(事故データ!$AU$4:$AU$364=$F72)*(事故データ!$AO$4:$AO$364=Z$67)*(事故データ!$V$4:$V$364=1))</f>
        <v>0</v>
      </c>
      <c r="AA72" s="359">
        <f>SUMPRODUCT((事故データ!$O$4:$O$364=$C$66)*(事故データ!$AU$4:$AU$364=$F72)*(事故データ!$AO$4:$AO$364=AA$67)*(事故データ!$V$4:$V$364=1))</f>
        <v>0</v>
      </c>
      <c r="AB72" s="359">
        <f>SUMPRODUCT((事故データ!$O$4:$O$364=$C$66)*(事故データ!$AU$4:$AU$364=$F72)*(事故データ!$AO$4:$AO$364=AB$67)*(事故データ!$V$4:$V$364=1))</f>
        <v>0</v>
      </c>
      <c r="AC72" s="394">
        <f>SUMPRODUCT((事故データ!$O$4:$O$364=$C$66)*(事故データ!$AU$4:$AU$364=$F72)*(事故データ!$AO$4:$AO$364=AC$67)*(事故データ!$V$4:$V$364=1))</f>
        <v>0</v>
      </c>
      <c r="AD72" s="360">
        <f>SUMPRODUCT((事故データ!$O$4:$O$364=$C$66)*(事故データ!$AU$4:$AU$364=$F72)*(事故データ!$AO$4:$AO$364=AD$67)*(事故データ!$V$4:$V$364=1))</f>
        <v>0</v>
      </c>
    </row>
    <row r="73" spans="2:30">
      <c r="C73" s="352" t="str">
        <f t="shared" si="21"/>
        <v>歩行者</v>
      </c>
      <c r="D73" s="422">
        <f>SUMPRODUCT((事故データ!$O$4:$O$364=$C$66)*(事故データ!$AU$4:$AU$364=$F73))</f>
        <v>0</v>
      </c>
      <c r="F73" s="594" t="str">
        <f t="shared" si="22"/>
        <v>歩行者</v>
      </c>
      <c r="G73" s="356">
        <f t="shared" si="23"/>
        <v>0</v>
      </c>
      <c r="H73" s="357">
        <f>SUMPRODUCT((事故データ!$O$4:$O$364=$C$66)*(事故データ!$AU$4:$AU$364=$F73)*(事故データ!$AO$4:$AO$364=H$67)*(事故データ!$V$4:$V$364=1))</f>
        <v>0</v>
      </c>
      <c r="I73" s="358">
        <f>SUMPRODUCT((事故データ!$O$4:$O$364=$C$66)*(事故データ!$AU$4:$AU$364=$F73)*(事故データ!$AO$4:$AO$364=I$67)*(事故データ!$V$4:$V$364=1))</f>
        <v>0</v>
      </c>
      <c r="J73" s="358">
        <f>SUMPRODUCT((事故データ!$O$4:$O$364=$C$66)*(事故データ!$AU$4:$AU$364=$F73)*(事故データ!$AO$4:$AO$364=J$67)*(事故データ!$V$4:$V$364=1))</f>
        <v>0</v>
      </c>
      <c r="K73" s="358">
        <f>SUMPRODUCT((事故データ!$O$4:$O$364=$C$66)*(事故データ!$AU$4:$AU$364=$F73)*(事故データ!$AO$4:$AO$364=K$67)*(事故データ!$V$4:$V$364=1))</f>
        <v>0</v>
      </c>
      <c r="L73" s="358">
        <f>SUMPRODUCT((事故データ!$O$4:$O$364=$C$66)*(事故データ!$AU$4:$AU$364=$F73)*(事故データ!$AO$4:$AO$364=L$67)*(事故データ!$V$4:$V$364=1))</f>
        <v>0</v>
      </c>
      <c r="M73" s="358">
        <f>SUMPRODUCT((事故データ!$O$4:$O$364=$C$66)*(事故データ!$AU$4:$AU$364=$F73)*(事故データ!$AO$4:$AO$364=M$67)*(事故データ!$V$4:$V$364=1))</f>
        <v>0</v>
      </c>
      <c r="N73" s="358">
        <f>SUMPRODUCT((事故データ!$O$4:$O$364=$C$66)*(事故データ!$AU$4:$AU$364=$F73)*(事故データ!$AO$4:$AO$364=N$67)*(事故データ!$V$4:$V$364=1))</f>
        <v>0</v>
      </c>
      <c r="O73" s="358">
        <f>SUMPRODUCT((事故データ!$O$4:$O$364=$C$66)*(事故データ!$AU$4:$AU$364=$F73)*(事故データ!$AO$4:$AO$364=O$67)*(事故データ!$V$4:$V$364=1))</f>
        <v>0</v>
      </c>
      <c r="P73" s="358">
        <f>SUMPRODUCT((事故データ!$O$4:$O$364=$C$66)*(事故データ!$AU$4:$AU$364=$F73)*(事故データ!$AO$4:$AO$364=P$67)*(事故データ!$V$4:$V$364=1))</f>
        <v>0</v>
      </c>
      <c r="Q73" s="358">
        <f>SUMPRODUCT((事故データ!$O$4:$O$364=$C$66)*(事故データ!$AU$4:$AU$364=$F73)*(事故データ!$AO$4:$AO$364=Q$67)*(事故データ!$V$4:$V$364=1))</f>
        <v>0</v>
      </c>
      <c r="R73" s="358">
        <f>SUMPRODUCT((事故データ!$O$4:$O$364=$C$66)*(事故データ!$AU$4:$AU$364=$F73)*(事故データ!$AO$4:$AO$364=R$67)*(事故データ!$V$4:$V$364=1))</f>
        <v>0</v>
      </c>
      <c r="S73" s="359">
        <f>SUMPRODUCT((事故データ!$O$4:$O$364=$C$66)*(事故データ!$AU$4:$AU$364=$F73)*(事故データ!$AO$4:$AO$364=S$67)*(事故データ!$V$4:$V$364=1))</f>
        <v>0</v>
      </c>
      <c r="T73" s="359">
        <f>SUMPRODUCT((事故データ!$O$4:$O$364=$C$66)*(事故データ!$AU$4:$AU$364=$F73)*(事故データ!$AO$4:$AO$364=T$67)*(事故データ!$V$4:$V$364=1))</f>
        <v>0</v>
      </c>
      <c r="U73" s="359">
        <f>SUMPRODUCT((事故データ!$O$4:$O$364=$C$66)*(事故データ!$AU$4:$AU$364=$F73)*(事故データ!$AO$4:$AO$364=U$67)*(事故データ!$V$4:$V$364=1))</f>
        <v>0</v>
      </c>
      <c r="V73" s="359">
        <f>SUMPRODUCT((事故データ!$O$4:$O$364=$C$66)*(事故データ!$AU$4:$AU$364=$F73)*(事故データ!$AO$4:$AO$364=V$67)*(事故データ!$V$4:$V$364=1))</f>
        <v>0</v>
      </c>
      <c r="W73" s="359">
        <f>SUMPRODUCT((事故データ!$O$4:$O$364=$C$66)*(事故データ!$AU$4:$AU$364=$F73)*(事故データ!$AO$4:$AO$364=W$67)*(事故データ!$V$4:$V$364=1))</f>
        <v>0</v>
      </c>
      <c r="X73" s="359">
        <f>SUMPRODUCT((事故データ!$O$4:$O$364=$C$66)*(事故データ!$AU$4:$AU$364=$F73)*(事故データ!$AO$4:$AO$364=X$67)*(事故データ!$V$4:$V$364=1))</f>
        <v>0</v>
      </c>
      <c r="Y73" s="359">
        <f>SUMPRODUCT((事故データ!$O$4:$O$364=$C$66)*(事故データ!$AU$4:$AU$364=$F73)*(事故データ!$AO$4:$AO$364=Y$67)*(事故データ!$V$4:$V$364=1))</f>
        <v>0</v>
      </c>
      <c r="Z73" s="359">
        <f>SUMPRODUCT((事故データ!$O$4:$O$364=$C$66)*(事故データ!$AU$4:$AU$364=$F73)*(事故データ!$AO$4:$AO$364=Z$67)*(事故データ!$V$4:$V$364=1))</f>
        <v>0</v>
      </c>
      <c r="AA73" s="359">
        <f>SUMPRODUCT((事故データ!$O$4:$O$364=$C$66)*(事故データ!$AU$4:$AU$364=$F73)*(事故データ!$AO$4:$AO$364=AA$67)*(事故データ!$V$4:$V$364=1))</f>
        <v>0</v>
      </c>
      <c r="AB73" s="359">
        <f>SUMPRODUCT((事故データ!$O$4:$O$364=$C$66)*(事故データ!$AU$4:$AU$364=$F73)*(事故データ!$AO$4:$AO$364=AB$67)*(事故データ!$V$4:$V$364=1))</f>
        <v>0</v>
      </c>
      <c r="AC73" s="394">
        <f>SUMPRODUCT((事故データ!$O$4:$O$364=$C$66)*(事故データ!$AU$4:$AU$364=$F73)*(事故データ!$AO$4:$AO$364=AC$67)*(事故データ!$V$4:$V$364=1))</f>
        <v>0</v>
      </c>
      <c r="AD73" s="360">
        <f>SUMPRODUCT((事故データ!$O$4:$O$364=$C$66)*(事故データ!$AU$4:$AU$364=$F73)*(事故データ!$AO$4:$AO$364=AD$67)*(事故データ!$V$4:$V$364=1))</f>
        <v>0</v>
      </c>
    </row>
    <row r="74" spans="2:30">
      <c r="C74" s="352" t="str">
        <f t="shared" si="21"/>
        <v>施設設置物</v>
      </c>
      <c r="D74" s="422">
        <f>SUMPRODUCT((事故データ!$O$4:$O$364=$C$66)*(事故データ!$AU$4:$AU$364=$F74))</f>
        <v>2</v>
      </c>
      <c r="F74" s="594" t="str">
        <f t="shared" si="22"/>
        <v>施設設置物</v>
      </c>
      <c r="G74" s="356">
        <f t="shared" si="23"/>
        <v>2</v>
      </c>
      <c r="H74" s="357">
        <f>SUMPRODUCT((事故データ!$O$4:$O$364=$C$66)*(事故データ!$AU$4:$AU$364=$F74)*(事故データ!$AO$4:$AO$364=H$67)*(事故データ!$V$4:$V$364=1))</f>
        <v>0</v>
      </c>
      <c r="I74" s="358">
        <f>SUMPRODUCT((事故データ!$O$4:$O$364=$C$66)*(事故データ!$AU$4:$AU$364=$F74)*(事故データ!$AO$4:$AO$364=I$67)*(事故データ!$V$4:$V$364=1))</f>
        <v>0</v>
      </c>
      <c r="J74" s="358">
        <f>SUMPRODUCT((事故データ!$O$4:$O$364=$C$66)*(事故データ!$AU$4:$AU$364=$F74)*(事故データ!$AO$4:$AO$364=J$67)*(事故データ!$V$4:$V$364=1))</f>
        <v>0</v>
      </c>
      <c r="K74" s="358">
        <f>SUMPRODUCT((事故データ!$O$4:$O$364=$C$66)*(事故データ!$AU$4:$AU$364=$F74)*(事故データ!$AO$4:$AO$364=K$67)*(事故データ!$V$4:$V$364=1))</f>
        <v>0</v>
      </c>
      <c r="L74" s="358">
        <f>SUMPRODUCT((事故データ!$O$4:$O$364=$C$66)*(事故データ!$AU$4:$AU$364=$F74)*(事故データ!$AO$4:$AO$364=L$67)*(事故データ!$V$4:$V$364=1))</f>
        <v>0</v>
      </c>
      <c r="M74" s="358">
        <f>SUMPRODUCT((事故データ!$O$4:$O$364=$C$66)*(事故データ!$AU$4:$AU$364=$F74)*(事故データ!$AO$4:$AO$364=M$67)*(事故データ!$V$4:$V$364=1))</f>
        <v>0</v>
      </c>
      <c r="N74" s="358">
        <f>SUMPRODUCT((事故データ!$O$4:$O$364=$C$66)*(事故データ!$AU$4:$AU$364=$F74)*(事故データ!$AO$4:$AO$364=N$67)*(事故データ!$V$4:$V$364=1))</f>
        <v>0</v>
      </c>
      <c r="O74" s="358">
        <f>SUMPRODUCT((事故データ!$O$4:$O$364=$C$66)*(事故データ!$AU$4:$AU$364=$F74)*(事故データ!$AO$4:$AO$364=O$67)*(事故データ!$V$4:$V$364=1))</f>
        <v>0</v>
      </c>
      <c r="P74" s="358">
        <f>SUMPRODUCT((事故データ!$O$4:$O$364=$C$66)*(事故データ!$AU$4:$AU$364=$F74)*(事故データ!$AO$4:$AO$364=P$67)*(事故データ!$V$4:$V$364=1))</f>
        <v>0</v>
      </c>
      <c r="Q74" s="358">
        <f>SUMPRODUCT((事故データ!$O$4:$O$364=$C$66)*(事故データ!$AU$4:$AU$364=$F74)*(事故データ!$AO$4:$AO$364=Q$67)*(事故データ!$V$4:$V$364=1))</f>
        <v>0</v>
      </c>
      <c r="R74" s="358">
        <f>SUMPRODUCT((事故データ!$O$4:$O$364=$C$66)*(事故データ!$AU$4:$AU$364=$F74)*(事故データ!$AO$4:$AO$364=R$67)*(事故データ!$V$4:$V$364=1))</f>
        <v>0</v>
      </c>
      <c r="S74" s="359">
        <f>SUMPRODUCT((事故データ!$O$4:$O$364=$C$66)*(事故データ!$AU$4:$AU$364=$F74)*(事故データ!$AO$4:$AO$364=S$67)*(事故データ!$V$4:$V$364=1))</f>
        <v>0</v>
      </c>
      <c r="T74" s="359">
        <f>SUMPRODUCT((事故データ!$O$4:$O$364=$C$66)*(事故データ!$AU$4:$AU$364=$F74)*(事故データ!$AO$4:$AO$364=T$67)*(事故データ!$V$4:$V$364=1))</f>
        <v>0</v>
      </c>
      <c r="U74" s="359">
        <f>SUMPRODUCT((事故データ!$O$4:$O$364=$C$66)*(事故データ!$AU$4:$AU$364=$F74)*(事故データ!$AO$4:$AO$364=U$67)*(事故データ!$V$4:$V$364=1))</f>
        <v>0</v>
      </c>
      <c r="V74" s="359">
        <f>SUMPRODUCT((事故データ!$O$4:$O$364=$C$66)*(事故データ!$AU$4:$AU$364=$F74)*(事故データ!$AO$4:$AO$364=V$67)*(事故データ!$V$4:$V$364=1))</f>
        <v>1</v>
      </c>
      <c r="W74" s="359">
        <f>SUMPRODUCT((事故データ!$O$4:$O$364=$C$66)*(事故データ!$AU$4:$AU$364=$F74)*(事故データ!$AO$4:$AO$364=W$67)*(事故データ!$V$4:$V$364=1))</f>
        <v>0</v>
      </c>
      <c r="X74" s="359">
        <f>SUMPRODUCT((事故データ!$O$4:$O$364=$C$66)*(事故データ!$AU$4:$AU$364=$F74)*(事故データ!$AO$4:$AO$364=X$67)*(事故データ!$V$4:$V$364=1))</f>
        <v>0</v>
      </c>
      <c r="Y74" s="359">
        <f>SUMPRODUCT((事故データ!$O$4:$O$364=$C$66)*(事故データ!$AU$4:$AU$364=$F74)*(事故データ!$AO$4:$AO$364=Y$67)*(事故データ!$V$4:$V$364=1))</f>
        <v>1</v>
      </c>
      <c r="Z74" s="359">
        <f>SUMPRODUCT((事故データ!$O$4:$O$364=$C$66)*(事故データ!$AU$4:$AU$364=$F74)*(事故データ!$AO$4:$AO$364=Z$67)*(事故データ!$V$4:$V$364=1))</f>
        <v>0</v>
      </c>
      <c r="AA74" s="359">
        <f>SUMPRODUCT((事故データ!$O$4:$O$364=$C$66)*(事故データ!$AU$4:$AU$364=$F74)*(事故データ!$AO$4:$AO$364=AA$67)*(事故データ!$V$4:$V$364=1))</f>
        <v>0</v>
      </c>
      <c r="AB74" s="359">
        <f>SUMPRODUCT((事故データ!$O$4:$O$364=$C$66)*(事故データ!$AU$4:$AU$364=$F74)*(事故データ!$AO$4:$AO$364=AB$67)*(事故データ!$V$4:$V$364=1))</f>
        <v>0</v>
      </c>
      <c r="AC74" s="394">
        <f>SUMPRODUCT((事故データ!$O$4:$O$364=$C$66)*(事故データ!$AU$4:$AU$364=$F74)*(事故データ!$AO$4:$AO$364=AC$67)*(事故データ!$V$4:$V$364=1))</f>
        <v>0</v>
      </c>
      <c r="AD74" s="360">
        <f>SUMPRODUCT((事故データ!$O$4:$O$364=$C$66)*(事故データ!$AU$4:$AU$364=$F74)*(事故データ!$AO$4:$AO$364=AD$67)*(事故データ!$V$4:$V$364=1))</f>
        <v>0</v>
      </c>
    </row>
    <row r="75" spans="2:30">
      <c r="C75" s="352" t="str">
        <f t="shared" si="21"/>
        <v>門扉・家屋等</v>
      </c>
      <c r="D75" s="422">
        <f>SUMPRODUCT((事故データ!$O$4:$O$364=$C$66)*(事故データ!$AU$4:$AU$364=$F75))</f>
        <v>1</v>
      </c>
      <c r="F75" s="594" t="str">
        <f t="shared" si="22"/>
        <v>門扉・家屋等</v>
      </c>
      <c r="G75" s="356">
        <f t="shared" si="23"/>
        <v>1</v>
      </c>
      <c r="H75" s="357">
        <f>SUMPRODUCT((事故データ!$O$4:$O$364=$C$66)*(事故データ!$AU$4:$AU$364=$F75)*(事故データ!$AO$4:$AO$364=H$67)*(事故データ!$V$4:$V$364=1))</f>
        <v>0</v>
      </c>
      <c r="I75" s="358">
        <f>SUMPRODUCT((事故データ!$O$4:$O$364=$C$66)*(事故データ!$AU$4:$AU$364=$F75)*(事故データ!$AO$4:$AO$364=I$67)*(事故データ!$V$4:$V$364=1))</f>
        <v>0</v>
      </c>
      <c r="J75" s="358">
        <f>SUMPRODUCT((事故データ!$O$4:$O$364=$C$66)*(事故データ!$AU$4:$AU$364=$F75)*(事故データ!$AO$4:$AO$364=J$67)*(事故データ!$V$4:$V$364=1))</f>
        <v>0</v>
      </c>
      <c r="K75" s="358">
        <f>SUMPRODUCT((事故データ!$O$4:$O$364=$C$66)*(事故データ!$AU$4:$AU$364=$F75)*(事故データ!$AO$4:$AO$364=K$67)*(事故データ!$V$4:$V$364=1))</f>
        <v>0</v>
      </c>
      <c r="L75" s="358">
        <f>SUMPRODUCT((事故データ!$O$4:$O$364=$C$66)*(事故データ!$AU$4:$AU$364=$F75)*(事故データ!$AO$4:$AO$364=L$67)*(事故データ!$V$4:$V$364=1))</f>
        <v>0</v>
      </c>
      <c r="M75" s="358">
        <f>SUMPRODUCT((事故データ!$O$4:$O$364=$C$66)*(事故データ!$AU$4:$AU$364=$F75)*(事故データ!$AO$4:$AO$364=M$67)*(事故データ!$V$4:$V$364=1))</f>
        <v>0</v>
      </c>
      <c r="N75" s="358">
        <f>SUMPRODUCT((事故データ!$O$4:$O$364=$C$66)*(事故データ!$AU$4:$AU$364=$F75)*(事故データ!$AO$4:$AO$364=N$67)*(事故データ!$V$4:$V$364=1))</f>
        <v>0</v>
      </c>
      <c r="O75" s="358">
        <f>SUMPRODUCT((事故データ!$O$4:$O$364=$C$66)*(事故データ!$AU$4:$AU$364=$F75)*(事故データ!$AO$4:$AO$364=O$67)*(事故データ!$V$4:$V$364=1))</f>
        <v>0</v>
      </c>
      <c r="P75" s="358">
        <f>SUMPRODUCT((事故データ!$O$4:$O$364=$C$66)*(事故データ!$AU$4:$AU$364=$F75)*(事故データ!$AO$4:$AO$364=P$67)*(事故データ!$V$4:$V$364=1))</f>
        <v>0</v>
      </c>
      <c r="Q75" s="358">
        <f>SUMPRODUCT((事故データ!$O$4:$O$364=$C$66)*(事故データ!$AU$4:$AU$364=$F75)*(事故データ!$AO$4:$AO$364=Q$67)*(事故データ!$V$4:$V$364=1))</f>
        <v>0</v>
      </c>
      <c r="R75" s="358">
        <f>SUMPRODUCT((事故データ!$O$4:$O$364=$C$66)*(事故データ!$AU$4:$AU$364=$F75)*(事故データ!$AO$4:$AO$364=R$67)*(事故データ!$V$4:$V$364=1))</f>
        <v>0</v>
      </c>
      <c r="S75" s="359">
        <f>SUMPRODUCT((事故データ!$O$4:$O$364=$C$66)*(事故データ!$AU$4:$AU$364=$F75)*(事故データ!$AO$4:$AO$364=S$67)*(事故データ!$V$4:$V$364=1))</f>
        <v>0</v>
      </c>
      <c r="T75" s="359">
        <f>SUMPRODUCT((事故データ!$O$4:$O$364=$C$66)*(事故データ!$AU$4:$AU$364=$F75)*(事故データ!$AO$4:$AO$364=T$67)*(事故データ!$V$4:$V$364=1))</f>
        <v>1</v>
      </c>
      <c r="U75" s="359">
        <f>SUMPRODUCT((事故データ!$O$4:$O$364=$C$66)*(事故データ!$AU$4:$AU$364=$F75)*(事故データ!$AO$4:$AO$364=U$67)*(事故データ!$V$4:$V$364=1))</f>
        <v>0</v>
      </c>
      <c r="V75" s="359">
        <f>SUMPRODUCT((事故データ!$O$4:$O$364=$C$66)*(事故データ!$AU$4:$AU$364=$F75)*(事故データ!$AO$4:$AO$364=V$67)*(事故データ!$V$4:$V$364=1))</f>
        <v>0</v>
      </c>
      <c r="W75" s="359">
        <f>SUMPRODUCT((事故データ!$O$4:$O$364=$C$66)*(事故データ!$AU$4:$AU$364=$F75)*(事故データ!$AO$4:$AO$364=W$67)*(事故データ!$V$4:$V$364=1))</f>
        <v>0</v>
      </c>
      <c r="X75" s="359">
        <f>SUMPRODUCT((事故データ!$O$4:$O$364=$C$66)*(事故データ!$AU$4:$AU$364=$F75)*(事故データ!$AO$4:$AO$364=X$67)*(事故データ!$V$4:$V$364=1))</f>
        <v>0</v>
      </c>
      <c r="Y75" s="359">
        <f>SUMPRODUCT((事故データ!$O$4:$O$364=$C$66)*(事故データ!$AU$4:$AU$364=$F75)*(事故データ!$AO$4:$AO$364=Y$67)*(事故データ!$V$4:$V$364=1))</f>
        <v>0</v>
      </c>
      <c r="Z75" s="359">
        <f>SUMPRODUCT((事故データ!$O$4:$O$364=$C$66)*(事故データ!$AU$4:$AU$364=$F75)*(事故データ!$AO$4:$AO$364=Z$67)*(事故データ!$V$4:$V$364=1))</f>
        <v>0</v>
      </c>
      <c r="AA75" s="359">
        <f>SUMPRODUCT((事故データ!$O$4:$O$364=$C$66)*(事故データ!$AU$4:$AU$364=$F75)*(事故データ!$AO$4:$AO$364=AA$67)*(事故データ!$V$4:$V$364=1))</f>
        <v>0</v>
      </c>
      <c r="AB75" s="359">
        <f>SUMPRODUCT((事故データ!$O$4:$O$364=$C$66)*(事故データ!$AU$4:$AU$364=$F75)*(事故データ!$AO$4:$AO$364=AB$67)*(事故データ!$V$4:$V$364=1))</f>
        <v>0</v>
      </c>
      <c r="AC75" s="394">
        <f>SUMPRODUCT((事故データ!$O$4:$O$364=$C$66)*(事故データ!$AU$4:$AU$364=$F75)*(事故データ!$AO$4:$AO$364=AC$67)*(事故データ!$V$4:$V$364=1))</f>
        <v>0</v>
      </c>
      <c r="AD75" s="360">
        <f>SUMPRODUCT((事故データ!$O$4:$O$364=$C$66)*(事故データ!$AU$4:$AU$364=$F75)*(事故データ!$AO$4:$AO$364=AD$67)*(事故データ!$V$4:$V$364=1))</f>
        <v>0</v>
      </c>
    </row>
    <row r="76" spans="2:30">
      <c r="C76" s="352" t="str">
        <f t="shared" si="21"/>
        <v>ゲートバー</v>
      </c>
      <c r="D76" s="422">
        <f>SUMPRODUCT((事故データ!$O$4:$O$364=$C$66)*(事故データ!$AU$4:$AU$364=$F76))</f>
        <v>0</v>
      </c>
      <c r="F76" s="594" t="str">
        <f t="shared" si="22"/>
        <v>ゲートバー</v>
      </c>
      <c r="G76" s="356">
        <f t="shared" si="23"/>
        <v>0</v>
      </c>
      <c r="H76" s="357">
        <f>SUMPRODUCT((事故データ!$O$4:$O$364=$C$66)*(事故データ!$AU$4:$AU$364=$F76)*(事故データ!$AO$4:$AO$364=H$67)*(事故データ!$V$4:$V$364=1))</f>
        <v>0</v>
      </c>
      <c r="I76" s="358">
        <f>SUMPRODUCT((事故データ!$O$4:$O$364=$C$66)*(事故データ!$AU$4:$AU$364=$F76)*(事故データ!$AO$4:$AO$364=I$67)*(事故データ!$V$4:$V$364=1))</f>
        <v>0</v>
      </c>
      <c r="J76" s="358">
        <f>SUMPRODUCT((事故データ!$O$4:$O$364=$C$66)*(事故データ!$AU$4:$AU$364=$F76)*(事故データ!$AO$4:$AO$364=J$67)*(事故データ!$V$4:$V$364=1))</f>
        <v>0</v>
      </c>
      <c r="K76" s="358">
        <f>SUMPRODUCT((事故データ!$O$4:$O$364=$C$66)*(事故データ!$AU$4:$AU$364=$F76)*(事故データ!$AO$4:$AO$364=K$67)*(事故データ!$V$4:$V$364=1))</f>
        <v>0</v>
      </c>
      <c r="L76" s="358">
        <f>SUMPRODUCT((事故データ!$O$4:$O$364=$C$66)*(事故データ!$AU$4:$AU$364=$F76)*(事故データ!$AO$4:$AO$364=L$67)*(事故データ!$V$4:$V$364=1))</f>
        <v>0</v>
      </c>
      <c r="M76" s="358">
        <f>SUMPRODUCT((事故データ!$O$4:$O$364=$C$66)*(事故データ!$AU$4:$AU$364=$F76)*(事故データ!$AO$4:$AO$364=M$67)*(事故データ!$V$4:$V$364=1))</f>
        <v>0</v>
      </c>
      <c r="N76" s="358">
        <f>SUMPRODUCT((事故データ!$O$4:$O$364=$C$66)*(事故データ!$AU$4:$AU$364=$F76)*(事故データ!$AO$4:$AO$364=N$67)*(事故データ!$V$4:$V$364=1))</f>
        <v>0</v>
      </c>
      <c r="O76" s="358">
        <f>SUMPRODUCT((事故データ!$O$4:$O$364=$C$66)*(事故データ!$AU$4:$AU$364=$F76)*(事故データ!$AO$4:$AO$364=O$67)*(事故データ!$V$4:$V$364=1))</f>
        <v>0</v>
      </c>
      <c r="P76" s="358">
        <f>SUMPRODUCT((事故データ!$O$4:$O$364=$C$66)*(事故データ!$AU$4:$AU$364=$F76)*(事故データ!$AO$4:$AO$364=P$67)*(事故データ!$V$4:$V$364=1))</f>
        <v>0</v>
      </c>
      <c r="Q76" s="358">
        <f>SUMPRODUCT((事故データ!$O$4:$O$364=$C$66)*(事故データ!$AU$4:$AU$364=$F76)*(事故データ!$AO$4:$AO$364=Q$67)*(事故データ!$V$4:$V$364=1))</f>
        <v>0</v>
      </c>
      <c r="R76" s="358">
        <f>SUMPRODUCT((事故データ!$O$4:$O$364=$C$66)*(事故データ!$AU$4:$AU$364=$F76)*(事故データ!$AO$4:$AO$364=R$67)*(事故データ!$V$4:$V$364=1))</f>
        <v>0</v>
      </c>
      <c r="S76" s="359">
        <f>SUMPRODUCT((事故データ!$O$4:$O$364=$C$66)*(事故データ!$AU$4:$AU$364=$F76)*(事故データ!$AO$4:$AO$364=S$67)*(事故データ!$V$4:$V$364=1))</f>
        <v>0</v>
      </c>
      <c r="T76" s="359">
        <f>SUMPRODUCT((事故データ!$O$4:$O$364=$C$66)*(事故データ!$AU$4:$AU$364=$F76)*(事故データ!$AO$4:$AO$364=T$67)*(事故データ!$V$4:$V$364=1))</f>
        <v>0</v>
      </c>
      <c r="U76" s="359">
        <f>SUMPRODUCT((事故データ!$O$4:$O$364=$C$66)*(事故データ!$AU$4:$AU$364=$F76)*(事故データ!$AO$4:$AO$364=U$67)*(事故データ!$V$4:$V$364=1))</f>
        <v>0</v>
      </c>
      <c r="V76" s="359">
        <f>SUMPRODUCT((事故データ!$O$4:$O$364=$C$66)*(事故データ!$AU$4:$AU$364=$F76)*(事故データ!$AO$4:$AO$364=V$67)*(事故データ!$V$4:$V$364=1))</f>
        <v>0</v>
      </c>
      <c r="W76" s="359">
        <f>SUMPRODUCT((事故データ!$O$4:$O$364=$C$66)*(事故データ!$AU$4:$AU$364=$F76)*(事故データ!$AO$4:$AO$364=W$67)*(事故データ!$V$4:$V$364=1))</f>
        <v>0</v>
      </c>
      <c r="X76" s="359">
        <f>SUMPRODUCT((事故データ!$O$4:$O$364=$C$66)*(事故データ!$AU$4:$AU$364=$F76)*(事故データ!$AO$4:$AO$364=X$67)*(事故データ!$V$4:$V$364=1))</f>
        <v>0</v>
      </c>
      <c r="Y76" s="359">
        <f>SUMPRODUCT((事故データ!$O$4:$O$364=$C$66)*(事故データ!$AU$4:$AU$364=$F76)*(事故データ!$AO$4:$AO$364=Y$67)*(事故データ!$V$4:$V$364=1))</f>
        <v>0</v>
      </c>
      <c r="Z76" s="359">
        <f>SUMPRODUCT((事故データ!$O$4:$O$364=$C$66)*(事故データ!$AU$4:$AU$364=$F76)*(事故データ!$AO$4:$AO$364=Z$67)*(事故データ!$V$4:$V$364=1))</f>
        <v>0</v>
      </c>
      <c r="AA76" s="359">
        <f>SUMPRODUCT((事故データ!$O$4:$O$364=$C$66)*(事故データ!$AU$4:$AU$364=$F76)*(事故データ!$AO$4:$AO$364=AA$67)*(事故データ!$V$4:$V$364=1))</f>
        <v>0</v>
      </c>
      <c r="AB76" s="359">
        <f>SUMPRODUCT((事故データ!$O$4:$O$364=$C$66)*(事故データ!$AU$4:$AU$364=$F76)*(事故データ!$AO$4:$AO$364=AB$67)*(事故データ!$V$4:$V$364=1))</f>
        <v>0</v>
      </c>
      <c r="AC76" s="394">
        <f>SUMPRODUCT((事故データ!$O$4:$O$364=$C$66)*(事故データ!$AU$4:$AU$364=$F76)*(事故データ!$AO$4:$AO$364=AC$67)*(事故データ!$V$4:$V$364=1))</f>
        <v>0</v>
      </c>
      <c r="AD76" s="360">
        <f>SUMPRODUCT((事故データ!$O$4:$O$364=$C$66)*(事故データ!$AU$4:$AU$364=$F76)*(事故データ!$AO$4:$AO$364=AD$67)*(事故データ!$V$4:$V$364=1))</f>
        <v>0</v>
      </c>
    </row>
    <row r="77" spans="2:30">
      <c r="C77" s="352" t="str">
        <f t="shared" si="21"/>
        <v>チェーン</v>
      </c>
      <c r="D77" s="422">
        <f>SUMPRODUCT((事故データ!$O$4:$O$364=$C$66)*(事故データ!$AU$4:$AU$364=$F77))</f>
        <v>0</v>
      </c>
      <c r="F77" s="594" t="str">
        <f t="shared" si="22"/>
        <v>チェーン</v>
      </c>
      <c r="G77" s="356">
        <f t="shared" si="23"/>
        <v>0</v>
      </c>
      <c r="H77" s="357">
        <f>SUMPRODUCT((事故データ!$O$4:$O$364=$C$66)*(事故データ!$AU$4:$AU$364=$F77)*(事故データ!$AO$4:$AO$364=H$67)*(事故データ!$V$4:$V$364=1))</f>
        <v>0</v>
      </c>
      <c r="I77" s="358">
        <f>SUMPRODUCT((事故データ!$O$4:$O$364=$C$66)*(事故データ!$AU$4:$AU$364=$F77)*(事故データ!$AO$4:$AO$364=I$67)*(事故データ!$V$4:$V$364=1))</f>
        <v>0</v>
      </c>
      <c r="J77" s="358">
        <f>SUMPRODUCT((事故データ!$O$4:$O$364=$C$66)*(事故データ!$AU$4:$AU$364=$F77)*(事故データ!$AO$4:$AO$364=J$67)*(事故データ!$V$4:$V$364=1))</f>
        <v>0</v>
      </c>
      <c r="K77" s="358">
        <f>SUMPRODUCT((事故データ!$O$4:$O$364=$C$66)*(事故データ!$AU$4:$AU$364=$F77)*(事故データ!$AO$4:$AO$364=K$67)*(事故データ!$V$4:$V$364=1))</f>
        <v>0</v>
      </c>
      <c r="L77" s="358">
        <f>SUMPRODUCT((事故データ!$O$4:$O$364=$C$66)*(事故データ!$AU$4:$AU$364=$F77)*(事故データ!$AO$4:$AO$364=L$67)*(事故データ!$V$4:$V$364=1))</f>
        <v>0</v>
      </c>
      <c r="M77" s="358">
        <f>SUMPRODUCT((事故データ!$O$4:$O$364=$C$66)*(事故データ!$AU$4:$AU$364=$F77)*(事故データ!$AO$4:$AO$364=M$67)*(事故データ!$V$4:$V$364=1))</f>
        <v>0</v>
      </c>
      <c r="N77" s="358">
        <f>SUMPRODUCT((事故データ!$O$4:$O$364=$C$66)*(事故データ!$AU$4:$AU$364=$F77)*(事故データ!$AO$4:$AO$364=N$67)*(事故データ!$V$4:$V$364=1))</f>
        <v>0</v>
      </c>
      <c r="O77" s="358">
        <f>SUMPRODUCT((事故データ!$O$4:$O$364=$C$66)*(事故データ!$AU$4:$AU$364=$F77)*(事故データ!$AO$4:$AO$364=O$67)*(事故データ!$V$4:$V$364=1))</f>
        <v>0</v>
      </c>
      <c r="P77" s="358">
        <f>SUMPRODUCT((事故データ!$O$4:$O$364=$C$66)*(事故データ!$AU$4:$AU$364=$F77)*(事故データ!$AO$4:$AO$364=P$67)*(事故データ!$V$4:$V$364=1))</f>
        <v>0</v>
      </c>
      <c r="Q77" s="358">
        <f>SUMPRODUCT((事故データ!$O$4:$O$364=$C$66)*(事故データ!$AU$4:$AU$364=$F77)*(事故データ!$AO$4:$AO$364=Q$67)*(事故データ!$V$4:$V$364=1))</f>
        <v>0</v>
      </c>
      <c r="R77" s="358">
        <f>SUMPRODUCT((事故データ!$O$4:$O$364=$C$66)*(事故データ!$AU$4:$AU$364=$F77)*(事故データ!$AO$4:$AO$364=R$67)*(事故データ!$V$4:$V$364=1))</f>
        <v>0</v>
      </c>
      <c r="S77" s="359">
        <f>SUMPRODUCT((事故データ!$O$4:$O$364=$C$66)*(事故データ!$AU$4:$AU$364=$F77)*(事故データ!$AO$4:$AO$364=S$67)*(事故データ!$V$4:$V$364=1))</f>
        <v>0</v>
      </c>
      <c r="T77" s="359">
        <f>SUMPRODUCT((事故データ!$O$4:$O$364=$C$66)*(事故データ!$AU$4:$AU$364=$F77)*(事故データ!$AO$4:$AO$364=T$67)*(事故データ!$V$4:$V$364=1))</f>
        <v>0</v>
      </c>
      <c r="U77" s="359">
        <f>SUMPRODUCT((事故データ!$O$4:$O$364=$C$66)*(事故データ!$AU$4:$AU$364=$F77)*(事故データ!$AO$4:$AO$364=U$67)*(事故データ!$V$4:$V$364=1))</f>
        <v>0</v>
      </c>
      <c r="V77" s="359">
        <f>SUMPRODUCT((事故データ!$O$4:$O$364=$C$66)*(事故データ!$AU$4:$AU$364=$F77)*(事故データ!$AO$4:$AO$364=V$67)*(事故データ!$V$4:$V$364=1))</f>
        <v>0</v>
      </c>
      <c r="W77" s="359">
        <f>SUMPRODUCT((事故データ!$O$4:$O$364=$C$66)*(事故データ!$AU$4:$AU$364=$F77)*(事故データ!$AO$4:$AO$364=W$67)*(事故データ!$V$4:$V$364=1))</f>
        <v>0</v>
      </c>
      <c r="X77" s="359">
        <f>SUMPRODUCT((事故データ!$O$4:$O$364=$C$66)*(事故データ!$AU$4:$AU$364=$F77)*(事故データ!$AO$4:$AO$364=X$67)*(事故データ!$V$4:$V$364=1))</f>
        <v>0</v>
      </c>
      <c r="Y77" s="359">
        <f>SUMPRODUCT((事故データ!$O$4:$O$364=$C$66)*(事故データ!$AU$4:$AU$364=$F77)*(事故データ!$AO$4:$AO$364=Y$67)*(事故データ!$V$4:$V$364=1))</f>
        <v>0</v>
      </c>
      <c r="Z77" s="359">
        <f>SUMPRODUCT((事故データ!$O$4:$O$364=$C$66)*(事故データ!$AU$4:$AU$364=$F77)*(事故データ!$AO$4:$AO$364=Z$67)*(事故データ!$V$4:$V$364=1))</f>
        <v>0</v>
      </c>
      <c r="AA77" s="359">
        <f>SUMPRODUCT((事故データ!$O$4:$O$364=$C$66)*(事故データ!$AU$4:$AU$364=$F77)*(事故データ!$AO$4:$AO$364=AA$67)*(事故データ!$V$4:$V$364=1))</f>
        <v>0</v>
      </c>
      <c r="AB77" s="359">
        <f>SUMPRODUCT((事故データ!$O$4:$O$364=$C$66)*(事故データ!$AU$4:$AU$364=$F77)*(事故データ!$AO$4:$AO$364=AB$67)*(事故データ!$V$4:$V$364=1))</f>
        <v>0</v>
      </c>
      <c r="AC77" s="394">
        <f>SUMPRODUCT((事故データ!$O$4:$O$364=$C$66)*(事故データ!$AU$4:$AU$364=$F77)*(事故データ!$AO$4:$AO$364=AC$67)*(事故データ!$V$4:$V$364=1))</f>
        <v>0</v>
      </c>
      <c r="AD77" s="360">
        <f>SUMPRODUCT((事故データ!$O$4:$O$364=$C$66)*(事故データ!$AU$4:$AU$364=$F77)*(事故データ!$AO$4:$AO$364=AD$67)*(事故データ!$V$4:$V$364=1))</f>
        <v>0</v>
      </c>
    </row>
    <row r="78" spans="2:30">
      <c r="C78" s="352" t="str">
        <f t="shared" si="21"/>
        <v>壁・塀等</v>
      </c>
      <c r="D78" s="422">
        <f>SUMPRODUCT((事故データ!$O$4:$O$364=$C$66)*(事故データ!$AU$4:$AU$364=$F78))</f>
        <v>2</v>
      </c>
      <c r="F78" s="594" t="str">
        <f t="shared" si="22"/>
        <v>壁・塀等</v>
      </c>
      <c r="G78" s="356">
        <f t="shared" si="23"/>
        <v>2</v>
      </c>
      <c r="H78" s="357">
        <f>SUMPRODUCT((事故データ!$O$4:$O$364=$C$66)*(事故データ!$AU$4:$AU$364=$F78)*(事故データ!$AO$4:$AO$364=H$67)*(事故データ!$V$4:$V$364=1))</f>
        <v>0</v>
      </c>
      <c r="I78" s="358">
        <f>SUMPRODUCT((事故データ!$O$4:$O$364=$C$66)*(事故データ!$AU$4:$AU$364=$F78)*(事故データ!$AO$4:$AO$364=I$67)*(事故データ!$V$4:$V$364=1))</f>
        <v>0</v>
      </c>
      <c r="J78" s="358">
        <f>SUMPRODUCT((事故データ!$O$4:$O$364=$C$66)*(事故データ!$AU$4:$AU$364=$F78)*(事故データ!$AO$4:$AO$364=J$67)*(事故データ!$V$4:$V$364=1))</f>
        <v>0</v>
      </c>
      <c r="K78" s="358">
        <f>SUMPRODUCT((事故データ!$O$4:$O$364=$C$66)*(事故データ!$AU$4:$AU$364=$F78)*(事故データ!$AO$4:$AO$364=K$67)*(事故データ!$V$4:$V$364=1))</f>
        <v>0</v>
      </c>
      <c r="L78" s="358">
        <f>SUMPRODUCT((事故データ!$O$4:$O$364=$C$66)*(事故データ!$AU$4:$AU$364=$F78)*(事故データ!$AO$4:$AO$364=L$67)*(事故データ!$V$4:$V$364=1))</f>
        <v>0</v>
      </c>
      <c r="M78" s="358">
        <f>SUMPRODUCT((事故データ!$O$4:$O$364=$C$66)*(事故データ!$AU$4:$AU$364=$F78)*(事故データ!$AO$4:$AO$364=M$67)*(事故データ!$V$4:$V$364=1))</f>
        <v>0</v>
      </c>
      <c r="N78" s="358">
        <f>SUMPRODUCT((事故データ!$O$4:$O$364=$C$66)*(事故データ!$AU$4:$AU$364=$F78)*(事故データ!$AO$4:$AO$364=N$67)*(事故データ!$V$4:$V$364=1))</f>
        <v>0</v>
      </c>
      <c r="O78" s="358">
        <f>SUMPRODUCT((事故データ!$O$4:$O$364=$C$66)*(事故データ!$AU$4:$AU$364=$F78)*(事故データ!$AO$4:$AO$364=O$67)*(事故データ!$V$4:$V$364=1))</f>
        <v>0</v>
      </c>
      <c r="P78" s="358">
        <f>SUMPRODUCT((事故データ!$O$4:$O$364=$C$66)*(事故データ!$AU$4:$AU$364=$F78)*(事故データ!$AO$4:$AO$364=P$67)*(事故データ!$V$4:$V$364=1))</f>
        <v>0</v>
      </c>
      <c r="Q78" s="358">
        <f>SUMPRODUCT((事故データ!$O$4:$O$364=$C$66)*(事故データ!$AU$4:$AU$364=$F78)*(事故データ!$AO$4:$AO$364=Q$67)*(事故データ!$V$4:$V$364=1))</f>
        <v>0</v>
      </c>
      <c r="R78" s="358">
        <f>SUMPRODUCT((事故データ!$O$4:$O$364=$C$66)*(事故データ!$AU$4:$AU$364=$F78)*(事故データ!$AO$4:$AO$364=R$67)*(事故データ!$V$4:$V$364=1))</f>
        <v>0</v>
      </c>
      <c r="S78" s="359">
        <f>SUMPRODUCT((事故データ!$O$4:$O$364=$C$66)*(事故データ!$AU$4:$AU$364=$F78)*(事故データ!$AO$4:$AO$364=S$67)*(事故データ!$V$4:$V$364=1))</f>
        <v>0</v>
      </c>
      <c r="T78" s="359">
        <f>SUMPRODUCT((事故データ!$O$4:$O$364=$C$66)*(事故データ!$AU$4:$AU$364=$F78)*(事故データ!$AO$4:$AO$364=T$67)*(事故データ!$V$4:$V$364=1))</f>
        <v>0</v>
      </c>
      <c r="U78" s="359">
        <f>SUMPRODUCT((事故データ!$O$4:$O$364=$C$66)*(事故データ!$AU$4:$AU$364=$F78)*(事故データ!$AO$4:$AO$364=U$67)*(事故データ!$V$4:$V$364=1))</f>
        <v>1</v>
      </c>
      <c r="V78" s="359">
        <f>SUMPRODUCT((事故データ!$O$4:$O$364=$C$66)*(事故データ!$AU$4:$AU$364=$F78)*(事故データ!$AO$4:$AO$364=V$67)*(事故データ!$V$4:$V$364=1))</f>
        <v>0</v>
      </c>
      <c r="W78" s="359">
        <f>SUMPRODUCT((事故データ!$O$4:$O$364=$C$66)*(事故データ!$AU$4:$AU$364=$F78)*(事故データ!$AO$4:$AO$364=W$67)*(事故データ!$V$4:$V$364=1))</f>
        <v>0</v>
      </c>
      <c r="X78" s="359">
        <f>SUMPRODUCT((事故データ!$O$4:$O$364=$C$66)*(事故データ!$AU$4:$AU$364=$F78)*(事故データ!$AO$4:$AO$364=X$67)*(事故データ!$V$4:$V$364=1))</f>
        <v>0</v>
      </c>
      <c r="Y78" s="359">
        <f>SUMPRODUCT((事故データ!$O$4:$O$364=$C$66)*(事故データ!$AU$4:$AU$364=$F78)*(事故データ!$AO$4:$AO$364=Y$67)*(事故データ!$V$4:$V$364=1))</f>
        <v>0</v>
      </c>
      <c r="Z78" s="359">
        <f>SUMPRODUCT((事故データ!$O$4:$O$364=$C$66)*(事故データ!$AU$4:$AU$364=$F78)*(事故データ!$AO$4:$AO$364=Z$67)*(事故データ!$V$4:$V$364=1))</f>
        <v>0</v>
      </c>
      <c r="AA78" s="359">
        <f>SUMPRODUCT((事故データ!$O$4:$O$364=$C$66)*(事故データ!$AU$4:$AU$364=$F78)*(事故データ!$AO$4:$AO$364=AA$67)*(事故データ!$V$4:$V$364=1))</f>
        <v>0</v>
      </c>
      <c r="AB78" s="359">
        <f>SUMPRODUCT((事故データ!$O$4:$O$364=$C$66)*(事故データ!$AU$4:$AU$364=$F78)*(事故データ!$AO$4:$AO$364=AB$67)*(事故データ!$V$4:$V$364=1))</f>
        <v>1</v>
      </c>
      <c r="AC78" s="394">
        <f>SUMPRODUCT((事故データ!$O$4:$O$364=$C$66)*(事故データ!$AU$4:$AU$364=$F78)*(事故データ!$AO$4:$AO$364=AC$67)*(事故データ!$V$4:$V$364=1))</f>
        <v>0</v>
      </c>
      <c r="AD78" s="360">
        <f>SUMPRODUCT((事故データ!$O$4:$O$364=$C$66)*(事故データ!$AU$4:$AU$364=$F78)*(事故データ!$AO$4:$AO$364=AD$67)*(事故データ!$V$4:$V$364=1))</f>
        <v>0</v>
      </c>
    </row>
    <row r="79" spans="2:30">
      <c r="C79" s="352" t="str">
        <f t="shared" si="21"/>
        <v>ガードレール</v>
      </c>
      <c r="D79" s="422">
        <f>SUMPRODUCT((事故データ!$O$4:$O$364=$C$66)*(事故データ!$AU$4:$AU$364=$F79))</f>
        <v>1</v>
      </c>
      <c r="F79" s="594" t="str">
        <f t="shared" si="22"/>
        <v>ガードレール</v>
      </c>
      <c r="G79" s="356">
        <f t="shared" si="23"/>
        <v>1</v>
      </c>
      <c r="H79" s="357">
        <f>SUMPRODUCT((事故データ!$O$4:$O$364=$C$66)*(事故データ!$AU$4:$AU$364=$F79)*(事故データ!$AO$4:$AO$364=H$67)*(事故データ!$V$4:$V$364=1))</f>
        <v>0</v>
      </c>
      <c r="I79" s="358">
        <f>SUMPRODUCT((事故データ!$O$4:$O$364=$C$66)*(事故データ!$AU$4:$AU$364=$F79)*(事故データ!$AO$4:$AO$364=I$67)*(事故データ!$V$4:$V$364=1))</f>
        <v>0</v>
      </c>
      <c r="J79" s="358">
        <f>SUMPRODUCT((事故データ!$O$4:$O$364=$C$66)*(事故データ!$AU$4:$AU$364=$F79)*(事故データ!$AO$4:$AO$364=J$67)*(事故データ!$V$4:$V$364=1))</f>
        <v>0</v>
      </c>
      <c r="K79" s="358">
        <f>SUMPRODUCT((事故データ!$O$4:$O$364=$C$66)*(事故データ!$AU$4:$AU$364=$F79)*(事故データ!$AO$4:$AO$364=K$67)*(事故データ!$V$4:$V$364=1))</f>
        <v>0</v>
      </c>
      <c r="L79" s="358">
        <f>SUMPRODUCT((事故データ!$O$4:$O$364=$C$66)*(事故データ!$AU$4:$AU$364=$F79)*(事故データ!$AO$4:$AO$364=L$67)*(事故データ!$V$4:$V$364=1))</f>
        <v>1</v>
      </c>
      <c r="M79" s="358">
        <f>SUMPRODUCT((事故データ!$O$4:$O$364=$C$66)*(事故データ!$AU$4:$AU$364=$F79)*(事故データ!$AO$4:$AO$364=M$67)*(事故データ!$V$4:$V$364=1))</f>
        <v>0</v>
      </c>
      <c r="N79" s="358">
        <f>SUMPRODUCT((事故データ!$O$4:$O$364=$C$66)*(事故データ!$AU$4:$AU$364=$F79)*(事故データ!$AO$4:$AO$364=N$67)*(事故データ!$V$4:$V$364=1))</f>
        <v>0</v>
      </c>
      <c r="O79" s="358">
        <f>SUMPRODUCT((事故データ!$O$4:$O$364=$C$66)*(事故データ!$AU$4:$AU$364=$F79)*(事故データ!$AO$4:$AO$364=O$67)*(事故データ!$V$4:$V$364=1))</f>
        <v>0</v>
      </c>
      <c r="P79" s="358">
        <f>SUMPRODUCT((事故データ!$O$4:$O$364=$C$66)*(事故データ!$AU$4:$AU$364=$F79)*(事故データ!$AO$4:$AO$364=P$67)*(事故データ!$V$4:$V$364=1))</f>
        <v>0</v>
      </c>
      <c r="Q79" s="358">
        <f>SUMPRODUCT((事故データ!$O$4:$O$364=$C$66)*(事故データ!$AU$4:$AU$364=$F79)*(事故データ!$AO$4:$AO$364=Q$67)*(事故データ!$V$4:$V$364=1))</f>
        <v>0</v>
      </c>
      <c r="R79" s="358">
        <f>SUMPRODUCT((事故データ!$O$4:$O$364=$C$66)*(事故データ!$AU$4:$AU$364=$F79)*(事故データ!$AO$4:$AO$364=R$67)*(事故データ!$V$4:$V$364=1))</f>
        <v>0</v>
      </c>
      <c r="S79" s="359">
        <f>SUMPRODUCT((事故データ!$O$4:$O$364=$C$66)*(事故データ!$AU$4:$AU$364=$F79)*(事故データ!$AO$4:$AO$364=S$67)*(事故データ!$V$4:$V$364=1))</f>
        <v>0</v>
      </c>
      <c r="T79" s="359">
        <f>SUMPRODUCT((事故データ!$O$4:$O$364=$C$66)*(事故データ!$AU$4:$AU$364=$F79)*(事故データ!$AO$4:$AO$364=T$67)*(事故データ!$V$4:$V$364=1))</f>
        <v>0</v>
      </c>
      <c r="U79" s="359">
        <f>SUMPRODUCT((事故データ!$O$4:$O$364=$C$66)*(事故データ!$AU$4:$AU$364=$F79)*(事故データ!$AO$4:$AO$364=U$67)*(事故データ!$V$4:$V$364=1))</f>
        <v>0</v>
      </c>
      <c r="V79" s="359">
        <f>SUMPRODUCT((事故データ!$O$4:$O$364=$C$66)*(事故データ!$AU$4:$AU$364=$F79)*(事故データ!$AO$4:$AO$364=V$67)*(事故データ!$V$4:$V$364=1))</f>
        <v>0</v>
      </c>
      <c r="W79" s="359">
        <f>SUMPRODUCT((事故データ!$O$4:$O$364=$C$66)*(事故データ!$AU$4:$AU$364=$F79)*(事故データ!$AO$4:$AO$364=W$67)*(事故データ!$V$4:$V$364=1))</f>
        <v>0</v>
      </c>
      <c r="X79" s="359">
        <f>SUMPRODUCT((事故データ!$O$4:$O$364=$C$66)*(事故データ!$AU$4:$AU$364=$F79)*(事故データ!$AO$4:$AO$364=X$67)*(事故データ!$V$4:$V$364=1))</f>
        <v>0</v>
      </c>
      <c r="Y79" s="359">
        <f>SUMPRODUCT((事故データ!$O$4:$O$364=$C$66)*(事故データ!$AU$4:$AU$364=$F79)*(事故データ!$AO$4:$AO$364=Y$67)*(事故データ!$V$4:$V$364=1))</f>
        <v>0</v>
      </c>
      <c r="Z79" s="359">
        <f>SUMPRODUCT((事故データ!$O$4:$O$364=$C$66)*(事故データ!$AU$4:$AU$364=$F79)*(事故データ!$AO$4:$AO$364=Z$67)*(事故データ!$V$4:$V$364=1))</f>
        <v>0</v>
      </c>
      <c r="AA79" s="359">
        <f>SUMPRODUCT((事故データ!$O$4:$O$364=$C$66)*(事故データ!$AU$4:$AU$364=$F79)*(事故データ!$AO$4:$AO$364=AA$67)*(事故データ!$V$4:$V$364=1))</f>
        <v>0</v>
      </c>
      <c r="AB79" s="359">
        <f>SUMPRODUCT((事故データ!$O$4:$O$364=$C$66)*(事故データ!$AU$4:$AU$364=$F79)*(事故データ!$AO$4:$AO$364=AB$67)*(事故データ!$V$4:$V$364=1))</f>
        <v>0</v>
      </c>
      <c r="AC79" s="394">
        <f>SUMPRODUCT((事故データ!$O$4:$O$364=$C$66)*(事故データ!$AU$4:$AU$364=$F79)*(事故データ!$AO$4:$AO$364=AC$67)*(事故データ!$V$4:$V$364=1))</f>
        <v>0</v>
      </c>
      <c r="AD79" s="360">
        <f>SUMPRODUCT((事故データ!$O$4:$O$364=$C$66)*(事故データ!$AU$4:$AU$364=$F79)*(事故データ!$AO$4:$AO$364=AD$67)*(事故データ!$V$4:$V$364=1))</f>
        <v>0</v>
      </c>
    </row>
    <row r="80" spans="2:30">
      <c r="C80" s="352" t="str">
        <f t="shared" si="21"/>
        <v>信号・街灯・標識・柱等</v>
      </c>
      <c r="D80" s="422">
        <f>SUMPRODUCT((事故データ!$O$4:$O$364=$C$66)*(事故データ!$AU$4:$AU$364=$F80))</f>
        <v>2</v>
      </c>
      <c r="F80" s="594" t="str">
        <f t="shared" si="22"/>
        <v>信号・街灯・標識・柱等</v>
      </c>
      <c r="G80" s="356">
        <f t="shared" si="23"/>
        <v>2</v>
      </c>
      <c r="H80" s="357">
        <f>SUMPRODUCT((事故データ!$O$4:$O$364=$C$66)*(事故データ!$AU$4:$AU$364=$F80)*(事故データ!$AO$4:$AO$364=H$67)*(事故データ!$V$4:$V$364=1))</f>
        <v>0</v>
      </c>
      <c r="I80" s="358">
        <f>SUMPRODUCT((事故データ!$O$4:$O$364=$C$66)*(事故データ!$AU$4:$AU$364=$F80)*(事故データ!$AO$4:$AO$364=I$67)*(事故データ!$V$4:$V$364=1))</f>
        <v>0</v>
      </c>
      <c r="J80" s="358">
        <f>SUMPRODUCT((事故データ!$O$4:$O$364=$C$66)*(事故データ!$AU$4:$AU$364=$F80)*(事故データ!$AO$4:$AO$364=J$67)*(事故データ!$V$4:$V$364=1))</f>
        <v>0</v>
      </c>
      <c r="K80" s="358">
        <f>SUMPRODUCT((事故データ!$O$4:$O$364=$C$66)*(事故データ!$AU$4:$AU$364=$F80)*(事故データ!$AO$4:$AO$364=K$67)*(事故データ!$V$4:$V$364=1))</f>
        <v>0</v>
      </c>
      <c r="L80" s="358">
        <f>SUMPRODUCT((事故データ!$O$4:$O$364=$C$66)*(事故データ!$AU$4:$AU$364=$F80)*(事故データ!$AO$4:$AO$364=L$67)*(事故データ!$V$4:$V$364=1))</f>
        <v>0</v>
      </c>
      <c r="M80" s="358">
        <f>SUMPRODUCT((事故データ!$O$4:$O$364=$C$66)*(事故データ!$AU$4:$AU$364=$F80)*(事故データ!$AO$4:$AO$364=M$67)*(事故データ!$V$4:$V$364=1))</f>
        <v>0</v>
      </c>
      <c r="N80" s="358">
        <f>SUMPRODUCT((事故データ!$O$4:$O$364=$C$66)*(事故データ!$AU$4:$AU$364=$F80)*(事故データ!$AO$4:$AO$364=N$67)*(事故データ!$V$4:$V$364=1))</f>
        <v>0</v>
      </c>
      <c r="O80" s="358">
        <f>SUMPRODUCT((事故データ!$O$4:$O$364=$C$66)*(事故データ!$AU$4:$AU$364=$F80)*(事故データ!$AO$4:$AO$364=O$67)*(事故データ!$V$4:$V$364=1))</f>
        <v>0</v>
      </c>
      <c r="P80" s="358">
        <f>SUMPRODUCT((事故データ!$O$4:$O$364=$C$66)*(事故データ!$AU$4:$AU$364=$F80)*(事故データ!$AO$4:$AO$364=P$67)*(事故データ!$V$4:$V$364=1))</f>
        <v>0</v>
      </c>
      <c r="Q80" s="358">
        <f>SUMPRODUCT((事故データ!$O$4:$O$364=$C$66)*(事故データ!$AU$4:$AU$364=$F80)*(事故データ!$AO$4:$AO$364=Q$67)*(事故データ!$V$4:$V$364=1))</f>
        <v>0</v>
      </c>
      <c r="R80" s="358">
        <f>SUMPRODUCT((事故データ!$O$4:$O$364=$C$66)*(事故データ!$AU$4:$AU$364=$F80)*(事故データ!$AO$4:$AO$364=R$67)*(事故データ!$V$4:$V$364=1))</f>
        <v>0</v>
      </c>
      <c r="S80" s="359">
        <f>SUMPRODUCT((事故データ!$O$4:$O$364=$C$66)*(事故データ!$AU$4:$AU$364=$F80)*(事故データ!$AO$4:$AO$364=S$67)*(事故データ!$V$4:$V$364=1))</f>
        <v>0</v>
      </c>
      <c r="T80" s="359">
        <f>SUMPRODUCT((事故データ!$O$4:$O$364=$C$66)*(事故データ!$AU$4:$AU$364=$F80)*(事故データ!$AO$4:$AO$364=T$67)*(事故データ!$V$4:$V$364=1))</f>
        <v>0</v>
      </c>
      <c r="U80" s="359">
        <f>SUMPRODUCT((事故データ!$O$4:$O$364=$C$66)*(事故データ!$AU$4:$AU$364=$F80)*(事故データ!$AO$4:$AO$364=U$67)*(事故データ!$V$4:$V$364=1))</f>
        <v>0</v>
      </c>
      <c r="V80" s="359">
        <f>SUMPRODUCT((事故データ!$O$4:$O$364=$C$66)*(事故データ!$AU$4:$AU$364=$F80)*(事故データ!$AO$4:$AO$364=V$67)*(事故データ!$V$4:$V$364=1))</f>
        <v>2</v>
      </c>
      <c r="W80" s="359">
        <f>SUMPRODUCT((事故データ!$O$4:$O$364=$C$66)*(事故データ!$AU$4:$AU$364=$F80)*(事故データ!$AO$4:$AO$364=W$67)*(事故データ!$V$4:$V$364=1))</f>
        <v>0</v>
      </c>
      <c r="X80" s="359">
        <f>SUMPRODUCT((事故データ!$O$4:$O$364=$C$66)*(事故データ!$AU$4:$AU$364=$F80)*(事故データ!$AO$4:$AO$364=X$67)*(事故データ!$V$4:$V$364=1))</f>
        <v>0</v>
      </c>
      <c r="Y80" s="359">
        <f>SUMPRODUCT((事故データ!$O$4:$O$364=$C$66)*(事故データ!$AU$4:$AU$364=$F80)*(事故データ!$AO$4:$AO$364=Y$67)*(事故データ!$V$4:$V$364=1))</f>
        <v>0</v>
      </c>
      <c r="Z80" s="359">
        <f>SUMPRODUCT((事故データ!$O$4:$O$364=$C$66)*(事故データ!$AU$4:$AU$364=$F80)*(事故データ!$AO$4:$AO$364=Z$67)*(事故データ!$V$4:$V$364=1))</f>
        <v>0</v>
      </c>
      <c r="AA80" s="359">
        <f>SUMPRODUCT((事故データ!$O$4:$O$364=$C$66)*(事故データ!$AU$4:$AU$364=$F80)*(事故データ!$AO$4:$AO$364=AA$67)*(事故データ!$V$4:$V$364=1))</f>
        <v>0</v>
      </c>
      <c r="AB80" s="359">
        <f>SUMPRODUCT((事故データ!$O$4:$O$364=$C$66)*(事故データ!$AU$4:$AU$364=$F80)*(事故データ!$AO$4:$AO$364=AB$67)*(事故データ!$V$4:$V$364=1))</f>
        <v>0</v>
      </c>
      <c r="AC80" s="394">
        <f>SUMPRODUCT((事故データ!$O$4:$O$364=$C$66)*(事故データ!$AU$4:$AU$364=$F80)*(事故データ!$AO$4:$AO$364=AC$67)*(事故データ!$V$4:$V$364=1))</f>
        <v>0</v>
      </c>
      <c r="AD80" s="360">
        <f>SUMPRODUCT((事故データ!$O$4:$O$364=$C$66)*(事故データ!$AU$4:$AU$364=$F80)*(事故データ!$AO$4:$AO$364=AD$67)*(事故データ!$V$4:$V$364=1))</f>
        <v>0</v>
      </c>
    </row>
    <row r="81" spans="1:31">
      <c r="C81" s="352" t="str">
        <f t="shared" si="21"/>
        <v>柵・フェンス</v>
      </c>
      <c r="D81" s="422">
        <f>SUMPRODUCT((事故データ!$O$4:$O$364=$C$66)*(事故データ!$AU$4:$AU$364=$F81))</f>
        <v>3</v>
      </c>
      <c r="F81" s="594" t="str">
        <f t="shared" si="22"/>
        <v>柵・フェンス</v>
      </c>
      <c r="G81" s="356">
        <f t="shared" si="23"/>
        <v>3</v>
      </c>
      <c r="H81" s="357">
        <f>SUMPRODUCT((事故データ!$O$4:$O$364=$C$66)*(事故データ!$AU$4:$AU$364=$F81)*(事故データ!$AO$4:$AO$364=H$67)*(事故データ!$V$4:$V$364=1))</f>
        <v>0</v>
      </c>
      <c r="I81" s="358">
        <f>SUMPRODUCT((事故データ!$O$4:$O$364=$C$66)*(事故データ!$AU$4:$AU$364=$F81)*(事故データ!$AO$4:$AO$364=I$67)*(事故データ!$V$4:$V$364=1))</f>
        <v>0</v>
      </c>
      <c r="J81" s="358">
        <f>SUMPRODUCT((事故データ!$O$4:$O$364=$C$66)*(事故データ!$AU$4:$AU$364=$F81)*(事故データ!$AO$4:$AO$364=J$67)*(事故データ!$V$4:$V$364=1))</f>
        <v>0</v>
      </c>
      <c r="K81" s="358">
        <f>SUMPRODUCT((事故データ!$O$4:$O$364=$C$66)*(事故データ!$AU$4:$AU$364=$F81)*(事故データ!$AO$4:$AO$364=K$67)*(事故データ!$V$4:$V$364=1))</f>
        <v>0</v>
      </c>
      <c r="L81" s="358">
        <f>SUMPRODUCT((事故データ!$O$4:$O$364=$C$66)*(事故データ!$AU$4:$AU$364=$F81)*(事故データ!$AO$4:$AO$364=L$67)*(事故データ!$V$4:$V$364=1))</f>
        <v>1</v>
      </c>
      <c r="M81" s="358">
        <f>SUMPRODUCT((事故データ!$O$4:$O$364=$C$66)*(事故データ!$AU$4:$AU$364=$F81)*(事故データ!$AO$4:$AO$364=M$67)*(事故データ!$V$4:$V$364=1))</f>
        <v>0</v>
      </c>
      <c r="N81" s="358">
        <f>SUMPRODUCT((事故データ!$O$4:$O$364=$C$66)*(事故データ!$AU$4:$AU$364=$F81)*(事故データ!$AO$4:$AO$364=N$67)*(事故データ!$V$4:$V$364=1))</f>
        <v>0</v>
      </c>
      <c r="O81" s="358">
        <f>SUMPRODUCT((事故データ!$O$4:$O$364=$C$66)*(事故データ!$AU$4:$AU$364=$F81)*(事故データ!$AO$4:$AO$364=O$67)*(事故データ!$V$4:$V$364=1))</f>
        <v>0</v>
      </c>
      <c r="P81" s="358">
        <f>SUMPRODUCT((事故データ!$O$4:$O$364=$C$66)*(事故データ!$AU$4:$AU$364=$F81)*(事故データ!$AO$4:$AO$364=P$67)*(事故データ!$V$4:$V$364=1))</f>
        <v>0</v>
      </c>
      <c r="Q81" s="358">
        <f>SUMPRODUCT((事故データ!$O$4:$O$364=$C$66)*(事故データ!$AU$4:$AU$364=$F81)*(事故データ!$AO$4:$AO$364=Q$67)*(事故データ!$V$4:$V$364=1))</f>
        <v>0</v>
      </c>
      <c r="R81" s="358">
        <f>SUMPRODUCT((事故データ!$O$4:$O$364=$C$66)*(事故データ!$AU$4:$AU$364=$F81)*(事故データ!$AO$4:$AO$364=R$67)*(事故データ!$V$4:$V$364=1))</f>
        <v>0</v>
      </c>
      <c r="S81" s="359">
        <f>SUMPRODUCT((事故データ!$O$4:$O$364=$C$66)*(事故データ!$AU$4:$AU$364=$F81)*(事故データ!$AO$4:$AO$364=S$67)*(事故データ!$V$4:$V$364=1))</f>
        <v>0</v>
      </c>
      <c r="T81" s="359">
        <f>SUMPRODUCT((事故データ!$O$4:$O$364=$C$66)*(事故データ!$AU$4:$AU$364=$F81)*(事故データ!$AO$4:$AO$364=T$67)*(事故データ!$V$4:$V$364=1))</f>
        <v>0</v>
      </c>
      <c r="U81" s="359">
        <f>SUMPRODUCT((事故データ!$O$4:$O$364=$C$66)*(事故データ!$AU$4:$AU$364=$F81)*(事故データ!$AO$4:$AO$364=U$67)*(事故データ!$V$4:$V$364=1))</f>
        <v>0</v>
      </c>
      <c r="V81" s="359">
        <f>SUMPRODUCT((事故データ!$O$4:$O$364=$C$66)*(事故データ!$AU$4:$AU$364=$F81)*(事故データ!$AO$4:$AO$364=V$67)*(事故データ!$V$4:$V$364=1))</f>
        <v>2</v>
      </c>
      <c r="W81" s="359">
        <f>SUMPRODUCT((事故データ!$O$4:$O$364=$C$66)*(事故データ!$AU$4:$AU$364=$F81)*(事故データ!$AO$4:$AO$364=W$67)*(事故データ!$V$4:$V$364=1))</f>
        <v>0</v>
      </c>
      <c r="X81" s="359">
        <f>SUMPRODUCT((事故データ!$O$4:$O$364=$C$66)*(事故データ!$AU$4:$AU$364=$F81)*(事故データ!$AO$4:$AO$364=X$67)*(事故データ!$V$4:$V$364=1))</f>
        <v>0</v>
      </c>
      <c r="Y81" s="359">
        <f>SUMPRODUCT((事故データ!$O$4:$O$364=$C$66)*(事故データ!$AU$4:$AU$364=$F81)*(事故データ!$AO$4:$AO$364=Y$67)*(事故データ!$V$4:$V$364=1))</f>
        <v>0</v>
      </c>
      <c r="Z81" s="359">
        <f>SUMPRODUCT((事故データ!$O$4:$O$364=$C$66)*(事故データ!$AU$4:$AU$364=$F81)*(事故データ!$AO$4:$AO$364=Z$67)*(事故データ!$V$4:$V$364=1))</f>
        <v>0</v>
      </c>
      <c r="AA81" s="359">
        <f>SUMPRODUCT((事故データ!$O$4:$O$364=$C$66)*(事故データ!$AU$4:$AU$364=$F81)*(事故データ!$AO$4:$AO$364=AA$67)*(事故データ!$V$4:$V$364=1))</f>
        <v>0</v>
      </c>
      <c r="AB81" s="359">
        <f>SUMPRODUCT((事故データ!$O$4:$O$364=$C$66)*(事故データ!$AU$4:$AU$364=$F81)*(事故データ!$AO$4:$AO$364=AB$67)*(事故データ!$V$4:$V$364=1))</f>
        <v>0</v>
      </c>
      <c r="AC81" s="394">
        <f>SUMPRODUCT((事故データ!$O$4:$O$364=$C$66)*(事故データ!$AU$4:$AU$364=$F81)*(事故データ!$AO$4:$AO$364=AC$67)*(事故データ!$V$4:$V$364=1))</f>
        <v>0</v>
      </c>
      <c r="AD81" s="360">
        <f>SUMPRODUCT((事故データ!$O$4:$O$364=$C$66)*(事故データ!$AU$4:$AU$364=$F81)*(事故データ!$AO$4:$AO$364=AD$67)*(事故データ!$V$4:$V$364=1))</f>
        <v>0</v>
      </c>
    </row>
    <row r="82" spans="1:31">
      <c r="C82" s="352" t="str">
        <f t="shared" si="21"/>
        <v>ポール</v>
      </c>
      <c r="D82" s="422">
        <f>SUMPRODUCT((事故データ!$O$4:$O$364=$C$66)*(事故データ!$AU$4:$AU$364=$F82))</f>
        <v>3</v>
      </c>
      <c r="F82" s="594" t="str">
        <f t="shared" si="22"/>
        <v>ポール</v>
      </c>
      <c r="G82" s="356">
        <f t="shared" si="23"/>
        <v>3</v>
      </c>
      <c r="H82" s="357">
        <f>SUMPRODUCT((事故データ!$O$4:$O$364=$C$66)*(事故データ!$AU$4:$AU$364=$F82)*(事故データ!$AO$4:$AO$364=H$67)*(事故データ!$V$4:$V$364=1))</f>
        <v>0</v>
      </c>
      <c r="I82" s="358">
        <f>SUMPRODUCT((事故データ!$O$4:$O$364=$C$66)*(事故データ!$AU$4:$AU$364=$F82)*(事故データ!$AO$4:$AO$364=I$67)*(事故データ!$V$4:$V$364=1))</f>
        <v>0</v>
      </c>
      <c r="J82" s="358">
        <f>SUMPRODUCT((事故データ!$O$4:$O$364=$C$66)*(事故データ!$AU$4:$AU$364=$F82)*(事故データ!$AO$4:$AO$364=J$67)*(事故データ!$V$4:$V$364=1))</f>
        <v>0</v>
      </c>
      <c r="K82" s="358">
        <f>SUMPRODUCT((事故データ!$O$4:$O$364=$C$66)*(事故データ!$AU$4:$AU$364=$F82)*(事故データ!$AO$4:$AO$364=K$67)*(事故データ!$V$4:$V$364=1))</f>
        <v>0</v>
      </c>
      <c r="L82" s="358">
        <f>SUMPRODUCT((事故データ!$O$4:$O$364=$C$66)*(事故データ!$AU$4:$AU$364=$F82)*(事故データ!$AO$4:$AO$364=L$67)*(事故データ!$V$4:$V$364=1))</f>
        <v>0</v>
      </c>
      <c r="M82" s="358">
        <f>SUMPRODUCT((事故データ!$O$4:$O$364=$C$66)*(事故データ!$AU$4:$AU$364=$F82)*(事故データ!$AO$4:$AO$364=M$67)*(事故データ!$V$4:$V$364=1))</f>
        <v>0</v>
      </c>
      <c r="N82" s="358">
        <f>SUMPRODUCT((事故データ!$O$4:$O$364=$C$66)*(事故データ!$AU$4:$AU$364=$F82)*(事故データ!$AO$4:$AO$364=N$67)*(事故データ!$V$4:$V$364=1))</f>
        <v>0</v>
      </c>
      <c r="O82" s="358">
        <f>SUMPRODUCT((事故データ!$O$4:$O$364=$C$66)*(事故データ!$AU$4:$AU$364=$F82)*(事故データ!$AO$4:$AO$364=O$67)*(事故データ!$V$4:$V$364=1))</f>
        <v>0</v>
      </c>
      <c r="P82" s="358">
        <f>SUMPRODUCT((事故データ!$O$4:$O$364=$C$66)*(事故データ!$AU$4:$AU$364=$F82)*(事故データ!$AO$4:$AO$364=P$67)*(事故データ!$V$4:$V$364=1))</f>
        <v>0</v>
      </c>
      <c r="Q82" s="358">
        <f>SUMPRODUCT((事故データ!$O$4:$O$364=$C$66)*(事故データ!$AU$4:$AU$364=$F82)*(事故データ!$AO$4:$AO$364=Q$67)*(事故データ!$V$4:$V$364=1))</f>
        <v>0</v>
      </c>
      <c r="R82" s="358">
        <f>SUMPRODUCT((事故データ!$O$4:$O$364=$C$66)*(事故データ!$AU$4:$AU$364=$F82)*(事故データ!$AO$4:$AO$364=R$67)*(事故データ!$V$4:$V$364=1))</f>
        <v>0</v>
      </c>
      <c r="S82" s="359">
        <f>SUMPRODUCT((事故データ!$O$4:$O$364=$C$66)*(事故データ!$AU$4:$AU$364=$F82)*(事故データ!$AO$4:$AO$364=S$67)*(事故データ!$V$4:$V$364=1))</f>
        <v>0</v>
      </c>
      <c r="T82" s="359">
        <f>SUMPRODUCT((事故データ!$O$4:$O$364=$C$66)*(事故データ!$AU$4:$AU$364=$F82)*(事故データ!$AO$4:$AO$364=T$67)*(事故データ!$V$4:$V$364=1))</f>
        <v>0</v>
      </c>
      <c r="U82" s="359">
        <f>SUMPRODUCT((事故データ!$O$4:$O$364=$C$66)*(事故データ!$AU$4:$AU$364=$F82)*(事故データ!$AO$4:$AO$364=U$67)*(事故データ!$V$4:$V$364=1))</f>
        <v>0</v>
      </c>
      <c r="V82" s="359">
        <f>SUMPRODUCT((事故データ!$O$4:$O$364=$C$66)*(事故データ!$AU$4:$AU$364=$F82)*(事故データ!$AO$4:$AO$364=V$67)*(事故データ!$V$4:$V$364=1))</f>
        <v>1</v>
      </c>
      <c r="W82" s="359">
        <f>SUMPRODUCT((事故データ!$O$4:$O$364=$C$66)*(事故データ!$AU$4:$AU$364=$F82)*(事故データ!$AO$4:$AO$364=W$67)*(事故データ!$V$4:$V$364=1))</f>
        <v>2</v>
      </c>
      <c r="X82" s="359">
        <f>SUMPRODUCT((事故データ!$O$4:$O$364=$C$66)*(事故データ!$AU$4:$AU$364=$F82)*(事故データ!$AO$4:$AO$364=X$67)*(事故データ!$V$4:$V$364=1))</f>
        <v>0</v>
      </c>
      <c r="Y82" s="359">
        <f>SUMPRODUCT((事故データ!$O$4:$O$364=$C$66)*(事故データ!$AU$4:$AU$364=$F82)*(事故データ!$AO$4:$AO$364=Y$67)*(事故データ!$V$4:$V$364=1))</f>
        <v>0</v>
      </c>
      <c r="Z82" s="359">
        <f>SUMPRODUCT((事故データ!$O$4:$O$364=$C$66)*(事故データ!$AU$4:$AU$364=$F82)*(事故データ!$AO$4:$AO$364=Z$67)*(事故データ!$V$4:$V$364=1))</f>
        <v>0</v>
      </c>
      <c r="AA82" s="359">
        <f>SUMPRODUCT((事故データ!$O$4:$O$364=$C$66)*(事故データ!$AU$4:$AU$364=$F82)*(事故データ!$AO$4:$AO$364=AA$67)*(事故データ!$V$4:$V$364=1))</f>
        <v>0</v>
      </c>
      <c r="AB82" s="359">
        <f>SUMPRODUCT((事故データ!$O$4:$O$364=$C$66)*(事故データ!$AU$4:$AU$364=$F82)*(事故データ!$AO$4:$AO$364=AB$67)*(事故データ!$V$4:$V$364=1))</f>
        <v>0</v>
      </c>
      <c r="AC82" s="394">
        <f>SUMPRODUCT((事故データ!$O$4:$O$364=$C$66)*(事故データ!$AU$4:$AU$364=$F82)*(事故データ!$AO$4:$AO$364=AC$67)*(事故データ!$V$4:$V$364=1))</f>
        <v>0</v>
      </c>
      <c r="AD82" s="360">
        <f>SUMPRODUCT((事故データ!$O$4:$O$364=$C$66)*(事故データ!$AU$4:$AU$364=$F82)*(事故データ!$AO$4:$AO$364=AD$67)*(事故データ!$V$4:$V$364=1))</f>
        <v>0</v>
      </c>
    </row>
    <row r="83" spans="1:31">
      <c r="C83" s="352" t="str">
        <f t="shared" si="21"/>
        <v>縁石等道路設置物</v>
      </c>
      <c r="D83" s="422">
        <f>SUMPRODUCT((事故データ!$O$4:$O$364=$C$66)*(事故データ!$AU$4:$AU$364=$F83))</f>
        <v>1</v>
      </c>
      <c r="F83" s="594" t="str">
        <f t="shared" si="22"/>
        <v>縁石等道路設置物</v>
      </c>
      <c r="G83" s="356">
        <f t="shared" si="23"/>
        <v>1</v>
      </c>
      <c r="H83" s="357">
        <f>SUMPRODUCT((事故データ!$O$4:$O$364=$C$66)*(事故データ!$AU$4:$AU$364=$F83)*(事故データ!$AO$4:$AO$364=H$67)*(事故データ!$V$4:$V$364=1))</f>
        <v>0</v>
      </c>
      <c r="I83" s="358">
        <f>SUMPRODUCT((事故データ!$O$4:$O$364=$C$66)*(事故データ!$AU$4:$AU$364=$F83)*(事故データ!$AO$4:$AO$364=I$67)*(事故データ!$V$4:$V$364=1))</f>
        <v>0</v>
      </c>
      <c r="J83" s="358">
        <f>SUMPRODUCT((事故データ!$O$4:$O$364=$C$66)*(事故データ!$AU$4:$AU$364=$F83)*(事故データ!$AO$4:$AO$364=J$67)*(事故データ!$V$4:$V$364=1))</f>
        <v>0</v>
      </c>
      <c r="K83" s="358">
        <f>SUMPRODUCT((事故データ!$O$4:$O$364=$C$66)*(事故データ!$AU$4:$AU$364=$F83)*(事故データ!$AO$4:$AO$364=K$67)*(事故データ!$V$4:$V$364=1))</f>
        <v>0</v>
      </c>
      <c r="L83" s="358">
        <f>SUMPRODUCT((事故データ!$O$4:$O$364=$C$66)*(事故データ!$AU$4:$AU$364=$F83)*(事故データ!$AO$4:$AO$364=L$67)*(事故データ!$V$4:$V$364=1))</f>
        <v>0</v>
      </c>
      <c r="M83" s="358">
        <f>SUMPRODUCT((事故データ!$O$4:$O$364=$C$66)*(事故データ!$AU$4:$AU$364=$F83)*(事故データ!$AO$4:$AO$364=M$67)*(事故データ!$V$4:$V$364=1))</f>
        <v>0</v>
      </c>
      <c r="N83" s="358">
        <f>SUMPRODUCT((事故データ!$O$4:$O$364=$C$66)*(事故データ!$AU$4:$AU$364=$F83)*(事故データ!$AO$4:$AO$364=N$67)*(事故データ!$V$4:$V$364=1))</f>
        <v>0</v>
      </c>
      <c r="O83" s="358">
        <f>SUMPRODUCT((事故データ!$O$4:$O$364=$C$66)*(事故データ!$AU$4:$AU$364=$F83)*(事故データ!$AO$4:$AO$364=O$67)*(事故データ!$V$4:$V$364=1))</f>
        <v>0</v>
      </c>
      <c r="P83" s="358">
        <f>SUMPRODUCT((事故データ!$O$4:$O$364=$C$66)*(事故データ!$AU$4:$AU$364=$F83)*(事故データ!$AO$4:$AO$364=P$67)*(事故データ!$V$4:$V$364=1))</f>
        <v>0</v>
      </c>
      <c r="Q83" s="358">
        <f>SUMPRODUCT((事故データ!$O$4:$O$364=$C$66)*(事故データ!$AU$4:$AU$364=$F83)*(事故データ!$AO$4:$AO$364=Q$67)*(事故データ!$V$4:$V$364=1))</f>
        <v>0</v>
      </c>
      <c r="R83" s="358">
        <f>SUMPRODUCT((事故データ!$O$4:$O$364=$C$66)*(事故データ!$AU$4:$AU$364=$F83)*(事故データ!$AO$4:$AO$364=R$67)*(事故データ!$V$4:$V$364=1))</f>
        <v>0</v>
      </c>
      <c r="S83" s="359">
        <f>SUMPRODUCT((事故データ!$O$4:$O$364=$C$66)*(事故データ!$AU$4:$AU$364=$F83)*(事故データ!$AO$4:$AO$364=S$67)*(事故データ!$V$4:$V$364=1))</f>
        <v>0</v>
      </c>
      <c r="T83" s="359">
        <f>SUMPRODUCT((事故データ!$O$4:$O$364=$C$66)*(事故データ!$AU$4:$AU$364=$F83)*(事故データ!$AO$4:$AO$364=T$67)*(事故データ!$V$4:$V$364=1))</f>
        <v>0</v>
      </c>
      <c r="U83" s="359">
        <f>SUMPRODUCT((事故データ!$O$4:$O$364=$C$66)*(事故データ!$AU$4:$AU$364=$F83)*(事故データ!$AO$4:$AO$364=U$67)*(事故データ!$V$4:$V$364=1))</f>
        <v>0</v>
      </c>
      <c r="V83" s="359">
        <f>SUMPRODUCT((事故データ!$O$4:$O$364=$C$66)*(事故データ!$AU$4:$AU$364=$F83)*(事故データ!$AO$4:$AO$364=V$67)*(事故データ!$V$4:$V$364=1))</f>
        <v>0</v>
      </c>
      <c r="W83" s="359">
        <f>SUMPRODUCT((事故データ!$O$4:$O$364=$C$66)*(事故データ!$AU$4:$AU$364=$F83)*(事故データ!$AO$4:$AO$364=W$67)*(事故データ!$V$4:$V$364=1))</f>
        <v>0</v>
      </c>
      <c r="X83" s="359">
        <f>SUMPRODUCT((事故データ!$O$4:$O$364=$C$66)*(事故データ!$AU$4:$AU$364=$F83)*(事故データ!$AO$4:$AO$364=X$67)*(事故データ!$V$4:$V$364=1))</f>
        <v>0</v>
      </c>
      <c r="Y83" s="359">
        <f>SUMPRODUCT((事故データ!$O$4:$O$364=$C$66)*(事故データ!$AU$4:$AU$364=$F83)*(事故データ!$AO$4:$AO$364=Y$67)*(事故データ!$V$4:$V$364=1))</f>
        <v>1</v>
      </c>
      <c r="Z83" s="359">
        <f>SUMPRODUCT((事故データ!$O$4:$O$364=$C$66)*(事故データ!$AU$4:$AU$364=$F83)*(事故データ!$AO$4:$AO$364=Z$67)*(事故データ!$V$4:$V$364=1))</f>
        <v>0</v>
      </c>
      <c r="AA83" s="359">
        <f>SUMPRODUCT((事故データ!$O$4:$O$364=$C$66)*(事故データ!$AU$4:$AU$364=$F83)*(事故データ!$AO$4:$AO$364=AA$67)*(事故データ!$V$4:$V$364=1))</f>
        <v>0</v>
      </c>
      <c r="AB83" s="359">
        <f>SUMPRODUCT((事故データ!$O$4:$O$364=$C$66)*(事故データ!$AU$4:$AU$364=$F83)*(事故データ!$AO$4:$AO$364=AB$67)*(事故データ!$V$4:$V$364=1))</f>
        <v>0</v>
      </c>
      <c r="AC83" s="394">
        <f>SUMPRODUCT((事故データ!$O$4:$O$364=$C$66)*(事故データ!$AU$4:$AU$364=$F83)*(事故データ!$AO$4:$AO$364=AC$67)*(事故データ!$V$4:$V$364=1))</f>
        <v>0</v>
      </c>
      <c r="AD83" s="360">
        <f>SUMPRODUCT((事故データ!$O$4:$O$364=$C$66)*(事故データ!$AU$4:$AU$364=$F83)*(事故データ!$AO$4:$AO$364=AD$67)*(事故データ!$V$4:$V$364=1))</f>
        <v>0</v>
      </c>
    </row>
    <row r="84" spans="1:31">
      <c r="C84" s="352" t="str">
        <f t="shared" si="21"/>
        <v>花壇等低い設置物</v>
      </c>
      <c r="D84" s="422">
        <f>SUMPRODUCT((事故データ!$O$4:$O$364=$C$66)*(事故データ!$AU$4:$AU$364=$F84))</f>
        <v>0</v>
      </c>
      <c r="F84" s="594" t="str">
        <f t="shared" si="22"/>
        <v>花壇等低い設置物</v>
      </c>
      <c r="G84" s="356">
        <f t="shared" si="23"/>
        <v>0</v>
      </c>
      <c r="H84" s="357">
        <f>SUMPRODUCT((事故データ!$O$4:$O$364=$C$66)*(事故データ!$AU$4:$AU$364=$F84)*(事故データ!$AO$4:$AO$364=H$67)*(事故データ!$V$4:$V$364=1))</f>
        <v>0</v>
      </c>
      <c r="I84" s="358">
        <f>SUMPRODUCT((事故データ!$O$4:$O$364=$C$66)*(事故データ!$AU$4:$AU$364=$F84)*(事故データ!$AO$4:$AO$364=I$67)*(事故データ!$V$4:$V$364=1))</f>
        <v>0</v>
      </c>
      <c r="J84" s="358">
        <f>SUMPRODUCT((事故データ!$O$4:$O$364=$C$66)*(事故データ!$AU$4:$AU$364=$F84)*(事故データ!$AO$4:$AO$364=J$67)*(事故データ!$V$4:$V$364=1))</f>
        <v>0</v>
      </c>
      <c r="K84" s="358">
        <f>SUMPRODUCT((事故データ!$O$4:$O$364=$C$66)*(事故データ!$AU$4:$AU$364=$F84)*(事故データ!$AO$4:$AO$364=K$67)*(事故データ!$V$4:$V$364=1))</f>
        <v>0</v>
      </c>
      <c r="L84" s="358">
        <f>SUMPRODUCT((事故データ!$O$4:$O$364=$C$66)*(事故データ!$AU$4:$AU$364=$F84)*(事故データ!$AO$4:$AO$364=L$67)*(事故データ!$V$4:$V$364=1))</f>
        <v>0</v>
      </c>
      <c r="M84" s="358">
        <f>SUMPRODUCT((事故データ!$O$4:$O$364=$C$66)*(事故データ!$AU$4:$AU$364=$F84)*(事故データ!$AO$4:$AO$364=M$67)*(事故データ!$V$4:$V$364=1))</f>
        <v>0</v>
      </c>
      <c r="N84" s="358">
        <f>SUMPRODUCT((事故データ!$O$4:$O$364=$C$66)*(事故データ!$AU$4:$AU$364=$F84)*(事故データ!$AO$4:$AO$364=N$67)*(事故データ!$V$4:$V$364=1))</f>
        <v>0</v>
      </c>
      <c r="O84" s="358">
        <f>SUMPRODUCT((事故データ!$O$4:$O$364=$C$66)*(事故データ!$AU$4:$AU$364=$F84)*(事故データ!$AO$4:$AO$364=O$67)*(事故データ!$V$4:$V$364=1))</f>
        <v>0</v>
      </c>
      <c r="P84" s="358">
        <f>SUMPRODUCT((事故データ!$O$4:$O$364=$C$66)*(事故データ!$AU$4:$AU$364=$F84)*(事故データ!$AO$4:$AO$364=P$67)*(事故データ!$V$4:$V$364=1))</f>
        <v>0</v>
      </c>
      <c r="Q84" s="358">
        <f>SUMPRODUCT((事故データ!$O$4:$O$364=$C$66)*(事故データ!$AU$4:$AU$364=$F84)*(事故データ!$AO$4:$AO$364=Q$67)*(事故データ!$V$4:$V$364=1))</f>
        <v>0</v>
      </c>
      <c r="R84" s="358">
        <f>SUMPRODUCT((事故データ!$O$4:$O$364=$C$66)*(事故データ!$AU$4:$AU$364=$F84)*(事故データ!$AO$4:$AO$364=R$67)*(事故データ!$V$4:$V$364=1))</f>
        <v>0</v>
      </c>
      <c r="S84" s="359">
        <f>SUMPRODUCT((事故データ!$O$4:$O$364=$C$66)*(事故データ!$AU$4:$AU$364=$F84)*(事故データ!$AO$4:$AO$364=S$67)*(事故データ!$V$4:$V$364=1))</f>
        <v>0</v>
      </c>
      <c r="T84" s="359">
        <f>SUMPRODUCT((事故データ!$O$4:$O$364=$C$66)*(事故データ!$AU$4:$AU$364=$F84)*(事故データ!$AO$4:$AO$364=T$67)*(事故データ!$V$4:$V$364=1))</f>
        <v>0</v>
      </c>
      <c r="U84" s="359">
        <f>SUMPRODUCT((事故データ!$O$4:$O$364=$C$66)*(事故データ!$AU$4:$AU$364=$F84)*(事故データ!$AO$4:$AO$364=U$67)*(事故データ!$V$4:$V$364=1))</f>
        <v>0</v>
      </c>
      <c r="V84" s="359">
        <f>SUMPRODUCT((事故データ!$O$4:$O$364=$C$66)*(事故データ!$AU$4:$AU$364=$F84)*(事故データ!$AO$4:$AO$364=V$67)*(事故データ!$V$4:$V$364=1))</f>
        <v>0</v>
      </c>
      <c r="W84" s="359">
        <f>SUMPRODUCT((事故データ!$O$4:$O$364=$C$66)*(事故データ!$AU$4:$AU$364=$F84)*(事故データ!$AO$4:$AO$364=W$67)*(事故データ!$V$4:$V$364=1))</f>
        <v>0</v>
      </c>
      <c r="X84" s="359">
        <f>SUMPRODUCT((事故データ!$O$4:$O$364=$C$66)*(事故データ!$AU$4:$AU$364=$F84)*(事故データ!$AO$4:$AO$364=X$67)*(事故データ!$V$4:$V$364=1))</f>
        <v>0</v>
      </c>
      <c r="Y84" s="359">
        <f>SUMPRODUCT((事故データ!$O$4:$O$364=$C$66)*(事故データ!$AU$4:$AU$364=$F84)*(事故データ!$AO$4:$AO$364=Y$67)*(事故データ!$V$4:$V$364=1))</f>
        <v>0</v>
      </c>
      <c r="Z84" s="359">
        <f>SUMPRODUCT((事故データ!$O$4:$O$364=$C$66)*(事故データ!$AU$4:$AU$364=$F84)*(事故データ!$AO$4:$AO$364=Z$67)*(事故データ!$V$4:$V$364=1))</f>
        <v>0</v>
      </c>
      <c r="AA84" s="359">
        <f>SUMPRODUCT((事故データ!$O$4:$O$364=$C$66)*(事故データ!$AU$4:$AU$364=$F84)*(事故データ!$AO$4:$AO$364=AA$67)*(事故データ!$V$4:$V$364=1))</f>
        <v>0</v>
      </c>
      <c r="AB84" s="359">
        <f>SUMPRODUCT((事故データ!$O$4:$O$364=$C$66)*(事故データ!$AU$4:$AU$364=$F84)*(事故データ!$AO$4:$AO$364=AB$67)*(事故データ!$V$4:$V$364=1))</f>
        <v>0</v>
      </c>
      <c r="AC84" s="394">
        <f>SUMPRODUCT((事故データ!$O$4:$O$364=$C$66)*(事故データ!$AU$4:$AU$364=$F84)*(事故データ!$AO$4:$AO$364=AC$67)*(事故データ!$V$4:$V$364=1))</f>
        <v>0</v>
      </c>
      <c r="AD84" s="360">
        <f>SUMPRODUCT((事故データ!$O$4:$O$364=$C$66)*(事故データ!$AU$4:$AU$364=$F84)*(事故データ!$AO$4:$AO$364=AD$67)*(事故データ!$V$4:$V$364=1))</f>
        <v>0</v>
      </c>
    </row>
    <row r="85" spans="1:31">
      <c r="C85" s="352" t="str">
        <f t="shared" si="21"/>
        <v>屋根.軒.庇等高所設置物</v>
      </c>
      <c r="D85" s="422">
        <f>SUMPRODUCT((事故データ!$O$4:$O$364=$C$66)*(事故データ!$AU$4:$AU$364=$F85))</f>
        <v>6</v>
      </c>
      <c r="F85" s="594" t="str">
        <f t="shared" si="22"/>
        <v>屋根.軒.庇等高所設置物</v>
      </c>
      <c r="G85" s="356">
        <f t="shared" si="23"/>
        <v>6</v>
      </c>
      <c r="H85" s="357">
        <f>SUMPRODUCT((事故データ!$O$4:$O$364=$C$66)*(事故データ!$AU$4:$AU$364=$F85)*(事故データ!$AO$4:$AO$364=H$67)*(事故データ!$V$4:$V$364=1))</f>
        <v>0</v>
      </c>
      <c r="I85" s="358">
        <f>SUMPRODUCT((事故データ!$O$4:$O$364=$C$66)*(事故データ!$AU$4:$AU$364=$F85)*(事故データ!$AO$4:$AO$364=I$67)*(事故データ!$V$4:$V$364=1))</f>
        <v>1</v>
      </c>
      <c r="J85" s="358">
        <f>SUMPRODUCT((事故データ!$O$4:$O$364=$C$66)*(事故データ!$AU$4:$AU$364=$F85)*(事故データ!$AO$4:$AO$364=J$67)*(事故データ!$V$4:$V$364=1))</f>
        <v>0</v>
      </c>
      <c r="K85" s="358">
        <f>SUMPRODUCT((事故データ!$O$4:$O$364=$C$66)*(事故データ!$AU$4:$AU$364=$F85)*(事故データ!$AO$4:$AO$364=K$67)*(事故データ!$V$4:$V$364=1))</f>
        <v>0</v>
      </c>
      <c r="L85" s="358">
        <f>SUMPRODUCT((事故データ!$O$4:$O$364=$C$66)*(事故データ!$AU$4:$AU$364=$F85)*(事故データ!$AO$4:$AO$364=L$67)*(事故データ!$V$4:$V$364=1))</f>
        <v>2</v>
      </c>
      <c r="M85" s="358">
        <f>SUMPRODUCT((事故データ!$O$4:$O$364=$C$66)*(事故データ!$AU$4:$AU$364=$F85)*(事故データ!$AO$4:$AO$364=M$67)*(事故データ!$V$4:$V$364=1))</f>
        <v>0</v>
      </c>
      <c r="N85" s="358">
        <f>SUMPRODUCT((事故データ!$O$4:$O$364=$C$66)*(事故データ!$AU$4:$AU$364=$F85)*(事故データ!$AO$4:$AO$364=N$67)*(事故データ!$V$4:$V$364=1))</f>
        <v>0</v>
      </c>
      <c r="O85" s="358">
        <f>SUMPRODUCT((事故データ!$O$4:$O$364=$C$66)*(事故データ!$AU$4:$AU$364=$F85)*(事故データ!$AO$4:$AO$364=O$67)*(事故データ!$V$4:$V$364=1))</f>
        <v>0</v>
      </c>
      <c r="P85" s="358">
        <f>SUMPRODUCT((事故データ!$O$4:$O$364=$C$66)*(事故データ!$AU$4:$AU$364=$F85)*(事故データ!$AO$4:$AO$364=P$67)*(事故データ!$V$4:$V$364=1))</f>
        <v>0</v>
      </c>
      <c r="Q85" s="358">
        <f>SUMPRODUCT((事故データ!$O$4:$O$364=$C$66)*(事故データ!$AU$4:$AU$364=$F85)*(事故データ!$AO$4:$AO$364=Q$67)*(事故データ!$V$4:$V$364=1))</f>
        <v>0</v>
      </c>
      <c r="R85" s="358">
        <f>SUMPRODUCT((事故データ!$O$4:$O$364=$C$66)*(事故データ!$AU$4:$AU$364=$F85)*(事故データ!$AO$4:$AO$364=R$67)*(事故データ!$V$4:$V$364=1))</f>
        <v>0</v>
      </c>
      <c r="S85" s="359">
        <f>SUMPRODUCT((事故データ!$O$4:$O$364=$C$66)*(事故データ!$AU$4:$AU$364=$F85)*(事故データ!$AO$4:$AO$364=S$67)*(事故データ!$V$4:$V$364=1))</f>
        <v>0</v>
      </c>
      <c r="T85" s="359">
        <f>SUMPRODUCT((事故データ!$O$4:$O$364=$C$66)*(事故データ!$AU$4:$AU$364=$F85)*(事故データ!$AO$4:$AO$364=T$67)*(事故データ!$V$4:$V$364=1))</f>
        <v>0</v>
      </c>
      <c r="U85" s="359">
        <f>SUMPRODUCT((事故データ!$O$4:$O$364=$C$66)*(事故データ!$AU$4:$AU$364=$F85)*(事故データ!$AO$4:$AO$364=U$67)*(事故データ!$V$4:$V$364=1))</f>
        <v>0</v>
      </c>
      <c r="V85" s="359">
        <f>SUMPRODUCT((事故データ!$O$4:$O$364=$C$66)*(事故データ!$AU$4:$AU$364=$F85)*(事故データ!$AO$4:$AO$364=V$67)*(事故データ!$V$4:$V$364=1))</f>
        <v>1</v>
      </c>
      <c r="W85" s="359">
        <f>SUMPRODUCT((事故データ!$O$4:$O$364=$C$66)*(事故データ!$AU$4:$AU$364=$F85)*(事故データ!$AO$4:$AO$364=W$67)*(事故データ!$V$4:$V$364=1))</f>
        <v>2</v>
      </c>
      <c r="X85" s="359">
        <f>SUMPRODUCT((事故データ!$O$4:$O$364=$C$66)*(事故データ!$AU$4:$AU$364=$F85)*(事故データ!$AO$4:$AO$364=X$67)*(事故データ!$V$4:$V$364=1))</f>
        <v>0</v>
      </c>
      <c r="Y85" s="359">
        <f>SUMPRODUCT((事故データ!$O$4:$O$364=$C$66)*(事故データ!$AU$4:$AU$364=$F85)*(事故データ!$AO$4:$AO$364=Y$67)*(事故データ!$V$4:$V$364=1))</f>
        <v>0</v>
      </c>
      <c r="Z85" s="359">
        <f>SUMPRODUCT((事故データ!$O$4:$O$364=$C$66)*(事故データ!$AU$4:$AU$364=$F85)*(事故データ!$AO$4:$AO$364=Z$67)*(事故データ!$V$4:$V$364=1))</f>
        <v>0</v>
      </c>
      <c r="AA85" s="359">
        <f>SUMPRODUCT((事故データ!$O$4:$O$364=$C$66)*(事故データ!$AU$4:$AU$364=$F85)*(事故データ!$AO$4:$AO$364=AA$67)*(事故データ!$V$4:$V$364=1))</f>
        <v>0</v>
      </c>
      <c r="AB85" s="359">
        <f>SUMPRODUCT((事故データ!$O$4:$O$364=$C$66)*(事故データ!$AU$4:$AU$364=$F85)*(事故データ!$AO$4:$AO$364=AB$67)*(事故データ!$V$4:$V$364=1))</f>
        <v>0</v>
      </c>
      <c r="AC85" s="394">
        <f>SUMPRODUCT((事故データ!$O$4:$O$364=$C$66)*(事故データ!$AU$4:$AU$364=$F85)*(事故データ!$AO$4:$AO$364=AC$67)*(事故データ!$V$4:$V$364=1))</f>
        <v>0</v>
      </c>
      <c r="AD85" s="360">
        <f>SUMPRODUCT((事故データ!$O$4:$O$364=$C$66)*(事故データ!$AU$4:$AU$364=$F85)*(事故データ!$AO$4:$AO$364=AD$67)*(事故データ!$V$4:$V$364=1))</f>
        <v>0</v>
      </c>
    </row>
    <row r="86" spans="1:31">
      <c r="C86" s="352" t="str">
        <f t="shared" si="21"/>
        <v>街路樹等高所物</v>
      </c>
      <c r="D86" s="422">
        <f>SUMPRODUCT((事故データ!$O$4:$O$364=$C$66)*(事故データ!$AU$4:$AU$364=$F86))</f>
        <v>0</v>
      </c>
      <c r="F86" s="594" t="str">
        <f t="shared" si="22"/>
        <v>街路樹等高所物</v>
      </c>
      <c r="G86" s="356">
        <f t="shared" si="23"/>
        <v>0</v>
      </c>
      <c r="H86" s="357">
        <f>SUMPRODUCT((事故データ!$O$4:$O$364=$C$66)*(事故データ!$AU$4:$AU$364=$F86)*(事故データ!$AO$4:$AO$364=H$67)*(事故データ!$V$4:$V$364=1))</f>
        <v>0</v>
      </c>
      <c r="I86" s="358">
        <f>SUMPRODUCT((事故データ!$O$4:$O$364=$C$66)*(事故データ!$AU$4:$AU$364=$F86)*(事故データ!$AO$4:$AO$364=I$67)*(事故データ!$V$4:$V$364=1))</f>
        <v>0</v>
      </c>
      <c r="J86" s="358">
        <f>SUMPRODUCT((事故データ!$O$4:$O$364=$C$66)*(事故データ!$AU$4:$AU$364=$F86)*(事故データ!$AO$4:$AO$364=J$67)*(事故データ!$V$4:$V$364=1))</f>
        <v>0</v>
      </c>
      <c r="K86" s="358">
        <f>SUMPRODUCT((事故データ!$O$4:$O$364=$C$66)*(事故データ!$AU$4:$AU$364=$F86)*(事故データ!$AO$4:$AO$364=K$67)*(事故データ!$V$4:$V$364=1))</f>
        <v>0</v>
      </c>
      <c r="L86" s="358">
        <f>SUMPRODUCT((事故データ!$O$4:$O$364=$C$66)*(事故データ!$AU$4:$AU$364=$F86)*(事故データ!$AO$4:$AO$364=L$67)*(事故データ!$V$4:$V$364=1))</f>
        <v>0</v>
      </c>
      <c r="M86" s="358">
        <f>SUMPRODUCT((事故データ!$O$4:$O$364=$C$66)*(事故データ!$AU$4:$AU$364=$F86)*(事故データ!$AO$4:$AO$364=M$67)*(事故データ!$V$4:$V$364=1))</f>
        <v>0</v>
      </c>
      <c r="N86" s="358">
        <f>SUMPRODUCT((事故データ!$O$4:$O$364=$C$66)*(事故データ!$AU$4:$AU$364=$F86)*(事故データ!$AO$4:$AO$364=N$67)*(事故データ!$V$4:$V$364=1))</f>
        <v>0</v>
      </c>
      <c r="O86" s="358">
        <f>SUMPRODUCT((事故データ!$O$4:$O$364=$C$66)*(事故データ!$AU$4:$AU$364=$F86)*(事故データ!$AO$4:$AO$364=O$67)*(事故データ!$V$4:$V$364=1))</f>
        <v>0</v>
      </c>
      <c r="P86" s="358">
        <f>SUMPRODUCT((事故データ!$O$4:$O$364=$C$66)*(事故データ!$AU$4:$AU$364=$F86)*(事故データ!$AO$4:$AO$364=P$67)*(事故データ!$V$4:$V$364=1))</f>
        <v>0</v>
      </c>
      <c r="Q86" s="358">
        <f>SUMPRODUCT((事故データ!$O$4:$O$364=$C$66)*(事故データ!$AU$4:$AU$364=$F86)*(事故データ!$AO$4:$AO$364=Q$67)*(事故データ!$V$4:$V$364=1))</f>
        <v>0</v>
      </c>
      <c r="R86" s="358">
        <f>SUMPRODUCT((事故データ!$O$4:$O$364=$C$66)*(事故データ!$AU$4:$AU$364=$F86)*(事故データ!$AO$4:$AO$364=R$67)*(事故データ!$V$4:$V$364=1))</f>
        <v>0</v>
      </c>
      <c r="S86" s="359">
        <f>SUMPRODUCT((事故データ!$O$4:$O$364=$C$66)*(事故データ!$AU$4:$AU$364=$F86)*(事故データ!$AO$4:$AO$364=S$67)*(事故データ!$V$4:$V$364=1))</f>
        <v>0</v>
      </c>
      <c r="T86" s="359">
        <f>SUMPRODUCT((事故データ!$O$4:$O$364=$C$66)*(事故データ!$AU$4:$AU$364=$F86)*(事故データ!$AO$4:$AO$364=T$67)*(事故データ!$V$4:$V$364=1))</f>
        <v>0</v>
      </c>
      <c r="U86" s="359">
        <f>SUMPRODUCT((事故データ!$O$4:$O$364=$C$66)*(事故データ!$AU$4:$AU$364=$F86)*(事故データ!$AO$4:$AO$364=U$67)*(事故データ!$V$4:$V$364=1))</f>
        <v>0</v>
      </c>
      <c r="V86" s="359">
        <f>SUMPRODUCT((事故データ!$O$4:$O$364=$C$66)*(事故データ!$AU$4:$AU$364=$F86)*(事故データ!$AO$4:$AO$364=V$67)*(事故データ!$V$4:$V$364=1))</f>
        <v>0</v>
      </c>
      <c r="W86" s="359">
        <f>SUMPRODUCT((事故データ!$O$4:$O$364=$C$66)*(事故データ!$AU$4:$AU$364=$F86)*(事故データ!$AO$4:$AO$364=W$67)*(事故データ!$V$4:$V$364=1))</f>
        <v>0</v>
      </c>
      <c r="X86" s="359">
        <f>SUMPRODUCT((事故データ!$O$4:$O$364=$C$66)*(事故データ!$AU$4:$AU$364=$F86)*(事故データ!$AO$4:$AO$364=X$67)*(事故データ!$V$4:$V$364=1))</f>
        <v>0</v>
      </c>
      <c r="Y86" s="359">
        <f>SUMPRODUCT((事故データ!$O$4:$O$364=$C$66)*(事故データ!$AU$4:$AU$364=$F86)*(事故データ!$AO$4:$AO$364=Y$67)*(事故データ!$V$4:$V$364=1))</f>
        <v>0</v>
      </c>
      <c r="Z86" s="359">
        <f>SUMPRODUCT((事故データ!$O$4:$O$364=$C$66)*(事故データ!$AU$4:$AU$364=$F86)*(事故データ!$AO$4:$AO$364=Z$67)*(事故データ!$V$4:$V$364=1))</f>
        <v>0</v>
      </c>
      <c r="AA86" s="359">
        <f>SUMPRODUCT((事故データ!$O$4:$O$364=$C$66)*(事故データ!$AU$4:$AU$364=$F86)*(事故データ!$AO$4:$AO$364=AA$67)*(事故データ!$V$4:$V$364=1))</f>
        <v>0</v>
      </c>
      <c r="AB86" s="359">
        <f>SUMPRODUCT((事故データ!$O$4:$O$364=$C$66)*(事故データ!$AU$4:$AU$364=$F86)*(事故データ!$AO$4:$AO$364=AB$67)*(事故データ!$V$4:$V$364=1))</f>
        <v>0</v>
      </c>
      <c r="AC86" s="394">
        <f>SUMPRODUCT((事故データ!$O$4:$O$364=$C$66)*(事故データ!$AU$4:$AU$364=$F86)*(事故データ!$AO$4:$AO$364=AC$67)*(事故データ!$V$4:$V$364=1))</f>
        <v>0</v>
      </c>
      <c r="AD86" s="360">
        <f>SUMPRODUCT((事故データ!$O$4:$O$364=$C$66)*(事故データ!$AU$4:$AU$364=$F86)*(事故データ!$AO$4:$AO$364=AD$67)*(事故データ!$V$4:$V$364=1))</f>
        <v>0</v>
      </c>
    </row>
    <row r="87" spans="1:31">
      <c r="C87" s="352" t="str">
        <f t="shared" si="21"/>
        <v>ボックス等設置物</v>
      </c>
      <c r="D87" s="422">
        <f>SUMPRODUCT((事故データ!$O$4:$O$364=$C$66)*(事故データ!$AU$4:$AU$364=$F87))</f>
        <v>0</v>
      </c>
      <c r="F87" s="594" t="str">
        <f t="shared" si="22"/>
        <v>ボックス等設置物</v>
      </c>
      <c r="G87" s="356">
        <f t="shared" si="23"/>
        <v>0</v>
      </c>
      <c r="H87" s="610">
        <f>SUMPRODUCT((事故データ!$O$4:$O$364=$C$66)*(事故データ!$AU$4:$AU$364=$F87)*(事故データ!$AO$4:$AO$364=H$67)*(事故データ!$V$4:$V$364=1))</f>
        <v>0</v>
      </c>
      <c r="I87" s="359">
        <f>SUMPRODUCT((事故データ!$O$4:$O$364=$C$66)*(事故データ!$AU$4:$AU$364=$F87)*(事故データ!$AO$4:$AO$364=I$67)*(事故データ!$V$4:$V$364=1))</f>
        <v>0</v>
      </c>
      <c r="J87" s="359">
        <f>SUMPRODUCT((事故データ!$O$4:$O$364=$C$66)*(事故データ!$AU$4:$AU$364=$F87)*(事故データ!$AO$4:$AO$364=J$67)*(事故データ!$V$4:$V$364=1))</f>
        <v>0</v>
      </c>
      <c r="K87" s="359">
        <f>SUMPRODUCT((事故データ!$O$4:$O$364=$C$66)*(事故データ!$AU$4:$AU$364=$F87)*(事故データ!$AO$4:$AO$364=K$67)*(事故データ!$V$4:$V$364=1))</f>
        <v>0</v>
      </c>
      <c r="L87" s="359">
        <f>SUMPRODUCT((事故データ!$O$4:$O$364=$C$66)*(事故データ!$AU$4:$AU$364=$F87)*(事故データ!$AO$4:$AO$364=L$67)*(事故データ!$V$4:$V$364=1))</f>
        <v>0</v>
      </c>
      <c r="M87" s="359">
        <f>SUMPRODUCT((事故データ!$O$4:$O$364=$C$66)*(事故データ!$AU$4:$AU$364=$F87)*(事故データ!$AO$4:$AO$364=M$67)*(事故データ!$V$4:$V$364=1))</f>
        <v>0</v>
      </c>
      <c r="N87" s="359">
        <f>SUMPRODUCT((事故データ!$O$4:$O$364=$C$66)*(事故データ!$AU$4:$AU$364=$F87)*(事故データ!$AO$4:$AO$364=N$67)*(事故データ!$V$4:$V$364=1))</f>
        <v>0</v>
      </c>
      <c r="O87" s="359">
        <f>SUMPRODUCT((事故データ!$O$4:$O$364=$C$66)*(事故データ!$AU$4:$AU$364=$F87)*(事故データ!$AO$4:$AO$364=O$67)*(事故データ!$V$4:$V$364=1))</f>
        <v>0</v>
      </c>
      <c r="P87" s="359">
        <f>SUMPRODUCT((事故データ!$O$4:$O$364=$C$66)*(事故データ!$AU$4:$AU$364=$F87)*(事故データ!$AO$4:$AO$364=P$67)*(事故データ!$V$4:$V$364=1))</f>
        <v>0</v>
      </c>
      <c r="Q87" s="359">
        <f>SUMPRODUCT((事故データ!$O$4:$O$364=$C$66)*(事故データ!$AU$4:$AU$364=$F87)*(事故データ!$AO$4:$AO$364=Q$67)*(事故データ!$V$4:$V$364=1))</f>
        <v>0</v>
      </c>
      <c r="R87" s="359">
        <f>SUMPRODUCT((事故データ!$O$4:$O$364=$C$66)*(事故データ!$AU$4:$AU$364=$F87)*(事故データ!$AO$4:$AO$364=R$67)*(事故データ!$V$4:$V$364=1))</f>
        <v>0</v>
      </c>
      <c r="S87" s="359">
        <f>SUMPRODUCT((事故データ!$O$4:$O$364=$C$66)*(事故データ!$AU$4:$AU$364=$F87)*(事故データ!$AO$4:$AO$364=S$67)*(事故データ!$V$4:$V$364=1))</f>
        <v>0</v>
      </c>
      <c r="T87" s="359">
        <f>SUMPRODUCT((事故データ!$O$4:$O$364=$C$66)*(事故データ!$AU$4:$AU$364=$F87)*(事故データ!$AO$4:$AO$364=T$67)*(事故データ!$V$4:$V$364=1))</f>
        <v>0</v>
      </c>
      <c r="U87" s="359">
        <f>SUMPRODUCT((事故データ!$O$4:$O$364=$C$66)*(事故データ!$AU$4:$AU$364=$F87)*(事故データ!$AO$4:$AO$364=U$67)*(事故データ!$V$4:$V$364=1))</f>
        <v>0</v>
      </c>
      <c r="V87" s="359">
        <f>SUMPRODUCT((事故データ!$O$4:$O$364=$C$66)*(事故データ!$AU$4:$AU$364=$F87)*(事故データ!$AO$4:$AO$364=V$67)*(事故データ!$V$4:$V$364=1))</f>
        <v>0</v>
      </c>
      <c r="W87" s="359">
        <f>SUMPRODUCT((事故データ!$O$4:$O$364=$C$66)*(事故データ!$AU$4:$AU$364=$F87)*(事故データ!$AO$4:$AO$364=W$67)*(事故データ!$V$4:$V$364=1))</f>
        <v>0</v>
      </c>
      <c r="X87" s="359">
        <f>SUMPRODUCT((事故データ!$O$4:$O$364=$C$66)*(事故データ!$AU$4:$AU$364=$F87)*(事故データ!$AO$4:$AO$364=X$67)*(事故データ!$V$4:$V$364=1))</f>
        <v>0</v>
      </c>
      <c r="Y87" s="359">
        <f>SUMPRODUCT((事故データ!$O$4:$O$364=$C$66)*(事故データ!$AU$4:$AU$364=$F87)*(事故データ!$AO$4:$AO$364=Y$67)*(事故データ!$V$4:$V$364=1))</f>
        <v>0</v>
      </c>
      <c r="Z87" s="359">
        <f>SUMPRODUCT((事故データ!$O$4:$O$364=$C$66)*(事故データ!$AU$4:$AU$364=$F87)*(事故データ!$AO$4:$AO$364=Z$67)*(事故データ!$V$4:$V$364=1))</f>
        <v>0</v>
      </c>
      <c r="AA87" s="359">
        <f>SUMPRODUCT((事故データ!$O$4:$O$364=$C$66)*(事故データ!$AU$4:$AU$364=$F87)*(事故データ!$AO$4:$AO$364=AA$67)*(事故データ!$V$4:$V$364=1))</f>
        <v>0</v>
      </c>
      <c r="AB87" s="359">
        <f>SUMPRODUCT((事故データ!$O$4:$O$364=$C$66)*(事故データ!$AU$4:$AU$364=$F87)*(事故データ!$AO$4:$AO$364=AB$67)*(事故データ!$V$4:$V$364=1))</f>
        <v>0</v>
      </c>
      <c r="AC87" s="394">
        <f>SUMPRODUCT((事故データ!$O$4:$O$364=$C$66)*(事故データ!$AU$4:$AU$364=$F87)*(事故データ!$AO$4:$AO$364=AC$67)*(事故データ!$V$4:$V$364=1))</f>
        <v>0</v>
      </c>
      <c r="AD87" s="360">
        <f>SUMPRODUCT((事故データ!$O$4:$O$364=$C$66)*(事故データ!$AU$4:$AU$364=$F87)*(事故データ!$AO$4:$AO$364=AD$67)*(事故データ!$V$4:$V$364=1))</f>
        <v>0</v>
      </c>
    </row>
    <row r="88" spans="1:31">
      <c r="A88" s="325" t="s">
        <v>250</v>
      </c>
      <c r="C88" s="365" t="str">
        <f t="shared" si="21"/>
        <v>フォークリフト</v>
      </c>
      <c r="D88" s="431">
        <f>SUMPRODUCT((事故データ!$O$4:$O$364=$C$66)*(事故データ!$AU$4:$AU$364=$F88))</f>
        <v>0</v>
      </c>
      <c r="F88" s="611" t="str">
        <f t="shared" si="22"/>
        <v>フォークリフト</v>
      </c>
      <c r="G88" s="369">
        <f t="shared" si="23"/>
        <v>0</v>
      </c>
      <c r="H88" s="612">
        <f>SUMPRODUCT((事故データ!$O$4:$O$364=$C$66)*(事故データ!$AU$4:$AU$364=$F88)*(事故データ!$AO$4:$AO$364=H$67)*(事故データ!$V$4:$V$364=1))</f>
        <v>0</v>
      </c>
      <c r="I88" s="372">
        <f>SUMPRODUCT((事故データ!$O$4:$O$364=$C$66)*(事故データ!$AU$4:$AU$364=$F88)*(事故データ!$AO$4:$AO$364=I$67)*(事故データ!$V$4:$V$364=1))</f>
        <v>0</v>
      </c>
      <c r="J88" s="372">
        <f>SUMPRODUCT((事故データ!$O$4:$O$364=$C$66)*(事故データ!$AU$4:$AU$364=$F88)*(事故データ!$AO$4:$AO$364=J$67)*(事故データ!$V$4:$V$364=1))</f>
        <v>0</v>
      </c>
      <c r="K88" s="372">
        <f>SUMPRODUCT((事故データ!$O$4:$O$364=$C$66)*(事故データ!$AU$4:$AU$364=$F88)*(事故データ!$AO$4:$AO$364=K$67)*(事故データ!$V$4:$V$364=1))</f>
        <v>0</v>
      </c>
      <c r="L88" s="372">
        <f>SUMPRODUCT((事故データ!$O$4:$O$364=$C$66)*(事故データ!$AU$4:$AU$364=$F88)*(事故データ!$AO$4:$AO$364=L$67)*(事故データ!$V$4:$V$364=1))</f>
        <v>0</v>
      </c>
      <c r="M88" s="372">
        <f>SUMPRODUCT((事故データ!$O$4:$O$364=$C$66)*(事故データ!$AU$4:$AU$364=$F88)*(事故データ!$AO$4:$AO$364=M$67)*(事故データ!$V$4:$V$364=1))</f>
        <v>0</v>
      </c>
      <c r="N88" s="372">
        <f>SUMPRODUCT((事故データ!$O$4:$O$364=$C$66)*(事故データ!$AU$4:$AU$364=$F88)*(事故データ!$AO$4:$AO$364=N$67)*(事故データ!$V$4:$V$364=1))</f>
        <v>0</v>
      </c>
      <c r="O88" s="372">
        <f>SUMPRODUCT((事故データ!$O$4:$O$364=$C$66)*(事故データ!$AU$4:$AU$364=$F88)*(事故データ!$AO$4:$AO$364=O$67)*(事故データ!$V$4:$V$364=1))</f>
        <v>0</v>
      </c>
      <c r="P88" s="372">
        <f>SUMPRODUCT((事故データ!$O$4:$O$364=$C$66)*(事故データ!$AU$4:$AU$364=$F88)*(事故データ!$AO$4:$AO$364=P$67)*(事故データ!$V$4:$V$364=1))</f>
        <v>0</v>
      </c>
      <c r="Q88" s="372">
        <f>SUMPRODUCT((事故データ!$O$4:$O$364=$C$66)*(事故データ!$AU$4:$AU$364=$F88)*(事故データ!$AO$4:$AO$364=Q$67)*(事故データ!$V$4:$V$364=1))</f>
        <v>0</v>
      </c>
      <c r="R88" s="372">
        <f>SUMPRODUCT((事故データ!$O$4:$O$364=$C$66)*(事故データ!$AU$4:$AU$364=$F88)*(事故データ!$AO$4:$AO$364=R$67)*(事故データ!$V$4:$V$364=1))</f>
        <v>0</v>
      </c>
      <c r="S88" s="372">
        <f>SUMPRODUCT((事故データ!$O$4:$O$364=$C$66)*(事故データ!$AU$4:$AU$364=$F88)*(事故データ!$AO$4:$AO$364=S$67)*(事故データ!$V$4:$V$364=1))</f>
        <v>0</v>
      </c>
      <c r="T88" s="372">
        <f>SUMPRODUCT((事故データ!$O$4:$O$364=$C$66)*(事故データ!$AU$4:$AU$364=$F88)*(事故データ!$AO$4:$AO$364=T$67)*(事故データ!$V$4:$V$364=1))</f>
        <v>0</v>
      </c>
      <c r="U88" s="372">
        <f>SUMPRODUCT((事故データ!$O$4:$O$364=$C$66)*(事故データ!$AU$4:$AU$364=$F88)*(事故データ!$AO$4:$AO$364=U$67)*(事故データ!$V$4:$V$364=1))</f>
        <v>0</v>
      </c>
      <c r="V88" s="372">
        <f>SUMPRODUCT((事故データ!$O$4:$O$364=$C$66)*(事故データ!$AU$4:$AU$364=$F88)*(事故データ!$AO$4:$AO$364=V$67)*(事故データ!$V$4:$V$364=1))</f>
        <v>0</v>
      </c>
      <c r="W88" s="372">
        <f>SUMPRODUCT((事故データ!$O$4:$O$364=$C$66)*(事故データ!$AU$4:$AU$364=$F88)*(事故データ!$AO$4:$AO$364=W$67)*(事故データ!$V$4:$V$364=1))</f>
        <v>0</v>
      </c>
      <c r="X88" s="372">
        <f>SUMPRODUCT((事故データ!$O$4:$O$364=$C$66)*(事故データ!$AU$4:$AU$364=$F88)*(事故データ!$AO$4:$AO$364=X$67)*(事故データ!$V$4:$V$364=1))</f>
        <v>0</v>
      </c>
      <c r="Y88" s="372">
        <f>SUMPRODUCT((事故データ!$O$4:$O$364=$C$66)*(事故データ!$AU$4:$AU$364=$F88)*(事故データ!$AO$4:$AO$364=Y$67)*(事故データ!$V$4:$V$364=1))</f>
        <v>0</v>
      </c>
      <c r="Z88" s="372">
        <f>SUMPRODUCT((事故データ!$O$4:$O$364=$C$66)*(事故データ!$AU$4:$AU$364=$F88)*(事故データ!$AO$4:$AO$364=Z$67)*(事故データ!$V$4:$V$364=1))</f>
        <v>0</v>
      </c>
      <c r="AA88" s="372">
        <f>SUMPRODUCT((事故データ!$O$4:$O$364=$C$66)*(事故データ!$AU$4:$AU$364=$F88)*(事故データ!$AO$4:$AO$364=AA$67)*(事故データ!$V$4:$V$364=1))</f>
        <v>0</v>
      </c>
      <c r="AB88" s="372">
        <f>SUMPRODUCT((事故データ!$O$4:$O$364=$C$66)*(事故データ!$AU$4:$AU$364=$F88)*(事故データ!$AO$4:$AO$364=AB$67)*(事故データ!$V$4:$V$364=1))</f>
        <v>0</v>
      </c>
      <c r="AC88" s="395">
        <f>SUMPRODUCT((事故データ!$O$4:$O$364=$C$66)*(事故データ!$AU$4:$AU$364=$F88)*(事故データ!$AO$4:$AO$364=AC$67)*(事故データ!$V$4:$V$364=1))</f>
        <v>0</v>
      </c>
      <c r="AD88" s="373">
        <f>SUMPRODUCT((事故データ!$O$4:$O$364=$C$66)*(事故データ!$AU$4:$AU$364=$F88)*(事故データ!$AO$4:$AO$364=AD$67)*(事故データ!$V$4:$V$364=1))</f>
        <v>0</v>
      </c>
    </row>
    <row r="89" spans="1:31">
      <c r="C89" s="437"/>
      <c r="D89" s="438"/>
    </row>
    <row r="90" spans="1:31">
      <c r="C90" s="437"/>
      <c r="D90" s="438"/>
    </row>
    <row r="91" spans="1:31">
      <c r="B91" s="1139">
        <v>4</v>
      </c>
      <c r="C91" s="326" t="s">
        <v>1690</v>
      </c>
      <c r="D91" s="438"/>
    </row>
    <row r="92" spans="1:31">
      <c r="D92" s="400" t="s">
        <v>176</v>
      </c>
      <c r="E92" s="582">
        <v>15</v>
      </c>
      <c r="F92" s="583" t="str">
        <f>VLOOKUP(E92,$A$97:$B$119,2,0)</f>
        <v>バック時</v>
      </c>
      <c r="V92" s="400" t="s">
        <v>178</v>
      </c>
      <c r="W92" s="584">
        <v>1</v>
      </c>
      <c r="X92" s="326" t="str">
        <f>VLOOKUP(W92,$E$41:$F$59,2,0)</f>
        <v>車</v>
      </c>
      <c r="Z92" s="5" t="s">
        <v>1687</v>
      </c>
    </row>
    <row r="93" spans="1:31">
      <c r="C93" s="298" t="s">
        <v>1193</v>
      </c>
      <c r="D93" s="298"/>
      <c r="E93" s="298"/>
      <c r="F93" s="310" t="str">
        <f>F92</f>
        <v>バック時</v>
      </c>
      <c r="G93" s="298" t="s">
        <v>1194</v>
      </c>
      <c r="H93" s="298"/>
      <c r="I93" s="298"/>
      <c r="J93" s="298"/>
      <c r="K93" s="298"/>
      <c r="L93" s="298"/>
      <c r="M93" s="298"/>
      <c r="N93" s="298"/>
      <c r="O93" s="298"/>
      <c r="P93" s="298"/>
      <c r="Q93" s="298"/>
      <c r="R93" s="298"/>
    </row>
    <row r="94" spans="1:31" ht="37.5" customHeight="1">
      <c r="C94" s="1192">
        <f>C66</f>
        <v>19</v>
      </c>
      <c r="D94" s="329" t="s">
        <v>5</v>
      </c>
      <c r="E94" s="298"/>
      <c r="F94" s="613">
        <f>C94</f>
        <v>19</v>
      </c>
      <c r="G94" s="376" t="s">
        <v>0</v>
      </c>
      <c r="H94" s="377" t="str">
        <f>項目入力!C111</f>
        <v>前部</v>
      </c>
      <c r="I94" s="378" t="str">
        <f>項目入力!D111</f>
        <v>前部左角</v>
      </c>
      <c r="J94" s="378" t="str">
        <f>項目入力!E111</f>
        <v>前部右角</v>
      </c>
      <c r="K94" s="378" t="str">
        <f>項目入力!F111</f>
        <v>後部左角</v>
      </c>
      <c r="L94" s="378" t="str">
        <f>項目入力!G111</f>
        <v>後部</v>
      </c>
      <c r="M94" s="378" t="str">
        <f>項目入力!H111</f>
        <v>後部右角</v>
      </c>
      <c r="N94" s="378" t="str">
        <f>項目入力!I111</f>
        <v>左側面前</v>
      </c>
      <c r="O94" s="378" t="str">
        <f>項目入力!J111</f>
        <v>左側面</v>
      </c>
      <c r="P94" s="378" t="str">
        <f>項目入力!K111</f>
        <v>左側面後</v>
      </c>
      <c r="Q94" s="378" t="str">
        <f>項目入力!L111</f>
        <v>右側面前</v>
      </c>
      <c r="R94" s="378" t="str">
        <f>項目入力!M111</f>
        <v>右側面</v>
      </c>
      <c r="S94" s="378" t="str">
        <f>項目入力!N111</f>
        <v>右側面後</v>
      </c>
      <c r="T94" s="378" t="str">
        <f>項目入力!O111</f>
        <v>上部箱中央</v>
      </c>
      <c r="U94" s="586" t="str">
        <f>項目入力!P111</f>
        <v>下部</v>
      </c>
    </row>
    <row r="95" spans="1:31" ht="19.899999999999999" customHeight="1">
      <c r="C95" s="1193"/>
      <c r="D95" s="329"/>
      <c r="E95" s="298"/>
      <c r="F95" s="501" t="s">
        <v>232</v>
      </c>
      <c r="G95" s="331">
        <f>SUM(H95:U95)</f>
        <v>9</v>
      </c>
      <c r="H95" s="332">
        <f>SUMPRODUCT((事故データ!$O$4:$O$364=$C$94)*(事故データ!$AT$4:$AT$364=H$38)*(事故データ!$AO$4:$AO$364=$F$92))</f>
        <v>0</v>
      </c>
      <c r="I95" s="333">
        <f>SUMPRODUCT((事故データ!$O$4:$O$364=$C$94)*(事故データ!$AT$4:$AT$364=I$38)*(事故データ!$AO$4:$AO$364=$F$92))</f>
        <v>0</v>
      </c>
      <c r="J95" s="333">
        <f>SUMPRODUCT((事故データ!$O$4:$O$364=$C$94)*(事故データ!$AT$4:$AT$364=J$38)*(事故データ!$AO$4:$AO$364=$F$92))</f>
        <v>1</v>
      </c>
      <c r="K95" s="333">
        <f>SUMPRODUCT((事故データ!$O$4:$O$364=$C$94)*(事故データ!$AT$4:$AT$364=K$38)*(事故データ!$AO$4:$AO$364=$F$92))</f>
        <v>2</v>
      </c>
      <c r="L95" s="333">
        <f>SUMPRODUCT((事故データ!$O$4:$O$364=$C$94)*(事故データ!$AT$4:$AT$364=L$38)*(事故データ!$AO$4:$AO$364=$F$92))</f>
        <v>2</v>
      </c>
      <c r="M95" s="333">
        <f>SUMPRODUCT((事故データ!$O$4:$O$364=$C$94)*(事故データ!$AT$4:$AT$364=M$38)*(事故データ!$AO$4:$AO$364=$F$92))</f>
        <v>2</v>
      </c>
      <c r="N95" s="333">
        <f>SUMPRODUCT((事故データ!$O$4:$O$364=$C$94)*(事故データ!$AT$4:$AT$364=N$38)*(事故データ!$AO$4:$AO$364=$F$92))</f>
        <v>1</v>
      </c>
      <c r="O95" s="333">
        <f>SUMPRODUCT((事故データ!$O$4:$O$364=$C$94)*(事故データ!$AT$4:$AT$364=O$38)*(事故データ!$AO$4:$AO$364=$F$92))</f>
        <v>0</v>
      </c>
      <c r="P95" s="333">
        <f>SUMPRODUCT((事故データ!$O$4:$O$364=$C$94)*(事故データ!$AT$4:$AT$364=P$38)*(事故データ!$AO$4:$AO$364=$F$92))</f>
        <v>1</v>
      </c>
      <c r="Q95" s="333">
        <f>SUMPRODUCT((事故データ!$O$4:$O$364=$C$94)*(事故データ!$AT$4:$AT$364=Q$38)*(事故データ!$AO$4:$AO$364=$F$92))</f>
        <v>0</v>
      </c>
      <c r="R95" s="333">
        <f>SUMPRODUCT((事故データ!$O$4:$O$364=$C$94)*(事故データ!$AT$4:$AT$364=R$38)*(事故データ!$AO$4:$AO$364=$F$92))</f>
        <v>0</v>
      </c>
      <c r="S95" s="333">
        <f>SUMPRODUCT((事故データ!$O$4:$O$364=$C$94)*(事故データ!$AT$4:$AT$364=S$38)*(事故データ!$AO$4:$AO$364=$F$92))</f>
        <v>0</v>
      </c>
      <c r="T95" s="333">
        <f>SUMPRODUCT((事故データ!$O$4:$O$364=$C$94)*(事故データ!$AT$4:$AT$364=T$38)*(事故データ!$AO$4:$AO$364=$F$92))</f>
        <v>0</v>
      </c>
      <c r="U95" s="439">
        <f>SUMPRODUCT((事故データ!$O$4:$O$364=$C$94)*(事故データ!$AT$4:$AT$364=U$38)*(事故データ!$AO$4:$AO$364=$F$92))</f>
        <v>0</v>
      </c>
    </row>
    <row r="96" spans="1:31">
      <c r="C96" s="1194"/>
      <c r="D96" s="338">
        <f>SUM(D97:D115)</f>
        <v>31</v>
      </c>
      <c r="E96" s="587" t="s">
        <v>234</v>
      </c>
      <c r="F96" s="388" t="s">
        <v>231</v>
      </c>
      <c r="G96" s="338">
        <f t="shared" ref="G96" si="24">SUM(G97:G115)</f>
        <v>9</v>
      </c>
      <c r="H96" s="389">
        <f>SUM(H97:H115)</f>
        <v>0</v>
      </c>
      <c r="I96" s="390">
        <f>SUM(I97:I115)</f>
        <v>0</v>
      </c>
      <c r="J96" s="391">
        <f t="shared" ref="J96:T96" si="25">SUM(J97:J115)</f>
        <v>1</v>
      </c>
      <c r="K96" s="391">
        <f t="shared" si="25"/>
        <v>2</v>
      </c>
      <c r="L96" s="391">
        <f t="shared" si="25"/>
        <v>2</v>
      </c>
      <c r="M96" s="391">
        <f t="shared" si="25"/>
        <v>2</v>
      </c>
      <c r="N96" s="391">
        <f t="shared" si="25"/>
        <v>1</v>
      </c>
      <c r="O96" s="390">
        <f>SUM(O97:O115)</f>
        <v>0</v>
      </c>
      <c r="P96" s="391">
        <f t="shared" si="25"/>
        <v>1</v>
      </c>
      <c r="Q96" s="391">
        <f t="shared" si="25"/>
        <v>0</v>
      </c>
      <c r="R96" s="391">
        <f t="shared" si="25"/>
        <v>0</v>
      </c>
      <c r="S96" s="391">
        <f t="shared" si="25"/>
        <v>0</v>
      </c>
      <c r="T96" s="391">
        <f t="shared" si="25"/>
        <v>0</v>
      </c>
      <c r="U96" s="392">
        <f>SUM(U97:U115)</f>
        <v>0</v>
      </c>
      <c r="W96" s="588" t="str">
        <f>F94&amp;"年 衝突部位"</f>
        <v>19年 衝突部位</v>
      </c>
      <c r="X96" s="304"/>
      <c r="Y96" s="298"/>
      <c r="Z96" s="298"/>
      <c r="AA96" s="298"/>
      <c r="AB96" s="298"/>
      <c r="AC96" s="298"/>
      <c r="AD96" s="298"/>
      <c r="AE96" s="298"/>
    </row>
    <row r="97" spans="1:31">
      <c r="A97" s="589">
        <v>1</v>
      </c>
      <c r="B97" s="589" t="str">
        <f>項目入力!X10</f>
        <v>正面衝突</v>
      </c>
      <c r="C97" s="343" t="str">
        <f>F97</f>
        <v>車</v>
      </c>
      <c r="D97" s="345">
        <f>D70</f>
        <v>10</v>
      </c>
      <c r="E97" s="590">
        <v>1</v>
      </c>
      <c r="F97" s="591" t="str">
        <f>F70</f>
        <v>車</v>
      </c>
      <c r="G97" s="347">
        <f t="shared" ref="G97:G115" si="26">SUM(H97:U97)</f>
        <v>2</v>
      </c>
      <c r="H97" s="348">
        <f>SUMPRODUCT((事故データ!$O$4:$O$364=$C$94)*(事故データ!$AU$4:$AU$364=$F97)*(事故データ!$AT$4:$AT$364=H$94)*(事故データ!$AO$4:$AO$364=$F$92)*(事故データ!$V$4:$V$364=1))</f>
        <v>0</v>
      </c>
      <c r="I97" s="349">
        <f>SUMPRODUCT((事故データ!$O$4:$O$364=$C$94)*(事故データ!$AU$4:$AU$364=$F97)*(事故データ!$AT$4:$AT$364=I$94)*(事故データ!$AO$4:$AO$364=$F$92)*(事故データ!$V$4:$V$364=1))</f>
        <v>0</v>
      </c>
      <c r="J97" s="349">
        <f>SUMPRODUCT((事故データ!$O$4:$O$364=$C$94)*(事故データ!$AU$4:$AU$364=$F97)*(事故データ!$AT$4:$AT$364=J$94)*(事故データ!$AO$4:$AO$364=$F$92)*(事故データ!$V$4:$V$364=1))</f>
        <v>0</v>
      </c>
      <c r="K97" s="349">
        <f>SUMPRODUCT((事故データ!$O$4:$O$364=$C$94)*(事故データ!$AU$4:$AU$364=$F97)*(事故データ!$AT$4:$AT$364=K$94)*(事故データ!$AO$4:$AO$364=$F$92)*(事故データ!$V$4:$V$364=1))</f>
        <v>0</v>
      </c>
      <c r="L97" s="349">
        <f>SUMPRODUCT((事故データ!$O$4:$O$364=$C$94)*(事故データ!$AU$4:$AU$364=$F97)*(事故データ!$AT$4:$AT$364=L$94)*(事故データ!$AO$4:$AO$364=$F$92)*(事故データ!$V$4:$V$364=1))</f>
        <v>1</v>
      </c>
      <c r="M97" s="349">
        <f>SUMPRODUCT((事故データ!$O$4:$O$364=$C$94)*(事故データ!$AU$4:$AU$364=$F97)*(事故データ!$AT$4:$AT$364=M$94)*(事故データ!$AO$4:$AO$364=$F$92)*(事故データ!$V$4:$V$364=1))</f>
        <v>1</v>
      </c>
      <c r="N97" s="349">
        <f>SUMPRODUCT((事故データ!$O$4:$O$364=$C$94)*(事故データ!$AU$4:$AU$364=$F97)*(事故データ!$AT$4:$AT$364=N$94)*(事故データ!$AO$4:$AO$364=$F$92)*(事故データ!$V$4:$V$364=1))</f>
        <v>0</v>
      </c>
      <c r="O97" s="349">
        <f>SUMPRODUCT((事故データ!$O$4:$O$364=$C$94)*(事故データ!$AU$4:$AU$364=$F97)*(事故データ!$AT$4:$AT$364=O$94)*(事故データ!$AO$4:$AO$364=$F$92)*(事故データ!$V$4:$V$364=1))</f>
        <v>0</v>
      </c>
      <c r="P97" s="349">
        <f>SUMPRODUCT((事故データ!$O$4:$O$364=$C$94)*(事故データ!$AU$4:$AU$364=$F97)*(事故データ!$AT$4:$AT$364=P$94)*(事故データ!$AO$4:$AO$364=$F$92)*(事故データ!$V$4:$V$364=1))</f>
        <v>0</v>
      </c>
      <c r="Q97" s="349">
        <f>SUMPRODUCT((事故データ!$O$4:$O$364=$C$94)*(事故データ!$AU$4:$AU$364=$F97)*(事故データ!$AT$4:$AT$364=Q$94)*(事故データ!$AO$4:$AO$364=$F$92)*(事故データ!$V$4:$V$364=1))</f>
        <v>0</v>
      </c>
      <c r="R97" s="349">
        <f>SUMPRODUCT((事故データ!$O$4:$O$364=$C$94)*(事故データ!$AU$4:$AU$364=$F97)*(事故データ!$AT$4:$AT$364=R$94)*(事故データ!$AO$4:$AO$364=$F$92)*(事故データ!$V$4:$V$364=1))</f>
        <v>0</v>
      </c>
      <c r="S97" s="349">
        <f>SUMPRODUCT((事故データ!$O$4:$O$364=$C$94)*(事故データ!$AU$4:$AU$364=$F97)*(事故データ!$AT$4:$AT$364=S$94)*(事故データ!$AO$4:$AO$364=$F$92)*(事故データ!$V$4:$V$364=1))</f>
        <v>0</v>
      </c>
      <c r="T97" s="349">
        <f>SUMPRODUCT((事故データ!$O$4:$O$364=$C$94)*(事故データ!$AU$4:$AU$364=$F97)*(事故データ!$AT$4:$AT$364=T$94)*(事故データ!$AO$4:$AO$364=$F$92)*(事故データ!$V$4:$V$364=1))</f>
        <v>0</v>
      </c>
      <c r="U97" s="441">
        <f>SUMPRODUCT((事故データ!$O$4:$O$364=$C$94)*(事故データ!$AU$4:$AU$364=$F97)*(事故データ!$AT$4:$AT$364=U$94)*(事故データ!$AO$4:$AO$364=$F$92)*(事故データ!$V$4:$V$364=1))</f>
        <v>0</v>
      </c>
      <c r="W97" s="614">
        <f>H96</f>
        <v>0</v>
      </c>
      <c r="X97" s="593">
        <f>I96</f>
        <v>0</v>
      </c>
      <c r="Y97" s="615">
        <f>J96</f>
        <v>1</v>
      </c>
      <c r="Z97" s="298"/>
      <c r="AA97" s="298"/>
      <c r="AB97" s="298"/>
      <c r="AC97" s="298"/>
      <c r="AD97" s="298"/>
      <c r="AE97" s="298"/>
    </row>
    <row r="98" spans="1:31">
      <c r="A98" s="589">
        <v>2</v>
      </c>
      <c r="B98" s="589" t="str">
        <f>項目入力!X11</f>
        <v>直進時</v>
      </c>
      <c r="C98" s="352" t="str">
        <f t="shared" ref="C98:C115" si="27">F98</f>
        <v>単車</v>
      </c>
      <c r="D98" s="354">
        <f t="shared" ref="D98:D115" si="28">D71</f>
        <v>0</v>
      </c>
      <c r="E98" s="590">
        <v>2</v>
      </c>
      <c r="F98" s="594" t="str">
        <f t="shared" ref="F98:F115" si="29">F71</f>
        <v>単車</v>
      </c>
      <c r="G98" s="356">
        <f t="shared" si="26"/>
        <v>0</v>
      </c>
      <c r="H98" s="357">
        <f>SUMPRODUCT((事故データ!$O$4:$O$364=$C$94)*(事故データ!$AU$4:$AU$364=$F98)*(事故データ!$AT$4:$AT$364=H$94)*(事故データ!$AO$4:$AO$364=$F$92)*(事故データ!$V$4:$V$364=1))</f>
        <v>0</v>
      </c>
      <c r="I98" s="358">
        <f>SUMPRODUCT((事故データ!$O$4:$O$364=$C$94)*(事故データ!$AU$4:$AU$364=$F98)*(事故データ!$AT$4:$AT$364=I$94)*(事故データ!$AO$4:$AO$364=$F$92)*(事故データ!$V$4:$V$364=1))</f>
        <v>0</v>
      </c>
      <c r="J98" s="358">
        <f>SUMPRODUCT((事故データ!$O$4:$O$364=$C$94)*(事故データ!$AU$4:$AU$364=$F98)*(事故データ!$AT$4:$AT$364=J$94)*(事故データ!$AO$4:$AO$364=$F$92)*(事故データ!$V$4:$V$364=1))</f>
        <v>0</v>
      </c>
      <c r="K98" s="358">
        <f>SUMPRODUCT((事故データ!$O$4:$O$364=$C$94)*(事故データ!$AU$4:$AU$364=$F98)*(事故データ!$AT$4:$AT$364=K$94)*(事故データ!$AO$4:$AO$364=$F$92)*(事故データ!$V$4:$V$364=1))</f>
        <v>0</v>
      </c>
      <c r="L98" s="358">
        <f>SUMPRODUCT((事故データ!$O$4:$O$364=$C$94)*(事故データ!$AU$4:$AU$364=$F98)*(事故データ!$AT$4:$AT$364=L$94)*(事故データ!$AO$4:$AO$364=$F$92)*(事故データ!$V$4:$V$364=1))</f>
        <v>0</v>
      </c>
      <c r="M98" s="358">
        <f>SUMPRODUCT((事故データ!$O$4:$O$364=$C$94)*(事故データ!$AU$4:$AU$364=$F98)*(事故データ!$AT$4:$AT$364=M$94)*(事故データ!$AO$4:$AO$364=$F$92)*(事故データ!$V$4:$V$364=1))</f>
        <v>0</v>
      </c>
      <c r="N98" s="358">
        <f>SUMPRODUCT((事故データ!$O$4:$O$364=$C$94)*(事故データ!$AU$4:$AU$364=$F98)*(事故データ!$AT$4:$AT$364=N$94)*(事故データ!$AO$4:$AO$364=$F$92)*(事故データ!$V$4:$V$364=1))</f>
        <v>0</v>
      </c>
      <c r="O98" s="358">
        <f>SUMPRODUCT((事故データ!$O$4:$O$364=$C$94)*(事故データ!$AU$4:$AU$364=$F98)*(事故データ!$AT$4:$AT$364=O$94)*(事故データ!$AO$4:$AO$364=$F$92)*(事故データ!$V$4:$V$364=1))</f>
        <v>0</v>
      </c>
      <c r="P98" s="358">
        <f>SUMPRODUCT((事故データ!$O$4:$O$364=$C$94)*(事故データ!$AU$4:$AU$364=$F98)*(事故データ!$AT$4:$AT$364=P$94)*(事故データ!$AO$4:$AO$364=$F$92)*(事故データ!$V$4:$V$364=1))</f>
        <v>0</v>
      </c>
      <c r="Q98" s="358">
        <f>SUMPRODUCT((事故データ!$O$4:$O$364=$C$94)*(事故データ!$AU$4:$AU$364=$F98)*(事故データ!$AT$4:$AT$364=Q$94)*(事故データ!$AO$4:$AO$364=$F$92)*(事故データ!$V$4:$V$364=1))</f>
        <v>0</v>
      </c>
      <c r="R98" s="358">
        <f>SUMPRODUCT((事故データ!$O$4:$O$364=$C$94)*(事故データ!$AU$4:$AU$364=$F98)*(事故データ!$AT$4:$AT$364=R$94)*(事故データ!$AO$4:$AO$364=$F$92)*(事故データ!$V$4:$V$364=1))</f>
        <v>0</v>
      </c>
      <c r="S98" s="358">
        <f>SUMPRODUCT((事故データ!$O$4:$O$364=$C$94)*(事故データ!$AU$4:$AU$364=$F98)*(事故データ!$AT$4:$AT$364=S$94)*(事故データ!$AO$4:$AO$364=$F$92)*(事故データ!$V$4:$V$364=1))</f>
        <v>0</v>
      </c>
      <c r="T98" s="358">
        <f>SUMPRODUCT((事故データ!$O$4:$O$364=$C$94)*(事故データ!$AU$4:$AU$364=$F98)*(事故データ!$AT$4:$AT$364=T$94)*(事故データ!$AO$4:$AO$364=$F$92)*(事故データ!$V$4:$V$364=1))</f>
        <v>0</v>
      </c>
      <c r="U98" s="442">
        <f>SUMPRODUCT((事故データ!$O$4:$O$364=$C$94)*(事故データ!$AU$4:$AU$364=$F98)*(事故データ!$AT$4:$AT$364=U$94)*(事故データ!$AO$4:$AO$364=$F$92)*(事故データ!$V$4:$V$364=1))</f>
        <v>0</v>
      </c>
      <c r="W98" s="614"/>
      <c r="X98" s="310"/>
      <c r="Y98" s="615"/>
      <c r="Z98" s="298"/>
      <c r="AA98" s="298"/>
      <c r="AB98" s="298"/>
      <c r="AC98" s="298">
        <f>T96</f>
        <v>0</v>
      </c>
      <c r="AD98" s="298"/>
      <c r="AE98" s="298"/>
    </row>
    <row r="99" spans="1:31">
      <c r="A99" s="589">
        <v>3</v>
      </c>
      <c r="B99" s="589" t="str">
        <f>項目入力!X12</f>
        <v>出会い頭</v>
      </c>
      <c r="C99" s="352" t="str">
        <f t="shared" si="27"/>
        <v>自転車</v>
      </c>
      <c r="D99" s="354">
        <f t="shared" si="28"/>
        <v>0</v>
      </c>
      <c r="E99" s="590">
        <v>3</v>
      </c>
      <c r="F99" s="594" t="str">
        <f t="shared" si="29"/>
        <v>自転車</v>
      </c>
      <c r="G99" s="356">
        <f t="shared" si="26"/>
        <v>0</v>
      </c>
      <c r="H99" s="357">
        <f>SUMPRODUCT((事故データ!$O$4:$O$364=$C$94)*(事故データ!$AU$4:$AU$364=$F99)*(事故データ!$AT$4:$AT$364=H$94)*(事故データ!$AO$4:$AO$364=$F$92)*(事故データ!$V$4:$V$364=1))</f>
        <v>0</v>
      </c>
      <c r="I99" s="358">
        <f>SUMPRODUCT((事故データ!$O$4:$O$364=$C$94)*(事故データ!$AU$4:$AU$364=$F99)*(事故データ!$AT$4:$AT$364=I$94)*(事故データ!$AO$4:$AO$364=$F$92)*(事故データ!$V$4:$V$364=1))</f>
        <v>0</v>
      </c>
      <c r="J99" s="358">
        <f>SUMPRODUCT((事故データ!$O$4:$O$364=$C$94)*(事故データ!$AU$4:$AU$364=$F99)*(事故データ!$AT$4:$AT$364=J$94)*(事故データ!$AO$4:$AO$364=$F$92)*(事故データ!$V$4:$V$364=1))</f>
        <v>0</v>
      </c>
      <c r="K99" s="358">
        <f>SUMPRODUCT((事故データ!$O$4:$O$364=$C$94)*(事故データ!$AU$4:$AU$364=$F99)*(事故データ!$AT$4:$AT$364=K$94)*(事故データ!$AO$4:$AO$364=$F$92)*(事故データ!$V$4:$V$364=1))</f>
        <v>0</v>
      </c>
      <c r="L99" s="358">
        <f>SUMPRODUCT((事故データ!$O$4:$O$364=$C$94)*(事故データ!$AU$4:$AU$364=$F99)*(事故データ!$AT$4:$AT$364=L$94)*(事故データ!$AO$4:$AO$364=$F$92)*(事故データ!$V$4:$V$364=1))</f>
        <v>0</v>
      </c>
      <c r="M99" s="358">
        <f>SUMPRODUCT((事故データ!$O$4:$O$364=$C$94)*(事故データ!$AU$4:$AU$364=$F99)*(事故データ!$AT$4:$AT$364=M$94)*(事故データ!$AO$4:$AO$364=$F$92)*(事故データ!$V$4:$V$364=1))</f>
        <v>0</v>
      </c>
      <c r="N99" s="358">
        <f>SUMPRODUCT((事故データ!$O$4:$O$364=$C$94)*(事故データ!$AU$4:$AU$364=$F99)*(事故データ!$AT$4:$AT$364=N$94)*(事故データ!$AO$4:$AO$364=$F$92)*(事故データ!$V$4:$V$364=1))</f>
        <v>0</v>
      </c>
      <c r="O99" s="358">
        <f>SUMPRODUCT((事故データ!$O$4:$O$364=$C$94)*(事故データ!$AU$4:$AU$364=$F99)*(事故データ!$AT$4:$AT$364=O$94)*(事故データ!$AO$4:$AO$364=$F$92)*(事故データ!$V$4:$V$364=1))</f>
        <v>0</v>
      </c>
      <c r="P99" s="358">
        <f>SUMPRODUCT((事故データ!$O$4:$O$364=$C$94)*(事故データ!$AU$4:$AU$364=$F99)*(事故データ!$AT$4:$AT$364=P$94)*(事故データ!$AO$4:$AO$364=$F$92)*(事故データ!$V$4:$V$364=1))</f>
        <v>0</v>
      </c>
      <c r="Q99" s="358">
        <f>SUMPRODUCT((事故データ!$O$4:$O$364=$C$94)*(事故データ!$AU$4:$AU$364=$F99)*(事故データ!$AT$4:$AT$364=Q$94)*(事故データ!$AO$4:$AO$364=$F$92)*(事故データ!$V$4:$V$364=1))</f>
        <v>0</v>
      </c>
      <c r="R99" s="358">
        <f>SUMPRODUCT((事故データ!$O$4:$O$364=$C$94)*(事故データ!$AU$4:$AU$364=$F99)*(事故データ!$AT$4:$AT$364=R$94)*(事故データ!$AO$4:$AO$364=$F$92)*(事故データ!$V$4:$V$364=1))</f>
        <v>0</v>
      </c>
      <c r="S99" s="358">
        <f>SUMPRODUCT((事故データ!$O$4:$O$364=$C$94)*(事故データ!$AU$4:$AU$364=$F99)*(事故データ!$AT$4:$AT$364=S$94)*(事故データ!$AO$4:$AO$364=$F$92)*(事故データ!$V$4:$V$364=1))</f>
        <v>0</v>
      </c>
      <c r="T99" s="358">
        <f>SUMPRODUCT((事故データ!$O$4:$O$364=$C$94)*(事故データ!$AU$4:$AU$364=$F99)*(事故データ!$AT$4:$AT$364=T$94)*(事故データ!$AO$4:$AO$364=$F$92)*(事故データ!$V$4:$V$364=1))</f>
        <v>0</v>
      </c>
      <c r="U99" s="442">
        <f>SUMPRODUCT((事故データ!$O$4:$O$364=$C$94)*(事故データ!$AU$4:$AU$364=$F99)*(事故データ!$AT$4:$AT$364=U$94)*(事故データ!$AO$4:$AO$364=$F$92)*(事故データ!$V$4:$V$364=1))</f>
        <v>0</v>
      </c>
      <c r="W99" s="614">
        <f>N96</f>
        <v>1</v>
      </c>
      <c r="X99" s="310"/>
      <c r="Y99" s="615">
        <f>Q96</f>
        <v>0</v>
      </c>
      <c r="Z99" s="298"/>
      <c r="AA99" s="298"/>
      <c r="AB99" s="298"/>
      <c r="AC99" s="298"/>
      <c r="AD99" s="298"/>
      <c r="AE99" s="298"/>
    </row>
    <row r="100" spans="1:31">
      <c r="A100" s="589">
        <v>4</v>
      </c>
      <c r="B100" s="589" t="str">
        <f>項目入力!X13</f>
        <v>右折時</v>
      </c>
      <c r="C100" s="352" t="str">
        <f t="shared" si="27"/>
        <v>歩行者</v>
      </c>
      <c r="D100" s="354">
        <f t="shared" si="28"/>
        <v>0</v>
      </c>
      <c r="E100" s="590">
        <v>4</v>
      </c>
      <c r="F100" s="594" t="str">
        <f t="shared" si="29"/>
        <v>歩行者</v>
      </c>
      <c r="G100" s="356">
        <f t="shared" si="26"/>
        <v>0</v>
      </c>
      <c r="H100" s="357">
        <f>SUMPRODUCT((事故データ!$O$4:$O$364=$C$94)*(事故データ!$AU$4:$AU$364=$F100)*(事故データ!$AT$4:$AT$364=H$94)*(事故データ!$AO$4:$AO$364=$F$92)*(事故データ!$V$4:$V$364=1))</f>
        <v>0</v>
      </c>
      <c r="I100" s="358">
        <f>SUMPRODUCT((事故データ!$O$4:$O$364=$C$94)*(事故データ!$AU$4:$AU$364=$F100)*(事故データ!$AT$4:$AT$364=I$94)*(事故データ!$AO$4:$AO$364=$F$92)*(事故データ!$V$4:$V$364=1))</f>
        <v>0</v>
      </c>
      <c r="J100" s="358">
        <f>SUMPRODUCT((事故データ!$O$4:$O$364=$C$94)*(事故データ!$AU$4:$AU$364=$F100)*(事故データ!$AT$4:$AT$364=J$94)*(事故データ!$AO$4:$AO$364=$F$92)*(事故データ!$V$4:$V$364=1))</f>
        <v>0</v>
      </c>
      <c r="K100" s="358">
        <f>SUMPRODUCT((事故データ!$O$4:$O$364=$C$94)*(事故データ!$AU$4:$AU$364=$F100)*(事故データ!$AT$4:$AT$364=K$94)*(事故データ!$AO$4:$AO$364=$F$92)*(事故データ!$V$4:$V$364=1))</f>
        <v>0</v>
      </c>
      <c r="L100" s="358">
        <f>SUMPRODUCT((事故データ!$O$4:$O$364=$C$94)*(事故データ!$AU$4:$AU$364=$F100)*(事故データ!$AT$4:$AT$364=L$94)*(事故データ!$AO$4:$AO$364=$F$92)*(事故データ!$V$4:$V$364=1))</f>
        <v>0</v>
      </c>
      <c r="M100" s="358">
        <f>SUMPRODUCT((事故データ!$O$4:$O$364=$C$94)*(事故データ!$AU$4:$AU$364=$F100)*(事故データ!$AT$4:$AT$364=M$94)*(事故データ!$AO$4:$AO$364=$F$92)*(事故データ!$V$4:$V$364=1))</f>
        <v>0</v>
      </c>
      <c r="N100" s="358">
        <f>SUMPRODUCT((事故データ!$O$4:$O$364=$C$94)*(事故データ!$AU$4:$AU$364=$F100)*(事故データ!$AT$4:$AT$364=N$94)*(事故データ!$AO$4:$AO$364=$F$92)*(事故データ!$V$4:$V$364=1))</f>
        <v>0</v>
      </c>
      <c r="O100" s="358">
        <f>SUMPRODUCT((事故データ!$O$4:$O$364=$C$94)*(事故データ!$AU$4:$AU$364=$F100)*(事故データ!$AT$4:$AT$364=O$94)*(事故データ!$AO$4:$AO$364=$F$92)*(事故データ!$V$4:$V$364=1))</f>
        <v>0</v>
      </c>
      <c r="P100" s="358">
        <f>SUMPRODUCT((事故データ!$O$4:$O$364=$C$94)*(事故データ!$AU$4:$AU$364=$F100)*(事故データ!$AT$4:$AT$364=P$94)*(事故データ!$AO$4:$AO$364=$F$92)*(事故データ!$V$4:$V$364=1))</f>
        <v>0</v>
      </c>
      <c r="Q100" s="358">
        <f>SUMPRODUCT((事故データ!$O$4:$O$364=$C$94)*(事故データ!$AU$4:$AU$364=$F100)*(事故データ!$AT$4:$AT$364=Q$94)*(事故データ!$AO$4:$AO$364=$F$92)*(事故データ!$V$4:$V$364=1))</f>
        <v>0</v>
      </c>
      <c r="R100" s="358">
        <f>SUMPRODUCT((事故データ!$O$4:$O$364=$C$94)*(事故データ!$AU$4:$AU$364=$F100)*(事故データ!$AT$4:$AT$364=R$94)*(事故データ!$AO$4:$AO$364=$F$92)*(事故データ!$V$4:$V$364=1))</f>
        <v>0</v>
      </c>
      <c r="S100" s="358">
        <f>SUMPRODUCT((事故データ!$O$4:$O$364=$C$94)*(事故データ!$AU$4:$AU$364=$F100)*(事故データ!$AT$4:$AT$364=S$94)*(事故データ!$AO$4:$AO$364=$F$92)*(事故データ!$V$4:$V$364=1))</f>
        <v>0</v>
      </c>
      <c r="T100" s="358">
        <f>SUMPRODUCT((事故データ!$O$4:$O$364=$C$94)*(事故データ!$AU$4:$AU$364=$F100)*(事故データ!$AT$4:$AT$364=T$94)*(事故データ!$AO$4:$AO$364=$F$92)*(事故データ!$V$4:$V$364=1))</f>
        <v>0</v>
      </c>
      <c r="U100" s="442">
        <f>SUMPRODUCT((事故データ!$O$4:$O$364=$C$94)*(事故データ!$AU$4:$AU$364=$F100)*(事故データ!$AT$4:$AT$364=U$94)*(事故データ!$AO$4:$AO$364=$F$92)*(事故データ!$V$4:$V$364=1))</f>
        <v>0</v>
      </c>
      <c r="W100" s="614"/>
      <c r="X100" s="310"/>
      <c r="Y100" s="615"/>
      <c r="Z100" s="298"/>
      <c r="AA100" s="298"/>
      <c r="AB100" s="298"/>
      <c r="AC100" s="298"/>
      <c r="AD100" s="298"/>
      <c r="AE100" s="298"/>
    </row>
    <row r="101" spans="1:31">
      <c r="A101" s="589">
        <v>5</v>
      </c>
      <c r="B101" s="589" t="str">
        <f>項目入力!X14</f>
        <v>左折時</v>
      </c>
      <c r="C101" s="352" t="str">
        <f t="shared" si="27"/>
        <v>施設設置物</v>
      </c>
      <c r="D101" s="354">
        <f t="shared" si="28"/>
        <v>2</v>
      </c>
      <c r="E101" s="590">
        <v>5</v>
      </c>
      <c r="F101" s="594" t="str">
        <f t="shared" si="29"/>
        <v>施設設置物</v>
      </c>
      <c r="G101" s="356">
        <f t="shared" si="26"/>
        <v>1</v>
      </c>
      <c r="H101" s="357">
        <f>SUMPRODUCT((事故データ!$O$4:$O$364=$C$94)*(事故データ!$AU$4:$AU$364=$F101)*(事故データ!$AT$4:$AT$364=H$94)*(事故データ!$AO$4:$AO$364=$F$92)*(事故データ!$V$4:$V$364=1))</f>
        <v>0</v>
      </c>
      <c r="I101" s="358">
        <f>SUMPRODUCT((事故データ!$O$4:$O$364=$C$94)*(事故データ!$AU$4:$AU$364=$F101)*(事故データ!$AT$4:$AT$364=I$94)*(事故データ!$AO$4:$AO$364=$F$92)*(事故データ!$V$4:$V$364=1))</f>
        <v>0</v>
      </c>
      <c r="J101" s="358">
        <f>SUMPRODUCT((事故データ!$O$4:$O$364=$C$94)*(事故データ!$AU$4:$AU$364=$F101)*(事故データ!$AT$4:$AT$364=J$94)*(事故データ!$AO$4:$AO$364=$F$92)*(事故データ!$V$4:$V$364=1))</f>
        <v>0</v>
      </c>
      <c r="K101" s="358">
        <f>SUMPRODUCT((事故データ!$O$4:$O$364=$C$94)*(事故データ!$AU$4:$AU$364=$F101)*(事故データ!$AT$4:$AT$364=K$94)*(事故データ!$AO$4:$AO$364=$F$92)*(事故データ!$V$4:$V$364=1))</f>
        <v>1</v>
      </c>
      <c r="L101" s="358">
        <f>SUMPRODUCT((事故データ!$O$4:$O$364=$C$94)*(事故データ!$AU$4:$AU$364=$F101)*(事故データ!$AT$4:$AT$364=L$94)*(事故データ!$AO$4:$AO$364=$F$92)*(事故データ!$V$4:$V$364=1))</f>
        <v>0</v>
      </c>
      <c r="M101" s="358">
        <f>SUMPRODUCT((事故データ!$O$4:$O$364=$C$94)*(事故データ!$AU$4:$AU$364=$F101)*(事故データ!$AT$4:$AT$364=M$94)*(事故データ!$AO$4:$AO$364=$F$92)*(事故データ!$V$4:$V$364=1))</f>
        <v>0</v>
      </c>
      <c r="N101" s="358">
        <f>SUMPRODUCT((事故データ!$O$4:$O$364=$C$94)*(事故データ!$AU$4:$AU$364=$F101)*(事故データ!$AT$4:$AT$364=N$94)*(事故データ!$AO$4:$AO$364=$F$92)*(事故データ!$V$4:$V$364=1))</f>
        <v>0</v>
      </c>
      <c r="O101" s="358">
        <f>SUMPRODUCT((事故データ!$O$4:$O$364=$C$94)*(事故データ!$AU$4:$AU$364=$F101)*(事故データ!$AT$4:$AT$364=O$94)*(事故データ!$AO$4:$AO$364=$F$92)*(事故データ!$V$4:$V$364=1))</f>
        <v>0</v>
      </c>
      <c r="P101" s="358">
        <f>SUMPRODUCT((事故データ!$O$4:$O$364=$C$94)*(事故データ!$AU$4:$AU$364=$F101)*(事故データ!$AT$4:$AT$364=P$94)*(事故データ!$AO$4:$AO$364=$F$92)*(事故データ!$V$4:$V$364=1))</f>
        <v>0</v>
      </c>
      <c r="Q101" s="358">
        <f>SUMPRODUCT((事故データ!$O$4:$O$364=$C$94)*(事故データ!$AU$4:$AU$364=$F101)*(事故データ!$AT$4:$AT$364=Q$94)*(事故データ!$AO$4:$AO$364=$F$92)*(事故データ!$V$4:$V$364=1))</f>
        <v>0</v>
      </c>
      <c r="R101" s="358">
        <f>SUMPRODUCT((事故データ!$O$4:$O$364=$C$94)*(事故データ!$AU$4:$AU$364=$F101)*(事故データ!$AT$4:$AT$364=R$94)*(事故データ!$AO$4:$AO$364=$F$92)*(事故データ!$V$4:$V$364=1))</f>
        <v>0</v>
      </c>
      <c r="S101" s="358">
        <f>SUMPRODUCT((事故データ!$O$4:$O$364=$C$94)*(事故データ!$AU$4:$AU$364=$F101)*(事故データ!$AT$4:$AT$364=S$94)*(事故データ!$AO$4:$AO$364=$F$92)*(事故データ!$V$4:$V$364=1))</f>
        <v>0</v>
      </c>
      <c r="T101" s="358">
        <f>SUMPRODUCT((事故データ!$O$4:$O$364=$C$94)*(事故データ!$AU$4:$AU$364=$F101)*(事故データ!$AT$4:$AT$364=T$94)*(事故データ!$AO$4:$AO$364=$F$92)*(事故データ!$V$4:$V$364=1))</f>
        <v>0</v>
      </c>
      <c r="U101" s="442">
        <f>SUMPRODUCT((事故データ!$O$4:$O$364=$C$94)*(事故データ!$AU$4:$AU$364=$F101)*(事故データ!$AT$4:$AT$364=U$94)*(事故データ!$AO$4:$AO$364=$F$92)*(事故データ!$V$4:$V$364=1))</f>
        <v>0</v>
      </c>
      <c r="W101" s="614">
        <f>O96</f>
        <v>0</v>
      </c>
      <c r="X101" s="310"/>
      <c r="Y101" s="615">
        <f>R96</f>
        <v>0</v>
      </c>
      <c r="Z101" s="298"/>
      <c r="AA101" s="298"/>
      <c r="AB101" s="298"/>
      <c r="AC101" s="298"/>
      <c r="AD101" s="298"/>
      <c r="AE101" s="298"/>
    </row>
    <row r="102" spans="1:31">
      <c r="A102" s="589">
        <v>6</v>
      </c>
      <c r="B102" s="589" t="str">
        <f>項目入力!X15</f>
        <v>カーブ走行時</v>
      </c>
      <c r="C102" s="352" t="str">
        <f t="shared" si="27"/>
        <v>門扉・家屋等</v>
      </c>
      <c r="D102" s="354">
        <f t="shared" si="28"/>
        <v>1</v>
      </c>
      <c r="E102" s="590">
        <v>6</v>
      </c>
      <c r="F102" s="594" t="str">
        <f t="shared" si="29"/>
        <v>門扉・家屋等</v>
      </c>
      <c r="G102" s="356">
        <f t="shared" si="26"/>
        <v>0</v>
      </c>
      <c r="H102" s="357">
        <f>SUMPRODUCT((事故データ!$O$4:$O$364=$C$94)*(事故データ!$AU$4:$AU$364=$F102)*(事故データ!$AT$4:$AT$364=H$94)*(事故データ!$AO$4:$AO$364=$F$92)*(事故データ!$V$4:$V$364=1))</f>
        <v>0</v>
      </c>
      <c r="I102" s="358">
        <f>SUMPRODUCT((事故データ!$O$4:$O$364=$C$94)*(事故データ!$AU$4:$AU$364=$F102)*(事故データ!$AT$4:$AT$364=I$94)*(事故データ!$AO$4:$AO$364=$F$92)*(事故データ!$V$4:$V$364=1))</f>
        <v>0</v>
      </c>
      <c r="J102" s="358">
        <f>SUMPRODUCT((事故データ!$O$4:$O$364=$C$94)*(事故データ!$AU$4:$AU$364=$F102)*(事故データ!$AT$4:$AT$364=J$94)*(事故データ!$AO$4:$AO$364=$F$92)*(事故データ!$V$4:$V$364=1))</f>
        <v>0</v>
      </c>
      <c r="K102" s="358">
        <f>SUMPRODUCT((事故データ!$O$4:$O$364=$C$94)*(事故データ!$AU$4:$AU$364=$F102)*(事故データ!$AT$4:$AT$364=K$94)*(事故データ!$AO$4:$AO$364=$F$92)*(事故データ!$V$4:$V$364=1))</f>
        <v>0</v>
      </c>
      <c r="L102" s="358">
        <f>SUMPRODUCT((事故データ!$O$4:$O$364=$C$94)*(事故データ!$AU$4:$AU$364=$F102)*(事故データ!$AT$4:$AT$364=L$94)*(事故データ!$AO$4:$AO$364=$F$92)*(事故データ!$V$4:$V$364=1))</f>
        <v>0</v>
      </c>
      <c r="M102" s="358">
        <f>SUMPRODUCT((事故データ!$O$4:$O$364=$C$94)*(事故データ!$AU$4:$AU$364=$F102)*(事故データ!$AT$4:$AT$364=M$94)*(事故データ!$AO$4:$AO$364=$F$92)*(事故データ!$V$4:$V$364=1))</f>
        <v>0</v>
      </c>
      <c r="N102" s="358">
        <f>SUMPRODUCT((事故データ!$O$4:$O$364=$C$94)*(事故データ!$AU$4:$AU$364=$F102)*(事故データ!$AT$4:$AT$364=N$94)*(事故データ!$AO$4:$AO$364=$F$92)*(事故データ!$V$4:$V$364=1))</f>
        <v>0</v>
      </c>
      <c r="O102" s="358">
        <f>SUMPRODUCT((事故データ!$O$4:$O$364=$C$94)*(事故データ!$AU$4:$AU$364=$F102)*(事故データ!$AT$4:$AT$364=O$94)*(事故データ!$AO$4:$AO$364=$F$92)*(事故データ!$V$4:$V$364=1))</f>
        <v>0</v>
      </c>
      <c r="P102" s="358">
        <f>SUMPRODUCT((事故データ!$O$4:$O$364=$C$94)*(事故データ!$AU$4:$AU$364=$F102)*(事故データ!$AT$4:$AT$364=P$94)*(事故データ!$AO$4:$AO$364=$F$92)*(事故データ!$V$4:$V$364=1))</f>
        <v>0</v>
      </c>
      <c r="Q102" s="358">
        <f>SUMPRODUCT((事故データ!$O$4:$O$364=$C$94)*(事故データ!$AU$4:$AU$364=$F102)*(事故データ!$AT$4:$AT$364=Q$94)*(事故データ!$AO$4:$AO$364=$F$92)*(事故データ!$V$4:$V$364=1))</f>
        <v>0</v>
      </c>
      <c r="R102" s="358">
        <f>SUMPRODUCT((事故データ!$O$4:$O$364=$C$94)*(事故データ!$AU$4:$AU$364=$F102)*(事故データ!$AT$4:$AT$364=R$94)*(事故データ!$AO$4:$AO$364=$F$92)*(事故データ!$V$4:$V$364=1))</f>
        <v>0</v>
      </c>
      <c r="S102" s="358">
        <f>SUMPRODUCT((事故データ!$O$4:$O$364=$C$94)*(事故データ!$AU$4:$AU$364=$F102)*(事故データ!$AT$4:$AT$364=S$94)*(事故データ!$AO$4:$AO$364=$F$92)*(事故データ!$V$4:$V$364=1))</f>
        <v>0</v>
      </c>
      <c r="T102" s="358">
        <f>SUMPRODUCT((事故データ!$O$4:$O$364=$C$94)*(事故データ!$AU$4:$AU$364=$F102)*(事故データ!$AT$4:$AT$364=T$94)*(事故データ!$AO$4:$AO$364=$F$92)*(事故データ!$V$4:$V$364=1))</f>
        <v>0</v>
      </c>
      <c r="U102" s="442">
        <f>SUMPRODUCT((事故データ!$O$4:$O$364=$C$94)*(事故データ!$AU$4:$AU$364=$F102)*(事故データ!$AT$4:$AT$364=U$94)*(事故データ!$AO$4:$AO$364=$F$92)*(事故データ!$V$4:$V$364=1))</f>
        <v>0</v>
      </c>
      <c r="W102" s="614"/>
      <c r="X102" s="310"/>
      <c r="Y102" s="615"/>
      <c r="Z102" s="298"/>
      <c r="AA102" s="298"/>
      <c r="AB102" s="298"/>
      <c r="AC102" s="306">
        <f>U96</f>
        <v>0</v>
      </c>
      <c r="AD102" s="298"/>
      <c r="AE102" s="298"/>
    </row>
    <row r="103" spans="1:31">
      <c r="A103" s="589">
        <v>7</v>
      </c>
      <c r="B103" s="589" t="str">
        <f>項目入力!X16</f>
        <v>追突</v>
      </c>
      <c r="C103" s="352" t="str">
        <f t="shared" si="27"/>
        <v>ゲートバー</v>
      </c>
      <c r="D103" s="354">
        <f t="shared" si="28"/>
        <v>0</v>
      </c>
      <c r="E103" s="590">
        <v>7</v>
      </c>
      <c r="F103" s="594" t="str">
        <f t="shared" si="29"/>
        <v>ゲートバー</v>
      </c>
      <c r="G103" s="356">
        <f t="shared" si="26"/>
        <v>0</v>
      </c>
      <c r="H103" s="357">
        <f>SUMPRODUCT((事故データ!$O$4:$O$364=$C$94)*(事故データ!$AU$4:$AU$364=$F103)*(事故データ!$AT$4:$AT$364=H$94)*(事故データ!$AO$4:$AO$364=$F$92)*(事故データ!$V$4:$V$364=1))</f>
        <v>0</v>
      </c>
      <c r="I103" s="358">
        <f>SUMPRODUCT((事故データ!$O$4:$O$364=$C$94)*(事故データ!$AU$4:$AU$364=$F103)*(事故データ!$AT$4:$AT$364=I$94)*(事故データ!$AO$4:$AO$364=$F$92)*(事故データ!$V$4:$V$364=1))</f>
        <v>0</v>
      </c>
      <c r="J103" s="358">
        <f>SUMPRODUCT((事故データ!$O$4:$O$364=$C$94)*(事故データ!$AU$4:$AU$364=$F103)*(事故データ!$AT$4:$AT$364=J$94)*(事故データ!$AO$4:$AO$364=$F$92)*(事故データ!$V$4:$V$364=1))</f>
        <v>0</v>
      </c>
      <c r="K103" s="358">
        <f>SUMPRODUCT((事故データ!$O$4:$O$364=$C$94)*(事故データ!$AU$4:$AU$364=$F103)*(事故データ!$AT$4:$AT$364=K$94)*(事故データ!$AO$4:$AO$364=$F$92)*(事故データ!$V$4:$V$364=1))</f>
        <v>0</v>
      </c>
      <c r="L103" s="358">
        <f>SUMPRODUCT((事故データ!$O$4:$O$364=$C$94)*(事故データ!$AU$4:$AU$364=$F103)*(事故データ!$AT$4:$AT$364=L$94)*(事故データ!$AO$4:$AO$364=$F$92)*(事故データ!$V$4:$V$364=1))</f>
        <v>0</v>
      </c>
      <c r="M103" s="358">
        <f>SUMPRODUCT((事故データ!$O$4:$O$364=$C$94)*(事故データ!$AU$4:$AU$364=$F103)*(事故データ!$AT$4:$AT$364=M$94)*(事故データ!$AO$4:$AO$364=$F$92)*(事故データ!$V$4:$V$364=1))</f>
        <v>0</v>
      </c>
      <c r="N103" s="358">
        <f>SUMPRODUCT((事故データ!$O$4:$O$364=$C$94)*(事故データ!$AU$4:$AU$364=$F103)*(事故データ!$AT$4:$AT$364=N$94)*(事故データ!$AO$4:$AO$364=$F$92)*(事故データ!$V$4:$V$364=1))</f>
        <v>0</v>
      </c>
      <c r="O103" s="358">
        <f>SUMPRODUCT((事故データ!$O$4:$O$364=$C$94)*(事故データ!$AU$4:$AU$364=$F103)*(事故データ!$AT$4:$AT$364=O$94)*(事故データ!$AO$4:$AO$364=$F$92)*(事故データ!$V$4:$V$364=1))</f>
        <v>0</v>
      </c>
      <c r="P103" s="358">
        <f>SUMPRODUCT((事故データ!$O$4:$O$364=$C$94)*(事故データ!$AU$4:$AU$364=$F103)*(事故データ!$AT$4:$AT$364=P$94)*(事故データ!$AO$4:$AO$364=$F$92)*(事故データ!$V$4:$V$364=1))</f>
        <v>0</v>
      </c>
      <c r="Q103" s="358">
        <f>SUMPRODUCT((事故データ!$O$4:$O$364=$C$94)*(事故データ!$AU$4:$AU$364=$F103)*(事故データ!$AT$4:$AT$364=Q$94)*(事故データ!$AO$4:$AO$364=$F$92)*(事故データ!$V$4:$V$364=1))</f>
        <v>0</v>
      </c>
      <c r="R103" s="358">
        <f>SUMPRODUCT((事故データ!$O$4:$O$364=$C$94)*(事故データ!$AU$4:$AU$364=$F103)*(事故データ!$AT$4:$AT$364=R$94)*(事故データ!$AO$4:$AO$364=$F$92)*(事故データ!$V$4:$V$364=1))</f>
        <v>0</v>
      </c>
      <c r="S103" s="358">
        <f>SUMPRODUCT((事故データ!$O$4:$O$364=$C$94)*(事故データ!$AU$4:$AU$364=$F103)*(事故データ!$AT$4:$AT$364=S$94)*(事故データ!$AO$4:$AO$364=$F$92)*(事故データ!$V$4:$V$364=1))</f>
        <v>0</v>
      </c>
      <c r="T103" s="358">
        <f>SUMPRODUCT((事故データ!$O$4:$O$364=$C$94)*(事故データ!$AU$4:$AU$364=$F103)*(事故データ!$AT$4:$AT$364=T$94)*(事故データ!$AO$4:$AO$364=$F$92)*(事故データ!$V$4:$V$364=1))</f>
        <v>0</v>
      </c>
      <c r="U103" s="442">
        <f>SUMPRODUCT((事故データ!$O$4:$O$364=$C$94)*(事故データ!$AU$4:$AU$364=$F103)*(事故データ!$AT$4:$AT$364=U$94)*(事故データ!$AO$4:$AO$364=$F$92)*(事故データ!$V$4:$V$364=1))</f>
        <v>0</v>
      </c>
      <c r="W103" s="614"/>
      <c r="X103" s="310"/>
      <c r="Y103" s="615"/>
      <c r="Z103" s="298"/>
      <c r="AA103" s="298"/>
      <c r="AB103" s="298"/>
      <c r="AC103" s="298"/>
      <c r="AD103" s="298"/>
      <c r="AE103" s="298"/>
    </row>
    <row r="104" spans="1:31">
      <c r="A104" s="589">
        <v>8</v>
      </c>
      <c r="B104" s="589" t="str">
        <f>項目入力!X17</f>
        <v>発進追突</v>
      </c>
      <c r="C104" s="352" t="str">
        <f t="shared" si="27"/>
        <v>チェーン</v>
      </c>
      <c r="D104" s="354">
        <f t="shared" si="28"/>
        <v>0</v>
      </c>
      <c r="E104" s="590">
        <v>8</v>
      </c>
      <c r="F104" s="594" t="str">
        <f t="shared" si="29"/>
        <v>チェーン</v>
      </c>
      <c r="G104" s="356">
        <f t="shared" si="26"/>
        <v>0</v>
      </c>
      <c r="H104" s="357">
        <f>SUMPRODUCT((事故データ!$O$4:$O$364=$C$94)*(事故データ!$AU$4:$AU$364=$F104)*(事故データ!$AT$4:$AT$364=H$94)*(事故データ!$AO$4:$AO$364=$F$92)*(事故データ!$V$4:$V$364=1))</f>
        <v>0</v>
      </c>
      <c r="I104" s="358">
        <f>SUMPRODUCT((事故データ!$O$4:$O$364=$C$94)*(事故データ!$AU$4:$AU$364=$F104)*(事故データ!$AT$4:$AT$364=I$94)*(事故データ!$AO$4:$AO$364=$F$92)*(事故データ!$V$4:$V$364=1))</f>
        <v>0</v>
      </c>
      <c r="J104" s="358">
        <f>SUMPRODUCT((事故データ!$O$4:$O$364=$C$94)*(事故データ!$AU$4:$AU$364=$F104)*(事故データ!$AT$4:$AT$364=J$94)*(事故データ!$AO$4:$AO$364=$F$92)*(事故データ!$V$4:$V$364=1))</f>
        <v>0</v>
      </c>
      <c r="K104" s="358">
        <f>SUMPRODUCT((事故データ!$O$4:$O$364=$C$94)*(事故データ!$AU$4:$AU$364=$F104)*(事故データ!$AT$4:$AT$364=K$94)*(事故データ!$AO$4:$AO$364=$F$92)*(事故データ!$V$4:$V$364=1))</f>
        <v>0</v>
      </c>
      <c r="L104" s="358">
        <f>SUMPRODUCT((事故データ!$O$4:$O$364=$C$94)*(事故データ!$AU$4:$AU$364=$F104)*(事故データ!$AT$4:$AT$364=L$94)*(事故データ!$AO$4:$AO$364=$F$92)*(事故データ!$V$4:$V$364=1))</f>
        <v>0</v>
      </c>
      <c r="M104" s="358">
        <f>SUMPRODUCT((事故データ!$O$4:$O$364=$C$94)*(事故データ!$AU$4:$AU$364=$F104)*(事故データ!$AT$4:$AT$364=M$94)*(事故データ!$AO$4:$AO$364=$F$92)*(事故データ!$V$4:$V$364=1))</f>
        <v>0</v>
      </c>
      <c r="N104" s="358">
        <f>SUMPRODUCT((事故データ!$O$4:$O$364=$C$94)*(事故データ!$AU$4:$AU$364=$F104)*(事故データ!$AT$4:$AT$364=N$94)*(事故データ!$AO$4:$AO$364=$F$92)*(事故データ!$V$4:$V$364=1))</f>
        <v>0</v>
      </c>
      <c r="O104" s="358">
        <f>SUMPRODUCT((事故データ!$O$4:$O$364=$C$94)*(事故データ!$AU$4:$AU$364=$F104)*(事故データ!$AT$4:$AT$364=O$94)*(事故データ!$AO$4:$AO$364=$F$92)*(事故データ!$V$4:$V$364=1))</f>
        <v>0</v>
      </c>
      <c r="P104" s="358">
        <f>SUMPRODUCT((事故データ!$O$4:$O$364=$C$94)*(事故データ!$AU$4:$AU$364=$F104)*(事故データ!$AT$4:$AT$364=P$94)*(事故データ!$AO$4:$AO$364=$F$92)*(事故データ!$V$4:$V$364=1))</f>
        <v>0</v>
      </c>
      <c r="Q104" s="358">
        <f>SUMPRODUCT((事故データ!$O$4:$O$364=$C$94)*(事故データ!$AU$4:$AU$364=$F104)*(事故データ!$AT$4:$AT$364=Q$94)*(事故データ!$AO$4:$AO$364=$F$92)*(事故データ!$V$4:$V$364=1))</f>
        <v>0</v>
      </c>
      <c r="R104" s="358">
        <f>SUMPRODUCT((事故データ!$O$4:$O$364=$C$94)*(事故データ!$AU$4:$AU$364=$F104)*(事故データ!$AT$4:$AT$364=R$94)*(事故データ!$AO$4:$AO$364=$F$92)*(事故データ!$V$4:$V$364=1))</f>
        <v>0</v>
      </c>
      <c r="S104" s="358">
        <f>SUMPRODUCT((事故データ!$O$4:$O$364=$C$94)*(事故データ!$AU$4:$AU$364=$F104)*(事故データ!$AT$4:$AT$364=S$94)*(事故データ!$AO$4:$AO$364=$F$92)*(事故データ!$V$4:$V$364=1))</f>
        <v>0</v>
      </c>
      <c r="T104" s="358">
        <f>SUMPRODUCT((事故データ!$O$4:$O$364=$C$94)*(事故データ!$AU$4:$AU$364=$F104)*(事故データ!$AT$4:$AT$364=T$94)*(事故データ!$AO$4:$AO$364=$F$92)*(事故データ!$V$4:$V$364=1))</f>
        <v>0</v>
      </c>
      <c r="U104" s="442">
        <f>SUMPRODUCT((事故データ!$O$4:$O$364=$C$94)*(事故データ!$AU$4:$AU$364=$F104)*(事故データ!$AT$4:$AT$364=U$94)*(事故データ!$AO$4:$AO$364=$F$92)*(事故データ!$V$4:$V$364=1))</f>
        <v>0</v>
      </c>
      <c r="W104" s="614">
        <f>P96</f>
        <v>1</v>
      </c>
      <c r="X104" s="310"/>
      <c r="Y104" s="615">
        <f>S96</f>
        <v>0</v>
      </c>
      <c r="Z104" s="298"/>
      <c r="AA104" s="298"/>
      <c r="AB104" s="298"/>
      <c r="AC104" s="298"/>
      <c r="AD104" s="298"/>
      <c r="AE104" s="298"/>
    </row>
    <row r="105" spans="1:31">
      <c r="A105" s="589">
        <v>9</v>
      </c>
      <c r="B105" s="589" t="str">
        <f>項目入力!X18</f>
        <v>車線
変更時</v>
      </c>
      <c r="C105" s="352" t="str">
        <f t="shared" si="27"/>
        <v>壁・塀等</v>
      </c>
      <c r="D105" s="354">
        <f t="shared" si="28"/>
        <v>2</v>
      </c>
      <c r="E105" s="590">
        <v>9</v>
      </c>
      <c r="F105" s="594" t="str">
        <f t="shared" si="29"/>
        <v>壁・塀等</v>
      </c>
      <c r="G105" s="356">
        <f t="shared" si="26"/>
        <v>0</v>
      </c>
      <c r="H105" s="357">
        <f>SUMPRODUCT((事故データ!$O$4:$O$364=$C$94)*(事故データ!$AU$4:$AU$364=$F105)*(事故データ!$AT$4:$AT$364=H$94)*(事故データ!$AO$4:$AO$364=$F$92)*(事故データ!$V$4:$V$364=1))</f>
        <v>0</v>
      </c>
      <c r="I105" s="358">
        <f>SUMPRODUCT((事故データ!$O$4:$O$364=$C$94)*(事故データ!$AU$4:$AU$364=$F105)*(事故データ!$AT$4:$AT$364=I$94)*(事故データ!$AO$4:$AO$364=$F$92)*(事故データ!$V$4:$V$364=1))</f>
        <v>0</v>
      </c>
      <c r="J105" s="358">
        <f>SUMPRODUCT((事故データ!$O$4:$O$364=$C$94)*(事故データ!$AU$4:$AU$364=$F105)*(事故データ!$AT$4:$AT$364=J$94)*(事故データ!$AO$4:$AO$364=$F$92)*(事故データ!$V$4:$V$364=1))</f>
        <v>0</v>
      </c>
      <c r="K105" s="358">
        <f>SUMPRODUCT((事故データ!$O$4:$O$364=$C$94)*(事故データ!$AU$4:$AU$364=$F105)*(事故データ!$AT$4:$AT$364=K$94)*(事故データ!$AO$4:$AO$364=$F$92)*(事故データ!$V$4:$V$364=1))</f>
        <v>0</v>
      </c>
      <c r="L105" s="358">
        <f>SUMPRODUCT((事故データ!$O$4:$O$364=$C$94)*(事故データ!$AU$4:$AU$364=$F105)*(事故データ!$AT$4:$AT$364=L$94)*(事故データ!$AO$4:$AO$364=$F$92)*(事故データ!$V$4:$V$364=1))</f>
        <v>0</v>
      </c>
      <c r="M105" s="358">
        <f>SUMPRODUCT((事故データ!$O$4:$O$364=$C$94)*(事故データ!$AU$4:$AU$364=$F105)*(事故データ!$AT$4:$AT$364=M$94)*(事故データ!$AO$4:$AO$364=$F$92)*(事故データ!$V$4:$V$364=1))</f>
        <v>0</v>
      </c>
      <c r="N105" s="358">
        <f>SUMPRODUCT((事故データ!$O$4:$O$364=$C$94)*(事故データ!$AU$4:$AU$364=$F105)*(事故データ!$AT$4:$AT$364=N$94)*(事故データ!$AO$4:$AO$364=$F$92)*(事故データ!$V$4:$V$364=1))</f>
        <v>0</v>
      </c>
      <c r="O105" s="358">
        <f>SUMPRODUCT((事故データ!$O$4:$O$364=$C$94)*(事故データ!$AU$4:$AU$364=$F105)*(事故データ!$AT$4:$AT$364=O$94)*(事故データ!$AO$4:$AO$364=$F$92)*(事故データ!$V$4:$V$364=1))</f>
        <v>0</v>
      </c>
      <c r="P105" s="358">
        <f>SUMPRODUCT((事故データ!$O$4:$O$364=$C$94)*(事故データ!$AU$4:$AU$364=$F105)*(事故データ!$AT$4:$AT$364=P$94)*(事故データ!$AO$4:$AO$364=$F$92)*(事故データ!$V$4:$V$364=1))</f>
        <v>0</v>
      </c>
      <c r="Q105" s="358">
        <f>SUMPRODUCT((事故データ!$O$4:$O$364=$C$94)*(事故データ!$AU$4:$AU$364=$F105)*(事故データ!$AT$4:$AT$364=Q$94)*(事故データ!$AO$4:$AO$364=$F$92)*(事故データ!$V$4:$V$364=1))</f>
        <v>0</v>
      </c>
      <c r="R105" s="358">
        <f>SUMPRODUCT((事故データ!$O$4:$O$364=$C$94)*(事故データ!$AU$4:$AU$364=$F105)*(事故データ!$AT$4:$AT$364=R$94)*(事故データ!$AO$4:$AO$364=$F$92)*(事故データ!$V$4:$V$364=1))</f>
        <v>0</v>
      </c>
      <c r="S105" s="358">
        <f>SUMPRODUCT((事故データ!$O$4:$O$364=$C$94)*(事故データ!$AU$4:$AU$364=$F105)*(事故データ!$AT$4:$AT$364=S$94)*(事故データ!$AO$4:$AO$364=$F$92)*(事故データ!$V$4:$V$364=1))</f>
        <v>0</v>
      </c>
      <c r="T105" s="358">
        <f>SUMPRODUCT((事故データ!$O$4:$O$364=$C$94)*(事故データ!$AU$4:$AU$364=$F105)*(事故データ!$AT$4:$AT$364=T$94)*(事故データ!$AO$4:$AO$364=$F$92)*(事故データ!$V$4:$V$364=1))</f>
        <v>0</v>
      </c>
      <c r="U105" s="442">
        <f>SUMPRODUCT((事故データ!$O$4:$O$364=$C$94)*(事故データ!$AU$4:$AU$364=$F105)*(事故データ!$AT$4:$AT$364=U$94)*(事故データ!$AO$4:$AO$364=$F$92)*(事故データ!$V$4:$V$364=1))</f>
        <v>0</v>
      </c>
      <c r="W105" s="614"/>
      <c r="X105" s="310"/>
      <c r="Y105" s="615"/>
      <c r="Z105" s="298"/>
      <c r="AA105" s="298"/>
      <c r="AB105" s="298"/>
      <c r="AC105" s="298"/>
      <c r="AD105" s="298"/>
      <c r="AE105" s="298"/>
    </row>
    <row r="106" spans="1:31">
      <c r="A106" s="589">
        <v>10</v>
      </c>
      <c r="B106" s="589" t="str">
        <f>項目入力!X19</f>
        <v>合流時</v>
      </c>
      <c r="C106" s="352" t="str">
        <f t="shared" si="27"/>
        <v>ガードレール</v>
      </c>
      <c r="D106" s="354">
        <f t="shared" si="28"/>
        <v>1</v>
      </c>
      <c r="E106" s="590">
        <v>10</v>
      </c>
      <c r="F106" s="594" t="str">
        <f t="shared" si="29"/>
        <v>ガードレール</v>
      </c>
      <c r="G106" s="356">
        <f t="shared" si="26"/>
        <v>0</v>
      </c>
      <c r="H106" s="357">
        <f>SUMPRODUCT((事故データ!$O$4:$O$364=$C$94)*(事故データ!$AU$4:$AU$364=$F106)*(事故データ!$AT$4:$AT$364=H$94)*(事故データ!$AO$4:$AO$364=$F$92)*(事故データ!$V$4:$V$364=1))</f>
        <v>0</v>
      </c>
      <c r="I106" s="358">
        <f>SUMPRODUCT((事故データ!$O$4:$O$364=$C$94)*(事故データ!$AU$4:$AU$364=$F106)*(事故データ!$AT$4:$AT$364=I$94)*(事故データ!$AO$4:$AO$364=$F$92)*(事故データ!$V$4:$V$364=1))</f>
        <v>0</v>
      </c>
      <c r="J106" s="358">
        <f>SUMPRODUCT((事故データ!$O$4:$O$364=$C$94)*(事故データ!$AU$4:$AU$364=$F106)*(事故データ!$AT$4:$AT$364=J$94)*(事故データ!$AO$4:$AO$364=$F$92)*(事故データ!$V$4:$V$364=1))</f>
        <v>0</v>
      </c>
      <c r="K106" s="358">
        <f>SUMPRODUCT((事故データ!$O$4:$O$364=$C$94)*(事故データ!$AU$4:$AU$364=$F106)*(事故データ!$AT$4:$AT$364=K$94)*(事故データ!$AO$4:$AO$364=$F$92)*(事故データ!$V$4:$V$364=1))</f>
        <v>0</v>
      </c>
      <c r="L106" s="358">
        <f>SUMPRODUCT((事故データ!$O$4:$O$364=$C$94)*(事故データ!$AU$4:$AU$364=$F106)*(事故データ!$AT$4:$AT$364=L$94)*(事故データ!$AO$4:$AO$364=$F$92)*(事故データ!$V$4:$V$364=1))</f>
        <v>0</v>
      </c>
      <c r="M106" s="358">
        <f>SUMPRODUCT((事故データ!$O$4:$O$364=$C$94)*(事故データ!$AU$4:$AU$364=$F106)*(事故データ!$AT$4:$AT$364=M$94)*(事故データ!$AO$4:$AO$364=$F$92)*(事故データ!$V$4:$V$364=1))</f>
        <v>0</v>
      </c>
      <c r="N106" s="358">
        <f>SUMPRODUCT((事故データ!$O$4:$O$364=$C$94)*(事故データ!$AU$4:$AU$364=$F106)*(事故データ!$AT$4:$AT$364=N$94)*(事故データ!$AO$4:$AO$364=$F$92)*(事故データ!$V$4:$V$364=1))</f>
        <v>0</v>
      </c>
      <c r="O106" s="358">
        <f>SUMPRODUCT((事故データ!$O$4:$O$364=$C$94)*(事故データ!$AU$4:$AU$364=$F106)*(事故データ!$AT$4:$AT$364=O$94)*(事故データ!$AO$4:$AO$364=$F$92)*(事故データ!$V$4:$V$364=1))</f>
        <v>0</v>
      </c>
      <c r="P106" s="358">
        <f>SUMPRODUCT((事故データ!$O$4:$O$364=$C$94)*(事故データ!$AU$4:$AU$364=$F106)*(事故データ!$AT$4:$AT$364=P$94)*(事故データ!$AO$4:$AO$364=$F$92)*(事故データ!$V$4:$V$364=1))</f>
        <v>0</v>
      </c>
      <c r="Q106" s="358">
        <f>SUMPRODUCT((事故データ!$O$4:$O$364=$C$94)*(事故データ!$AU$4:$AU$364=$F106)*(事故データ!$AT$4:$AT$364=Q$94)*(事故データ!$AO$4:$AO$364=$F$92)*(事故データ!$V$4:$V$364=1))</f>
        <v>0</v>
      </c>
      <c r="R106" s="358">
        <f>SUMPRODUCT((事故データ!$O$4:$O$364=$C$94)*(事故データ!$AU$4:$AU$364=$F106)*(事故データ!$AT$4:$AT$364=R$94)*(事故データ!$AO$4:$AO$364=$F$92)*(事故データ!$V$4:$V$364=1))</f>
        <v>0</v>
      </c>
      <c r="S106" s="358">
        <f>SUMPRODUCT((事故データ!$O$4:$O$364=$C$94)*(事故データ!$AU$4:$AU$364=$F106)*(事故データ!$AT$4:$AT$364=S$94)*(事故データ!$AO$4:$AO$364=$F$92)*(事故データ!$V$4:$V$364=1))</f>
        <v>0</v>
      </c>
      <c r="T106" s="358">
        <f>SUMPRODUCT((事故データ!$O$4:$O$364=$C$94)*(事故データ!$AU$4:$AU$364=$F106)*(事故データ!$AT$4:$AT$364=T$94)*(事故データ!$AO$4:$AO$364=$F$92)*(事故データ!$V$4:$V$364=1))</f>
        <v>0</v>
      </c>
      <c r="U106" s="442">
        <f>SUMPRODUCT((事故データ!$O$4:$O$364=$C$94)*(事故データ!$AU$4:$AU$364=$F106)*(事故データ!$AT$4:$AT$364=U$94)*(事故データ!$AO$4:$AO$364=$F$92)*(事故データ!$V$4:$V$364=1))</f>
        <v>0</v>
      </c>
      <c r="W106" s="614">
        <f>K96</f>
        <v>2</v>
      </c>
      <c r="X106" s="310">
        <f>L96</f>
        <v>2</v>
      </c>
      <c r="Y106" s="615">
        <f>M96</f>
        <v>2</v>
      </c>
      <c r="Z106" s="298"/>
      <c r="AA106" s="298"/>
      <c r="AB106" s="298"/>
      <c r="AC106" s="298"/>
      <c r="AD106" s="298"/>
      <c r="AE106" s="298"/>
    </row>
    <row r="107" spans="1:31">
      <c r="A107" s="589">
        <v>11</v>
      </c>
      <c r="B107" s="589" t="str">
        <f>項目入力!X20</f>
        <v>離合時</v>
      </c>
      <c r="C107" s="352" t="str">
        <f t="shared" si="27"/>
        <v>信号・街灯・標識・柱等</v>
      </c>
      <c r="D107" s="354">
        <f t="shared" si="28"/>
        <v>2</v>
      </c>
      <c r="E107" s="590">
        <v>11</v>
      </c>
      <c r="F107" s="594" t="str">
        <f t="shared" si="29"/>
        <v>信号・街灯・標識・柱等</v>
      </c>
      <c r="G107" s="356">
        <f t="shared" si="26"/>
        <v>2</v>
      </c>
      <c r="H107" s="357">
        <f>SUMPRODUCT((事故データ!$O$4:$O$364=$C$94)*(事故データ!$AU$4:$AU$364=$F107)*(事故データ!$AT$4:$AT$364=H$94)*(事故データ!$AO$4:$AO$364=$F$92)*(事故データ!$V$4:$V$364=1))</f>
        <v>0</v>
      </c>
      <c r="I107" s="358">
        <f>SUMPRODUCT((事故データ!$O$4:$O$364=$C$94)*(事故データ!$AU$4:$AU$364=$F107)*(事故データ!$AT$4:$AT$364=I$94)*(事故データ!$AO$4:$AO$364=$F$92)*(事故データ!$V$4:$V$364=1))</f>
        <v>0</v>
      </c>
      <c r="J107" s="358">
        <f>SUMPRODUCT((事故データ!$O$4:$O$364=$C$94)*(事故データ!$AU$4:$AU$364=$F107)*(事故データ!$AT$4:$AT$364=J$94)*(事故データ!$AO$4:$AO$364=$F$92)*(事故データ!$V$4:$V$364=1))</f>
        <v>1</v>
      </c>
      <c r="K107" s="358">
        <f>SUMPRODUCT((事故データ!$O$4:$O$364=$C$94)*(事故データ!$AU$4:$AU$364=$F107)*(事故データ!$AT$4:$AT$364=K$94)*(事故データ!$AO$4:$AO$364=$F$92)*(事故データ!$V$4:$V$364=1))</f>
        <v>1</v>
      </c>
      <c r="L107" s="358">
        <f>SUMPRODUCT((事故データ!$O$4:$O$364=$C$94)*(事故データ!$AU$4:$AU$364=$F107)*(事故データ!$AT$4:$AT$364=L$94)*(事故データ!$AO$4:$AO$364=$F$92)*(事故データ!$V$4:$V$364=1))</f>
        <v>0</v>
      </c>
      <c r="M107" s="358">
        <f>SUMPRODUCT((事故データ!$O$4:$O$364=$C$94)*(事故データ!$AU$4:$AU$364=$F107)*(事故データ!$AT$4:$AT$364=M$94)*(事故データ!$AO$4:$AO$364=$F$92)*(事故データ!$V$4:$V$364=1))</f>
        <v>0</v>
      </c>
      <c r="N107" s="358">
        <f>SUMPRODUCT((事故データ!$O$4:$O$364=$C$94)*(事故データ!$AU$4:$AU$364=$F107)*(事故データ!$AT$4:$AT$364=N$94)*(事故データ!$AO$4:$AO$364=$F$92)*(事故データ!$V$4:$V$364=1))</f>
        <v>0</v>
      </c>
      <c r="O107" s="358">
        <f>SUMPRODUCT((事故データ!$O$4:$O$364=$C$94)*(事故データ!$AU$4:$AU$364=$F107)*(事故データ!$AT$4:$AT$364=O$94)*(事故データ!$AO$4:$AO$364=$F$92)*(事故データ!$V$4:$V$364=1))</f>
        <v>0</v>
      </c>
      <c r="P107" s="358">
        <f>SUMPRODUCT((事故データ!$O$4:$O$364=$C$94)*(事故データ!$AU$4:$AU$364=$F107)*(事故データ!$AT$4:$AT$364=P$94)*(事故データ!$AO$4:$AO$364=$F$92)*(事故データ!$V$4:$V$364=1))</f>
        <v>0</v>
      </c>
      <c r="Q107" s="358">
        <f>SUMPRODUCT((事故データ!$O$4:$O$364=$C$94)*(事故データ!$AU$4:$AU$364=$F107)*(事故データ!$AT$4:$AT$364=Q$94)*(事故データ!$AO$4:$AO$364=$F$92)*(事故データ!$V$4:$V$364=1))</f>
        <v>0</v>
      </c>
      <c r="R107" s="358">
        <f>SUMPRODUCT((事故データ!$O$4:$O$364=$C$94)*(事故データ!$AU$4:$AU$364=$F107)*(事故データ!$AT$4:$AT$364=R$94)*(事故データ!$AO$4:$AO$364=$F$92)*(事故データ!$V$4:$V$364=1))</f>
        <v>0</v>
      </c>
      <c r="S107" s="358">
        <f>SUMPRODUCT((事故データ!$O$4:$O$364=$C$94)*(事故データ!$AU$4:$AU$364=$F107)*(事故データ!$AT$4:$AT$364=S$94)*(事故データ!$AO$4:$AO$364=$F$92)*(事故データ!$V$4:$V$364=1))</f>
        <v>0</v>
      </c>
      <c r="T107" s="358">
        <f>SUMPRODUCT((事故データ!$O$4:$O$364=$C$94)*(事故データ!$AU$4:$AU$364=$F107)*(事故データ!$AT$4:$AT$364=T$94)*(事故データ!$AO$4:$AO$364=$F$92)*(事故データ!$V$4:$V$364=1))</f>
        <v>0</v>
      </c>
      <c r="U107" s="442">
        <f>SUMPRODUCT((事故データ!$O$4:$O$364=$C$94)*(事故データ!$AU$4:$AU$364=$F107)*(事故データ!$AT$4:$AT$364=U$94)*(事故データ!$AO$4:$AO$364=$F$92)*(事故データ!$V$4:$V$364=1))</f>
        <v>0</v>
      </c>
      <c r="W107" s="298"/>
      <c r="X107" s="298"/>
      <c r="Y107" s="298"/>
      <c r="Z107" s="298"/>
      <c r="AA107" s="298"/>
      <c r="AB107" s="298"/>
      <c r="AC107" s="298"/>
      <c r="AD107" s="298"/>
      <c r="AE107" s="298"/>
    </row>
    <row r="108" spans="1:31">
      <c r="A108" s="589">
        <v>12</v>
      </c>
      <c r="B108" s="589" t="str">
        <f>項目入力!X21</f>
        <v>側方通過時</v>
      </c>
      <c r="C108" s="352" t="str">
        <f t="shared" si="27"/>
        <v>柵・フェンス</v>
      </c>
      <c r="D108" s="354">
        <f t="shared" si="28"/>
        <v>3</v>
      </c>
      <c r="E108" s="590">
        <v>12</v>
      </c>
      <c r="F108" s="594" t="str">
        <f t="shared" si="29"/>
        <v>柵・フェンス</v>
      </c>
      <c r="G108" s="356">
        <f t="shared" si="26"/>
        <v>2</v>
      </c>
      <c r="H108" s="357">
        <f>SUMPRODUCT((事故データ!$O$4:$O$364=$C$94)*(事故データ!$AU$4:$AU$364=$F108)*(事故データ!$AT$4:$AT$364=H$94)*(事故データ!$AO$4:$AO$364=$F$92)*(事故データ!$V$4:$V$364=1))</f>
        <v>0</v>
      </c>
      <c r="I108" s="358">
        <f>SUMPRODUCT((事故データ!$O$4:$O$364=$C$94)*(事故データ!$AU$4:$AU$364=$F108)*(事故データ!$AT$4:$AT$364=I$94)*(事故データ!$AO$4:$AO$364=$F$92)*(事故データ!$V$4:$V$364=1))</f>
        <v>0</v>
      </c>
      <c r="J108" s="358">
        <f>SUMPRODUCT((事故データ!$O$4:$O$364=$C$94)*(事故データ!$AU$4:$AU$364=$F108)*(事故データ!$AT$4:$AT$364=J$94)*(事故データ!$AO$4:$AO$364=$F$92)*(事故データ!$V$4:$V$364=1))</f>
        <v>0</v>
      </c>
      <c r="K108" s="358">
        <f>SUMPRODUCT((事故データ!$O$4:$O$364=$C$94)*(事故データ!$AU$4:$AU$364=$F108)*(事故データ!$AT$4:$AT$364=K$94)*(事故データ!$AO$4:$AO$364=$F$92)*(事故データ!$V$4:$V$364=1))</f>
        <v>0</v>
      </c>
      <c r="L108" s="358">
        <f>SUMPRODUCT((事故データ!$O$4:$O$364=$C$94)*(事故データ!$AU$4:$AU$364=$F108)*(事故データ!$AT$4:$AT$364=L$94)*(事故データ!$AO$4:$AO$364=$F$92)*(事故データ!$V$4:$V$364=1))</f>
        <v>0</v>
      </c>
      <c r="M108" s="358">
        <f>SUMPRODUCT((事故データ!$O$4:$O$364=$C$94)*(事故データ!$AU$4:$AU$364=$F108)*(事故データ!$AT$4:$AT$364=M$94)*(事故データ!$AO$4:$AO$364=$F$92)*(事故データ!$V$4:$V$364=1))</f>
        <v>1</v>
      </c>
      <c r="N108" s="358">
        <f>SUMPRODUCT((事故データ!$O$4:$O$364=$C$94)*(事故データ!$AU$4:$AU$364=$F108)*(事故データ!$AT$4:$AT$364=N$94)*(事故データ!$AO$4:$AO$364=$F$92)*(事故データ!$V$4:$V$364=1))</f>
        <v>1</v>
      </c>
      <c r="O108" s="358">
        <f>SUMPRODUCT((事故データ!$O$4:$O$364=$C$94)*(事故データ!$AU$4:$AU$364=$F108)*(事故データ!$AT$4:$AT$364=O$94)*(事故データ!$AO$4:$AO$364=$F$92)*(事故データ!$V$4:$V$364=1))</f>
        <v>0</v>
      </c>
      <c r="P108" s="358">
        <f>SUMPRODUCT((事故データ!$O$4:$O$364=$C$94)*(事故データ!$AU$4:$AU$364=$F108)*(事故データ!$AT$4:$AT$364=P$94)*(事故データ!$AO$4:$AO$364=$F$92)*(事故データ!$V$4:$V$364=1))</f>
        <v>0</v>
      </c>
      <c r="Q108" s="358">
        <f>SUMPRODUCT((事故データ!$O$4:$O$364=$C$94)*(事故データ!$AU$4:$AU$364=$F108)*(事故データ!$AT$4:$AT$364=Q$94)*(事故データ!$AO$4:$AO$364=$F$92)*(事故データ!$V$4:$V$364=1))</f>
        <v>0</v>
      </c>
      <c r="R108" s="358">
        <f>SUMPRODUCT((事故データ!$O$4:$O$364=$C$94)*(事故データ!$AU$4:$AU$364=$F108)*(事故データ!$AT$4:$AT$364=R$94)*(事故データ!$AO$4:$AO$364=$F$92)*(事故データ!$V$4:$V$364=1))</f>
        <v>0</v>
      </c>
      <c r="S108" s="358">
        <f>SUMPRODUCT((事故データ!$O$4:$O$364=$C$94)*(事故データ!$AU$4:$AU$364=$F108)*(事故データ!$AT$4:$AT$364=S$94)*(事故データ!$AO$4:$AO$364=$F$92)*(事故データ!$V$4:$V$364=1))</f>
        <v>0</v>
      </c>
      <c r="T108" s="358">
        <f>SUMPRODUCT((事故データ!$O$4:$O$364=$C$94)*(事故データ!$AU$4:$AU$364=$F108)*(事故データ!$AT$4:$AT$364=T$94)*(事故データ!$AO$4:$AO$364=$F$92)*(事故データ!$V$4:$V$364=1))</f>
        <v>0</v>
      </c>
      <c r="U108" s="442">
        <f>SUMPRODUCT((事故データ!$O$4:$O$364=$C$94)*(事故データ!$AU$4:$AU$364=$F108)*(事故データ!$AT$4:$AT$364=U$94)*(事故データ!$AO$4:$AO$364=$F$92)*(事故データ!$V$4:$V$364=1))</f>
        <v>0</v>
      </c>
      <c r="W108" s="599" t="str">
        <f>F92</f>
        <v>バック時</v>
      </c>
      <c r="X108" s="600" t="str">
        <f>X92&amp;"×衝突部位"</f>
        <v>車×衝突部位</v>
      </c>
      <c r="Y108" s="298"/>
      <c r="Z108" s="298"/>
      <c r="AA108" s="298"/>
      <c r="AB108" s="298"/>
      <c r="AC108" s="298"/>
      <c r="AD108" s="298"/>
      <c r="AE108" s="298"/>
    </row>
    <row r="109" spans="1:31">
      <c r="A109" s="589">
        <v>13</v>
      </c>
      <c r="B109" s="589" t="str">
        <f>項目入力!X22</f>
        <v>施設出入時</v>
      </c>
      <c r="C109" s="352" t="str">
        <f t="shared" si="27"/>
        <v>ポール</v>
      </c>
      <c r="D109" s="354">
        <f t="shared" si="28"/>
        <v>3</v>
      </c>
      <c r="E109" s="590">
        <v>13</v>
      </c>
      <c r="F109" s="594" t="str">
        <f t="shared" si="29"/>
        <v>ポール</v>
      </c>
      <c r="G109" s="356">
        <f t="shared" si="26"/>
        <v>1</v>
      </c>
      <c r="H109" s="357">
        <f>SUMPRODUCT((事故データ!$O$4:$O$364=$C$94)*(事故データ!$AU$4:$AU$364=$F109)*(事故データ!$AT$4:$AT$364=H$94)*(事故データ!$AO$4:$AO$364=$F$92)*(事故データ!$V$4:$V$364=1))</f>
        <v>0</v>
      </c>
      <c r="I109" s="358">
        <f>SUMPRODUCT((事故データ!$O$4:$O$364=$C$94)*(事故データ!$AU$4:$AU$364=$F109)*(事故データ!$AT$4:$AT$364=I$94)*(事故データ!$AO$4:$AO$364=$F$92)*(事故データ!$V$4:$V$364=1))</f>
        <v>0</v>
      </c>
      <c r="J109" s="358">
        <f>SUMPRODUCT((事故データ!$O$4:$O$364=$C$94)*(事故データ!$AU$4:$AU$364=$F109)*(事故データ!$AT$4:$AT$364=J$94)*(事故データ!$AO$4:$AO$364=$F$92)*(事故データ!$V$4:$V$364=1))</f>
        <v>0</v>
      </c>
      <c r="K109" s="358">
        <f>SUMPRODUCT((事故データ!$O$4:$O$364=$C$94)*(事故データ!$AU$4:$AU$364=$F109)*(事故データ!$AT$4:$AT$364=K$94)*(事故データ!$AO$4:$AO$364=$F$92)*(事故データ!$V$4:$V$364=1))</f>
        <v>0</v>
      </c>
      <c r="L109" s="358">
        <f>SUMPRODUCT((事故データ!$O$4:$O$364=$C$94)*(事故データ!$AU$4:$AU$364=$F109)*(事故データ!$AT$4:$AT$364=L$94)*(事故データ!$AO$4:$AO$364=$F$92)*(事故データ!$V$4:$V$364=1))</f>
        <v>1</v>
      </c>
      <c r="M109" s="358">
        <f>SUMPRODUCT((事故データ!$O$4:$O$364=$C$94)*(事故データ!$AU$4:$AU$364=$F109)*(事故データ!$AT$4:$AT$364=M$94)*(事故データ!$AO$4:$AO$364=$F$92)*(事故データ!$V$4:$V$364=1))</f>
        <v>0</v>
      </c>
      <c r="N109" s="358">
        <f>SUMPRODUCT((事故データ!$O$4:$O$364=$C$94)*(事故データ!$AU$4:$AU$364=$F109)*(事故データ!$AT$4:$AT$364=N$94)*(事故データ!$AO$4:$AO$364=$F$92)*(事故データ!$V$4:$V$364=1))</f>
        <v>0</v>
      </c>
      <c r="O109" s="358">
        <f>SUMPRODUCT((事故データ!$O$4:$O$364=$C$94)*(事故データ!$AU$4:$AU$364=$F109)*(事故データ!$AT$4:$AT$364=O$94)*(事故データ!$AO$4:$AO$364=$F$92)*(事故データ!$V$4:$V$364=1))</f>
        <v>0</v>
      </c>
      <c r="P109" s="358">
        <f>SUMPRODUCT((事故データ!$O$4:$O$364=$C$94)*(事故データ!$AU$4:$AU$364=$F109)*(事故データ!$AT$4:$AT$364=P$94)*(事故データ!$AO$4:$AO$364=$F$92)*(事故データ!$V$4:$V$364=1))</f>
        <v>0</v>
      </c>
      <c r="Q109" s="358">
        <f>SUMPRODUCT((事故データ!$O$4:$O$364=$C$94)*(事故データ!$AU$4:$AU$364=$F109)*(事故データ!$AT$4:$AT$364=Q$94)*(事故データ!$AO$4:$AO$364=$F$92)*(事故データ!$V$4:$V$364=1))</f>
        <v>0</v>
      </c>
      <c r="R109" s="358">
        <f>SUMPRODUCT((事故データ!$O$4:$O$364=$C$94)*(事故データ!$AU$4:$AU$364=$F109)*(事故データ!$AT$4:$AT$364=R$94)*(事故データ!$AO$4:$AO$364=$F$92)*(事故データ!$V$4:$V$364=1))</f>
        <v>0</v>
      </c>
      <c r="S109" s="358">
        <f>SUMPRODUCT((事故データ!$O$4:$O$364=$C$94)*(事故データ!$AU$4:$AU$364=$F109)*(事故データ!$AT$4:$AT$364=S$94)*(事故データ!$AO$4:$AO$364=$F$92)*(事故データ!$V$4:$V$364=1))</f>
        <v>0</v>
      </c>
      <c r="T109" s="358">
        <f>SUMPRODUCT((事故データ!$O$4:$O$364=$C$94)*(事故データ!$AU$4:$AU$364=$F109)*(事故データ!$AT$4:$AT$364=T$94)*(事故データ!$AO$4:$AO$364=$F$92)*(事故データ!$V$4:$V$364=1))</f>
        <v>0</v>
      </c>
      <c r="U109" s="442">
        <f>SUMPRODUCT((事故データ!$O$4:$O$364=$C$94)*(事故データ!$AU$4:$AU$364=$F109)*(事故データ!$AT$4:$AT$364=U$94)*(事故データ!$AO$4:$AO$364=$F$92)*(事故データ!$V$4:$V$364=1))</f>
        <v>0</v>
      </c>
      <c r="W109" s="614">
        <f>H116</f>
        <v>0</v>
      </c>
      <c r="X109" s="593">
        <f>I116</f>
        <v>0</v>
      </c>
      <c r="Y109" s="615">
        <f>J116</f>
        <v>0</v>
      </c>
      <c r="Z109" s="298"/>
      <c r="AA109" s="298"/>
      <c r="AB109" s="298"/>
      <c r="AC109" s="298"/>
      <c r="AD109" s="298"/>
      <c r="AE109" s="298"/>
    </row>
    <row r="110" spans="1:31">
      <c r="A110" s="589">
        <v>14</v>
      </c>
      <c r="B110" s="589" t="str">
        <f>項目入力!X23</f>
        <v>転回時</v>
      </c>
      <c r="C110" s="352" t="str">
        <f t="shared" si="27"/>
        <v>縁石等道路設置物</v>
      </c>
      <c r="D110" s="354">
        <f t="shared" si="28"/>
        <v>1</v>
      </c>
      <c r="E110" s="590">
        <v>14</v>
      </c>
      <c r="F110" s="594" t="str">
        <f t="shared" si="29"/>
        <v>縁石等道路設置物</v>
      </c>
      <c r="G110" s="356">
        <f t="shared" si="26"/>
        <v>0</v>
      </c>
      <c r="H110" s="357">
        <f>SUMPRODUCT((事故データ!$O$4:$O$364=$C$94)*(事故データ!$AU$4:$AU$364=$F110)*(事故データ!$AT$4:$AT$364=H$94)*(事故データ!$AO$4:$AO$364=$F$92)*(事故データ!$V$4:$V$364=1))</f>
        <v>0</v>
      </c>
      <c r="I110" s="358">
        <f>SUMPRODUCT((事故データ!$O$4:$O$364=$C$94)*(事故データ!$AU$4:$AU$364=$F110)*(事故データ!$AT$4:$AT$364=I$94)*(事故データ!$AO$4:$AO$364=$F$92)*(事故データ!$V$4:$V$364=1))</f>
        <v>0</v>
      </c>
      <c r="J110" s="358">
        <f>SUMPRODUCT((事故データ!$O$4:$O$364=$C$94)*(事故データ!$AU$4:$AU$364=$F110)*(事故データ!$AT$4:$AT$364=J$94)*(事故データ!$AO$4:$AO$364=$F$92)*(事故データ!$V$4:$V$364=1))</f>
        <v>0</v>
      </c>
      <c r="K110" s="358">
        <f>SUMPRODUCT((事故データ!$O$4:$O$364=$C$94)*(事故データ!$AU$4:$AU$364=$F110)*(事故データ!$AT$4:$AT$364=K$94)*(事故データ!$AO$4:$AO$364=$F$92)*(事故データ!$V$4:$V$364=1))</f>
        <v>0</v>
      </c>
      <c r="L110" s="358">
        <f>SUMPRODUCT((事故データ!$O$4:$O$364=$C$94)*(事故データ!$AU$4:$AU$364=$F110)*(事故データ!$AT$4:$AT$364=L$94)*(事故データ!$AO$4:$AO$364=$F$92)*(事故データ!$V$4:$V$364=1))</f>
        <v>0</v>
      </c>
      <c r="M110" s="358">
        <f>SUMPRODUCT((事故データ!$O$4:$O$364=$C$94)*(事故データ!$AU$4:$AU$364=$F110)*(事故データ!$AT$4:$AT$364=M$94)*(事故データ!$AO$4:$AO$364=$F$92)*(事故データ!$V$4:$V$364=1))</f>
        <v>0</v>
      </c>
      <c r="N110" s="358">
        <f>SUMPRODUCT((事故データ!$O$4:$O$364=$C$94)*(事故データ!$AU$4:$AU$364=$F110)*(事故データ!$AT$4:$AT$364=N$94)*(事故データ!$AO$4:$AO$364=$F$92)*(事故データ!$V$4:$V$364=1))</f>
        <v>0</v>
      </c>
      <c r="O110" s="358">
        <f>SUMPRODUCT((事故データ!$O$4:$O$364=$C$94)*(事故データ!$AU$4:$AU$364=$F110)*(事故データ!$AT$4:$AT$364=O$94)*(事故データ!$AO$4:$AO$364=$F$92)*(事故データ!$V$4:$V$364=1))</f>
        <v>0</v>
      </c>
      <c r="P110" s="358">
        <f>SUMPRODUCT((事故データ!$O$4:$O$364=$C$94)*(事故データ!$AU$4:$AU$364=$F110)*(事故データ!$AT$4:$AT$364=P$94)*(事故データ!$AO$4:$AO$364=$F$92)*(事故データ!$V$4:$V$364=1))</f>
        <v>0</v>
      </c>
      <c r="Q110" s="358">
        <f>SUMPRODUCT((事故データ!$O$4:$O$364=$C$94)*(事故データ!$AU$4:$AU$364=$F110)*(事故データ!$AT$4:$AT$364=Q$94)*(事故データ!$AO$4:$AO$364=$F$92)*(事故データ!$V$4:$V$364=1))</f>
        <v>0</v>
      </c>
      <c r="R110" s="358">
        <f>SUMPRODUCT((事故データ!$O$4:$O$364=$C$94)*(事故データ!$AU$4:$AU$364=$F110)*(事故データ!$AT$4:$AT$364=R$94)*(事故データ!$AO$4:$AO$364=$F$92)*(事故データ!$V$4:$V$364=1))</f>
        <v>0</v>
      </c>
      <c r="S110" s="358">
        <f>SUMPRODUCT((事故データ!$O$4:$O$364=$C$94)*(事故データ!$AU$4:$AU$364=$F110)*(事故データ!$AT$4:$AT$364=S$94)*(事故データ!$AO$4:$AO$364=$F$92)*(事故データ!$V$4:$V$364=1))</f>
        <v>0</v>
      </c>
      <c r="T110" s="358">
        <f>SUMPRODUCT((事故データ!$O$4:$O$364=$C$94)*(事故データ!$AU$4:$AU$364=$F110)*(事故データ!$AT$4:$AT$364=T$94)*(事故データ!$AO$4:$AO$364=$F$92)*(事故データ!$V$4:$V$364=1))</f>
        <v>0</v>
      </c>
      <c r="U110" s="442">
        <f>SUMPRODUCT((事故データ!$O$4:$O$364=$C$94)*(事故データ!$AU$4:$AU$364=$F110)*(事故データ!$AT$4:$AT$364=U$94)*(事故データ!$AO$4:$AO$364=$F$92)*(事故データ!$V$4:$V$364=1))</f>
        <v>0</v>
      </c>
      <c r="W110" s="614"/>
      <c r="X110" s="310"/>
      <c r="Y110" s="615"/>
      <c r="Z110" s="298"/>
      <c r="AA110" s="298"/>
      <c r="AB110" s="298"/>
      <c r="AC110" s="306">
        <f>T116</f>
        <v>0</v>
      </c>
      <c r="AD110" s="298"/>
      <c r="AE110" s="298"/>
    </row>
    <row r="111" spans="1:31">
      <c r="A111" s="589">
        <v>15</v>
      </c>
      <c r="B111" s="589" t="str">
        <f>項目入力!X24</f>
        <v>バック時</v>
      </c>
      <c r="C111" s="352" t="str">
        <f t="shared" si="27"/>
        <v>花壇等低い設置物</v>
      </c>
      <c r="D111" s="354">
        <f t="shared" si="28"/>
        <v>0</v>
      </c>
      <c r="E111" s="590">
        <v>15</v>
      </c>
      <c r="F111" s="594" t="str">
        <f t="shared" si="29"/>
        <v>花壇等低い設置物</v>
      </c>
      <c r="G111" s="356">
        <f t="shared" si="26"/>
        <v>0</v>
      </c>
      <c r="H111" s="357">
        <f>SUMPRODUCT((事故データ!$O$4:$O$364=$C$94)*(事故データ!$AU$4:$AU$364=$F111)*(事故データ!$AT$4:$AT$364=H$94)*(事故データ!$AO$4:$AO$364=$F$92)*(事故データ!$V$4:$V$364=1))</f>
        <v>0</v>
      </c>
      <c r="I111" s="358">
        <f>SUMPRODUCT((事故データ!$O$4:$O$364=$C$94)*(事故データ!$AU$4:$AU$364=$F111)*(事故データ!$AT$4:$AT$364=I$94)*(事故データ!$AO$4:$AO$364=$F$92)*(事故データ!$V$4:$V$364=1))</f>
        <v>0</v>
      </c>
      <c r="J111" s="358">
        <f>SUMPRODUCT((事故データ!$O$4:$O$364=$C$94)*(事故データ!$AU$4:$AU$364=$F111)*(事故データ!$AT$4:$AT$364=J$94)*(事故データ!$AO$4:$AO$364=$F$92)*(事故データ!$V$4:$V$364=1))</f>
        <v>0</v>
      </c>
      <c r="K111" s="358">
        <f>SUMPRODUCT((事故データ!$O$4:$O$364=$C$94)*(事故データ!$AU$4:$AU$364=$F111)*(事故データ!$AT$4:$AT$364=K$94)*(事故データ!$AO$4:$AO$364=$F$92)*(事故データ!$V$4:$V$364=1))</f>
        <v>0</v>
      </c>
      <c r="L111" s="358">
        <f>SUMPRODUCT((事故データ!$O$4:$O$364=$C$94)*(事故データ!$AU$4:$AU$364=$F111)*(事故データ!$AT$4:$AT$364=L$94)*(事故データ!$AO$4:$AO$364=$F$92)*(事故データ!$V$4:$V$364=1))</f>
        <v>0</v>
      </c>
      <c r="M111" s="358">
        <f>SUMPRODUCT((事故データ!$O$4:$O$364=$C$94)*(事故データ!$AU$4:$AU$364=$F111)*(事故データ!$AT$4:$AT$364=M$94)*(事故データ!$AO$4:$AO$364=$F$92)*(事故データ!$V$4:$V$364=1))</f>
        <v>0</v>
      </c>
      <c r="N111" s="358">
        <f>SUMPRODUCT((事故データ!$O$4:$O$364=$C$94)*(事故データ!$AU$4:$AU$364=$F111)*(事故データ!$AT$4:$AT$364=N$94)*(事故データ!$AO$4:$AO$364=$F$92)*(事故データ!$V$4:$V$364=1))</f>
        <v>0</v>
      </c>
      <c r="O111" s="358">
        <f>SUMPRODUCT((事故データ!$O$4:$O$364=$C$94)*(事故データ!$AU$4:$AU$364=$F111)*(事故データ!$AT$4:$AT$364=O$94)*(事故データ!$AO$4:$AO$364=$F$92)*(事故データ!$V$4:$V$364=1))</f>
        <v>0</v>
      </c>
      <c r="P111" s="358">
        <f>SUMPRODUCT((事故データ!$O$4:$O$364=$C$94)*(事故データ!$AU$4:$AU$364=$F111)*(事故データ!$AT$4:$AT$364=P$94)*(事故データ!$AO$4:$AO$364=$F$92)*(事故データ!$V$4:$V$364=1))</f>
        <v>0</v>
      </c>
      <c r="Q111" s="358">
        <f>SUMPRODUCT((事故データ!$O$4:$O$364=$C$94)*(事故データ!$AU$4:$AU$364=$F111)*(事故データ!$AT$4:$AT$364=Q$94)*(事故データ!$AO$4:$AO$364=$F$92)*(事故データ!$V$4:$V$364=1))</f>
        <v>0</v>
      </c>
      <c r="R111" s="358">
        <f>SUMPRODUCT((事故データ!$O$4:$O$364=$C$94)*(事故データ!$AU$4:$AU$364=$F111)*(事故データ!$AT$4:$AT$364=R$94)*(事故データ!$AO$4:$AO$364=$F$92)*(事故データ!$V$4:$V$364=1))</f>
        <v>0</v>
      </c>
      <c r="S111" s="358">
        <f>SUMPRODUCT((事故データ!$O$4:$O$364=$C$94)*(事故データ!$AU$4:$AU$364=$F111)*(事故データ!$AT$4:$AT$364=S$94)*(事故データ!$AO$4:$AO$364=$F$92)*(事故データ!$V$4:$V$364=1))</f>
        <v>0</v>
      </c>
      <c r="T111" s="358">
        <f>SUMPRODUCT((事故データ!$O$4:$O$364=$C$94)*(事故データ!$AU$4:$AU$364=$F111)*(事故データ!$AT$4:$AT$364=T$94)*(事故データ!$AO$4:$AO$364=$F$92)*(事故データ!$V$4:$V$364=1))</f>
        <v>0</v>
      </c>
      <c r="U111" s="442">
        <f>SUMPRODUCT((事故データ!$O$4:$O$364=$C$94)*(事故データ!$AU$4:$AU$364=$F111)*(事故データ!$AT$4:$AT$364=U$94)*(事故データ!$AO$4:$AO$364=$F$92)*(事故データ!$V$4:$V$364=1))</f>
        <v>0</v>
      </c>
      <c r="W111" s="614">
        <f>N116</f>
        <v>0</v>
      </c>
      <c r="X111" s="310"/>
      <c r="Y111" s="615">
        <f>Q116</f>
        <v>0</v>
      </c>
      <c r="Z111" s="298"/>
      <c r="AA111" s="298"/>
      <c r="AB111" s="298"/>
      <c r="AC111" s="298"/>
      <c r="AD111" s="298"/>
      <c r="AE111" s="298"/>
    </row>
    <row r="112" spans="1:31">
      <c r="A112" s="589">
        <v>16</v>
      </c>
      <c r="B112" s="589" t="str">
        <f>項目入力!X25</f>
        <v>移動時</v>
      </c>
      <c r="C112" s="352" t="str">
        <f t="shared" si="27"/>
        <v>屋根.軒.庇等高所設置物</v>
      </c>
      <c r="D112" s="354">
        <f t="shared" si="28"/>
        <v>6</v>
      </c>
      <c r="E112" s="590">
        <v>16</v>
      </c>
      <c r="F112" s="594" t="str">
        <f t="shared" si="29"/>
        <v>屋根.軒.庇等高所設置物</v>
      </c>
      <c r="G112" s="356">
        <f t="shared" si="26"/>
        <v>1</v>
      </c>
      <c r="H112" s="357">
        <f>SUMPRODUCT((事故データ!$O$4:$O$364=$C$94)*(事故データ!$AU$4:$AU$364=$F112)*(事故データ!$AT$4:$AT$364=H$94)*(事故データ!$AO$4:$AO$364=$F$92)*(事故データ!$V$4:$V$364=1))</f>
        <v>0</v>
      </c>
      <c r="I112" s="358">
        <f>SUMPRODUCT((事故データ!$O$4:$O$364=$C$94)*(事故データ!$AU$4:$AU$364=$F112)*(事故データ!$AT$4:$AT$364=I$94)*(事故データ!$AO$4:$AO$364=$F$92)*(事故データ!$V$4:$V$364=1))</f>
        <v>0</v>
      </c>
      <c r="J112" s="358">
        <f>SUMPRODUCT((事故データ!$O$4:$O$364=$C$94)*(事故データ!$AU$4:$AU$364=$F112)*(事故データ!$AT$4:$AT$364=J$94)*(事故データ!$AO$4:$AO$364=$F$92)*(事故データ!$V$4:$V$364=1))</f>
        <v>0</v>
      </c>
      <c r="K112" s="358">
        <f>SUMPRODUCT((事故データ!$O$4:$O$364=$C$94)*(事故データ!$AU$4:$AU$364=$F112)*(事故データ!$AT$4:$AT$364=K$94)*(事故データ!$AO$4:$AO$364=$F$92)*(事故データ!$V$4:$V$364=1))</f>
        <v>0</v>
      </c>
      <c r="L112" s="358">
        <f>SUMPRODUCT((事故データ!$O$4:$O$364=$C$94)*(事故データ!$AU$4:$AU$364=$F112)*(事故データ!$AT$4:$AT$364=L$94)*(事故データ!$AO$4:$AO$364=$F$92)*(事故データ!$V$4:$V$364=1))</f>
        <v>0</v>
      </c>
      <c r="M112" s="358">
        <f>SUMPRODUCT((事故データ!$O$4:$O$364=$C$94)*(事故データ!$AU$4:$AU$364=$F112)*(事故データ!$AT$4:$AT$364=M$94)*(事故データ!$AO$4:$AO$364=$F$92)*(事故データ!$V$4:$V$364=1))</f>
        <v>0</v>
      </c>
      <c r="N112" s="358">
        <f>SUMPRODUCT((事故データ!$O$4:$O$364=$C$94)*(事故データ!$AU$4:$AU$364=$F112)*(事故データ!$AT$4:$AT$364=N$94)*(事故データ!$AO$4:$AO$364=$F$92)*(事故データ!$V$4:$V$364=1))</f>
        <v>0</v>
      </c>
      <c r="O112" s="358">
        <f>SUMPRODUCT((事故データ!$O$4:$O$364=$C$94)*(事故データ!$AU$4:$AU$364=$F112)*(事故データ!$AT$4:$AT$364=O$94)*(事故データ!$AO$4:$AO$364=$F$92)*(事故データ!$V$4:$V$364=1))</f>
        <v>0</v>
      </c>
      <c r="P112" s="358">
        <f>SUMPRODUCT((事故データ!$O$4:$O$364=$C$94)*(事故データ!$AU$4:$AU$364=$F112)*(事故データ!$AT$4:$AT$364=P$94)*(事故データ!$AO$4:$AO$364=$F$92)*(事故データ!$V$4:$V$364=1))</f>
        <v>1</v>
      </c>
      <c r="Q112" s="358">
        <f>SUMPRODUCT((事故データ!$O$4:$O$364=$C$94)*(事故データ!$AU$4:$AU$364=$F112)*(事故データ!$AT$4:$AT$364=Q$94)*(事故データ!$AO$4:$AO$364=$F$92)*(事故データ!$V$4:$V$364=1))</f>
        <v>0</v>
      </c>
      <c r="R112" s="358">
        <f>SUMPRODUCT((事故データ!$O$4:$O$364=$C$94)*(事故データ!$AU$4:$AU$364=$F112)*(事故データ!$AT$4:$AT$364=R$94)*(事故データ!$AO$4:$AO$364=$F$92)*(事故データ!$V$4:$V$364=1))</f>
        <v>0</v>
      </c>
      <c r="S112" s="358">
        <f>SUMPRODUCT((事故データ!$O$4:$O$364=$C$94)*(事故データ!$AU$4:$AU$364=$F112)*(事故データ!$AT$4:$AT$364=S$94)*(事故データ!$AO$4:$AO$364=$F$92)*(事故データ!$V$4:$V$364=1))</f>
        <v>0</v>
      </c>
      <c r="T112" s="358">
        <f>SUMPRODUCT((事故データ!$O$4:$O$364=$C$94)*(事故データ!$AU$4:$AU$364=$F112)*(事故データ!$AT$4:$AT$364=T$94)*(事故データ!$AO$4:$AO$364=$F$92)*(事故データ!$V$4:$V$364=1))</f>
        <v>0</v>
      </c>
      <c r="U112" s="442">
        <f>SUMPRODUCT((事故データ!$O$4:$O$364=$C$94)*(事故データ!$AU$4:$AU$364=$F112)*(事故データ!$AT$4:$AT$364=U$94)*(事故データ!$AO$4:$AO$364=$F$92)*(事故データ!$V$4:$V$364=1))</f>
        <v>0</v>
      </c>
      <c r="W112" s="614"/>
      <c r="X112" s="310"/>
      <c r="Y112" s="615"/>
      <c r="Z112" s="298"/>
      <c r="AA112" s="298"/>
      <c r="AB112" s="298"/>
      <c r="AC112" s="298"/>
      <c r="AD112" s="298"/>
      <c r="AE112" s="298"/>
    </row>
    <row r="113" spans="1:31">
      <c r="A113" s="589">
        <v>17</v>
      </c>
      <c r="B113" s="589" t="str">
        <f>項目入力!X26</f>
        <v>料金所等通過時</v>
      </c>
      <c r="C113" s="352" t="str">
        <f t="shared" si="27"/>
        <v>街路樹等高所物</v>
      </c>
      <c r="D113" s="354">
        <f t="shared" si="28"/>
        <v>0</v>
      </c>
      <c r="E113" s="590">
        <v>17</v>
      </c>
      <c r="F113" s="594" t="str">
        <f t="shared" si="29"/>
        <v>街路樹等高所物</v>
      </c>
      <c r="G113" s="356">
        <f t="shared" si="26"/>
        <v>0</v>
      </c>
      <c r="H113" s="357">
        <f>SUMPRODUCT((事故データ!$O$4:$O$364=$C$94)*(事故データ!$AU$4:$AU$364=$F113)*(事故データ!$AT$4:$AT$364=H$94)*(事故データ!$AO$4:$AO$364=$F$92)*(事故データ!$V$4:$V$364=1))</f>
        <v>0</v>
      </c>
      <c r="I113" s="358">
        <f>SUMPRODUCT((事故データ!$O$4:$O$364=$C$94)*(事故データ!$AU$4:$AU$364=$F113)*(事故データ!$AT$4:$AT$364=I$94)*(事故データ!$AO$4:$AO$364=$F$92)*(事故データ!$V$4:$V$364=1))</f>
        <v>0</v>
      </c>
      <c r="J113" s="358">
        <f>SUMPRODUCT((事故データ!$O$4:$O$364=$C$94)*(事故データ!$AU$4:$AU$364=$F113)*(事故データ!$AT$4:$AT$364=J$94)*(事故データ!$AO$4:$AO$364=$F$92)*(事故データ!$V$4:$V$364=1))</f>
        <v>0</v>
      </c>
      <c r="K113" s="358">
        <f>SUMPRODUCT((事故データ!$O$4:$O$364=$C$94)*(事故データ!$AU$4:$AU$364=$F113)*(事故データ!$AT$4:$AT$364=K$94)*(事故データ!$AO$4:$AO$364=$F$92)*(事故データ!$V$4:$V$364=1))</f>
        <v>0</v>
      </c>
      <c r="L113" s="358">
        <f>SUMPRODUCT((事故データ!$O$4:$O$364=$C$94)*(事故データ!$AU$4:$AU$364=$F113)*(事故データ!$AT$4:$AT$364=L$94)*(事故データ!$AO$4:$AO$364=$F$92)*(事故データ!$V$4:$V$364=1))</f>
        <v>0</v>
      </c>
      <c r="M113" s="358">
        <f>SUMPRODUCT((事故データ!$O$4:$O$364=$C$94)*(事故データ!$AU$4:$AU$364=$F113)*(事故データ!$AT$4:$AT$364=M$94)*(事故データ!$AO$4:$AO$364=$F$92)*(事故データ!$V$4:$V$364=1))</f>
        <v>0</v>
      </c>
      <c r="N113" s="358">
        <f>SUMPRODUCT((事故データ!$O$4:$O$364=$C$94)*(事故データ!$AU$4:$AU$364=$F113)*(事故データ!$AT$4:$AT$364=N$94)*(事故データ!$AO$4:$AO$364=$F$92)*(事故データ!$V$4:$V$364=1))</f>
        <v>0</v>
      </c>
      <c r="O113" s="358">
        <f>SUMPRODUCT((事故データ!$O$4:$O$364=$C$94)*(事故データ!$AU$4:$AU$364=$F113)*(事故データ!$AT$4:$AT$364=O$94)*(事故データ!$AO$4:$AO$364=$F$92)*(事故データ!$V$4:$V$364=1))</f>
        <v>0</v>
      </c>
      <c r="P113" s="358">
        <f>SUMPRODUCT((事故データ!$O$4:$O$364=$C$94)*(事故データ!$AU$4:$AU$364=$F113)*(事故データ!$AT$4:$AT$364=P$94)*(事故データ!$AO$4:$AO$364=$F$92)*(事故データ!$V$4:$V$364=1))</f>
        <v>0</v>
      </c>
      <c r="Q113" s="358">
        <f>SUMPRODUCT((事故データ!$O$4:$O$364=$C$94)*(事故データ!$AU$4:$AU$364=$F113)*(事故データ!$AT$4:$AT$364=Q$94)*(事故データ!$AO$4:$AO$364=$F$92)*(事故データ!$V$4:$V$364=1))</f>
        <v>0</v>
      </c>
      <c r="R113" s="358">
        <f>SUMPRODUCT((事故データ!$O$4:$O$364=$C$94)*(事故データ!$AU$4:$AU$364=$F113)*(事故データ!$AT$4:$AT$364=R$94)*(事故データ!$AO$4:$AO$364=$F$92)*(事故データ!$V$4:$V$364=1))</f>
        <v>0</v>
      </c>
      <c r="S113" s="358">
        <f>SUMPRODUCT((事故データ!$O$4:$O$364=$C$94)*(事故データ!$AU$4:$AU$364=$F113)*(事故データ!$AT$4:$AT$364=S$94)*(事故データ!$AO$4:$AO$364=$F$92)*(事故データ!$V$4:$V$364=1))</f>
        <v>0</v>
      </c>
      <c r="T113" s="358">
        <f>SUMPRODUCT((事故データ!$O$4:$O$364=$C$94)*(事故データ!$AU$4:$AU$364=$F113)*(事故データ!$AT$4:$AT$364=T$94)*(事故データ!$AO$4:$AO$364=$F$92)*(事故データ!$V$4:$V$364=1))</f>
        <v>0</v>
      </c>
      <c r="U113" s="442">
        <f>SUMPRODUCT((事故データ!$O$4:$O$364=$C$94)*(事故データ!$AU$4:$AU$364=$F113)*(事故データ!$AT$4:$AT$364=U$94)*(事故データ!$AO$4:$AO$364=$F$92)*(事故データ!$V$4:$V$364=1))</f>
        <v>0</v>
      </c>
      <c r="W113" s="614">
        <f>O116</f>
        <v>0</v>
      </c>
      <c r="X113" s="310"/>
      <c r="Y113" s="615">
        <f>R116</f>
        <v>0</v>
      </c>
      <c r="Z113" s="298"/>
      <c r="AA113" s="298"/>
      <c r="AB113" s="298"/>
      <c r="AC113" s="298"/>
      <c r="AD113" s="298"/>
      <c r="AE113" s="298"/>
    </row>
    <row r="114" spans="1:31">
      <c r="A114" s="589">
        <v>18</v>
      </c>
      <c r="B114" s="589" t="str">
        <f>項目入力!X27</f>
        <v>発進時＆措置等</v>
      </c>
      <c r="C114" s="352" t="str">
        <f t="shared" si="27"/>
        <v>ボックス等設置物</v>
      </c>
      <c r="D114" s="354">
        <f t="shared" si="28"/>
        <v>0</v>
      </c>
      <c r="E114" s="590">
        <v>18</v>
      </c>
      <c r="F114" s="594" t="str">
        <f t="shared" si="29"/>
        <v>ボックス等設置物</v>
      </c>
      <c r="G114" s="356">
        <f t="shared" si="26"/>
        <v>0</v>
      </c>
      <c r="H114" s="357">
        <f>SUMPRODUCT((事故データ!$O$4:$O$364=$C$94)*(事故データ!$AU$4:$AU$364=$F114)*(事故データ!$AT$4:$AT$364=H$94)*(事故データ!$AO$4:$AO$364=$F$92)*(事故データ!$V$4:$V$364=1))</f>
        <v>0</v>
      </c>
      <c r="I114" s="358">
        <f>SUMPRODUCT((事故データ!$O$4:$O$364=$C$94)*(事故データ!$AU$4:$AU$364=$F114)*(事故データ!$AT$4:$AT$364=I$94)*(事故データ!$AO$4:$AO$364=$F$92)*(事故データ!$V$4:$V$364=1))</f>
        <v>0</v>
      </c>
      <c r="J114" s="358">
        <f>SUMPRODUCT((事故データ!$O$4:$O$364=$C$94)*(事故データ!$AU$4:$AU$364=$F114)*(事故データ!$AT$4:$AT$364=J$94)*(事故データ!$AO$4:$AO$364=$F$92)*(事故データ!$V$4:$V$364=1))</f>
        <v>0</v>
      </c>
      <c r="K114" s="358">
        <f>SUMPRODUCT((事故データ!$O$4:$O$364=$C$94)*(事故データ!$AU$4:$AU$364=$F114)*(事故データ!$AT$4:$AT$364=K$94)*(事故データ!$AO$4:$AO$364=$F$92)*(事故データ!$V$4:$V$364=1))</f>
        <v>0</v>
      </c>
      <c r="L114" s="358">
        <f>SUMPRODUCT((事故データ!$O$4:$O$364=$C$94)*(事故データ!$AU$4:$AU$364=$F114)*(事故データ!$AT$4:$AT$364=L$94)*(事故データ!$AO$4:$AO$364=$F$92)*(事故データ!$V$4:$V$364=1))</f>
        <v>0</v>
      </c>
      <c r="M114" s="358">
        <f>SUMPRODUCT((事故データ!$O$4:$O$364=$C$94)*(事故データ!$AU$4:$AU$364=$F114)*(事故データ!$AT$4:$AT$364=M$94)*(事故データ!$AO$4:$AO$364=$F$92)*(事故データ!$V$4:$V$364=1))</f>
        <v>0</v>
      </c>
      <c r="N114" s="358">
        <f>SUMPRODUCT((事故データ!$O$4:$O$364=$C$94)*(事故データ!$AU$4:$AU$364=$F114)*(事故データ!$AT$4:$AT$364=N$94)*(事故データ!$AO$4:$AO$364=$F$92)*(事故データ!$V$4:$V$364=1))</f>
        <v>0</v>
      </c>
      <c r="O114" s="358">
        <f>SUMPRODUCT((事故データ!$O$4:$O$364=$C$94)*(事故データ!$AU$4:$AU$364=$F114)*(事故データ!$AT$4:$AT$364=O$94)*(事故データ!$AO$4:$AO$364=$F$92)*(事故データ!$V$4:$V$364=1))</f>
        <v>0</v>
      </c>
      <c r="P114" s="358">
        <f>SUMPRODUCT((事故データ!$O$4:$O$364=$C$94)*(事故データ!$AU$4:$AU$364=$F114)*(事故データ!$AT$4:$AT$364=P$94)*(事故データ!$AO$4:$AO$364=$F$92)*(事故データ!$V$4:$V$364=1))</f>
        <v>0</v>
      </c>
      <c r="Q114" s="358">
        <f>SUMPRODUCT((事故データ!$O$4:$O$364=$C$94)*(事故データ!$AU$4:$AU$364=$F114)*(事故データ!$AT$4:$AT$364=Q$94)*(事故データ!$AO$4:$AO$364=$F$92)*(事故データ!$V$4:$V$364=1))</f>
        <v>0</v>
      </c>
      <c r="R114" s="358">
        <f>SUMPRODUCT((事故データ!$O$4:$O$364=$C$94)*(事故データ!$AU$4:$AU$364=$F114)*(事故データ!$AT$4:$AT$364=R$94)*(事故データ!$AO$4:$AO$364=$F$92)*(事故データ!$V$4:$V$364=1))</f>
        <v>0</v>
      </c>
      <c r="S114" s="358">
        <f>SUMPRODUCT((事故データ!$O$4:$O$364=$C$94)*(事故データ!$AU$4:$AU$364=$F114)*(事故データ!$AT$4:$AT$364=S$94)*(事故データ!$AO$4:$AO$364=$F$92)*(事故データ!$V$4:$V$364=1))</f>
        <v>0</v>
      </c>
      <c r="T114" s="358">
        <f>SUMPRODUCT((事故データ!$O$4:$O$364=$C$94)*(事故データ!$AU$4:$AU$364=$F114)*(事故データ!$AT$4:$AT$364=T$94)*(事故データ!$AO$4:$AO$364=$F$92)*(事故データ!$V$4:$V$364=1))</f>
        <v>0</v>
      </c>
      <c r="U114" s="442">
        <f>SUMPRODUCT((事故データ!$O$4:$O$364=$C$94)*(事故データ!$AU$4:$AU$364=$F114)*(事故データ!$AT$4:$AT$364=U$94)*(事故データ!$AO$4:$AO$364=$F$92)*(事故データ!$V$4:$V$364=1))</f>
        <v>0</v>
      </c>
      <c r="W114" s="614"/>
      <c r="X114" s="310"/>
      <c r="Y114" s="615"/>
      <c r="Z114" s="298"/>
      <c r="AA114" s="298"/>
      <c r="AB114" s="298"/>
      <c r="AC114" s="306">
        <f>U116</f>
        <v>0</v>
      </c>
      <c r="AD114" s="298"/>
      <c r="AE114" s="298"/>
    </row>
    <row r="115" spans="1:31">
      <c r="A115" s="589">
        <v>19</v>
      </c>
      <c r="B115" s="589" t="str">
        <f>項目入力!X28</f>
        <v>停車時</v>
      </c>
      <c r="C115" s="365" t="str">
        <f t="shared" si="27"/>
        <v>フォークリフト</v>
      </c>
      <c r="D115" s="367">
        <f t="shared" si="28"/>
        <v>0</v>
      </c>
      <c r="E115" s="590">
        <v>19</v>
      </c>
      <c r="F115" s="601" t="str">
        <f t="shared" si="29"/>
        <v>フォークリフト</v>
      </c>
      <c r="G115" s="369">
        <f t="shared" si="26"/>
        <v>0</v>
      </c>
      <c r="H115" s="370">
        <f>SUMPRODUCT((事故データ!$O$4:$O$364=$C$94)*(事故データ!$AU$4:$AU$364=$F115)*(事故データ!$AT$4:$AT$364=H$94)*(事故データ!$AO$4:$AO$364=$F$92)*(事故データ!$V$4:$V$364=1))</f>
        <v>0</v>
      </c>
      <c r="I115" s="371">
        <f>SUMPRODUCT((事故データ!$O$4:$O$364=$C$94)*(事故データ!$AU$4:$AU$364=$F115)*(事故データ!$AT$4:$AT$364=I$94)*(事故データ!$AO$4:$AO$364=$F$92)*(事故データ!$V$4:$V$364=1))</f>
        <v>0</v>
      </c>
      <c r="J115" s="371">
        <f>SUMPRODUCT((事故データ!$O$4:$O$364=$C$94)*(事故データ!$AU$4:$AU$364=$F115)*(事故データ!$AT$4:$AT$364=J$94)*(事故データ!$AO$4:$AO$364=$F$92)*(事故データ!$V$4:$V$364=1))</f>
        <v>0</v>
      </c>
      <c r="K115" s="371">
        <f>SUMPRODUCT((事故データ!$O$4:$O$364=$C$94)*(事故データ!$AU$4:$AU$364=$F115)*(事故データ!$AT$4:$AT$364=K$94)*(事故データ!$AO$4:$AO$364=$F$92)*(事故データ!$V$4:$V$364=1))</f>
        <v>0</v>
      </c>
      <c r="L115" s="371">
        <f>SUMPRODUCT((事故データ!$O$4:$O$364=$C$94)*(事故データ!$AU$4:$AU$364=$F115)*(事故データ!$AT$4:$AT$364=L$94)*(事故データ!$AO$4:$AO$364=$F$92)*(事故データ!$V$4:$V$364=1))</f>
        <v>0</v>
      </c>
      <c r="M115" s="371">
        <f>SUMPRODUCT((事故データ!$O$4:$O$364=$C$94)*(事故データ!$AU$4:$AU$364=$F115)*(事故データ!$AT$4:$AT$364=M$94)*(事故データ!$AO$4:$AO$364=$F$92)*(事故データ!$V$4:$V$364=1))</f>
        <v>0</v>
      </c>
      <c r="N115" s="371">
        <f>SUMPRODUCT((事故データ!$O$4:$O$364=$C$94)*(事故データ!$AU$4:$AU$364=$F115)*(事故データ!$AT$4:$AT$364=N$94)*(事故データ!$AO$4:$AO$364=$F$92)*(事故データ!$V$4:$V$364=1))</f>
        <v>0</v>
      </c>
      <c r="O115" s="371">
        <f>SUMPRODUCT((事故データ!$O$4:$O$364=$C$94)*(事故データ!$AU$4:$AU$364=$F115)*(事故データ!$AT$4:$AT$364=O$94)*(事故データ!$AO$4:$AO$364=$F$92)*(事故データ!$V$4:$V$364=1))</f>
        <v>0</v>
      </c>
      <c r="P115" s="371">
        <f>SUMPRODUCT((事故データ!$O$4:$O$364=$C$94)*(事故データ!$AU$4:$AU$364=$F115)*(事故データ!$AT$4:$AT$364=P$94)*(事故データ!$AO$4:$AO$364=$F$92)*(事故データ!$V$4:$V$364=1))</f>
        <v>0</v>
      </c>
      <c r="Q115" s="371">
        <f>SUMPRODUCT((事故データ!$O$4:$O$364=$C$94)*(事故データ!$AU$4:$AU$364=$F115)*(事故データ!$AT$4:$AT$364=Q$94)*(事故データ!$AO$4:$AO$364=$F$92)*(事故データ!$V$4:$V$364=1))</f>
        <v>0</v>
      </c>
      <c r="R115" s="371">
        <f>SUMPRODUCT((事故データ!$O$4:$O$364=$C$94)*(事故データ!$AU$4:$AU$364=$F115)*(事故データ!$AT$4:$AT$364=R$94)*(事故データ!$AO$4:$AO$364=$F$92)*(事故データ!$V$4:$V$364=1))</f>
        <v>0</v>
      </c>
      <c r="S115" s="371">
        <f>SUMPRODUCT((事故データ!$O$4:$O$364=$C$94)*(事故データ!$AU$4:$AU$364=$F115)*(事故データ!$AT$4:$AT$364=S$94)*(事故データ!$AO$4:$AO$364=$F$92)*(事故データ!$V$4:$V$364=1))</f>
        <v>0</v>
      </c>
      <c r="T115" s="371">
        <f>SUMPRODUCT((事故データ!$O$4:$O$364=$C$94)*(事故データ!$AU$4:$AU$364=$F115)*(事故データ!$AT$4:$AT$364=T$94)*(事故データ!$AO$4:$AO$364=$F$92)*(事故データ!$V$4:$V$364=1))</f>
        <v>0</v>
      </c>
      <c r="U115" s="443">
        <f>SUMPRODUCT((事故データ!$O$4:$O$364=$C$94)*(事故データ!$AU$4:$AU$364=$F115)*(事故データ!$AT$4:$AT$364=U$94)*(事故データ!$AO$4:$AO$364=$F$92)*(事故データ!$V$4:$V$364=1))</f>
        <v>0</v>
      </c>
      <c r="W115" s="614"/>
      <c r="X115" s="310"/>
      <c r="Y115" s="615"/>
      <c r="Z115" s="298"/>
      <c r="AA115" s="298"/>
      <c r="AB115" s="298"/>
      <c r="AC115" s="298"/>
      <c r="AD115" s="298"/>
      <c r="AE115" s="298"/>
    </row>
    <row r="116" spans="1:31">
      <c r="A116" s="589">
        <v>20</v>
      </c>
      <c r="B116" s="589" t="str">
        <f>項目入力!X29</f>
        <v>ドア・扉開閉時</v>
      </c>
      <c r="F116" s="616" t="str">
        <f>"検索項目➤ "&amp;(VLOOKUP(W92,$E$87:$U$115,2,0))</f>
        <v>検索項目➤ 車</v>
      </c>
      <c r="G116" s="603">
        <f>VLOOKUP($W$92,$E$87:$U$115,3,0)</f>
        <v>2</v>
      </c>
      <c r="H116" s="604">
        <f>VLOOKUP($W$92,$E$97:$U$115,4,0)</f>
        <v>0</v>
      </c>
      <c r="I116" s="605">
        <f>VLOOKUP($W$92,$E$97:$U$115,5,0)</f>
        <v>0</v>
      </c>
      <c r="J116" s="605">
        <f>VLOOKUP($W$92,$E$97:$U$115,6,0)</f>
        <v>0</v>
      </c>
      <c r="K116" s="605">
        <f>VLOOKUP($W$92,$E$97:$U$115,7,0)</f>
        <v>0</v>
      </c>
      <c r="L116" s="605">
        <f>VLOOKUP($W$92,$E$97:$U$115,8,0)</f>
        <v>1</v>
      </c>
      <c r="M116" s="605">
        <f>VLOOKUP($W$92,$E$97:$U$115,9,0)</f>
        <v>1</v>
      </c>
      <c r="N116" s="605">
        <f>VLOOKUP($W$92,$E$97:$U$115,10,0)</f>
        <v>0</v>
      </c>
      <c r="O116" s="605">
        <f>VLOOKUP($W$92,$E$97:$U$115,11,0)</f>
        <v>0</v>
      </c>
      <c r="P116" s="605">
        <f>VLOOKUP($W$92,$E$97:$U$115,12,0)</f>
        <v>0</v>
      </c>
      <c r="Q116" s="605">
        <f>VLOOKUP($W$92,$E$97:$U$115,13,0)</f>
        <v>0</v>
      </c>
      <c r="R116" s="605">
        <f>VLOOKUP($W$92,$E$97:$U$115,14,0)</f>
        <v>0</v>
      </c>
      <c r="S116" s="605">
        <f>VLOOKUP($W$92,$E$97:$U$115,15,0)</f>
        <v>0</v>
      </c>
      <c r="T116" s="605">
        <f>VLOOKUP($W$92,$E$97:$U$115,16,0)</f>
        <v>0</v>
      </c>
      <c r="U116" s="606">
        <f>VLOOKUP($W$92,$E$97:$U$115,17,0)</f>
        <v>0</v>
      </c>
      <c r="W116" s="614">
        <f>P116</f>
        <v>0</v>
      </c>
      <c r="X116" s="310"/>
      <c r="Y116" s="615">
        <f>S116</f>
        <v>0</v>
      </c>
      <c r="Z116" s="298"/>
      <c r="AA116" s="298"/>
      <c r="AB116" s="298"/>
      <c r="AC116" s="298"/>
      <c r="AD116" s="298"/>
      <c r="AE116" s="298"/>
    </row>
    <row r="117" spans="1:31">
      <c r="A117" s="589">
        <v>21</v>
      </c>
      <c r="B117" s="589" t="str">
        <f>項目入力!X30</f>
        <v>駐停車時措置</v>
      </c>
      <c r="W117" s="614"/>
      <c r="X117" s="310"/>
      <c r="Y117" s="615"/>
      <c r="Z117" s="298"/>
      <c r="AA117" s="298"/>
      <c r="AB117" s="298"/>
      <c r="AC117" s="298"/>
      <c r="AD117" s="298"/>
      <c r="AE117" s="298"/>
    </row>
    <row r="118" spans="1:31">
      <c r="A118" s="589">
        <v>22</v>
      </c>
      <c r="B118" s="589" t="str">
        <f>項目入力!X31</f>
        <v>車内事故</v>
      </c>
      <c r="W118" s="614">
        <f>K116</f>
        <v>0</v>
      </c>
      <c r="X118" s="299">
        <f>L116</f>
        <v>1</v>
      </c>
      <c r="Y118" s="615">
        <f>M116</f>
        <v>1</v>
      </c>
      <c r="Z118" s="298"/>
      <c r="AA118" s="298"/>
      <c r="AB118" s="298"/>
      <c r="AC118" s="298"/>
      <c r="AD118" s="298"/>
      <c r="AE118" s="298"/>
    </row>
    <row r="119" spans="1:31">
      <c r="A119" s="589">
        <v>23</v>
      </c>
      <c r="B119" s="589" t="str">
        <f>項目入力!X32</f>
        <v>荷積降時等事故</v>
      </c>
    </row>
    <row r="121" spans="1:31">
      <c r="A121" s="325" t="s">
        <v>248</v>
      </c>
    </row>
  </sheetData>
  <mergeCells count="6">
    <mergeCell ref="C94:C96"/>
    <mergeCell ref="C9:C11"/>
    <mergeCell ref="C67:C69"/>
    <mergeCell ref="C38:C40"/>
    <mergeCell ref="D9:D10"/>
    <mergeCell ref="D67:D68"/>
  </mergeCells>
  <phoneticPr fontId="2"/>
  <conditionalFormatting sqref="H70:AD88">
    <cfRule type="cellIs" dxfId="124" priority="19" operator="between">
      <formula>0</formula>
      <formula>0</formula>
    </cfRule>
  </conditionalFormatting>
  <conditionalFormatting sqref="D70:D88 G11:R33 S11:AF11">
    <cfRule type="cellIs" dxfId="123" priority="27" operator="between">
      <formula>0</formula>
      <formula>0</formula>
    </cfRule>
  </conditionalFormatting>
  <conditionalFormatting sqref="D29:D33">
    <cfRule type="cellIs" dxfId="122" priority="26" operator="between">
      <formula>0</formula>
      <formula>0</formula>
    </cfRule>
  </conditionalFormatting>
  <conditionalFormatting sqref="G69:R86 G87:G88 S69:AD69">
    <cfRule type="cellIs" dxfId="121" priority="25" operator="between">
      <formula>0</formula>
      <formula>0</formula>
    </cfRule>
  </conditionalFormatting>
  <conditionalFormatting sqref="D88">
    <cfRule type="cellIs" dxfId="120" priority="24" operator="between">
      <formula>0</formula>
      <formula>0</formula>
    </cfRule>
  </conditionalFormatting>
  <conditionalFormatting sqref="D12:D33">
    <cfRule type="cellIs" dxfId="119" priority="23" operator="between">
      <formula>0</formula>
      <formula>0</formula>
    </cfRule>
  </conditionalFormatting>
  <conditionalFormatting sqref="S12:U33">
    <cfRule type="cellIs" dxfId="118" priority="22" operator="between">
      <formula>0</formula>
      <formula>0</formula>
    </cfRule>
  </conditionalFormatting>
  <conditionalFormatting sqref="H70:U88">
    <cfRule type="cellIs" dxfId="117" priority="21" operator="between">
      <formula>0</formula>
      <formula>0</formula>
    </cfRule>
  </conditionalFormatting>
  <conditionalFormatting sqref="V12:AF33">
    <cfRule type="cellIs" dxfId="116" priority="20" operator="between">
      <formula>0</formula>
      <formula>0</formula>
    </cfRule>
  </conditionalFormatting>
  <conditionalFormatting sqref="G40:R59 S40:U40 W40 G60:U60">
    <cfRule type="cellIs" dxfId="115" priority="18" operator="between">
      <formula>0</formula>
      <formula>0</formula>
    </cfRule>
  </conditionalFormatting>
  <conditionalFormatting sqref="D58:D59">
    <cfRule type="cellIs" dxfId="114" priority="17" operator="between">
      <formula>0</formula>
      <formula>0</formula>
    </cfRule>
  </conditionalFormatting>
  <conditionalFormatting sqref="D41:D59">
    <cfRule type="cellIs" dxfId="113" priority="16" operator="between">
      <formula>0</formula>
      <formula>0</formula>
    </cfRule>
  </conditionalFormatting>
  <conditionalFormatting sqref="S41:U59">
    <cfRule type="cellIs" dxfId="112" priority="15" operator="between">
      <formula>0</formula>
      <formula>0</formula>
    </cfRule>
  </conditionalFormatting>
  <conditionalFormatting sqref="W53:Y62">
    <cfRule type="cellIs" dxfId="111" priority="12" operator="between">
      <formula>0</formula>
      <formula>0</formula>
    </cfRule>
  </conditionalFormatting>
  <conditionalFormatting sqref="W41:Y50">
    <cfRule type="cellIs" dxfId="110" priority="13" operator="between">
      <formula>0</formula>
      <formula>0</formula>
    </cfRule>
  </conditionalFormatting>
  <conditionalFormatting sqref="H68:AD68">
    <cfRule type="cellIs" dxfId="109" priority="11" operator="between">
      <formula>0</formula>
      <formula>0</formula>
    </cfRule>
  </conditionalFormatting>
  <conditionalFormatting sqref="H116:U116">
    <cfRule type="cellIs" dxfId="108" priority="3" operator="between">
      <formula>0</formula>
      <formula>0</formula>
    </cfRule>
  </conditionalFormatting>
  <conditionalFormatting sqref="G96:R115 S96:U96 W96 G116">
    <cfRule type="cellIs" dxfId="107" priority="10" operator="between">
      <formula>0</formula>
      <formula>0</formula>
    </cfRule>
  </conditionalFormatting>
  <conditionalFormatting sqref="D114:D115">
    <cfRule type="cellIs" dxfId="106" priority="9" operator="between">
      <formula>0</formula>
      <formula>0</formula>
    </cfRule>
  </conditionalFormatting>
  <conditionalFormatting sqref="D97:D115">
    <cfRule type="cellIs" dxfId="105" priority="8" operator="between">
      <formula>0</formula>
      <formula>0</formula>
    </cfRule>
  </conditionalFormatting>
  <conditionalFormatting sqref="S97:U115">
    <cfRule type="cellIs" dxfId="104" priority="7" operator="between">
      <formula>0</formula>
      <formula>0</formula>
    </cfRule>
  </conditionalFormatting>
  <conditionalFormatting sqref="W109:Y118">
    <cfRule type="cellIs" dxfId="103" priority="5" operator="between">
      <formula>0</formula>
      <formula>0</formula>
    </cfRule>
  </conditionalFormatting>
  <conditionalFormatting sqref="W97:Y106">
    <cfRule type="cellIs" dxfId="102" priority="6" operator="between">
      <formula>0</formula>
      <formula>0</formula>
    </cfRule>
  </conditionalFormatting>
  <conditionalFormatting sqref="H95:U95">
    <cfRule type="cellIs" dxfId="101" priority="4" operator="between">
      <formula>0</formula>
      <formula>0</formula>
    </cfRule>
  </conditionalFormatting>
  <conditionalFormatting sqref="H39:U39">
    <cfRule type="cellIs" dxfId="100" priority="2" operator="between">
      <formula>0</formula>
      <formula>0</formula>
    </cfRule>
  </conditionalFormatting>
  <conditionalFormatting sqref="H10:AF10">
    <cfRule type="cellIs" dxfId="99" priority="1" operator="between">
      <formula>0</formula>
      <formula>0</formula>
    </cfRule>
  </conditionalFormatting>
  <hyperlinks>
    <hyperlink ref="C4" location="形態×相手×部位!A75" display="▼事故形態別×相手別×第一当事者（指定年）" xr:uid="{00000000-0004-0000-0500-000000000000}"/>
    <hyperlink ref="C3" location="形態×相手×部位!A45" display="▼指定事故形態別（検索）×相手別×衝突部位別×第一当事者（入力年以降）" xr:uid="{00000000-0004-0000-0500-000001000000}"/>
    <hyperlink ref="C5" location="形態×相手×部位!A105" display="▼指定事故形態別（検索）×相手別（検索）×衝突部位別×第一当事者（指定年）" xr:uid="{00000000-0004-0000-0500-000002000000}"/>
    <hyperlink ref="A121" location="形態×相手×部位!A1" display="▲" xr:uid="{00000000-0004-0000-0500-000003000000}"/>
    <hyperlink ref="A88" location="形態×相手×部位!A1" display="▲" xr:uid="{00000000-0004-0000-0500-000004000000}"/>
    <hyperlink ref="A64" location="形態×相手×部位!A1" display="▲" xr:uid="{00000000-0004-0000-0500-000005000000}"/>
    <hyperlink ref="A34" location="形態×相手×部位!A1" display="▲" xr:uid="{00000000-0004-0000-0500-000006000000}"/>
    <hyperlink ref="I3" location="形態×相手×部位!AD50" display="◀左同(図)＋相手指定×衝突部位(図)" xr:uid="{DBD69CE3-E84C-4DCE-9826-D6D94BB08B8C}"/>
    <hyperlink ref="I5" location="形態×相手×部位!AD110" display="◀左同(図)＋相手指定×衝突部位(図)" xr:uid="{DC7934AD-30E1-406B-8B4C-2406F3AC9EB2}"/>
    <hyperlink ref="Z92" location="形態×相手×部位!A1" display="▲" xr:uid="{8DAF6E65-3D80-4728-A737-DA9CEC5CE7AA}"/>
    <hyperlink ref="AC36" location="形態×相手×部位!A1" display="▲" xr:uid="{E4E3060B-8079-4969-B287-9BFBF88926A5}"/>
  </hyperlinks>
  <pageMargins left="0.7" right="0.7" top="0.75" bottom="0.75" header="0.3" footer="0.3"/>
  <ignoredErrors>
    <ignoredError sqref="G11 G40 G69 G96" formula="1"/>
  </ignoredErrors>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2:AR107"/>
  <sheetViews>
    <sheetView zoomScale="90" zoomScaleNormal="90" workbookViewId="0"/>
  </sheetViews>
  <sheetFormatPr defaultRowHeight="18.75"/>
  <cols>
    <col min="1" max="1" width="6.125" style="326" customWidth="1"/>
    <col min="2" max="2" width="3.75" style="548" customWidth="1"/>
    <col min="3" max="3" width="11.125" style="326" customWidth="1"/>
    <col min="4" max="4" width="5.875" style="326" customWidth="1"/>
    <col min="5" max="5" width="6" style="326" customWidth="1"/>
    <col min="6" max="28" width="4.625" style="326" customWidth="1"/>
    <col min="29" max="29" width="5.25" style="326" customWidth="1"/>
    <col min="30" max="32" width="4.625" style="326" customWidth="1"/>
    <col min="33" max="33" width="5" style="326" customWidth="1"/>
    <col min="34" max="40" width="4.25" style="326" customWidth="1"/>
    <col min="41" max="43" width="9" style="326"/>
    <col min="44" max="57" width="5.25" style="326" customWidth="1"/>
    <col min="58" max="16384" width="9" style="326"/>
  </cols>
  <sheetData>
    <row r="2" spans="1:44">
      <c r="B2" s="548">
        <v>1</v>
      </c>
      <c r="C2" s="326" t="s">
        <v>1187</v>
      </c>
      <c r="AH2" s="548"/>
      <c r="AJ2" s="757"/>
    </row>
    <row r="3" spans="1:44">
      <c r="B3" s="548">
        <v>2</v>
      </c>
      <c r="C3" s="5" t="s">
        <v>1693</v>
      </c>
      <c r="AH3" s="548"/>
      <c r="AJ3" s="757"/>
    </row>
    <row r="4" spans="1:44">
      <c r="B4" s="548">
        <v>3</v>
      </c>
      <c r="C4" s="5" t="s">
        <v>1188</v>
      </c>
      <c r="AH4" s="548"/>
      <c r="AJ4" s="757"/>
    </row>
    <row r="5" spans="1:44">
      <c r="B5" s="548">
        <v>4</v>
      </c>
      <c r="C5" s="5" t="s">
        <v>1189</v>
      </c>
      <c r="F5" s="757"/>
      <c r="I5" s="548"/>
    </row>
    <row r="6" spans="1:44">
      <c r="B6" s="326"/>
      <c r="C6" s="325"/>
      <c r="F6" s="757"/>
      <c r="I6" s="548"/>
    </row>
    <row r="7" spans="1:44">
      <c r="B7" s="326"/>
      <c r="I7" s="548"/>
    </row>
    <row r="8" spans="1:44">
      <c r="A8" s="548"/>
      <c r="B8" s="1139">
        <v>1</v>
      </c>
      <c r="C8" s="298" t="s">
        <v>1190</v>
      </c>
      <c r="D8" s="298"/>
      <c r="E8" s="298"/>
      <c r="F8" s="298"/>
      <c r="G8" s="298"/>
      <c r="H8" s="298"/>
      <c r="I8" s="298"/>
      <c r="J8" s="298"/>
      <c r="K8" s="298"/>
      <c r="L8" s="298"/>
      <c r="M8" s="298"/>
      <c r="N8" s="298"/>
      <c r="O8" s="298"/>
      <c r="P8" s="298"/>
      <c r="Q8" s="298"/>
      <c r="R8" s="298"/>
      <c r="S8" s="298"/>
      <c r="T8" s="298"/>
      <c r="U8" s="298"/>
      <c r="V8" s="298"/>
      <c r="W8" s="298"/>
      <c r="X8" s="298"/>
      <c r="Y8" s="298"/>
      <c r="Z8" s="298"/>
      <c r="AA8" s="298"/>
      <c r="AB8" s="298"/>
      <c r="AC8" s="298"/>
      <c r="AD8" s="298"/>
      <c r="AE8" s="298"/>
      <c r="AF8" s="298"/>
      <c r="AG8" s="298"/>
      <c r="AH8" s="298"/>
      <c r="AI8" s="298"/>
      <c r="AJ8" s="298"/>
      <c r="AK8" s="298"/>
      <c r="AL8" s="298"/>
      <c r="AM8" s="298"/>
      <c r="AN8" s="298"/>
      <c r="AO8" s="298"/>
      <c r="AP8" s="298"/>
      <c r="AQ8" s="298"/>
      <c r="AR8" s="298"/>
    </row>
    <row r="9" spans="1:44" ht="61.5" customHeight="1">
      <c r="C9" s="952" t="s">
        <v>6</v>
      </c>
      <c r="D9" s="968" t="s">
        <v>3</v>
      </c>
      <c r="E9" s="952" t="s">
        <v>7</v>
      </c>
      <c r="F9" s="969" t="str">
        <f>項目入力!C110</f>
        <v>正面衝突</v>
      </c>
      <c r="G9" s="970" t="str">
        <f>項目入力!D110</f>
        <v>直進時</v>
      </c>
      <c r="H9" s="970" t="str">
        <f>項目入力!E110</f>
        <v>出会い頭</v>
      </c>
      <c r="I9" s="970" t="str">
        <f>項目入力!F110</f>
        <v>右折時</v>
      </c>
      <c r="J9" s="970" t="str">
        <f>項目入力!G110</f>
        <v>左折時</v>
      </c>
      <c r="K9" s="970" t="str">
        <f>項目入力!H110</f>
        <v>カーブ走行時</v>
      </c>
      <c r="L9" s="970" t="str">
        <f>項目入力!I110</f>
        <v>追突</v>
      </c>
      <c r="M9" s="970" t="str">
        <f>項目入力!J110</f>
        <v>発進追突</v>
      </c>
      <c r="N9" s="970" t="str">
        <f>項目入力!K110</f>
        <v>車線
変更時</v>
      </c>
      <c r="O9" s="970" t="str">
        <f>項目入力!L110</f>
        <v>合流時</v>
      </c>
      <c r="P9" s="970" t="str">
        <f>項目入力!M110</f>
        <v>離合時</v>
      </c>
      <c r="Q9" s="970" t="str">
        <f>項目入力!N110</f>
        <v>側方通過時</v>
      </c>
      <c r="R9" s="970" t="str">
        <f>項目入力!O110</f>
        <v>施設出入時</v>
      </c>
      <c r="S9" s="970" t="str">
        <f>項目入力!P110</f>
        <v>転回時</v>
      </c>
      <c r="T9" s="970" t="str">
        <f>項目入力!Q110</f>
        <v>バック時</v>
      </c>
      <c r="U9" s="970" t="str">
        <f>項目入力!R110</f>
        <v>移動時</v>
      </c>
      <c r="V9" s="970" t="str">
        <f>項目入力!S110</f>
        <v>料金所等通過時</v>
      </c>
      <c r="W9" s="971" t="str">
        <f>項目入力!T110</f>
        <v>発進時＆措置等</v>
      </c>
      <c r="X9" s="971" t="str">
        <f>項目入力!U110</f>
        <v>停車時</v>
      </c>
      <c r="Y9" s="971" t="str">
        <f>項目入力!V110</f>
        <v>ドア・扉開閉時</v>
      </c>
      <c r="Z9" s="971" t="str">
        <f>項目入力!W110</f>
        <v>駐停車時措置</v>
      </c>
      <c r="AA9" s="971" t="str">
        <f>項目入力!X110</f>
        <v>車内事故</v>
      </c>
      <c r="AB9" s="1008" t="str">
        <f>項目入力!Y110</f>
        <v>荷積降時等事故</v>
      </c>
      <c r="AC9" s="1008" t="str">
        <f>項目入力!Z110</f>
        <v>落下・飛散等事故</v>
      </c>
      <c r="AD9" s="1009" t="str">
        <f>項目入力!AA110</f>
        <v>その他・不明</v>
      </c>
      <c r="AE9" s="972"/>
      <c r="AF9" s="972"/>
      <c r="AG9" s="298"/>
      <c r="AH9" s="298"/>
      <c r="AI9" s="298"/>
      <c r="AJ9" s="298"/>
      <c r="AK9" s="298"/>
      <c r="AL9" s="298"/>
      <c r="AM9" s="298"/>
      <c r="AN9" s="298"/>
      <c r="AO9" s="298"/>
      <c r="AP9" s="298"/>
      <c r="AQ9" s="298"/>
    </row>
    <row r="10" spans="1:44">
      <c r="C10" s="339" t="s">
        <v>0</v>
      </c>
      <c r="D10" s="973">
        <f>SUM(D11:D26)</f>
        <v>31</v>
      </c>
      <c r="E10" s="1030">
        <f>D10/D10</f>
        <v>1</v>
      </c>
      <c r="F10" s="974">
        <f>SUM(F11:F26)</f>
        <v>0</v>
      </c>
      <c r="G10" s="975">
        <f t="shared" ref="G10:AD10" si="0">SUM(G11:G26)</f>
        <v>1</v>
      </c>
      <c r="H10" s="975">
        <f t="shared" si="0"/>
        <v>0</v>
      </c>
      <c r="I10" s="975">
        <f t="shared" si="0"/>
        <v>0</v>
      </c>
      <c r="J10" s="975">
        <f t="shared" si="0"/>
        <v>4</v>
      </c>
      <c r="K10" s="975">
        <f t="shared" si="0"/>
        <v>0</v>
      </c>
      <c r="L10" s="975">
        <f t="shared" si="0"/>
        <v>2</v>
      </c>
      <c r="M10" s="975">
        <f t="shared" si="0"/>
        <v>2</v>
      </c>
      <c r="N10" s="975">
        <f t="shared" si="0"/>
        <v>1</v>
      </c>
      <c r="O10" s="975">
        <f t="shared" si="0"/>
        <v>0</v>
      </c>
      <c r="P10" s="975">
        <f t="shared" si="0"/>
        <v>0</v>
      </c>
      <c r="Q10" s="975">
        <f t="shared" si="0"/>
        <v>0</v>
      </c>
      <c r="R10" s="975">
        <f t="shared" si="0"/>
        <v>1</v>
      </c>
      <c r="S10" s="975">
        <f t="shared" si="0"/>
        <v>1</v>
      </c>
      <c r="T10" s="975">
        <f t="shared" si="0"/>
        <v>9</v>
      </c>
      <c r="U10" s="975">
        <f t="shared" si="0"/>
        <v>5</v>
      </c>
      <c r="V10" s="975">
        <f t="shared" si="0"/>
        <v>0</v>
      </c>
      <c r="W10" s="975">
        <f t="shared" si="0"/>
        <v>3</v>
      </c>
      <c r="X10" s="975">
        <f t="shared" si="0"/>
        <v>1</v>
      </c>
      <c r="Y10" s="975">
        <f t="shared" si="0"/>
        <v>0</v>
      </c>
      <c r="Z10" s="975">
        <f t="shared" si="0"/>
        <v>1</v>
      </c>
      <c r="AA10" s="975">
        <f t="shared" si="0"/>
        <v>0</v>
      </c>
      <c r="AB10" s="975">
        <f t="shared" si="0"/>
        <v>0</v>
      </c>
      <c r="AC10" s="975">
        <f t="shared" si="0"/>
        <v>0</v>
      </c>
      <c r="AD10" s="976">
        <f t="shared" si="0"/>
        <v>0</v>
      </c>
      <c r="AE10" s="972"/>
      <c r="AF10" s="972"/>
      <c r="AG10" s="298"/>
      <c r="AH10" s="298"/>
      <c r="AI10" s="299"/>
      <c r="AJ10" s="299"/>
      <c r="AK10" s="299"/>
      <c r="AL10" s="298"/>
      <c r="AM10" s="298"/>
      <c r="AN10" s="298"/>
      <c r="AO10" s="298"/>
      <c r="AP10" s="298"/>
      <c r="AQ10" s="298"/>
    </row>
    <row r="11" spans="1:44">
      <c r="C11" s="977" t="str">
        <f>項目入力!AA10</f>
        <v>前部左角</v>
      </c>
      <c r="D11" s="978">
        <f>SUM(F11:AD11)</f>
        <v>0</v>
      </c>
      <c r="E11" s="979">
        <f>D11/$D$10</f>
        <v>0</v>
      </c>
      <c r="F11" s="980">
        <f>SUMPRODUCT((事故データ!$AO$4:$AO$364=F$9)*(事故データ!$AT$4:$AT$364=衝突部位×形態!$C11))</f>
        <v>0</v>
      </c>
      <c r="G11" s="981">
        <f>SUMPRODUCT((事故データ!$AO$4:$AO$364=G$9)*(事故データ!$AT$4:$AT$364=衝突部位×形態!$C11))</f>
        <v>0</v>
      </c>
      <c r="H11" s="981">
        <f>SUMPRODUCT((事故データ!$AO$4:$AO$364=H$9)*(事故データ!$AT$4:$AT$364=衝突部位×形態!$C11))</f>
        <v>0</v>
      </c>
      <c r="I11" s="981">
        <f>SUMPRODUCT((事故データ!$AO$4:$AO$364=I$9)*(事故データ!$AT$4:$AT$364=衝突部位×形態!$C11))</f>
        <v>0</v>
      </c>
      <c r="J11" s="981">
        <f>SUMPRODUCT((事故データ!$AO$4:$AO$364=J$9)*(事故データ!$AT$4:$AT$364=衝突部位×形態!$C11))</f>
        <v>0</v>
      </c>
      <c r="K11" s="981">
        <f>SUMPRODUCT((事故データ!$AO$4:$AO$364=K$9)*(事故データ!$AT$4:$AT$364=衝突部位×形態!$C11))</f>
        <v>0</v>
      </c>
      <c r="L11" s="981">
        <f>SUMPRODUCT((事故データ!$AO$4:$AO$364=L$9)*(事故データ!$AT$4:$AT$364=衝突部位×形態!$C11))</f>
        <v>0</v>
      </c>
      <c r="M11" s="981">
        <f>SUMPRODUCT((事故データ!$AO$4:$AO$364=M$9)*(事故データ!$AT$4:$AT$364=衝突部位×形態!$C11))</f>
        <v>0</v>
      </c>
      <c r="N11" s="981">
        <f>SUMPRODUCT((事故データ!$AO$4:$AO$364=N$9)*(事故データ!$AT$4:$AT$364=衝突部位×形態!$C11))</f>
        <v>0</v>
      </c>
      <c r="O11" s="981">
        <f>SUMPRODUCT((事故データ!$AO$4:$AO$364=O$9)*(事故データ!$AT$4:$AT$364=衝突部位×形態!$C11))</f>
        <v>0</v>
      </c>
      <c r="P11" s="981">
        <f>SUMPRODUCT((事故データ!$AO$4:$AO$364=P$9)*(事故データ!$AT$4:$AT$364=衝突部位×形態!$C11))</f>
        <v>0</v>
      </c>
      <c r="Q11" s="981">
        <f>SUMPRODUCT((事故データ!$AO$4:$AO$364=Q$9)*(事故データ!$AT$4:$AT$364=衝突部位×形態!$C11))</f>
        <v>0</v>
      </c>
      <c r="R11" s="981">
        <f>SUMPRODUCT((事故データ!$AO$4:$AO$364=R$9)*(事故データ!$AT$4:$AT$364=衝突部位×形態!$C11))</f>
        <v>0</v>
      </c>
      <c r="S11" s="981">
        <f>SUMPRODUCT((事故データ!$AO$4:$AO$364=S$9)*(事故データ!$AT$4:$AT$364=衝突部位×形態!$C11))</f>
        <v>0</v>
      </c>
      <c r="T11" s="981">
        <f>SUMPRODUCT((事故データ!$AO$4:$AO$364=T$9)*(事故データ!$AT$4:$AT$364=衝突部位×形態!$C11))</f>
        <v>0</v>
      </c>
      <c r="U11" s="981">
        <f>SUMPRODUCT((事故データ!$AO$4:$AO$364=U$9)*(事故データ!$AT$4:$AT$364=衝突部位×形態!$C11))</f>
        <v>0</v>
      </c>
      <c r="V11" s="981">
        <f>SUMPRODUCT((事故データ!$AO$4:$AO$364=V$9)*(事故データ!$AT$4:$AT$364=衝突部位×形態!$C11))</f>
        <v>0</v>
      </c>
      <c r="W11" s="981">
        <f>SUMPRODUCT((事故データ!$AO$4:$AO$364=W$9)*(事故データ!$AT$4:$AT$364=衝突部位×形態!$C11))</f>
        <v>0</v>
      </c>
      <c r="X11" s="981">
        <f>SUMPRODUCT((事故データ!$AO$4:$AO$364=X$9)*(事故データ!$AT$4:$AT$364=衝突部位×形態!$C11))</f>
        <v>0</v>
      </c>
      <c r="Y11" s="981">
        <f>SUMPRODUCT((事故データ!$AO$4:$AO$364=Y$9)*(事故データ!$AT$4:$AT$364=衝突部位×形態!$C11))</f>
        <v>0</v>
      </c>
      <c r="Z11" s="981">
        <f>SUMPRODUCT((事故データ!$AO$4:$AO$364=Z$9)*(事故データ!$AT$4:$AT$364=衝突部位×形態!$C11))</f>
        <v>0</v>
      </c>
      <c r="AA11" s="981">
        <f>SUMPRODUCT((事故データ!$AO$4:$AO$364=AA$9)*(事故データ!$AT$4:$AT$364=衝突部位×形態!$C11))</f>
        <v>0</v>
      </c>
      <c r="AB11" s="981">
        <f>SUMPRODUCT((事故データ!$AO$4:$AO$364=AB$9)*(事故データ!$AT$4:$AT$364=衝突部位×形態!$C11))</f>
        <v>0</v>
      </c>
      <c r="AC11" s="981">
        <f>SUMPRODUCT((事故データ!$AO$4:$AO$364=AC$9)*(事故データ!$AT$4:$AT$364=衝突部位×形態!$C11))</f>
        <v>0</v>
      </c>
      <c r="AD11" s="982">
        <f>SUMPRODUCT((事故データ!$AO$4:$AO$364=AD$9)*(事故データ!$AT$4:$AT$364=衝突部位×形態!$C11))</f>
        <v>0</v>
      </c>
      <c r="AE11" s="972"/>
      <c r="AF11" s="972"/>
      <c r="AG11" s="298"/>
      <c r="AH11" s="298"/>
      <c r="AI11" s="304"/>
      <c r="AJ11" s="298"/>
      <c r="AK11" s="309"/>
      <c r="AL11" s="298"/>
      <c r="AM11" s="298"/>
      <c r="AN11" s="298"/>
      <c r="AO11" s="298"/>
      <c r="AP11" s="298"/>
      <c r="AQ11" s="298"/>
    </row>
    <row r="12" spans="1:44">
      <c r="C12" s="983" t="str">
        <f>項目入力!AA11</f>
        <v>前部</v>
      </c>
      <c r="D12" s="984">
        <f t="shared" ref="D12:D25" si="1">SUM(F12:AD12)</f>
        <v>3</v>
      </c>
      <c r="E12" s="640">
        <f t="shared" ref="E12:E24" si="2">D12/$D$10</f>
        <v>9.6774193548387094E-2</v>
      </c>
      <c r="F12" s="985">
        <f>SUMPRODUCT((事故データ!$AO$4:$AO$364=F$9)*(事故データ!$AT$4:$AT$364=衝突部位×形態!$C12))</f>
        <v>0</v>
      </c>
      <c r="G12" s="642">
        <f>SUMPRODUCT((事故データ!$AO$4:$AO$364=G$9)*(事故データ!$AT$4:$AT$364=衝突部位×形態!$C12))</f>
        <v>0</v>
      </c>
      <c r="H12" s="642">
        <f>SUMPRODUCT((事故データ!$AO$4:$AO$364=H$9)*(事故データ!$AT$4:$AT$364=衝突部位×形態!$C12))</f>
        <v>0</v>
      </c>
      <c r="I12" s="642">
        <f>SUMPRODUCT((事故データ!$AO$4:$AO$364=I$9)*(事故データ!$AT$4:$AT$364=衝突部位×形態!$C12))</f>
        <v>0</v>
      </c>
      <c r="J12" s="642">
        <f>SUMPRODUCT((事故データ!$AO$4:$AO$364=J$9)*(事故データ!$AT$4:$AT$364=衝突部位×形態!$C12))</f>
        <v>0</v>
      </c>
      <c r="K12" s="642">
        <f>SUMPRODUCT((事故データ!$AO$4:$AO$364=K$9)*(事故データ!$AT$4:$AT$364=衝突部位×形態!$C12))</f>
        <v>0</v>
      </c>
      <c r="L12" s="642">
        <f>SUMPRODUCT((事故データ!$AO$4:$AO$364=L$9)*(事故データ!$AT$4:$AT$364=衝突部位×形態!$C12))</f>
        <v>1</v>
      </c>
      <c r="M12" s="642">
        <f>SUMPRODUCT((事故データ!$AO$4:$AO$364=M$9)*(事故データ!$AT$4:$AT$364=衝突部位×形態!$C12))</f>
        <v>2</v>
      </c>
      <c r="N12" s="642">
        <f>SUMPRODUCT((事故データ!$AO$4:$AO$364=N$9)*(事故データ!$AT$4:$AT$364=衝突部位×形態!$C12))</f>
        <v>0</v>
      </c>
      <c r="O12" s="642">
        <f>SUMPRODUCT((事故データ!$AO$4:$AO$364=O$9)*(事故データ!$AT$4:$AT$364=衝突部位×形態!$C12))</f>
        <v>0</v>
      </c>
      <c r="P12" s="642">
        <f>SUMPRODUCT((事故データ!$AO$4:$AO$364=P$9)*(事故データ!$AT$4:$AT$364=衝突部位×形態!$C12))</f>
        <v>0</v>
      </c>
      <c r="Q12" s="642">
        <f>SUMPRODUCT((事故データ!$AO$4:$AO$364=Q$9)*(事故データ!$AT$4:$AT$364=衝突部位×形態!$C12))</f>
        <v>0</v>
      </c>
      <c r="R12" s="642">
        <f>SUMPRODUCT((事故データ!$AO$4:$AO$364=R$9)*(事故データ!$AT$4:$AT$364=衝突部位×形態!$C12))</f>
        <v>0</v>
      </c>
      <c r="S12" s="642">
        <f>SUMPRODUCT((事故データ!$AO$4:$AO$364=S$9)*(事故データ!$AT$4:$AT$364=衝突部位×形態!$C12))</f>
        <v>0</v>
      </c>
      <c r="T12" s="642">
        <f>SUMPRODUCT((事故データ!$AO$4:$AO$364=T$9)*(事故データ!$AT$4:$AT$364=衝突部位×形態!$C12))</f>
        <v>0</v>
      </c>
      <c r="U12" s="642">
        <f>SUMPRODUCT((事故データ!$AO$4:$AO$364=U$9)*(事故データ!$AT$4:$AT$364=衝突部位×形態!$C12))</f>
        <v>0</v>
      </c>
      <c r="V12" s="642">
        <f>SUMPRODUCT((事故データ!$AO$4:$AO$364=V$9)*(事故データ!$AT$4:$AT$364=衝突部位×形態!$C12))</f>
        <v>0</v>
      </c>
      <c r="W12" s="642">
        <f>SUMPRODUCT((事故データ!$AO$4:$AO$364=W$9)*(事故データ!$AT$4:$AT$364=衝突部位×形態!$C12))</f>
        <v>0</v>
      </c>
      <c r="X12" s="642">
        <f>SUMPRODUCT((事故データ!$AO$4:$AO$364=X$9)*(事故データ!$AT$4:$AT$364=衝突部位×形態!$C12))</f>
        <v>0</v>
      </c>
      <c r="Y12" s="642">
        <f>SUMPRODUCT((事故データ!$AO$4:$AO$364=Y$9)*(事故データ!$AT$4:$AT$364=衝突部位×形態!$C12))</f>
        <v>0</v>
      </c>
      <c r="Z12" s="642">
        <f>SUMPRODUCT((事故データ!$AO$4:$AO$364=Z$9)*(事故データ!$AT$4:$AT$364=衝突部位×形態!$C12))</f>
        <v>0</v>
      </c>
      <c r="AA12" s="642">
        <f>SUMPRODUCT((事故データ!$AO$4:$AO$364=AA$9)*(事故データ!$AT$4:$AT$364=衝突部位×形態!$C12))</f>
        <v>0</v>
      </c>
      <c r="AB12" s="642">
        <f>SUMPRODUCT((事故データ!$AO$4:$AO$364=AB$9)*(事故データ!$AT$4:$AT$364=衝突部位×形態!$C12))</f>
        <v>0</v>
      </c>
      <c r="AC12" s="642">
        <f>SUMPRODUCT((事故データ!$AO$4:$AO$364=AC$9)*(事故データ!$AT$4:$AT$364=衝突部位×形態!$C12))</f>
        <v>0</v>
      </c>
      <c r="AD12" s="643">
        <f>SUMPRODUCT((事故データ!$AO$4:$AO$364=AD$9)*(事故データ!$AT$4:$AT$364=衝突部位×形態!$C12))</f>
        <v>0</v>
      </c>
      <c r="AE12" s="972"/>
      <c r="AF12" s="972"/>
      <c r="AG12" s="298"/>
      <c r="AH12" s="1145"/>
      <c r="AI12" s="1146">
        <f>D11</f>
        <v>0</v>
      </c>
      <c r="AJ12" s="1147">
        <f>D12</f>
        <v>3</v>
      </c>
      <c r="AK12" s="1148">
        <f>D13</f>
        <v>2</v>
      </c>
      <c r="AL12" s="1145"/>
      <c r="AM12" s="298"/>
      <c r="AN12" s="298"/>
      <c r="AO12" s="298"/>
      <c r="AP12" s="298"/>
      <c r="AQ12" s="298"/>
    </row>
    <row r="13" spans="1:44">
      <c r="C13" s="983" t="str">
        <f>項目入力!AA12</f>
        <v>前部右角</v>
      </c>
      <c r="D13" s="984">
        <f t="shared" si="1"/>
        <v>2</v>
      </c>
      <c r="E13" s="640">
        <f>D13/$D$10</f>
        <v>6.4516129032258063E-2</v>
      </c>
      <c r="F13" s="985">
        <f>SUMPRODUCT((事故データ!$AO$4:$AO$364=F$9)*(事故データ!$AT$4:$AT$364=衝突部位×形態!$C13))</f>
        <v>0</v>
      </c>
      <c r="G13" s="642">
        <f>SUMPRODUCT((事故データ!$AO$4:$AO$364=G$9)*(事故データ!$AT$4:$AT$364=衝突部位×形態!$C13))</f>
        <v>0</v>
      </c>
      <c r="H13" s="642">
        <f>SUMPRODUCT((事故データ!$AO$4:$AO$364=H$9)*(事故データ!$AT$4:$AT$364=衝突部位×形態!$C13))</f>
        <v>0</v>
      </c>
      <c r="I13" s="642">
        <f>SUMPRODUCT((事故データ!$AO$4:$AO$364=I$9)*(事故データ!$AT$4:$AT$364=衝突部位×形態!$C13))</f>
        <v>0</v>
      </c>
      <c r="J13" s="642">
        <f>SUMPRODUCT((事故データ!$AO$4:$AO$364=J$9)*(事故データ!$AT$4:$AT$364=衝突部位×形態!$C13))</f>
        <v>0</v>
      </c>
      <c r="K13" s="642">
        <f>SUMPRODUCT((事故データ!$AO$4:$AO$364=K$9)*(事故データ!$AT$4:$AT$364=衝突部位×形態!$C13))</f>
        <v>0</v>
      </c>
      <c r="L13" s="642">
        <f>SUMPRODUCT((事故データ!$AO$4:$AO$364=L$9)*(事故データ!$AT$4:$AT$364=衝突部位×形態!$C13))</f>
        <v>0</v>
      </c>
      <c r="M13" s="642">
        <f>SUMPRODUCT((事故データ!$AO$4:$AO$364=M$9)*(事故データ!$AT$4:$AT$364=衝突部位×形態!$C13))</f>
        <v>0</v>
      </c>
      <c r="N13" s="642">
        <f>SUMPRODUCT((事故データ!$AO$4:$AO$364=N$9)*(事故データ!$AT$4:$AT$364=衝突部位×形態!$C13))</f>
        <v>0</v>
      </c>
      <c r="O13" s="642">
        <f>SUMPRODUCT((事故データ!$AO$4:$AO$364=O$9)*(事故データ!$AT$4:$AT$364=衝突部位×形態!$C13))</f>
        <v>0</v>
      </c>
      <c r="P13" s="642">
        <f>SUMPRODUCT((事故データ!$AO$4:$AO$364=P$9)*(事故データ!$AT$4:$AT$364=衝突部位×形態!$C13))</f>
        <v>0</v>
      </c>
      <c r="Q13" s="642">
        <f>SUMPRODUCT((事故データ!$AO$4:$AO$364=Q$9)*(事故データ!$AT$4:$AT$364=衝突部位×形態!$C13))</f>
        <v>0</v>
      </c>
      <c r="R13" s="642">
        <f>SUMPRODUCT((事故データ!$AO$4:$AO$364=R$9)*(事故データ!$AT$4:$AT$364=衝突部位×形態!$C13))</f>
        <v>0</v>
      </c>
      <c r="S13" s="642">
        <f>SUMPRODUCT((事故データ!$AO$4:$AO$364=S$9)*(事故データ!$AT$4:$AT$364=衝突部位×形態!$C13))</f>
        <v>0</v>
      </c>
      <c r="T13" s="642">
        <f>SUMPRODUCT((事故データ!$AO$4:$AO$364=T$9)*(事故データ!$AT$4:$AT$364=衝突部位×形態!$C13))</f>
        <v>1</v>
      </c>
      <c r="U13" s="642">
        <f>SUMPRODUCT((事故データ!$AO$4:$AO$364=U$9)*(事故データ!$AT$4:$AT$364=衝突部位×形態!$C13))</f>
        <v>1</v>
      </c>
      <c r="V13" s="642">
        <f>SUMPRODUCT((事故データ!$AO$4:$AO$364=V$9)*(事故データ!$AT$4:$AT$364=衝突部位×形態!$C13))</f>
        <v>0</v>
      </c>
      <c r="W13" s="642">
        <f>SUMPRODUCT((事故データ!$AO$4:$AO$364=W$9)*(事故データ!$AT$4:$AT$364=衝突部位×形態!$C13))</f>
        <v>0</v>
      </c>
      <c r="X13" s="642">
        <f>SUMPRODUCT((事故データ!$AO$4:$AO$364=X$9)*(事故データ!$AT$4:$AT$364=衝突部位×形態!$C13))</f>
        <v>0</v>
      </c>
      <c r="Y13" s="642">
        <f>SUMPRODUCT((事故データ!$AO$4:$AO$364=Y$9)*(事故データ!$AT$4:$AT$364=衝突部位×形態!$C13))</f>
        <v>0</v>
      </c>
      <c r="Z13" s="642">
        <f>SUMPRODUCT((事故データ!$AO$4:$AO$364=Z$9)*(事故データ!$AT$4:$AT$364=衝突部位×形態!$C13))</f>
        <v>0</v>
      </c>
      <c r="AA13" s="642">
        <f>SUMPRODUCT((事故データ!$AO$4:$AO$364=AA$9)*(事故データ!$AT$4:$AT$364=衝突部位×形態!$C13))</f>
        <v>0</v>
      </c>
      <c r="AB13" s="642">
        <f>SUMPRODUCT((事故データ!$AO$4:$AO$364=AB$9)*(事故データ!$AT$4:$AT$364=衝突部位×形態!$C13))</f>
        <v>0</v>
      </c>
      <c r="AC13" s="642">
        <f>SUMPRODUCT((事故データ!$AO$4:$AO$364=AC$9)*(事故データ!$AT$4:$AT$364=衝突部位×形態!$C13))</f>
        <v>0</v>
      </c>
      <c r="AD13" s="643">
        <f>SUMPRODUCT((事故データ!$AO$4:$AO$364=AD$9)*(事故データ!$AT$4:$AT$364=衝突部位×形態!$C13))</f>
        <v>0</v>
      </c>
      <c r="AE13" s="972"/>
      <c r="AF13" s="972"/>
      <c r="AG13" s="298"/>
      <c r="AH13" s="1145"/>
      <c r="AI13" s="1148">
        <f>D17</f>
        <v>1</v>
      </c>
      <c r="AJ13" s="1149"/>
      <c r="AK13" s="1146">
        <f>D20</f>
        <v>1</v>
      </c>
      <c r="AL13" s="1145"/>
      <c r="AM13" s="298"/>
      <c r="AN13" s="299"/>
      <c r="AO13" s="299">
        <f>D23</f>
        <v>0</v>
      </c>
      <c r="AP13" s="299"/>
      <c r="AQ13" s="298"/>
    </row>
    <row r="14" spans="1:44">
      <c r="C14" s="983" t="str">
        <f>項目入力!AA13</f>
        <v>後部左角</v>
      </c>
      <c r="D14" s="984">
        <f t="shared" si="1"/>
        <v>4</v>
      </c>
      <c r="E14" s="640">
        <f t="shared" si="2"/>
        <v>0.12903225806451613</v>
      </c>
      <c r="F14" s="985">
        <f>SUMPRODUCT((事故データ!$AO$4:$AO$364=F$9)*(事故データ!$AT$4:$AT$364=衝突部位×形態!$C14))</f>
        <v>0</v>
      </c>
      <c r="G14" s="642">
        <f>SUMPRODUCT((事故データ!$AO$4:$AO$364=G$9)*(事故データ!$AT$4:$AT$364=衝突部位×形態!$C14))</f>
        <v>0</v>
      </c>
      <c r="H14" s="642">
        <f>SUMPRODUCT((事故データ!$AO$4:$AO$364=H$9)*(事故データ!$AT$4:$AT$364=衝突部位×形態!$C14))</f>
        <v>0</v>
      </c>
      <c r="I14" s="642">
        <f>SUMPRODUCT((事故データ!$AO$4:$AO$364=I$9)*(事故データ!$AT$4:$AT$364=衝突部位×形態!$C14))</f>
        <v>0</v>
      </c>
      <c r="J14" s="642">
        <f>SUMPRODUCT((事故データ!$AO$4:$AO$364=J$9)*(事故データ!$AT$4:$AT$364=衝突部位×形態!$C14))</f>
        <v>0</v>
      </c>
      <c r="K14" s="642">
        <f>SUMPRODUCT((事故データ!$AO$4:$AO$364=K$9)*(事故データ!$AT$4:$AT$364=衝突部位×形態!$C14))</f>
        <v>0</v>
      </c>
      <c r="L14" s="642">
        <f>SUMPRODUCT((事故データ!$AO$4:$AO$364=L$9)*(事故データ!$AT$4:$AT$364=衝突部位×形態!$C14))</f>
        <v>0</v>
      </c>
      <c r="M14" s="642">
        <f>SUMPRODUCT((事故データ!$AO$4:$AO$364=M$9)*(事故データ!$AT$4:$AT$364=衝突部位×形態!$C14))</f>
        <v>0</v>
      </c>
      <c r="N14" s="642">
        <f>SUMPRODUCT((事故データ!$AO$4:$AO$364=N$9)*(事故データ!$AT$4:$AT$364=衝突部位×形態!$C14))</f>
        <v>0</v>
      </c>
      <c r="O14" s="642">
        <f>SUMPRODUCT((事故データ!$AO$4:$AO$364=O$9)*(事故データ!$AT$4:$AT$364=衝突部位×形態!$C14))</f>
        <v>0</v>
      </c>
      <c r="P14" s="642">
        <f>SUMPRODUCT((事故データ!$AO$4:$AO$364=P$9)*(事故データ!$AT$4:$AT$364=衝突部位×形態!$C14))</f>
        <v>0</v>
      </c>
      <c r="Q14" s="642">
        <f>SUMPRODUCT((事故データ!$AO$4:$AO$364=Q$9)*(事故データ!$AT$4:$AT$364=衝突部位×形態!$C14))</f>
        <v>0</v>
      </c>
      <c r="R14" s="642">
        <f>SUMPRODUCT((事故データ!$AO$4:$AO$364=R$9)*(事故データ!$AT$4:$AT$364=衝突部位×形態!$C14))</f>
        <v>1</v>
      </c>
      <c r="S14" s="642">
        <f>SUMPRODUCT((事故データ!$AO$4:$AO$364=S$9)*(事故データ!$AT$4:$AT$364=衝突部位×形態!$C14))</f>
        <v>0</v>
      </c>
      <c r="T14" s="642">
        <f>SUMPRODUCT((事故データ!$AO$4:$AO$364=T$9)*(事故データ!$AT$4:$AT$364=衝突部位×形態!$C14))</f>
        <v>2</v>
      </c>
      <c r="U14" s="642">
        <f>SUMPRODUCT((事故データ!$AO$4:$AO$364=U$9)*(事故データ!$AT$4:$AT$364=衝突部位×形態!$C14))</f>
        <v>1</v>
      </c>
      <c r="V14" s="642">
        <f>SUMPRODUCT((事故データ!$AO$4:$AO$364=V$9)*(事故データ!$AT$4:$AT$364=衝突部位×形態!$C14))</f>
        <v>0</v>
      </c>
      <c r="W14" s="642">
        <f>SUMPRODUCT((事故データ!$AO$4:$AO$364=W$9)*(事故データ!$AT$4:$AT$364=衝突部位×形態!$C14))</f>
        <v>0</v>
      </c>
      <c r="X14" s="642">
        <f>SUMPRODUCT((事故データ!$AO$4:$AO$364=X$9)*(事故データ!$AT$4:$AT$364=衝突部位×形態!$C14))</f>
        <v>0</v>
      </c>
      <c r="Y14" s="642">
        <f>SUMPRODUCT((事故データ!$AO$4:$AO$364=Y$9)*(事故データ!$AT$4:$AT$364=衝突部位×形態!$C14))</f>
        <v>0</v>
      </c>
      <c r="Z14" s="642">
        <f>SUMPRODUCT((事故データ!$AO$4:$AO$364=Z$9)*(事故データ!$AT$4:$AT$364=衝突部位×形態!$C14))</f>
        <v>0</v>
      </c>
      <c r="AA14" s="642">
        <f>SUMPRODUCT((事故データ!$AO$4:$AO$364=AA$9)*(事故データ!$AT$4:$AT$364=衝突部位×形態!$C14))</f>
        <v>0</v>
      </c>
      <c r="AB14" s="642">
        <f>SUMPRODUCT((事故データ!$AO$4:$AO$364=AB$9)*(事故データ!$AT$4:$AT$364=衝突部位×形態!$C14))</f>
        <v>0</v>
      </c>
      <c r="AC14" s="642">
        <f>SUMPRODUCT((事故データ!$AO$4:$AO$364=AC$9)*(事故データ!$AT$4:$AT$364=衝突部位×形態!$C14))</f>
        <v>0</v>
      </c>
      <c r="AD14" s="643">
        <f>SUMPRODUCT((事故データ!$AO$4:$AO$364=AD$9)*(事故データ!$AT$4:$AT$364=衝突部位×形態!$C14))</f>
        <v>0</v>
      </c>
      <c r="AE14" s="972"/>
      <c r="AF14" s="972"/>
      <c r="AG14" s="298"/>
      <c r="AH14" s="1145"/>
      <c r="AI14" s="1150"/>
      <c r="AJ14" s="1149"/>
      <c r="AK14" s="1151"/>
      <c r="AL14" s="1145"/>
      <c r="AM14" s="298"/>
      <c r="AN14" s="299"/>
      <c r="AO14" s="299"/>
      <c r="AP14" s="299"/>
      <c r="AQ14" s="298"/>
    </row>
    <row r="15" spans="1:44">
      <c r="C15" s="983" t="str">
        <f>項目入力!AA14</f>
        <v>後部</v>
      </c>
      <c r="D15" s="984">
        <f t="shared" si="1"/>
        <v>2</v>
      </c>
      <c r="E15" s="640">
        <f t="shared" si="2"/>
        <v>6.4516129032258063E-2</v>
      </c>
      <c r="F15" s="985">
        <f>SUMPRODUCT((事故データ!$AO$4:$AO$364=F$9)*(事故データ!$AT$4:$AT$364=衝突部位×形態!$C15))</f>
        <v>0</v>
      </c>
      <c r="G15" s="642">
        <f>SUMPRODUCT((事故データ!$AO$4:$AO$364=G$9)*(事故データ!$AT$4:$AT$364=衝突部位×形態!$C15))</f>
        <v>0</v>
      </c>
      <c r="H15" s="642">
        <f>SUMPRODUCT((事故データ!$AO$4:$AO$364=H$9)*(事故データ!$AT$4:$AT$364=衝突部位×形態!$C15))</f>
        <v>0</v>
      </c>
      <c r="I15" s="642">
        <f>SUMPRODUCT((事故データ!$AO$4:$AO$364=I$9)*(事故データ!$AT$4:$AT$364=衝突部位×形態!$C15))</f>
        <v>0</v>
      </c>
      <c r="J15" s="642">
        <f>SUMPRODUCT((事故データ!$AO$4:$AO$364=J$9)*(事故データ!$AT$4:$AT$364=衝突部位×形態!$C15))</f>
        <v>0</v>
      </c>
      <c r="K15" s="642">
        <f>SUMPRODUCT((事故データ!$AO$4:$AO$364=K$9)*(事故データ!$AT$4:$AT$364=衝突部位×形態!$C15))</f>
        <v>0</v>
      </c>
      <c r="L15" s="642">
        <f>SUMPRODUCT((事故データ!$AO$4:$AO$364=L$9)*(事故データ!$AT$4:$AT$364=衝突部位×形態!$C15))</f>
        <v>0</v>
      </c>
      <c r="M15" s="642">
        <f>SUMPRODUCT((事故データ!$AO$4:$AO$364=M$9)*(事故データ!$AT$4:$AT$364=衝突部位×形態!$C15))</f>
        <v>0</v>
      </c>
      <c r="N15" s="642">
        <f>SUMPRODUCT((事故データ!$AO$4:$AO$364=N$9)*(事故データ!$AT$4:$AT$364=衝突部位×形態!$C15))</f>
        <v>0</v>
      </c>
      <c r="O15" s="642">
        <f>SUMPRODUCT((事故データ!$AO$4:$AO$364=O$9)*(事故データ!$AT$4:$AT$364=衝突部位×形態!$C15))</f>
        <v>0</v>
      </c>
      <c r="P15" s="642">
        <f>SUMPRODUCT((事故データ!$AO$4:$AO$364=P$9)*(事故データ!$AT$4:$AT$364=衝突部位×形態!$C15))</f>
        <v>0</v>
      </c>
      <c r="Q15" s="642">
        <f>SUMPRODUCT((事故データ!$AO$4:$AO$364=Q$9)*(事故データ!$AT$4:$AT$364=衝突部位×形態!$C15))</f>
        <v>0</v>
      </c>
      <c r="R15" s="642">
        <f>SUMPRODUCT((事故データ!$AO$4:$AO$364=R$9)*(事故データ!$AT$4:$AT$364=衝突部位×形態!$C15))</f>
        <v>0</v>
      </c>
      <c r="S15" s="642">
        <f>SUMPRODUCT((事故データ!$AO$4:$AO$364=S$9)*(事故データ!$AT$4:$AT$364=衝突部位×形態!$C15))</f>
        <v>0</v>
      </c>
      <c r="T15" s="642">
        <f>SUMPRODUCT((事故データ!$AO$4:$AO$364=T$9)*(事故データ!$AT$4:$AT$364=衝突部位×形態!$C15))</f>
        <v>2</v>
      </c>
      <c r="U15" s="642">
        <f>SUMPRODUCT((事故データ!$AO$4:$AO$364=U$9)*(事故データ!$AT$4:$AT$364=衝突部位×形態!$C15))</f>
        <v>0</v>
      </c>
      <c r="V15" s="642">
        <f>SUMPRODUCT((事故データ!$AO$4:$AO$364=V$9)*(事故データ!$AT$4:$AT$364=衝突部位×形態!$C15))</f>
        <v>0</v>
      </c>
      <c r="W15" s="642">
        <f>SUMPRODUCT((事故データ!$AO$4:$AO$364=W$9)*(事故データ!$AT$4:$AT$364=衝突部位×形態!$C15))</f>
        <v>0</v>
      </c>
      <c r="X15" s="642">
        <f>SUMPRODUCT((事故データ!$AO$4:$AO$364=X$9)*(事故データ!$AT$4:$AT$364=衝突部位×形態!$C15))</f>
        <v>0</v>
      </c>
      <c r="Y15" s="642">
        <f>SUMPRODUCT((事故データ!$AO$4:$AO$364=Y$9)*(事故データ!$AT$4:$AT$364=衝突部位×形態!$C15))</f>
        <v>0</v>
      </c>
      <c r="Z15" s="642">
        <f>SUMPRODUCT((事故データ!$AO$4:$AO$364=Z$9)*(事故データ!$AT$4:$AT$364=衝突部位×形態!$C15))</f>
        <v>0</v>
      </c>
      <c r="AA15" s="642">
        <f>SUMPRODUCT((事故データ!$AO$4:$AO$364=AA$9)*(事故データ!$AT$4:$AT$364=衝突部位×形態!$C15))</f>
        <v>0</v>
      </c>
      <c r="AB15" s="642">
        <f>SUMPRODUCT((事故データ!$AO$4:$AO$364=AB$9)*(事故データ!$AT$4:$AT$364=衝突部位×形態!$C15))</f>
        <v>0</v>
      </c>
      <c r="AC15" s="642">
        <f>SUMPRODUCT((事故データ!$AO$4:$AO$364=AC$9)*(事故データ!$AT$4:$AT$364=衝突部位×形態!$C15))</f>
        <v>0</v>
      </c>
      <c r="AD15" s="643">
        <f>SUMPRODUCT((事故データ!$AO$4:$AO$364=AD$9)*(事故データ!$AT$4:$AT$364=衝突部位×形態!$C15))</f>
        <v>0</v>
      </c>
      <c r="AE15" s="972"/>
      <c r="AF15" s="972"/>
      <c r="AG15" s="298"/>
      <c r="AH15" s="1152"/>
      <c r="AI15" s="1148">
        <f>D18</f>
        <v>5</v>
      </c>
      <c r="AJ15" s="1149"/>
      <c r="AK15" s="1146">
        <f>D21</f>
        <v>0</v>
      </c>
      <c r="AL15" s="1145"/>
      <c r="AM15" s="298"/>
      <c r="AN15" s="299"/>
      <c r="AO15" s="299"/>
      <c r="AP15" s="299"/>
      <c r="AQ15" s="298"/>
    </row>
    <row r="16" spans="1:44">
      <c r="C16" s="983" t="str">
        <f>項目入力!AA15</f>
        <v>後部右角</v>
      </c>
      <c r="D16" s="984">
        <f t="shared" si="1"/>
        <v>7</v>
      </c>
      <c r="E16" s="640">
        <f t="shared" si="2"/>
        <v>0.22580645161290322</v>
      </c>
      <c r="F16" s="985">
        <f>SUMPRODUCT((事故データ!$AO$4:$AO$364=F$9)*(事故データ!$AT$4:$AT$364=衝突部位×形態!$C16))</f>
        <v>0</v>
      </c>
      <c r="G16" s="642">
        <f>SUMPRODUCT((事故データ!$AO$4:$AO$364=G$9)*(事故データ!$AT$4:$AT$364=衝突部位×形態!$C16))</f>
        <v>0</v>
      </c>
      <c r="H16" s="642">
        <f>SUMPRODUCT((事故データ!$AO$4:$AO$364=H$9)*(事故データ!$AT$4:$AT$364=衝突部位×形態!$C16))</f>
        <v>0</v>
      </c>
      <c r="I16" s="642">
        <f>SUMPRODUCT((事故データ!$AO$4:$AO$364=I$9)*(事故データ!$AT$4:$AT$364=衝突部位×形態!$C16))</f>
        <v>0</v>
      </c>
      <c r="J16" s="642">
        <f>SUMPRODUCT((事故データ!$AO$4:$AO$364=J$9)*(事故データ!$AT$4:$AT$364=衝突部位×形態!$C16))</f>
        <v>0</v>
      </c>
      <c r="K16" s="642">
        <f>SUMPRODUCT((事故データ!$AO$4:$AO$364=K$9)*(事故データ!$AT$4:$AT$364=衝突部位×形態!$C16))</f>
        <v>0</v>
      </c>
      <c r="L16" s="642">
        <f>SUMPRODUCT((事故データ!$AO$4:$AO$364=L$9)*(事故データ!$AT$4:$AT$364=衝突部位×形態!$C16))</f>
        <v>1</v>
      </c>
      <c r="M16" s="642">
        <f>SUMPRODUCT((事故データ!$AO$4:$AO$364=M$9)*(事故データ!$AT$4:$AT$364=衝突部位×形態!$C16))</f>
        <v>0</v>
      </c>
      <c r="N16" s="642">
        <f>SUMPRODUCT((事故データ!$AO$4:$AO$364=N$9)*(事故データ!$AT$4:$AT$364=衝突部位×形態!$C16))</f>
        <v>1</v>
      </c>
      <c r="O16" s="642">
        <f>SUMPRODUCT((事故データ!$AO$4:$AO$364=O$9)*(事故データ!$AT$4:$AT$364=衝突部位×形態!$C16))</f>
        <v>0</v>
      </c>
      <c r="P16" s="642">
        <f>SUMPRODUCT((事故データ!$AO$4:$AO$364=P$9)*(事故データ!$AT$4:$AT$364=衝突部位×形態!$C16))</f>
        <v>0</v>
      </c>
      <c r="Q16" s="642">
        <f>SUMPRODUCT((事故データ!$AO$4:$AO$364=Q$9)*(事故データ!$AT$4:$AT$364=衝突部位×形態!$C16))</f>
        <v>0</v>
      </c>
      <c r="R16" s="642">
        <f>SUMPRODUCT((事故データ!$AO$4:$AO$364=R$9)*(事故データ!$AT$4:$AT$364=衝突部位×形態!$C16))</f>
        <v>0</v>
      </c>
      <c r="S16" s="642">
        <f>SUMPRODUCT((事故データ!$AO$4:$AO$364=S$9)*(事故データ!$AT$4:$AT$364=衝突部位×形態!$C16))</f>
        <v>0</v>
      </c>
      <c r="T16" s="642">
        <f>SUMPRODUCT((事故データ!$AO$4:$AO$364=T$9)*(事故データ!$AT$4:$AT$364=衝突部位×形態!$C16))</f>
        <v>2</v>
      </c>
      <c r="U16" s="642">
        <f>SUMPRODUCT((事故データ!$AO$4:$AO$364=U$9)*(事故データ!$AT$4:$AT$364=衝突部位×形態!$C16))</f>
        <v>1</v>
      </c>
      <c r="V16" s="642">
        <f>SUMPRODUCT((事故データ!$AO$4:$AO$364=V$9)*(事故データ!$AT$4:$AT$364=衝突部位×形態!$C16))</f>
        <v>0</v>
      </c>
      <c r="W16" s="642">
        <f>SUMPRODUCT((事故データ!$AO$4:$AO$364=W$9)*(事故データ!$AT$4:$AT$364=衝突部位×形態!$C16))</f>
        <v>1</v>
      </c>
      <c r="X16" s="642">
        <f>SUMPRODUCT((事故データ!$AO$4:$AO$364=X$9)*(事故データ!$AT$4:$AT$364=衝突部位×形態!$C16))</f>
        <v>0</v>
      </c>
      <c r="Y16" s="642">
        <f>SUMPRODUCT((事故データ!$AO$4:$AO$364=Y$9)*(事故データ!$AT$4:$AT$364=衝突部位×形態!$C16))</f>
        <v>0</v>
      </c>
      <c r="Z16" s="642">
        <f>SUMPRODUCT((事故データ!$AO$4:$AO$364=Z$9)*(事故データ!$AT$4:$AT$364=衝突部位×形態!$C16))</f>
        <v>1</v>
      </c>
      <c r="AA16" s="642">
        <f>SUMPRODUCT((事故データ!$AO$4:$AO$364=AA$9)*(事故データ!$AT$4:$AT$364=衝突部位×形態!$C16))</f>
        <v>0</v>
      </c>
      <c r="AB16" s="642">
        <f>SUMPRODUCT((事故データ!$AO$4:$AO$364=AB$9)*(事故データ!$AT$4:$AT$364=衝突部位×形態!$C16))</f>
        <v>0</v>
      </c>
      <c r="AC16" s="642">
        <f>SUMPRODUCT((事故データ!$AO$4:$AO$364=AC$9)*(事故データ!$AT$4:$AT$364=衝突部位×形態!$C16))</f>
        <v>0</v>
      </c>
      <c r="AD16" s="643">
        <f>SUMPRODUCT((事故データ!$AO$4:$AO$364=AD$9)*(事故データ!$AT$4:$AT$364=衝突部位×形態!$C16))</f>
        <v>0</v>
      </c>
      <c r="AE16" s="972"/>
      <c r="AF16" s="972"/>
      <c r="AG16" s="298"/>
      <c r="AH16" s="1145"/>
      <c r="AI16" s="1150"/>
      <c r="AJ16" s="1149"/>
      <c r="AK16" s="1151"/>
      <c r="AL16" s="1145"/>
      <c r="AM16" s="298"/>
      <c r="AN16" s="299"/>
      <c r="AO16" s="299"/>
      <c r="AP16" s="299"/>
      <c r="AQ16" s="298"/>
    </row>
    <row r="17" spans="2:43">
      <c r="C17" s="983" t="str">
        <f>項目入力!AA16</f>
        <v>左側面前</v>
      </c>
      <c r="D17" s="984">
        <f t="shared" si="1"/>
        <v>1</v>
      </c>
      <c r="E17" s="640">
        <f t="shared" si="2"/>
        <v>3.2258064516129031E-2</v>
      </c>
      <c r="F17" s="985">
        <f>SUMPRODUCT((事故データ!$AO$4:$AO$364=F$9)*(事故データ!$AT$4:$AT$364=衝突部位×形態!$C17))</f>
        <v>0</v>
      </c>
      <c r="G17" s="642">
        <f>SUMPRODUCT((事故データ!$AO$4:$AO$364=G$9)*(事故データ!$AT$4:$AT$364=衝突部位×形態!$C17))</f>
        <v>0</v>
      </c>
      <c r="H17" s="642">
        <f>SUMPRODUCT((事故データ!$AO$4:$AO$364=H$9)*(事故データ!$AT$4:$AT$364=衝突部位×形態!$C17))</f>
        <v>0</v>
      </c>
      <c r="I17" s="642">
        <f>SUMPRODUCT((事故データ!$AO$4:$AO$364=I$9)*(事故データ!$AT$4:$AT$364=衝突部位×形態!$C17))</f>
        <v>0</v>
      </c>
      <c r="J17" s="642">
        <f>SUMPRODUCT((事故データ!$AO$4:$AO$364=J$9)*(事故データ!$AT$4:$AT$364=衝突部位×形態!$C17))</f>
        <v>0</v>
      </c>
      <c r="K17" s="642">
        <f>SUMPRODUCT((事故データ!$AO$4:$AO$364=K$9)*(事故データ!$AT$4:$AT$364=衝突部位×形態!$C17))</f>
        <v>0</v>
      </c>
      <c r="L17" s="642">
        <f>SUMPRODUCT((事故データ!$AO$4:$AO$364=L$9)*(事故データ!$AT$4:$AT$364=衝突部位×形態!$C17))</f>
        <v>0</v>
      </c>
      <c r="M17" s="642">
        <f>SUMPRODUCT((事故データ!$AO$4:$AO$364=M$9)*(事故データ!$AT$4:$AT$364=衝突部位×形態!$C17))</f>
        <v>0</v>
      </c>
      <c r="N17" s="642">
        <f>SUMPRODUCT((事故データ!$AO$4:$AO$364=N$9)*(事故データ!$AT$4:$AT$364=衝突部位×形態!$C17))</f>
        <v>0</v>
      </c>
      <c r="O17" s="642">
        <f>SUMPRODUCT((事故データ!$AO$4:$AO$364=O$9)*(事故データ!$AT$4:$AT$364=衝突部位×形態!$C17))</f>
        <v>0</v>
      </c>
      <c r="P17" s="642">
        <f>SUMPRODUCT((事故データ!$AO$4:$AO$364=P$9)*(事故データ!$AT$4:$AT$364=衝突部位×形態!$C17))</f>
        <v>0</v>
      </c>
      <c r="Q17" s="642">
        <f>SUMPRODUCT((事故データ!$AO$4:$AO$364=Q$9)*(事故データ!$AT$4:$AT$364=衝突部位×形態!$C17))</f>
        <v>0</v>
      </c>
      <c r="R17" s="642">
        <f>SUMPRODUCT((事故データ!$AO$4:$AO$364=R$9)*(事故データ!$AT$4:$AT$364=衝突部位×形態!$C17))</f>
        <v>0</v>
      </c>
      <c r="S17" s="642">
        <f>SUMPRODUCT((事故データ!$AO$4:$AO$364=S$9)*(事故データ!$AT$4:$AT$364=衝突部位×形態!$C17))</f>
        <v>0</v>
      </c>
      <c r="T17" s="642">
        <f>SUMPRODUCT((事故データ!$AO$4:$AO$364=T$9)*(事故データ!$AT$4:$AT$364=衝突部位×形態!$C17))</f>
        <v>1</v>
      </c>
      <c r="U17" s="642">
        <f>SUMPRODUCT((事故データ!$AO$4:$AO$364=U$9)*(事故データ!$AT$4:$AT$364=衝突部位×形態!$C17))</f>
        <v>0</v>
      </c>
      <c r="V17" s="642">
        <f>SUMPRODUCT((事故データ!$AO$4:$AO$364=V$9)*(事故データ!$AT$4:$AT$364=衝突部位×形態!$C17))</f>
        <v>0</v>
      </c>
      <c r="W17" s="642">
        <f>SUMPRODUCT((事故データ!$AO$4:$AO$364=W$9)*(事故データ!$AT$4:$AT$364=衝突部位×形態!$C17))</f>
        <v>0</v>
      </c>
      <c r="X17" s="642">
        <f>SUMPRODUCT((事故データ!$AO$4:$AO$364=X$9)*(事故データ!$AT$4:$AT$364=衝突部位×形態!$C17))</f>
        <v>0</v>
      </c>
      <c r="Y17" s="642">
        <f>SUMPRODUCT((事故データ!$AO$4:$AO$364=Y$9)*(事故データ!$AT$4:$AT$364=衝突部位×形態!$C17))</f>
        <v>0</v>
      </c>
      <c r="Z17" s="642">
        <f>SUMPRODUCT((事故データ!$AO$4:$AO$364=Z$9)*(事故データ!$AT$4:$AT$364=衝突部位×形態!$C17))</f>
        <v>0</v>
      </c>
      <c r="AA17" s="642">
        <f>SUMPRODUCT((事故データ!$AO$4:$AO$364=AA$9)*(事故データ!$AT$4:$AT$364=衝突部位×形態!$C17))</f>
        <v>0</v>
      </c>
      <c r="AB17" s="642">
        <f>SUMPRODUCT((事故データ!$AO$4:$AO$364=AB$9)*(事故データ!$AT$4:$AT$364=衝突部位×形態!$C17))</f>
        <v>0</v>
      </c>
      <c r="AC17" s="642">
        <f>SUMPRODUCT((事故データ!$AO$4:$AO$364=AC$9)*(事故データ!$AT$4:$AT$364=衝突部位×形態!$C17))</f>
        <v>0</v>
      </c>
      <c r="AD17" s="643">
        <f>SUMPRODUCT((事故データ!$AO$4:$AO$364=AD$9)*(事故データ!$AT$4:$AT$364=衝突部位×形態!$C17))</f>
        <v>0</v>
      </c>
      <c r="AE17" s="972"/>
      <c r="AF17" s="972"/>
      <c r="AG17" s="298"/>
      <c r="AH17" s="1145"/>
      <c r="AI17" s="1148">
        <f>D19</f>
        <v>6</v>
      </c>
      <c r="AJ17" s="1149"/>
      <c r="AK17" s="1146">
        <f>D22</f>
        <v>0</v>
      </c>
      <c r="AL17" s="1145"/>
      <c r="AM17" s="298"/>
      <c r="AN17" s="299"/>
      <c r="AO17" s="299">
        <f>D24</f>
        <v>0</v>
      </c>
      <c r="AP17" s="299"/>
      <c r="AQ17" s="298"/>
    </row>
    <row r="18" spans="2:43">
      <c r="C18" s="983" t="str">
        <f>項目入力!AA17</f>
        <v>左側面</v>
      </c>
      <c r="D18" s="984">
        <f t="shared" si="1"/>
        <v>5</v>
      </c>
      <c r="E18" s="640">
        <f t="shared" si="2"/>
        <v>0.16129032258064516</v>
      </c>
      <c r="F18" s="985">
        <f>SUMPRODUCT((事故データ!$AO$4:$AO$364=F$9)*(事故データ!$AT$4:$AT$364=衝突部位×形態!$C18))</f>
        <v>0</v>
      </c>
      <c r="G18" s="642">
        <f>SUMPRODUCT((事故データ!$AO$4:$AO$364=G$9)*(事故データ!$AT$4:$AT$364=衝突部位×形態!$C18))</f>
        <v>0</v>
      </c>
      <c r="H18" s="642">
        <f>SUMPRODUCT((事故データ!$AO$4:$AO$364=H$9)*(事故データ!$AT$4:$AT$364=衝突部位×形態!$C18))</f>
        <v>0</v>
      </c>
      <c r="I18" s="642">
        <f>SUMPRODUCT((事故データ!$AO$4:$AO$364=I$9)*(事故データ!$AT$4:$AT$364=衝突部位×形態!$C18))</f>
        <v>0</v>
      </c>
      <c r="J18" s="642">
        <f>SUMPRODUCT((事故データ!$AO$4:$AO$364=J$9)*(事故データ!$AT$4:$AT$364=衝突部位×形態!$C18))</f>
        <v>4</v>
      </c>
      <c r="K18" s="642">
        <f>SUMPRODUCT((事故データ!$AO$4:$AO$364=K$9)*(事故データ!$AT$4:$AT$364=衝突部位×形態!$C18))</f>
        <v>0</v>
      </c>
      <c r="L18" s="642">
        <f>SUMPRODUCT((事故データ!$AO$4:$AO$364=L$9)*(事故データ!$AT$4:$AT$364=衝突部位×形態!$C18))</f>
        <v>0</v>
      </c>
      <c r="M18" s="642">
        <f>SUMPRODUCT((事故データ!$AO$4:$AO$364=M$9)*(事故データ!$AT$4:$AT$364=衝突部位×形態!$C18))</f>
        <v>0</v>
      </c>
      <c r="N18" s="642">
        <f>SUMPRODUCT((事故データ!$AO$4:$AO$364=N$9)*(事故データ!$AT$4:$AT$364=衝突部位×形態!$C18))</f>
        <v>0</v>
      </c>
      <c r="O18" s="642">
        <f>SUMPRODUCT((事故データ!$AO$4:$AO$364=O$9)*(事故データ!$AT$4:$AT$364=衝突部位×形態!$C18))</f>
        <v>0</v>
      </c>
      <c r="P18" s="642">
        <f>SUMPRODUCT((事故データ!$AO$4:$AO$364=P$9)*(事故データ!$AT$4:$AT$364=衝突部位×形態!$C18))</f>
        <v>0</v>
      </c>
      <c r="Q18" s="642">
        <f>SUMPRODUCT((事故データ!$AO$4:$AO$364=Q$9)*(事故データ!$AT$4:$AT$364=衝突部位×形態!$C18))</f>
        <v>0</v>
      </c>
      <c r="R18" s="642">
        <f>SUMPRODUCT((事故データ!$AO$4:$AO$364=R$9)*(事故データ!$AT$4:$AT$364=衝突部位×形態!$C18))</f>
        <v>0</v>
      </c>
      <c r="S18" s="642">
        <f>SUMPRODUCT((事故データ!$AO$4:$AO$364=S$9)*(事故データ!$AT$4:$AT$364=衝突部位×形態!$C18))</f>
        <v>0</v>
      </c>
      <c r="T18" s="642">
        <f>SUMPRODUCT((事故データ!$AO$4:$AO$364=T$9)*(事故データ!$AT$4:$AT$364=衝突部位×形態!$C18))</f>
        <v>0</v>
      </c>
      <c r="U18" s="642">
        <f>SUMPRODUCT((事故データ!$AO$4:$AO$364=U$9)*(事故データ!$AT$4:$AT$364=衝突部位×形態!$C18))</f>
        <v>1</v>
      </c>
      <c r="V18" s="642">
        <f>SUMPRODUCT((事故データ!$AO$4:$AO$364=V$9)*(事故データ!$AT$4:$AT$364=衝突部位×形態!$C18))</f>
        <v>0</v>
      </c>
      <c r="W18" s="642">
        <f>SUMPRODUCT((事故データ!$AO$4:$AO$364=W$9)*(事故データ!$AT$4:$AT$364=衝突部位×形態!$C18))</f>
        <v>0</v>
      </c>
      <c r="X18" s="642">
        <f>SUMPRODUCT((事故データ!$AO$4:$AO$364=X$9)*(事故データ!$AT$4:$AT$364=衝突部位×形態!$C18))</f>
        <v>0</v>
      </c>
      <c r="Y18" s="642">
        <f>SUMPRODUCT((事故データ!$AO$4:$AO$364=Y$9)*(事故データ!$AT$4:$AT$364=衝突部位×形態!$C18))</f>
        <v>0</v>
      </c>
      <c r="Z18" s="642">
        <f>SUMPRODUCT((事故データ!$AO$4:$AO$364=Z$9)*(事故データ!$AT$4:$AT$364=衝突部位×形態!$C18))</f>
        <v>0</v>
      </c>
      <c r="AA18" s="642">
        <f>SUMPRODUCT((事故データ!$AO$4:$AO$364=AA$9)*(事故データ!$AT$4:$AT$364=衝突部位×形態!$C18))</f>
        <v>0</v>
      </c>
      <c r="AB18" s="642">
        <f>SUMPRODUCT((事故データ!$AO$4:$AO$364=AB$9)*(事故データ!$AT$4:$AT$364=衝突部位×形態!$C18))</f>
        <v>0</v>
      </c>
      <c r="AC18" s="642">
        <f>SUMPRODUCT((事故データ!$AO$4:$AO$364=AC$9)*(事故データ!$AT$4:$AT$364=衝突部位×形態!$C18))</f>
        <v>0</v>
      </c>
      <c r="AD18" s="643">
        <f>SUMPRODUCT((事故データ!$AO$4:$AO$364=AD$9)*(事故データ!$AT$4:$AT$364=衝突部位×形態!$C18))</f>
        <v>0</v>
      </c>
      <c r="AE18" s="972"/>
      <c r="AF18" s="972"/>
      <c r="AG18" s="298"/>
      <c r="AH18" s="1145"/>
      <c r="AI18" s="1148"/>
      <c r="AJ18" s="1149"/>
      <c r="AK18" s="1146"/>
      <c r="AL18" s="1145"/>
      <c r="AM18" s="298"/>
      <c r="AN18" s="298"/>
      <c r="AO18" s="298"/>
      <c r="AP18" s="298"/>
      <c r="AQ18" s="298"/>
    </row>
    <row r="19" spans="2:43">
      <c r="C19" s="983" t="str">
        <f>項目入力!AA18</f>
        <v>左側面後</v>
      </c>
      <c r="D19" s="984">
        <f t="shared" si="1"/>
        <v>6</v>
      </c>
      <c r="E19" s="640">
        <f t="shared" si="2"/>
        <v>0.19354838709677419</v>
      </c>
      <c r="F19" s="985">
        <f>SUMPRODUCT((事故データ!$AO$4:$AO$364=F$9)*(事故データ!$AT$4:$AT$364=衝突部位×形態!$C19))</f>
        <v>0</v>
      </c>
      <c r="G19" s="642">
        <f>SUMPRODUCT((事故データ!$AO$4:$AO$364=G$9)*(事故データ!$AT$4:$AT$364=衝突部位×形態!$C19))</f>
        <v>1</v>
      </c>
      <c r="H19" s="642">
        <f>SUMPRODUCT((事故データ!$AO$4:$AO$364=H$9)*(事故データ!$AT$4:$AT$364=衝突部位×形態!$C19))</f>
        <v>0</v>
      </c>
      <c r="I19" s="642">
        <f>SUMPRODUCT((事故データ!$AO$4:$AO$364=I$9)*(事故データ!$AT$4:$AT$364=衝突部位×形態!$C19))</f>
        <v>0</v>
      </c>
      <c r="J19" s="642">
        <f>SUMPRODUCT((事故データ!$AO$4:$AO$364=J$9)*(事故データ!$AT$4:$AT$364=衝突部位×形態!$C19))</f>
        <v>0</v>
      </c>
      <c r="K19" s="642">
        <f>SUMPRODUCT((事故データ!$AO$4:$AO$364=K$9)*(事故データ!$AT$4:$AT$364=衝突部位×形態!$C19))</f>
        <v>0</v>
      </c>
      <c r="L19" s="642">
        <f>SUMPRODUCT((事故データ!$AO$4:$AO$364=L$9)*(事故データ!$AT$4:$AT$364=衝突部位×形態!$C19))</f>
        <v>0</v>
      </c>
      <c r="M19" s="642">
        <f>SUMPRODUCT((事故データ!$AO$4:$AO$364=M$9)*(事故データ!$AT$4:$AT$364=衝突部位×形態!$C19))</f>
        <v>0</v>
      </c>
      <c r="N19" s="642">
        <f>SUMPRODUCT((事故データ!$AO$4:$AO$364=N$9)*(事故データ!$AT$4:$AT$364=衝突部位×形態!$C19))</f>
        <v>0</v>
      </c>
      <c r="O19" s="642">
        <f>SUMPRODUCT((事故データ!$AO$4:$AO$364=O$9)*(事故データ!$AT$4:$AT$364=衝突部位×形態!$C19))</f>
        <v>0</v>
      </c>
      <c r="P19" s="642">
        <f>SUMPRODUCT((事故データ!$AO$4:$AO$364=P$9)*(事故データ!$AT$4:$AT$364=衝突部位×形態!$C19))</f>
        <v>0</v>
      </c>
      <c r="Q19" s="642">
        <f>SUMPRODUCT((事故データ!$AO$4:$AO$364=Q$9)*(事故データ!$AT$4:$AT$364=衝突部位×形態!$C19))</f>
        <v>0</v>
      </c>
      <c r="R19" s="642">
        <f>SUMPRODUCT((事故データ!$AO$4:$AO$364=R$9)*(事故データ!$AT$4:$AT$364=衝突部位×形態!$C19))</f>
        <v>0</v>
      </c>
      <c r="S19" s="642">
        <f>SUMPRODUCT((事故データ!$AO$4:$AO$364=S$9)*(事故データ!$AT$4:$AT$364=衝突部位×形態!$C19))</f>
        <v>1</v>
      </c>
      <c r="T19" s="642">
        <f>SUMPRODUCT((事故データ!$AO$4:$AO$364=T$9)*(事故データ!$AT$4:$AT$364=衝突部位×形態!$C19))</f>
        <v>1</v>
      </c>
      <c r="U19" s="642">
        <f>SUMPRODUCT((事故データ!$AO$4:$AO$364=U$9)*(事故データ!$AT$4:$AT$364=衝突部位×形態!$C19))</f>
        <v>0</v>
      </c>
      <c r="V19" s="642">
        <f>SUMPRODUCT((事故データ!$AO$4:$AO$364=V$9)*(事故データ!$AT$4:$AT$364=衝突部位×形態!$C19))</f>
        <v>0</v>
      </c>
      <c r="W19" s="642">
        <f>SUMPRODUCT((事故データ!$AO$4:$AO$364=W$9)*(事故データ!$AT$4:$AT$364=衝突部位×形態!$C19))</f>
        <v>2</v>
      </c>
      <c r="X19" s="642">
        <f>SUMPRODUCT((事故データ!$AO$4:$AO$364=X$9)*(事故データ!$AT$4:$AT$364=衝突部位×形態!$C19))</f>
        <v>1</v>
      </c>
      <c r="Y19" s="642">
        <f>SUMPRODUCT((事故データ!$AO$4:$AO$364=Y$9)*(事故データ!$AT$4:$AT$364=衝突部位×形態!$C19))</f>
        <v>0</v>
      </c>
      <c r="Z19" s="642">
        <f>SUMPRODUCT((事故データ!$AO$4:$AO$364=Z$9)*(事故データ!$AT$4:$AT$364=衝突部位×形態!$C19))</f>
        <v>0</v>
      </c>
      <c r="AA19" s="642">
        <f>SUMPRODUCT((事故データ!$AO$4:$AO$364=AA$9)*(事故データ!$AT$4:$AT$364=衝突部位×形態!$C19))</f>
        <v>0</v>
      </c>
      <c r="AB19" s="642">
        <f>SUMPRODUCT((事故データ!$AO$4:$AO$364=AB$9)*(事故データ!$AT$4:$AT$364=衝突部位×形態!$C19))</f>
        <v>0</v>
      </c>
      <c r="AC19" s="642">
        <f>SUMPRODUCT((事故データ!$AO$4:$AO$364=AC$9)*(事故データ!$AT$4:$AT$364=衝突部位×形態!$C19))</f>
        <v>0</v>
      </c>
      <c r="AD19" s="643">
        <f>SUMPRODUCT((事故データ!$AO$4:$AO$364=AD$9)*(事故データ!$AT$4:$AT$364=衝突部位×形態!$C19))</f>
        <v>0</v>
      </c>
      <c r="AE19" s="972"/>
      <c r="AF19" s="972"/>
      <c r="AG19" s="298"/>
      <c r="AH19" s="1145"/>
      <c r="AI19" s="1146">
        <f>D14</f>
        <v>4</v>
      </c>
      <c r="AJ19" s="1147">
        <f>D15</f>
        <v>2</v>
      </c>
      <c r="AK19" s="1148">
        <f>D16</f>
        <v>7</v>
      </c>
      <c r="AL19" s="1145"/>
      <c r="AM19" s="298"/>
      <c r="AN19" s="309" t="s">
        <v>308</v>
      </c>
      <c r="AO19" s="299">
        <f>D25</f>
        <v>0</v>
      </c>
      <c r="AP19" s="299"/>
      <c r="AQ19" s="298"/>
    </row>
    <row r="20" spans="2:43">
      <c r="C20" s="983" t="str">
        <f>項目入力!AA19</f>
        <v>右側面前</v>
      </c>
      <c r="D20" s="984">
        <f t="shared" si="1"/>
        <v>1</v>
      </c>
      <c r="E20" s="640">
        <f t="shared" si="2"/>
        <v>3.2258064516129031E-2</v>
      </c>
      <c r="F20" s="985">
        <f>SUMPRODUCT((事故データ!$AO$4:$AO$364=F$9)*(事故データ!$AT$4:$AT$364=衝突部位×形態!$C20))</f>
        <v>0</v>
      </c>
      <c r="G20" s="642">
        <f>SUMPRODUCT((事故データ!$AO$4:$AO$364=G$9)*(事故データ!$AT$4:$AT$364=衝突部位×形態!$C20))</f>
        <v>0</v>
      </c>
      <c r="H20" s="642">
        <f>SUMPRODUCT((事故データ!$AO$4:$AO$364=H$9)*(事故データ!$AT$4:$AT$364=衝突部位×形態!$C20))</f>
        <v>0</v>
      </c>
      <c r="I20" s="642">
        <f>SUMPRODUCT((事故データ!$AO$4:$AO$364=I$9)*(事故データ!$AT$4:$AT$364=衝突部位×形態!$C20))</f>
        <v>0</v>
      </c>
      <c r="J20" s="642">
        <f>SUMPRODUCT((事故データ!$AO$4:$AO$364=J$9)*(事故データ!$AT$4:$AT$364=衝突部位×形態!$C20))</f>
        <v>0</v>
      </c>
      <c r="K20" s="642">
        <f>SUMPRODUCT((事故データ!$AO$4:$AO$364=K$9)*(事故データ!$AT$4:$AT$364=衝突部位×形態!$C20))</f>
        <v>0</v>
      </c>
      <c r="L20" s="642">
        <f>SUMPRODUCT((事故データ!$AO$4:$AO$364=L$9)*(事故データ!$AT$4:$AT$364=衝突部位×形態!$C20))</f>
        <v>0</v>
      </c>
      <c r="M20" s="642">
        <f>SUMPRODUCT((事故データ!$AO$4:$AO$364=M$9)*(事故データ!$AT$4:$AT$364=衝突部位×形態!$C20))</f>
        <v>0</v>
      </c>
      <c r="N20" s="642">
        <f>SUMPRODUCT((事故データ!$AO$4:$AO$364=N$9)*(事故データ!$AT$4:$AT$364=衝突部位×形態!$C20))</f>
        <v>0</v>
      </c>
      <c r="O20" s="642">
        <f>SUMPRODUCT((事故データ!$AO$4:$AO$364=O$9)*(事故データ!$AT$4:$AT$364=衝突部位×形態!$C20))</f>
        <v>0</v>
      </c>
      <c r="P20" s="642">
        <f>SUMPRODUCT((事故データ!$AO$4:$AO$364=P$9)*(事故データ!$AT$4:$AT$364=衝突部位×形態!$C20))</f>
        <v>0</v>
      </c>
      <c r="Q20" s="642">
        <f>SUMPRODUCT((事故データ!$AO$4:$AO$364=Q$9)*(事故データ!$AT$4:$AT$364=衝突部位×形態!$C20))</f>
        <v>0</v>
      </c>
      <c r="R20" s="642">
        <f>SUMPRODUCT((事故データ!$AO$4:$AO$364=R$9)*(事故データ!$AT$4:$AT$364=衝突部位×形態!$C20))</f>
        <v>0</v>
      </c>
      <c r="S20" s="642">
        <f>SUMPRODUCT((事故データ!$AO$4:$AO$364=S$9)*(事故データ!$AT$4:$AT$364=衝突部位×形態!$C20))</f>
        <v>0</v>
      </c>
      <c r="T20" s="642">
        <f>SUMPRODUCT((事故データ!$AO$4:$AO$364=T$9)*(事故データ!$AT$4:$AT$364=衝突部位×形態!$C20))</f>
        <v>0</v>
      </c>
      <c r="U20" s="642">
        <f>SUMPRODUCT((事故データ!$AO$4:$AO$364=U$9)*(事故データ!$AT$4:$AT$364=衝突部位×形態!$C20))</f>
        <v>1</v>
      </c>
      <c r="V20" s="642">
        <f>SUMPRODUCT((事故データ!$AO$4:$AO$364=V$9)*(事故データ!$AT$4:$AT$364=衝突部位×形態!$C20))</f>
        <v>0</v>
      </c>
      <c r="W20" s="642">
        <f>SUMPRODUCT((事故データ!$AO$4:$AO$364=W$9)*(事故データ!$AT$4:$AT$364=衝突部位×形態!$C20))</f>
        <v>0</v>
      </c>
      <c r="X20" s="642">
        <f>SUMPRODUCT((事故データ!$AO$4:$AO$364=X$9)*(事故データ!$AT$4:$AT$364=衝突部位×形態!$C20))</f>
        <v>0</v>
      </c>
      <c r="Y20" s="642">
        <f>SUMPRODUCT((事故データ!$AO$4:$AO$364=Y$9)*(事故データ!$AT$4:$AT$364=衝突部位×形態!$C20))</f>
        <v>0</v>
      </c>
      <c r="Z20" s="642">
        <f>SUMPRODUCT((事故データ!$AO$4:$AO$364=Z$9)*(事故データ!$AT$4:$AT$364=衝突部位×形態!$C20))</f>
        <v>0</v>
      </c>
      <c r="AA20" s="642">
        <f>SUMPRODUCT((事故データ!$AO$4:$AO$364=AA$9)*(事故データ!$AT$4:$AT$364=衝突部位×形態!$C20))</f>
        <v>0</v>
      </c>
      <c r="AB20" s="642">
        <f>SUMPRODUCT((事故データ!$AO$4:$AO$364=AB$9)*(事故データ!$AT$4:$AT$364=衝突部位×形態!$C20))</f>
        <v>0</v>
      </c>
      <c r="AC20" s="642">
        <f>SUMPRODUCT((事故データ!$AO$4:$AO$364=AC$9)*(事故データ!$AT$4:$AT$364=衝突部位×形態!$C20))</f>
        <v>0</v>
      </c>
      <c r="AD20" s="643">
        <f>SUMPRODUCT((事故データ!$AO$4:$AO$364=AD$9)*(事故データ!$AT$4:$AT$364=衝突部位×形態!$C20))</f>
        <v>0</v>
      </c>
      <c r="AE20" s="972"/>
      <c r="AF20" s="972"/>
      <c r="AG20" s="298"/>
      <c r="AH20" s="298"/>
      <c r="AI20" s="298"/>
      <c r="AJ20" s="298"/>
      <c r="AK20" s="298"/>
      <c r="AL20" s="298"/>
      <c r="AM20" s="298"/>
      <c r="AN20" s="298"/>
      <c r="AO20" s="298"/>
      <c r="AP20" s="298"/>
    </row>
    <row r="21" spans="2:43">
      <c r="C21" s="983" t="str">
        <f>項目入力!AA20</f>
        <v>右側面</v>
      </c>
      <c r="D21" s="986">
        <f t="shared" si="1"/>
        <v>0</v>
      </c>
      <c r="E21" s="987">
        <f t="shared" si="2"/>
        <v>0</v>
      </c>
      <c r="F21" s="988">
        <f>SUMPRODUCT((事故データ!$AO$4:$AO$364=F$9)*(事故データ!$AT$4:$AT$364=衝突部位×形態!$C21))</f>
        <v>0</v>
      </c>
      <c r="G21" s="989">
        <f>SUMPRODUCT((事故データ!$AO$4:$AO$364=G$9)*(事故データ!$AT$4:$AT$364=衝突部位×形態!$C21))</f>
        <v>0</v>
      </c>
      <c r="H21" s="989">
        <f>SUMPRODUCT((事故データ!$AO$4:$AO$364=H$9)*(事故データ!$AT$4:$AT$364=衝突部位×形態!$C21))</f>
        <v>0</v>
      </c>
      <c r="I21" s="989">
        <f>SUMPRODUCT((事故データ!$AO$4:$AO$364=I$9)*(事故データ!$AT$4:$AT$364=衝突部位×形態!$C21))</f>
        <v>0</v>
      </c>
      <c r="J21" s="989">
        <f>SUMPRODUCT((事故データ!$AO$4:$AO$364=J$9)*(事故データ!$AT$4:$AT$364=衝突部位×形態!$C21))</f>
        <v>0</v>
      </c>
      <c r="K21" s="989">
        <f>SUMPRODUCT((事故データ!$AO$4:$AO$364=K$9)*(事故データ!$AT$4:$AT$364=衝突部位×形態!$C21))</f>
        <v>0</v>
      </c>
      <c r="L21" s="989">
        <f>SUMPRODUCT((事故データ!$AO$4:$AO$364=L$9)*(事故データ!$AT$4:$AT$364=衝突部位×形態!$C21))</f>
        <v>0</v>
      </c>
      <c r="M21" s="989">
        <f>SUMPRODUCT((事故データ!$AO$4:$AO$364=M$9)*(事故データ!$AT$4:$AT$364=衝突部位×形態!$C21))</f>
        <v>0</v>
      </c>
      <c r="N21" s="989">
        <f>SUMPRODUCT((事故データ!$AO$4:$AO$364=N$9)*(事故データ!$AT$4:$AT$364=衝突部位×形態!$C21))</f>
        <v>0</v>
      </c>
      <c r="O21" s="989">
        <f>SUMPRODUCT((事故データ!$AO$4:$AO$364=O$9)*(事故データ!$AT$4:$AT$364=衝突部位×形態!$C21))</f>
        <v>0</v>
      </c>
      <c r="P21" s="989">
        <f>SUMPRODUCT((事故データ!$AO$4:$AO$364=P$9)*(事故データ!$AT$4:$AT$364=衝突部位×形態!$C21))</f>
        <v>0</v>
      </c>
      <c r="Q21" s="989">
        <f>SUMPRODUCT((事故データ!$AO$4:$AO$364=Q$9)*(事故データ!$AT$4:$AT$364=衝突部位×形態!$C21))</f>
        <v>0</v>
      </c>
      <c r="R21" s="989">
        <f>SUMPRODUCT((事故データ!$AO$4:$AO$364=R$9)*(事故データ!$AT$4:$AT$364=衝突部位×形態!$C21))</f>
        <v>0</v>
      </c>
      <c r="S21" s="989">
        <f>SUMPRODUCT((事故データ!$AO$4:$AO$364=S$9)*(事故データ!$AT$4:$AT$364=衝突部位×形態!$C21))</f>
        <v>0</v>
      </c>
      <c r="T21" s="989">
        <f>SUMPRODUCT((事故データ!$AO$4:$AO$364=T$9)*(事故データ!$AT$4:$AT$364=衝突部位×形態!$C21))</f>
        <v>0</v>
      </c>
      <c r="U21" s="989">
        <f>SUMPRODUCT((事故データ!$AO$4:$AO$364=U$9)*(事故データ!$AT$4:$AT$364=衝突部位×形態!$C21))</f>
        <v>0</v>
      </c>
      <c r="V21" s="989">
        <f>SUMPRODUCT((事故データ!$AO$4:$AO$364=V$9)*(事故データ!$AT$4:$AT$364=衝突部位×形態!$C21))</f>
        <v>0</v>
      </c>
      <c r="W21" s="989">
        <f>SUMPRODUCT((事故データ!$AO$4:$AO$364=W$9)*(事故データ!$AT$4:$AT$364=衝突部位×形態!$C21))</f>
        <v>0</v>
      </c>
      <c r="X21" s="989">
        <f>SUMPRODUCT((事故データ!$AO$4:$AO$364=X$9)*(事故データ!$AT$4:$AT$364=衝突部位×形態!$C21))</f>
        <v>0</v>
      </c>
      <c r="Y21" s="989">
        <f>SUMPRODUCT((事故データ!$AO$4:$AO$364=Y$9)*(事故データ!$AT$4:$AT$364=衝突部位×形態!$C21))</f>
        <v>0</v>
      </c>
      <c r="Z21" s="989">
        <f>SUMPRODUCT((事故データ!$AO$4:$AO$364=Z$9)*(事故データ!$AT$4:$AT$364=衝突部位×形態!$C21))</f>
        <v>0</v>
      </c>
      <c r="AA21" s="989">
        <f>SUMPRODUCT((事故データ!$AO$4:$AO$364=AA$9)*(事故データ!$AT$4:$AT$364=衝突部位×形態!$C21))</f>
        <v>0</v>
      </c>
      <c r="AB21" s="989">
        <f>SUMPRODUCT((事故データ!$AO$4:$AO$364=AB$9)*(事故データ!$AT$4:$AT$364=衝突部位×形態!$C21))</f>
        <v>0</v>
      </c>
      <c r="AC21" s="989">
        <f>SUMPRODUCT((事故データ!$AO$4:$AO$364=AC$9)*(事故データ!$AT$4:$AT$364=衝突部位×形態!$C21))</f>
        <v>0</v>
      </c>
      <c r="AD21" s="990">
        <f>SUMPRODUCT((事故データ!$AO$4:$AO$364=AD$9)*(事故データ!$AT$4:$AT$364=衝突部位×形態!$C21))</f>
        <v>0</v>
      </c>
      <c r="AE21" s="972"/>
      <c r="AF21" s="972"/>
      <c r="AG21" s="298"/>
      <c r="AH21" s="298"/>
      <c r="AI21" s="298"/>
      <c r="AJ21" s="298"/>
      <c r="AK21" s="298"/>
      <c r="AL21" s="298"/>
      <c r="AM21" s="298"/>
      <c r="AN21" s="298"/>
      <c r="AO21" s="298"/>
      <c r="AP21" s="298"/>
    </row>
    <row r="22" spans="2:43">
      <c r="C22" s="983" t="str">
        <f>項目入力!AA21</f>
        <v>右側面後</v>
      </c>
      <c r="D22" s="986">
        <f t="shared" si="1"/>
        <v>0</v>
      </c>
      <c r="E22" s="987">
        <f t="shared" si="2"/>
        <v>0</v>
      </c>
      <c r="F22" s="988">
        <f>SUMPRODUCT((事故データ!$AO$4:$AO$364=F$9)*(事故データ!$AT$4:$AT$364=衝突部位×形態!$C22))</f>
        <v>0</v>
      </c>
      <c r="G22" s="989">
        <f>SUMPRODUCT((事故データ!$AO$4:$AO$364=G$9)*(事故データ!$AT$4:$AT$364=衝突部位×形態!$C22))</f>
        <v>0</v>
      </c>
      <c r="H22" s="989">
        <f>SUMPRODUCT((事故データ!$AO$4:$AO$364=H$9)*(事故データ!$AT$4:$AT$364=衝突部位×形態!$C22))</f>
        <v>0</v>
      </c>
      <c r="I22" s="989">
        <f>SUMPRODUCT((事故データ!$AO$4:$AO$364=I$9)*(事故データ!$AT$4:$AT$364=衝突部位×形態!$C22))</f>
        <v>0</v>
      </c>
      <c r="J22" s="989">
        <f>SUMPRODUCT((事故データ!$AO$4:$AO$364=J$9)*(事故データ!$AT$4:$AT$364=衝突部位×形態!$C22))</f>
        <v>0</v>
      </c>
      <c r="K22" s="989">
        <f>SUMPRODUCT((事故データ!$AO$4:$AO$364=K$9)*(事故データ!$AT$4:$AT$364=衝突部位×形態!$C22))</f>
        <v>0</v>
      </c>
      <c r="L22" s="989">
        <f>SUMPRODUCT((事故データ!$AO$4:$AO$364=L$9)*(事故データ!$AT$4:$AT$364=衝突部位×形態!$C22))</f>
        <v>0</v>
      </c>
      <c r="M22" s="989">
        <f>SUMPRODUCT((事故データ!$AO$4:$AO$364=M$9)*(事故データ!$AT$4:$AT$364=衝突部位×形態!$C22))</f>
        <v>0</v>
      </c>
      <c r="N22" s="989">
        <f>SUMPRODUCT((事故データ!$AO$4:$AO$364=N$9)*(事故データ!$AT$4:$AT$364=衝突部位×形態!$C22))</f>
        <v>0</v>
      </c>
      <c r="O22" s="989">
        <f>SUMPRODUCT((事故データ!$AO$4:$AO$364=O$9)*(事故データ!$AT$4:$AT$364=衝突部位×形態!$C22))</f>
        <v>0</v>
      </c>
      <c r="P22" s="989">
        <f>SUMPRODUCT((事故データ!$AO$4:$AO$364=P$9)*(事故データ!$AT$4:$AT$364=衝突部位×形態!$C22))</f>
        <v>0</v>
      </c>
      <c r="Q22" s="989">
        <f>SUMPRODUCT((事故データ!$AO$4:$AO$364=Q$9)*(事故データ!$AT$4:$AT$364=衝突部位×形態!$C22))</f>
        <v>0</v>
      </c>
      <c r="R22" s="989">
        <f>SUMPRODUCT((事故データ!$AO$4:$AO$364=R$9)*(事故データ!$AT$4:$AT$364=衝突部位×形態!$C22))</f>
        <v>0</v>
      </c>
      <c r="S22" s="989">
        <f>SUMPRODUCT((事故データ!$AO$4:$AO$364=S$9)*(事故データ!$AT$4:$AT$364=衝突部位×形態!$C22))</f>
        <v>0</v>
      </c>
      <c r="T22" s="989">
        <f>SUMPRODUCT((事故データ!$AO$4:$AO$364=T$9)*(事故データ!$AT$4:$AT$364=衝突部位×形態!$C22))</f>
        <v>0</v>
      </c>
      <c r="U22" s="989">
        <f>SUMPRODUCT((事故データ!$AO$4:$AO$364=U$9)*(事故データ!$AT$4:$AT$364=衝突部位×形態!$C22))</f>
        <v>0</v>
      </c>
      <c r="V22" s="989">
        <f>SUMPRODUCT((事故データ!$AO$4:$AO$364=V$9)*(事故データ!$AT$4:$AT$364=衝突部位×形態!$C22))</f>
        <v>0</v>
      </c>
      <c r="W22" s="989">
        <f>SUMPRODUCT((事故データ!$AO$4:$AO$364=W$9)*(事故データ!$AT$4:$AT$364=衝突部位×形態!$C22))</f>
        <v>0</v>
      </c>
      <c r="X22" s="989">
        <f>SUMPRODUCT((事故データ!$AO$4:$AO$364=X$9)*(事故データ!$AT$4:$AT$364=衝突部位×形態!$C22))</f>
        <v>0</v>
      </c>
      <c r="Y22" s="989">
        <f>SUMPRODUCT((事故データ!$AO$4:$AO$364=Y$9)*(事故データ!$AT$4:$AT$364=衝突部位×形態!$C22))</f>
        <v>0</v>
      </c>
      <c r="Z22" s="989">
        <f>SUMPRODUCT((事故データ!$AO$4:$AO$364=Z$9)*(事故データ!$AT$4:$AT$364=衝突部位×形態!$C22))</f>
        <v>0</v>
      </c>
      <c r="AA22" s="989">
        <f>SUMPRODUCT((事故データ!$AO$4:$AO$364=AA$9)*(事故データ!$AT$4:$AT$364=衝突部位×形態!$C22))</f>
        <v>0</v>
      </c>
      <c r="AB22" s="989">
        <f>SUMPRODUCT((事故データ!$AO$4:$AO$364=AB$9)*(事故データ!$AT$4:$AT$364=衝突部位×形態!$C22))</f>
        <v>0</v>
      </c>
      <c r="AC22" s="989">
        <f>SUMPRODUCT((事故データ!$AO$4:$AO$364=AC$9)*(事故データ!$AT$4:$AT$364=衝突部位×形態!$C22))</f>
        <v>0</v>
      </c>
      <c r="AD22" s="990">
        <f>SUMPRODUCT((事故データ!$AO$4:$AO$364=AD$9)*(事故データ!$AT$4:$AT$364=衝突部位×形態!$C22))</f>
        <v>0</v>
      </c>
      <c r="AE22" s="972"/>
      <c r="AF22" s="972"/>
      <c r="AG22" s="298"/>
      <c r="AH22" s="298"/>
      <c r="AI22" s="298"/>
      <c r="AJ22" s="298"/>
      <c r="AK22" s="298"/>
      <c r="AL22" s="298"/>
      <c r="AM22" s="298"/>
      <c r="AN22" s="298"/>
      <c r="AO22" s="298"/>
      <c r="AP22" s="298"/>
    </row>
    <row r="23" spans="2:43">
      <c r="C23" s="983" t="str">
        <f>項目入力!AA22</f>
        <v>上部箱中央</v>
      </c>
      <c r="D23" s="986">
        <f t="shared" si="1"/>
        <v>0</v>
      </c>
      <c r="E23" s="987">
        <f t="shared" si="2"/>
        <v>0</v>
      </c>
      <c r="F23" s="988">
        <f>SUMPRODUCT((事故データ!$AO$4:$AO$364=F$9)*(事故データ!$AT$4:$AT$364=衝突部位×形態!$C23))</f>
        <v>0</v>
      </c>
      <c r="G23" s="989">
        <f>SUMPRODUCT((事故データ!$AO$4:$AO$364=G$9)*(事故データ!$AT$4:$AT$364=衝突部位×形態!$C23))</f>
        <v>0</v>
      </c>
      <c r="H23" s="989">
        <f>SUMPRODUCT((事故データ!$AO$4:$AO$364=H$9)*(事故データ!$AT$4:$AT$364=衝突部位×形態!$C23))</f>
        <v>0</v>
      </c>
      <c r="I23" s="989">
        <f>SUMPRODUCT((事故データ!$AO$4:$AO$364=I$9)*(事故データ!$AT$4:$AT$364=衝突部位×形態!$C23))</f>
        <v>0</v>
      </c>
      <c r="J23" s="989">
        <f>SUMPRODUCT((事故データ!$AO$4:$AO$364=J$9)*(事故データ!$AT$4:$AT$364=衝突部位×形態!$C23))</f>
        <v>0</v>
      </c>
      <c r="K23" s="989">
        <f>SUMPRODUCT((事故データ!$AO$4:$AO$364=K$9)*(事故データ!$AT$4:$AT$364=衝突部位×形態!$C23))</f>
        <v>0</v>
      </c>
      <c r="L23" s="989">
        <f>SUMPRODUCT((事故データ!$AO$4:$AO$364=L$9)*(事故データ!$AT$4:$AT$364=衝突部位×形態!$C23))</f>
        <v>0</v>
      </c>
      <c r="M23" s="989">
        <f>SUMPRODUCT((事故データ!$AO$4:$AO$364=M$9)*(事故データ!$AT$4:$AT$364=衝突部位×形態!$C23))</f>
        <v>0</v>
      </c>
      <c r="N23" s="989">
        <f>SUMPRODUCT((事故データ!$AO$4:$AO$364=N$9)*(事故データ!$AT$4:$AT$364=衝突部位×形態!$C23))</f>
        <v>0</v>
      </c>
      <c r="O23" s="989">
        <f>SUMPRODUCT((事故データ!$AO$4:$AO$364=O$9)*(事故データ!$AT$4:$AT$364=衝突部位×形態!$C23))</f>
        <v>0</v>
      </c>
      <c r="P23" s="989">
        <f>SUMPRODUCT((事故データ!$AO$4:$AO$364=P$9)*(事故データ!$AT$4:$AT$364=衝突部位×形態!$C23))</f>
        <v>0</v>
      </c>
      <c r="Q23" s="989">
        <f>SUMPRODUCT((事故データ!$AO$4:$AO$364=Q$9)*(事故データ!$AT$4:$AT$364=衝突部位×形態!$C23))</f>
        <v>0</v>
      </c>
      <c r="R23" s="989">
        <f>SUMPRODUCT((事故データ!$AO$4:$AO$364=R$9)*(事故データ!$AT$4:$AT$364=衝突部位×形態!$C23))</f>
        <v>0</v>
      </c>
      <c r="S23" s="989">
        <f>SUMPRODUCT((事故データ!$AO$4:$AO$364=S$9)*(事故データ!$AT$4:$AT$364=衝突部位×形態!$C23))</f>
        <v>0</v>
      </c>
      <c r="T23" s="989">
        <f>SUMPRODUCT((事故データ!$AO$4:$AO$364=T$9)*(事故データ!$AT$4:$AT$364=衝突部位×形態!$C23))</f>
        <v>0</v>
      </c>
      <c r="U23" s="989">
        <f>SUMPRODUCT((事故データ!$AO$4:$AO$364=U$9)*(事故データ!$AT$4:$AT$364=衝突部位×形態!$C23))</f>
        <v>0</v>
      </c>
      <c r="V23" s="989">
        <f>SUMPRODUCT((事故データ!$AO$4:$AO$364=V$9)*(事故データ!$AT$4:$AT$364=衝突部位×形態!$C23))</f>
        <v>0</v>
      </c>
      <c r="W23" s="989">
        <f>SUMPRODUCT((事故データ!$AO$4:$AO$364=W$9)*(事故データ!$AT$4:$AT$364=衝突部位×形態!$C23))</f>
        <v>0</v>
      </c>
      <c r="X23" s="989">
        <f>SUMPRODUCT((事故データ!$AO$4:$AO$364=X$9)*(事故データ!$AT$4:$AT$364=衝突部位×形態!$C23))</f>
        <v>0</v>
      </c>
      <c r="Y23" s="989">
        <f>SUMPRODUCT((事故データ!$AO$4:$AO$364=Y$9)*(事故データ!$AT$4:$AT$364=衝突部位×形態!$C23))</f>
        <v>0</v>
      </c>
      <c r="Z23" s="989">
        <f>SUMPRODUCT((事故データ!$AO$4:$AO$364=Z$9)*(事故データ!$AT$4:$AT$364=衝突部位×形態!$C23))</f>
        <v>0</v>
      </c>
      <c r="AA23" s="989">
        <f>SUMPRODUCT((事故データ!$AO$4:$AO$364=AA$9)*(事故データ!$AT$4:$AT$364=衝突部位×形態!$C23))</f>
        <v>0</v>
      </c>
      <c r="AB23" s="989">
        <f>SUMPRODUCT((事故データ!$AO$4:$AO$364=AB$9)*(事故データ!$AT$4:$AT$364=衝突部位×形態!$C23))</f>
        <v>0</v>
      </c>
      <c r="AC23" s="989">
        <f>SUMPRODUCT((事故データ!$AO$4:$AO$364=AC$9)*(事故データ!$AT$4:$AT$364=衝突部位×形態!$C23))</f>
        <v>0</v>
      </c>
      <c r="AD23" s="990">
        <f>SUMPRODUCT((事故データ!$AO$4:$AO$364=AD$9)*(事故データ!$AT$4:$AT$364=衝突部位×形態!$C23))</f>
        <v>0</v>
      </c>
      <c r="AE23" s="972"/>
      <c r="AF23" s="972"/>
      <c r="AG23" s="298"/>
      <c r="AH23" s="298"/>
      <c r="AI23" s="298"/>
      <c r="AJ23" s="298"/>
      <c r="AK23" s="298"/>
      <c r="AL23" s="298"/>
      <c r="AM23" s="298"/>
      <c r="AN23" s="298"/>
      <c r="AO23" s="298"/>
      <c r="AP23" s="298"/>
    </row>
    <row r="24" spans="2:43">
      <c r="C24" s="983" t="str">
        <f>項目入力!AA23</f>
        <v>下部</v>
      </c>
      <c r="D24" s="984">
        <f t="shared" si="1"/>
        <v>0</v>
      </c>
      <c r="E24" s="640">
        <f t="shared" si="2"/>
        <v>0</v>
      </c>
      <c r="F24" s="985">
        <f>SUMPRODUCT((事故データ!$AO$4:$AO$364=F$9)*(事故データ!$AT$4:$AT$364=衝突部位×形態!$C24))</f>
        <v>0</v>
      </c>
      <c r="G24" s="642">
        <f>SUMPRODUCT((事故データ!$AO$4:$AO$364=G$9)*(事故データ!$AT$4:$AT$364=衝突部位×形態!$C24))</f>
        <v>0</v>
      </c>
      <c r="H24" s="642">
        <f>SUMPRODUCT((事故データ!$AO$4:$AO$364=H$9)*(事故データ!$AT$4:$AT$364=衝突部位×形態!$C24))</f>
        <v>0</v>
      </c>
      <c r="I24" s="642">
        <f>SUMPRODUCT((事故データ!$AO$4:$AO$364=I$9)*(事故データ!$AT$4:$AT$364=衝突部位×形態!$C24))</f>
        <v>0</v>
      </c>
      <c r="J24" s="642">
        <f>SUMPRODUCT((事故データ!$AO$4:$AO$364=J$9)*(事故データ!$AT$4:$AT$364=衝突部位×形態!$C24))</f>
        <v>0</v>
      </c>
      <c r="K24" s="642">
        <f>SUMPRODUCT((事故データ!$AO$4:$AO$364=K$9)*(事故データ!$AT$4:$AT$364=衝突部位×形態!$C24))</f>
        <v>0</v>
      </c>
      <c r="L24" s="642">
        <f>SUMPRODUCT((事故データ!$AO$4:$AO$364=L$9)*(事故データ!$AT$4:$AT$364=衝突部位×形態!$C24))</f>
        <v>0</v>
      </c>
      <c r="M24" s="642">
        <f>SUMPRODUCT((事故データ!$AO$4:$AO$364=M$9)*(事故データ!$AT$4:$AT$364=衝突部位×形態!$C24))</f>
        <v>0</v>
      </c>
      <c r="N24" s="642">
        <f>SUMPRODUCT((事故データ!$AO$4:$AO$364=N$9)*(事故データ!$AT$4:$AT$364=衝突部位×形態!$C24))</f>
        <v>0</v>
      </c>
      <c r="O24" s="642">
        <f>SUMPRODUCT((事故データ!$AO$4:$AO$364=O$9)*(事故データ!$AT$4:$AT$364=衝突部位×形態!$C24))</f>
        <v>0</v>
      </c>
      <c r="P24" s="642">
        <f>SUMPRODUCT((事故データ!$AO$4:$AO$364=P$9)*(事故データ!$AT$4:$AT$364=衝突部位×形態!$C24))</f>
        <v>0</v>
      </c>
      <c r="Q24" s="642">
        <f>SUMPRODUCT((事故データ!$AO$4:$AO$364=Q$9)*(事故データ!$AT$4:$AT$364=衝突部位×形態!$C24))</f>
        <v>0</v>
      </c>
      <c r="R24" s="642">
        <f>SUMPRODUCT((事故データ!$AO$4:$AO$364=R$9)*(事故データ!$AT$4:$AT$364=衝突部位×形態!$C24))</f>
        <v>0</v>
      </c>
      <c r="S24" s="642">
        <f>SUMPRODUCT((事故データ!$AO$4:$AO$364=S$9)*(事故データ!$AT$4:$AT$364=衝突部位×形態!$C24))</f>
        <v>0</v>
      </c>
      <c r="T24" s="642">
        <f>SUMPRODUCT((事故データ!$AO$4:$AO$364=T$9)*(事故データ!$AT$4:$AT$364=衝突部位×形態!$C24))</f>
        <v>0</v>
      </c>
      <c r="U24" s="642">
        <f>SUMPRODUCT((事故データ!$AO$4:$AO$364=U$9)*(事故データ!$AT$4:$AT$364=衝突部位×形態!$C24))</f>
        <v>0</v>
      </c>
      <c r="V24" s="642">
        <f>SUMPRODUCT((事故データ!$AO$4:$AO$364=V$9)*(事故データ!$AT$4:$AT$364=衝突部位×形態!$C24))</f>
        <v>0</v>
      </c>
      <c r="W24" s="642">
        <f>SUMPRODUCT((事故データ!$AO$4:$AO$364=W$9)*(事故データ!$AT$4:$AT$364=衝突部位×形態!$C24))</f>
        <v>0</v>
      </c>
      <c r="X24" s="642">
        <f>SUMPRODUCT((事故データ!$AO$4:$AO$364=X$9)*(事故データ!$AT$4:$AT$364=衝突部位×形態!$C24))</f>
        <v>0</v>
      </c>
      <c r="Y24" s="642">
        <f>SUMPRODUCT((事故データ!$AO$4:$AO$364=Y$9)*(事故データ!$AT$4:$AT$364=衝突部位×形態!$C24))</f>
        <v>0</v>
      </c>
      <c r="Z24" s="642">
        <f>SUMPRODUCT((事故データ!$AO$4:$AO$364=Z$9)*(事故データ!$AT$4:$AT$364=衝突部位×形態!$C24))</f>
        <v>0</v>
      </c>
      <c r="AA24" s="642">
        <f>SUMPRODUCT((事故データ!$AO$4:$AO$364=AA$9)*(事故データ!$AT$4:$AT$364=衝突部位×形態!$C24))</f>
        <v>0</v>
      </c>
      <c r="AB24" s="642">
        <f>SUMPRODUCT((事故データ!$AO$4:$AO$364=AB$9)*(事故データ!$AT$4:$AT$364=衝突部位×形態!$C24))</f>
        <v>0</v>
      </c>
      <c r="AC24" s="642">
        <f>SUMPRODUCT((事故データ!$AO$4:$AO$364=AC$9)*(事故データ!$AT$4:$AT$364=衝突部位×形態!$C24))</f>
        <v>0</v>
      </c>
      <c r="AD24" s="643">
        <f>SUMPRODUCT((事故データ!$AO$4:$AO$364=AD$9)*(事故データ!$AT$4:$AT$364=衝突部位×形態!$C24))</f>
        <v>0</v>
      </c>
      <c r="AE24" s="972"/>
      <c r="AF24" s="972"/>
      <c r="AG24" s="298"/>
      <c r="AH24" s="298"/>
      <c r="AI24" s="298"/>
      <c r="AJ24" s="298"/>
      <c r="AK24" s="298"/>
      <c r="AL24" s="298"/>
      <c r="AM24" s="298"/>
      <c r="AN24" s="298"/>
      <c r="AO24" s="298"/>
      <c r="AP24" s="298"/>
    </row>
    <row r="25" spans="2:43">
      <c r="C25" s="983" t="str">
        <f>項目入力!AA24</f>
        <v>その他</v>
      </c>
      <c r="D25" s="984">
        <f t="shared" si="1"/>
        <v>0</v>
      </c>
      <c r="E25" s="640">
        <f t="shared" ref="E25" si="3">D25/$D$10</f>
        <v>0</v>
      </c>
      <c r="F25" s="985">
        <f>SUMPRODUCT((事故データ!$AO$4:$AO$364=F$9)*(事故データ!$AT$4:$AT$364=衝突部位×形態!$C25))</f>
        <v>0</v>
      </c>
      <c r="G25" s="642">
        <f>SUMPRODUCT((事故データ!$AO$4:$AO$364=G$9)*(事故データ!$AT$4:$AT$364=衝突部位×形態!$C25))</f>
        <v>0</v>
      </c>
      <c r="H25" s="642">
        <f>SUMPRODUCT((事故データ!$AO$4:$AO$364=H$9)*(事故データ!$AT$4:$AT$364=衝突部位×形態!$C25))</f>
        <v>0</v>
      </c>
      <c r="I25" s="642">
        <f>SUMPRODUCT((事故データ!$AO$4:$AO$364=I$9)*(事故データ!$AT$4:$AT$364=衝突部位×形態!$C25))</f>
        <v>0</v>
      </c>
      <c r="J25" s="642">
        <f>SUMPRODUCT((事故データ!$AO$4:$AO$364=J$9)*(事故データ!$AT$4:$AT$364=衝突部位×形態!$C25))</f>
        <v>0</v>
      </c>
      <c r="K25" s="642">
        <f>SUMPRODUCT((事故データ!$AO$4:$AO$364=K$9)*(事故データ!$AT$4:$AT$364=衝突部位×形態!$C25))</f>
        <v>0</v>
      </c>
      <c r="L25" s="642">
        <f>SUMPRODUCT((事故データ!$AO$4:$AO$364=L$9)*(事故データ!$AT$4:$AT$364=衝突部位×形態!$C25))</f>
        <v>0</v>
      </c>
      <c r="M25" s="642">
        <f>SUMPRODUCT((事故データ!$AO$4:$AO$364=M$9)*(事故データ!$AT$4:$AT$364=衝突部位×形態!$C25))</f>
        <v>0</v>
      </c>
      <c r="N25" s="642">
        <f>SUMPRODUCT((事故データ!$AO$4:$AO$364=N$9)*(事故データ!$AT$4:$AT$364=衝突部位×形態!$C25))</f>
        <v>0</v>
      </c>
      <c r="O25" s="642">
        <f>SUMPRODUCT((事故データ!$AO$4:$AO$364=O$9)*(事故データ!$AT$4:$AT$364=衝突部位×形態!$C25))</f>
        <v>0</v>
      </c>
      <c r="P25" s="642">
        <f>SUMPRODUCT((事故データ!$AO$4:$AO$364=P$9)*(事故データ!$AT$4:$AT$364=衝突部位×形態!$C25))</f>
        <v>0</v>
      </c>
      <c r="Q25" s="642">
        <f>SUMPRODUCT((事故データ!$AO$4:$AO$364=Q$9)*(事故データ!$AT$4:$AT$364=衝突部位×形態!$C25))</f>
        <v>0</v>
      </c>
      <c r="R25" s="642">
        <f>SUMPRODUCT((事故データ!$AO$4:$AO$364=R$9)*(事故データ!$AT$4:$AT$364=衝突部位×形態!$C25))</f>
        <v>0</v>
      </c>
      <c r="S25" s="642">
        <f>SUMPRODUCT((事故データ!$AO$4:$AO$364=S$9)*(事故データ!$AT$4:$AT$364=衝突部位×形態!$C25))</f>
        <v>0</v>
      </c>
      <c r="T25" s="642">
        <f>SUMPRODUCT((事故データ!$AO$4:$AO$364=T$9)*(事故データ!$AT$4:$AT$364=衝突部位×形態!$C25))</f>
        <v>0</v>
      </c>
      <c r="U25" s="642">
        <f>SUMPRODUCT((事故データ!$AO$4:$AO$364=U$9)*(事故データ!$AT$4:$AT$364=衝突部位×形態!$C25))</f>
        <v>0</v>
      </c>
      <c r="V25" s="642">
        <f>SUMPRODUCT((事故データ!$AO$4:$AO$364=V$9)*(事故データ!$AT$4:$AT$364=衝突部位×形態!$C25))</f>
        <v>0</v>
      </c>
      <c r="W25" s="642">
        <f>SUMPRODUCT((事故データ!$AO$4:$AO$364=W$9)*(事故データ!$AT$4:$AT$364=衝突部位×形態!$C25))</f>
        <v>0</v>
      </c>
      <c r="X25" s="642">
        <f>SUMPRODUCT((事故データ!$AO$4:$AO$364=X$9)*(事故データ!$AT$4:$AT$364=衝突部位×形態!$C25))</f>
        <v>0</v>
      </c>
      <c r="Y25" s="642">
        <f>SUMPRODUCT((事故データ!$AO$4:$AO$364=Y$9)*(事故データ!$AT$4:$AT$364=衝突部位×形態!$C25))</f>
        <v>0</v>
      </c>
      <c r="Z25" s="642">
        <f>SUMPRODUCT((事故データ!$AO$4:$AO$364=Z$9)*(事故データ!$AT$4:$AT$364=衝突部位×形態!$C25))</f>
        <v>0</v>
      </c>
      <c r="AA25" s="642">
        <f>SUMPRODUCT((事故データ!$AO$4:$AO$364=AA$9)*(事故データ!$AT$4:$AT$364=衝突部位×形態!$C25))</f>
        <v>0</v>
      </c>
      <c r="AB25" s="642">
        <f>SUMPRODUCT((事故データ!$AO$4:$AO$364=AB$9)*(事故データ!$AT$4:$AT$364=衝突部位×形態!$C25))</f>
        <v>0</v>
      </c>
      <c r="AC25" s="642">
        <f>SUMPRODUCT((事故データ!$AO$4:$AO$364=AC$9)*(事故データ!$AT$4:$AT$364=衝突部位×形態!$C25))</f>
        <v>0</v>
      </c>
      <c r="AD25" s="643">
        <f>SUMPRODUCT((事故データ!$AO$4:$AO$364=AD$9)*(事故データ!$AT$4:$AT$364=衝突部位×形態!$C25))</f>
        <v>0</v>
      </c>
      <c r="AE25" s="972"/>
      <c r="AF25" s="972"/>
      <c r="AG25" s="298"/>
      <c r="AK25" s="299"/>
      <c r="AL25" s="298"/>
      <c r="AM25" s="298"/>
      <c r="AN25" s="298"/>
      <c r="AO25" s="298"/>
      <c r="AP25" s="298"/>
    </row>
    <row r="26" spans="2:43">
      <c r="C26" s="991" t="str">
        <f>項目入力!AA25</f>
        <v>不明</v>
      </c>
      <c r="D26" s="992">
        <f t="shared" ref="D26" si="4">SUM(F26:AD26)</f>
        <v>0</v>
      </c>
      <c r="E26" s="645">
        <f t="shared" ref="E26" si="5">D26/$D$10</f>
        <v>0</v>
      </c>
      <c r="F26" s="993">
        <f>SUMPRODUCT((事故データ!$AO$4:$AO$364=F$9)*(事故データ!$AT$4:$AT$364=衝突部位×形態!$C26))</f>
        <v>0</v>
      </c>
      <c r="G26" s="647">
        <f>SUMPRODUCT((事故データ!$AO$4:$AO$364=G$9)*(事故データ!$AT$4:$AT$364=衝突部位×形態!$C26))</f>
        <v>0</v>
      </c>
      <c r="H26" s="647">
        <f>SUMPRODUCT((事故データ!$AO$4:$AO$364=H$9)*(事故データ!$AT$4:$AT$364=衝突部位×形態!$C26))</f>
        <v>0</v>
      </c>
      <c r="I26" s="647">
        <f>SUMPRODUCT((事故データ!$AO$4:$AO$364=I$9)*(事故データ!$AT$4:$AT$364=衝突部位×形態!$C26))</f>
        <v>0</v>
      </c>
      <c r="J26" s="647">
        <f>SUMPRODUCT((事故データ!$AO$4:$AO$364=J$9)*(事故データ!$AT$4:$AT$364=衝突部位×形態!$C26))</f>
        <v>0</v>
      </c>
      <c r="K26" s="647">
        <f>SUMPRODUCT((事故データ!$AO$4:$AO$364=K$9)*(事故データ!$AT$4:$AT$364=衝突部位×形態!$C26))</f>
        <v>0</v>
      </c>
      <c r="L26" s="647">
        <f>SUMPRODUCT((事故データ!$AO$4:$AO$364=L$9)*(事故データ!$AT$4:$AT$364=衝突部位×形態!$C26))</f>
        <v>0</v>
      </c>
      <c r="M26" s="647">
        <f>SUMPRODUCT((事故データ!$AO$4:$AO$364=M$9)*(事故データ!$AT$4:$AT$364=衝突部位×形態!$C26))</f>
        <v>0</v>
      </c>
      <c r="N26" s="647">
        <f>SUMPRODUCT((事故データ!$AO$4:$AO$364=N$9)*(事故データ!$AT$4:$AT$364=衝突部位×形態!$C26))</f>
        <v>0</v>
      </c>
      <c r="O26" s="647">
        <f>SUMPRODUCT((事故データ!$AO$4:$AO$364=O$9)*(事故データ!$AT$4:$AT$364=衝突部位×形態!$C26))</f>
        <v>0</v>
      </c>
      <c r="P26" s="647">
        <f>SUMPRODUCT((事故データ!$AO$4:$AO$364=P$9)*(事故データ!$AT$4:$AT$364=衝突部位×形態!$C26))</f>
        <v>0</v>
      </c>
      <c r="Q26" s="647">
        <f>SUMPRODUCT((事故データ!$AO$4:$AO$364=Q$9)*(事故データ!$AT$4:$AT$364=衝突部位×形態!$C26))</f>
        <v>0</v>
      </c>
      <c r="R26" s="647">
        <f>SUMPRODUCT((事故データ!$AO$4:$AO$364=R$9)*(事故データ!$AT$4:$AT$364=衝突部位×形態!$C26))</f>
        <v>0</v>
      </c>
      <c r="S26" s="647">
        <f>SUMPRODUCT((事故データ!$AO$4:$AO$364=S$9)*(事故データ!$AT$4:$AT$364=衝突部位×形態!$C26))</f>
        <v>0</v>
      </c>
      <c r="T26" s="647">
        <f>SUMPRODUCT((事故データ!$AO$4:$AO$364=T$9)*(事故データ!$AT$4:$AT$364=衝突部位×形態!$C26))</f>
        <v>0</v>
      </c>
      <c r="U26" s="647">
        <f>SUMPRODUCT((事故データ!$AO$4:$AO$364=U$9)*(事故データ!$AT$4:$AT$364=衝突部位×形態!$C26))</f>
        <v>0</v>
      </c>
      <c r="V26" s="647">
        <f>SUMPRODUCT((事故データ!$AO$4:$AO$364=V$9)*(事故データ!$AT$4:$AT$364=衝突部位×形態!$C26))</f>
        <v>0</v>
      </c>
      <c r="W26" s="647">
        <f>SUMPRODUCT((事故データ!$AO$4:$AO$364=W$9)*(事故データ!$AT$4:$AT$364=衝突部位×形態!$C26))</f>
        <v>0</v>
      </c>
      <c r="X26" s="647">
        <f>SUMPRODUCT((事故データ!$AO$4:$AO$364=X$9)*(事故データ!$AT$4:$AT$364=衝突部位×形態!$C26))</f>
        <v>0</v>
      </c>
      <c r="Y26" s="647">
        <f>SUMPRODUCT((事故データ!$AO$4:$AO$364=Y$9)*(事故データ!$AT$4:$AT$364=衝突部位×形態!$C26))</f>
        <v>0</v>
      </c>
      <c r="Z26" s="647">
        <f>SUMPRODUCT((事故データ!$AO$4:$AO$364=Z$9)*(事故データ!$AT$4:$AT$364=衝突部位×形態!$C26))</f>
        <v>0</v>
      </c>
      <c r="AA26" s="647">
        <f>SUMPRODUCT((事故データ!$AO$4:$AO$364=AA$9)*(事故データ!$AT$4:$AT$364=衝突部位×形態!$C26))</f>
        <v>0</v>
      </c>
      <c r="AB26" s="647">
        <f>SUMPRODUCT((事故データ!$AO$4:$AO$364=AB$9)*(事故データ!$AT$4:$AT$364=衝突部位×形態!$C26))</f>
        <v>0</v>
      </c>
      <c r="AC26" s="647">
        <f>SUMPRODUCT((事故データ!$AO$4:$AO$364=AC$9)*(事故データ!$AT$4:$AT$364=衝突部位×形態!$C26))</f>
        <v>0</v>
      </c>
      <c r="AD26" s="648">
        <f>SUMPRODUCT((事故データ!$AO$4:$AO$364=AD$9)*(事故データ!$AT$4:$AT$364=衝突部位×形態!$C26))</f>
        <v>0</v>
      </c>
      <c r="AE26" s="972"/>
      <c r="AF26" s="972"/>
      <c r="AG26" s="298"/>
      <c r="AK26" s="299"/>
      <c r="AL26" s="298"/>
      <c r="AM26" s="298"/>
      <c r="AN26" s="298"/>
      <c r="AO26" s="298"/>
      <c r="AP26" s="298"/>
    </row>
    <row r="27" spans="2:43">
      <c r="C27" s="310"/>
      <c r="D27" s="438"/>
      <c r="E27" s="994"/>
      <c r="F27" s="972"/>
      <c r="G27" s="972"/>
      <c r="H27" s="972"/>
      <c r="I27" s="972"/>
      <c r="J27" s="972"/>
      <c r="K27" s="972"/>
      <c r="L27" s="972"/>
      <c r="M27" s="972"/>
      <c r="N27" s="972"/>
      <c r="O27" s="972"/>
      <c r="P27" s="972"/>
      <c r="Q27" s="972"/>
      <c r="R27" s="972"/>
      <c r="S27" s="972"/>
      <c r="T27" s="972"/>
      <c r="U27" s="972"/>
      <c r="V27" s="972"/>
      <c r="W27" s="972"/>
      <c r="X27" s="972"/>
      <c r="Y27" s="972"/>
      <c r="Z27" s="972"/>
      <c r="AA27" s="972"/>
      <c r="AB27" s="972"/>
      <c r="AC27" s="972"/>
      <c r="AD27" s="972"/>
      <c r="AE27" s="972"/>
      <c r="AF27" s="972"/>
      <c r="AG27" s="298"/>
      <c r="AK27" s="299"/>
      <c r="AL27" s="298"/>
      <c r="AM27" s="298"/>
      <c r="AN27" s="298"/>
      <c r="AO27" s="298"/>
      <c r="AP27" s="298"/>
    </row>
    <row r="28" spans="2:43">
      <c r="C28" s="310"/>
      <c r="D28" s="438"/>
      <c r="E28" s="994"/>
      <c r="F28" s="972"/>
      <c r="G28" s="972"/>
      <c r="H28" s="972"/>
      <c r="I28" s="972"/>
      <c r="J28" s="972"/>
      <c r="K28" s="972"/>
      <c r="L28" s="972"/>
      <c r="M28" s="972"/>
      <c r="N28" s="972"/>
      <c r="O28" s="972"/>
      <c r="P28" s="972"/>
      <c r="Q28" s="972"/>
      <c r="R28" s="972"/>
      <c r="S28" s="972"/>
      <c r="T28" s="972"/>
      <c r="U28" s="972"/>
      <c r="V28" s="972"/>
      <c r="W28" s="972"/>
      <c r="X28" s="972"/>
      <c r="Y28" s="972"/>
      <c r="Z28" s="972"/>
      <c r="AA28" s="972"/>
      <c r="AB28" s="972"/>
      <c r="AC28" s="972"/>
      <c r="AD28" s="972"/>
      <c r="AE28" s="972"/>
      <c r="AF28" s="972"/>
      <c r="AG28" s="298"/>
      <c r="AH28" s="298"/>
      <c r="AI28" s="299"/>
      <c r="AJ28" s="299"/>
      <c r="AK28" s="299"/>
      <c r="AL28" s="298"/>
      <c r="AM28" s="298"/>
      <c r="AN28" s="298"/>
      <c r="AO28" s="298"/>
      <c r="AP28" s="298"/>
    </row>
    <row r="29" spans="2:43">
      <c r="B29" s="1139">
        <v>2</v>
      </c>
      <c r="C29" s="326" t="s">
        <v>1726</v>
      </c>
    </row>
    <row r="30" spans="2:43" ht="59.25" customHeight="1">
      <c r="C30" s="952" t="s">
        <v>6</v>
      </c>
      <c r="D30" s="968" t="s">
        <v>3</v>
      </c>
      <c r="E30" s="952" t="s">
        <v>7</v>
      </c>
      <c r="F30" s="995" t="str">
        <f>F9</f>
        <v>正面衝突</v>
      </c>
      <c r="G30" s="995" t="str">
        <f>G9</f>
        <v>直進時</v>
      </c>
      <c r="H30" s="995" t="str">
        <f t="shared" ref="H30:AB30" si="6">H9</f>
        <v>出会い頭</v>
      </c>
      <c r="I30" s="995" t="str">
        <f t="shared" si="6"/>
        <v>右折時</v>
      </c>
      <c r="J30" s="995" t="str">
        <f t="shared" si="6"/>
        <v>左折時</v>
      </c>
      <c r="K30" s="995" t="str">
        <f t="shared" si="6"/>
        <v>カーブ走行時</v>
      </c>
      <c r="L30" s="995" t="str">
        <f t="shared" si="6"/>
        <v>追突</v>
      </c>
      <c r="M30" s="995" t="str">
        <f t="shared" si="6"/>
        <v>発進追突</v>
      </c>
      <c r="N30" s="995" t="str">
        <f t="shared" si="6"/>
        <v>車線
変更時</v>
      </c>
      <c r="O30" s="995" t="str">
        <f t="shared" si="6"/>
        <v>合流時</v>
      </c>
      <c r="P30" s="995" t="str">
        <f t="shared" si="6"/>
        <v>離合時</v>
      </c>
      <c r="Q30" s="995" t="str">
        <f t="shared" si="6"/>
        <v>側方通過時</v>
      </c>
      <c r="R30" s="995" t="str">
        <f t="shared" si="6"/>
        <v>施設出入時</v>
      </c>
      <c r="S30" s="995" t="str">
        <f t="shared" si="6"/>
        <v>転回時</v>
      </c>
      <c r="T30" s="995" t="str">
        <f t="shared" si="6"/>
        <v>バック時</v>
      </c>
      <c r="U30" s="995" t="str">
        <f t="shared" si="6"/>
        <v>移動時</v>
      </c>
      <c r="V30" s="996" t="str">
        <f t="shared" si="6"/>
        <v>料金所等通過時</v>
      </c>
      <c r="W30" s="1018" t="str">
        <f t="shared" si="6"/>
        <v>発進時＆措置等</v>
      </c>
      <c r="X30" s="1018" t="str">
        <f t="shared" si="6"/>
        <v>停車時</v>
      </c>
      <c r="Y30" s="1019" t="str">
        <f t="shared" si="6"/>
        <v>ドア・扉開閉時</v>
      </c>
      <c r="Z30" s="1019" t="str">
        <f t="shared" si="6"/>
        <v>駐停車時措置</v>
      </c>
      <c r="AA30" s="1018" t="str">
        <f t="shared" si="6"/>
        <v>車内事故</v>
      </c>
      <c r="AB30" s="1008" t="str">
        <f t="shared" si="6"/>
        <v>荷積降時等事故</v>
      </c>
      <c r="AC30" s="1008" t="str">
        <f t="shared" ref="AC30:AD30" si="7">AC9</f>
        <v>落下・飛散等事故</v>
      </c>
      <c r="AD30" s="1031" t="str">
        <f t="shared" si="7"/>
        <v>その他・不明</v>
      </c>
      <c r="AE30" s="997"/>
      <c r="AF30" s="997"/>
      <c r="AG30" s="298"/>
      <c r="AH30" s="298"/>
      <c r="AJ30" s="299">
        <f>AJ12</f>
        <v>3</v>
      </c>
      <c r="AL30" s="298"/>
      <c r="AM30" s="298"/>
      <c r="AN30" s="300">
        <f>AO13</f>
        <v>0</v>
      </c>
      <c r="AO30" s="298"/>
      <c r="AP30" s="298"/>
      <c r="AQ30" s="298"/>
    </row>
    <row r="31" spans="2:43">
      <c r="C31" s="339" t="s">
        <v>0</v>
      </c>
      <c r="D31" s="973">
        <f>SUM(D32:D38)</f>
        <v>31</v>
      </c>
      <c r="E31" s="1030">
        <f>D31/D31</f>
        <v>1</v>
      </c>
      <c r="F31" s="998">
        <f t="shared" ref="F31:AB31" si="8">SUM(F32:F38)</f>
        <v>0</v>
      </c>
      <c r="G31" s="975">
        <f t="shared" si="8"/>
        <v>1</v>
      </c>
      <c r="H31" s="975">
        <f t="shared" si="8"/>
        <v>0</v>
      </c>
      <c r="I31" s="975">
        <f t="shared" si="8"/>
        <v>0</v>
      </c>
      <c r="J31" s="975">
        <f t="shared" si="8"/>
        <v>4</v>
      </c>
      <c r="K31" s="975">
        <f t="shared" si="8"/>
        <v>0</v>
      </c>
      <c r="L31" s="975">
        <f t="shared" si="8"/>
        <v>2</v>
      </c>
      <c r="M31" s="975">
        <f t="shared" si="8"/>
        <v>2</v>
      </c>
      <c r="N31" s="975">
        <f t="shared" si="8"/>
        <v>1</v>
      </c>
      <c r="O31" s="975">
        <f t="shared" si="8"/>
        <v>0</v>
      </c>
      <c r="P31" s="975">
        <f t="shared" si="8"/>
        <v>0</v>
      </c>
      <c r="Q31" s="975">
        <f t="shared" si="8"/>
        <v>0</v>
      </c>
      <c r="R31" s="975">
        <f t="shared" si="8"/>
        <v>1</v>
      </c>
      <c r="S31" s="975">
        <f t="shared" si="8"/>
        <v>1</v>
      </c>
      <c r="T31" s="999">
        <f t="shared" si="8"/>
        <v>9</v>
      </c>
      <c r="U31" s="999">
        <f t="shared" si="8"/>
        <v>5</v>
      </c>
      <c r="V31" s="999">
        <f t="shared" si="8"/>
        <v>0</v>
      </c>
      <c r="W31" s="999">
        <f t="shared" si="8"/>
        <v>3</v>
      </c>
      <c r="X31" s="999">
        <f t="shared" si="8"/>
        <v>1</v>
      </c>
      <c r="Y31" s="999">
        <f t="shared" si="8"/>
        <v>0</v>
      </c>
      <c r="Z31" s="999">
        <f t="shared" si="8"/>
        <v>1</v>
      </c>
      <c r="AA31" s="999">
        <f t="shared" si="8"/>
        <v>0</v>
      </c>
      <c r="AB31" s="975">
        <f t="shared" si="8"/>
        <v>0</v>
      </c>
      <c r="AC31" s="975">
        <f t="shared" ref="AC31:AD31" si="9">SUM(AC32:AC38)</f>
        <v>0</v>
      </c>
      <c r="AD31" s="976">
        <f t="shared" si="9"/>
        <v>0</v>
      </c>
      <c r="AE31" s="1000"/>
      <c r="AF31" s="1000"/>
      <c r="AG31" s="298"/>
      <c r="AH31" s="298"/>
      <c r="AI31" s="307"/>
      <c r="AJ31" s="298"/>
      <c r="AK31" s="311">
        <f>D42</f>
        <v>0</v>
      </c>
      <c r="AL31" s="298"/>
      <c r="AM31" s="298"/>
      <c r="AN31" s="298"/>
      <c r="AO31" s="298"/>
      <c r="AP31" s="298"/>
      <c r="AQ31" s="298"/>
    </row>
    <row r="32" spans="2:43">
      <c r="C32" s="1001" t="s">
        <v>1</v>
      </c>
      <c r="D32" s="1002">
        <f>SUM(F32:AB32)</f>
        <v>3</v>
      </c>
      <c r="E32" s="635">
        <f t="shared" ref="E32" si="10">D32/$D$31</f>
        <v>9.6774193548387094E-2</v>
      </c>
      <c r="F32" s="636">
        <f>F12</f>
        <v>0</v>
      </c>
      <c r="G32" s="637">
        <f t="shared" ref="G32:AB32" si="11">G12</f>
        <v>0</v>
      </c>
      <c r="H32" s="637">
        <f t="shared" si="11"/>
        <v>0</v>
      </c>
      <c r="I32" s="637">
        <f t="shared" si="11"/>
        <v>0</v>
      </c>
      <c r="J32" s="637">
        <f t="shared" si="11"/>
        <v>0</v>
      </c>
      <c r="K32" s="637">
        <f t="shared" si="11"/>
        <v>0</v>
      </c>
      <c r="L32" s="637">
        <f t="shared" si="11"/>
        <v>1</v>
      </c>
      <c r="M32" s="637">
        <f t="shared" si="11"/>
        <v>2</v>
      </c>
      <c r="N32" s="637">
        <f t="shared" si="11"/>
        <v>0</v>
      </c>
      <c r="O32" s="637">
        <f t="shared" si="11"/>
        <v>0</v>
      </c>
      <c r="P32" s="637">
        <f t="shared" si="11"/>
        <v>0</v>
      </c>
      <c r="Q32" s="637">
        <f t="shared" si="11"/>
        <v>0</v>
      </c>
      <c r="R32" s="637">
        <f t="shared" si="11"/>
        <v>0</v>
      </c>
      <c r="S32" s="637">
        <f t="shared" si="11"/>
        <v>0</v>
      </c>
      <c r="T32" s="1003">
        <f t="shared" si="11"/>
        <v>0</v>
      </c>
      <c r="U32" s="1003">
        <f t="shared" si="11"/>
        <v>0</v>
      </c>
      <c r="V32" s="1003">
        <f t="shared" si="11"/>
        <v>0</v>
      </c>
      <c r="W32" s="1003">
        <f t="shared" si="11"/>
        <v>0</v>
      </c>
      <c r="X32" s="1003">
        <f t="shared" si="11"/>
        <v>0</v>
      </c>
      <c r="Y32" s="1003">
        <f t="shared" si="11"/>
        <v>0</v>
      </c>
      <c r="Z32" s="1003">
        <f t="shared" si="11"/>
        <v>0</v>
      </c>
      <c r="AA32" s="1003">
        <f t="shared" si="11"/>
        <v>0</v>
      </c>
      <c r="AB32" s="637">
        <f t="shared" si="11"/>
        <v>0</v>
      </c>
      <c r="AC32" s="637">
        <f t="shared" ref="AC32:AD32" si="12">AC12</f>
        <v>0</v>
      </c>
      <c r="AD32" s="638">
        <f t="shared" si="12"/>
        <v>0</v>
      </c>
      <c r="AE32" s="972"/>
      <c r="AF32" s="972"/>
      <c r="AG32" s="298"/>
      <c r="AH32" s="298"/>
      <c r="AI32" s="304"/>
      <c r="AJ32" s="298"/>
      <c r="AK32" s="309"/>
      <c r="AL32" s="298"/>
      <c r="AM32" s="298"/>
      <c r="AN32" s="298"/>
      <c r="AO32" s="298"/>
      <c r="AP32" s="298"/>
      <c r="AQ32" s="298"/>
    </row>
    <row r="33" spans="1:44">
      <c r="C33" s="983" t="s">
        <v>2</v>
      </c>
      <c r="D33" s="984">
        <f>SUM(F33:AB33)</f>
        <v>2</v>
      </c>
      <c r="E33" s="640">
        <f>D33/$D$31</f>
        <v>6.4516129032258063E-2</v>
      </c>
      <c r="F33" s="641">
        <f>F15</f>
        <v>0</v>
      </c>
      <c r="G33" s="642">
        <f t="shared" ref="G33:AB33" si="13">G15</f>
        <v>0</v>
      </c>
      <c r="H33" s="642">
        <f t="shared" si="13"/>
        <v>0</v>
      </c>
      <c r="I33" s="642">
        <f t="shared" si="13"/>
        <v>0</v>
      </c>
      <c r="J33" s="642">
        <f t="shared" si="13"/>
        <v>0</v>
      </c>
      <c r="K33" s="642">
        <f t="shared" si="13"/>
        <v>0</v>
      </c>
      <c r="L33" s="642">
        <f t="shared" si="13"/>
        <v>0</v>
      </c>
      <c r="M33" s="642">
        <f t="shared" si="13"/>
        <v>0</v>
      </c>
      <c r="N33" s="642">
        <f t="shared" si="13"/>
        <v>0</v>
      </c>
      <c r="O33" s="642">
        <f t="shared" si="13"/>
        <v>0</v>
      </c>
      <c r="P33" s="642">
        <f t="shared" si="13"/>
        <v>0</v>
      </c>
      <c r="Q33" s="642">
        <f t="shared" si="13"/>
        <v>0</v>
      </c>
      <c r="R33" s="642">
        <f t="shared" si="13"/>
        <v>0</v>
      </c>
      <c r="S33" s="642">
        <f t="shared" si="13"/>
        <v>0</v>
      </c>
      <c r="T33" s="1004">
        <f t="shared" si="13"/>
        <v>2</v>
      </c>
      <c r="U33" s="1004">
        <f t="shared" si="13"/>
        <v>0</v>
      </c>
      <c r="V33" s="1004">
        <f t="shared" si="13"/>
        <v>0</v>
      </c>
      <c r="W33" s="1004">
        <f t="shared" si="13"/>
        <v>0</v>
      </c>
      <c r="X33" s="1004">
        <f t="shared" si="13"/>
        <v>0</v>
      </c>
      <c r="Y33" s="1004">
        <f t="shared" si="13"/>
        <v>0</v>
      </c>
      <c r="Z33" s="1004">
        <f t="shared" si="13"/>
        <v>0</v>
      </c>
      <c r="AA33" s="1004">
        <f t="shared" si="13"/>
        <v>0</v>
      </c>
      <c r="AB33" s="642">
        <f t="shared" si="13"/>
        <v>0</v>
      </c>
      <c r="AC33" s="642">
        <f t="shared" ref="AC33:AD33" si="14">AC15</f>
        <v>0</v>
      </c>
      <c r="AD33" s="643">
        <f t="shared" si="14"/>
        <v>0</v>
      </c>
      <c r="AE33" s="972"/>
      <c r="AF33" s="972"/>
      <c r="AG33" s="298"/>
      <c r="AH33" s="306"/>
      <c r="AI33" s="307">
        <f>AI12+AI13+AI15+AI17+AI19</f>
        <v>16</v>
      </c>
      <c r="AJ33" s="298"/>
      <c r="AK33" s="311">
        <f>AK12+AK13+AK15+AK17+AK19</f>
        <v>10</v>
      </c>
      <c r="AL33" s="298"/>
      <c r="AM33" s="298"/>
      <c r="AN33" s="298"/>
      <c r="AO33" s="298"/>
      <c r="AP33" s="298"/>
      <c r="AQ33" s="298"/>
    </row>
    <row r="34" spans="1:44">
      <c r="C34" s="983" t="s">
        <v>164</v>
      </c>
      <c r="D34" s="984">
        <f t="shared" ref="D34:D37" si="15">SUM(F34:AB34)</f>
        <v>16</v>
      </c>
      <c r="E34" s="640">
        <f t="shared" ref="E34:E37" si="16">D34/$D$31</f>
        <v>0.5161290322580645</v>
      </c>
      <c r="F34" s="641">
        <f>F11+F14+F17+F18+F19</f>
        <v>0</v>
      </c>
      <c r="G34" s="642">
        <f t="shared" ref="G34:AB34" si="17">G11+G14+G17+G18+G19</f>
        <v>1</v>
      </c>
      <c r="H34" s="642">
        <f t="shared" si="17"/>
        <v>0</v>
      </c>
      <c r="I34" s="642">
        <f t="shared" si="17"/>
        <v>0</v>
      </c>
      <c r="J34" s="642">
        <f t="shared" si="17"/>
        <v>4</v>
      </c>
      <c r="K34" s="642">
        <f t="shared" si="17"/>
        <v>0</v>
      </c>
      <c r="L34" s="642">
        <f t="shared" si="17"/>
        <v>0</v>
      </c>
      <c r="M34" s="642">
        <f t="shared" si="17"/>
        <v>0</v>
      </c>
      <c r="N34" s="642">
        <f t="shared" si="17"/>
        <v>0</v>
      </c>
      <c r="O34" s="642">
        <f t="shared" si="17"/>
        <v>0</v>
      </c>
      <c r="P34" s="642">
        <f t="shared" si="17"/>
        <v>0</v>
      </c>
      <c r="Q34" s="642">
        <f t="shared" si="17"/>
        <v>0</v>
      </c>
      <c r="R34" s="642">
        <f t="shared" si="17"/>
        <v>1</v>
      </c>
      <c r="S34" s="642">
        <f t="shared" si="17"/>
        <v>1</v>
      </c>
      <c r="T34" s="1004">
        <f t="shared" si="17"/>
        <v>4</v>
      </c>
      <c r="U34" s="1004">
        <f t="shared" si="17"/>
        <v>2</v>
      </c>
      <c r="V34" s="1004">
        <f t="shared" si="17"/>
        <v>0</v>
      </c>
      <c r="W34" s="1004">
        <f t="shared" si="17"/>
        <v>2</v>
      </c>
      <c r="X34" s="1004">
        <f t="shared" si="17"/>
        <v>1</v>
      </c>
      <c r="Y34" s="1004">
        <f t="shared" si="17"/>
        <v>0</v>
      </c>
      <c r="Z34" s="1004">
        <f t="shared" si="17"/>
        <v>0</v>
      </c>
      <c r="AA34" s="1004">
        <f t="shared" si="17"/>
        <v>0</v>
      </c>
      <c r="AB34" s="642">
        <f t="shared" si="17"/>
        <v>0</v>
      </c>
      <c r="AC34" s="642">
        <f t="shared" ref="AC34:AD34" si="18">AC11+AC14+AC17+AC18+AC19</f>
        <v>0</v>
      </c>
      <c r="AD34" s="643">
        <f t="shared" si="18"/>
        <v>0</v>
      </c>
      <c r="AE34" s="972"/>
      <c r="AF34" s="972"/>
      <c r="AG34" s="298"/>
      <c r="AH34" s="298"/>
      <c r="AI34" s="304"/>
      <c r="AJ34" s="298"/>
      <c r="AK34" s="309"/>
      <c r="AL34" s="298"/>
      <c r="AM34" s="298"/>
      <c r="AN34" s="1005">
        <f>AO17</f>
        <v>0</v>
      </c>
      <c r="AO34" s="298"/>
      <c r="AP34" s="298"/>
      <c r="AQ34" s="298"/>
    </row>
    <row r="35" spans="1:44">
      <c r="C35" s="983" t="s">
        <v>165</v>
      </c>
      <c r="D35" s="984">
        <f t="shared" si="15"/>
        <v>10</v>
      </c>
      <c r="E35" s="640">
        <f t="shared" si="16"/>
        <v>0.32258064516129031</v>
      </c>
      <c r="F35" s="641">
        <f>F13+F16+F20+F21+F22</f>
        <v>0</v>
      </c>
      <c r="G35" s="642">
        <f t="shared" ref="G35:AB35" si="19">G13+G16+G20+G21+G22</f>
        <v>0</v>
      </c>
      <c r="H35" s="642">
        <f t="shared" si="19"/>
        <v>0</v>
      </c>
      <c r="I35" s="642">
        <f t="shared" si="19"/>
        <v>0</v>
      </c>
      <c r="J35" s="642">
        <f t="shared" si="19"/>
        <v>0</v>
      </c>
      <c r="K35" s="642">
        <f t="shared" si="19"/>
        <v>0</v>
      </c>
      <c r="L35" s="642">
        <f t="shared" si="19"/>
        <v>1</v>
      </c>
      <c r="M35" s="642">
        <f t="shared" si="19"/>
        <v>0</v>
      </c>
      <c r="N35" s="642">
        <f t="shared" si="19"/>
        <v>1</v>
      </c>
      <c r="O35" s="642">
        <f t="shared" si="19"/>
        <v>0</v>
      </c>
      <c r="P35" s="642">
        <f t="shared" si="19"/>
        <v>0</v>
      </c>
      <c r="Q35" s="642">
        <f t="shared" si="19"/>
        <v>0</v>
      </c>
      <c r="R35" s="642">
        <f t="shared" si="19"/>
        <v>0</v>
      </c>
      <c r="S35" s="642">
        <f t="shared" si="19"/>
        <v>0</v>
      </c>
      <c r="T35" s="1004">
        <f t="shared" si="19"/>
        <v>3</v>
      </c>
      <c r="U35" s="1004">
        <f t="shared" si="19"/>
        <v>3</v>
      </c>
      <c r="V35" s="1004">
        <f t="shared" si="19"/>
        <v>0</v>
      </c>
      <c r="W35" s="1004">
        <f t="shared" si="19"/>
        <v>1</v>
      </c>
      <c r="X35" s="1004">
        <f t="shared" si="19"/>
        <v>0</v>
      </c>
      <c r="Y35" s="1004">
        <f t="shared" si="19"/>
        <v>0</v>
      </c>
      <c r="Z35" s="1004">
        <f t="shared" si="19"/>
        <v>1</v>
      </c>
      <c r="AA35" s="1004">
        <f t="shared" si="19"/>
        <v>0</v>
      </c>
      <c r="AB35" s="642">
        <f t="shared" si="19"/>
        <v>0</v>
      </c>
      <c r="AC35" s="642">
        <f t="shared" ref="AC35:AD35" si="20">AC13+AC16+AC20+AC21+AC22</f>
        <v>0</v>
      </c>
      <c r="AD35" s="643">
        <f t="shared" si="20"/>
        <v>0</v>
      </c>
      <c r="AE35" s="972"/>
      <c r="AF35" s="972"/>
      <c r="AG35" s="298"/>
      <c r="AH35" s="298"/>
      <c r="AI35" s="307">
        <f>D41</f>
        <v>0</v>
      </c>
      <c r="AJ35" s="298"/>
      <c r="AK35" s="311"/>
      <c r="AL35" s="298"/>
      <c r="AM35" s="298"/>
      <c r="AO35" s="298"/>
      <c r="AP35" s="299"/>
      <c r="AQ35" s="298"/>
    </row>
    <row r="36" spans="1:44">
      <c r="C36" s="983" t="s">
        <v>166</v>
      </c>
      <c r="D36" s="984">
        <f t="shared" si="15"/>
        <v>0</v>
      </c>
      <c r="E36" s="640">
        <f t="shared" si="16"/>
        <v>0</v>
      </c>
      <c r="F36" s="641">
        <f>F23</f>
        <v>0</v>
      </c>
      <c r="G36" s="642">
        <f t="shared" ref="G36:AB36" si="21">G23</f>
        <v>0</v>
      </c>
      <c r="H36" s="642">
        <f t="shared" si="21"/>
        <v>0</v>
      </c>
      <c r="I36" s="642">
        <f t="shared" si="21"/>
        <v>0</v>
      </c>
      <c r="J36" s="642">
        <f t="shared" si="21"/>
        <v>0</v>
      </c>
      <c r="K36" s="642">
        <f t="shared" si="21"/>
        <v>0</v>
      </c>
      <c r="L36" s="642">
        <f t="shared" si="21"/>
        <v>0</v>
      </c>
      <c r="M36" s="642">
        <f t="shared" si="21"/>
        <v>0</v>
      </c>
      <c r="N36" s="642">
        <f t="shared" si="21"/>
        <v>0</v>
      </c>
      <c r="O36" s="642">
        <f t="shared" si="21"/>
        <v>0</v>
      </c>
      <c r="P36" s="642">
        <f t="shared" si="21"/>
        <v>0</v>
      </c>
      <c r="Q36" s="642">
        <f t="shared" si="21"/>
        <v>0</v>
      </c>
      <c r="R36" s="642">
        <f t="shared" si="21"/>
        <v>0</v>
      </c>
      <c r="S36" s="642">
        <f t="shared" si="21"/>
        <v>0</v>
      </c>
      <c r="T36" s="1004">
        <f t="shared" si="21"/>
        <v>0</v>
      </c>
      <c r="U36" s="1004">
        <f t="shared" si="21"/>
        <v>0</v>
      </c>
      <c r="V36" s="1004">
        <f t="shared" si="21"/>
        <v>0</v>
      </c>
      <c r="W36" s="1004">
        <f t="shared" si="21"/>
        <v>0</v>
      </c>
      <c r="X36" s="1004">
        <f t="shared" si="21"/>
        <v>0</v>
      </c>
      <c r="Y36" s="1004">
        <f t="shared" si="21"/>
        <v>0</v>
      </c>
      <c r="Z36" s="1004">
        <f t="shared" si="21"/>
        <v>0</v>
      </c>
      <c r="AA36" s="1004">
        <f t="shared" si="21"/>
        <v>0</v>
      </c>
      <c r="AB36" s="642">
        <f t="shared" si="21"/>
        <v>0</v>
      </c>
      <c r="AC36" s="642">
        <f t="shared" ref="AC36:AD36" si="22">AC23</f>
        <v>0</v>
      </c>
      <c r="AD36" s="643">
        <f t="shared" si="22"/>
        <v>0</v>
      </c>
      <c r="AE36" s="972"/>
      <c r="AF36" s="972"/>
      <c r="AG36" s="298"/>
      <c r="AH36" s="298"/>
      <c r="AI36" s="307"/>
      <c r="AJ36" s="299">
        <f>AJ19</f>
        <v>2</v>
      </c>
      <c r="AK36" s="311"/>
      <c r="AL36" s="298"/>
      <c r="AM36" s="298"/>
      <c r="AN36" s="309" t="s">
        <v>308</v>
      </c>
      <c r="AO36" s="306">
        <f>AO19</f>
        <v>0</v>
      </c>
      <c r="AP36" s="298"/>
    </row>
    <row r="37" spans="1:44">
      <c r="A37" s="325" t="s">
        <v>317</v>
      </c>
      <c r="C37" s="983" t="s">
        <v>167</v>
      </c>
      <c r="D37" s="984">
        <f t="shared" si="15"/>
        <v>0</v>
      </c>
      <c r="E37" s="640">
        <f t="shared" si="16"/>
        <v>0</v>
      </c>
      <c r="F37" s="641">
        <f>F24</f>
        <v>0</v>
      </c>
      <c r="G37" s="642">
        <f t="shared" ref="G37:AB37" si="23">G24</f>
        <v>0</v>
      </c>
      <c r="H37" s="642">
        <f t="shared" si="23"/>
        <v>0</v>
      </c>
      <c r="I37" s="642">
        <f t="shared" si="23"/>
        <v>0</v>
      </c>
      <c r="J37" s="642">
        <f t="shared" si="23"/>
        <v>0</v>
      </c>
      <c r="K37" s="642">
        <f t="shared" si="23"/>
        <v>0</v>
      </c>
      <c r="L37" s="642">
        <f t="shared" si="23"/>
        <v>0</v>
      </c>
      <c r="M37" s="642">
        <f t="shared" si="23"/>
        <v>0</v>
      </c>
      <c r="N37" s="642">
        <f t="shared" si="23"/>
        <v>0</v>
      </c>
      <c r="O37" s="642">
        <f t="shared" si="23"/>
        <v>0</v>
      </c>
      <c r="P37" s="642">
        <f t="shared" si="23"/>
        <v>0</v>
      </c>
      <c r="Q37" s="642">
        <f t="shared" si="23"/>
        <v>0</v>
      </c>
      <c r="R37" s="642">
        <f t="shared" si="23"/>
        <v>0</v>
      </c>
      <c r="S37" s="642">
        <f t="shared" si="23"/>
        <v>0</v>
      </c>
      <c r="T37" s="1004">
        <f t="shared" si="23"/>
        <v>0</v>
      </c>
      <c r="U37" s="1004">
        <f t="shared" si="23"/>
        <v>0</v>
      </c>
      <c r="V37" s="1004">
        <f t="shared" si="23"/>
        <v>0</v>
      </c>
      <c r="W37" s="1004">
        <f t="shared" si="23"/>
        <v>0</v>
      </c>
      <c r="X37" s="1004">
        <f t="shared" si="23"/>
        <v>0</v>
      </c>
      <c r="Y37" s="1004">
        <f t="shared" si="23"/>
        <v>0</v>
      </c>
      <c r="Z37" s="1004">
        <f t="shared" si="23"/>
        <v>0</v>
      </c>
      <c r="AA37" s="1004">
        <f t="shared" si="23"/>
        <v>0</v>
      </c>
      <c r="AB37" s="642">
        <f t="shared" si="23"/>
        <v>0</v>
      </c>
      <c r="AC37" s="642">
        <f t="shared" ref="AC37:AD37" si="24">AC24</f>
        <v>0</v>
      </c>
      <c r="AD37" s="643">
        <f t="shared" si="24"/>
        <v>0</v>
      </c>
      <c r="AE37" s="972"/>
      <c r="AF37" s="972"/>
      <c r="AG37" s="298"/>
      <c r="AH37" s="298"/>
      <c r="AI37" s="307"/>
      <c r="AJ37" s="298"/>
      <c r="AK37" s="311"/>
      <c r="AL37" s="298"/>
      <c r="AM37" s="298"/>
      <c r="AN37" s="298"/>
      <c r="AO37" s="298"/>
      <c r="AP37" s="310"/>
      <c r="AQ37" s="298"/>
    </row>
    <row r="38" spans="1:44">
      <c r="A38" s="325"/>
      <c r="C38" s="983" t="str">
        <f>C25</f>
        <v>その他</v>
      </c>
      <c r="D38" s="984">
        <f t="shared" ref="D38" si="25">SUM(F38:AB38)</f>
        <v>0</v>
      </c>
      <c r="E38" s="640">
        <f t="shared" ref="E38" si="26">D38/$D$31</f>
        <v>0</v>
      </c>
      <c r="F38" s="641">
        <f>F25</f>
        <v>0</v>
      </c>
      <c r="G38" s="642">
        <f t="shared" ref="G38:AB38" si="27">G25</f>
        <v>0</v>
      </c>
      <c r="H38" s="642">
        <f t="shared" si="27"/>
        <v>0</v>
      </c>
      <c r="I38" s="642">
        <f t="shared" si="27"/>
        <v>0</v>
      </c>
      <c r="J38" s="642">
        <f t="shared" si="27"/>
        <v>0</v>
      </c>
      <c r="K38" s="642">
        <f t="shared" si="27"/>
        <v>0</v>
      </c>
      <c r="L38" s="642">
        <f t="shared" si="27"/>
        <v>0</v>
      </c>
      <c r="M38" s="642">
        <f t="shared" si="27"/>
        <v>0</v>
      </c>
      <c r="N38" s="642">
        <f t="shared" si="27"/>
        <v>0</v>
      </c>
      <c r="O38" s="642">
        <f t="shared" si="27"/>
        <v>0</v>
      </c>
      <c r="P38" s="642">
        <f t="shared" si="27"/>
        <v>0</v>
      </c>
      <c r="Q38" s="642">
        <f t="shared" si="27"/>
        <v>0</v>
      </c>
      <c r="R38" s="642">
        <f t="shared" si="27"/>
        <v>0</v>
      </c>
      <c r="S38" s="642">
        <f t="shared" si="27"/>
        <v>0</v>
      </c>
      <c r="T38" s="1004">
        <f t="shared" si="27"/>
        <v>0</v>
      </c>
      <c r="U38" s="1004">
        <f t="shared" si="27"/>
        <v>0</v>
      </c>
      <c r="V38" s="1004">
        <f t="shared" si="27"/>
        <v>0</v>
      </c>
      <c r="W38" s="1004">
        <f t="shared" si="27"/>
        <v>0</v>
      </c>
      <c r="X38" s="1004">
        <f t="shared" si="27"/>
        <v>0</v>
      </c>
      <c r="Y38" s="1004">
        <f t="shared" si="27"/>
        <v>0</v>
      </c>
      <c r="Z38" s="1004">
        <f t="shared" si="27"/>
        <v>0</v>
      </c>
      <c r="AA38" s="1004">
        <f t="shared" si="27"/>
        <v>0</v>
      </c>
      <c r="AB38" s="642">
        <f t="shared" si="27"/>
        <v>0</v>
      </c>
      <c r="AC38" s="642">
        <f t="shared" ref="AC38:AD38" si="28">AC25</f>
        <v>0</v>
      </c>
      <c r="AD38" s="643">
        <f t="shared" si="28"/>
        <v>0</v>
      </c>
      <c r="AE38" s="972"/>
      <c r="AF38" s="972"/>
      <c r="AG38" s="298"/>
      <c r="AH38" s="298"/>
      <c r="AI38" s="307"/>
      <c r="AJ38" s="298"/>
      <c r="AK38" s="311"/>
      <c r="AL38" s="298"/>
      <c r="AM38" s="298"/>
      <c r="AN38" s="298"/>
      <c r="AO38" s="298"/>
      <c r="AP38" s="310"/>
      <c r="AQ38" s="298"/>
    </row>
    <row r="39" spans="1:44">
      <c r="A39" s="325"/>
      <c r="C39" s="991" t="str">
        <f>C26</f>
        <v>不明</v>
      </c>
      <c r="D39" s="992">
        <f t="shared" ref="D39" si="29">SUM(F39:AB39)</f>
        <v>0</v>
      </c>
      <c r="E39" s="645">
        <f t="shared" ref="E39" si="30">D39/$D$31</f>
        <v>0</v>
      </c>
      <c r="F39" s="646">
        <f>F26</f>
        <v>0</v>
      </c>
      <c r="G39" s="647">
        <f t="shared" ref="G39:AB39" si="31">G26</f>
        <v>0</v>
      </c>
      <c r="H39" s="647">
        <f t="shared" si="31"/>
        <v>0</v>
      </c>
      <c r="I39" s="647">
        <f t="shared" si="31"/>
        <v>0</v>
      </c>
      <c r="J39" s="647">
        <f t="shared" si="31"/>
        <v>0</v>
      </c>
      <c r="K39" s="647">
        <f t="shared" si="31"/>
        <v>0</v>
      </c>
      <c r="L39" s="647">
        <f t="shared" si="31"/>
        <v>0</v>
      </c>
      <c r="M39" s="647">
        <f t="shared" si="31"/>
        <v>0</v>
      </c>
      <c r="N39" s="647">
        <f t="shared" si="31"/>
        <v>0</v>
      </c>
      <c r="O39" s="647">
        <f t="shared" si="31"/>
        <v>0</v>
      </c>
      <c r="P39" s="647">
        <f t="shared" si="31"/>
        <v>0</v>
      </c>
      <c r="Q39" s="647">
        <f t="shared" si="31"/>
        <v>0</v>
      </c>
      <c r="R39" s="647">
        <f t="shared" si="31"/>
        <v>0</v>
      </c>
      <c r="S39" s="647">
        <f t="shared" si="31"/>
        <v>0</v>
      </c>
      <c r="T39" s="1006">
        <f t="shared" si="31"/>
        <v>0</v>
      </c>
      <c r="U39" s="1006">
        <f t="shared" si="31"/>
        <v>0</v>
      </c>
      <c r="V39" s="1006">
        <f t="shared" si="31"/>
        <v>0</v>
      </c>
      <c r="W39" s="1006">
        <f t="shared" si="31"/>
        <v>0</v>
      </c>
      <c r="X39" s="1006">
        <f t="shared" si="31"/>
        <v>0</v>
      </c>
      <c r="Y39" s="1006">
        <f t="shared" si="31"/>
        <v>0</v>
      </c>
      <c r="Z39" s="1006">
        <f t="shared" si="31"/>
        <v>0</v>
      </c>
      <c r="AA39" s="1006">
        <f t="shared" si="31"/>
        <v>0</v>
      </c>
      <c r="AB39" s="647">
        <f t="shared" si="31"/>
        <v>0</v>
      </c>
      <c r="AC39" s="647">
        <f t="shared" ref="AC39:AD39" si="32">AC26</f>
        <v>0</v>
      </c>
      <c r="AD39" s="648">
        <f t="shared" si="32"/>
        <v>0</v>
      </c>
      <c r="AE39" s="972"/>
      <c r="AF39" s="972"/>
      <c r="AG39" s="298"/>
      <c r="AH39" s="298"/>
      <c r="AI39" s="307"/>
      <c r="AJ39" s="298"/>
      <c r="AK39" s="311"/>
      <c r="AL39" s="298"/>
      <c r="AM39" s="298"/>
      <c r="AN39" s="298"/>
      <c r="AO39" s="298"/>
      <c r="AP39" s="310"/>
      <c r="AQ39" s="298"/>
    </row>
    <row r="40" spans="1:44">
      <c r="A40" s="325"/>
      <c r="C40" s="310"/>
      <c r="D40" s="438"/>
      <c r="E40" s="994"/>
      <c r="F40" s="972"/>
      <c r="G40" s="972"/>
      <c r="H40" s="972"/>
      <c r="I40" s="972"/>
      <c r="J40" s="972"/>
      <c r="K40" s="972"/>
      <c r="L40" s="972"/>
      <c r="M40" s="972"/>
      <c r="N40" s="972"/>
      <c r="O40" s="972"/>
      <c r="P40" s="972"/>
      <c r="Q40" s="972"/>
      <c r="R40" s="972"/>
      <c r="S40" s="972"/>
      <c r="T40" s="972"/>
      <c r="U40" s="972"/>
      <c r="V40" s="972"/>
      <c r="W40" s="972"/>
      <c r="X40" s="972"/>
      <c r="Y40" s="972"/>
      <c r="Z40" s="972"/>
      <c r="AA40" s="972"/>
      <c r="AB40" s="972"/>
      <c r="AC40" s="972"/>
      <c r="AD40" s="972"/>
      <c r="AE40" s="972"/>
      <c r="AF40" s="972"/>
      <c r="AG40" s="298"/>
      <c r="AH40" s="298"/>
      <c r="AI40" s="307"/>
      <c r="AJ40" s="298"/>
      <c r="AK40" s="311"/>
      <c r="AL40" s="298"/>
      <c r="AM40" s="298"/>
      <c r="AN40" s="298"/>
      <c r="AO40" s="298"/>
      <c r="AP40" s="310"/>
      <c r="AQ40" s="298"/>
    </row>
    <row r="41" spans="1:44">
      <c r="B41" s="326"/>
      <c r="I41" s="548"/>
    </row>
    <row r="42" spans="1:44" ht="19.5" thickBot="1">
      <c r="A42" s="1139">
        <v>3</v>
      </c>
      <c r="B42" s="304" t="s">
        <v>311</v>
      </c>
      <c r="I42" s="548"/>
    </row>
    <row r="43" spans="1:44" ht="20.25" thickTop="1" thickBot="1">
      <c r="A43" s="548"/>
      <c r="B43" s="723">
        <v>1</v>
      </c>
      <c r="C43" s="1007">
        <f>B43</f>
        <v>1</v>
      </c>
      <c r="D43" s="298" t="s">
        <v>1191</v>
      </c>
      <c r="E43" s="298"/>
      <c r="F43" s="298"/>
      <c r="G43" s="298"/>
      <c r="H43" s="298"/>
      <c r="I43" s="298"/>
      <c r="J43" s="298"/>
      <c r="K43" s="298"/>
      <c r="L43" s="298"/>
      <c r="M43" s="298"/>
      <c r="N43" s="298"/>
      <c r="O43" s="298"/>
      <c r="P43" s="298"/>
      <c r="Q43" s="298"/>
      <c r="R43" s="298"/>
      <c r="S43" s="298"/>
      <c r="T43" s="298"/>
      <c r="U43" s="298"/>
      <c r="V43" s="298"/>
      <c r="W43" s="298"/>
      <c r="X43" s="298"/>
      <c r="Y43" s="298"/>
      <c r="Z43" s="298"/>
      <c r="AA43" s="298"/>
      <c r="AB43" s="298"/>
      <c r="AC43" s="298"/>
      <c r="AD43" s="298"/>
      <c r="AE43" s="298"/>
      <c r="AF43" s="298"/>
      <c r="AG43" s="298"/>
      <c r="AH43" s="298"/>
      <c r="AI43" s="298"/>
      <c r="AJ43" s="298"/>
      <c r="AK43" s="298"/>
      <c r="AL43" s="298"/>
      <c r="AM43" s="298"/>
      <c r="AN43" s="298"/>
      <c r="AO43" s="298"/>
      <c r="AP43" s="298"/>
      <c r="AQ43" s="298"/>
      <c r="AR43" s="298"/>
    </row>
    <row r="44" spans="1:44" ht="61.5" customHeight="1" thickTop="1">
      <c r="C44" s="319" t="str">
        <f>"部位＼形態           "&amp;C43&amp;"当事者"</f>
        <v>部位＼形態           1当事者</v>
      </c>
      <c r="D44" s="968" t="s">
        <v>3</v>
      </c>
      <c r="E44" s="952" t="s">
        <v>7</v>
      </c>
      <c r="F44" s="969" t="str">
        <f>F30</f>
        <v>正面衝突</v>
      </c>
      <c r="G44" s="970" t="str">
        <f t="shared" ref="G44:AB44" si="33">G30</f>
        <v>直進時</v>
      </c>
      <c r="H44" s="970" t="str">
        <f t="shared" si="33"/>
        <v>出会い頭</v>
      </c>
      <c r="I44" s="970" t="str">
        <f t="shared" si="33"/>
        <v>右折時</v>
      </c>
      <c r="J44" s="970" t="str">
        <f t="shared" si="33"/>
        <v>左折時</v>
      </c>
      <c r="K44" s="970" t="str">
        <f t="shared" si="33"/>
        <v>カーブ走行時</v>
      </c>
      <c r="L44" s="970" t="str">
        <f t="shared" si="33"/>
        <v>追突</v>
      </c>
      <c r="M44" s="970" t="str">
        <f t="shared" si="33"/>
        <v>発進追突</v>
      </c>
      <c r="N44" s="970" t="str">
        <f t="shared" si="33"/>
        <v>車線
変更時</v>
      </c>
      <c r="O44" s="970" t="str">
        <f t="shared" si="33"/>
        <v>合流時</v>
      </c>
      <c r="P44" s="970" t="str">
        <f t="shared" si="33"/>
        <v>離合時</v>
      </c>
      <c r="Q44" s="970" t="str">
        <f t="shared" si="33"/>
        <v>側方通過時</v>
      </c>
      <c r="R44" s="970" t="str">
        <f t="shared" si="33"/>
        <v>施設出入時</v>
      </c>
      <c r="S44" s="970" t="str">
        <f t="shared" si="33"/>
        <v>転回時</v>
      </c>
      <c r="T44" s="970" t="str">
        <f t="shared" si="33"/>
        <v>バック時</v>
      </c>
      <c r="U44" s="970" t="str">
        <f t="shared" si="33"/>
        <v>移動時</v>
      </c>
      <c r="V44" s="970" t="str">
        <f t="shared" si="33"/>
        <v>料金所等通過時</v>
      </c>
      <c r="W44" s="971" t="str">
        <f t="shared" si="33"/>
        <v>発進時＆措置等</v>
      </c>
      <c r="X44" s="971" t="str">
        <f t="shared" si="33"/>
        <v>停車時</v>
      </c>
      <c r="Y44" s="971" t="str">
        <f t="shared" si="33"/>
        <v>ドア・扉開閉時</v>
      </c>
      <c r="Z44" s="971" t="str">
        <f t="shared" si="33"/>
        <v>駐停車時措置</v>
      </c>
      <c r="AA44" s="971" t="str">
        <f t="shared" si="33"/>
        <v>車内事故</v>
      </c>
      <c r="AB44" s="971" t="str">
        <f t="shared" si="33"/>
        <v>荷積降時等事故</v>
      </c>
      <c r="AC44" s="1008" t="str">
        <f t="shared" ref="AC44:AD44" si="34">AC30</f>
        <v>落下・飛散等事故</v>
      </c>
      <c r="AD44" s="1009" t="str">
        <f t="shared" si="34"/>
        <v>その他・不明</v>
      </c>
      <c r="AE44" s="1032"/>
      <c r="AF44" s="1032"/>
      <c r="AG44" s="298"/>
      <c r="AH44" s="298"/>
      <c r="AI44" s="298"/>
      <c r="AJ44" s="298"/>
      <c r="AK44" s="298"/>
      <c r="AL44" s="298"/>
      <c r="AM44" s="298"/>
      <c r="AN44" s="298"/>
      <c r="AO44" s="298"/>
      <c r="AP44" s="298"/>
      <c r="AQ44" s="298"/>
    </row>
    <row r="45" spans="1:44" ht="21.4" customHeight="1">
      <c r="C45" s="952" t="s">
        <v>309</v>
      </c>
      <c r="D45" s="973">
        <f>SUM(F45:AD45)</f>
        <v>31</v>
      </c>
      <c r="E45" s="952"/>
      <c r="F45" s="1010">
        <f>F31</f>
        <v>0</v>
      </c>
      <c r="G45" s="1011">
        <f>G31</f>
        <v>1</v>
      </c>
      <c r="H45" s="1012">
        <f t="shared" ref="H45:AA45" si="35">H31</f>
        <v>0</v>
      </c>
      <c r="I45" s="1012">
        <f t="shared" si="35"/>
        <v>0</v>
      </c>
      <c r="J45" s="1012">
        <f t="shared" si="35"/>
        <v>4</v>
      </c>
      <c r="K45" s="1012">
        <f t="shared" si="35"/>
        <v>0</v>
      </c>
      <c r="L45" s="1012">
        <f t="shared" si="35"/>
        <v>2</v>
      </c>
      <c r="M45" s="1012">
        <f t="shared" si="35"/>
        <v>2</v>
      </c>
      <c r="N45" s="1012">
        <f t="shared" si="35"/>
        <v>1</v>
      </c>
      <c r="O45" s="1012">
        <f t="shared" si="35"/>
        <v>0</v>
      </c>
      <c r="P45" s="1012">
        <f t="shared" si="35"/>
        <v>0</v>
      </c>
      <c r="Q45" s="1012">
        <f t="shared" si="35"/>
        <v>0</v>
      </c>
      <c r="R45" s="1012">
        <f t="shared" si="35"/>
        <v>1</v>
      </c>
      <c r="S45" s="1012">
        <f t="shared" si="35"/>
        <v>1</v>
      </c>
      <c r="T45" s="1012">
        <f t="shared" si="35"/>
        <v>9</v>
      </c>
      <c r="U45" s="1012">
        <f t="shared" si="35"/>
        <v>5</v>
      </c>
      <c r="V45" s="1012">
        <f t="shared" si="35"/>
        <v>0</v>
      </c>
      <c r="W45" s="941">
        <f t="shared" si="35"/>
        <v>3</v>
      </c>
      <c r="X45" s="941">
        <f t="shared" si="35"/>
        <v>1</v>
      </c>
      <c r="Y45" s="941">
        <f t="shared" si="35"/>
        <v>0</v>
      </c>
      <c r="Z45" s="941">
        <f t="shared" si="35"/>
        <v>1</v>
      </c>
      <c r="AA45" s="941">
        <f t="shared" si="35"/>
        <v>0</v>
      </c>
      <c r="AB45" s="1013">
        <f>AB31</f>
        <v>0</v>
      </c>
      <c r="AC45" s="941">
        <f t="shared" ref="AC45:AD45" si="36">AC31</f>
        <v>0</v>
      </c>
      <c r="AD45" s="942">
        <f t="shared" si="36"/>
        <v>0</v>
      </c>
      <c r="AE45" s="1032"/>
      <c r="AF45" s="1032"/>
      <c r="AG45" s="298"/>
      <c r="AH45" s="298"/>
      <c r="AI45" s="298"/>
      <c r="AJ45" s="298"/>
      <c r="AK45" s="298"/>
      <c r="AL45" s="298"/>
      <c r="AM45" s="298"/>
      <c r="AN45" s="298"/>
      <c r="AO45" s="298"/>
      <c r="AP45" s="298"/>
      <c r="AQ45" s="298"/>
    </row>
    <row r="46" spans="1:44">
      <c r="C46" s="340" t="str">
        <f>"部位&amp;"&amp;C43&amp;"当"</f>
        <v>部位&amp;1当</v>
      </c>
      <c r="D46" s="973">
        <f>SUM(D47:D62)</f>
        <v>31</v>
      </c>
      <c r="E46" s="1030">
        <f>D46/D46</f>
        <v>1</v>
      </c>
      <c r="F46" s="1014">
        <f>SUM(F47:F62)</f>
        <v>0</v>
      </c>
      <c r="G46" s="1015">
        <f>SUM(G47:G62)</f>
        <v>1</v>
      </c>
      <c r="H46" s="1015">
        <f t="shared" ref="H46:AD46" si="37">SUM(H47:H62)</f>
        <v>0</v>
      </c>
      <c r="I46" s="1015">
        <f t="shared" si="37"/>
        <v>0</v>
      </c>
      <c r="J46" s="1015">
        <f t="shared" si="37"/>
        <v>4</v>
      </c>
      <c r="K46" s="1015">
        <f t="shared" si="37"/>
        <v>0</v>
      </c>
      <c r="L46" s="1015">
        <f t="shared" si="37"/>
        <v>2</v>
      </c>
      <c r="M46" s="1015">
        <f t="shared" si="37"/>
        <v>2</v>
      </c>
      <c r="N46" s="1015">
        <f t="shared" si="37"/>
        <v>1</v>
      </c>
      <c r="O46" s="1015">
        <f t="shared" si="37"/>
        <v>0</v>
      </c>
      <c r="P46" s="1015">
        <f t="shared" si="37"/>
        <v>0</v>
      </c>
      <c r="Q46" s="1015">
        <f t="shared" si="37"/>
        <v>0</v>
      </c>
      <c r="R46" s="1015">
        <f t="shared" si="37"/>
        <v>1</v>
      </c>
      <c r="S46" s="1015">
        <f t="shared" si="37"/>
        <v>1</v>
      </c>
      <c r="T46" s="1015">
        <f t="shared" si="37"/>
        <v>9</v>
      </c>
      <c r="U46" s="1015">
        <f t="shared" si="37"/>
        <v>5</v>
      </c>
      <c r="V46" s="1015">
        <f t="shared" si="37"/>
        <v>0</v>
      </c>
      <c r="W46" s="1015">
        <f t="shared" si="37"/>
        <v>3</v>
      </c>
      <c r="X46" s="1015">
        <f t="shared" si="37"/>
        <v>1</v>
      </c>
      <c r="Y46" s="1015">
        <f t="shared" si="37"/>
        <v>0</v>
      </c>
      <c r="Z46" s="1015">
        <f t="shared" si="37"/>
        <v>1</v>
      </c>
      <c r="AA46" s="1015">
        <f t="shared" si="37"/>
        <v>0</v>
      </c>
      <c r="AB46" s="1015">
        <f>SUM(AB47:AB62)</f>
        <v>0</v>
      </c>
      <c r="AC46" s="1015">
        <f t="shared" si="37"/>
        <v>0</v>
      </c>
      <c r="AD46" s="1016">
        <f t="shared" si="37"/>
        <v>0</v>
      </c>
      <c r="AE46" s="1033"/>
      <c r="AF46" s="1033"/>
      <c r="AG46" s="298"/>
      <c r="AH46" s="298"/>
      <c r="AI46" s="299"/>
      <c r="AJ46" s="299"/>
      <c r="AK46" s="299"/>
      <c r="AL46" s="298"/>
      <c r="AM46" s="298"/>
      <c r="AN46" s="298"/>
      <c r="AO46" s="298"/>
      <c r="AP46" s="298"/>
      <c r="AQ46" s="298"/>
    </row>
    <row r="47" spans="1:44">
      <c r="C47" s="977" t="str">
        <f t="shared" ref="C47:C62" si="38">C11</f>
        <v>前部左角</v>
      </c>
      <c r="D47" s="978">
        <f>SUM(F47:AD47)</f>
        <v>0</v>
      </c>
      <c r="E47" s="979">
        <f>D47/$D$46</f>
        <v>0</v>
      </c>
      <c r="F47" s="980">
        <f>SUMPRODUCT((事故データ!$AO$4:$AO$364=F$44)*(事故データ!$AT$4:$AT$364=衝突部位×形態!$C47)*(事故データ!$V$4:$V$364=$C$43))</f>
        <v>0</v>
      </c>
      <c r="G47" s="981">
        <f>SUMPRODUCT((事故データ!$AO$4:$AO$364=G$44)*(事故データ!$AT$4:$AT$364=衝突部位×形態!$C47)*(事故データ!$V$4:$V$364=$C$43))</f>
        <v>0</v>
      </c>
      <c r="H47" s="981">
        <f>SUMPRODUCT((事故データ!$AO$4:$AO$364=H$44)*(事故データ!$AT$4:$AT$364=衝突部位×形態!$C47)*(事故データ!$V$4:$V$364=$C$43))</f>
        <v>0</v>
      </c>
      <c r="I47" s="981">
        <f>SUMPRODUCT((事故データ!$AO$4:$AO$364=I$44)*(事故データ!$AT$4:$AT$364=衝突部位×形態!$C47)*(事故データ!$V$4:$V$364=$C$43))</f>
        <v>0</v>
      </c>
      <c r="J47" s="981">
        <f>SUMPRODUCT((事故データ!$AO$4:$AO$364=J$44)*(事故データ!$AT$4:$AT$364=衝突部位×形態!$C47)*(事故データ!$V$4:$V$364=$C$43))</f>
        <v>0</v>
      </c>
      <c r="K47" s="981">
        <f>SUMPRODUCT((事故データ!$AO$4:$AO$364=K$44)*(事故データ!$AT$4:$AT$364=衝突部位×形態!$C47)*(事故データ!$V$4:$V$364=$C$43))</f>
        <v>0</v>
      </c>
      <c r="L47" s="981">
        <f>SUMPRODUCT((事故データ!$AO$4:$AO$364=L$44)*(事故データ!$AT$4:$AT$364=衝突部位×形態!$C47)*(事故データ!$V$4:$V$364=$C$43))</f>
        <v>0</v>
      </c>
      <c r="M47" s="981">
        <f>SUMPRODUCT((事故データ!$AO$4:$AO$364=M$44)*(事故データ!$AT$4:$AT$364=衝突部位×形態!$C47)*(事故データ!$V$4:$V$364=$C$43))</f>
        <v>0</v>
      </c>
      <c r="N47" s="981">
        <f>SUMPRODUCT((事故データ!$AO$4:$AO$364=N$44)*(事故データ!$AT$4:$AT$364=衝突部位×形態!$C47)*(事故データ!$V$4:$V$364=$C$43))</f>
        <v>0</v>
      </c>
      <c r="O47" s="981">
        <f>SUMPRODUCT((事故データ!$AO$4:$AO$364=O$44)*(事故データ!$AT$4:$AT$364=衝突部位×形態!$C47)*(事故データ!$V$4:$V$364=$C$43))</f>
        <v>0</v>
      </c>
      <c r="P47" s="981">
        <f>SUMPRODUCT((事故データ!$AO$4:$AO$364=P$44)*(事故データ!$AT$4:$AT$364=衝突部位×形態!$C47)*(事故データ!$V$4:$V$364=$C$43))</f>
        <v>0</v>
      </c>
      <c r="Q47" s="981">
        <f>SUMPRODUCT((事故データ!$AO$4:$AO$364=Q$44)*(事故データ!$AT$4:$AT$364=衝突部位×形態!$C47)*(事故データ!$V$4:$V$364=$C$43))</f>
        <v>0</v>
      </c>
      <c r="R47" s="981">
        <f>SUMPRODUCT((事故データ!$AO$4:$AO$364=R$44)*(事故データ!$AT$4:$AT$364=衝突部位×形態!$C47)*(事故データ!$V$4:$V$364=$C$43))</f>
        <v>0</v>
      </c>
      <c r="S47" s="981">
        <f>SUMPRODUCT((事故データ!$AO$4:$AO$364=S$44)*(事故データ!$AT$4:$AT$364=衝突部位×形態!$C47)*(事故データ!$V$4:$V$364=$C$43))</f>
        <v>0</v>
      </c>
      <c r="T47" s="981">
        <f>SUMPRODUCT((事故データ!$AO$4:$AO$364=T$44)*(事故データ!$AT$4:$AT$364=衝突部位×形態!$C47)*(事故データ!$V$4:$V$364=$C$43))</f>
        <v>0</v>
      </c>
      <c r="U47" s="981">
        <f>SUMPRODUCT((事故データ!$AO$4:$AO$364=U$44)*(事故データ!$AT$4:$AT$364=衝突部位×形態!$C47)*(事故データ!$V$4:$V$364=$C$43))</f>
        <v>0</v>
      </c>
      <c r="V47" s="981">
        <f>SUMPRODUCT((事故データ!$AO$4:$AO$364=V$44)*(事故データ!$AT$4:$AT$364=衝突部位×形態!$C47)*(事故データ!$V$4:$V$364=$C$43))</f>
        <v>0</v>
      </c>
      <c r="W47" s="981">
        <f>SUMPRODUCT((事故データ!$AO$4:$AO$364=W$44)*(事故データ!$AT$4:$AT$364=衝突部位×形態!$C47)*(事故データ!$V$4:$V$364=$C$43))</f>
        <v>0</v>
      </c>
      <c r="X47" s="981">
        <f>SUMPRODUCT((事故データ!$AO$4:$AO$364=X$44)*(事故データ!$AT$4:$AT$364=衝突部位×形態!$C47)*(事故データ!$V$4:$V$364=$C$43))</f>
        <v>0</v>
      </c>
      <c r="Y47" s="981">
        <f>SUMPRODUCT((事故データ!$AO$4:$AO$364=Y$44)*(事故データ!$AT$4:$AT$364=衝突部位×形態!$C47)*(事故データ!$V$4:$V$364=$C$43))</f>
        <v>0</v>
      </c>
      <c r="Z47" s="981">
        <f>SUMPRODUCT((事故データ!$AO$4:$AO$364=Z$44)*(事故データ!$AT$4:$AT$364=衝突部位×形態!$C47)*(事故データ!$V$4:$V$364=$C$43))</f>
        <v>0</v>
      </c>
      <c r="AA47" s="981">
        <f>SUMPRODUCT((事故データ!$AO$4:$AO$364=AA$44)*(事故データ!$AT$4:$AT$364=衝突部位×形態!$C47)*(事故データ!$V$4:$V$364=$C$43))</f>
        <v>0</v>
      </c>
      <c r="AB47" s="981">
        <f>SUMPRODUCT((事故データ!$AO$4:$AO$364=AB$44)*(事故データ!$AT$4:$AT$364=衝突部位×形態!$C47)*(事故データ!$V$4:$V$364=$C$43))</f>
        <v>0</v>
      </c>
      <c r="AC47" s="981">
        <f>SUMPRODUCT((事故データ!$AO$4:$AO$364=AC$44)*(事故データ!$AT$4:$AT$364=衝突部位×形態!$C47)*(事故データ!$V$4:$V$364=$C$43))</f>
        <v>0</v>
      </c>
      <c r="AD47" s="982">
        <f>SUMPRODUCT((事故データ!$AO$4:$AO$364=AD$44)*(事故データ!$AT$4:$AT$364=衝突部位×形態!$C47)*(事故データ!$V$4:$V$364=$C$43))</f>
        <v>0</v>
      </c>
      <c r="AE47" s="1034"/>
      <c r="AF47" s="1034"/>
      <c r="AG47" s="298"/>
      <c r="AH47" s="298"/>
      <c r="AI47" s="304"/>
      <c r="AJ47" s="298"/>
      <c r="AK47" s="309"/>
      <c r="AL47" s="298"/>
      <c r="AM47" s="298"/>
      <c r="AN47" s="298"/>
      <c r="AO47" s="298"/>
      <c r="AP47" s="298"/>
      <c r="AQ47" s="298"/>
    </row>
    <row r="48" spans="1:44">
      <c r="B48" s="1017"/>
      <c r="C48" s="983" t="str">
        <f t="shared" si="38"/>
        <v>前部</v>
      </c>
      <c r="D48" s="984">
        <f t="shared" ref="D48:D61" si="39">SUM(F48:AD48)</f>
        <v>3</v>
      </c>
      <c r="E48" s="640">
        <f t="shared" ref="E48:E61" si="40">D48/$D$46</f>
        <v>9.6774193548387094E-2</v>
      </c>
      <c r="F48" s="985">
        <f>SUMPRODUCT((事故データ!$AO$4:$AO$364=F$44)*(事故データ!$AT$4:$AT$364=衝突部位×形態!$C48)*(事故データ!$V$4:$V$364=$C$43))</f>
        <v>0</v>
      </c>
      <c r="G48" s="642">
        <f>SUMPRODUCT((事故データ!$AO$4:$AO$364=G$44)*(事故データ!$AT$4:$AT$364=衝突部位×形態!$C48)*(事故データ!$V$4:$V$364=$C$43))</f>
        <v>0</v>
      </c>
      <c r="H48" s="642">
        <f>SUMPRODUCT((事故データ!$AO$4:$AO$364=H$44)*(事故データ!$AT$4:$AT$364=衝突部位×形態!$C48)*(事故データ!$V$4:$V$364=$C$43))</f>
        <v>0</v>
      </c>
      <c r="I48" s="642">
        <f>SUMPRODUCT((事故データ!$AO$4:$AO$364=I$44)*(事故データ!$AT$4:$AT$364=衝突部位×形態!$C48)*(事故データ!$V$4:$V$364=$C$43))</f>
        <v>0</v>
      </c>
      <c r="J48" s="642">
        <f>SUMPRODUCT((事故データ!$AO$4:$AO$364=J$44)*(事故データ!$AT$4:$AT$364=衝突部位×形態!$C48)*(事故データ!$V$4:$V$364=$C$43))</f>
        <v>0</v>
      </c>
      <c r="K48" s="642">
        <f>SUMPRODUCT((事故データ!$AO$4:$AO$364=K$44)*(事故データ!$AT$4:$AT$364=衝突部位×形態!$C48)*(事故データ!$V$4:$V$364=$C$43))</f>
        <v>0</v>
      </c>
      <c r="L48" s="642">
        <f>SUMPRODUCT((事故データ!$AO$4:$AO$364=L$44)*(事故データ!$AT$4:$AT$364=衝突部位×形態!$C48)*(事故データ!$V$4:$V$364=$C$43))</f>
        <v>1</v>
      </c>
      <c r="M48" s="642">
        <f>SUMPRODUCT((事故データ!$AO$4:$AO$364=M$44)*(事故データ!$AT$4:$AT$364=衝突部位×形態!$C48)*(事故データ!$V$4:$V$364=$C$43))</f>
        <v>2</v>
      </c>
      <c r="N48" s="642">
        <f>SUMPRODUCT((事故データ!$AO$4:$AO$364=N$44)*(事故データ!$AT$4:$AT$364=衝突部位×形態!$C48)*(事故データ!$V$4:$V$364=$C$43))</f>
        <v>0</v>
      </c>
      <c r="O48" s="642">
        <f>SUMPRODUCT((事故データ!$AO$4:$AO$364=O$44)*(事故データ!$AT$4:$AT$364=衝突部位×形態!$C48)*(事故データ!$V$4:$V$364=$C$43))</f>
        <v>0</v>
      </c>
      <c r="P48" s="642">
        <f>SUMPRODUCT((事故データ!$AO$4:$AO$364=P$44)*(事故データ!$AT$4:$AT$364=衝突部位×形態!$C48)*(事故データ!$V$4:$V$364=$C$43))</f>
        <v>0</v>
      </c>
      <c r="Q48" s="642">
        <f>SUMPRODUCT((事故データ!$AO$4:$AO$364=Q$44)*(事故データ!$AT$4:$AT$364=衝突部位×形態!$C48)*(事故データ!$V$4:$V$364=$C$43))</f>
        <v>0</v>
      </c>
      <c r="R48" s="642">
        <f>SUMPRODUCT((事故データ!$AO$4:$AO$364=R$44)*(事故データ!$AT$4:$AT$364=衝突部位×形態!$C48)*(事故データ!$V$4:$V$364=$C$43))</f>
        <v>0</v>
      </c>
      <c r="S48" s="642">
        <f>SUMPRODUCT((事故データ!$AO$4:$AO$364=S$44)*(事故データ!$AT$4:$AT$364=衝突部位×形態!$C48)*(事故データ!$V$4:$V$364=$C$43))</f>
        <v>0</v>
      </c>
      <c r="T48" s="642">
        <f>SUMPRODUCT((事故データ!$AO$4:$AO$364=T$44)*(事故データ!$AT$4:$AT$364=衝突部位×形態!$C48)*(事故データ!$V$4:$V$364=$C$43))</f>
        <v>0</v>
      </c>
      <c r="U48" s="642">
        <f>SUMPRODUCT((事故データ!$AO$4:$AO$364=U$44)*(事故データ!$AT$4:$AT$364=衝突部位×形態!$C48)*(事故データ!$V$4:$V$364=$C$43))</f>
        <v>0</v>
      </c>
      <c r="V48" s="642">
        <f>SUMPRODUCT((事故データ!$AO$4:$AO$364=V$44)*(事故データ!$AT$4:$AT$364=衝突部位×形態!$C48)*(事故データ!$V$4:$V$364=$C$43))</f>
        <v>0</v>
      </c>
      <c r="W48" s="642">
        <f>SUMPRODUCT((事故データ!$AO$4:$AO$364=W$44)*(事故データ!$AT$4:$AT$364=衝突部位×形態!$C48)*(事故データ!$V$4:$V$364=$C$43))</f>
        <v>0</v>
      </c>
      <c r="X48" s="642">
        <f>SUMPRODUCT((事故データ!$AO$4:$AO$364=X$44)*(事故データ!$AT$4:$AT$364=衝突部位×形態!$C48)*(事故データ!$V$4:$V$364=$C$43))</f>
        <v>0</v>
      </c>
      <c r="Y48" s="642">
        <f>SUMPRODUCT((事故データ!$AO$4:$AO$364=Y$44)*(事故データ!$AT$4:$AT$364=衝突部位×形態!$C48)*(事故データ!$V$4:$V$364=$C$43))</f>
        <v>0</v>
      </c>
      <c r="Z48" s="642">
        <f>SUMPRODUCT((事故データ!$AO$4:$AO$364=Z$44)*(事故データ!$AT$4:$AT$364=衝突部位×形態!$C48)*(事故データ!$V$4:$V$364=$C$43))</f>
        <v>0</v>
      </c>
      <c r="AA48" s="642">
        <f>SUMPRODUCT((事故データ!$AO$4:$AO$364=AA$44)*(事故データ!$AT$4:$AT$364=衝突部位×形態!$C48)*(事故データ!$V$4:$V$364=$C$43))</f>
        <v>0</v>
      </c>
      <c r="AB48" s="642">
        <f>SUMPRODUCT((事故データ!$AO$4:$AO$364=AB$44)*(事故データ!$AT$4:$AT$364=衝突部位×形態!$C48)*(事故データ!$V$4:$V$364=$C$43))</f>
        <v>0</v>
      </c>
      <c r="AC48" s="642">
        <f>SUMPRODUCT((事故データ!$AO$4:$AO$364=AC$44)*(事故データ!$AT$4:$AT$364=衝突部位×形態!$C48)*(事故データ!$V$4:$V$364=$C$43))</f>
        <v>0</v>
      </c>
      <c r="AD48" s="643">
        <f>SUMPRODUCT((事故データ!$AO$4:$AO$364=AD$44)*(事故データ!$AT$4:$AT$364=衝突部位×形態!$C48)*(事故データ!$V$4:$V$364=$C$43))</f>
        <v>0</v>
      </c>
      <c r="AE48" s="972"/>
      <c r="AF48" s="972"/>
      <c r="AG48" s="298"/>
      <c r="AH48" s="298"/>
      <c r="AI48" s="307">
        <f>D47</f>
        <v>0</v>
      </c>
      <c r="AJ48" s="299">
        <f>D48</f>
        <v>3</v>
      </c>
      <c r="AK48" s="311">
        <f>D49</f>
        <v>2</v>
      </c>
      <c r="AL48" s="298"/>
      <c r="AM48" s="298"/>
      <c r="AN48" s="298"/>
      <c r="AO48" s="298"/>
      <c r="AP48" s="298"/>
      <c r="AQ48" s="298"/>
    </row>
    <row r="49" spans="1:43">
      <c r="C49" s="983" t="str">
        <f t="shared" si="38"/>
        <v>前部右角</v>
      </c>
      <c r="D49" s="984">
        <f t="shared" si="39"/>
        <v>2</v>
      </c>
      <c r="E49" s="640">
        <f t="shared" si="40"/>
        <v>6.4516129032258063E-2</v>
      </c>
      <c r="F49" s="985">
        <f>SUMPRODUCT((事故データ!$AO$4:$AO$364=F$44)*(事故データ!$AT$4:$AT$364=衝突部位×形態!$C49)*(事故データ!$V$4:$V$364=$C$43))</f>
        <v>0</v>
      </c>
      <c r="G49" s="642">
        <f>SUMPRODUCT((事故データ!$AO$4:$AO$364=G$44)*(事故データ!$AT$4:$AT$364=衝突部位×形態!$C49)*(事故データ!$V$4:$V$364=$C$43))</f>
        <v>0</v>
      </c>
      <c r="H49" s="642">
        <f>SUMPRODUCT((事故データ!$AO$4:$AO$364=H$44)*(事故データ!$AT$4:$AT$364=衝突部位×形態!$C49)*(事故データ!$V$4:$V$364=$C$43))</f>
        <v>0</v>
      </c>
      <c r="I49" s="642">
        <f>SUMPRODUCT((事故データ!$AO$4:$AO$364=I$44)*(事故データ!$AT$4:$AT$364=衝突部位×形態!$C49)*(事故データ!$V$4:$V$364=$C$43))</f>
        <v>0</v>
      </c>
      <c r="J49" s="642">
        <f>SUMPRODUCT((事故データ!$AO$4:$AO$364=J$44)*(事故データ!$AT$4:$AT$364=衝突部位×形態!$C49)*(事故データ!$V$4:$V$364=$C$43))</f>
        <v>0</v>
      </c>
      <c r="K49" s="642">
        <f>SUMPRODUCT((事故データ!$AO$4:$AO$364=K$44)*(事故データ!$AT$4:$AT$364=衝突部位×形態!$C49)*(事故データ!$V$4:$V$364=$C$43))</f>
        <v>0</v>
      </c>
      <c r="L49" s="642">
        <f>SUMPRODUCT((事故データ!$AO$4:$AO$364=L$44)*(事故データ!$AT$4:$AT$364=衝突部位×形態!$C49)*(事故データ!$V$4:$V$364=$C$43))</f>
        <v>0</v>
      </c>
      <c r="M49" s="642">
        <f>SUMPRODUCT((事故データ!$AO$4:$AO$364=M$44)*(事故データ!$AT$4:$AT$364=衝突部位×形態!$C49)*(事故データ!$V$4:$V$364=$C$43))</f>
        <v>0</v>
      </c>
      <c r="N49" s="642">
        <f>SUMPRODUCT((事故データ!$AO$4:$AO$364=N$44)*(事故データ!$AT$4:$AT$364=衝突部位×形態!$C49)*(事故データ!$V$4:$V$364=$C$43))</f>
        <v>0</v>
      </c>
      <c r="O49" s="642">
        <f>SUMPRODUCT((事故データ!$AO$4:$AO$364=O$44)*(事故データ!$AT$4:$AT$364=衝突部位×形態!$C49)*(事故データ!$V$4:$V$364=$C$43))</f>
        <v>0</v>
      </c>
      <c r="P49" s="642">
        <f>SUMPRODUCT((事故データ!$AO$4:$AO$364=P$44)*(事故データ!$AT$4:$AT$364=衝突部位×形態!$C49)*(事故データ!$V$4:$V$364=$C$43))</f>
        <v>0</v>
      </c>
      <c r="Q49" s="642">
        <f>SUMPRODUCT((事故データ!$AO$4:$AO$364=Q$44)*(事故データ!$AT$4:$AT$364=衝突部位×形態!$C49)*(事故データ!$V$4:$V$364=$C$43))</f>
        <v>0</v>
      </c>
      <c r="R49" s="642">
        <f>SUMPRODUCT((事故データ!$AO$4:$AO$364=R$44)*(事故データ!$AT$4:$AT$364=衝突部位×形態!$C49)*(事故データ!$V$4:$V$364=$C$43))</f>
        <v>0</v>
      </c>
      <c r="S49" s="642">
        <f>SUMPRODUCT((事故データ!$AO$4:$AO$364=S$44)*(事故データ!$AT$4:$AT$364=衝突部位×形態!$C49)*(事故データ!$V$4:$V$364=$C$43))</f>
        <v>0</v>
      </c>
      <c r="T49" s="642">
        <f>SUMPRODUCT((事故データ!$AO$4:$AO$364=T$44)*(事故データ!$AT$4:$AT$364=衝突部位×形態!$C49)*(事故データ!$V$4:$V$364=$C$43))</f>
        <v>1</v>
      </c>
      <c r="U49" s="642">
        <f>SUMPRODUCT((事故データ!$AO$4:$AO$364=U$44)*(事故データ!$AT$4:$AT$364=衝突部位×形態!$C49)*(事故データ!$V$4:$V$364=$C$43))</f>
        <v>1</v>
      </c>
      <c r="V49" s="642">
        <f>SUMPRODUCT((事故データ!$AO$4:$AO$364=V$44)*(事故データ!$AT$4:$AT$364=衝突部位×形態!$C49)*(事故データ!$V$4:$V$364=$C$43))</f>
        <v>0</v>
      </c>
      <c r="W49" s="642">
        <f>SUMPRODUCT((事故データ!$AO$4:$AO$364=W$44)*(事故データ!$AT$4:$AT$364=衝突部位×形態!$C49)*(事故データ!$V$4:$V$364=$C$43))</f>
        <v>0</v>
      </c>
      <c r="X49" s="642">
        <f>SUMPRODUCT((事故データ!$AO$4:$AO$364=X$44)*(事故データ!$AT$4:$AT$364=衝突部位×形態!$C49)*(事故データ!$V$4:$V$364=$C$43))</f>
        <v>0</v>
      </c>
      <c r="Y49" s="642">
        <f>SUMPRODUCT((事故データ!$AO$4:$AO$364=Y$44)*(事故データ!$AT$4:$AT$364=衝突部位×形態!$C49)*(事故データ!$V$4:$V$364=$C$43))</f>
        <v>0</v>
      </c>
      <c r="Z49" s="642">
        <f>SUMPRODUCT((事故データ!$AO$4:$AO$364=Z$44)*(事故データ!$AT$4:$AT$364=衝突部位×形態!$C49)*(事故データ!$V$4:$V$364=$C$43))</f>
        <v>0</v>
      </c>
      <c r="AA49" s="642">
        <f>SUMPRODUCT((事故データ!$AO$4:$AO$364=AA$44)*(事故データ!$AT$4:$AT$364=衝突部位×形態!$C49)*(事故データ!$V$4:$V$364=$C$43))</f>
        <v>0</v>
      </c>
      <c r="AB49" s="642">
        <f>SUMPRODUCT((事故データ!$AO$4:$AO$364=AB$44)*(事故データ!$AT$4:$AT$364=衝突部位×形態!$C49)*(事故データ!$V$4:$V$364=$C$43))</f>
        <v>0</v>
      </c>
      <c r="AC49" s="642">
        <f>SUMPRODUCT((事故データ!$AO$4:$AO$364=AC$44)*(事故データ!$AT$4:$AT$364=衝突部位×形態!$C49)*(事故データ!$V$4:$V$364=$C$43))</f>
        <v>0</v>
      </c>
      <c r="AD49" s="643">
        <f>SUMPRODUCT((事故データ!$AO$4:$AO$364=AD$44)*(事故データ!$AT$4:$AT$364=衝突部位×形態!$C49)*(事故データ!$V$4:$V$364=$C$43))</f>
        <v>0</v>
      </c>
      <c r="AE49" s="972"/>
      <c r="AF49" s="972"/>
      <c r="AG49" s="298"/>
      <c r="AH49" s="298"/>
      <c r="AI49" s="307">
        <f>D53</f>
        <v>1</v>
      </c>
      <c r="AJ49" s="310"/>
      <c r="AK49" s="311">
        <f>D56</f>
        <v>1</v>
      </c>
      <c r="AL49" s="298"/>
      <c r="AM49" s="298"/>
      <c r="AN49" s="299"/>
      <c r="AO49" s="299">
        <f>D59</f>
        <v>0</v>
      </c>
      <c r="AP49" s="299"/>
      <c r="AQ49" s="298"/>
    </row>
    <row r="50" spans="1:43">
      <c r="C50" s="983" t="str">
        <f t="shared" si="38"/>
        <v>後部左角</v>
      </c>
      <c r="D50" s="984">
        <f t="shared" si="39"/>
        <v>4</v>
      </c>
      <c r="E50" s="640">
        <f t="shared" si="40"/>
        <v>0.12903225806451613</v>
      </c>
      <c r="F50" s="985">
        <f>SUMPRODUCT((事故データ!$AO$4:$AO$364=F$44)*(事故データ!$AT$4:$AT$364=衝突部位×形態!$C50)*(事故データ!$V$4:$V$364=$C$43))</f>
        <v>0</v>
      </c>
      <c r="G50" s="642">
        <f>SUMPRODUCT((事故データ!$AO$4:$AO$364=G$44)*(事故データ!$AT$4:$AT$364=衝突部位×形態!$C50)*(事故データ!$V$4:$V$364=$C$43))</f>
        <v>0</v>
      </c>
      <c r="H50" s="642">
        <f>SUMPRODUCT((事故データ!$AO$4:$AO$364=H$44)*(事故データ!$AT$4:$AT$364=衝突部位×形態!$C50)*(事故データ!$V$4:$V$364=$C$43))</f>
        <v>0</v>
      </c>
      <c r="I50" s="642">
        <f>SUMPRODUCT((事故データ!$AO$4:$AO$364=I$44)*(事故データ!$AT$4:$AT$364=衝突部位×形態!$C50)*(事故データ!$V$4:$V$364=$C$43))</f>
        <v>0</v>
      </c>
      <c r="J50" s="642">
        <f>SUMPRODUCT((事故データ!$AO$4:$AO$364=J$44)*(事故データ!$AT$4:$AT$364=衝突部位×形態!$C50)*(事故データ!$V$4:$V$364=$C$43))</f>
        <v>0</v>
      </c>
      <c r="K50" s="642">
        <f>SUMPRODUCT((事故データ!$AO$4:$AO$364=K$44)*(事故データ!$AT$4:$AT$364=衝突部位×形態!$C50)*(事故データ!$V$4:$V$364=$C$43))</f>
        <v>0</v>
      </c>
      <c r="L50" s="642">
        <f>SUMPRODUCT((事故データ!$AO$4:$AO$364=L$44)*(事故データ!$AT$4:$AT$364=衝突部位×形態!$C50)*(事故データ!$V$4:$V$364=$C$43))</f>
        <v>0</v>
      </c>
      <c r="M50" s="642">
        <f>SUMPRODUCT((事故データ!$AO$4:$AO$364=M$44)*(事故データ!$AT$4:$AT$364=衝突部位×形態!$C50)*(事故データ!$V$4:$V$364=$C$43))</f>
        <v>0</v>
      </c>
      <c r="N50" s="642">
        <f>SUMPRODUCT((事故データ!$AO$4:$AO$364=N$44)*(事故データ!$AT$4:$AT$364=衝突部位×形態!$C50)*(事故データ!$V$4:$V$364=$C$43))</f>
        <v>0</v>
      </c>
      <c r="O50" s="642">
        <f>SUMPRODUCT((事故データ!$AO$4:$AO$364=O$44)*(事故データ!$AT$4:$AT$364=衝突部位×形態!$C50)*(事故データ!$V$4:$V$364=$C$43))</f>
        <v>0</v>
      </c>
      <c r="P50" s="642">
        <f>SUMPRODUCT((事故データ!$AO$4:$AO$364=P$44)*(事故データ!$AT$4:$AT$364=衝突部位×形態!$C50)*(事故データ!$V$4:$V$364=$C$43))</f>
        <v>0</v>
      </c>
      <c r="Q50" s="642">
        <f>SUMPRODUCT((事故データ!$AO$4:$AO$364=Q$44)*(事故データ!$AT$4:$AT$364=衝突部位×形態!$C50)*(事故データ!$V$4:$V$364=$C$43))</f>
        <v>0</v>
      </c>
      <c r="R50" s="642">
        <f>SUMPRODUCT((事故データ!$AO$4:$AO$364=R$44)*(事故データ!$AT$4:$AT$364=衝突部位×形態!$C50)*(事故データ!$V$4:$V$364=$C$43))</f>
        <v>1</v>
      </c>
      <c r="S50" s="642">
        <f>SUMPRODUCT((事故データ!$AO$4:$AO$364=S$44)*(事故データ!$AT$4:$AT$364=衝突部位×形態!$C50)*(事故データ!$V$4:$V$364=$C$43))</f>
        <v>0</v>
      </c>
      <c r="T50" s="642">
        <f>SUMPRODUCT((事故データ!$AO$4:$AO$364=T$44)*(事故データ!$AT$4:$AT$364=衝突部位×形態!$C50)*(事故データ!$V$4:$V$364=$C$43))</f>
        <v>2</v>
      </c>
      <c r="U50" s="642">
        <f>SUMPRODUCT((事故データ!$AO$4:$AO$364=U$44)*(事故データ!$AT$4:$AT$364=衝突部位×形態!$C50)*(事故データ!$V$4:$V$364=$C$43))</f>
        <v>1</v>
      </c>
      <c r="V50" s="642">
        <f>SUMPRODUCT((事故データ!$AO$4:$AO$364=V$44)*(事故データ!$AT$4:$AT$364=衝突部位×形態!$C50)*(事故データ!$V$4:$V$364=$C$43))</f>
        <v>0</v>
      </c>
      <c r="W50" s="642">
        <f>SUMPRODUCT((事故データ!$AO$4:$AO$364=W$44)*(事故データ!$AT$4:$AT$364=衝突部位×形態!$C50)*(事故データ!$V$4:$V$364=$C$43))</f>
        <v>0</v>
      </c>
      <c r="X50" s="642">
        <f>SUMPRODUCT((事故データ!$AO$4:$AO$364=X$44)*(事故データ!$AT$4:$AT$364=衝突部位×形態!$C50)*(事故データ!$V$4:$V$364=$C$43))</f>
        <v>0</v>
      </c>
      <c r="Y50" s="642">
        <f>SUMPRODUCT((事故データ!$AO$4:$AO$364=Y$44)*(事故データ!$AT$4:$AT$364=衝突部位×形態!$C50)*(事故データ!$V$4:$V$364=$C$43))</f>
        <v>0</v>
      </c>
      <c r="Z50" s="642">
        <f>SUMPRODUCT((事故データ!$AO$4:$AO$364=Z$44)*(事故データ!$AT$4:$AT$364=衝突部位×形態!$C50)*(事故データ!$V$4:$V$364=$C$43))</f>
        <v>0</v>
      </c>
      <c r="AA50" s="642">
        <f>SUMPRODUCT((事故データ!$AO$4:$AO$364=AA$44)*(事故データ!$AT$4:$AT$364=衝突部位×形態!$C50)*(事故データ!$V$4:$V$364=$C$43))</f>
        <v>0</v>
      </c>
      <c r="AB50" s="642">
        <f>SUMPRODUCT((事故データ!$AO$4:$AO$364=AB$44)*(事故データ!$AT$4:$AT$364=衝突部位×形態!$C50)*(事故データ!$V$4:$V$364=$C$43))</f>
        <v>0</v>
      </c>
      <c r="AC50" s="642">
        <f>SUMPRODUCT((事故データ!$AO$4:$AO$364=AC$44)*(事故データ!$AT$4:$AT$364=衝突部位×形態!$C50)*(事故データ!$V$4:$V$364=$C$43))</f>
        <v>0</v>
      </c>
      <c r="AD50" s="643">
        <f>SUMPRODUCT((事故データ!$AO$4:$AO$364=AD$44)*(事故データ!$AT$4:$AT$364=衝突部位×形態!$C50)*(事故データ!$V$4:$V$364=$C$43))</f>
        <v>0</v>
      </c>
      <c r="AE50" s="972"/>
      <c r="AF50" s="972"/>
      <c r="AG50" s="298"/>
      <c r="AH50" s="298"/>
      <c r="AI50" s="304"/>
      <c r="AJ50" s="310"/>
      <c r="AK50" s="309"/>
      <c r="AL50" s="298"/>
      <c r="AM50" s="298"/>
      <c r="AN50" s="299"/>
      <c r="AO50" s="299"/>
      <c r="AP50" s="299"/>
      <c r="AQ50" s="298"/>
    </row>
    <row r="51" spans="1:43">
      <c r="C51" s="983" t="str">
        <f t="shared" si="38"/>
        <v>後部</v>
      </c>
      <c r="D51" s="984">
        <f t="shared" si="39"/>
        <v>2</v>
      </c>
      <c r="E51" s="640">
        <f t="shared" si="40"/>
        <v>6.4516129032258063E-2</v>
      </c>
      <c r="F51" s="985">
        <f>SUMPRODUCT((事故データ!$AO$4:$AO$364=F$44)*(事故データ!$AT$4:$AT$364=衝突部位×形態!$C51)*(事故データ!$V$4:$V$364=$C$43))</f>
        <v>0</v>
      </c>
      <c r="G51" s="642">
        <f>SUMPRODUCT((事故データ!$AO$4:$AO$364=G$44)*(事故データ!$AT$4:$AT$364=衝突部位×形態!$C51)*(事故データ!$V$4:$V$364=$C$43))</f>
        <v>0</v>
      </c>
      <c r="H51" s="642">
        <f>SUMPRODUCT((事故データ!$AO$4:$AO$364=H$44)*(事故データ!$AT$4:$AT$364=衝突部位×形態!$C51)*(事故データ!$V$4:$V$364=$C$43))</f>
        <v>0</v>
      </c>
      <c r="I51" s="642">
        <f>SUMPRODUCT((事故データ!$AO$4:$AO$364=I$44)*(事故データ!$AT$4:$AT$364=衝突部位×形態!$C51)*(事故データ!$V$4:$V$364=$C$43))</f>
        <v>0</v>
      </c>
      <c r="J51" s="642">
        <f>SUMPRODUCT((事故データ!$AO$4:$AO$364=J$44)*(事故データ!$AT$4:$AT$364=衝突部位×形態!$C51)*(事故データ!$V$4:$V$364=$C$43))</f>
        <v>0</v>
      </c>
      <c r="K51" s="642">
        <f>SUMPRODUCT((事故データ!$AO$4:$AO$364=K$44)*(事故データ!$AT$4:$AT$364=衝突部位×形態!$C51)*(事故データ!$V$4:$V$364=$C$43))</f>
        <v>0</v>
      </c>
      <c r="L51" s="642">
        <f>SUMPRODUCT((事故データ!$AO$4:$AO$364=L$44)*(事故データ!$AT$4:$AT$364=衝突部位×形態!$C51)*(事故データ!$V$4:$V$364=$C$43))</f>
        <v>0</v>
      </c>
      <c r="M51" s="642">
        <f>SUMPRODUCT((事故データ!$AO$4:$AO$364=M$44)*(事故データ!$AT$4:$AT$364=衝突部位×形態!$C51)*(事故データ!$V$4:$V$364=$C$43))</f>
        <v>0</v>
      </c>
      <c r="N51" s="642">
        <f>SUMPRODUCT((事故データ!$AO$4:$AO$364=N$44)*(事故データ!$AT$4:$AT$364=衝突部位×形態!$C51)*(事故データ!$V$4:$V$364=$C$43))</f>
        <v>0</v>
      </c>
      <c r="O51" s="642">
        <f>SUMPRODUCT((事故データ!$AO$4:$AO$364=O$44)*(事故データ!$AT$4:$AT$364=衝突部位×形態!$C51)*(事故データ!$V$4:$V$364=$C$43))</f>
        <v>0</v>
      </c>
      <c r="P51" s="642">
        <f>SUMPRODUCT((事故データ!$AO$4:$AO$364=P$44)*(事故データ!$AT$4:$AT$364=衝突部位×形態!$C51)*(事故データ!$V$4:$V$364=$C$43))</f>
        <v>0</v>
      </c>
      <c r="Q51" s="642">
        <f>SUMPRODUCT((事故データ!$AO$4:$AO$364=Q$44)*(事故データ!$AT$4:$AT$364=衝突部位×形態!$C51)*(事故データ!$V$4:$V$364=$C$43))</f>
        <v>0</v>
      </c>
      <c r="R51" s="642">
        <f>SUMPRODUCT((事故データ!$AO$4:$AO$364=R$44)*(事故データ!$AT$4:$AT$364=衝突部位×形態!$C51)*(事故データ!$V$4:$V$364=$C$43))</f>
        <v>0</v>
      </c>
      <c r="S51" s="642">
        <f>SUMPRODUCT((事故データ!$AO$4:$AO$364=S$44)*(事故データ!$AT$4:$AT$364=衝突部位×形態!$C51)*(事故データ!$V$4:$V$364=$C$43))</f>
        <v>0</v>
      </c>
      <c r="T51" s="642">
        <f>SUMPRODUCT((事故データ!$AO$4:$AO$364=T$44)*(事故データ!$AT$4:$AT$364=衝突部位×形態!$C51)*(事故データ!$V$4:$V$364=$C$43))</f>
        <v>2</v>
      </c>
      <c r="U51" s="642">
        <f>SUMPRODUCT((事故データ!$AO$4:$AO$364=U$44)*(事故データ!$AT$4:$AT$364=衝突部位×形態!$C51)*(事故データ!$V$4:$V$364=$C$43))</f>
        <v>0</v>
      </c>
      <c r="V51" s="642">
        <f>SUMPRODUCT((事故データ!$AO$4:$AO$364=V$44)*(事故データ!$AT$4:$AT$364=衝突部位×形態!$C51)*(事故データ!$V$4:$V$364=$C$43))</f>
        <v>0</v>
      </c>
      <c r="W51" s="642">
        <f>SUMPRODUCT((事故データ!$AO$4:$AO$364=W$44)*(事故データ!$AT$4:$AT$364=衝突部位×形態!$C51)*(事故データ!$V$4:$V$364=$C$43))</f>
        <v>0</v>
      </c>
      <c r="X51" s="642">
        <f>SUMPRODUCT((事故データ!$AO$4:$AO$364=X$44)*(事故データ!$AT$4:$AT$364=衝突部位×形態!$C51)*(事故データ!$V$4:$V$364=$C$43))</f>
        <v>0</v>
      </c>
      <c r="Y51" s="642">
        <f>SUMPRODUCT((事故データ!$AO$4:$AO$364=Y$44)*(事故データ!$AT$4:$AT$364=衝突部位×形態!$C51)*(事故データ!$V$4:$V$364=$C$43))</f>
        <v>0</v>
      </c>
      <c r="Z51" s="642">
        <f>SUMPRODUCT((事故データ!$AO$4:$AO$364=Z$44)*(事故データ!$AT$4:$AT$364=衝突部位×形態!$C51)*(事故データ!$V$4:$V$364=$C$43))</f>
        <v>0</v>
      </c>
      <c r="AA51" s="642">
        <f>SUMPRODUCT((事故データ!$AO$4:$AO$364=AA$44)*(事故データ!$AT$4:$AT$364=衝突部位×形態!$C51)*(事故データ!$V$4:$V$364=$C$43))</f>
        <v>0</v>
      </c>
      <c r="AB51" s="642">
        <f>SUMPRODUCT((事故データ!$AO$4:$AO$364=AB$44)*(事故データ!$AT$4:$AT$364=衝突部位×形態!$C51)*(事故データ!$V$4:$V$364=$C$43))</f>
        <v>0</v>
      </c>
      <c r="AC51" s="642">
        <f>SUMPRODUCT((事故データ!$AO$4:$AO$364=AC$44)*(事故データ!$AT$4:$AT$364=衝突部位×形態!$C51)*(事故データ!$V$4:$V$364=$C$43))</f>
        <v>0</v>
      </c>
      <c r="AD51" s="643">
        <f>SUMPRODUCT((事故データ!$AO$4:$AO$364=AD$44)*(事故データ!$AT$4:$AT$364=衝突部位×形態!$C51)*(事故データ!$V$4:$V$364=$C$43))</f>
        <v>0</v>
      </c>
      <c r="AE51" s="972"/>
      <c r="AF51" s="972"/>
      <c r="AG51" s="298"/>
      <c r="AH51" s="306"/>
      <c r="AI51" s="307">
        <f>D54</f>
        <v>5</v>
      </c>
      <c r="AJ51" s="310"/>
      <c r="AK51" s="311">
        <f>D57</f>
        <v>0</v>
      </c>
      <c r="AL51" s="298"/>
      <c r="AM51" s="298"/>
      <c r="AN51" s="299"/>
      <c r="AO51" s="299"/>
      <c r="AP51" s="299"/>
      <c r="AQ51" s="298"/>
    </row>
    <row r="52" spans="1:43">
      <c r="C52" s="983" t="str">
        <f t="shared" si="38"/>
        <v>後部右角</v>
      </c>
      <c r="D52" s="984">
        <f t="shared" si="39"/>
        <v>7</v>
      </c>
      <c r="E52" s="640">
        <f t="shared" si="40"/>
        <v>0.22580645161290322</v>
      </c>
      <c r="F52" s="985">
        <f>SUMPRODUCT((事故データ!$AO$4:$AO$364=F$44)*(事故データ!$AT$4:$AT$364=衝突部位×形態!$C52)*(事故データ!$V$4:$V$364=$C$43))</f>
        <v>0</v>
      </c>
      <c r="G52" s="642">
        <f>SUMPRODUCT((事故データ!$AO$4:$AO$364=G$44)*(事故データ!$AT$4:$AT$364=衝突部位×形態!$C52)*(事故データ!$V$4:$V$364=$C$43))</f>
        <v>0</v>
      </c>
      <c r="H52" s="642">
        <f>SUMPRODUCT((事故データ!$AO$4:$AO$364=H$44)*(事故データ!$AT$4:$AT$364=衝突部位×形態!$C52)*(事故データ!$V$4:$V$364=$C$43))</f>
        <v>0</v>
      </c>
      <c r="I52" s="642">
        <f>SUMPRODUCT((事故データ!$AO$4:$AO$364=I$44)*(事故データ!$AT$4:$AT$364=衝突部位×形態!$C52)*(事故データ!$V$4:$V$364=$C$43))</f>
        <v>0</v>
      </c>
      <c r="J52" s="642">
        <f>SUMPRODUCT((事故データ!$AO$4:$AO$364=J$44)*(事故データ!$AT$4:$AT$364=衝突部位×形態!$C52)*(事故データ!$V$4:$V$364=$C$43))</f>
        <v>0</v>
      </c>
      <c r="K52" s="642">
        <f>SUMPRODUCT((事故データ!$AO$4:$AO$364=K$44)*(事故データ!$AT$4:$AT$364=衝突部位×形態!$C52)*(事故データ!$V$4:$V$364=$C$43))</f>
        <v>0</v>
      </c>
      <c r="L52" s="642">
        <f>SUMPRODUCT((事故データ!$AO$4:$AO$364=L$44)*(事故データ!$AT$4:$AT$364=衝突部位×形態!$C52)*(事故データ!$V$4:$V$364=$C$43))</f>
        <v>1</v>
      </c>
      <c r="M52" s="642">
        <f>SUMPRODUCT((事故データ!$AO$4:$AO$364=M$44)*(事故データ!$AT$4:$AT$364=衝突部位×形態!$C52)*(事故データ!$V$4:$V$364=$C$43))</f>
        <v>0</v>
      </c>
      <c r="N52" s="642">
        <f>SUMPRODUCT((事故データ!$AO$4:$AO$364=N$44)*(事故データ!$AT$4:$AT$364=衝突部位×形態!$C52)*(事故データ!$V$4:$V$364=$C$43))</f>
        <v>1</v>
      </c>
      <c r="O52" s="642">
        <f>SUMPRODUCT((事故データ!$AO$4:$AO$364=O$44)*(事故データ!$AT$4:$AT$364=衝突部位×形態!$C52)*(事故データ!$V$4:$V$364=$C$43))</f>
        <v>0</v>
      </c>
      <c r="P52" s="642">
        <f>SUMPRODUCT((事故データ!$AO$4:$AO$364=P$44)*(事故データ!$AT$4:$AT$364=衝突部位×形態!$C52)*(事故データ!$V$4:$V$364=$C$43))</f>
        <v>0</v>
      </c>
      <c r="Q52" s="642">
        <f>SUMPRODUCT((事故データ!$AO$4:$AO$364=Q$44)*(事故データ!$AT$4:$AT$364=衝突部位×形態!$C52)*(事故データ!$V$4:$V$364=$C$43))</f>
        <v>0</v>
      </c>
      <c r="R52" s="642">
        <f>SUMPRODUCT((事故データ!$AO$4:$AO$364=R$44)*(事故データ!$AT$4:$AT$364=衝突部位×形態!$C52)*(事故データ!$V$4:$V$364=$C$43))</f>
        <v>0</v>
      </c>
      <c r="S52" s="642">
        <f>SUMPRODUCT((事故データ!$AO$4:$AO$364=S$44)*(事故データ!$AT$4:$AT$364=衝突部位×形態!$C52)*(事故データ!$V$4:$V$364=$C$43))</f>
        <v>0</v>
      </c>
      <c r="T52" s="642">
        <f>SUMPRODUCT((事故データ!$AO$4:$AO$364=T$44)*(事故データ!$AT$4:$AT$364=衝突部位×形態!$C52)*(事故データ!$V$4:$V$364=$C$43))</f>
        <v>2</v>
      </c>
      <c r="U52" s="642">
        <f>SUMPRODUCT((事故データ!$AO$4:$AO$364=U$44)*(事故データ!$AT$4:$AT$364=衝突部位×形態!$C52)*(事故データ!$V$4:$V$364=$C$43))</f>
        <v>1</v>
      </c>
      <c r="V52" s="642">
        <f>SUMPRODUCT((事故データ!$AO$4:$AO$364=V$44)*(事故データ!$AT$4:$AT$364=衝突部位×形態!$C52)*(事故データ!$V$4:$V$364=$C$43))</f>
        <v>0</v>
      </c>
      <c r="W52" s="642">
        <f>SUMPRODUCT((事故データ!$AO$4:$AO$364=W$44)*(事故データ!$AT$4:$AT$364=衝突部位×形態!$C52)*(事故データ!$V$4:$V$364=$C$43))</f>
        <v>1</v>
      </c>
      <c r="X52" s="642">
        <f>SUMPRODUCT((事故データ!$AO$4:$AO$364=X$44)*(事故データ!$AT$4:$AT$364=衝突部位×形態!$C52)*(事故データ!$V$4:$V$364=$C$43))</f>
        <v>0</v>
      </c>
      <c r="Y52" s="642">
        <f>SUMPRODUCT((事故データ!$AO$4:$AO$364=Y$44)*(事故データ!$AT$4:$AT$364=衝突部位×形態!$C52)*(事故データ!$V$4:$V$364=$C$43))</f>
        <v>0</v>
      </c>
      <c r="Z52" s="642">
        <f>SUMPRODUCT((事故データ!$AO$4:$AO$364=Z$44)*(事故データ!$AT$4:$AT$364=衝突部位×形態!$C52)*(事故データ!$V$4:$V$364=$C$43))</f>
        <v>1</v>
      </c>
      <c r="AA52" s="642">
        <f>SUMPRODUCT((事故データ!$AO$4:$AO$364=AA$44)*(事故データ!$AT$4:$AT$364=衝突部位×形態!$C52)*(事故データ!$V$4:$V$364=$C$43))</f>
        <v>0</v>
      </c>
      <c r="AB52" s="642">
        <f>SUMPRODUCT((事故データ!$AO$4:$AO$364=AB$44)*(事故データ!$AT$4:$AT$364=衝突部位×形態!$C52)*(事故データ!$V$4:$V$364=$C$43))</f>
        <v>0</v>
      </c>
      <c r="AC52" s="642">
        <f>SUMPRODUCT((事故データ!$AO$4:$AO$364=AC$44)*(事故データ!$AT$4:$AT$364=衝突部位×形態!$C52)*(事故データ!$V$4:$V$364=$C$43))</f>
        <v>0</v>
      </c>
      <c r="AD52" s="643">
        <f>SUMPRODUCT((事故データ!$AO$4:$AO$364=AD$44)*(事故データ!$AT$4:$AT$364=衝突部位×形態!$C52)*(事故データ!$V$4:$V$364=$C$43))</f>
        <v>0</v>
      </c>
      <c r="AE52" s="972"/>
      <c r="AF52" s="972"/>
      <c r="AG52" s="298"/>
      <c r="AH52" s="298"/>
      <c r="AI52" s="304"/>
      <c r="AJ52" s="310"/>
      <c r="AK52" s="309"/>
      <c r="AL52" s="298"/>
      <c r="AM52" s="298"/>
      <c r="AN52" s="299"/>
      <c r="AO52" s="299"/>
      <c r="AP52" s="299"/>
      <c r="AQ52" s="298"/>
    </row>
    <row r="53" spans="1:43">
      <c r="C53" s="983" t="str">
        <f t="shared" si="38"/>
        <v>左側面前</v>
      </c>
      <c r="D53" s="984">
        <f t="shared" si="39"/>
        <v>1</v>
      </c>
      <c r="E53" s="640">
        <f t="shared" si="40"/>
        <v>3.2258064516129031E-2</v>
      </c>
      <c r="F53" s="985">
        <f>SUMPRODUCT((事故データ!$AO$4:$AO$364=F$44)*(事故データ!$AT$4:$AT$364=衝突部位×形態!$C53)*(事故データ!$V$4:$V$364=$C$43))</f>
        <v>0</v>
      </c>
      <c r="G53" s="642">
        <f>SUMPRODUCT((事故データ!$AO$4:$AO$364=G$44)*(事故データ!$AT$4:$AT$364=衝突部位×形態!$C53)*(事故データ!$V$4:$V$364=$C$43))</f>
        <v>0</v>
      </c>
      <c r="H53" s="642">
        <f>SUMPRODUCT((事故データ!$AO$4:$AO$364=H$44)*(事故データ!$AT$4:$AT$364=衝突部位×形態!$C53)*(事故データ!$V$4:$V$364=$C$43))</f>
        <v>0</v>
      </c>
      <c r="I53" s="642">
        <f>SUMPRODUCT((事故データ!$AO$4:$AO$364=I$44)*(事故データ!$AT$4:$AT$364=衝突部位×形態!$C53)*(事故データ!$V$4:$V$364=$C$43))</f>
        <v>0</v>
      </c>
      <c r="J53" s="642">
        <f>SUMPRODUCT((事故データ!$AO$4:$AO$364=J$44)*(事故データ!$AT$4:$AT$364=衝突部位×形態!$C53)*(事故データ!$V$4:$V$364=$C$43))</f>
        <v>0</v>
      </c>
      <c r="K53" s="642">
        <f>SUMPRODUCT((事故データ!$AO$4:$AO$364=K$44)*(事故データ!$AT$4:$AT$364=衝突部位×形態!$C53)*(事故データ!$V$4:$V$364=$C$43))</f>
        <v>0</v>
      </c>
      <c r="L53" s="642">
        <f>SUMPRODUCT((事故データ!$AO$4:$AO$364=L$44)*(事故データ!$AT$4:$AT$364=衝突部位×形態!$C53)*(事故データ!$V$4:$V$364=$C$43))</f>
        <v>0</v>
      </c>
      <c r="M53" s="642">
        <f>SUMPRODUCT((事故データ!$AO$4:$AO$364=M$44)*(事故データ!$AT$4:$AT$364=衝突部位×形態!$C53)*(事故データ!$V$4:$V$364=$C$43))</f>
        <v>0</v>
      </c>
      <c r="N53" s="642">
        <f>SUMPRODUCT((事故データ!$AO$4:$AO$364=N$44)*(事故データ!$AT$4:$AT$364=衝突部位×形態!$C53)*(事故データ!$V$4:$V$364=$C$43))</f>
        <v>0</v>
      </c>
      <c r="O53" s="642">
        <f>SUMPRODUCT((事故データ!$AO$4:$AO$364=O$44)*(事故データ!$AT$4:$AT$364=衝突部位×形態!$C53)*(事故データ!$V$4:$V$364=$C$43))</f>
        <v>0</v>
      </c>
      <c r="P53" s="642">
        <f>SUMPRODUCT((事故データ!$AO$4:$AO$364=P$44)*(事故データ!$AT$4:$AT$364=衝突部位×形態!$C53)*(事故データ!$V$4:$V$364=$C$43))</f>
        <v>0</v>
      </c>
      <c r="Q53" s="642">
        <f>SUMPRODUCT((事故データ!$AO$4:$AO$364=Q$44)*(事故データ!$AT$4:$AT$364=衝突部位×形態!$C53)*(事故データ!$V$4:$V$364=$C$43))</f>
        <v>0</v>
      </c>
      <c r="R53" s="642">
        <f>SUMPRODUCT((事故データ!$AO$4:$AO$364=R$44)*(事故データ!$AT$4:$AT$364=衝突部位×形態!$C53)*(事故データ!$V$4:$V$364=$C$43))</f>
        <v>0</v>
      </c>
      <c r="S53" s="642">
        <f>SUMPRODUCT((事故データ!$AO$4:$AO$364=S$44)*(事故データ!$AT$4:$AT$364=衝突部位×形態!$C53)*(事故データ!$V$4:$V$364=$C$43))</f>
        <v>0</v>
      </c>
      <c r="T53" s="642">
        <f>SUMPRODUCT((事故データ!$AO$4:$AO$364=T$44)*(事故データ!$AT$4:$AT$364=衝突部位×形態!$C53)*(事故データ!$V$4:$V$364=$C$43))</f>
        <v>1</v>
      </c>
      <c r="U53" s="642">
        <f>SUMPRODUCT((事故データ!$AO$4:$AO$364=U$44)*(事故データ!$AT$4:$AT$364=衝突部位×形態!$C53)*(事故データ!$V$4:$V$364=$C$43))</f>
        <v>0</v>
      </c>
      <c r="V53" s="642">
        <f>SUMPRODUCT((事故データ!$AO$4:$AO$364=V$44)*(事故データ!$AT$4:$AT$364=衝突部位×形態!$C53)*(事故データ!$V$4:$V$364=$C$43))</f>
        <v>0</v>
      </c>
      <c r="W53" s="642">
        <f>SUMPRODUCT((事故データ!$AO$4:$AO$364=W$44)*(事故データ!$AT$4:$AT$364=衝突部位×形態!$C53)*(事故データ!$V$4:$V$364=$C$43))</f>
        <v>0</v>
      </c>
      <c r="X53" s="642">
        <f>SUMPRODUCT((事故データ!$AO$4:$AO$364=X$44)*(事故データ!$AT$4:$AT$364=衝突部位×形態!$C53)*(事故データ!$V$4:$V$364=$C$43))</f>
        <v>0</v>
      </c>
      <c r="Y53" s="642">
        <f>SUMPRODUCT((事故データ!$AO$4:$AO$364=Y$44)*(事故データ!$AT$4:$AT$364=衝突部位×形態!$C53)*(事故データ!$V$4:$V$364=$C$43))</f>
        <v>0</v>
      </c>
      <c r="Z53" s="642">
        <f>SUMPRODUCT((事故データ!$AO$4:$AO$364=Z$44)*(事故データ!$AT$4:$AT$364=衝突部位×形態!$C53)*(事故データ!$V$4:$V$364=$C$43))</f>
        <v>0</v>
      </c>
      <c r="AA53" s="642">
        <f>SUMPRODUCT((事故データ!$AO$4:$AO$364=AA$44)*(事故データ!$AT$4:$AT$364=衝突部位×形態!$C53)*(事故データ!$V$4:$V$364=$C$43))</f>
        <v>0</v>
      </c>
      <c r="AB53" s="642">
        <f>SUMPRODUCT((事故データ!$AO$4:$AO$364=AB$44)*(事故データ!$AT$4:$AT$364=衝突部位×形態!$C53)*(事故データ!$V$4:$V$364=$C$43))</f>
        <v>0</v>
      </c>
      <c r="AC53" s="642">
        <f>SUMPRODUCT((事故データ!$AO$4:$AO$364=AC$44)*(事故データ!$AT$4:$AT$364=衝突部位×形態!$C53)*(事故データ!$V$4:$V$364=$C$43))</f>
        <v>0</v>
      </c>
      <c r="AD53" s="643">
        <f>SUMPRODUCT((事故データ!$AO$4:$AO$364=AD$44)*(事故データ!$AT$4:$AT$364=衝突部位×形態!$C53)*(事故データ!$V$4:$V$364=$C$43))</f>
        <v>0</v>
      </c>
      <c r="AE53" s="972"/>
      <c r="AF53" s="972"/>
      <c r="AG53" s="298"/>
      <c r="AH53" s="298"/>
      <c r="AI53" s="307">
        <f>D55</f>
        <v>6</v>
      </c>
      <c r="AJ53" s="310"/>
      <c r="AK53" s="311">
        <f>D58</f>
        <v>0</v>
      </c>
      <c r="AL53" s="298"/>
      <c r="AM53" s="298"/>
      <c r="AN53" s="299"/>
      <c r="AO53" s="299">
        <f>D60</f>
        <v>0</v>
      </c>
      <c r="AP53" s="299"/>
      <c r="AQ53" s="298"/>
    </row>
    <row r="54" spans="1:43">
      <c r="C54" s="983" t="str">
        <f t="shared" si="38"/>
        <v>左側面</v>
      </c>
      <c r="D54" s="984">
        <f t="shared" si="39"/>
        <v>5</v>
      </c>
      <c r="E54" s="640">
        <f>D54/$D$46</f>
        <v>0.16129032258064516</v>
      </c>
      <c r="F54" s="985">
        <f>SUMPRODUCT((事故データ!$AO$4:$AO$364=F$44)*(事故データ!$AT$4:$AT$364=衝突部位×形態!$C54)*(事故データ!$V$4:$V$364=$C$43))</f>
        <v>0</v>
      </c>
      <c r="G54" s="642">
        <f>SUMPRODUCT((事故データ!$AO$4:$AO$364=G$44)*(事故データ!$AT$4:$AT$364=衝突部位×形態!$C54)*(事故データ!$V$4:$V$364=$C$43))</f>
        <v>0</v>
      </c>
      <c r="H54" s="642">
        <f>SUMPRODUCT((事故データ!$AO$4:$AO$364=H$44)*(事故データ!$AT$4:$AT$364=衝突部位×形態!$C54)*(事故データ!$V$4:$V$364=$C$43))</f>
        <v>0</v>
      </c>
      <c r="I54" s="642">
        <f>SUMPRODUCT((事故データ!$AO$4:$AO$364=I$44)*(事故データ!$AT$4:$AT$364=衝突部位×形態!$C54)*(事故データ!$V$4:$V$364=$C$43))</f>
        <v>0</v>
      </c>
      <c r="J54" s="642">
        <f>SUMPRODUCT((事故データ!$AO$4:$AO$364=J$44)*(事故データ!$AT$4:$AT$364=衝突部位×形態!$C54)*(事故データ!$V$4:$V$364=$C$43))</f>
        <v>4</v>
      </c>
      <c r="K54" s="642">
        <f>SUMPRODUCT((事故データ!$AO$4:$AO$364=K$44)*(事故データ!$AT$4:$AT$364=衝突部位×形態!$C54)*(事故データ!$V$4:$V$364=$C$43))</f>
        <v>0</v>
      </c>
      <c r="L54" s="642">
        <f>SUMPRODUCT((事故データ!$AO$4:$AO$364=L$44)*(事故データ!$AT$4:$AT$364=衝突部位×形態!$C54)*(事故データ!$V$4:$V$364=$C$43))</f>
        <v>0</v>
      </c>
      <c r="M54" s="642">
        <f>SUMPRODUCT((事故データ!$AO$4:$AO$364=M$44)*(事故データ!$AT$4:$AT$364=衝突部位×形態!$C54)*(事故データ!$V$4:$V$364=$C$43))</f>
        <v>0</v>
      </c>
      <c r="N54" s="642">
        <f>SUMPRODUCT((事故データ!$AO$4:$AO$364=N$44)*(事故データ!$AT$4:$AT$364=衝突部位×形態!$C54)*(事故データ!$V$4:$V$364=$C$43))</f>
        <v>0</v>
      </c>
      <c r="O54" s="642">
        <f>SUMPRODUCT((事故データ!$AO$4:$AO$364=O$44)*(事故データ!$AT$4:$AT$364=衝突部位×形態!$C54)*(事故データ!$V$4:$V$364=$C$43))</f>
        <v>0</v>
      </c>
      <c r="P54" s="642">
        <f>SUMPRODUCT((事故データ!$AO$4:$AO$364=P$44)*(事故データ!$AT$4:$AT$364=衝突部位×形態!$C54)*(事故データ!$V$4:$V$364=$C$43))</f>
        <v>0</v>
      </c>
      <c r="Q54" s="642">
        <f>SUMPRODUCT((事故データ!$AO$4:$AO$364=Q$44)*(事故データ!$AT$4:$AT$364=衝突部位×形態!$C54)*(事故データ!$V$4:$V$364=$C$43))</f>
        <v>0</v>
      </c>
      <c r="R54" s="642">
        <f>SUMPRODUCT((事故データ!$AO$4:$AO$364=R$44)*(事故データ!$AT$4:$AT$364=衝突部位×形態!$C54)*(事故データ!$V$4:$V$364=$C$43))</f>
        <v>0</v>
      </c>
      <c r="S54" s="642">
        <f>SUMPRODUCT((事故データ!$AO$4:$AO$364=S$44)*(事故データ!$AT$4:$AT$364=衝突部位×形態!$C54)*(事故データ!$V$4:$V$364=$C$43))</f>
        <v>0</v>
      </c>
      <c r="T54" s="642">
        <f>SUMPRODUCT((事故データ!$AO$4:$AO$364=T$44)*(事故データ!$AT$4:$AT$364=衝突部位×形態!$C54)*(事故データ!$V$4:$V$364=$C$43))</f>
        <v>0</v>
      </c>
      <c r="U54" s="642">
        <f>SUMPRODUCT((事故データ!$AO$4:$AO$364=U$44)*(事故データ!$AT$4:$AT$364=衝突部位×形態!$C54)*(事故データ!$V$4:$V$364=$C$43))</f>
        <v>1</v>
      </c>
      <c r="V54" s="642">
        <f>SUMPRODUCT((事故データ!$AO$4:$AO$364=V$44)*(事故データ!$AT$4:$AT$364=衝突部位×形態!$C54)*(事故データ!$V$4:$V$364=$C$43))</f>
        <v>0</v>
      </c>
      <c r="W54" s="642">
        <f>SUMPRODUCT((事故データ!$AO$4:$AO$364=W$44)*(事故データ!$AT$4:$AT$364=衝突部位×形態!$C54)*(事故データ!$V$4:$V$364=$C$43))</f>
        <v>0</v>
      </c>
      <c r="X54" s="642">
        <f>SUMPRODUCT((事故データ!$AO$4:$AO$364=X$44)*(事故データ!$AT$4:$AT$364=衝突部位×形態!$C54)*(事故データ!$V$4:$V$364=$C$43))</f>
        <v>0</v>
      </c>
      <c r="Y54" s="642">
        <f>SUMPRODUCT((事故データ!$AO$4:$AO$364=Y$44)*(事故データ!$AT$4:$AT$364=衝突部位×形態!$C54)*(事故データ!$V$4:$V$364=$C$43))</f>
        <v>0</v>
      </c>
      <c r="Z54" s="642">
        <f>SUMPRODUCT((事故データ!$AO$4:$AO$364=Z$44)*(事故データ!$AT$4:$AT$364=衝突部位×形態!$C54)*(事故データ!$V$4:$V$364=$C$43))</f>
        <v>0</v>
      </c>
      <c r="AA54" s="642">
        <f>SUMPRODUCT((事故データ!$AO$4:$AO$364=AA$44)*(事故データ!$AT$4:$AT$364=衝突部位×形態!$C54)*(事故データ!$V$4:$V$364=$C$43))</f>
        <v>0</v>
      </c>
      <c r="AB54" s="642">
        <f>SUMPRODUCT((事故データ!$AO$4:$AO$364=AB$44)*(事故データ!$AT$4:$AT$364=衝突部位×形態!$C54)*(事故データ!$V$4:$V$364=$C$43))</f>
        <v>0</v>
      </c>
      <c r="AC54" s="642">
        <f>SUMPRODUCT((事故データ!$AO$4:$AO$364=AC$44)*(事故データ!$AT$4:$AT$364=衝突部位×形態!$C54)*(事故データ!$V$4:$V$364=$C$43))</f>
        <v>0</v>
      </c>
      <c r="AD54" s="643">
        <f>SUMPRODUCT((事故データ!$AO$4:$AO$364=AD$44)*(事故データ!$AT$4:$AT$364=衝突部位×形態!$C54)*(事故データ!$V$4:$V$364=$C$43))</f>
        <v>0</v>
      </c>
      <c r="AE54" s="972"/>
      <c r="AF54" s="972"/>
      <c r="AG54" s="298"/>
      <c r="AH54" s="298"/>
      <c r="AI54" s="307"/>
      <c r="AJ54" s="310"/>
      <c r="AK54" s="311"/>
      <c r="AL54" s="298"/>
      <c r="AM54" s="298"/>
      <c r="AN54" s="298"/>
      <c r="AO54" s="298"/>
      <c r="AP54" s="298"/>
      <c r="AQ54" s="298"/>
    </row>
    <row r="55" spans="1:43">
      <c r="C55" s="983" t="str">
        <f t="shared" si="38"/>
        <v>左側面後</v>
      </c>
      <c r="D55" s="984">
        <f t="shared" si="39"/>
        <v>6</v>
      </c>
      <c r="E55" s="640">
        <f t="shared" si="40"/>
        <v>0.19354838709677419</v>
      </c>
      <c r="F55" s="985">
        <f>SUMPRODUCT((事故データ!$AO$4:$AO$364=F$44)*(事故データ!$AT$4:$AT$364=衝突部位×形態!$C55)*(事故データ!$V$4:$V$364=$C$43))</f>
        <v>0</v>
      </c>
      <c r="G55" s="642">
        <f>SUMPRODUCT((事故データ!$AO$4:$AO$364=G$44)*(事故データ!$AT$4:$AT$364=衝突部位×形態!$C55)*(事故データ!$V$4:$V$364=$C$43))</f>
        <v>1</v>
      </c>
      <c r="H55" s="642">
        <f>SUMPRODUCT((事故データ!$AO$4:$AO$364=H$44)*(事故データ!$AT$4:$AT$364=衝突部位×形態!$C55)*(事故データ!$V$4:$V$364=$C$43))</f>
        <v>0</v>
      </c>
      <c r="I55" s="642">
        <f>SUMPRODUCT((事故データ!$AO$4:$AO$364=I$44)*(事故データ!$AT$4:$AT$364=衝突部位×形態!$C55)*(事故データ!$V$4:$V$364=$C$43))</f>
        <v>0</v>
      </c>
      <c r="J55" s="642">
        <f>SUMPRODUCT((事故データ!$AO$4:$AO$364=J$44)*(事故データ!$AT$4:$AT$364=衝突部位×形態!$C55)*(事故データ!$V$4:$V$364=$C$43))</f>
        <v>0</v>
      </c>
      <c r="K55" s="642">
        <f>SUMPRODUCT((事故データ!$AO$4:$AO$364=K$44)*(事故データ!$AT$4:$AT$364=衝突部位×形態!$C55)*(事故データ!$V$4:$V$364=$C$43))</f>
        <v>0</v>
      </c>
      <c r="L55" s="642">
        <f>SUMPRODUCT((事故データ!$AO$4:$AO$364=L$44)*(事故データ!$AT$4:$AT$364=衝突部位×形態!$C55)*(事故データ!$V$4:$V$364=$C$43))</f>
        <v>0</v>
      </c>
      <c r="M55" s="642">
        <f>SUMPRODUCT((事故データ!$AO$4:$AO$364=M$44)*(事故データ!$AT$4:$AT$364=衝突部位×形態!$C55)*(事故データ!$V$4:$V$364=$C$43))</f>
        <v>0</v>
      </c>
      <c r="N55" s="642">
        <f>SUMPRODUCT((事故データ!$AO$4:$AO$364=N$44)*(事故データ!$AT$4:$AT$364=衝突部位×形態!$C55)*(事故データ!$V$4:$V$364=$C$43))</f>
        <v>0</v>
      </c>
      <c r="O55" s="642">
        <f>SUMPRODUCT((事故データ!$AO$4:$AO$364=O$44)*(事故データ!$AT$4:$AT$364=衝突部位×形態!$C55)*(事故データ!$V$4:$V$364=$C$43))</f>
        <v>0</v>
      </c>
      <c r="P55" s="642">
        <f>SUMPRODUCT((事故データ!$AO$4:$AO$364=P$44)*(事故データ!$AT$4:$AT$364=衝突部位×形態!$C55)*(事故データ!$V$4:$V$364=$C$43))</f>
        <v>0</v>
      </c>
      <c r="Q55" s="642">
        <f>SUMPRODUCT((事故データ!$AO$4:$AO$364=Q$44)*(事故データ!$AT$4:$AT$364=衝突部位×形態!$C55)*(事故データ!$V$4:$V$364=$C$43))</f>
        <v>0</v>
      </c>
      <c r="R55" s="642">
        <f>SUMPRODUCT((事故データ!$AO$4:$AO$364=R$44)*(事故データ!$AT$4:$AT$364=衝突部位×形態!$C55)*(事故データ!$V$4:$V$364=$C$43))</f>
        <v>0</v>
      </c>
      <c r="S55" s="642">
        <f>SUMPRODUCT((事故データ!$AO$4:$AO$364=S$44)*(事故データ!$AT$4:$AT$364=衝突部位×形態!$C55)*(事故データ!$V$4:$V$364=$C$43))</f>
        <v>1</v>
      </c>
      <c r="T55" s="642">
        <f>SUMPRODUCT((事故データ!$AO$4:$AO$364=T$44)*(事故データ!$AT$4:$AT$364=衝突部位×形態!$C55)*(事故データ!$V$4:$V$364=$C$43))</f>
        <v>1</v>
      </c>
      <c r="U55" s="642">
        <f>SUMPRODUCT((事故データ!$AO$4:$AO$364=U$44)*(事故データ!$AT$4:$AT$364=衝突部位×形態!$C55)*(事故データ!$V$4:$V$364=$C$43))</f>
        <v>0</v>
      </c>
      <c r="V55" s="642">
        <f>SUMPRODUCT((事故データ!$AO$4:$AO$364=V$44)*(事故データ!$AT$4:$AT$364=衝突部位×形態!$C55)*(事故データ!$V$4:$V$364=$C$43))</f>
        <v>0</v>
      </c>
      <c r="W55" s="642">
        <f>SUMPRODUCT((事故データ!$AO$4:$AO$364=W$44)*(事故データ!$AT$4:$AT$364=衝突部位×形態!$C55)*(事故データ!$V$4:$V$364=$C$43))</f>
        <v>2</v>
      </c>
      <c r="X55" s="642">
        <f>SUMPRODUCT((事故データ!$AO$4:$AO$364=X$44)*(事故データ!$AT$4:$AT$364=衝突部位×形態!$C55)*(事故データ!$V$4:$V$364=$C$43))</f>
        <v>1</v>
      </c>
      <c r="Y55" s="642">
        <f>SUMPRODUCT((事故データ!$AO$4:$AO$364=Y$44)*(事故データ!$AT$4:$AT$364=衝突部位×形態!$C55)*(事故データ!$V$4:$V$364=$C$43))</f>
        <v>0</v>
      </c>
      <c r="Z55" s="642">
        <f>SUMPRODUCT((事故データ!$AO$4:$AO$364=Z$44)*(事故データ!$AT$4:$AT$364=衝突部位×形態!$C55)*(事故データ!$V$4:$V$364=$C$43))</f>
        <v>0</v>
      </c>
      <c r="AA55" s="642">
        <f>SUMPRODUCT((事故データ!$AO$4:$AO$364=AA$44)*(事故データ!$AT$4:$AT$364=衝突部位×形態!$C55)*(事故データ!$V$4:$V$364=$C$43))</f>
        <v>0</v>
      </c>
      <c r="AB55" s="642">
        <f>SUMPRODUCT((事故データ!$AO$4:$AO$364=AB$44)*(事故データ!$AT$4:$AT$364=衝突部位×形態!$C55)*(事故データ!$V$4:$V$364=$C$43))</f>
        <v>0</v>
      </c>
      <c r="AC55" s="642">
        <f>SUMPRODUCT((事故データ!$AO$4:$AO$364=AC$44)*(事故データ!$AT$4:$AT$364=衝突部位×形態!$C55)*(事故データ!$V$4:$V$364=$C$43))</f>
        <v>0</v>
      </c>
      <c r="AD55" s="643">
        <f>SUMPRODUCT((事故データ!$AO$4:$AO$364=AD$44)*(事故データ!$AT$4:$AT$364=衝突部位×形態!$C55)*(事故データ!$V$4:$V$364=$C$43))</f>
        <v>0</v>
      </c>
      <c r="AE55" s="972"/>
      <c r="AF55" s="972"/>
      <c r="AG55" s="298"/>
      <c r="AH55" s="298"/>
      <c r="AI55" s="307">
        <f>D50</f>
        <v>4</v>
      </c>
      <c r="AJ55" s="299">
        <f>D51</f>
        <v>2</v>
      </c>
      <c r="AK55" s="311">
        <f>D52</f>
        <v>7</v>
      </c>
      <c r="AL55" s="298"/>
      <c r="AM55" s="298"/>
      <c r="AN55" s="309" t="s">
        <v>308</v>
      </c>
      <c r="AO55" s="299">
        <f>D61</f>
        <v>0</v>
      </c>
      <c r="AP55" s="299"/>
      <c r="AQ55" s="298"/>
    </row>
    <row r="56" spans="1:43">
      <c r="C56" s="983" t="str">
        <f t="shared" si="38"/>
        <v>右側面前</v>
      </c>
      <c r="D56" s="984">
        <f t="shared" si="39"/>
        <v>1</v>
      </c>
      <c r="E56" s="640">
        <f t="shared" si="40"/>
        <v>3.2258064516129031E-2</v>
      </c>
      <c r="F56" s="985">
        <f>SUMPRODUCT((事故データ!$AO$4:$AO$364=F$44)*(事故データ!$AT$4:$AT$364=衝突部位×形態!$C56)*(事故データ!$V$4:$V$364=$C$43))</f>
        <v>0</v>
      </c>
      <c r="G56" s="642">
        <f>SUMPRODUCT((事故データ!$AO$4:$AO$364=G$44)*(事故データ!$AT$4:$AT$364=衝突部位×形態!$C56)*(事故データ!$V$4:$V$364=$C$43))</f>
        <v>0</v>
      </c>
      <c r="H56" s="642">
        <f>SUMPRODUCT((事故データ!$AO$4:$AO$364=H$44)*(事故データ!$AT$4:$AT$364=衝突部位×形態!$C56)*(事故データ!$V$4:$V$364=$C$43))</f>
        <v>0</v>
      </c>
      <c r="I56" s="642">
        <f>SUMPRODUCT((事故データ!$AO$4:$AO$364=I$44)*(事故データ!$AT$4:$AT$364=衝突部位×形態!$C56)*(事故データ!$V$4:$V$364=$C$43))</f>
        <v>0</v>
      </c>
      <c r="J56" s="642">
        <f>SUMPRODUCT((事故データ!$AO$4:$AO$364=J$44)*(事故データ!$AT$4:$AT$364=衝突部位×形態!$C56)*(事故データ!$V$4:$V$364=$C$43))</f>
        <v>0</v>
      </c>
      <c r="K56" s="642">
        <f>SUMPRODUCT((事故データ!$AO$4:$AO$364=K$44)*(事故データ!$AT$4:$AT$364=衝突部位×形態!$C56)*(事故データ!$V$4:$V$364=$C$43))</f>
        <v>0</v>
      </c>
      <c r="L56" s="642">
        <f>SUMPRODUCT((事故データ!$AO$4:$AO$364=L$44)*(事故データ!$AT$4:$AT$364=衝突部位×形態!$C56)*(事故データ!$V$4:$V$364=$C$43))</f>
        <v>0</v>
      </c>
      <c r="M56" s="642">
        <f>SUMPRODUCT((事故データ!$AO$4:$AO$364=M$44)*(事故データ!$AT$4:$AT$364=衝突部位×形態!$C56)*(事故データ!$V$4:$V$364=$C$43))</f>
        <v>0</v>
      </c>
      <c r="N56" s="642">
        <f>SUMPRODUCT((事故データ!$AO$4:$AO$364=N$44)*(事故データ!$AT$4:$AT$364=衝突部位×形態!$C56)*(事故データ!$V$4:$V$364=$C$43))</f>
        <v>0</v>
      </c>
      <c r="O56" s="642">
        <f>SUMPRODUCT((事故データ!$AO$4:$AO$364=O$44)*(事故データ!$AT$4:$AT$364=衝突部位×形態!$C56)*(事故データ!$V$4:$V$364=$C$43))</f>
        <v>0</v>
      </c>
      <c r="P56" s="642">
        <f>SUMPRODUCT((事故データ!$AO$4:$AO$364=P$44)*(事故データ!$AT$4:$AT$364=衝突部位×形態!$C56)*(事故データ!$V$4:$V$364=$C$43))</f>
        <v>0</v>
      </c>
      <c r="Q56" s="642">
        <f>SUMPRODUCT((事故データ!$AO$4:$AO$364=Q$44)*(事故データ!$AT$4:$AT$364=衝突部位×形態!$C56)*(事故データ!$V$4:$V$364=$C$43))</f>
        <v>0</v>
      </c>
      <c r="R56" s="642">
        <f>SUMPRODUCT((事故データ!$AO$4:$AO$364=R$44)*(事故データ!$AT$4:$AT$364=衝突部位×形態!$C56)*(事故データ!$V$4:$V$364=$C$43))</f>
        <v>0</v>
      </c>
      <c r="S56" s="642">
        <f>SUMPRODUCT((事故データ!$AO$4:$AO$364=S$44)*(事故データ!$AT$4:$AT$364=衝突部位×形態!$C56)*(事故データ!$V$4:$V$364=$C$43))</f>
        <v>0</v>
      </c>
      <c r="T56" s="642">
        <f>SUMPRODUCT((事故データ!$AO$4:$AO$364=T$44)*(事故データ!$AT$4:$AT$364=衝突部位×形態!$C56)*(事故データ!$V$4:$V$364=$C$43))</f>
        <v>0</v>
      </c>
      <c r="U56" s="642">
        <f>SUMPRODUCT((事故データ!$AO$4:$AO$364=U$44)*(事故データ!$AT$4:$AT$364=衝突部位×形態!$C56)*(事故データ!$V$4:$V$364=$C$43))</f>
        <v>1</v>
      </c>
      <c r="V56" s="642">
        <f>SUMPRODUCT((事故データ!$AO$4:$AO$364=V$44)*(事故データ!$AT$4:$AT$364=衝突部位×形態!$C56)*(事故データ!$V$4:$V$364=$C$43))</f>
        <v>0</v>
      </c>
      <c r="W56" s="642">
        <f>SUMPRODUCT((事故データ!$AO$4:$AO$364=W$44)*(事故データ!$AT$4:$AT$364=衝突部位×形態!$C56)*(事故データ!$V$4:$V$364=$C$43))</f>
        <v>0</v>
      </c>
      <c r="X56" s="642">
        <f>SUMPRODUCT((事故データ!$AO$4:$AO$364=X$44)*(事故データ!$AT$4:$AT$364=衝突部位×形態!$C56)*(事故データ!$V$4:$V$364=$C$43))</f>
        <v>0</v>
      </c>
      <c r="Y56" s="642">
        <f>SUMPRODUCT((事故データ!$AO$4:$AO$364=Y$44)*(事故データ!$AT$4:$AT$364=衝突部位×形態!$C56)*(事故データ!$V$4:$V$364=$C$43))</f>
        <v>0</v>
      </c>
      <c r="Z56" s="642">
        <f>SUMPRODUCT((事故データ!$AO$4:$AO$364=Z$44)*(事故データ!$AT$4:$AT$364=衝突部位×形態!$C56)*(事故データ!$V$4:$V$364=$C$43))</f>
        <v>0</v>
      </c>
      <c r="AA56" s="642">
        <f>SUMPRODUCT((事故データ!$AO$4:$AO$364=AA$44)*(事故データ!$AT$4:$AT$364=衝突部位×形態!$C56)*(事故データ!$V$4:$V$364=$C$43))</f>
        <v>0</v>
      </c>
      <c r="AB56" s="642">
        <f>SUMPRODUCT((事故データ!$AO$4:$AO$364=AB$44)*(事故データ!$AT$4:$AT$364=衝突部位×形態!$C56)*(事故データ!$V$4:$V$364=$C$43))</f>
        <v>0</v>
      </c>
      <c r="AC56" s="642">
        <f>SUMPRODUCT((事故データ!$AO$4:$AO$364=AC$44)*(事故データ!$AT$4:$AT$364=衝突部位×形態!$C56)*(事故データ!$V$4:$V$364=$C$43))</f>
        <v>0</v>
      </c>
      <c r="AD56" s="643">
        <f>SUMPRODUCT((事故データ!$AO$4:$AO$364=AD$44)*(事故データ!$AT$4:$AT$364=衝突部位×形態!$C56)*(事故データ!$V$4:$V$364=$C$43))</f>
        <v>0</v>
      </c>
      <c r="AE56" s="972"/>
      <c r="AF56" s="972"/>
      <c r="AG56" s="298"/>
      <c r="AH56" s="298"/>
      <c r="AI56" s="298"/>
      <c r="AJ56" s="298"/>
      <c r="AK56" s="298"/>
      <c r="AL56" s="298"/>
      <c r="AM56" s="298"/>
      <c r="AN56" s="298"/>
      <c r="AO56" s="298"/>
      <c r="AP56" s="298"/>
    </row>
    <row r="57" spans="1:43">
      <c r="C57" s="983" t="str">
        <f t="shared" si="38"/>
        <v>右側面</v>
      </c>
      <c r="D57" s="986">
        <f t="shared" si="39"/>
        <v>0</v>
      </c>
      <c r="E57" s="987">
        <f t="shared" si="40"/>
        <v>0</v>
      </c>
      <c r="F57" s="988">
        <f>SUMPRODUCT((事故データ!$AO$4:$AO$364=F$44)*(事故データ!$AT$4:$AT$364=衝突部位×形態!$C57)*(事故データ!$V$4:$V$364=$C$43))</f>
        <v>0</v>
      </c>
      <c r="G57" s="989">
        <f>SUMPRODUCT((事故データ!$AO$4:$AO$364=G$44)*(事故データ!$AT$4:$AT$364=衝突部位×形態!$C57)*(事故データ!$V$4:$V$364=$C$43))</f>
        <v>0</v>
      </c>
      <c r="H57" s="989">
        <f>SUMPRODUCT((事故データ!$AO$4:$AO$364=H$44)*(事故データ!$AT$4:$AT$364=衝突部位×形態!$C57)*(事故データ!$V$4:$V$364=$C$43))</f>
        <v>0</v>
      </c>
      <c r="I57" s="989">
        <f>SUMPRODUCT((事故データ!$AO$4:$AO$364=I$44)*(事故データ!$AT$4:$AT$364=衝突部位×形態!$C57)*(事故データ!$V$4:$V$364=$C$43))</f>
        <v>0</v>
      </c>
      <c r="J57" s="989">
        <f>SUMPRODUCT((事故データ!$AO$4:$AO$364=J$44)*(事故データ!$AT$4:$AT$364=衝突部位×形態!$C57)*(事故データ!$V$4:$V$364=$C$43))</f>
        <v>0</v>
      </c>
      <c r="K57" s="989">
        <f>SUMPRODUCT((事故データ!$AO$4:$AO$364=K$44)*(事故データ!$AT$4:$AT$364=衝突部位×形態!$C57)*(事故データ!$V$4:$V$364=$C$43))</f>
        <v>0</v>
      </c>
      <c r="L57" s="989">
        <f>SUMPRODUCT((事故データ!$AO$4:$AO$364=L$44)*(事故データ!$AT$4:$AT$364=衝突部位×形態!$C57)*(事故データ!$V$4:$V$364=$C$43))</f>
        <v>0</v>
      </c>
      <c r="M57" s="989">
        <f>SUMPRODUCT((事故データ!$AO$4:$AO$364=M$44)*(事故データ!$AT$4:$AT$364=衝突部位×形態!$C57)*(事故データ!$V$4:$V$364=$C$43))</f>
        <v>0</v>
      </c>
      <c r="N57" s="989">
        <f>SUMPRODUCT((事故データ!$AO$4:$AO$364=N$44)*(事故データ!$AT$4:$AT$364=衝突部位×形態!$C57)*(事故データ!$V$4:$V$364=$C$43))</f>
        <v>0</v>
      </c>
      <c r="O57" s="989">
        <f>SUMPRODUCT((事故データ!$AO$4:$AO$364=O$44)*(事故データ!$AT$4:$AT$364=衝突部位×形態!$C57)*(事故データ!$V$4:$V$364=$C$43))</f>
        <v>0</v>
      </c>
      <c r="P57" s="989">
        <f>SUMPRODUCT((事故データ!$AO$4:$AO$364=P$44)*(事故データ!$AT$4:$AT$364=衝突部位×形態!$C57)*(事故データ!$V$4:$V$364=$C$43))</f>
        <v>0</v>
      </c>
      <c r="Q57" s="989">
        <f>SUMPRODUCT((事故データ!$AO$4:$AO$364=Q$44)*(事故データ!$AT$4:$AT$364=衝突部位×形態!$C57)*(事故データ!$V$4:$V$364=$C$43))</f>
        <v>0</v>
      </c>
      <c r="R57" s="989">
        <f>SUMPRODUCT((事故データ!$AO$4:$AO$364=R$44)*(事故データ!$AT$4:$AT$364=衝突部位×形態!$C57)*(事故データ!$V$4:$V$364=$C$43))</f>
        <v>0</v>
      </c>
      <c r="S57" s="989">
        <f>SUMPRODUCT((事故データ!$AO$4:$AO$364=S$44)*(事故データ!$AT$4:$AT$364=衝突部位×形態!$C57)*(事故データ!$V$4:$V$364=$C$43))</f>
        <v>0</v>
      </c>
      <c r="T57" s="989">
        <f>SUMPRODUCT((事故データ!$AO$4:$AO$364=T$44)*(事故データ!$AT$4:$AT$364=衝突部位×形態!$C57)*(事故データ!$V$4:$V$364=$C$43))</f>
        <v>0</v>
      </c>
      <c r="U57" s="989">
        <f>SUMPRODUCT((事故データ!$AO$4:$AO$364=U$44)*(事故データ!$AT$4:$AT$364=衝突部位×形態!$C57)*(事故データ!$V$4:$V$364=$C$43))</f>
        <v>0</v>
      </c>
      <c r="V57" s="989">
        <f>SUMPRODUCT((事故データ!$AO$4:$AO$364=V$44)*(事故データ!$AT$4:$AT$364=衝突部位×形態!$C57)*(事故データ!$V$4:$V$364=$C$43))</f>
        <v>0</v>
      </c>
      <c r="W57" s="989">
        <f>SUMPRODUCT((事故データ!$AO$4:$AO$364=W$44)*(事故データ!$AT$4:$AT$364=衝突部位×形態!$C57)*(事故データ!$V$4:$V$364=$C$43))</f>
        <v>0</v>
      </c>
      <c r="X57" s="989">
        <f>SUMPRODUCT((事故データ!$AO$4:$AO$364=X$44)*(事故データ!$AT$4:$AT$364=衝突部位×形態!$C57)*(事故データ!$V$4:$V$364=$C$43))</f>
        <v>0</v>
      </c>
      <c r="Y57" s="989">
        <f>SUMPRODUCT((事故データ!$AO$4:$AO$364=Y$44)*(事故データ!$AT$4:$AT$364=衝突部位×形態!$C57)*(事故データ!$V$4:$V$364=$C$43))</f>
        <v>0</v>
      </c>
      <c r="Z57" s="989">
        <f>SUMPRODUCT((事故データ!$AO$4:$AO$364=Z$44)*(事故データ!$AT$4:$AT$364=衝突部位×形態!$C57)*(事故データ!$V$4:$V$364=$C$43))</f>
        <v>0</v>
      </c>
      <c r="AA57" s="989">
        <f>SUMPRODUCT((事故データ!$AO$4:$AO$364=AA$44)*(事故データ!$AT$4:$AT$364=衝突部位×形態!$C57)*(事故データ!$V$4:$V$364=$C$43))</f>
        <v>0</v>
      </c>
      <c r="AB57" s="989">
        <f>SUMPRODUCT((事故データ!$AO$4:$AO$364=AB$44)*(事故データ!$AT$4:$AT$364=衝突部位×形態!$C57)*(事故データ!$V$4:$V$364=$C$43))</f>
        <v>0</v>
      </c>
      <c r="AC57" s="989">
        <f>SUMPRODUCT((事故データ!$AO$4:$AO$364=AC$44)*(事故データ!$AT$4:$AT$364=衝突部位×形態!$C57)*(事故データ!$V$4:$V$364=$C$43))</f>
        <v>0</v>
      </c>
      <c r="AD57" s="990">
        <f>SUMPRODUCT((事故データ!$AO$4:$AO$364=AD$44)*(事故データ!$AT$4:$AT$364=衝突部位×形態!$C57)*(事故データ!$V$4:$V$364=$C$43))</f>
        <v>0</v>
      </c>
      <c r="AE57" s="972"/>
      <c r="AF57" s="972"/>
      <c r="AG57" s="298"/>
      <c r="AH57" s="298"/>
      <c r="AI57" s="298"/>
      <c r="AJ57" s="298"/>
      <c r="AK57" s="298"/>
      <c r="AL57" s="298"/>
      <c r="AM57" s="298"/>
      <c r="AN57" s="298"/>
      <c r="AO57" s="298"/>
      <c r="AP57" s="298"/>
    </row>
    <row r="58" spans="1:43">
      <c r="C58" s="983" t="str">
        <f t="shared" si="38"/>
        <v>右側面後</v>
      </c>
      <c r="D58" s="986">
        <f t="shared" si="39"/>
        <v>0</v>
      </c>
      <c r="E58" s="987">
        <f t="shared" si="40"/>
        <v>0</v>
      </c>
      <c r="F58" s="988">
        <f>SUMPRODUCT((事故データ!$AO$4:$AO$364=F$44)*(事故データ!$AT$4:$AT$364=衝突部位×形態!$C58)*(事故データ!$V$4:$V$364=$C$43))</f>
        <v>0</v>
      </c>
      <c r="G58" s="989">
        <f>SUMPRODUCT((事故データ!$AO$4:$AO$364=G$44)*(事故データ!$AT$4:$AT$364=衝突部位×形態!$C58)*(事故データ!$V$4:$V$364=$C$43))</f>
        <v>0</v>
      </c>
      <c r="H58" s="989">
        <f>SUMPRODUCT((事故データ!$AO$4:$AO$364=H$44)*(事故データ!$AT$4:$AT$364=衝突部位×形態!$C58)*(事故データ!$V$4:$V$364=$C$43))</f>
        <v>0</v>
      </c>
      <c r="I58" s="989">
        <f>SUMPRODUCT((事故データ!$AO$4:$AO$364=I$44)*(事故データ!$AT$4:$AT$364=衝突部位×形態!$C58)*(事故データ!$V$4:$V$364=$C$43))</f>
        <v>0</v>
      </c>
      <c r="J58" s="989">
        <f>SUMPRODUCT((事故データ!$AO$4:$AO$364=J$44)*(事故データ!$AT$4:$AT$364=衝突部位×形態!$C58)*(事故データ!$V$4:$V$364=$C$43))</f>
        <v>0</v>
      </c>
      <c r="K58" s="989">
        <f>SUMPRODUCT((事故データ!$AO$4:$AO$364=K$44)*(事故データ!$AT$4:$AT$364=衝突部位×形態!$C58)*(事故データ!$V$4:$V$364=$C$43))</f>
        <v>0</v>
      </c>
      <c r="L58" s="989">
        <f>SUMPRODUCT((事故データ!$AO$4:$AO$364=L$44)*(事故データ!$AT$4:$AT$364=衝突部位×形態!$C58)*(事故データ!$V$4:$V$364=$C$43))</f>
        <v>0</v>
      </c>
      <c r="M58" s="989">
        <f>SUMPRODUCT((事故データ!$AO$4:$AO$364=M$44)*(事故データ!$AT$4:$AT$364=衝突部位×形態!$C58)*(事故データ!$V$4:$V$364=$C$43))</f>
        <v>0</v>
      </c>
      <c r="N58" s="989">
        <f>SUMPRODUCT((事故データ!$AO$4:$AO$364=N$44)*(事故データ!$AT$4:$AT$364=衝突部位×形態!$C58)*(事故データ!$V$4:$V$364=$C$43))</f>
        <v>0</v>
      </c>
      <c r="O58" s="989">
        <f>SUMPRODUCT((事故データ!$AO$4:$AO$364=O$44)*(事故データ!$AT$4:$AT$364=衝突部位×形態!$C58)*(事故データ!$V$4:$V$364=$C$43))</f>
        <v>0</v>
      </c>
      <c r="P58" s="989">
        <f>SUMPRODUCT((事故データ!$AO$4:$AO$364=P$44)*(事故データ!$AT$4:$AT$364=衝突部位×形態!$C58)*(事故データ!$V$4:$V$364=$C$43))</f>
        <v>0</v>
      </c>
      <c r="Q58" s="989">
        <f>SUMPRODUCT((事故データ!$AO$4:$AO$364=Q$44)*(事故データ!$AT$4:$AT$364=衝突部位×形態!$C58)*(事故データ!$V$4:$V$364=$C$43))</f>
        <v>0</v>
      </c>
      <c r="R58" s="989">
        <f>SUMPRODUCT((事故データ!$AO$4:$AO$364=R$44)*(事故データ!$AT$4:$AT$364=衝突部位×形態!$C58)*(事故データ!$V$4:$V$364=$C$43))</f>
        <v>0</v>
      </c>
      <c r="S58" s="989">
        <f>SUMPRODUCT((事故データ!$AO$4:$AO$364=S$44)*(事故データ!$AT$4:$AT$364=衝突部位×形態!$C58)*(事故データ!$V$4:$V$364=$C$43))</f>
        <v>0</v>
      </c>
      <c r="T58" s="989">
        <f>SUMPRODUCT((事故データ!$AO$4:$AO$364=T$44)*(事故データ!$AT$4:$AT$364=衝突部位×形態!$C58)*(事故データ!$V$4:$V$364=$C$43))</f>
        <v>0</v>
      </c>
      <c r="U58" s="989">
        <f>SUMPRODUCT((事故データ!$AO$4:$AO$364=U$44)*(事故データ!$AT$4:$AT$364=衝突部位×形態!$C58)*(事故データ!$V$4:$V$364=$C$43))</f>
        <v>0</v>
      </c>
      <c r="V58" s="989">
        <f>SUMPRODUCT((事故データ!$AO$4:$AO$364=V$44)*(事故データ!$AT$4:$AT$364=衝突部位×形態!$C58)*(事故データ!$V$4:$V$364=$C$43))</f>
        <v>0</v>
      </c>
      <c r="W58" s="989">
        <f>SUMPRODUCT((事故データ!$AO$4:$AO$364=W$44)*(事故データ!$AT$4:$AT$364=衝突部位×形態!$C58)*(事故データ!$V$4:$V$364=$C$43))</f>
        <v>0</v>
      </c>
      <c r="X58" s="989">
        <f>SUMPRODUCT((事故データ!$AO$4:$AO$364=X$44)*(事故データ!$AT$4:$AT$364=衝突部位×形態!$C58)*(事故データ!$V$4:$V$364=$C$43))</f>
        <v>0</v>
      </c>
      <c r="Y58" s="989">
        <f>SUMPRODUCT((事故データ!$AO$4:$AO$364=Y$44)*(事故データ!$AT$4:$AT$364=衝突部位×形態!$C58)*(事故データ!$V$4:$V$364=$C$43))</f>
        <v>0</v>
      </c>
      <c r="Z58" s="989">
        <f>SUMPRODUCT((事故データ!$AO$4:$AO$364=Z$44)*(事故データ!$AT$4:$AT$364=衝突部位×形態!$C58)*(事故データ!$V$4:$V$364=$C$43))</f>
        <v>0</v>
      </c>
      <c r="AA58" s="989">
        <f>SUMPRODUCT((事故データ!$AO$4:$AO$364=AA$44)*(事故データ!$AT$4:$AT$364=衝突部位×形態!$C58)*(事故データ!$V$4:$V$364=$C$43))</f>
        <v>0</v>
      </c>
      <c r="AB58" s="989">
        <f>SUMPRODUCT((事故データ!$AO$4:$AO$364=AB$44)*(事故データ!$AT$4:$AT$364=衝突部位×形態!$C58)*(事故データ!$V$4:$V$364=$C$43))</f>
        <v>0</v>
      </c>
      <c r="AC58" s="989">
        <f>SUMPRODUCT((事故データ!$AO$4:$AO$364=AC$44)*(事故データ!$AT$4:$AT$364=衝突部位×形態!$C58)*(事故データ!$V$4:$V$364=$C$43))</f>
        <v>0</v>
      </c>
      <c r="AD58" s="990">
        <f>SUMPRODUCT((事故データ!$AO$4:$AO$364=AD$44)*(事故データ!$AT$4:$AT$364=衝突部位×形態!$C58)*(事故データ!$V$4:$V$364=$C$43))</f>
        <v>0</v>
      </c>
      <c r="AE58" s="972"/>
      <c r="AF58" s="972"/>
      <c r="AG58" s="298"/>
      <c r="AH58" s="298"/>
      <c r="AI58" s="298"/>
      <c r="AJ58" s="298"/>
      <c r="AK58" s="298"/>
      <c r="AL58" s="298"/>
      <c r="AM58" s="298"/>
      <c r="AN58" s="298"/>
      <c r="AO58" s="298"/>
      <c r="AP58" s="298"/>
    </row>
    <row r="59" spans="1:43">
      <c r="C59" s="983" t="str">
        <f t="shared" si="38"/>
        <v>上部箱中央</v>
      </c>
      <c r="D59" s="984">
        <f t="shared" si="39"/>
        <v>0</v>
      </c>
      <c r="E59" s="640">
        <f t="shared" si="40"/>
        <v>0</v>
      </c>
      <c r="F59" s="985">
        <f>SUMPRODUCT((事故データ!$AO$4:$AO$364=F$44)*(事故データ!$AT$4:$AT$364=衝突部位×形態!$C59)*(事故データ!$V$4:$V$364=$C$43))</f>
        <v>0</v>
      </c>
      <c r="G59" s="642">
        <f>SUMPRODUCT((事故データ!$AO$4:$AO$364=G$44)*(事故データ!$AT$4:$AT$364=衝突部位×形態!$C59)*(事故データ!$V$4:$V$364=$C$43))</f>
        <v>0</v>
      </c>
      <c r="H59" s="642">
        <f>SUMPRODUCT((事故データ!$AO$4:$AO$364=H$44)*(事故データ!$AT$4:$AT$364=衝突部位×形態!$C59)*(事故データ!$V$4:$V$364=$C$43))</f>
        <v>0</v>
      </c>
      <c r="I59" s="642">
        <f>SUMPRODUCT((事故データ!$AO$4:$AO$364=I$44)*(事故データ!$AT$4:$AT$364=衝突部位×形態!$C59)*(事故データ!$V$4:$V$364=$C$43))</f>
        <v>0</v>
      </c>
      <c r="J59" s="642">
        <f>SUMPRODUCT((事故データ!$AO$4:$AO$364=J$44)*(事故データ!$AT$4:$AT$364=衝突部位×形態!$C59)*(事故データ!$V$4:$V$364=$C$43))</f>
        <v>0</v>
      </c>
      <c r="K59" s="642">
        <f>SUMPRODUCT((事故データ!$AO$4:$AO$364=K$44)*(事故データ!$AT$4:$AT$364=衝突部位×形態!$C59)*(事故データ!$V$4:$V$364=$C$43))</f>
        <v>0</v>
      </c>
      <c r="L59" s="642">
        <f>SUMPRODUCT((事故データ!$AO$4:$AO$364=L$44)*(事故データ!$AT$4:$AT$364=衝突部位×形態!$C59)*(事故データ!$V$4:$V$364=$C$43))</f>
        <v>0</v>
      </c>
      <c r="M59" s="642">
        <f>SUMPRODUCT((事故データ!$AO$4:$AO$364=M$44)*(事故データ!$AT$4:$AT$364=衝突部位×形態!$C59)*(事故データ!$V$4:$V$364=$C$43))</f>
        <v>0</v>
      </c>
      <c r="N59" s="642">
        <f>SUMPRODUCT((事故データ!$AO$4:$AO$364=N$44)*(事故データ!$AT$4:$AT$364=衝突部位×形態!$C59)*(事故データ!$V$4:$V$364=$C$43))</f>
        <v>0</v>
      </c>
      <c r="O59" s="642">
        <f>SUMPRODUCT((事故データ!$AO$4:$AO$364=O$44)*(事故データ!$AT$4:$AT$364=衝突部位×形態!$C59)*(事故データ!$V$4:$V$364=$C$43))</f>
        <v>0</v>
      </c>
      <c r="P59" s="642">
        <f>SUMPRODUCT((事故データ!$AO$4:$AO$364=P$44)*(事故データ!$AT$4:$AT$364=衝突部位×形態!$C59)*(事故データ!$V$4:$V$364=$C$43))</f>
        <v>0</v>
      </c>
      <c r="Q59" s="642">
        <f>SUMPRODUCT((事故データ!$AO$4:$AO$364=Q$44)*(事故データ!$AT$4:$AT$364=衝突部位×形態!$C59)*(事故データ!$V$4:$V$364=$C$43))</f>
        <v>0</v>
      </c>
      <c r="R59" s="642">
        <f>SUMPRODUCT((事故データ!$AO$4:$AO$364=R$44)*(事故データ!$AT$4:$AT$364=衝突部位×形態!$C59)*(事故データ!$V$4:$V$364=$C$43))</f>
        <v>0</v>
      </c>
      <c r="S59" s="642">
        <f>SUMPRODUCT((事故データ!$AO$4:$AO$364=S$44)*(事故データ!$AT$4:$AT$364=衝突部位×形態!$C59)*(事故データ!$V$4:$V$364=$C$43))</f>
        <v>0</v>
      </c>
      <c r="T59" s="642">
        <f>SUMPRODUCT((事故データ!$AO$4:$AO$364=T$44)*(事故データ!$AT$4:$AT$364=衝突部位×形態!$C59)*(事故データ!$V$4:$V$364=$C$43))</f>
        <v>0</v>
      </c>
      <c r="U59" s="642">
        <f>SUMPRODUCT((事故データ!$AO$4:$AO$364=U$44)*(事故データ!$AT$4:$AT$364=衝突部位×形態!$C59)*(事故データ!$V$4:$V$364=$C$43))</f>
        <v>0</v>
      </c>
      <c r="V59" s="642">
        <f>SUMPRODUCT((事故データ!$AO$4:$AO$364=V$44)*(事故データ!$AT$4:$AT$364=衝突部位×形態!$C59)*(事故データ!$V$4:$V$364=$C$43))</f>
        <v>0</v>
      </c>
      <c r="W59" s="642">
        <f>SUMPRODUCT((事故データ!$AO$4:$AO$364=W$44)*(事故データ!$AT$4:$AT$364=衝突部位×形態!$C59)*(事故データ!$V$4:$V$364=$C$43))</f>
        <v>0</v>
      </c>
      <c r="X59" s="642">
        <f>SUMPRODUCT((事故データ!$AO$4:$AO$364=X$44)*(事故データ!$AT$4:$AT$364=衝突部位×形態!$C59)*(事故データ!$V$4:$V$364=$C$43))</f>
        <v>0</v>
      </c>
      <c r="Y59" s="642">
        <f>SUMPRODUCT((事故データ!$AO$4:$AO$364=Y$44)*(事故データ!$AT$4:$AT$364=衝突部位×形態!$C59)*(事故データ!$V$4:$V$364=$C$43))</f>
        <v>0</v>
      </c>
      <c r="Z59" s="642">
        <f>SUMPRODUCT((事故データ!$AO$4:$AO$364=Z$44)*(事故データ!$AT$4:$AT$364=衝突部位×形態!$C59)*(事故データ!$V$4:$V$364=$C$43))</f>
        <v>0</v>
      </c>
      <c r="AA59" s="642">
        <f>SUMPRODUCT((事故データ!$AO$4:$AO$364=AA$44)*(事故データ!$AT$4:$AT$364=衝突部位×形態!$C59)*(事故データ!$V$4:$V$364=$C$43))</f>
        <v>0</v>
      </c>
      <c r="AB59" s="642">
        <f>SUMPRODUCT((事故データ!$AO$4:$AO$364=AB$44)*(事故データ!$AT$4:$AT$364=衝突部位×形態!$C59)*(事故データ!$V$4:$V$364=$C$43))</f>
        <v>0</v>
      </c>
      <c r="AC59" s="642">
        <f>SUMPRODUCT((事故データ!$AO$4:$AO$364=AC$44)*(事故データ!$AT$4:$AT$364=衝突部位×形態!$C59)*(事故データ!$V$4:$V$364=$C$43))</f>
        <v>0</v>
      </c>
      <c r="AD59" s="643">
        <f>SUMPRODUCT((事故データ!$AO$4:$AO$364=AD$44)*(事故データ!$AT$4:$AT$364=衝突部位×形態!$C59)*(事故データ!$V$4:$V$364=$C$43))</f>
        <v>0</v>
      </c>
      <c r="AE59" s="972"/>
      <c r="AF59" s="972"/>
      <c r="AG59" s="298"/>
      <c r="AH59" s="298"/>
      <c r="AI59" s="298"/>
      <c r="AJ59" s="298"/>
      <c r="AK59" s="298"/>
      <c r="AL59" s="298"/>
      <c r="AM59" s="298"/>
      <c r="AN59" s="298"/>
      <c r="AO59" s="298"/>
      <c r="AP59" s="298"/>
    </row>
    <row r="60" spans="1:43">
      <c r="C60" s="983" t="str">
        <f t="shared" si="38"/>
        <v>下部</v>
      </c>
      <c r="D60" s="984">
        <f t="shared" si="39"/>
        <v>0</v>
      </c>
      <c r="E60" s="640">
        <f t="shared" si="40"/>
        <v>0</v>
      </c>
      <c r="F60" s="985">
        <f>SUMPRODUCT((事故データ!$AO$4:$AO$364=F$44)*(事故データ!$AT$4:$AT$364=衝突部位×形態!$C60)*(事故データ!$V$4:$V$364=$C$43))</f>
        <v>0</v>
      </c>
      <c r="G60" s="642">
        <f>SUMPRODUCT((事故データ!$AO$4:$AO$364=G$44)*(事故データ!$AT$4:$AT$364=衝突部位×形態!$C60)*(事故データ!$V$4:$V$364=$C$43))</f>
        <v>0</v>
      </c>
      <c r="H60" s="642">
        <f>SUMPRODUCT((事故データ!$AO$4:$AO$364=H$44)*(事故データ!$AT$4:$AT$364=衝突部位×形態!$C60)*(事故データ!$V$4:$V$364=$C$43))</f>
        <v>0</v>
      </c>
      <c r="I60" s="642">
        <f>SUMPRODUCT((事故データ!$AO$4:$AO$364=I$44)*(事故データ!$AT$4:$AT$364=衝突部位×形態!$C60)*(事故データ!$V$4:$V$364=$C$43))</f>
        <v>0</v>
      </c>
      <c r="J60" s="642">
        <f>SUMPRODUCT((事故データ!$AO$4:$AO$364=J$44)*(事故データ!$AT$4:$AT$364=衝突部位×形態!$C60)*(事故データ!$V$4:$V$364=$C$43))</f>
        <v>0</v>
      </c>
      <c r="K60" s="642">
        <f>SUMPRODUCT((事故データ!$AO$4:$AO$364=K$44)*(事故データ!$AT$4:$AT$364=衝突部位×形態!$C60)*(事故データ!$V$4:$V$364=$C$43))</f>
        <v>0</v>
      </c>
      <c r="L60" s="642">
        <f>SUMPRODUCT((事故データ!$AO$4:$AO$364=L$44)*(事故データ!$AT$4:$AT$364=衝突部位×形態!$C60)*(事故データ!$V$4:$V$364=$C$43))</f>
        <v>0</v>
      </c>
      <c r="M60" s="642">
        <f>SUMPRODUCT((事故データ!$AO$4:$AO$364=M$44)*(事故データ!$AT$4:$AT$364=衝突部位×形態!$C60)*(事故データ!$V$4:$V$364=$C$43))</f>
        <v>0</v>
      </c>
      <c r="N60" s="642">
        <f>SUMPRODUCT((事故データ!$AO$4:$AO$364=N$44)*(事故データ!$AT$4:$AT$364=衝突部位×形態!$C60)*(事故データ!$V$4:$V$364=$C$43))</f>
        <v>0</v>
      </c>
      <c r="O60" s="642">
        <f>SUMPRODUCT((事故データ!$AO$4:$AO$364=O$44)*(事故データ!$AT$4:$AT$364=衝突部位×形態!$C60)*(事故データ!$V$4:$V$364=$C$43))</f>
        <v>0</v>
      </c>
      <c r="P60" s="642">
        <f>SUMPRODUCT((事故データ!$AO$4:$AO$364=P$44)*(事故データ!$AT$4:$AT$364=衝突部位×形態!$C60)*(事故データ!$V$4:$V$364=$C$43))</f>
        <v>0</v>
      </c>
      <c r="Q60" s="642">
        <f>SUMPRODUCT((事故データ!$AO$4:$AO$364=Q$44)*(事故データ!$AT$4:$AT$364=衝突部位×形態!$C60)*(事故データ!$V$4:$V$364=$C$43))</f>
        <v>0</v>
      </c>
      <c r="R60" s="642">
        <f>SUMPRODUCT((事故データ!$AO$4:$AO$364=R$44)*(事故データ!$AT$4:$AT$364=衝突部位×形態!$C60)*(事故データ!$V$4:$V$364=$C$43))</f>
        <v>0</v>
      </c>
      <c r="S60" s="642">
        <f>SUMPRODUCT((事故データ!$AO$4:$AO$364=S$44)*(事故データ!$AT$4:$AT$364=衝突部位×形態!$C60)*(事故データ!$V$4:$V$364=$C$43))</f>
        <v>0</v>
      </c>
      <c r="T60" s="642">
        <f>SUMPRODUCT((事故データ!$AO$4:$AO$364=T$44)*(事故データ!$AT$4:$AT$364=衝突部位×形態!$C60)*(事故データ!$V$4:$V$364=$C$43))</f>
        <v>0</v>
      </c>
      <c r="U60" s="642">
        <f>SUMPRODUCT((事故データ!$AO$4:$AO$364=U$44)*(事故データ!$AT$4:$AT$364=衝突部位×形態!$C60)*(事故データ!$V$4:$V$364=$C$43))</f>
        <v>0</v>
      </c>
      <c r="V60" s="642">
        <f>SUMPRODUCT((事故データ!$AO$4:$AO$364=V$44)*(事故データ!$AT$4:$AT$364=衝突部位×形態!$C60)*(事故データ!$V$4:$V$364=$C$43))</f>
        <v>0</v>
      </c>
      <c r="W60" s="642">
        <f>SUMPRODUCT((事故データ!$AO$4:$AO$364=W$44)*(事故データ!$AT$4:$AT$364=衝突部位×形態!$C60)*(事故データ!$V$4:$V$364=$C$43))</f>
        <v>0</v>
      </c>
      <c r="X60" s="642">
        <f>SUMPRODUCT((事故データ!$AO$4:$AO$364=X$44)*(事故データ!$AT$4:$AT$364=衝突部位×形態!$C60)*(事故データ!$V$4:$V$364=$C$43))</f>
        <v>0</v>
      </c>
      <c r="Y60" s="642">
        <f>SUMPRODUCT((事故データ!$AO$4:$AO$364=Y$44)*(事故データ!$AT$4:$AT$364=衝突部位×形態!$C60)*(事故データ!$V$4:$V$364=$C$43))</f>
        <v>0</v>
      </c>
      <c r="Z60" s="642">
        <f>SUMPRODUCT((事故データ!$AO$4:$AO$364=Z$44)*(事故データ!$AT$4:$AT$364=衝突部位×形態!$C60)*(事故データ!$V$4:$V$364=$C$43))</f>
        <v>0</v>
      </c>
      <c r="AA60" s="642">
        <f>SUMPRODUCT((事故データ!$AO$4:$AO$364=AA$44)*(事故データ!$AT$4:$AT$364=衝突部位×形態!$C60)*(事故データ!$V$4:$V$364=$C$43))</f>
        <v>0</v>
      </c>
      <c r="AB60" s="642">
        <f>SUMPRODUCT((事故データ!$AO$4:$AO$364=AB$44)*(事故データ!$AT$4:$AT$364=衝突部位×形態!$C60)*(事故データ!$V$4:$V$364=$C$43))</f>
        <v>0</v>
      </c>
      <c r="AC60" s="642">
        <f>SUMPRODUCT((事故データ!$AO$4:$AO$364=AC$44)*(事故データ!$AT$4:$AT$364=衝突部位×形態!$C60)*(事故データ!$V$4:$V$364=$C$43))</f>
        <v>0</v>
      </c>
      <c r="AD60" s="643">
        <f>SUMPRODUCT((事故データ!$AO$4:$AO$364=AD$44)*(事故データ!$AT$4:$AT$364=衝突部位×形態!$C60)*(事故データ!$V$4:$V$364=$C$43))</f>
        <v>0</v>
      </c>
      <c r="AE60" s="972"/>
      <c r="AF60" s="972"/>
      <c r="AG60" s="298"/>
      <c r="AH60" s="298"/>
      <c r="AI60" s="298"/>
      <c r="AJ60" s="298"/>
      <c r="AK60" s="298"/>
      <c r="AL60" s="298"/>
      <c r="AM60" s="298"/>
      <c r="AN60" s="298"/>
      <c r="AO60" s="298"/>
      <c r="AP60" s="298"/>
    </row>
    <row r="61" spans="1:43">
      <c r="A61" s="325" t="s">
        <v>317</v>
      </c>
      <c r="C61" s="983" t="str">
        <f t="shared" si="38"/>
        <v>その他</v>
      </c>
      <c r="D61" s="984">
        <f t="shared" si="39"/>
        <v>0</v>
      </c>
      <c r="E61" s="640">
        <f t="shared" si="40"/>
        <v>0</v>
      </c>
      <c r="F61" s="985">
        <f>SUMPRODUCT((事故データ!$AO$4:$AO$364=F$44)*(事故データ!$AT$4:$AT$364=衝突部位×形態!$C61)*(事故データ!$V$4:$V$364=$C$43))</f>
        <v>0</v>
      </c>
      <c r="G61" s="642">
        <f>SUMPRODUCT((事故データ!$AO$4:$AO$364=G$44)*(事故データ!$AT$4:$AT$364=衝突部位×形態!$C61)*(事故データ!$V$4:$V$364=$C$43))</f>
        <v>0</v>
      </c>
      <c r="H61" s="642">
        <f>SUMPRODUCT((事故データ!$AO$4:$AO$364=H$44)*(事故データ!$AT$4:$AT$364=衝突部位×形態!$C61)*(事故データ!$V$4:$V$364=$C$43))</f>
        <v>0</v>
      </c>
      <c r="I61" s="642">
        <f>SUMPRODUCT((事故データ!$AO$4:$AO$364=I$44)*(事故データ!$AT$4:$AT$364=衝突部位×形態!$C61)*(事故データ!$V$4:$V$364=$C$43))</f>
        <v>0</v>
      </c>
      <c r="J61" s="642">
        <f>SUMPRODUCT((事故データ!$AO$4:$AO$364=J$44)*(事故データ!$AT$4:$AT$364=衝突部位×形態!$C61)*(事故データ!$V$4:$V$364=$C$43))</f>
        <v>0</v>
      </c>
      <c r="K61" s="642">
        <f>SUMPRODUCT((事故データ!$AO$4:$AO$364=K$44)*(事故データ!$AT$4:$AT$364=衝突部位×形態!$C61)*(事故データ!$V$4:$V$364=$C$43))</f>
        <v>0</v>
      </c>
      <c r="L61" s="642">
        <f>SUMPRODUCT((事故データ!$AO$4:$AO$364=L$44)*(事故データ!$AT$4:$AT$364=衝突部位×形態!$C61)*(事故データ!$V$4:$V$364=$C$43))</f>
        <v>0</v>
      </c>
      <c r="M61" s="642">
        <f>SUMPRODUCT((事故データ!$AO$4:$AO$364=M$44)*(事故データ!$AT$4:$AT$364=衝突部位×形態!$C61)*(事故データ!$V$4:$V$364=$C$43))</f>
        <v>0</v>
      </c>
      <c r="N61" s="642">
        <f>SUMPRODUCT((事故データ!$AO$4:$AO$364=N$44)*(事故データ!$AT$4:$AT$364=衝突部位×形態!$C61)*(事故データ!$V$4:$V$364=$C$43))</f>
        <v>0</v>
      </c>
      <c r="O61" s="642">
        <f>SUMPRODUCT((事故データ!$AO$4:$AO$364=O$44)*(事故データ!$AT$4:$AT$364=衝突部位×形態!$C61)*(事故データ!$V$4:$V$364=$C$43))</f>
        <v>0</v>
      </c>
      <c r="P61" s="642">
        <f>SUMPRODUCT((事故データ!$AO$4:$AO$364=P$44)*(事故データ!$AT$4:$AT$364=衝突部位×形態!$C61)*(事故データ!$V$4:$V$364=$C$43))</f>
        <v>0</v>
      </c>
      <c r="Q61" s="642">
        <f>SUMPRODUCT((事故データ!$AO$4:$AO$364=Q$44)*(事故データ!$AT$4:$AT$364=衝突部位×形態!$C61)*(事故データ!$V$4:$V$364=$C$43))</f>
        <v>0</v>
      </c>
      <c r="R61" s="642">
        <f>SUMPRODUCT((事故データ!$AO$4:$AO$364=R$44)*(事故データ!$AT$4:$AT$364=衝突部位×形態!$C61)*(事故データ!$V$4:$V$364=$C$43))</f>
        <v>0</v>
      </c>
      <c r="S61" s="642">
        <f>SUMPRODUCT((事故データ!$AO$4:$AO$364=S$44)*(事故データ!$AT$4:$AT$364=衝突部位×形態!$C61)*(事故データ!$V$4:$V$364=$C$43))</f>
        <v>0</v>
      </c>
      <c r="T61" s="642">
        <f>SUMPRODUCT((事故データ!$AO$4:$AO$364=T$44)*(事故データ!$AT$4:$AT$364=衝突部位×形態!$C61)*(事故データ!$V$4:$V$364=$C$43))</f>
        <v>0</v>
      </c>
      <c r="U61" s="642">
        <f>SUMPRODUCT((事故データ!$AO$4:$AO$364=U$44)*(事故データ!$AT$4:$AT$364=衝突部位×形態!$C61)*(事故データ!$V$4:$V$364=$C$43))</f>
        <v>0</v>
      </c>
      <c r="V61" s="642">
        <f>SUMPRODUCT((事故データ!$AO$4:$AO$364=V$44)*(事故データ!$AT$4:$AT$364=衝突部位×形態!$C61)*(事故データ!$V$4:$V$364=$C$43))</f>
        <v>0</v>
      </c>
      <c r="W61" s="642">
        <f>SUMPRODUCT((事故データ!$AO$4:$AO$364=W$44)*(事故データ!$AT$4:$AT$364=衝突部位×形態!$C61)*(事故データ!$V$4:$V$364=$C$43))</f>
        <v>0</v>
      </c>
      <c r="X61" s="642">
        <f>SUMPRODUCT((事故データ!$AO$4:$AO$364=X$44)*(事故データ!$AT$4:$AT$364=衝突部位×形態!$C61)*(事故データ!$V$4:$V$364=$C$43))</f>
        <v>0</v>
      </c>
      <c r="Y61" s="642">
        <f>SUMPRODUCT((事故データ!$AO$4:$AO$364=Y$44)*(事故データ!$AT$4:$AT$364=衝突部位×形態!$C61)*(事故データ!$V$4:$V$364=$C$43))</f>
        <v>0</v>
      </c>
      <c r="Z61" s="642">
        <f>SUMPRODUCT((事故データ!$AO$4:$AO$364=Z$44)*(事故データ!$AT$4:$AT$364=衝突部位×形態!$C61)*(事故データ!$V$4:$V$364=$C$43))</f>
        <v>0</v>
      </c>
      <c r="AA61" s="642">
        <f>SUMPRODUCT((事故データ!$AO$4:$AO$364=AA$44)*(事故データ!$AT$4:$AT$364=衝突部位×形態!$C61)*(事故データ!$V$4:$V$364=$C$43))</f>
        <v>0</v>
      </c>
      <c r="AB61" s="642">
        <f>SUMPRODUCT((事故データ!$AO$4:$AO$364=AB$44)*(事故データ!$AT$4:$AT$364=衝突部位×形態!$C61)*(事故データ!$V$4:$V$364=$C$43))</f>
        <v>0</v>
      </c>
      <c r="AC61" s="642">
        <f>SUMPRODUCT((事故データ!$AO$4:$AO$364=AC$44)*(事故データ!$AT$4:$AT$364=衝突部位×形態!$C61)*(事故データ!$V$4:$V$364=$C$43))</f>
        <v>0</v>
      </c>
      <c r="AD61" s="643">
        <f>SUMPRODUCT((事故データ!$AO$4:$AO$364=AD$44)*(事故データ!$AT$4:$AT$364=衝突部位×形態!$C61)*(事故データ!$V$4:$V$364=$C$43))</f>
        <v>0</v>
      </c>
      <c r="AE61" s="972"/>
      <c r="AF61" s="972"/>
      <c r="AG61" s="298"/>
      <c r="AK61" s="299"/>
      <c r="AL61" s="298"/>
      <c r="AM61" s="298"/>
      <c r="AN61" s="298"/>
      <c r="AO61" s="298"/>
      <c r="AP61" s="298"/>
    </row>
    <row r="62" spans="1:43">
      <c r="C62" s="991" t="str">
        <f t="shared" si="38"/>
        <v>不明</v>
      </c>
      <c r="D62" s="992">
        <f>SUM(F62:AD62)</f>
        <v>0</v>
      </c>
      <c r="E62" s="645">
        <f t="shared" ref="E62" si="41">D62/$D$46</f>
        <v>0</v>
      </c>
      <c r="F62" s="993">
        <f>SUMPRODUCT((事故データ!$AO$4:$AO$364=F$44)*(事故データ!$AT$4:$AT$364=衝突部位×形態!$C62)*(事故データ!$V$4:$V$364=$C$43))</f>
        <v>0</v>
      </c>
      <c r="G62" s="647">
        <f>SUMPRODUCT((事故データ!$AO$4:$AO$364=G$44)*(事故データ!$AT$4:$AT$364=衝突部位×形態!$C62)*(事故データ!$V$4:$V$364=$C$43))</f>
        <v>0</v>
      </c>
      <c r="H62" s="647">
        <f>SUMPRODUCT((事故データ!$AO$4:$AO$364=H$44)*(事故データ!$AT$4:$AT$364=衝突部位×形態!$C62)*(事故データ!$V$4:$V$364=$C$43))</f>
        <v>0</v>
      </c>
      <c r="I62" s="647">
        <f>SUMPRODUCT((事故データ!$AO$4:$AO$364=I$44)*(事故データ!$AT$4:$AT$364=衝突部位×形態!$C62)*(事故データ!$V$4:$V$364=$C$43))</f>
        <v>0</v>
      </c>
      <c r="J62" s="647">
        <f>SUMPRODUCT((事故データ!$AO$4:$AO$364=J$44)*(事故データ!$AT$4:$AT$364=衝突部位×形態!$C62)*(事故データ!$V$4:$V$364=$C$43))</f>
        <v>0</v>
      </c>
      <c r="K62" s="647">
        <f>SUMPRODUCT((事故データ!$AO$4:$AO$364=K$44)*(事故データ!$AT$4:$AT$364=衝突部位×形態!$C62)*(事故データ!$V$4:$V$364=$C$43))</f>
        <v>0</v>
      </c>
      <c r="L62" s="647">
        <f>SUMPRODUCT((事故データ!$AO$4:$AO$364=L$44)*(事故データ!$AT$4:$AT$364=衝突部位×形態!$C62)*(事故データ!$V$4:$V$364=$C$43))</f>
        <v>0</v>
      </c>
      <c r="M62" s="647">
        <f>SUMPRODUCT((事故データ!$AO$4:$AO$364=M$44)*(事故データ!$AT$4:$AT$364=衝突部位×形態!$C62)*(事故データ!$V$4:$V$364=$C$43))</f>
        <v>0</v>
      </c>
      <c r="N62" s="647">
        <f>SUMPRODUCT((事故データ!$AO$4:$AO$364=N$44)*(事故データ!$AT$4:$AT$364=衝突部位×形態!$C62)*(事故データ!$V$4:$V$364=$C$43))</f>
        <v>0</v>
      </c>
      <c r="O62" s="647">
        <f>SUMPRODUCT((事故データ!$AO$4:$AO$364=O$44)*(事故データ!$AT$4:$AT$364=衝突部位×形態!$C62)*(事故データ!$V$4:$V$364=$C$43))</f>
        <v>0</v>
      </c>
      <c r="P62" s="647">
        <f>SUMPRODUCT((事故データ!$AO$4:$AO$364=P$44)*(事故データ!$AT$4:$AT$364=衝突部位×形態!$C62)*(事故データ!$V$4:$V$364=$C$43))</f>
        <v>0</v>
      </c>
      <c r="Q62" s="647">
        <f>SUMPRODUCT((事故データ!$AO$4:$AO$364=Q$44)*(事故データ!$AT$4:$AT$364=衝突部位×形態!$C62)*(事故データ!$V$4:$V$364=$C$43))</f>
        <v>0</v>
      </c>
      <c r="R62" s="647">
        <f>SUMPRODUCT((事故データ!$AO$4:$AO$364=R$44)*(事故データ!$AT$4:$AT$364=衝突部位×形態!$C62)*(事故データ!$V$4:$V$364=$C$43))</f>
        <v>0</v>
      </c>
      <c r="S62" s="647">
        <f>SUMPRODUCT((事故データ!$AO$4:$AO$364=S$44)*(事故データ!$AT$4:$AT$364=衝突部位×形態!$C62)*(事故データ!$V$4:$V$364=$C$43))</f>
        <v>0</v>
      </c>
      <c r="T62" s="647">
        <f>SUMPRODUCT((事故データ!$AO$4:$AO$364=T$44)*(事故データ!$AT$4:$AT$364=衝突部位×形態!$C62)*(事故データ!$V$4:$V$364=$C$43))</f>
        <v>0</v>
      </c>
      <c r="U62" s="647">
        <f>SUMPRODUCT((事故データ!$AO$4:$AO$364=U$44)*(事故データ!$AT$4:$AT$364=衝突部位×形態!$C62)*(事故データ!$V$4:$V$364=$C$43))</f>
        <v>0</v>
      </c>
      <c r="V62" s="647">
        <f>SUMPRODUCT((事故データ!$AO$4:$AO$364=V$44)*(事故データ!$AT$4:$AT$364=衝突部位×形態!$C62)*(事故データ!$V$4:$V$364=$C$43))</f>
        <v>0</v>
      </c>
      <c r="W62" s="647">
        <f>SUMPRODUCT((事故データ!$AO$4:$AO$364=W$44)*(事故データ!$AT$4:$AT$364=衝突部位×形態!$C62)*(事故データ!$V$4:$V$364=$C$43))</f>
        <v>0</v>
      </c>
      <c r="X62" s="647">
        <f>SUMPRODUCT((事故データ!$AO$4:$AO$364=X$44)*(事故データ!$AT$4:$AT$364=衝突部位×形態!$C62)*(事故データ!$V$4:$V$364=$C$43))</f>
        <v>0</v>
      </c>
      <c r="Y62" s="647">
        <f>SUMPRODUCT((事故データ!$AO$4:$AO$364=Y$44)*(事故データ!$AT$4:$AT$364=衝突部位×形態!$C62)*(事故データ!$V$4:$V$364=$C$43))</f>
        <v>0</v>
      </c>
      <c r="Z62" s="647">
        <f>SUMPRODUCT((事故データ!$AO$4:$AO$364=Z$44)*(事故データ!$AT$4:$AT$364=衝突部位×形態!$C62)*(事故データ!$V$4:$V$364=$C$43))</f>
        <v>0</v>
      </c>
      <c r="AA62" s="647">
        <f>SUMPRODUCT((事故データ!$AO$4:$AO$364=AA$44)*(事故データ!$AT$4:$AT$364=衝突部位×形態!$C62)*(事故データ!$V$4:$V$364=$C$43))</f>
        <v>0</v>
      </c>
      <c r="AB62" s="647">
        <f>SUMPRODUCT((事故データ!$AO$4:$AO$364=AB$44)*(事故データ!$AT$4:$AT$364=衝突部位×形態!$C62)*(事故データ!$V$4:$V$364=$C$43))</f>
        <v>0</v>
      </c>
      <c r="AC62" s="647">
        <f>SUMPRODUCT((事故データ!$AO$4:$AO$364=AC$44)*(事故データ!$AT$4:$AT$364=衝突部位×形態!$C62)*(事故データ!$V$4:$V$364=$C$43))</f>
        <v>0</v>
      </c>
      <c r="AD62" s="648">
        <f>SUMPRODUCT((事故データ!$AO$4:$AO$364=AD$44)*(事故データ!$AT$4:$AT$364=衝突部位×形態!$C62)*(事故データ!$V$4:$V$364=$C$43))</f>
        <v>0</v>
      </c>
      <c r="AE62" s="972"/>
      <c r="AF62" s="972"/>
      <c r="AG62" s="298"/>
      <c r="AH62" s="298"/>
      <c r="AI62" s="299"/>
      <c r="AJ62" s="299"/>
      <c r="AK62" s="299"/>
      <c r="AL62" s="298"/>
      <c r="AM62" s="298"/>
      <c r="AN62" s="298"/>
      <c r="AO62" s="298"/>
      <c r="AP62" s="298"/>
    </row>
    <row r="63" spans="1:43">
      <c r="C63" s="310"/>
      <c r="D63" s="438"/>
      <c r="E63" s="994"/>
      <c r="F63" s="972"/>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298"/>
      <c r="AH63" s="298"/>
      <c r="AI63" s="299"/>
      <c r="AJ63" s="299"/>
      <c r="AK63" s="299"/>
      <c r="AL63" s="298"/>
      <c r="AM63" s="298"/>
      <c r="AN63" s="298"/>
      <c r="AO63" s="298"/>
      <c r="AP63" s="298"/>
    </row>
    <row r="64" spans="1:43">
      <c r="C64" s="310"/>
      <c r="D64" s="438"/>
      <c r="E64" s="994"/>
      <c r="F64" s="972"/>
      <c r="G64" s="972"/>
      <c r="H64" s="972"/>
      <c r="I64" s="972"/>
      <c r="J64" s="972"/>
      <c r="K64" s="972"/>
      <c r="L64" s="972"/>
      <c r="M64" s="972"/>
      <c r="N64" s="972"/>
      <c r="O64" s="972"/>
      <c r="P64" s="972"/>
      <c r="Q64" s="972"/>
      <c r="R64" s="972"/>
      <c r="S64" s="972"/>
      <c r="T64" s="972"/>
      <c r="U64" s="972"/>
      <c r="V64" s="972"/>
      <c r="W64" s="972"/>
      <c r="X64" s="972"/>
      <c r="Y64" s="972"/>
      <c r="Z64" s="972"/>
      <c r="AA64" s="972"/>
      <c r="AB64" s="972"/>
      <c r="AC64" s="972"/>
      <c r="AD64" s="972"/>
      <c r="AE64" s="972"/>
      <c r="AF64" s="972"/>
      <c r="AG64" s="298"/>
      <c r="AH64" s="298"/>
      <c r="AI64" s="299"/>
      <c r="AJ64" s="299"/>
      <c r="AK64" s="299"/>
      <c r="AL64" s="298"/>
      <c r="AM64" s="298"/>
      <c r="AN64" s="298"/>
      <c r="AO64" s="298"/>
      <c r="AP64" s="298"/>
    </row>
    <row r="65" spans="1:44">
      <c r="B65" s="326"/>
      <c r="I65" s="548"/>
    </row>
    <row r="66" spans="1:44">
      <c r="A66" s="548"/>
      <c r="B66" s="400" t="s">
        <v>1186</v>
      </c>
      <c r="C66" s="503">
        <v>19</v>
      </c>
      <c r="D66" s="298" t="s">
        <v>316</v>
      </c>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298"/>
      <c r="AE66" s="298"/>
      <c r="AF66" s="298"/>
      <c r="AG66" s="298"/>
      <c r="AH66" s="298"/>
      <c r="AI66" s="298"/>
      <c r="AJ66" s="298"/>
      <c r="AK66" s="298"/>
      <c r="AL66" s="298"/>
      <c r="AM66" s="298"/>
      <c r="AN66" s="298"/>
      <c r="AO66" s="298"/>
      <c r="AP66" s="298"/>
      <c r="AQ66" s="298"/>
      <c r="AR66" s="298"/>
    </row>
    <row r="67" spans="1:44" ht="54.4" customHeight="1">
      <c r="A67" s="1099">
        <v>4</v>
      </c>
      <c r="C67" s="319" t="s">
        <v>315</v>
      </c>
      <c r="D67" s="968" t="s">
        <v>3</v>
      </c>
      <c r="E67" s="952" t="s">
        <v>7</v>
      </c>
      <c r="F67" s="1018" t="str">
        <f t="shared" ref="F67:AB67" si="42">F9</f>
        <v>正面衝突</v>
      </c>
      <c r="G67" s="1018" t="str">
        <f t="shared" si="42"/>
        <v>直進時</v>
      </c>
      <c r="H67" s="1018" t="str">
        <f t="shared" si="42"/>
        <v>出会い頭</v>
      </c>
      <c r="I67" s="1018" t="str">
        <f t="shared" si="42"/>
        <v>右折時</v>
      </c>
      <c r="J67" s="1018" t="str">
        <f t="shared" si="42"/>
        <v>左折時</v>
      </c>
      <c r="K67" s="1018" t="str">
        <f t="shared" si="42"/>
        <v>カーブ走行時</v>
      </c>
      <c r="L67" s="1018" t="str">
        <f t="shared" si="42"/>
        <v>追突</v>
      </c>
      <c r="M67" s="1018" t="str">
        <f t="shared" si="42"/>
        <v>発進追突</v>
      </c>
      <c r="N67" s="1018" t="str">
        <f t="shared" si="42"/>
        <v>車線
変更時</v>
      </c>
      <c r="O67" s="1018" t="str">
        <f t="shared" si="42"/>
        <v>合流時</v>
      </c>
      <c r="P67" s="1018" t="str">
        <f t="shared" si="42"/>
        <v>離合時</v>
      </c>
      <c r="Q67" s="1018" t="str">
        <f t="shared" si="42"/>
        <v>側方通過時</v>
      </c>
      <c r="R67" s="1018" t="str">
        <f t="shared" si="42"/>
        <v>施設出入時</v>
      </c>
      <c r="S67" s="1018" t="str">
        <f t="shared" si="42"/>
        <v>転回時</v>
      </c>
      <c r="T67" s="1018" t="str">
        <f t="shared" si="42"/>
        <v>バック時</v>
      </c>
      <c r="U67" s="1018" t="str">
        <f t="shared" si="42"/>
        <v>移動時</v>
      </c>
      <c r="V67" s="1018" t="str">
        <f t="shared" si="42"/>
        <v>料金所等通過時</v>
      </c>
      <c r="W67" s="1018" t="str">
        <f t="shared" si="42"/>
        <v>発進時＆措置等</v>
      </c>
      <c r="X67" s="1018" t="str">
        <f t="shared" si="42"/>
        <v>停車時</v>
      </c>
      <c r="Y67" s="1019" t="str">
        <f t="shared" si="42"/>
        <v>ドア・扉開閉時</v>
      </c>
      <c r="Z67" s="1018" t="str">
        <f t="shared" si="42"/>
        <v>駐停車時措置</v>
      </c>
      <c r="AA67" s="1018" t="str">
        <f t="shared" si="42"/>
        <v>車内事故</v>
      </c>
      <c r="AB67" s="1008" t="str">
        <f t="shared" si="42"/>
        <v>荷積降時等事故</v>
      </c>
      <c r="AC67" s="1008" t="str">
        <f t="shared" ref="AC67:AD67" si="43">AC9</f>
        <v>落下・飛散等事故</v>
      </c>
      <c r="AD67" s="1009" t="str">
        <f t="shared" si="43"/>
        <v>その他・不明</v>
      </c>
      <c r="AE67" s="1020"/>
      <c r="AF67" s="1020"/>
      <c r="AG67" s="298"/>
      <c r="AH67" s="298"/>
      <c r="AI67" s="298"/>
      <c r="AJ67" s="298"/>
      <c r="AK67" s="298"/>
      <c r="AL67" s="298"/>
      <c r="AM67" s="298"/>
      <c r="AN67" s="298"/>
      <c r="AO67" s="298"/>
      <c r="AP67" s="298"/>
      <c r="AQ67" s="298"/>
    </row>
    <row r="68" spans="1:44" ht="20.25" customHeight="1">
      <c r="C68" s="952" t="s">
        <v>314</v>
      </c>
      <c r="D68" s="968">
        <f>SUM(F68:AD68)</f>
        <v>31</v>
      </c>
      <c r="E68" s="952"/>
      <c r="F68" s="940">
        <f>SUMPRODUCT((事故データ!$O$4:$O$364=$C$66)*(事故データ!$AO$4:$AO$364=F$9)*(事故データ!$V$4:$V$364&gt;=1))</f>
        <v>0</v>
      </c>
      <c r="G68" s="941">
        <f>SUMPRODUCT((事故データ!$O$4:$O$364=$C$66)*(事故データ!$AO$4:$AO$364=G$9)*(事故データ!$V$4:$V$364&gt;=1))</f>
        <v>1</v>
      </c>
      <c r="H68" s="941">
        <f>SUMPRODUCT((事故データ!$O$4:$O$364=$C$66)*(事故データ!$AO$4:$AO$364=H$9)*(事故データ!$V$4:$V$364&gt;=1))</f>
        <v>0</v>
      </c>
      <c r="I68" s="941">
        <f>SUMPRODUCT((事故データ!$O$4:$O$364=$C$66)*(事故データ!$AO$4:$AO$364=I$9)*(事故データ!$V$4:$V$364&gt;=1))</f>
        <v>0</v>
      </c>
      <c r="J68" s="941">
        <f>SUMPRODUCT((事故データ!$O$4:$O$364=$C$66)*(事故データ!$AO$4:$AO$364=J$9)*(事故データ!$V$4:$V$364&gt;=1))</f>
        <v>4</v>
      </c>
      <c r="K68" s="941">
        <f>SUMPRODUCT((事故データ!$O$4:$O$364=$C$66)*(事故データ!$AO$4:$AO$364=K$9)*(事故データ!$V$4:$V$364&gt;=1))</f>
        <v>0</v>
      </c>
      <c r="L68" s="941">
        <f>SUMPRODUCT((事故データ!$O$4:$O$364=$C$66)*(事故データ!$AO$4:$AO$364=L$9)*(事故データ!$V$4:$V$364&gt;=1))</f>
        <v>2</v>
      </c>
      <c r="M68" s="941">
        <f>SUMPRODUCT((事故データ!$O$4:$O$364=$C$66)*(事故データ!$AO$4:$AO$364=M$9)*(事故データ!$V$4:$V$364&gt;=1))</f>
        <v>2</v>
      </c>
      <c r="N68" s="941">
        <f>SUMPRODUCT((事故データ!$O$4:$O$364=$C$66)*(事故データ!$AO$4:$AO$364=N$9)*(事故データ!$V$4:$V$364&gt;=1))</f>
        <v>1</v>
      </c>
      <c r="O68" s="941">
        <f>SUMPRODUCT((事故データ!$O$4:$O$364=$C$66)*(事故データ!$AO$4:$AO$364=O$9)*(事故データ!$V$4:$V$364&gt;=1))</f>
        <v>0</v>
      </c>
      <c r="P68" s="941">
        <f>SUMPRODUCT((事故データ!$O$4:$O$364=$C$66)*(事故データ!$AO$4:$AO$364=P$9)*(事故データ!$V$4:$V$364&gt;=1))</f>
        <v>0</v>
      </c>
      <c r="Q68" s="941">
        <f>SUMPRODUCT((事故データ!$O$4:$O$364=$C$66)*(事故データ!$AO$4:$AO$364=Q$9)*(事故データ!$V$4:$V$364&gt;=1))</f>
        <v>0</v>
      </c>
      <c r="R68" s="941">
        <f>SUMPRODUCT((事故データ!$O$4:$O$364=$C$66)*(事故データ!$AO$4:$AO$364=R$9)*(事故データ!$V$4:$V$364&gt;=1))</f>
        <v>1</v>
      </c>
      <c r="S68" s="941">
        <f>SUMPRODUCT((事故データ!$O$4:$O$364=$C$66)*(事故データ!$AO$4:$AO$364=S$9)*(事故データ!$V$4:$V$364&gt;=1))</f>
        <v>1</v>
      </c>
      <c r="T68" s="941">
        <f>SUMPRODUCT((事故データ!$O$4:$O$364=$C$66)*(事故データ!$AO$4:$AO$364=T$9)*(事故データ!$V$4:$V$364&gt;=1))</f>
        <v>9</v>
      </c>
      <c r="U68" s="941">
        <f>SUMPRODUCT((事故データ!$O$4:$O$364=$C$66)*(事故データ!$AO$4:$AO$364=U$9)*(事故データ!$V$4:$V$364&gt;=1))</f>
        <v>5</v>
      </c>
      <c r="V68" s="941">
        <f>SUMPRODUCT((事故データ!$O$4:$O$364=$C$66)*(事故データ!$AO$4:$AO$364=V$9)*(事故データ!$V$4:$V$364&gt;=1))</f>
        <v>0</v>
      </c>
      <c r="W68" s="941">
        <f>SUMPRODUCT((事故データ!$O$4:$O$364=$C$66)*(事故データ!$AO$4:$AO$364=W$9)*(事故データ!$V$4:$V$364&gt;=1))</f>
        <v>3</v>
      </c>
      <c r="X68" s="941">
        <f>SUMPRODUCT((事故データ!$O$4:$O$364=$C$66)*(事故データ!$AO$4:$AO$364=X$9)*(事故データ!$V$4:$V$364&gt;=1))</f>
        <v>1</v>
      </c>
      <c r="Y68" s="941">
        <f>SUMPRODUCT((事故データ!$O$4:$O$364=$C$66)*(事故データ!$AO$4:$AO$364=Y$9)*(事故データ!$V$4:$V$364&gt;=1))</f>
        <v>0</v>
      </c>
      <c r="Z68" s="941">
        <f>SUMPRODUCT((事故データ!$O$4:$O$364=$C$66)*(事故データ!$AO$4:$AO$364=Z$9)*(事故データ!$V$4:$V$364&gt;=1))</f>
        <v>1</v>
      </c>
      <c r="AA68" s="941">
        <f>SUMPRODUCT((事故データ!$O$4:$O$364=$C$66)*(事故データ!$AO$4:$AO$364=AA$9)*(事故データ!$V$4:$V$364&gt;=1))</f>
        <v>0</v>
      </c>
      <c r="AB68" s="1021">
        <f>SUMPRODUCT((事故データ!$O$4:$O$364=$C$66)*(事故データ!$AO$4:$AO$364=AB$9)*(事故データ!$V$4:$V$364&gt;=1))</f>
        <v>0</v>
      </c>
      <c r="AC68" s="1021">
        <f>SUMPRODUCT((事故データ!$O$4:$O$364=$C$66)*(事故データ!$AO$4:$AO$364=AC$9)*(事故データ!$V$4:$V$364&gt;=1))</f>
        <v>0</v>
      </c>
      <c r="AD68" s="1022">
        <f>SUMPRODUCT((事故データ!$O$4:$O$364=$C$66)*(事故データ!$AO$4:$AO$364=AD$9)*(事故データ!$V$4:$V$364&gt;=1))</f>
        <v>0</v>
      </c>
      <c r="AE68" s="1020"/>
      <c r="AF68" s="1020"/>
      <c r="AG68" s="298"/>
      <c r="AH68" s="298"/>
      <c r="AI68" s="298"/>
      <c r="AJ68" s="298"/>
      <c r="AK68" s="298"/>
      <c r="AL68" s="298"/>
      <c r="AM68" s="298"/>
      <c r="AN68" s="298"/>
      <c r="AO68" s="298"/>
      <c r="AP68" s="298"/>
      <c r="AQ68" s="298"/>
    </row>
    <row r="69" spans="1:44">
      <c r="C69" s="339" t="s">
        <v>310</v>
      </c>
      <c r="D69" s="973">
        <f>SUM(D70:D85)</f>
        <v>31</v>
      </c>
      <c r="E69" s="1030">
        <f>D69/D69</f>
        <v>1</v>
      </c>
      <c r="F69" s="1023">
        <f t="shared" ref="F69:AD69" si="44">SUM(F70:F85)</f>
        <v>0</v>
      </c>
      <c r="G69" s="1015">
        <f t="shared" si="44"/>
        <v>1</v>
      </c>
      <c r="H69" s="1015">
        <f t="shared" si="44"/>
        <v>0</v>
      </c>
      <c r="I69" s="1015">
        <f t="shared" si="44"/>
        <v>0</v>
      </c>
      <c r="J69" s="1015">
        <f t="shared" si="44"/>
        <v>4</v>
      </c>
      <c r="K69" s="1015">
        <f t="shared" si="44"/>
        <v>0</v>
      </c>
      <c r="L69" s="1015">
        <f t="shared" si="44"/>
        <v>2</v>
      </c>
      <c r="M69" s="1015">
        <f t="shared" si="44"/>
        <v>2</v>
      </c>
      <c r="N69" s="1015">
        <f t="shared" si="44"/>
        <v>1</v>
      </c>
      <c r="O69" s="1015">
        <f t="shared" si="44"/>
        <v>0</v>
      </c>
      <c r="P69" s="1015">
        <f t="shared" si="44"/>
        <v>0</v>
      </c>
      <c r="Q69" s="1015">
        <f t="shared" si="44"/>
        <v>0</v>
      </c>
      <c r="R69" s="1015">
        <f t="shared" si="44"/>
        <v>1</v>
      </c>
      <c r="S69" s="1015">
        <f t="shared" si="44"/>
        <v>1</v>
      </c>
      <c r="T69" s="1024">
        <f t="shared" si="44"/>
        <v>9</v>
      </c>
      <c r="U69" s="1024">
        <f t="shared" si="44"/>
        <v>5</v>
      </c>
      <c r="V69" s="1024">
        <f t="shared" si="44"/>
        <v>0</v>
      </c>
      <c r="W69" s="1024">
        <f t="shared" si="44"/>
        <v>3</v>
      </c>
      <c r="X69" s="1024">
        <f t="shared" si="44"/>
        <v>1</v>
      </c>
      <c r="Y69" s="1024">
        <f t="shared" si="44"/>
        <v>0</v>
      </c>
      <c r="Z69" s="1024">
        <f t="shared" si="44"/>
        <v>1</v>
      </c>
      <c r="AA69" s="1024">
        <f t="shared" si="44"/>
        <v>0</v>
      </c>
      <c r="AB69" s="1015">
        <f t="shared" si="44"/>
        <v>0</v>
      </c>
      <c r="AC69" s="1015">
        <f t="shared" si="44"/>
        <v>0</v>
      </c>
      <c r="AD69" s="1016">
        <f t="shared" si="44"/>
        <v>0</v>
      </c>
      <c r="AE69" s="1025"/>
      <c r="AF69" s="1025"/>
      <c r="AG69" s="298"/>
      <c r="AH69" s="298"/>
      <c r="AI69" s="299"/>
      <c r="AJ69" s="299"/>
      <c r="AK69" s="299"/>
      <c r="AL69" s="298"/>
      <c r="AM69" s="298"/>
      <c r="AN69" s="298"/>
      <c r="AO69" s="298"/>
      <c r="AP69" s="298"/>
      <c r="AQ69" s="298"/>
    </row>
    <row r="70" spans="1:44">
      <c r="C70" s="977" t="str">
        <f t="shared" ref="C70:C85" si="45">C11</f>
        <v>前部左角</v>
      </c>
      <c r="D70" s="978">
        <f t="shared" ref="D70:D85" si="46">SUM(F70:AD70)</f>
        <v>0</v>
      </c>
      <c r="E70" s="979">
        <f t="shared" ref="E70:E80" si="47">D70/$D$69</f>
        <v>0</v>
      </c>
      <c r="F70" s="1026">
        <f>SUMPRODUCT((事故データ!$O$4:$O$364=$C$66)*(事故データ!$AO$4:$AO$364=F$67)*(事故データ!$AT$4:$AT$364=$C70)*(事故データ!$V$4:$V$364=1))</f>
        <v>0</v>
      </c>
      <c r="G70" s="981">
        <f>SUMPRODUCT((事故データ!$O$4:$O$364=$C$66)*(事故データ!$AO$4:$AO$364=G$67)*(事故データ!$AT$4:$AT$364=$C70)*(事故データ!$V$4:$V$364=1))</f>
        <v>0</v>
      </c>
      <c r="H70" s="981">
        <f>SUMPRODUCT((事故データ!$O$4:$O$364=$C$66)*(事故データ!$AO$4:$AO$364=H$67)*(事故データ!$AT$4:$AT$364=$C70)*(事故データ!$V$4:$V$364=1))</f>
        <v>0</v>
      </c>
      <c r="I70" s="981">
        <f>SUMPRODUCT((事故データ!$O$4:$O$364=$C$66)*(事故データ!$AO$4:$AO$364=I$67)*(事故データ!$AT$4:$AT$364=$C70)*(事故データ!$V$4:$V$364=1))</f>
        <v>0</v>
      </c>
      <c r="J70" s="981">
        <f>SUMPRODUCT((事故データ!$O$4:$O$364=$C$66)*(事故データ!$AO$4:$AO$364=J$67)*(事故データ!$AT$4:$AT$364=$C70)*(事故データ!$V$4:$V$364=1))</f>
        <v>0</v>
      </c>
      <c r="K70" s="981">
        <f>SUMPRODUCT((事故データ!$O$4:$O$364=$C$66)*(事故データ!$AO$4:$AO$364=K$67)*(事故データ!$AT$4:$AT$364=$C70)*(事故データ!$V$4:$V$364=1))</f>
        <v>0</v>
      </c>
      <c r="L70" s="981">
        <f>SUMPRODUCT((事故データ!$O$4:$O$364=$C$66)*(事故データ!$AO$4:$AO$364=L$67)*(事故データ!$AT$4:$AT$364=$C70)*(事故データ!$V$4:$V$364=1))</f>
        <v>0</v>
      </c>
      <c r="M70" s="981">
        <f>SUMPRODUCT((事故データ!$O$4:$O$364=$C$66)*(事故データ!$AO$4:$AO$364=M$67)*(事故データ!$AT$4:$AT$364=$C70)*(事故データ!$V$4:$V$364=1))</f>
        <v>0</v>
      </c>
      <c r="N70" s="981">
        <f>SUMPRODUCT((事故データ!$O$4:$O$364=$C$66)*(事故データ!$AO$4:$AO$364=N$67)*(事故データ!$AT$4:$AT$364=$C70)*(事故データ!$V$4:$V$364=1))</f>
        <v>0</v>
      </c>
      <c r="O70" s="981">
        <f>SUMPRODUCT((事故データ!$O$4:$O$364=$C$66)*(事故データ!$AO$4:$AO$364=O$67)*(事故データ!$AT$4:$AT$364=$C70)*(事故データ!$V$4:$V$364=1))</f>
        <v>0</v>
      </c>
      <c r="P70" s="981">
        <f>SUMPRODUCT((事故データ!$O$4:$O$364=$C$66)*(事故データ!$AO$4:$AO$364=P$67)*(事故データ!$AT$4:$AT$364=$C70)*(事故データ!$V$4:$V$364=1))</f>
        <v>0</v>
      </c>
      <c r="Q70" s="981">
        <f>SUMPRODUCT((事故データ!$O$4:$O$364=$C$66)*(事故データ!$AO$4:$AO$364=Q$67)*(事故データ!$AT$4:$AT$364=$C70)*(事故データ!$V$4:$V$364=1))</f>
        <v>0</v>
      </c>
      <c r="R70" s="981">
        <f>SUMPRODUCT((事故データ!$O$4:$O$364=$C$66)*(事故データ!$AO$4:$AO$364=R$67)*(事故データ!$AT$4:$AT$364=$C70)*(事故データ!$V$4:$V$364=1))</f>
        <v>0</v>
      </c>
      <c r="S70" s="981">
        <f>SUMPRODUCT((事故データ!$O$4:$O$364=$C$66)*(事故データ!$AO$4:$AO$364=S$67)*(事故データ!$AT$4:$AT$364=$C70)*(事故データ!$V$4:$V$364=1))</f>
        <v>0</v>
      </c>
      <c r="T70" s="1027">
        <f>SUMPRODUCT((事故データ!$O$4:$O$364=$C$66)*(事故データ!$AO$4:$AO$364=T$67)*(事故データ!$AT$4:$AT$364=$C70)*(事故データ!$V$4:$V$364=1))</f>
        <v>0</v>
      </c>
      <c r="U70" s="1027">
        <f>SUMPRODUCT((事故データ!$O$4:$O$364=$C$66)*(事故データ!$AO$4:$AO$364=U$67)*(事故データ!$AT$4:$AT$364=$C70)*(事故データ!$V$4:$V$364=1))</f>
        <v>0</v>
      </c>
      <c r="V70" s="1027">
        <f>SUMPRODUCT((事故データ!$O$4:$O$364=$C$66)*(事故データ!$AO$4:$AO$364=V$67)*(事故データ!$AT$4:$AT$364=$C70)*(事故データ!$V$4:$V$364=1))</f>
        <v>0</v>
      </c>
      <c r="W70" s="1027">
        <f>SUMPRODUCT((事故データ!$O$4:$O$364=$C$66)*(事故データ!$AO$4:$AO$364=W$67)*(事故データ!$AT$4:$AT$364=$C70)*(事故データ!$V$4:$V$364=1))</f>
        <v>0</v>
      </c>
      <c r="X70" s="1027">
        <f>SUMPRODUCT((事故データ!$O$4:$O$364=$C$66)*(事故データ!$AO$4:$AO$364=X$67)*(事故データ!$AT$4:$AT$364=$C70)*(事故データ!$V$4:$V$364=1))</f>
        <v>0</v>
      </c>
      <c r="Y70" s="1027">
        <f>SUMPRODUCT((事故データ!$O$4:$O$364=$C$66)*(事故データ!$AO$4:$AO$364=Y$67)*(事故データ!$AT$4:$AT$364=$C70)*(事故データ!$V$4:$V$364=1))</f>
        <v>0</v>
      </c>
      <c r="Z70" s="1027">
        <f>SUMPRODUCT((事故データ!$O$4:$O$364=$C$66)*(事故データ!$AO$4:$AO$364=Z$67)*(事故データ!$AT$4:$AT$364=$C70)*(事故データ!$V$4:$V$364=1))</f>
        <v>0</v>
      </c>
      <c r="AA70" s="1027">
        <f>SUMPRODUCT((事故データ!$O$4:$O$364=$C$66)*(事故データ!$AO$4:$AO$364=AA$67)*(事故データ!$AT$4:$AT$364=$C70)*(事故データ!$V$4:$V$364=1))</f>
        <v>0</v>
      </c>
      <c r="AB70" s="981">
        <f>SUMPRODUCT((事故データ!$O$4:$O$364=$C$66)*(事故データ!$AO$4:$AO$364=AB$67)*(事故データ!$AT$4:$AT$364=$C70)*(事故データ!$V$4:$V$364=1))</f>
        <v>0</v>
      </c>
      <c r="AC70" s="981">
        <f>SUMPRODUCT((事故データ!$O$4:$O$364=$C$66)*(事故データ!$AO$4:$AO$364=AC$67)*(事故データ!$AT$4:$AT$364=$C70)*(事故データ!$V$4:$V$364=1))</f>
        <v>0</v>
      </c>
      <c r="AD70" s="982">
        <f>SUMPRODUCT((事故データ!$O$4:$O$364=$C$66)*(事故データ!$AO$4:$AO$364=AD$67)*(事故データ!$AT$4:$AT$364=$C70)*(事故データ!$V$4:$V$364=1))</f>
        <v>0</v>
      </c>
      <c r="AE70" s="972"/>
      <c r="AF70" s="972"/>
      <c r="AG70" s="298"/>
      <c r="AH70" s="298"/>
      <c r="AI70" s="299">
        <f>D70</f>
        <v>0</v>
      </c>
      <c r="AJ70" s="299">
        <f>D71</f>
        <v>3</v>
      </c>
      <c r="AK70" s="307">
        <f>D72</f>
        <v>2</v>
      </c>
      <c r="AL70" s="298"/>
      <c r="AM70" s="298"/>
      <c r="AN70" s="298"/>
      <c r="AO70" s="298"/>
      <c r="AP70" s="298"/>
      <c r="AQ70" s="298"/>
    </row>
    <row r="71" spans="1:44">
      <c r="C71" s="983" t="str">
        <f t="shared" si="45"/>
        <v>前部</v>
      </c>
      <c r="D71" s="984">
        <f t="shared" si="46"/>
        <v>3</v>
      </c>
      <c r="E71" s="640">
        <f t="shared" si="47"/>
        <v>9.6774193548387094E-2</v>
      </c>
      <c r="F71" s="641">
        <f>SUMPRODUCT((事故データ!$O$4:$O$364=$C$66)*(事故データ!$AO$4:$AO$364=F$67)*(事故データ!$AT$4:$AT$364=$C71)*(事故データ!$V$4:$V$364=1))</f>
        <v>0</v>
      </c>
      <c r="G71" s="642">
        <f>SUMPRODUCT((事故データ!$O$4:$O$364=$C$66)*(事故データ!$AO$4:$AO$364=G$67)*(事故データ!$AT$4:$AT$364=$C71)*(事故データ!$V$4:$V$364=1))</f>
        <v>0</v>
      </c>
      <c r="H71" s="642">
        <f>SUMPRODUCT((事故データ!$O$4:$O$364=$C$66)*(事故データ!$AO$4:$AO$364=H$67)*(事故データ!$AT$4:$AT$364=$C71)*(事故データ!$V$4:$V$364=1))</f>
        <v>0</v>
      </c>
      <c r="I71" s="642">
        <f>SUMPRODUCT((事故データ!$O$4:$O$364=$C$66)*(事故データ!$AO$4:$AO$364=I$67)*(事故データ!$AT$4:$AT$364=$C71)*(事故データ!$V$4:$V$364=1))</f>
        <v>0</v>
      </c>
      <c r="J71" s="642">
        <f>SUMPRODUCT((事故データ!$O$4:$O$364=$C$66)*(事故データ!$AO$4:$AO$364=J$67)*(事故データ!$AT$4:$AT$364=$C71)*(事故データ!$V$4:$V$364=1))</f>
        <v>0</v>
      </c>
      <c r="K71" s="642">
        <f>SUMPRODUCT((事故データ!$O$4:$O$364=$C$66)*(事故データ!$AO$4:$AO$364=K$67)*(事故データ!$AT$4:$AT$364=$C71)*(事故データ!$V$4:$V$364=1))</f>
        <v>0</v>
      </c>
      <c r="L71" s="642">
        <f>SUMPRODUCT((事故データ!$O$4:$O$364=$C$66)*(事故データ!$AO$4:$AO$364=L$67)*(事故データ!$AT$4:$AT$364=$C71)*(事故データ!$V$4:$V$364=1))</f>
        <v>1</v>
      </c>
      <c r="M71" s="642">
        <f>SUMPRODUCT((事故データ!$O$4:$O$364=$C$66)*(事故データ!$AO$4:$AO$364=M$67)*(事故データ!$AT$4:$AT$364=$C71)*(事故データ!$V$4:$V$364=1))</f>
        <v>2</v>
      </c>
      <c r="N71" s="642">
        <f>SUMPRODUCT((事故データ!$O$4:$O$364=$C$66)*(事故データ!$AO$4:$AO$364=N$67)*(事故データ!$AT$4:$AT$364=$C71)*(事故データ!$V$4:$V$364=1))</f>
        <v>0</v>
      </c>
      <c r="O71" s="642">
        <f>SUMPRODUCT((事故データ!$O$4:$O$364=$C$66)*(事故データ!$AO$4:$AO$364=O$67)*(事故データ!$AT$4:$AT$364=$C71)*(事故データ!$V$4:$V$364=1))</f>
        <v>0</v>
      </c>
      <c r="P71" s="642">
        <f>SUMPRODUCT((事故データ!$O$4:$O$364=$C$66)*(事故データ!$AO$4:$AO$364=P$67)*(事故データ!$AT$4:$AT$364=$C71)*(事故データ!$V$4:$V$364=1))</f>
        <v>0</v>
      </c>
      <c r="Q71" s="642">
        <f>SUMPRODUCT((事故データ!$O$4:$O$364=$C$66)*(事故データ!$AO$4:$AO$364=Q$67)*(事故データ!$AT$4:$AT$364=$C71)*(事故データ!$V$4:$V$364=1))</f>
        <v>0</v>
      </c>
      <c r="R71" s="642">
        <f>SUMPRODUCT((事故データ!$O$4:$O$364=$C$66)*(事故データ!$AO$4:$AO$364=R$67)*(事故データ!$AT$4:$AT$364=$C71)*(事故データ!$V$4:$V$364=1))</f>
        <v>0</v>
      </c>
      <c r="S71" s="642">
        <f>SUMPRODUCT((事故データ!$O$4:$O$364=$C$66)*(事故データ!$AO$4:$AO$364=S$67)*(事故データ!$AT$4:$AT$364=$C71)*(事故データ!$V$4:$V$364=1))</f>
        <v>0</v>
      </c>
      <c r="T71" s="1004">
        <f>SUMPRODUCT((事故データ!$O$4:$O$364=$C$66)*(事故データ!$AO$4:$AO$364=T$67)*(事故データ!$AT$4:$AT$364=$C71)*(事故データ!$V$4:$V$364=1))</f>
        <v>0</v>
      </c>
      <c r="U71" s="1004">
        <f>SUMPRODUCT((事故データ!$O$4:$O$364=$C$66)*(事故データ!$AO$4:$AO$364=U$67)*(事故データ!$AT$4:$AT$364=$C71)*(事故データ!$V$4:$V$364=1))</f>
        <v>0</v>
      </c>
      <c r="V71" s="1004">
        <f>SUMPRODUCT((事故データ!$O$4:$O$364=$C$66)*(事故データ!$AO$4:$AO$364=V$67)*(事故データ!$AT$4:$AT$364=$C71)*(事故データ!$V$4:$V$364=1))</f>
        <v>0</v>
      </c>
      <c r="W71" s="1004">
        <f>SUMPRODUCT((事故データ!$O$4:$O$364=$C$66)*(事故データ!$AO$4:$AO$364=W$67)*(事故データ!$AT$4:$AT$364=$C71)*(事故データ!$V$4:$V$364=1))</f>
        <v>0</v>
      </c>
      <c r="X71" s="1004">
        <f>SUMPRODUCT((事故データ!$O$4:$O$364=$C$66)*(事故データ!$AO$4:$AO$364=X$67)*(事故データ!$AT$4:$AT$364=$C71)*(事故データ!$V$4:$V$364=1))</f>
        <v>0</v>
      </c>
      <c r="Y71" s="1004">
        <f>SUMPRODUCT((事故データ!$O$4:$O$364=$C$66)*(事故データ!$AO$4:$AO$364=Y$67)*(事故データ!$AT$4:$AT$364=$C71)*(事故データ!$V$4:$V$364=1))</f>
        <v>0</v>
      </c>
      <c r="Z71" s="1004">
        <f>SUMPRODUCT((事故データ!$O$4:$O$364=$C$66)*(事故データ!$AO$4:$AO$364=Z$67)*(事故データ!$AT$4:$AT$364=$C71)*(事故データ!$V$4:$V$364=1))</f>
        <v>0</v>
      </c>
      <c r="AA71" s="1004">
        <f>SUMPRODUCT((事故データ!$O$4:$O$364=$C$66)*(事故データ!$AO$4:$AO$364=AA$67)*(事故データ!$AT$4:$AT$364=$C71)*(事故データ!$V$4:$V$364=1))</f>
        <v>0</v>
      </c>
      <c r="AB71" s="642">
        <f>SUMPRODUCT((事故データ!$O$4:$O$364=$C$66)*(事故データ!$AO$4:$AO$364=AB$67)*(事故データ!$AT$4:$AT$364=$C71)*(事故データ!$V$4:$V$364=1))</f>
        <v>0</v>
      </c>
      <c r="AC71" s="642">
        <f>SUMPRODUCT((事故データ!$O$4:$O$364=$C$66)*(事故データ!$AO$4:$AO$364=AC$67)*(事故データ!$AT$4:$AT$364=$C71)*(事故データ!$V$4:$V$364=1))</f>
        <v>0</v>
      </c>
      <c r="AD71" s="643">
        <f>SUMPRODUCT((事故データ!$O$4:$O$364=$C$66)*(事故データ!$AO$4:$AO$364=AD$67)*(事故データ!$AT$4:$AT$364=$C71)*(事故データ!$V$4:$V$364=1))</f>
        <v>0</v>
      </c>
      <c r="AE71" s="972"/>
      <c r="AF71" s="972"/>
      <c r="AG71" s="298"/>
      <c r="AH71" s="298"/>
      <c r="AI71" s="307">
        <f>D76</f>
        <v>1</v>
      </c>
      <c r="AJ71" s="298"/>
      <c r="AK71" s="306">
        <f>D79</f>
        <v>1</v>
      </c>
      <c r="AL71" s="298"/>
      <c r="AM71" s="298"/>
      <c r="AN71" s="298"/>
      <c r="AO71" s="307">
        <f>D82</f>
        <v>0</v>
      </c>
      <c r="AP71" s="298"/>
      <c r="AQ71" s="298"/>
    </row>
    <row r="72" spans="1:44">
      <c r="C72" s="983" t="str">
        <f t="shared" si="45"/>
        <v>前部右角</v>
      </c>
      <c r="D72" s="984">
        <f t="shared" si="46"/>
        <v>2</v>
      </c>
      <c r="E72" s="640">
        <f t="shared" si="47"/>
        <v>6.4516129032258063E-2</v>
      </c>
      <c r="F72" s="641">
        <f>SUMPRODUCT((事故データ!$O$4:$O$364=$C$66)*(事故データ!$AO$4:$AO$364=F$67)*(事故データ!$AT$4:$AT$364=$C72)*(事故データ!$V$4:$V$364=1))</f>
        <v>0</v>
      </c>
      <c r="G72" s="642">
        <f>SUMPRODUCT((事故データ!$O$4:$O$364=$C$66)*(事故データ!$AO$4:$AO$364=G$67)*(事故データ!$AT$4:$AT$364=$C72)*(事故データ!$V$4:$V$364=1))</f>
        <v>0</v>
      </c>
      <c r="H72" s="642">
        <f>SUMPRODUCT((事故データ!$O$4:$O$364=$C$66)*(事故データ!$AO$4:$AO$364=H$67)*(事故データ!$AT$4:$AT$364=$C72)*(事故データ!$V$4:$V$364=1))</f>
        <v>0</v>
      </c>
      <c r="I72" s="642">
        <f>SUMPRODUCT((事故データ!$O$4:$O$364=$C$66)*(事故データ!$AO$4:$AO$364=I$67)*(事故データ!$AT$4:$AT$364=$C72)*(事故データ!$V$4:$V$364=1))</f>
        <v>0</v>
      </c>
      <c r="J72" s="642">
        <f>SUMPRODUCT((事故データ!$O$4:$O$364=$C$66)*(事故データ!$AO$4:$AO$364=J$67)*(事故データ!$AT$4:$AT$364=$C72)*(事故データ!$V$4:$V$364=1))</f>
        <v>0</v>
      </c>
      <c r="K72" s="642">
        <f>SUMPRODUCT((事故データ!$O$4:$O$364=$C$66)*(事故データ!$AO$4:$AO$364=K$67)*(事故データ!$AT$4:$AT$364=$C72)*(事故データ!$V$4:$V$364=1))</f>
        <v>0</v>
      </c>
      <c r="L72" s="642">
        <f>SUMPRODUCT((事故データ!$O$4:$O$364=$C$66)*(事故データ!$AO$4:$AO$364=L$67)*(事故データ!$AT$4:$AT$364=$C72)*(事故データ!$V$4:$V$364=1))</f>
        <v>0</v>
      </c>
      <c r="M72" s="642">
        <f>SUMPRODUCT((事故データ!$O$4:$O$364=$C$66)*(事故データ!$AO$4:$AO$364=M$67)*(事故データ!$AT$4:$AT$364=$C72)*(事故データ!$V$4:$V$364=1))</f>
        <v>0</v>
      </c>
      <c r="N72" s="642">
        <f>SUMPRODUCT((事故データ!$O$4:$O$364=$C$66)*(事故データ!$AO$4:$AO$364=N$67)*(事故データ!$AT$4:$AT$364=$C72)*(事故データ!$V$4:$V$364=1))</f>
        <v>0</v>
      </c>
      <c r="O72" s="642">
        <f>SUMPRODUCT((事故データ!$O$4:$O$364=$C$66)*(事故データ!$AO$4:$AO$364=O$67)*(事故データ!$AT$4:$AT$364=$C72)*(事故データ!$V$4:$V$364=1))</f>
        <v>0</v>
      </c>
      <c r="P72" s="642">
        <f>SUMPRODUCT((事故データ!$O$4:$O$364=$C$66)*(事故データ!$AO$4:$AO$364=P$67)*(事故データ!$AT$4:$AT$364=$C72)*(事故データ!$V$4:$V$364=1))</f>
        <v>0</v>
      </c>
      <c r="Q72" s="642">
        <f>SUMPRODUCT((事故データ!$O$4:$O$364=$C$66)*(事故データ!$AO$4:$AO$364=Q$67)*(事故データ!$AT$4:$AT$364=$C72)*(事故データ!$V$4:$V$364=1))</f>
        <v>0</v>
      </c>
      <c r="R72" s="642">
        <f>SUMPRODUCT((事故データ!$O$4:$O$364=$C$66)*(事故データ!$AO$4:$AO$364=R$67)*(事故データ!$AT$4:$AT$364=$C72)*(事故データ!$V$4:$V$364=1))</f>
        <v>0</v>
      </c>
      <c r="S72" s="642">
        <f>SUMPRODUCT((事故データ!$O$4:$O$364=$C$66)*(事故データ!$AO$4:$AO$364=S$67)*(事故データ!$AT$4:$AT$364=$C72)*(事故データ!$V$4:$V$364=1))</f>
        <v>0</v>
      </c>
      <c r="T72" s="1004">
        <f>SUMPRODUCT((事故データ!$O$4:$O$364=$C$66)*(事故データ!$AO$4:$AO$364=T$67)*(事故データ!$AT$4:$AT$364=$C72)*(事故データ!$V$4:$V$364=1))</f>
        <v>1</v>
      </c>
      <c r="U72" s="1004">
        <f>SUMPRODUCT((事故データ!$O$4:$O$364=$C$66)*(事故データ!$AO$4:$AO$364=U$67)*(事故データ!$AT$4:$AT$364=$C72)*(事故データ!$V$4:$V$364=1))</f>
        <v>1</v>
      </c>
      <c r="V72" s="1004">
        <f>SUMPRODUCT((事故データ!$O$4:$O$364=$C$66)*(事故データ!$AO$4:$AO$364=V$67)*(事故データ!$AT$4:$AT$364=$C72)*(事故データ!$V$4:$V$364=1))</f>
        <v>0</v>
      </c>
      <c r="W72" s="1004">
        <f>SUMPRODUCT((事故データ!$O$4:$O$364=$C$66)*(事故データ!$AO$4:$AO$364=W$67)*(事故データ!$AT$4:$AT$364=$C72)*(事故データ!$V$4:$V$364=1))</f>
        <v>0</v>
      </c>
      <c r="X72" s="1004">
        <f>SUMPRODUCT((事故データ!$O$4:$O$364=$C$66)*(事故データ!$AO$4:$AO$364=X$67)*(事故データ!$AT$4:$AT$364=$C72)*(事故データ!$V$4:$V$364=1))</f>
        <v>0</v>
      </c>
      <c r="Y72" s="1004">
        <f>SUMPRODUCT((事故データ!$O$4:$O$364=$C$66)*(事故データ!$AO$4:$AO$364=Y$67)*(事故データ!$AT$4:$AT$364=$C72)*(事故データ!$V$4:$V$364=1))</f>
        <v>0</v>
      </c>
      <c r="Z72" s="1004">
        <f>SUMPRODUCT((事故データ!$O$4:$O$364=$C$66)*(事故データ!$AO$4:$AO$364=Z$67)*(事故データ!$AT$4:$AT$364=$C72)*(事故データ!$V$4:$V$364=1))</f>
        <v>0</v>
      </c>
      <c r="AA72" s="1004">
        <f>SUMPRODUCT((事故データ!$O$4:$O$364=$C$66)*(事故データ!$AO$4:$AO$364=AA$67)*(事故データ!$AT$4:$AT$364=$C72)*(事故データ!$V$4:$V$364=1))</f>
        <v>0</v>
      </c>
      <c r="AB72" s="642">
        <f>SUMPRODUCT((事故データ!$O$4:$O$364=$C$66)*(事故データ!$AO$4:$AO$364=AB$67)*(事故データ!$AT$4:$AT$364=$C72)*(事故データ!$V$4:$V$364=1))</f>
        <v>0</v>
      </c>
      <c r="AC72" s="642">
        <f>SUMPRODUCT((事故データ!$O$4:$O$364=$C$66)*(事故データ!$AO$4:$AO$364=AC$67)*(事故データ!$AT$4:$AT$364=$C72)*(事故データ!$V$4:$V$364=1))</f>
        <v>0</v>
      </c>
      <c r="AD72" s="643">
        <f>SUMPRODUCT((事故データ!$O$4:$O$364=$C$66)*(事故データ!$AO$4:$AO$364=AD$67)*(事故データ!$AT$4:$AT$364=$C72)*(事故データ!$V$4:$V$364=1))</f>
        <v>0</v>
      </c>
      <c r="AE72" s="972"/>
      <c r="AF72" s="972"/>
      <c r="AG72" s="298"/>
      <c r="AH72" s="298"/>
      <c r="AI72" s="298"/>
      <c r="AJ72" s="298"/>
      <c r="AK72" s="298"/>
      <c r="AL72" s="298"/>
      <c r="AM72" s="298"/>
      <c r="AN72" s="299"/>
      <c r="AO72" s="299"/>
      <c r="AP72" s="299"/>
      <c r="AQ72" s="298"/>
    </row>
    <row r="73" spans="1:44">
      <c r="C73" s="983" t="str">
        <f t="shared" si="45"/>
        <v>後部左角</v>
      </c>
      <c r="D73" s="984">
        <f t="shared" si="46"/>
        <v>4</v>
      </c>
      <c r="E73" s="640">
        <f t="shared" si="47"/>
        <v>0.12903225806451613</v>
      </c>
      <c r="F73" s="641">
        <f>SUMPRODUCT((事故データ!$O$4:$O$364=$C$66)*(事故データ!$AO$4:$AO$364=F$67)*(事故データ!$AT$4:$AT$364=$C73)*(事故データ!$V$4:$V$364=1))</f>
        <v>0</v>
      </c>
      <c r="G73" s="642">
        <f>SUMPRODUCT((事故データ!$O$4:$O$364=$C$66)*(事故データ!$AO$4:$AO$364=G$67)*(事故データ!$AT$4:$AT$364=$C73)*(事故データ!$V$4:$V$364=1))</f>
        <v>0</v>
      </c>
      <c r="H73" s="642">
        <f>SUMPRODUCT((事故データ!$O$4:$O$364=$C$66)*(事故データ!$AO$4:$AO$364=H$67)*(事故データ!$AT$4:$AT$364=$C73)*(事故データ!$V$4:$V$364=1))</f>
        <v>0</v>
      </c>
      <c r="I73" s="642">
        <f>SUMPRODUCT((事故データ!$O$4:$O$364=$C$66)*(事故データ!$AO$4:$AO$364=I$67)*(事故データ!$AT$4:$AT$364=$C73)*(事故データ!$V$4:$V$364=1))</f>
        <v>0</v>
      </c>
      <c r="J73" s="642">
        <f>SUMPRODUCT((事故データ!$O$4:$O$364=$C$66)*(事故データ!$AO$4:$AO$364=J$67)*(事故データ!$AT$4:$AT$364=$C73)*(事故データ!$V$4:$V$364=1))</f>
        <v>0</v>
      </c>
      <c r="K73" s="642">
        <f>SUMPRODUCT((事故データ!$O$4:$O$364=$C$66)*(事故データ!$AO$4:$AO$364=K$67)*(事故データ!$AT$4:$AT$364=$C73)*(事故データ!$V$4:$V$364=1))</f>
        <v>0</v>
      </c>
      <c r="L73" s="642">
        <f>SUMPRODUCT((事故データ!$O$4:$O$364=$C$66)*(事故データ!$AO$4:$AO$364=L$67)*(事故データ!$AT$4:$AT$364=$C73)*(事故データ!$V$4:$V$364=1))</f>
        <v>0</v>
      </c>
      <c r="M73" s="642">
        <f>SUMPRODUCT((事故データ!$O$4:$O$364=$C$66)*(事故データ!$AO$4:$AO$364=M$67)*(事故データ!$AT$4:$AT$364=$C73)*(事故データ!$V$4:$V$364=1))</f>
        <v>0</v>
      </c>
      <c r="N73" s="642">
        <f>SUMPRODUCT((事故データ!$O$4:$O$364=$C$66)*(事故データ!$AO$4:$AO$364=N$67)*(事故データ!$AT$4:$AT$364=$C73)*(事故データ!$V$4:$V$364=1))</f>
        <v>0</v>
      </c>
      <c r="O73" s="642">
        <f>SUMPRODUCT((事故データ!$O$4:$O$364=$C$66)*(事故データ!$AO$4:$AO$364=O$67)*(事故データ!$AT$4:$AT$364=$C73)*(事故データ!$V$4:$V$364=1))</f>
        <v>0</v>
      </c>
      <c r="P73" s="642">
        <f>SUMPRODUCT((事故データ!$O$4:$O$364=$C$66)*(事故データ!$AO$4:$AO$364=P$67)*(事故データ!$AT$4:$AT$364=$C73)*(事故データ!$V$4:$V$364=1))</f>
        <v>0</v>
      </c>
      <c r="Q73" s="642">
        <f>SUMPRODUCT((事故データ!$O$4:$O$364=$C$66)*(事故データ!$AO$4:$AO$364=Q$67)*(事故データ!$AT$4:$AT$364=$C73)*(事故データ!$V$4:$V$364=1))</f>
        <v>0</v>
      </c>
      <c r="R73" s="642">
        <f>SUMPRODUCT((事故データ!$O$4:$O$364=$C$66)*(事故データ!$AO$4:$AO$364=R$67)*(事故データ!$AT$4:$AT$364=$C73)*(事故データ!$V$4:$V$364=1))</f>
        <v>1</v>
      </c>
      <c r="S73" s="642">
        <f>SUMPRODUCT((事故データ!$O$4:$O$364=$C$66)*(事故データ!$AO$4:$AO$364=S$67)*(事故データ!$AT$4:$AT$364=$C73)*(事故データ!$V$4:$V$364=1))</f>
        <v>0</v>
      </c>
      <c r="T73" s="1004">
        <f>SUMPRODUCT((事故データ!$O$4:$O$364=$C$66)*(事故データ!$AO$4:$AO$364=T$67)*(事故データ!$AT$4:$AT$364=$C73)*(事故データ!$V$4:$V$364=1))</f>
        <v>2</v>
      </c>
      <c r="U73" s="1004">
        <f>SUMPRODUCT((事故データ!$O$4:$O$364=$C$66)*(事故データ!$AO$4:$AO$364=U$67)*(事故データ!$AT$4:$AT$364=$C73)*(事故データ!$V$4:$V$364=1))</f>
        <v>1</v>
      </c>
      <c r="V73" s="1004">
        <f>SUMPRODUCT((事故データ!$O$4:$O$364=$C$66)*(事故データ!$AO$4:$AO$364=V$67)*(事故データ!$AT$4:$AT$364=$C73)*(事故データ!$V$4:$V$364=1))</f>
        <v>0</v>
      </c>
      <c r="W73" s="1004">
        <f>SUMPRODUCT((事故データ!$O$4:$O$364=$C$66)*(事故データ!$AO$4:$AO$364=W$67)*(事故データ!$AT$4:$AT$364=$C73)*(事故データ!$V$4:$V$364=1))</f>
        <v>0</v>
      </c>
      <c r="X73" s="1004">
        <f>SUMPRODUCT((事故データ!$O$4:$O$364=$C$66)*(事故データ!$AO$4:$AO$364=X$67)*(事故データ!$AT$4:$AT$364=$C73)*(事故データ!$V$4:$V$364=1))</f>
        <v>0</v>
      </c>
      <c r="Y73" s="1004">
        <f>SUMPRODUCT((事故データ!$O$4:$O$364=$C$66)*(事故データ!$AO$4:$AO$364=Y$67)*(事故データ!$AT$4:$AT$364=$C73)*(事故データ!$V$4:$V$364=1))</f>
        <v>0</v>
      </c>
      <c r="Z73" s="1004">
        <f>SUMPRODUCT((事故データ!$O$4:$O$364=$C$66)*(事故データ!$AO$4:$AO$364=Z$67)*(事故データ!$AT$4:$AT$364=$C73)*(事故データ!$V$4:$V$364=1))</f>
        <v>0</v>
      </c>
      <c r="AA73" s="1004">
        <f>SUMPRODUCT((事故データ!$O$4:$O$364=$C$66)*(事故データ!$AO$4:$AO$364=AA$67)*(事故データ!$AT$4:$AT$364=$C73)*(事故データ!$V$4:$V$364=1))</f>
        <v>0</v>
      </c>
      <c r="AB73" s="642">
        <f>SUMPRODUCT((事故データ!$O$4:$O$364=$C$66)*(事故データ!$AO$4:$AO$364=AB$67)*(事故データ!$AT$4:$AT$364=$C73)*(事故データ!$V$4:$V$364=1))</f>
        <v>0</v>
      </c>
      <c r="AC73" s="642">
        <f>SUMPRODUCT((事故データ!$O$4:$O$364=$C$66)*(事故データ!$AO$4:$AO$364=AC$67)*(事故データ!$AT$4:$AT$364=$C73)*(事故データ!$V$4:$V$364=1))</f>
        <v>0</v>
      </c>
      <c r="AD73" s="643">
        <f>SUMPRODUCT((事故データ!$O$4:$O$364=$C$66)*(事故データ!$AO$4:$AO$364=AD$67)*(事故データ!$AT$4:$AT$364=$C73)*(事故データ!$V$4:$V$364=1))</f>
        <v>0</v>
      </c>
      <c r="AE73" s="972"/>
      <c r="AF73" s="972"/>
      <c r="AG73" s="298"/>
      <c r="AH73" s="298"/>
      <c r="AI73" s="307">
        <f>D77</f>
        <v>5</v>
      </c>
      <c r="AJ73" s="298"/>
      <c r="AK73" s="306">
        <f>D80</f>
        <v>0</v>
      </c>
      <c r="AL73" s="298"/>
      <c r="AM73" s="298"/>
      <c r="AN73" s="299"/>
      <c r="AO73" s="299"/>
      <c r="AP73" s="299"/>
      <c r="AQ73" s="298"/>
    </row>
    <row r="74" spans="1:44">
      <c r="C74" s="983" t="str">
        <f t="shared" si="45"/>
        <v>後部</v>
      </c>
      <c r="D74" s="984">
        <f t="shared" si="46"/>
        <v>2</v>
      </c>
      <c r="E74" s="640">
        <f t="shared" si="47"/>
        <v>6.4516129032258063E-2</v>
      </c>
      <c r="F74" s="641">
        <f>SUMPRODUCT((事故データ!$O$4:$O$364=$C$66)*(事故データ!$AO$4:$AO$364=F$67)*(事故データ!$AT$4:$AT$364=$C74)*(事故データ!$V$4:$V$364=1))</f>
        <v>0</v>
      </c>
      <c r="G74" s="642">
        <f>SUMPRODUCT((事故データ!$O$4:$O$364=$C$66)*(事故データ!$AO$4:$AO$364=G$67)*(事故データ!$AT$4:$AT$364=$C74)*(事故データ!$V$4:$V$364=1))</f>
        <v>0</v>
      </c>
      <c r="H74" s="642">
        <f>SUMPRODUCT((事故データ!$O$4:$O$364=$C$66)*(事故データ!$AO$4:$AO$364=H$67)*(事故データ!$AT$4:$AT$364=$C74)*(事故データ!$V$4:$V$364=1))</f>
        <v>0</v>
      </c>
      <c r="I74" s="642">
        <f>SUMPRODUCT((事故データ!$O$4:$O$364=$C$66)*(事故データ!$AO$4:$AO$364=I$67)*(事故データ!$AT$4:$AT$364=$C74)*(事故データ!$V$4:$V$364=1))</f>
        <v>0</v>
      </c>
      <c r="J74" s="642">
        <f>SUMPRODUCT((事故データ!$O$4:$O$364=$C$66)*(事故データ!$AO$4:$AO$364=J$67)*(事故データ!$AT$4:$AT$364=$C74)*(事故データ!$V$4:$V$364=1))</f>
        <v>0</v>
      </c>
      <c r="K74" s="642">
        <f>SUMPRODUCT((事故データ!$O$4:$O$364=$C$66)*(事故データ!$AO$4:$AO$364=K$67)*(事故データ!$AT$4:$AT$364=$C74)*(事故データ!$V$4:$V$364=1))</f>
        <v>0</v>
      </c>
      <c r="L74" s="642">
        <f>SUMPRODUCT((事故データ!$O$4:$O$364=$C$66)*(事故データ!$AO$4:$AO$364=L$67)*(事故データ!$AT$4:$AT$364=$C74)*(事故データ!$V$4:$V$364=1))</f>
        <v>0</v>
      </c>
      <c r="M74" s="642">
        <f>SUMPRODUCT((事故データ!$O$4:$O$364=$C$66)*(事故データ!$AO$4:$AO$364=M$67)*(事故データ!$AT$4:$AT$364=$C74)*(事故データ!$V$4:$V$364=1))</f>
        <v>0</v>
      </c>
      <c r="N74" s="642">
        <f>SUMPRODUCT((事故データ!$O$4:$O$364=$C$66)*(事故データ!$AO$4:$AO$364=N$67)*(事故データ!$AT$4:$AT$364=$C74)*(事故データ!$V$4:$V$364=1))</f>
        <v>0</v>
      </c>
      <c r="O74" s="642">
        <f>SUMPRODUCT((事故データ!$O$4:$O$364=$C$66)*(事故データ!$AO$4:$AO$364=O$67)*(事故データ!$AT$4:$AT$364=$C74)*(事故データ!$V$4:$V$364=1))</f>
        <v>0</v>
      </c>
      <c r="P74" s="642">
        <f>SUMPRODUCT((事故データ!$O$4:$O$364=$C$66)*(事故データ!$AO$4:$AO$364=P$67)*(事故データ!$AT$4:$AT$364=$C74)*(事故データ!$V$4:$V$364=1))</f>
        <v>0</v>
      </c>
      <c r="Q74" s="642">
        <f>SUMPRODUCT((事故データ!$O$4:$O$364=$C$66)*(事故データ!$AO$4:$AO$364=Q$67)*(事故データ!$AT$4:$AT$364=$C74)*(事故データ!$V$4:$V$364=1))</f>
        <v>0</v>
      </c>
      <c r="R74" s="642">
        <f>SUMPRODUCT((事故データ!$O$4:$O$364=$C$66)*(事故データ!$AO$4:$AO$364=R$67)*(事故データ!$AT$4:$AT$364=$C74)*(事故データ!$V$4:$V$364=1))</f>
        <v>0</v>
      </c>
      <c r="S74" s="642">
        <f>SUMPRODUCT((事故データ!$O$4:$O$364=$C$66)*(事故データ!$AO$4:$AO$364=S$67)*(事故データ!$AT$4:$AT$364=$C74)*(事故データ!$V$4:$V$364=1))</f>
        <v>0</v>
      </c>
      <c r="T74" s="1004">
        <f>SUMPRODUCT((事故データ!$O$4:$O$364=$C$66)*(事故データ!$AO$4:$AO$364=T$67)*(事故データ!$AT$4:$AT$364=$C74)*(事故データ!$V$4:$V$364=1))</f>
        <v>2</v>
      </c>
      <c r="U74" s="1004">
        <f>SUMPRODUCT((事故データ!$O$4:$O$364=$C$66)*(事故データ!$AO$4:$AO$364=U$67)*(事故データ!$AT$4:$AT$364=$C74)*(事故データ!$V$4:$V$364=1))</f>
        <v>0</v>
      </c>
      <c r="V74" s="1004">
        <f>SUMPRODUCT((事故データ!$O$4:$O$364=$C$66)*(事故データ!$AO$4:$AO$364=V$67)*(事故データ!$AT$4:$AT$364=$C74)*(事故データ!$V$4:$V$364=1))</f>
        <v>0</v>
      </c>
      <c r="W74" s="1004">
        <f>SUMPRODUCT((事故データ!$O$4:$O$364=$C$66)*(事故データ!$AO$4:$AO$364=W$67)*(事故データ!$AT$4:$AT$364=$C74)*(事故データ!$V$4:$V$364=1))</f>
        <v>0</v>
      </c>
      <c r="X74" s="1004">
        <f>SUMPRODUCT((事故データ!$O$4:$O$364=$C$66)*(事故データ!$AO$4:$AO$364=X$67)*(事故データ!$AT$4:$AT$364=$C74)*(事故データ!$V$4:$V$364=1))</f>
        <v>0</v>
      </c>
      <c r="Y74" s="1004">
        <f>SUMPRODUCT((事故データ!$O$4:$O$364=$C$66)*(事故データ!$AO$4:$AO$364=Y$67)*(事故データ!$AT$4:$AT$364=$C74)*(事故データ!$V$4:$V$364=1))</f>
        <v>0</v>
      </c>
      <c r="Z74" s="1004">
        <f>SUMPRODUCT((事故データ!$O$4:$O$364=$C$66)*(事故データ!$AO$4:$AO$364=Z$67)*(事故データ!$AT$4:$AT$364=$C74)*(事故データ!$V$4:$V$364=1))</f>
        <v>0</v>
      </c>
      <c r="AA74" s="1004">
        <f>SUMPRODUCT((事故データ!$O$4:$O$364=$C$66)*(事故データ!$AO$4:$AO$364=AA$67)*(事故データ!$AT$4:$AT$364=$C74)*(事故データ!$V$4:$V$364=1))</f>
        <v>0</v>
      </c>
      <c r="AB74" s="642">
        <f>SUMPRODUCT((事故データ!$O$4:$O$364=$C$66)*(事故データ!$AO$4:$AO$364=AB$67)*(事故データ!$AT$4:$AT$364=$C74)*(事故データ!$V$4:$V$364=1))</f>
        <v>0</v>
      </c>
      <c r="AC74" s="642">
        <f>SUMPRODUCT((事故データ!$O$4:$O$364=$C$66)*(事故データ!$AO$4:$AO$364=AC$67)*(事故データ!$AT$4:$AT$364=$C74)*(事故データ!$V$4:$V$364=1))</f>
        <v>0</v>
      </c>
      <c r="AD74" s="643">
        <f>SUMPRODUCT((事故データ!$O$4:$O$364=$C$66)*(事故データ!$AO$4:$AO$364=AD$67)*(事故データ!$AT$4:$AT$364=$C74)*(事故データ!$V$4:$V$364=1))</f>
        <v>0</v>
      </c>
      <c r="AE74" s="972"/>
      <c r="AF74" s="972"/>
      <c r="AG74" s="298"/>
      <c r="AH74" s="306"/>
      <c r="AI74" s="307"/>
      <c r="AJ74" s="298"/>
      <c r="AK74" s="311"/>
      <c r="AL74" s="298"/>
      <c r="AM74" s="298"/>
      <c r="AN74" s="299"/>
      <c r="AO74" s="299"/>
      <c r="AP74" s="299"/>
      <c r="AQ74" s="298"/>
    </row>
    <row r="75" spans="1:44">
      <c r="C75" s="983" t="str">
        <f t="shared" si="45"/>
        <v>後部右角</v>
      </c>
      <c r="D75" s="984">
        <f t="shared" si="46"/>
        <v>7</v>
      </c>
      <c r="E75" s="640">
        <f t="shared" si="47"/>
        <v>0.22580645161290322</v>
      </c>
      <c r="F75" s="641">
        <f>SUMPRODUCT((事故データ!$O$4:$O$364=$C$66)*(事故データ!$AO$4:$AO$364=F$67)*(事故データ!$AT$4:$AT$364=$C75)*(事故データ!$V$4:$V$364=1))</f>
        <v>0</v>
      </c>
      <c r="G75" s="642">
        <f>SUMPRODUCT((事故データ!$O$4:$O$364=$C$66)*(事故データ!$AO$4:$AO$364=G$67)*(事故データ!$AT$4:$AT$364=$C75)*(事故データ!$V$4:$V$364=1))</f>
        <v>0</v>
      </c>
      <c r="H75" s="642">
        <f>SUMPRODUCT((事故データ!$O$4:$O$364=$C$66)*(事故データ!$AO$4:$AO$364=H$67)*(事故データ!$AT$4:$AT$364=$C75)*(事故データ!$V$4:$V$364=1))</f>
        <v>0</v>
      </c>
      <c r="I75" s="642">
        <f>SUMPRODUCT((事故データ!$O$4:$O$364=$C$66)*(事故データ!$AO$4:$AO$364=I$67)*(事故データ!$AT$4:$AT$364=$C75)*(事故データ!$V$4:$V$364=1))</f>
        <v>0</v>
      </c>
      <c r="J75" s="642">
        <f>SUMPRODUCT((事故データ!$O$4:$O$364=$C$66)*(事故データ!$AO$4:$AO$364=J$67)*(事故データ!$AT$4:$AT$364=$C75)*(事故データ!$V$4:$V$364=1))</f>
        <v>0</v>
      </c>
      <c r="K75" s="642">
        <f>SUMPRODUCT((事故データ!$O$4:$O$364=$C$66)*(事故データ!$AO$4:$AO$364=K$67)*(事故データ!$AT$4:$AT$364=$C75)*(事故データ!$V$4:$V$364=1))</f>
        <v>0</v>
      </c>
      <c r="L75" s="642">
        <f>SUMPRODUCT((事故データ!$O$4:$O$364=$C$66)*(事故データ!$AO$4:$AO$364=L$67)*(事故データ!$AT$4:$AT$364=$C75)*(事故データ!$V$4:$V$364=1))</f>
        <v>1</v>
      </c>
      <c r="M75" s="642">
        <f>SUMPRODUCT((事故データ!$O$4:$O$364=$C$66)*(事故データ!$AO$4:$AO$364=M$67)*(事故データ!$AT$4:$AT$364=$C75)*(事故データ!$V$4:$V$364=1))</f>
        <v>0</v>
      </c>
      <c r="N75" s="642">
        <f>SUMPRODUCT((事故データ!$O$4:$O$364=$C$66)*(事故データ!$AO$4:$AO$364=N$67)*(事故データ!$AT$4:$AT$364=$C75)*(事故データ!$V$4:$V$364=1))</f>
        <v>1</v>
      </c>
      <c r="O75" s="642">
        <f>SUMPRODUCT((事故データ!$O$4:$O$364=$C$66)*(事故データ!$AO$4:$AO$364=O$67)*(事故データ!$AT$4:$AT$364=$C75)*(事故データ!$V$4:$V$364=1))</f>
        <v>0</v>
      </c>
      <c r="P75" s="642">
        <f>SUMPRODUCT((事故データ!$O$4:$O$364=$C$66)*(事故データ!$AO$4:$AO$364=P$67)*(事故データ!$AT$4:$AT$364=$C75)*(事故データ!$V$4:$V$364=1))</f>
        <v>0</v>
      </c>
      <c r="Q75" s="642">
        <f>SUMPRODUCT((事故データ!$O$4:$O$364=$C$66)*(事故データ!$AO$4:$AO$364=Q$67)*(事故データ!$AT$4:$AT$364=$C75)*(事故データ!$V$4:$V$364=1))</f>
        <v>0</v>
      </c>
      <c r="R75" s="642">
        <f>SUMPRODUCT((事故データ!$O$4:$O$364=$C$66)*(事故データ!$AO$4:$AO$364=R$67)*(事故データ!$AT$4:$AT$364=$C75)*(事故データ!$V$4:$V$364=1))</f>
        <v>0</v>
      </c>
      <c r="S75" s="642">
        <f>SUMPRODUCT((事故データ!$O$4:$O$364=$C$66)*(事故データ!$AO$4:$AO$364=S$67)*(事故データ!$AT$4:$AT$364=$C75)*(事故データ!$V$4:$V$364=1))</f>
        <v>0</v>
      </c>
      <c r="T75" s="1004">
        <f>SUMPRODUCT((事故データ!$O$4:$O$364=$C$66)*(事故データ!$AO$4:$AO$364=T$67)*(事故データ!$AT$4:$AT$364=$C75)*(事故データ!$V$4:$V$364=1))</f>
        <v>2</v>
      </c>
      <c r="U75" s="1004">
        <f>SUMPRODUCT((事故データ!$O$4:$O$364=$C$66)*(事故データ!$AO$4:$AO$364=U$67)*(事故データ!$AT$4:$AT$364=$C75)*(事故データ!$V$4:$V$364=1))</f>
        <v>1</v>
      </c>
      <c r="V75" s="1004">
        <f>SUMPRODUCT((事故データ!$O$4:$O$364=$C$66)*(事故データ!$AO$4:$AO$364=V$67)*(事故データ!$AT$4:$AT$364=$C75)*(事故データ!$V$4:$V$364=1))</f>
        <v>0</v>
      </c>
      <c r="W75" s="1004">
        <f>SUMPRODUCT((事故データ!$O$4:$O$364=$C$66)*(事故データ!$AO$4:$AO$364=W$67)*(事故データ!$AT$4:$AT$364=$C75)*(事故データ!$V$4:$V$364=1))</f>
        <v>1</v>
      </c>
      <c r="X75" s="1004">
        <f>SUMPRODUCT((事故データ!$O$4:$O$364=$C$66)*(事故データ!$AO$4:$AO$364=X$67)*(事故データ!$AT$4:$AT$364=$C75)*(事故データ!$V$4:$V$364=1))</f>
        <v>0</v>
      </c>
      <c r="Y75" s="1004">
        <f>SUMPRODUCT((事故データ!$O$4:$O$364=$C$66)*(事故データ!$AO$4:$AO$364=Y$67)*(事故データ!$AT$4:$AT$364=$C75)*(事故データ!$V$4:$V$364=1))</f>
        <v>0</v>
      </c>
      <c r="Z75" s="1004">
        <f>SUMPRODUCT((事故データ!$O$4:$O$364=$C$66)*(事故データ!$AO$4:$AO$364=Z$67)*(事故データ!$AT$4:$AT$364=$C75)*(事故データ!$V$4:$V$364=1))</f>
        <v>1</v>
      </c>
      <c r="AA75" s="1004">
        <f>SUMPRODUCT((事故データ!$O$4:$O$364=$C$66)*(事故データ!$AO$4:$AO$364=AA$67)*(事故データ!$AT$4:$AT$364=$C75)*(事故データ!$V$4:$V$364=1))</f>
        <v>0</v>
      </c>
      <c r="AB75" s="642">
        <f>SUMPRODUCT((事故データ!$O$4:$O$364=$C$66)*(事故データ!$AO$4:$AO$364=AB$67)*(事故データ!$AT$4:$AT$364=$C75)*(事故データ!$V$4:$V$364=1))</f>
        <v>0</v>
      </c>
      <c r="AC75" s="642">
        <f>SUMPRODUCT((事故データ!$O$4:$O$364=$C$66)*(事故データ!$AO$4:$AO$364=AC$67)*(事故データ!$AT$4:$AT$364=$C75)*(事故データ!$V$4:$V$364=1))</f>
        <v>0</v>
      </c>
      <c r="AD75" s="643">
        <f>SUMPRODUCT((事故データ!$O$4:$O$364=$C$66)*(事故データ!$AO$4:$AO$364=AD$67)*(事故データ!$AT$4:$AT$364=$C75)*(事故データ!$V$4:$V$364=1))</f>
        <v>0</v>
      </c>
      <c r="AE75" s="972"/>
      <c r="AF75" s="972"/>
      <c r="AG75" s="298"/>
      <c r="AH75" s="298"/>
      <c r="AI75" s="298"/>
      <c r="AJ75" s="298"/>
      <c r="AK75" s="298"/>
      <c r="AL75" s="298"/>
      <c r="AM75" s="298"/>
      <c r="AN75" s="299"/>
      <c r="AO75" s="307">
        <f>D83</f>
        <v>0</v>
      </c>
      <c r="AP75" s="299"/>
      <c r="AQ75" s="298"/>
    </row>
    <row r="76" spans="1:44">
      <c r="C76" s="983" t="str">
        <f t="shared" si="45"/>
        <v>左側面前</v>
      </c>
      <c r="D76" s="984">
        <f t="shared" si="46"/>
        <v>1</v>
      </c>
      <c r="E76" s="640">
        <f t="shared" si="47"/>
        <v>3.2258064516129031E-2</v>
      </c>
      <c r="F76" s="641">
        <f>SUMPRODUCT((事故データ!$O$4:$O$364=$C$66)*(事故データ!$AO$4:$AO$364=F$67)*(事故データ!$AT$4:$AT$364=$C76)*(事故データ!$V$4:$V$364=1))</f>
        <v>0</v>
      </c>
      <c r="G76" s="642">
        <f>SUMPRODUCT((事故データ!$O$4:$O$364=$C$66)*(事故データ!$AO$4:$AO$364=G$67)*(事故データ!$AT$4:$AT$364=$C76)*(事故データ!$V$4:$V$364=1))</f>
        <v>0</v>
      </c>
      <c r="H76" s="642">
        <f>SUMPRODUCT((事故データ!$O$4:$O$364=$C$66)*(事故データ!$AO$4:$AO$364=H$67)*(事故データ!$AT$4:$AT$364=$C76)*(事故データ!$V$4:$V$364=1))</f>
        <v>0</v>
      </c>
      <c r="I76" s="642">
        <f>SUMPRODUCT((事故データ!$O$4:$O$364=$C$66)*(事故データ!$AO$4:$AO$364=I$67)*(事故データ!$AT$4:$AT$364=$C76)*(事故データ!$V$4:$V$364=1))</f>
        <v>0</v>
      </c>
      <c r="J76" s="642">
        <f>SUMPRODUCT((事故データ!$O$4:$O$364=$C$66)*(事故データ!$AO$4:$AO$364=J$67)*(事故データ!$AT$4:$AT$364=$C76)*(事故データ!$V$4:$V$364=1))</f>
        <v>0</v>
      </c>
      <c r="K76" s="642">
        <f>SUMPRODUCT((事故データ!$O$4:$O$364=$C$66)*(事故データ!$AO$4:$AO$364=K$67)*(事故データ!$AT$4:$AT$364=$C76)*(事故データ!$V$4:$V$364=1))</f>
        <v>0</v>
      </c>
      <c r="L76" s="642">
        <f>SUMPRODUCT((事故データ!$O$4:$O$364=$C$66)*(事故データ!$AO$4:$AO$364=L$67)*(事故データ!$AT$4:$AT$364=$C76)*(事故データ!$V$4:$V$364=1))</f>
        <v>0</v>
      </c>
      <c r="M76" s="642">
        <f>SUMPRODUCT((事故データ!$O$4:$O$364=$C$66)*(事故データ!$AO$4:$AO$364=M$67)*(事故データ!$AT$4:$AT$364=$C76)*(事故データ!$V$4:$V$364=1))</f>
        <v>0</v>
      </c>
      <c r="N76" s="642">
        <f>SUMPRODUCT((事故データ!$O$4:$O$364=$C$66)*(事故データ!$AO$4:$AO$364=N$67)*(事故データ!$AT$4:$AT$364=$C76)*(事故データ!$V$4:$V$364=1))</f>
        <v>0</v>
      </c>
      <c r="O76" s="642">
        <f>SUMPRODUCT((事故データ!$O$4:$O$364=$C$66)*(事故データ!$AO$4:$AO$364=O$67)*(事故データ!$AT$4:$AT$364=$C76)*(事故データ!$V$4:$V$364=1))</f>
        <v>0</v>
      </c>
      <c r="P76" s="642">
        <f>SUMPRODUCT((事故データ!$O$4:$O$364=$C$66)*(事故データ!$AO$4:$AO$364=P$67)*(事故データ!$AT$4:$AT$364=$C76)*(事故データ!$V$4:$V$364=1))</f>
        <v>0</v>
      </c>
      <c r="Q76" s="642">
        <f>SUMPRODUCT((事故データ!$O$4:$O$364=$C$66)*(事故データ!$AO$4:$AO$364=Q$67)*(事故データ!$AT$4:$AT$364=$C76)*(事故データ!$V$4:$V$364=1))</f>
        <v>0</v>
      </c>
      <c r="R76" s="642">
        <f>SUMPRODUCT((事故データ!$O$4:$O$364=$C$66)*(事故データ!$AO$4:$AO$364=R$67)*(事故データ!$AT$4:$AT$364=$C76)*(事故データ!$V$4:$V$364=1))</f>
        <v>0</v>
      </c>
      <c r="S76" s="642">
        <f>SUMPRODUCT((事故データ!$O$4:$O$364=$C$66)*(事故データ!$AO$4:$AO$364=S$67)*(事故データ!$AT$4:$AT$364=$C76)*(事故データ!$V$4:$V$364=1))</f>
        <v>0</v>
      </c>
      <c r="T76" s="1004">
        <f>SUMPRODUCT((事故データ!$O$4:$O$364=$C$66)*(事故データ!$AO$4:$AO$364=T$67)*(事故データ!$AT$4:$AT$364=$C76)*(事故データ!$V$4:$V$364=1))</f>
        <v>1</v>
      </c>
      <c r="U76" s="1004">
        <f>SUMPRODUCT((事故データ!$O$4:$O$364=$C$66)*(事故データ!$AO$4:$AO$364=U$67)*(事故データ!$AT$4:$AT$364=$C76)*(事故データ!$V$4:$V$364=1))</f>
        <v>0</v>
      </c>
      <c r="V76" s="1004">
        <f>SUMPRODUCT((事故データ!$O$4:$O$364=$C$66)*(事故データ!$AO$4:$AO$364=V$67)*(事故データ!$AT$4:$AT$364=$C76)*(事故データ!$V$4:$V$364=1))</f>
        <v>0</v>
      </c>
      <c r="W76" s="1004">
        <f>SUMPRODUCT((事故データ!$O$4:$O$364=$C$66)*(事故データ!$AO$4:$AO$364=W$67)*(事故データ!$AT$4:$AT$364=$C76)*(事故データ!$V$4:$V$364=1))</f>
        <v>0</v>
      </c>
      <c r="X76" s="1004">
        <f>SUMPRODUCT((事故データ!$O$4:$O$364=$C$66)*(事故データ!$AO$4:$AO$364=X$67)*(事故データ!$AT$4:$AT$364=$C76)*(事故データ!$V$4:$V$364=1))</f>
        <v>0</v>
      </c>
      <c r="Y76" s="1004">
        <f>SUMPRODUCT((事故データ!$O$4:$O$364=$C$66)*(事故データ!$AO$4:$AO$364=Y$67)*(事故データ!$AT$4:$AT$364=$C76)*(事故データ!$V$4:$V$364=1))</f>
        <v>0</v>
      </c>
      <c r="Z76" s="1004">
        <f>SUMPRODUCT((事故データ!$O$4:$O$364=$C$66)*(事故データ!$AO$4:$AO$364=Z$67)*(事故データ!$AT$4:$AT$364=$C76)*(事故データ!$V$4:$V$364=1))</f>
        <v>0</v>
      </c>
      <c r="AA76" s="1004">
        <f>SUMPRODUCT((事故データ!$O$4:$O$364=$C$66)*(事故データ!$AO$4:$AO$364=AA$67)*(事故データ!$AT$4:$AT$364=$C76)*(事故データ!$V$4:$V$364=1))</f>
        <v>0</v>
      </c>
      <c r="AB76" s="642">
        <f>SUMPRODUCT((事故データ!$O$4:$O$364=$C$66)*(事故データ!$AO$4:$AO$364=AB$67)*(事故データ!$AT$4:$AT$364=$C76)*(事故データ!$V$4:$V$364=1))</f>
        <v>0</v>
      </c>
      <c r="AC76" s="642">
        <f>SUMPRODUCT((事故データ!$O$4:$O$364=$C$66)*(事故データ!$AO$4:$AO$364=AC$67)*(事故データ!$AT$4:$AT$364=$C76)*(事故データ!$V$4:$V$364=1))</f>
        <v>0</v>
      </c>
      <c r="AD76" s="643">
        <f>SUMPRODUCT((事故データ!$O$4:$O$364=$C$66)*(事故データ!$AO$4:$AO$364=AD$67)*(事故データ!$AT$4:$AT$364=$C76)*(事故データ!$V$4:$V$364=1))</f>
        <v>0</v>
      </c>
      <c r="AE76" s="972"/>
      <c r="AF76" s="972"/>
      <c r="AG76" s="298"/>
      <c r="AH76" s="298"/>
      <c r="AI76" s="307">
        <f>D78</f>
        <v>6</v>
      </c>
      <c r="AJ76" s="298"/>
      <c r="AK76" s="306">
        <f>D81</f>
        <v>0</v>
      </c>
      <c r="AL76" s="298"/>
      <c r="AM76" s="309" t="s">
        <v>308</v>
      </c>
      <c r="AN76" s="299">
        <f>D84</f>
        <v>0</v>
      </c>
      <c r="AO76" s="310"/>
      <c r="AP76" s="298"/>
    </row>
    <row r="77" spans="1:44">
      <c r="C77" s="983" t="str">
        <f t="shared" si="45"/>
        <v>左側面</v>
      </c>
      <c r="D77" s="984">
        <f t="shared" si="46"/>
        <v>5</v>
      </c>
      <c r="E77" s="640">
        <f t="shared" si="47"/>
        <v>0.16129032258064516</v>
      </c>
      <c r="F77" s="641">
        <f>SUMPRODUCT((事故データ!$O$4:$O$364=$C$66)*(事故データ!$AO$4:$AO$364=F$67)*(事故データ!$AT$4:$AT$364=$C77)*(事故データ!$V$4:$V$364=1))</f>
        <v>0</v>
      </c>
      <c r="G77" s="642">
        <f>SUMPRODUCT((事故データ!$O$4:$O$364=$C$66)*(事故データ!$AO$4:$AO$364=G$67)*(事故データ!$AT$4:$AT$364=$C77)*(事故データ!$V$4:$V$364=1))</f>
        <v>0</v>
      </c>
      <c r="H77" s="642">
        <f>SUMPRODUCT((事故データ!$O$4:$O$364=$C$66)*(事故データ!$AO$4:$AO$364=H$67)*(事故データ!$AT$4:$AT$364=$C77)*(事故データ!$V$4:$V$364=1))</f>
        <v>0</v>
      </c>
      <c r="I77" s="642">
        <f>SUMPRODUCT((事故データ!$O$4:$O$364=$C$66)*(事故データ!$AO$4:$AO$364=I$67)*(事故データ!$AT$4:$AT$364=$C77)*(事故データ!$V$4:$V$364=1))</f>
        <v>0</v>
      </c>
      <c r="J77" s="642">
        <f>SUMPRODUCT((事故データ!$O$4:$O$364=$C$66)*(事故データ!$AO$4:$AO$364=J$67)*(事故データ!$AT$4:$AT$364=$C77)*(事故データ!$V$4:$V$364=1))</f>
        <v>4</v>
      </c>
      <c r="K77" s="642">
        <f>SUMPRODUCT((事故データ!$O$4:$O$364=$C$66)*(事故データ!$AO$4:$AO$364=K$67)*(事故データ!$AT$4:$AT$364=$C77)*(事故データ!$V$4:$V$364=1))</f>
        <v>0</v>
      </c>
      <c r="L77" s="642">
        <f>SUMPRODUCT((事故データ!$O$4:$O$364=$C$66)*(事故データ!$AO$4:$AO$364=L$67)*(事故データ!$AT$4:$AT$364=$C77)*(事故データ!$V$4:$V$364=1))</f>
        <v>0</v>
      </c>
      <c r="M77" s="642">
        <f>SUMPRODUCT((事故データ!$O$4:$O$364=$C$66)*(事故データ!$AO$4:$AO$364=M$67)*(事故データ!$AT$4:$AT$364=$C77)*(事故データ!$V$4:$V$364=1))</f>
        <v>0</v>
      </c>
      <c r="N77" s="642">
        <f>SUMPRODUCT((事故データ!$O$4:$O$364=$C$66)*(事故データ!$AO$4:$AO$364=N$67)*(事故データ!$AT$4:$AT$364=$C77)*(事故データ!$V$4:$V$364=1))</f>
        <v>0</v>
      </c>
      <c r="O77" s="642">
        <f>SUMPRODUCT((事故データ!$O$4:$O$364=$C$66)*(事故データ!$AO$4:$AO$364=O$67)*(事故データ!$AT$4:$AT$364=$C77)*(事故データ!$V$4:$V$364=1))</f>
        <v>0</v>
      </c>
      <c r="P77" s="642">
        <f>SUMPRODUCT((事故データ!$O$4:$O$364=$C$66)*(事故データ!$AO$4:$AO$364=P$67)*(事故データ!$AT$4:$AT$364=$C77)*(事故データ!$V$4:$V$364=1))</f>
        <v>0</v>
      </c>
      <c r="Q77" s="642">
        <f>SUMPRODUCT((事故データ!$O$4:$O$364=$C$66)*(事故データ!$AO$4:$AO$364=Q$67)*(事故データ!$AT$4:$AT$364=$C77)*(事故データ!$V$4:$V$364=1))</f>
        <v>0</v>
      </c>
      <c r="R77" s="642">
        <f>SUMPRODUCT((事故データ!$O$4:$O$364=$C$66)*(事故データ!$AO$4:$AO$364=R$67)*(事故データ!$AT$4:$AT$364=$C77)*(事故データ!$V$4:$V$364=1))</f>
        <v>0</v>
      </c>
      <c r="S77" s="642">
        <f>SUMPRODUCT((事故データ!$O$4:$O$364=$C$66)*(事故データ!$AO$4:$AO$364=S$67)*(事故データ!$AT$4:$AT$364=$C77)*(事故データ!$V$4:$V$364=1))</f>
        <v>0</v>
      </c>
      <c r="T77" s="1004">
        <f>SUMPRODUCT((事故データ!$O$4:$O$364=$C$66)*(事故データ!$AO$4:$AO$364=T$67)*(事故データ!$AT$4:$AT$364=$C77)*(事故データ!$V$4:$V$364=1))</f>
        <v>0</v>
      </c>
      <c r="U77" s="1004">
        <f>SUMPRODUCT((事故データ!$O$4:$O$364=$C$66)*(事故データ!$AO$4:$AO$364=U$67)*(事故データ!$AT$4:$AT$364=$C77)*(事故データ!$V$4:$V$364=1))</f>
        <v>1</v>
      </c>
      <c r="V77" s="1004">
        <f>SUMPRODUCT((事故データ!$O$4:$O$364=$C$66)*(事故データ!$AO$4:$AO$364=V$67)*(事故データ!$AT$4:$AT$364=$C77)*(事故データ!$V$4:$V$364=1))</f>
        <v>0</v>
      </c>
      <c r="W77" s="1004">
        <f>SUMPRODUCT((事故データ!$O$4:$O$364=$C$66)*(事故データ!$AO$4:$AO$364=W$67)*(事故データ!$AT$4:$AT$364=$C77)*(事故データ!$V$4:$V$364=1))</f>
        <v>0</v>
      </c>
      <c r="X77" s="1004">
        <f>SUMPRODUCT((事故データ!$O$4:$O$364=$C$66)*(事故データ!$AO$4:$AO$364=X$67)*(事故データ!$AT$4:$AT$364=$C77)*(事故データ!$V$4:$V$364=1))</f>
        <v>0</v>
      </c>
      <c r="Y77" s="1004">
        <f>SUMPRODUCT((事故データ!$O$4:$O$364=$C$66)*(事故データ!$AO$4:$AO$364=Y$67)*(事故データ!$AT$4:$AT$364=$C77)*(事故データ!$V$4:$V$364=1))</f>
        <v>0</v>
      </c>
      <c r="Z77" s="1004">
        <f>SUMPRODUCT((事故データ!$O$4:$O$364=$C$66)*(事故データ!$AO$4:$AO$364=Z$67)*(事故データ!$AT$4:$AT$364=$C77)*(事故データ!$V$4:$V$364=1))</f>
        <v>0</v>
      </c>
      <c r="AA77" s="1004">
        <f>SUMPRODUCT((事故データ!$O$4:$O$364=$C$66)*(事故データ!$AO$4:$AO$364=AA$67)*(事故データ!$AT$4:$AT$364=$C77)*(事故データ!$V$4:$V$364=1))</f>
        <v>0</v>
      </c>
      <c r="AB77" s="642">
        <f>SUMPRODUCT((事故データ!$O$4:$O$364=$C$66)*(事故データ!$AO$4:$AO$364=AB$67)*(事故データ!$AT$4:$AT$364=$C77)*(事故データ!$V$4:$V$364=1))</f>
        <v>0</v>
      </c>
      <c r="AC77" s="642">
        <f>SUMPRODUCT((事故データ!$O$4:$O$364=$C$66)*(事故データ!$AO$4:$AO$364=AC$67)*(事故データ!$AT$4:$AT$364=$C77)*(事故データ!$V$4:$V$364=1))</f>
        <v>0</v>
      </c>
      <c r="AD77" s="643">
        <f>SUMPRODUCT((事故データ!$O$4:$O$364=$C$66)*(事故データ!$AO$4:$AO$364=AD$67)*(事故データ!$AT$4:$AT$364=$C77)*(事故データ!$V$4:$V$364=1))</f>
        <v>0</v>
      </c>
      <c r="AE77" s="972"/>
      <c r="AF77" s="972"/>
      <c r="AG77" s="298"/>
      <c r="AH77" s="298"/>
      <c r="AI77" s="299">
        <f>D73</f>
        <v>4</v>
      </c>
      <c r="AJ77" s="299">
        <f>D74</f>
        <v>2</v>
      </c>
      <c r="AK77" s="299">
        <f>D75</f>
        <v>7</v>
      </c>
      <c r="AL77" s="298"/>
      <c r="AM77" s="298"/>
      <c r="AN77" s="298"/>
      <c r="AO77" s="298"/>
      <c r="AP77" s="310"/>
      <c r="AQ77" s="298"/>
    </row>
    <row r="78" spans="1:44">
      <c r="C78" s="983" t="str">
        <f t="shared" si="45"/>
        <v>左側面後</v>
      </c>
      <c r="D78" s="984">
        <f t="shared" si="46"/>
        <v>6</v>
      </c>
      <c r="E78" s="640">
        <f t="shared" si="47"/>
        <v>0.19354838709677419</v>
      </c>
      <c r="F78" s="641">
        <f>SUMPRODUCT((事故データ!$O$4:$O$364=$C$66)*(事故データ!$AO$4:$AO$364=F$67)*(事故データ!$AT$4:$AT$364=$C78)*(事故データ!$V$4:$V$364=1))</f>
        <v>0</v>
      </c>
      <c r="G78" s="642">
        <f>SUMPRODUCT((事故データ!$O$4:$O$364=$C$66)*(事故データ!$AO$4:$AO$364=G$67)*(事故データ!$AT$4:$AT$364=$C78)*(事故データ!$V$4:$V$364=1))</f>
        <v>1</v>
      </c>
      <c r="H78" s="642">
        <f>SUMPRODUCT((事故データ!$O$4:$O$364=$C$66)*(事故データ!$AO$4:$AO$364=H$67)*(事故データ!$AT$4:$AT$364=$C78)*(事故データ!$V$4:$V$364=1))</f>
        <v>0</v>
      </c>
      <c r="I78" s="642">
        <f>SUMPRODUCT((事故データ!$O$4:$O$364=$C$66)*(事故データ!$AO$4:$AO$364=I$67)*(事故データ!$AT$4:$AT$364=$C78)*(事故データ!$V$4:$V$364=1))</f>
        <v>0</v>
      </c>
      <c r="J78" s="642">
        <f>SUMPRODUCT((事故データ!$O$4:$O$364=$C$66)*(事故データ!$AO$4:$AO$364=J$67)*(事故データ!$AT$4:$AT$364=$C78)*(事故データ!$V$4:$V$364=1))</f>
        <v>0</v>
      </c>
      <c r="K78" s="642">
        <f>SUMPRODUCT((事故データ!$O$4:$O$364=$C$66)*(事故データ!$AO$4:$AO$364=K$67)*(事故データ!$AT$4:$AT$364=$C78)*(事故データ!$V$4:$V$364=1))</f>
        <v>0</v>
      </c>
      <c r="L78" s="642">
        <f>SUMPRODUCT((事故データ!$O$4:$O$364=$C$66)*(事故データ!$AO$4:$AO$364=L$67)*(事故データ!$AT$4:$AT$364=$C78)*(事故データ!$V$4:$V$364=1))</f>
        <v>0</v>
      </c>
      <c r="M78" s="642">
        <f>SUMPRODUCT((事故データ!$O$4:$O$364=$C$66)*(事故データ!$AO$4:$AO$364=M$67)*(事故データ!$AT$4:$AT$364=$C78)*(事故データ!$V$4:$V$364=1))</f>
        <v>0</v>
      </c>
      <c r="N78" s="642">
        <f>SUMPRODUCT((事故データ!$O$4:$O$364=$C$66)*(事故データ!$AO$4:$AO$364=N$67)*(事故データ!$AT$4:$AT$364=$C78)*(事故データ!$V$4:$V$364=1))</f>
        <v>0</v>
      </c>
      <c r="O78" s="642">
        <f>SUMPRODUCT((事故データ!$O$4:$O$364=$C$66)*(事故データ!$AO$4:$AO$364=O$67)*(事故データ!$AT$4:$AT$364=$C78)*(事故データ!$V$4:$V$364=1))</f>
        <v>0</v>
      </c>
      <c r="P78" s="642">
        <f>SUMPRODUCT((事故データ!$O$4:$O$364=$C$66)*(事故データ!$AO$4:$AO$364=P$67)*(事故データ!$AT$4:$AT$364=$C78)*(事故データ!$V$4:$V$364=1))</f>
        <v>0</v>
      </c>
      <c r="Q78" s="642">
        <f>SUMPRODUCT((事故データ!$O$4:$O$364=$C$66)*(事故データ!$AO$4:$AO$364=Q$67)*(事故データ!$AT$4:$AT$364=$C78)*(事故データ!$V$4:$V$364=1))</f>
        <v>0</v>
      </c>
      <c r="R78" s="642">
        <f>SUMPRODUCT((事故データ!$O$4:$O$364=$C$66)*(事故データ!$AO$4:$AO$364=R$67)*(事故データ!$AT$4:$AT$364=$C78)*(事故データ!$V$4:$V$364=1))</f>
        <v>0</v>
      </c>
      <c r="S78" s="642">
        <f>SUMPRODUCT((事故データ!$O$4:$O$364=$C$66)*(事故データ!$AO$4:$AO$364=S$67)*(事故データ!$AT$4:$AT$364=$C78)*(事故データ!$V$4:$V$364=1))</f>
        <v>1</v>
      </c>
      <c r="T78" s="1004">
        <f>SUMPRODUCT((事故データ!$O$4:$O$364=$C$66)*(事故データ!$AO$4:$AO$364=T$67)*(事故データ!$AT$4:$AT$364=$C78)*(事故データ!$V$4:$V$364=1))</f>
        <v>1</v>
      </c>
      <c r="U78" s="1004">
        <f>SUMPRODUCT((事故データ!$O$4:$O$364=$C$66)*(事故データ!$AO$4:$AO$364=U$67)*(事故データ!$AT$4:$AT$364=$C78)*(事故データ!$V$4:$V$364=1))</f>
        <v>0</v>
      </c>
      <c r="V78" s="1004">
        <f>SUMPRODUCT((事故データ!$O$4:$O$364=$C$66)*(事故データ!$AO$4:$AO$364=V$67)*(事故データ!$AT$4:$AT$364=$C78)*(事故データ!$V$4:$V$364=1))</f>
        <v>0</v>
      </c>
      <c r="W78" s="1004">
        <f>SUMPRODUCT((事故データ!$O$4:$O$364=$C$66)*(事故データ!$AO$4:$AO$364=W$67)*(事故データ!$AT$4:$AT$364=$C78)*(事故データ!$V$4:$V$364=1))</f>
        <v>2</v>
      </c>
      <c r="X78" s="1004">
        <f>SUMPRODUCT((事故データ!$O$4:$O$364=$C$66)*(事故データ!$AO$4:$AO$364=X$67)*(事故データ!$AT$4:$AT$364=$C78)*(事故データ!$V$4:$V$364=1))</f>
        <v>1</v>
      </c>
      <c r="Y78" s="1004">
        <f>SUMPRODUCT((事故データ!$O$4:$O$364=$C$66)*(事故データ!$AO$4:$AO$364=Y$67)*(事故データ!$AT$4:$AT$364=$C78)*(事故データ!$V$4:$V$364=1))</f>
        <v>0</v>
      </c>
      <c r="Z78" s="1004">
        <f>SUMPRODUCT((事故データ!$O$4:$O$364=$C$66)*(事故データ!$AO$4:$AO$364=Z$67)*(事故データ!$AT$4:$AT$364=$C78)*(事故データ!$V$4:$V$364=1))</f>
        <v>0</v>
      </c>
      <c r="AA78" s="1004">
        <f>SUMPRODUCT((事故データ!$O$4:$O$364=$C$66)*(事故データ!$AO$4:$AO$364=AA$67)*(事故データ!$AT$4:$AT$364=$C78)*(事故データ!$V$4:$V$364=1))</f>
        <v>0</v>
      </c>
      <c r="AB78" s="642">
        <f>SUMPRODUCT((事故データ!$O$4:$O$364=$C$66)*(事故データ!$AO$4:$AO$364=AB$67)*(事故データ!$AT$4:$AT$364=$C78)*(事故データ!$V$4:$V$364=1))</f>
        <v>0</v>
      </c>
      <c r="AC78" s="642">
        <f>SUMPRODUCT((事故データ!$O$4:$O$364=$C$66)*(事故データ!$AO$4:$AO$364=AC$67)*(事故データ!$AT$4:$AT$364=$C78)*(事故データ!$V$4:$V$364=1))</f>
        <v>0</v>
      </c>
      <c r="AD78" s="643">
        <f>SUMPRODUCT((事故データ!$O$4:$O$364=$C$66)*(事故データ!$AO$4:$AO$364=AD$67)*(事故データ!$AT$4:$AT$364=$C78)*(事故データ!$V$4:$V$364=1))</f>
        <v>0</v>
      </c>
      <c r="AE78" s="972"/>
      <c r="AF78" s="972"/>
      <c r="AG78" s="298"/>
      <c r="AM78" s="298"/>
      <c r="AN78" s="298"/>
      <c r="AO78" s="298"/>
      <c r="AP78" s="299"/>
      <c r="AQ78" s="298"/>
    </row>
    <row r="79" spans="1:44">
      <c r="C79" s="983" t="str">
        <f t="shared" si="45"/>
        <v>右側面前</v>
      </c>
      <c r="D79" s="984">
        <f t="shared" si="46"/>
        <v>1</v>
      </c>
      <c r="E79" s="640">
        <f t="shared" si="47"/>
        <v>3.2258064516129031E-2</v>
      </c>
      <c r="F79" s="641">
        <f>SUMPRODUCT((事故データ!$O$4:$O$364=$C$66)*(事故データ!$AO$4:$AO$364=F$67)*(事故データ!$AT$4:$AT$364=$C79)*(事故データ!$V$4:$V$364=1))</f>
        <v>0</v>
      </c>
      <c r="G79" s="642">
        <f>SUMPRODUCT((事故データ!$O$4:$O$364=$C$66)*(事故データ!$AO$4:$AO$364=G$67)*(事故データ!$AT$4:$AT$364=$C79)*(事故データ!$V$4:$V$364=1))</f>
        <v>0</v>
      </c>
      <c r="H79" s="642">
        <f>SUMPRODUCT((事故データ!$O$4:$O$364=$C$66)*(事故データ!$AO$4:$AO$364=H$67)*(事故データ!$AT$4:$AT$364=$C79)*(事故データ!$V$4:$V$364=1))</f>
        <v>0</v>
      </c>
      <c r="I79" s="642">
        <f>SUMPRODUCT((事故データ!$O$4:$O$364=$C$66)*(事故データ!$AO$4:$AO$364=I$67)*(事故データ!$AT$4:$AT$364=$C79)*(事故データ!$V$4:$V$364=1))</f>
        <v>0</v>
      </c>
      <c r="J79" s="642">
        <f>SUMPRODUCT((事故データ!$O$4:$O$364=$C$66)*(事故データ!$AO$4:$AO$364=J$67)*(事故データ!$AT$4:$AT$364=$C79)*(事故データ!$V$4:$V$364=1))</f>
        <v>0</v>
      </c>
      <c r="K79" s="642">
        <f>SUMPRODUCT((事故データ!$O$4:$O$364=$C$66)*(事故データ!$AO$4:$AO$364=K$67)*(事故データ!$AT$4:$AT$364=$C79)*(事故データ!$V$4:$V$364=1))</f>
        <v>0</v>
      </c>
      <c r="L79" s="642">
        <f>SUMPRODUCT((事故データ!$O$4:$O$364=$C$66)*(事故データ!$AO$4:$AO$364=L$67)*(事故データ!$AT$4:$AT$364=$C79)*(事故データ!$V$4:$V$364=1))</f>
        <v>0</v>
      </c>
      <c r="M79" s="642">
        <f>SUMPRODUCT((事故データ!$O$4:$O$364=$C$66)*(事故データ!$AO$4:$AO$364=M$67)*(事故データ!$AT$4:$AT$364=$C79)*(事故データ!$V$4:$V$364=1))</f>
        <v>0</v>
      </c>
      <c r="N79" s="642">
        <f>SUMPRODUCT((事故データ!$O$4:$O$364=$C$66)*(事故データ!$AO$4:$AO$364=N$67)*(事故データ!$AT$4:$AT$364=$C79)*(事故データ!$V$4:$V$364=1))</f>
        <v>0</v>
      </c>
      <c r="O79" s="642">
        <f>SUMPRODUCT((事故データ!$O$4:$O$364=$C$66)*(事故データ!$AO$4:$AO$364=O$67)*(事故データ!$AT$4:$AT$364=$C79)*(事故データ!$V$4:$V$364=1))</f>
        <v>0</v>
      </c>
      <c r="P79" s="642">
        <f>SUMPRODUCT((事故データ!$O$4:$O$364=$C$66)*(事故データ!$AO$4:$AO$364=P$67)*(事故データ!$AT$4:$AT$364=$C79)*(事故データ!$V$4:$V$364=1))</f>
        <v>0</v>
      </c>
      <c r="Q79" s="642">
        <f>SUMPRODUCT((事故データ!$O$4:$O$364=$C$66)*(事故データ!$AO$4:$AO$364=Q$67)*(事故データ!$AT$4:$AT$364=$C79)*(事故データ!$V$4:$V$364=1))</f>
        <v>0</v>
      </c>
      <c r="R79" s="642">
        <f>SUMPRODUCT((事故データ!$O$4:$O$364=$C$66)*(事故データ!$AO$4:$AO$364=R$67)*(事故データ!$AT$4:$AT$364=$C79)*(事故データ!$V$4:$V$364=1))</f>
        <v>0</v>
      </c>
      <c r="S79" s="642">
        <f>SUMPRODUCT((事故データ!$O$4:$O$364=$C$66)*(事故データ!$AO$4:$AO$364=S$67)*(事故データ!$AT$4:$AT$364=$C79)*(事故データ!$V$4:$V$364=1))</f>
        <v>0</v>
      </c>
      <c r="T79" s="1004">
        <f>SUMPRODUCT((事故データ!$O$4:$O$364=$C$66)*(事故データ!$AO$4:$AO$364=T$67)*(事故データ!$AT$4:$AT$364=$C79)*(事故データ!$V$4:$V$364=1))</f>
        <v>0</v>
      </c>
      <c r="U79" s="1004">
        <f>SUMPRODUCT((事故データ!$O$4:$O$364=$C$66)*(事故データ!$AO$4:$AO$364=U$67)*(事故データ!$AT$4:$AT$364=$C79)*(事故データ!$V$4:$V$364=1))</f>
        <v>1</v>
      </c>
      <c r="V79" s="1004">
        <f>SUMPRODUCT((事故データ!$O$4:$O$364=$C$66)*(事故データ!$AO$4:$AO$364=V$67)*(事故データ!$AT$4:$AT$364=$C79)*(事故データ!$V$4:$V$364=1))</f>
        <v>0</v>
      </c>
      <c r="W79" s="1004">
        <f>SUMPRODUCT((事故データ!$O$4:$O$364=$C$66)*(事故データ!$AO$4:$AO$364=W$67)*(事故データ!$AT$4:$AT$364=$C79)*(事故データ!$V$4:$V$364=1))</f>
        <v>0</v>
      </c>
      <c r="X79" s="1004">
        <f>SUMPRODUCT((事故データ!$O$4:$O$364=$C$66)*(事故データ!$AO$4:$AO$364=X$67)*(事故データ!$AT$4:$AT$364=$C79)*(事故データ!$V$4:$V$364=1))</f>
        <v>0</v>
      </c>
      <c r="Y79" s="1004">
        <f>SUMPRODUCT((事故データ!$O$4:$O$364=$C$66)*(事故データ!$AO$4:$AO$364=Y$67)*(事故データ!$AT$4:$AT$364=$C79)*(事故データ!$V$4:$V$364=1))</f>
        <v>0</v>
      </c>
      <c r="Z79" s="1004">
        <f>SUMPRODUCT((事故データ!$O$4:$O$364=$C$66)*(事故データ!$AO$4:$AO$364=Z$67)*(事故データ!$AT$4:$AT$364=$C79)*(事故データ!$V$4:$V$364=1))</f>
        <v>0</v>
      </c>
      <c r="AA79" s="1004">
        <f>SUMPRODUCT((事故データ!$O$4:$O$364=$C$66)*(事故データ!$AO$4:$AO$364=AA$67)*(事故データ!$AT$4:$AT$364=$C79)*(事故データ!$V$4:$V$364=1))</f>
        <v>0</v>
      </c>
      <c r="AB79" s="642">
        <f>SUMPRODUCT((事故データ!$O$4:$O$364=$C$66)*(事故データ!$AO$4:$AO$364=AB$67)*(事故データ!$AT$4:$AT$364=$C79)*(事故データ!$V$4:$V$364=1))</f>
        <v>0</v>
      </c>
      <c r="AC79" s="642">
        <f>SUMPRODUCT((事故データ!$O$4:$O$364=$C$66)*(事故データ!$AO$4:$AO$364=AC$67)*(事故データ!$AT$4:$AT$364=$C79)*(事故データ!$V$4:$V$364=1))</f>
        <v>0</v>
      </c>
      <c r="AD79" s="643">
        <f>SUMPRODUCT((事故データ!$O$4:$O$364=$C$66)*(事故データ!$AO$4:$AO$364=AD$67)*(事故データ!$AT$4:$AT$364=$C79)*(事故データ!$V$4:$V$364=1))</f>
        <v>0</v>
      </c>
      <c r="AE79" s="972"/>
      <c r="AF79" s="972"/>
      <c r="AG79" s="298"/>
      <c r="AM79" s="298"/>
      <c r="AN79" s="298"/>
      <c r="AO79" s="298"/>
      <c r="AP79" s="298"/>
    </row>
    <row r="80" spans="1:44">
      <c r="C80" s="983" t="str">
        <f t="shared" si="45"/>
        <v>右側面</v>
      </c>
      <c r="D80" s="986">
        <f t="shared" si="46"/>
        <v>0</v>
      </c>
      <c r="E80" s="987">
        <f t="shared" si="47"/>
        <v>0</v>
      </c>
      <c r="F80" s="1028">
        <f>SUMPRODUCT((事故データ!$O$4:$O$364=$C$66)*(事故データ!$AO$4:$AO$364=F$67)*(事故データ!$AT$4:$AT$364=$C80)*(事故データ!$V$4:$V$364=1))</f>
        <v>0</v>
      </c>
      <c r="G80" s="989">
        <f>SUMPRODUCT((事故データ!$O$4:$O$364=$C$66)*(事故データ!$AO$4:$AO$364=G$67)*(事故データ!$AT$4:$AT$364=$C80)*(事故データ!$V$4:$V$364=1))</f>
        <v>0</v>
      </c>
      <c r="H80" s="989">
        <f>SUMPRODUCT((事故データ!$O$4:$O$364=$C$66)*(事故データ!$AO$4:$AO$364=H$67)*(事故データ!$AT$4:$AT$364=$C80)*(事故データ!$V$4:$V$364=1))</f>
        <v>0</v>
      </c>
      <c r="I80" s="989">
        <f>SUMPRODUCT((事故データ!$O$4:$O$364=$C$66)*(事故データ!$AO$4:$AO$364=I$67)*(事故データ!$AT$4:$AT$364=$C80)*(事故データ!$V$4:$V$364=1))</f>
        <v>0</v>
      </c>
      <c r="J80" s="989">
        <f>SUMPRODUCT((事故データ!$O$4:$O$364=$C$66)*(事故データ!$AO$4:$AO$364=J$67)*(事故データ!$AT$4:$AT$364=$C80)*(事故データ!$V$4:$V$364=1))</f>
        <v>0</v>
      </c>
      <c r="K80" s="989">
        <f>SUMPRODUCT((事故データ!$O$4:$O$364=$C$66)*(事故データ!$AO$4:$AO$364=K$67)*(事故データ!$AT$4:$AT$364=$C80)*(事故データ!$V$4:$V$364=1))</f>
        <v>0</v>
      </c>
      <c r="L80" s="989">
        <f>SUMPRODUCT((事故データ!$O$4:$O$364=$C$66)*(事故データ!$AO$4:$AO$364=L$67)*(事故データ!$AT$4:$AT$364=$C80)*(事故データ!$V$4:$V$364=1))</f>
        <v>0</v>
      </c>
      <c r="M80" s="989">
        <f>SUMPRODUCT((事故データ!$O$4:$O$364=$C$66)*(事故データ!$AO$4:$AO$364=M$67)*(事故データ!$AT$4:$AT$364=$C80)*(事故データ!$V$4:$V$364=1))</f>
        <v>0</v>
      </c>
      <c r="N80" s="989">
        <f>SUMPRODUCT((事故データ!$O$4:$O$364=$C$66)*(事故データ!$AO$4:$AO$364=N$67)*(事故データ!$AT$4:$AT$364=$C80)*(事故データ!$V$4:$V$364=1))</f>
        <v>0</v>
      </c>
      <c r="O80" s="989">
        <f>SUMPRODUCT((事故データ!$O$4:$O$364=$C$66)*(事故データ!$AO$4:$AO$364=O$67)*(事故データ!$AT$4:$AT$364=$C80)*(事故データ!$V$4:$V$364=1))</f>
        <v>0</v>
      </c>
      <c r="P80" s="989">
        <f>SUMPRODUCT((事故データ!$O$4:$O$364=$C$66)*(事故データ!$AO$4:$AO$364=P$67)*(事故データ!$AT$4:$AT$364=$C80)*(事故データ!$V$4:$V$364=1))</f>
        <v>0</v>
      </c>
      <c r="Q80" s="989">
        <f>SUMPRODUCT((事故データ!$O$4:$O$364=$C$66)*(事故データ!$AO$4:$AO$364=Q$67)*(事故データ!$AT$4:$AT$364=$C80)*(事故データ!$V$4:$V$364=1))</f>
        <v>0</v>
      </c>
      <c r="R80" s="989">
        <f>SUMPRODUCT((事故データ!$O$4:$O$364=$C$66)*(事故データ!$AO$4:$AO$364=R$67)*(事故データ!$AT$4:$AT$364=$C80)*(事故データ!$V$4:$V$364=1))</f>
        <v>0</v>
      </c>
      <c r="S80" s="989">
        <f>SUMPRODUCT((事故データ!$O$4:$O$364=$C$66)*(事故データ!$AO$4:$AO$364=S$67)*(事故データ!$AT$4:$AT$364=$C80)*(事故データ!$V$4:$V$364=1))</f>
        <v>0</v>
      </c>
      <c r="T80" s="1029">
        <f>SUMPRODUCT((事故データ!$O$4:$O$364=$C$66)*(事故データ!$AO$4:$AO$364=T$67)*(事故データ!$AT$4:$AT$364=$C80)*(事故データ!$V$4:$V$364=1))</f>
        <v>0</v>
      </c>
      <c r="U80" s="1029">
        <f>SUMPRODUCT((事故データ!$O$4:$O$364=$C$66)*(事故データ!$AO$4:$AO$364=U$67)*(事故データ!$AT$4:$AT$364=$C80)*(事故データ!$V$4:$V$364=1))</f>
        <v>0</v>
      </c>
      <c r="V80" s="1029">
        <f>SUMPRODUCT((事故データ!$O$4:$O$364=$C$66)*(事故データ!$AO$4:$AO$364=V$67)*(事故データ!$AT$4:$AT$364=$C80)*(事故データ!$V$4:$V$364=1))</f>
        <v>0</v>
      </c>
      <c r="W80" s="1029">
        <f>SUMPRODUCT((事故データ!$O$4:$O$364=$C$66)*(事故データ!$AO$4:$AO$364=W$67)*(事故データ!$AT$4:$AT$364=$C80)*(事故データ!$V$4:$V$364=1))</f>
        <v>0</v>
      </c>
      <c r="X80" s="1029">
        <f>SUMPRODUCT((事故データ!$O$4:$O$364=$C$66)*(事故データ!$AO$4:$AO$364=X$67)*(事故データ!$AT$4:$AT$364=$C80)*(事故データ!$V$4:$V$364=1))</f>
        <v>0</v>
      </c>
      <c r="Y80" s="1029">
        <f>SUMPRODUCT((事故データ!$O$4:$O$364=$C$66)*(事故データ!$AO$4:$AO$364=Y$67)*(事故データ!$AT$4:$AT$364=$C80)*(事故データ!$V$4:$V$364=1))</f>
        <v>0</v>
      </c>
      <c r="Z80" s="1029">
        <f>SUMPRODUCT((事故データ!$O$4:$O$364=$C$66)*(事故データ!$AO$4:$AO$364=Z$67)*(事故データ!$AT$4:$AT$364=$C80)*(事故データ!$V$4:$V$364=1))</f>
        <v>0</v>
      </c>
      <c r="AA80" s="1029">
        <f>SUMPRODUCT((事故データ!$O$4:$O$364=$C$66)*(事故データ!$AO$4:$AO$364=AA$67)*(事故データ!$AT$4:$AT$364=$C80)*(事故データ!$V$4:$V$364=1))</f>
        <v>0</v>
      </c>
      <c r="AB80" s="989">
        <f>SUMPRODUCT((事故データ!$O$4:$O$364=$C$66)*(事故データ!$AO$4:$AO$364=AB$67)*(事故データ!$AT$4:$AT$364=$C80)*(事故データ!$V$4:$V$364=1))</f>
        <v>0</v>
      </c>
      <c r="AC80" s="989">
        <f>SUMPRODUCT((事故データ!$O$4:$O$364=$C$66)*(事故データ!$AO$4:$AO$364=AC$67)*(事故データ!$AT$4:$AT$364=$C80)*(事故データ!$V$4:$V$364=1))</f>
        <v>0</v>
      </c>
      <c r="AD80" s="990">
        <f>SUMPRODUCT((事故データ!$O$4:$O$364=$C$66)*(事故データ!$AO$4:$AO$364=AD$67)*(事故データ!$AT$4:$AT$364=$C80)*(事故データ!$V$4:$V$364=1))</f>
        <v>0</v>
      </c>
      <c r="AE80" s="972"/>
      <c r="AF80" s="972"/>
      <c r="AG80" s="298"/>
      <c r="AM80" s="298"/>
      <c r="AN80" s="298"/>
      <c r="AO80" s="298"/>
      <c r="AP80" s="298"/>
    </row>
    <row r="81" spans="1:42">
      <c r="C81" s="983" t="str">
        <f t="shared" si="45"/>
        <v>右側面後</v>
      </c>
      <c r="D81" s="986">
        <f t="shared" si="46"/>
        <v>0</v>
      </c>
      <c r="E81" s="987">
        <f>D81/$D$69</f>
        <v>0</v>
      </c>
      <c r="F81" s="1028">
        <f>SUMPRODUCT((事故データ!$O$4:$O$364=$C$66)*(事故データ!$AO$4:$AO$364=F$67)*(事故データ!$AT$4:$AT$364=$C81)*(事故データ!$V$4:$V$364=1))</f>
        <v>0</v>
      </c>
      <c r="G81" s="989">
        <f>SUMPRODUCT((事故データ!$O$4:$O$364=$C$66)*(事故データ!$AO$4:$AO$364=G$67)*(事故データ!$AT$4:$AT$364=$C81)*(事故データ!$V$4:$V$364=1))</f>
        <v>0</v>
      </c>
      <c r="H81" s="989">
        <f>SUMPRODUCT((事故データ!$O$4:$O$364=$C$66)*(事故データ!$AO$4:$AO$364=H$67)*(事故データ!$AT$4:$AT$364=$C81)*(事故データ!$V$4:$V$364=1))</f>
        <v>0</v>
      </c>
      <c r="I81" s="989">
        <f>SUMPRODUCT((事故データ!$O$4:$O$364=$C$66)*(事故データ!$AO$4:$AO$364=I$67)*(事故データ!$AT$4:$AT$364=$C81)*(事故データ!$V$4:$V$364=1))</f>
        <v>0</v>
      </c>
      <c r="J81" s="989">
        <f>SUMPRODUCT((事故データ!$O$4:$O$364=$C$66)*(事故データ!$AO$4:$AO$364=J$67)*(事故データ!$AT$4:$AT$364=$C81)*(事故データ!$V$4:$V$364=1))</f>
        <v>0</v>
      </c>
      <c r="K81" s="989">
        <f>SUMPRODUCT((事故データ!$O$4:$O$364=$C$66)*(事故データ!$AO$4:$AO$364=K$67)*(事故データ!$AT$4:$AT$364=$C81)*(事故データ!$V$4:$V$364=1))</f>
        <v>0</v>
      </c>
      <c r="L81" s="989">
        <f>SUMPRODUCT((事故データ!$O$4:$O$364=$C$66)*(事故データ!$AO$4:$AO$364=L$67)*(事故データ!$AT$4:$AT$364=$C81)*(事故データ!$V$4:$V$364=1))</f>
        <v>0</v>
      </c>
      <c r="M81" s="989">
        <f>SUMPRODUCT((事故データ!$O$4:$O$364=$C$66)*(事故データ!$AO$4:$AO$364=M$67)*(事故データ!$AT$4:$AT$364=$C81)*(事故データ!$V$4:$V$364=1))</f>
        <v>0</v>
      </c>
      <c r="N81" s="989">
        <f>SUMPRODUCT((事故データ!$O$4:$O$364=$C$66)*(事故データ!$AO$4:$AO$364=N$67)*(事故データ!$AT$4:$AT$364=$C81)*(事故データ!$V$4:$V$364=1))</f>
        <v>0</v>
      </c>
      <c r="O81" s="989">
        <f>SUMPRODUCT((事故データ!$O$4:$O$364=$C$66)*(事故データ!$AO$4:$AO$364=O$67)*(事故データ!$AT$4:$AT$364=$C81)*(事故データ!$V$4:$V$364=1))</f>
        <v>0</v>
      </c>
      <c r="P81" s="989">
        <f>SUMPRODUCT((事故データ!$O$4:$O$364=$C$66)*(事故データ!$AO$4:$AO$364=P$67)*(事故データ!$AT$4:$AT$364=$C81)*(事故データ!$V$4:$V$364=1))</f>
        <v>0</v>
      </c>
      <c r="Q81" s="989">
        <f>SUMPRODUCT((事故データ!$O$4:$O$364=$C$66)*(事故データ!$AO$4:$AO$364=Q$67)*(事故データ!$AT$4:$AT$364=$C81)*(事故データ!$V$4:$V$364=1))</f>
        <v>0</v>
      </c>
      <c r="R81" s="989">
        <f>SUMPRODUCT((事故データ!$O$4:$O$364=$C$66)*(事故データ!$AO$4:$AO$364=R$67)*(事故データ!$AT$4:$AT$364=$C81)*(事故データ!$V$4:$V$364=1))</f>
        <v>0</v>
      </c>
      <c r="S81" s="989">
        <f>SUMPRODUCT((事故データ!$O$4:$O$364=$C$66)*(事故データ!$AO$4:$AO$364=S$67)*(事故データ!$AT$4:$AT$364=$C81)*(事故データ!$V$4:$V$364=1))</f>
        <v>0</v>
      </c>
      <c r="T81" s="1029">
        <f>SUMPRODUCT((事故データ!$O$4:$O$364=$C$66)*(事故データ!$AO$4:$AO$364=T$67)*(事故データ!$AT$4:$AT$364=$C81)*(事故データ!$V$4:$V$364=1))</f>
        <v>0</v>
      </c>
      <c r="U81" s="1029">
        <f>SUMPRODUCT((事故データ!$O$4:$O$364=$C$66)*(事故データ!$AO$4:$AO$364=U$67)*(事故データ!$AT$4:$AT$364=$C81)*(事故データ!$V$4:$V$364=1))</f>
        <v>0</v>
      </c>
      <c r="V81" s="1029">
        <f>SUMPRODUCT((事故データ!$O$4:$O$364=$C$66)*(事故データ!$AO$4:$AO$364=V$67)*(事故データ!$AT$4:$AT$364=$C81)*(事故データ!$V$4:$V$364=1))</f>
        <v>0</v>
      </c>
      <c r="W81" s="1029">
        <f>SUMPRODUCT((事故データ!$O$4:$O$364=$C$66)*(事故データ!$AO$4:$AO$364=W$67)*(事故データ!$AT$4:$AT$364=$C81)*(事故データ!$V$4:$V$364=1))</f>
        <v>0</v>
      </c>
      <c r="X81" s="1029">
        <f>SUMPRODUCT((事故データ!$O$4:$O$364=$C$66)*(事故データ!$AO$4:$AO$364=X$67)*(事故データ!$AT$4:$AT$364=$C81)*(事故データ!$V$4:$V$364=1))</f>
        <v>0</v>
      </c>
      <c r="Y81" s="1029">
        <f>SUMPRODUCT((事故データ!$O$4:$O$364=$C$66)*(事故データ!$AO$4:$AO$364=Y$67)*(事故データ!$AT$4:$AT$364=$C81)*(事故データ!$V$4:$V$364=1))</f>
        <v>0</v>
      </c>
      <c r="Z81" s="1029">
        <f>SUMPRODUCT((事故データ!$O$4:$O$364=$C$66)*(事故データ!$AO$4:$AO$364=Z$67)*(事故データ!$AT$4:$AT$364=$C81)*(事故データ!$V$4:$V$364=1))</f>
        <v>0</v>
      </c>
      <c r="AA81" s="1029">
        <f>SUMPRODUCT((事故データ!$O$4:$O$364=$C$66)*(事故データ!$AO$4:$AO$364=AA$67)*(事故データ!$AT$4:$AT$364=$C81)*(事故データ!$V$4:$V$364=1))</f>
        <v>0</v>
      </c>
      <c r="AB81" s="989">
        <f>SUMPRODUCT((事故データ!$O$4:$O$364=$C$66)*(事故データ!$AO$4:$AO$364=AB$67)*(事故データ!$AT$4:$AT$364=$C81)*(事故データ!$V$4:$V$364=1))</f>
        <v>0</v>
      </c>
      <c r="AC81" s="989">
        <f>SUMPRODUCT((事故データ!$O$4:$O$364=$C$66)*(事故データ!$AO$4:$AO$364=AC$67)*(事故データ!$AT$4:$AT$364=$C81)*(事故データ!$V$4:$V$364=1))</f>
        <v>0</v>
      </c>
      <c r="AD81" s="990">
        <f>SUMPRODUCT((事故データ!$O$4:$O$364=$C$66)*(事故データ!$AO$4:$AO$364=AD$67)*(事故データ!$AT$4:$AT$364=$C81)*(事故データ!$V$4:$V$364=1))</f>
        <v>0</v>
      </c>
      <c r="AE81" s="972"/>
      <c r="AF81" s="972"/>
      <c r="AG81" s="298"/>
      <c r="AM81" s="298"/>
      <c r="AN81" s="298"/>
      <c r="AO81" s="298"/>
      <c r="AP81" s="298"/>
    </row>
    <row r="82" spans="1:42">
      <c r="C82" s="983" t="str">
        <f t="shared" si="45"/>
        <v>上部箱中央</v>
      </c>
      <c r="D82" s="986">
        <f t="shared" si="46"/>
        <v>0</v>
      </c>
      <c r="E82" s="987">
        <f t="shared" ref="E82:E84" si="48">D82/$D$69</f>
        <v>0</v>
      </c>
      <c r="F82" s="1028">
        <f>SUMPRODUCT((事故データ!$O$4:$O$364=$C$66)*(事故データ!$AO$4:$AO$364=F$67)*(事故データ!$AT$4:$AT$364=$C82)*(事故データ!$V$4:$V$364=1))</f>
        <v>0</v>
      </c>
      <c r="G82" s="989">
        <f>SUMPRODUCT((事故データ!$O$4:$O$364=$C$66)*(事故データ!$AO$4:$AO$364=G$67)*(事故データ!$AT$4:$AT$364=$C82)*(事故データ!$V$4:$V$364=1))</f>
        <v>0</v>
      </c>
      <c r="H82" s="989">
        <f>SUMPRODUCT((事故データ!$O$4:$O$364=$C$66)*(事故データ!$AO$4:$AO$364=H$67)*(事故データ!$AT$4:$AT$364=$C82)*(事故データ!$V$4:$V$364=1))</f>
        <v>0</v>
      </c>
      <c r="I82" s="989">
        <f>SUMPRODUCT((事故データ!$O$4:$O$364=$C$66)*(事故データ!$AO$4:$AO$364=I$67)*(事故データ!$AT$4:$AT$364=$C82)*(事故データ!$V$4:$V$364=1))</f>
        <v>0</v>
      </c>
      <c r="J82" s="989">
        <f>SUMPRODUCT((事故データ!$O$4:$O$364=$C$66)*(事故データ!$AO$4:$AO$364=J$67)*(事故データ!$AT$4:$AT$364=$C82)*(事故データ!$V$4:$V$364=1))</f>
        <v>0</v>
      </c>
      <c r="K82" s="989">
        <f>SUMPRODUCT((事故データ!$O$4:$O$364=$C$66)*(事故データ!$AO$4:$AO$364=K$67)*(事故データ!$AT$4:$AT$364=$C82)*(事故データ!$V$4:$V$364=1))</f>
        <v>0</v>
      </c>
      <c r="L82" s="989">
        <f>SUMPRODUCT((事故データ!$O$4:$O$364=$C$66)*(事故データ!$AO$4:$AO$364=L$67)*(事故データ!$AT$4:$AT$364=$C82)*(事故データ!$V$4:$V$364=1))</f>
        <v>0</v>
      </c>
      <c r="M82" s="989">
        <f>SUMPRODUCT((事故データ!$O$4:$O$364=$C$66)*(事故データ!$AO$4:$AO$364=M$67)*(事故データ!$AT$4:$AT$364=$C82)*(事故データ!$V$4:$V$364=1))</f>
        <v>0</v>
      </c>
      <c r="N82" s="989">
        <f>SUMPRODUCT((事故データ!$O$4:$O$364=$C$66)*(事故データ!$AO$4:$AO$364=N$67)*(事故データ!$AT$4:$AT$364=$C82)*(事故データ!$V$4:$V$364=1))</f>
        <v>0</v>
      </c>
      <c r="O82" s="989">
        <f>SUMPRODUCT((事故データ!$O$4:$O$364=$C$66)*(事故データ!$AO$4:$AO$364=O$67)*(事故データ!$AT$4:$AT$364=$C82)*(事故データ!$V$4:$V$364=1))</f>
        <v>0</v>
      </c>
      <c r="P82" s="989">
        <f>SUMPRODUCT((事故データ!$O$4:$O$364=$C$66)*(事故データ!$AO$4:$AO$364=P$67)*(事故データ!$AT$4:$AT$364=$C82)*(事故データ!$V$4:$V$364=1))</f>
        <v>0</v>
      </c>
      <c r="Q82" s="989">
        <f>SUMPRODUCT((事故データ!$O$4:$O$364=$C$66)*(事故データ!$AO$4:$AO$364=Q$67)*(事故データ!$AT$4:$AT$364=$C82)*(事故データ!$V$4:$V$364=1))</f>
        <v>0</v>
      </c>
      <c r="R82" s="989">
        <f>SUMPRODUCT((事故データ!$O$4:$O$364=$C$66)*(事故データ!$AO$4:$AO$364=R$67)*(事故データ!$AT$4:$AT$364=$C82)*(事故データ!$V$4:$V$364=1))</f>
        <v>0</v>
      </c>
      <c r="S82" s="989">
        <f>SUMPRODUCT((事故データ!$O$4:$O$364=$C$66)*(事故データ!$AO$4:$AO$364=S$67)*(事故データ!$AT$4:$AT$364=$C82)*(事故データ!$V$4:$V$364=1))</f>
        <v>0</v>
      </c>
      <c r="T82" s="1029">
        <f>SUMPRODUCT((事故データ!$O$4:$O$364=$C$66)*(事故データ!$AO$4:$AO$364=T$67)*(事故データ!$AT$4:$AT$364=$C82)*(事故データ!$V$4:$V$364=1))</f>
        <v>0</v>
      </c>
      <c r="U82" s="1029">
        <f>SUMPRODUCT((事故データ!$O$4:$O$364=$C$66)*(事故データ!$AO$4:$AO$364=U$67)*(事故データ!$AT$4:$AT$364=$C82)*(事故データ!$V$4:$V$364=1))</f>
        <v>0</v>
      </c>
      <c r="V82" s="1029">
        <f>SUMPRODUCT((事故データ!$O$4:$O$364=$C$66)*(事故データ!$AO$4:$AO$364=V$67)*(事故データ!$AT$4:$AT$364=$C82)*(事故データ!$V$4:$V$364=1))</f>
        <v>0</v>
      </c>
      <c r="W82" s="1029">
        <f>SUMPRODUCT((事故データ!$O$4:$O$364=$C$66)*(事故データ!$AO$4:$AO$364=W$67)*(事故データ!$AT$4:$AT$364=$C82)*(事故データ!$V$4:$V$364=1))</f>
        <v>0</v>
      </c>
      <c r="X82" s="1029">
        <f>SUMPRODUCT((事故データ!$O$4:$O$364=$C$66)*(事故データ!$AO$4:$AO$364=X$67)*(事故データ!$AT$4:$AT$364=$C82)*(事故データ!$V$4:$V$364=1))</f>
        <v>0</v>
      </c>
      <c r="Y82" s="1029">
        <f>SUMPRODUCT((事故データ!$O$4:$O$364=$C$66)*(事故データ!$AO$4:$AO$364=Y$67)*(事故データ!$AT$4:$AT$364=$C82)*(事故データ!$V$4:$V$364=1))</f>
        <v>0</v>
      </c>
      <c r="Z82" s="1029">
        <f>SUMPRODUCT((事故データ!$O$4:$O$364=$C$66)*(事故データ!$AO$4:$AO$364=Z$67)*(事故データ!$AT$4:$AT$364=$C82)*(事故データ!$V$4:$V$364=1))</f>
        <v>0</v>
      </c>
      <c r="AA82" s="1029">
        <f>SUMPRODUCT((事故データ!$O$4:$O$364=$C$66)*(事故データ!$AO$4:$AO$364=AA$67)*(事故データ!$AT$4:$AT$364=$C82)*(事故データ!$V$4:$V$364=1))</f>
        <v>0</v>
      </c>
      <c r="AB82" s="989">
        <f>SUMPRODUCT((事故データ!$O$4:$O$364=$C$66)*(事故データ!$AO$4:$AO$364=AB$67)*(事故データ!$AT$4:$AT$364=$C82)*(事故データ!$V$4:$V$364=1))</f>
        <v>0</v>
      </c>
      <c r="AC82" s="989">
        <f>SUMPRODUCT((事故データ!$O$4:$O$364=$C$66)*(事故データ!$AO$4:$AO$364=AC$67)*(事故データ!$AT$4:$AT$364=$C82)*(事故データ!$V$4:$V$364=1))</f>
        <v>0</v>
      </c>
      <c r="AD82" s="990">
        <f>SUMPRODUCT((事故データ!$O$4:$O$364=$C$66)*(事故データ!$AO$4:$AO$364=AD$67)*(事故データ!$AT$4:$AT$364=$C82)*(事故データ!$V$4:$V$364=1))</f>
        <v>0</v>
      </c>
      <c r="AE82" s="972"/>
      <c r="AF82" s="972"/>
      <c r="AG82" s="298"/>
      <c r="AM82" s="298"/>
      <c r="AN82" s="298"/>
      <c r="AO82" s="298"/>
      <c r="AP82" s="298"/>
    </row>
    <row r="83" spans="1:42">
      <c r="C83" s="983" t="str">
        <f t="shared" si="45"/>
        <v>下部</v>
      </c>
      <c r="D83" s="984">
        <f t="shared" si="46"/>
        <v>0</v>
      </c>
      <c r="E83" s="640">
        <f t="shared" si="48"/>
        <v>0</v>
      </c>
      <c r="F83" s="641">
        <f>SUMPRODUCT((事故データ!$O$4:$O$364=$C$66)*(事故データ!$AO$4:$AO$364=F$67)*(事故データ!$AT$4:$AT$364=$C83)*(事故データ!$V$4:$V$364=1))</f>
        <v>0</v>
      </c>
      <c r="G83" s="642">
        <f>SUMPRODUCT((事故データ!$O$4:$O$364=$C$66)*(事故データ!$AO$4:$AO$364=G$67)*(事故データ!$AT$4:$AT$364=$C83)*(事故データ!$V$4:$V$364=1))</f>
        <v>0</v>
      </c>
      <c r="H83" s="642">
        <f>SUMPRODUCT((事故データ!$O$4:$O$364=$C$66)*(事故データ!$AO$4:$AO$364=H$67)*(事故データ!$AT$4:$AT$364=$C83)*(事故データ!$V$4:$V$364=1))</f>
        <v>0</v>
      </c>
      <c r="I83" s="642">
        <f>SUMPRODUCT((事故データ!$O$4:$O$364=$C$66)*(事故データ!$AO$4:$AO$364=I$67)*(事故データ!$AT$4:$AT$364=$C83)*(事故データ!$V$4:$V$364=1))</f>
        <v>0</v>
      </c>
      <c r="J83" s="642">
        <f>SUMPRODUCT((事故データ!$O$4:$O$364=$C$66)*(事故データ!$AO$4:$AO$364=J$67)*(事故データ!$AT$4:$AT$364=$C83)*(事故データ!$V$4:$V$364=1))</f>
        <v>0</v>
      </c>
      <c r="K83" s="642">
        <f>SUMPRODUCT((事故データ!$O$4:$O$364=$C$66)*(事故データ!$AO$4:$AO$364=K$67)*(事故データ!$AT$4:$AT$364=$C83)*(事故データ!$V$4:$V$364=1))</f>
        <v>0</v>
      </c>
      <c r="L83" s="642">
        <f>SUMPRODUCT((事故データ!$O$4:$O$364=$C$66)*(事故データ!$AO$4:$AO$364=L$67)*(事故データ!$AT$4:$AT$364=$C83)*(事故データ!$V$4:$V$364=1))</f>
        <v>0</v>
      </c>
      <c r="M83" s="642">
        <f>SUMPRODUCT((事故データ!$O$4:$O$364=$C$66)*(事故データ!$AO$4:$AO$364=M$67)*(事故データ!$AT$4:$AT$364=$C83)*(事故データ!$V$4:$V$364=1))</f>
        <v>0</v>
      </c>
      <c r="N83" s="642">
        <f>SUMPRODUCT((事故データ!$O$4:$O$364=$C$66)*(事故データ!$AO$4:$AO$364=N$67)*(事故データ!$AT$4:$AT$364=$C83)*(事故データ!$V$4:$V$364=1))</f>
        <v>0</v>
      </c>
      <c r="O83" s="642">
        <f>SUMPRODUCT((事故データ!$O$4:$O$364=$C$66)*(事故データ!$AO$4:$AO$364=O$67)*(事故データ!$AT$4:$AT$364=$C83)*(事故データ!$V$4:$V$364=1))</f>
        <v>0</v>
      </c>
      <c r="P83" s="642">
        <f>SUMPRODUCT((事故データ!$O$4:$O$364=$C$66)*(事故データ!$AO$4:$AO$364=P$67)*(事故データ!$AT$4:$AT$364=$C83)*(事故データ!$V$4:$V$364=1))</f>
        <v>0</v>
      </c>
      <c r="Q83" s="642">
        <f>SUMPRODUCT((事故データ!$O$4:$O$364=$C$66)*(事故データ!$AO$4:$AO$364=Q$67)*(事故データ!$AT$4:$AT$364=$C83)*(事故データ!$V$4:$V$364=1))</f>
        <v>0</v>
      </c>
      <c r="R83" s="642">
        <f>SUMPRODUCT((事故データ!$O$4:$O$364=$C$66)*(事故データ!$AO$4:$AO$364=R$67)*(事故データ!$AT$4:$AT$364=$C83)*(事故データ!$V$4:$V$364=1))</f>
        <v>0</v>
      </c>
      <c r="S83" s="642">
        <f>SUMPRODUCT((事故データ!$O$4:$O$364=$C$66)*(事故データ!$AO$4:$AO$364=S$67)*(事故データ!$AT$4:$AT$364=$C83)*(事故データ!$V$4:$V$364=1))</f>
        <v>0</v>
      </c>
      <c r="T83" s="1004">
        <f>SUMPRODUCT((事故データ!$O$4:$O$364=$C$66)*(事故データ!$AO$4:$AO$364=T$67)*(事故データ!$AT$4:$AT$364=$C83)*(事故データ!$V$4:$V$364=1))</f>
        <v>0</v>
      </c>
      <c r="U83" s="1004">
        <f>SUMPRODUCT((事故データ!$O$4:$O$364=$C$66)*(事故データ!$AO$4:$AO$364=U$67)*(事故データ!$AT$4:$AT$364=$C83)*(事故データ!$V$4:$V$364=1))</f>
        <v>0</v>
      </c>
      <c r="V83" s="1004">
        <f>SUMPRODUCT((事故データ!$O$4:$O$364=$C$66)*(事故データ!$AO$4:$AO$364=V$67)*(事故データ!$AT$4:$AT$364=$C83)*(事故データ!$V$4:$V$364=1))</f>
        <v>0</v>
      </c>
      <c r="W83" s="1004">
        <f>SUMPRODUCT((事故データ!$O$4:$O$364=$C$66)*(事故データ!$AO$4:$AO$364=W$67)*(事故データ!$AT$4:$AT$364=$C83)*(事故データ!$V$4:$V$364=1))</f>
        <v>0</v>
      </c>
      <c r="X83" s="1004">
        <f>SUMPRODUCT((事故データ!$O$4:$O$364=$C$66)*(事故データ!$AO$4:$AO$364=X$67)*(事故データ!$AT$4:$AT$364=$C83)*(事故データ!$V$4:$V$364=1))</f>
        <v>0</v>
      </c>
      <c r="Y83" s="1004">
        <f>SUMPRODUCT((事故データ!$O$4:$O$364=$C$66)*(事故データ!$AO$4:$AO$364=Y$67)*(事故データ!$AT$4:$AT$364=$C83)*(事故データ!$V$4:$V$364=1))</f>
        <v>0</v>
      </c>
      <c r="Z83" s="1004">
        <f>SUMPRODUCT((事故データ!$O$4:$O$364=$C$66)*(事故データ!$AO$4:$AO$364=Z$67)*(事故データ!$AT$4:$AT$364=$C83)*(事故データ!$V$4:$V$364=1))</f>
        <v>0</v>
      </c>
      <c r="AA83" s="1004">
        <f>SUMPRODUCT((事故データ!$O$4:$O$364=$C$66)*(事故データ!$AO$4:$AO$364=AA$67)*(事故データ!$AT$4:$AT$364=$C83)*(事故データ!$V$4:$V$364=1))</f>
        <v>0</v>
      </c>
      <c r="AB83" s="642">
        <f>SUMPRODUCT((事故データ!$O$4:$O$364=$C$66)*(事故データ!$AO$4:$AO$364=AB$67)*(事故データ!$AT$4:$AT$364=$C83)*(事故データ!$V$4:$V$364=1))</f>
        <v>0</v>
      </c>
      <c r="AC83" s="642">
        <f>SUMPRODUCT((事故データ!$O$4:$O$364=$C$66)*(事故データ!$AO$4:$AO$364=AC$67)*(事故データ!$AT$4:$AT$364=$C83)*(事故データ!$V$4:$V$364=1))</f>
        <v>0</v>
      </c>
      <c r="AD83" s="643">
        <f>SUMPRODUCT((事故データ!$O$4:$O$364=$C$66)*(事故データ!$AO$4:$AO$364=AD$67)*(事故データ!$AT$4:$AT$364=$C83)*(事故データ!$V$4:$V$364=1))</f>
        <v>0</v>
      </c>
      <c r="AE83" s="972"/>
      <c r="AF83" s="972"/>
      <c r="AG83" s="298"/>
      <c r="AH83" s="298"/>
      <c r="AI83" s="299"/>
      <c r="AJ83" s="299"/>
      <c r="AK83" s="299"/>
      <c r="AL83" s="298"/>
      <c r="AM83" s="298"/>
      <c r="AN83" s="298"/>
      <c r="AO83" s="298"/>
      <c r="AP83" s="298"/>
    </row>
    <row r="84" spans="1:42">
      <c r="A84" s="325" t="s">
        <v>317</v>
      </c>
      <c r="C84" s="983" t="str">
        <f t="shared" si="45"/>
        <v>その他</v>
      </c>
      <c r="D84" s="984">
        <f t="shared" si="46"/>
        <v>0</v>
      </c>
      <c r="E84" s="640">
        <f t="shared" si="48"/>
        <v>0</v>
      </c>
      <c r="F84" s="641">
        <f>SUMPRODUCT((事故データ!$O$4:$O$364=$C$66)*(事故データ!$AO$4:$AO$364=F$67)*(事故データ!$AT$4:$AT$364=$C84)*(事故データ!$V$4:$V$364=1))</f>
        <v>0</v>
      </c>
      <c r="G84" s="642">
        <f>SUMPRODUCT((事故データ!$O$4:$O$364=$C$66)*(事故データ!$AO$4:$AO$364=G$67)*(事故データ!$AT$4:$AT$364=$C84)*(事故データ!$V$4:$V$364=1))</f>
        <v>0</v>
      </c>
      <c r="H84" s="642">
        <f>SUMPRODUCT((事故データ!$O$4:$O$364=$C$66)*(事故データ!$AO$4:$AO$364=H$67)*(事故データ!$AT$4:$AT$364=$C84)*(事故データ!$V$4:$V$364=1))</f>
        <v>0</v>
      </c>
      <c r="I84" s="642">
        <f>SUMPRODUCT((事故データ!$O$4:$O$364=$C$66)*(事故データ!$AO$4:$AO$364=I$67)*(事故データ!$AT$4:$AT$364=$C84)*(事故データ!$V$4:$V$364=1))</f>
        <v>0</v>
      </c>
      <c r="J84" s="642">
        <f>SUMPRODUCT((事故データ!$O$4:$O$364=$C$66)*(事故データ!$AO$4:$AO$364=J$67)*(事故データ!$AT$4:$AT$364=$C84)*(事故データ!$V$4:$V$364=1))</f>
        <v>0</v>
      </c>
      <c r="K84" s="642">
        <f>SUMPRODUCT((事故データ!$O$4:$O$364=$C$66)*(事故データ!$AO$4:$AO$364=K$67)*(事故データ!$AT$4:$AT$364=$C84)*(事故データ!$V$4:$V$364=1))</f>
        <v>0</v>
      </c>
      <c r="L84" s="642">
        <f>SUMPRODUCT((事故データ!$O$4:$O$364=$C$66)*(事故データ!$AO$4:$AO$364=L$67)*(事故データ!$AT$4:$AT$364=$C84)*(事故データ!$V$4:$V$364=1))</f>
        <v>0</v>
      </c>
      <c r="M84" s="642">
        <f>SUMPRODUCT((事故データ!$O$4:$O$364=$C$66)*(事故データ!$AO$4:$AO$364=M$67)*(事故データ!$AT$4:$AT$364=$C84)*(事故データ!$V$4:$V$364=1))</f>
        <v>0</v>
      </c>
      <c r="N84" s="642">
        <f>SUMPRODUCT((事故データ!$O$4:$O$364=$C$66)*(事故データ!$AO$4:$AO$364=N$67)*(事故データ!$AT$4:$AT$364=$C84)*(事故データ!$V$4:$V$364=1))</f>
        <v>0</v>
      </c>
      <c r="O84" s="642">
        <f>SUMPRODUCT((事故データ!$O$4:$O$364=$C$66)*(事故データ!$AO$4:$AO$364=O$67)*(事故データ!$AT$4:$AT$364=$C84)*(事故データ!$V$4:$V$364=1))</f>
        <v>0</v>
      </c>
      <c r="P84" s="642">
        <f>SUMPRODUCT((事故データ!$O$4:$O$364=$C$66)*(事故データ!$AO$4:$AO$364=P$67)*(事故データ!$AT$4:$AT$364=$C84)*(事故データ!$V$4:$V$364=1))</f>
        <v>0</v>
      </c>
      <c r="Q84" s="642">
        <f>SUMPRODUCT((事故データ!$O$4:$O$364=$C$66)*(事故データ!$AO$4:$AO$364=Q$67)*(事故データ!$AT$4:$AT$364=$C84)*(事故データ!$V$4:$V$364=1))</f>
        <v>0</v>
      </c>
      <c r="R84" s="642">
        <f>SUMPRODUCT((事故データ!$O$4:$O$364=$C$66)*(事故データ!$AO$4:$AO$364=R$67)*(事故データ!$AT$4:$AT$364=$C84)*(事故データ!$V$4:$V$364=1))</f>
        <v>0</v>
      </c>
      <c r="S84" s="642">
        <f>SUMPRODUCT((事故データ!$O$4:$O$364=$C$66)*(事故データ!$AO$4:$AO$364=S$67)*(事故データ!$AT$4:$AT$364=$C84)*(事故データ!$V$4:$V$364=1))</f>
        <v>0</v>
      </c>
      <c r="T84" s="1004">
        <f>SUMPRODUCT((事故データ!$O$4:$O$364=$C$66)*(事故データ!$AO$4:$AO$364=T$67)*(事故データ!$AT$4:$AT$364=$C84)*(事故データ!$V$4:$V$364=1))</f>
        <v>0</v>
      </c>
      <c r="U84" s="1004">
        <f>SUMPRODUCT((事故データ!$O$4:$O$364=$C$66)*(事故データ!$AO$4:$AO$364=U$67)*(事故データ!$AT$4:$AT$364=$C84)*(事故データ!$V$4:$V$364=1))</f>
        <v>0</v>
      </c>
      <c r="V84" s="1004">
        <f>SUMPRODUCT((事故データ!$O$4:$O$364=$C$66)*(事故データ!$AO$4:$AO$364=V$67)*(事故データ!$AT$4:$AT$364=$C84)*(事故データ!$V$4:$V$364=1))</f>
        <v>0</v>
      </c>
      <c r="W84" s="1004">
        <f>SUMPRODUCT((事故データ!$O$4:$O$364=$C$66)*(事故データ!$AO$4:$AO$364=W$67)*(事故データ!$AT$4:$AT$364=$C84)*(事故データ!$V$4:$V$364=1))</f>
        <v>0</v>
      </c>
      <c r="X84" s="1004">
        <f>SUMPRODUCT((事故データ!$O$4:$O$364=$C$66)*(事故データ!$AO$4:$AO$364=X$67)*(事故データ!$AT$4:$AT$364=$C84)*(事故データ!$V$4:$V$364=1))</f>
        <v>0</v>
      </c>
      <c r="Y84" s="1004">
        <f>SUMPRODUCT((事故データ!$O$4:$O$364=$C$66)*(事故データ!$AO$4:$AO$364=Y$67)*(事故データ!$AT$4:$AT$364=$C84)*(事故データ!$V$4:$V$364=1))</f>
        <v>0</v>
      </c>
      <c r="Z84" s="1004">
        <f>SUMPRODUCT((事故データ!$O$4:$O$364=$C$66)*(事故データ!$AO$4:$AO$364=Z$67)*(事故データ!$AT$4:$AT$364=$C84)*(事故データ!$V$4:$V$364=1))</f>
        <v>0</v>
      </c>
      <c r="AA84" s="1004">
        <f>SUMPRODUCT((事故データ!$O$4:$O$364=$C$66)*(事故データ!$AO$4:$AO$364=AA$67)*(事故データ!$AT$4:$AT$364=$C84)*(事故データ!$V$4:$V$364=1))</f>
        <v>0</v>
      </c>
      <c r="AB84" s="642">
        <f>SUMPRODUCT((事故データ!$O$4:$O$364=$C$66)*(事故データ!$AO$4:$AO$364=AB$67)*(事故データ!$AT$4:$AT$364=$C84)*(事故データ!$V$4:$V$364=1))</f>
        <v>0</v>
      </c>
      <c r="AC84" s="642">
        <f>SUMPRODUCT((事故データ!$O$4:$O$364=$C$66)*(事故データ!$AO$4:$AO$364=AC$67)*(事故データ!$AT$4:$AT$364=$C84)*(事故データ!$V$4:$V$364=1))</f>
        <v>0</v>
      </c>
      <c r="AD84" s="643">
        <f>SUMPRODUCT((事故データ!$O$4:$O$364=$C$66)*(事故データ!$AO$4:$AO$364=AD$67)*(事故データ!$AT$4:$AT$364=$C84)*(事故データ!$V$4:$V$364=1))</f>
        <v>0</v>
      </c>
      <c r="AE84" s="972"/>
      <c r="AF84" s="972"/>
      <c r="AG84" s="298"/>
      <c r="AH84" s="298"/>
      <c r="AI84" s="299"/>
      <c r="AJ84" s="299"/>
      <c r="AK84" s="299"/>
      <c r="AL84" s="298"/>
      <c r="AM84" s="298"/>
      <c r="AN84" s="298"/>
      <c r="AO84" s="298"/>
      <c r="AP84" s="298"/>
    </row>
    <row r="85" spans="1:42">
      <c r="C85" s="991" t="str">
        <f t="shared" si="45"/>
        <v>不明</v>
      </c>
      <c r="D85" s="992">
        <f t="shared" si="46"/>
        <v>0</v>
      </c>
      <c r="E85" s="645">
        <f t="shared" ref="E85" si="49">D85/$D$69</f>
        <v>0</v>
      </c>
      <c r="F85" s="646">
        <f>SUMPRODUCT((事故データ!$O$4:$O$364=$C$66)*(事故データ!$AO$4:$AO$364=F$67)*(事故データ!$AT$4:$AT$364=$C85)*(事故データ!$V$4:$V$364=1))</f>
        <v>0</v>
      </c>
      <c r="G85" s="647">
        <f>SUMPRODUCT((事故データ!$O$4:$O$364=$C$66)*(事故データ!$AO$4:$AO$364=G$67)*(事故データ!$AT$4:$AT$364=$C85)*(事故データ!$V$4:$V$364=1))</f>
        <v>0</v>
      </c>
      <c r="H85" s="647">
        <f>SUMPRODUCT((事故データ!$O$4:$O$364=$C$66)*(事故データ!$AO$4:$AO$364=H$67)*(事故データ!$AT$4:$AT$364=$C85)*(事故データ!$V$4:$V$364=1))</f>
        <v>0</v>
      </c>
      <c r="I85" s="647">
        <f>SUMPRODUCT((事故データ!$O$4:$O$364=$C$66)*(事故データ!$AO$4:$AO$364=I$67)*(事故データ!$AT$4:$AT$364=$C85)*(事故データ!$V$4:$V$364=1))</f>
        <v>0</v>
      </c>
      <c r="J85" s="647">
        <f>SUMPRODUCT((事故データ!$O$4:$O$364=$C$66)*(事故データ!$AO$4:$AO$364=J$67)*(事故データ!$AT$4:$AT$364=$C85)*(事故データ!$V$4:$V$364=1))</f>
        <v>0</v>
      </c>
      <c r="K85" s="647">
        <f>SUMPRODUCT((事故データ!$O$4:$O$364=$C$66)*(事故データ!$AO$4:$AO$364=K$67)*(事故データ!$AT$4:$AT$364=$C85)*(事故データ!$V$4:$V$364=1))</f>
        <v>0</v>
      </c>
      <c r="L85" s="647">
        <f>SUMPRODUCT((事故データ!$O$4:$O$364=$C$66)*(事故データ!$AO$4:$AO$364=L$67)*(事故データ!$AT$4:$AT$364=$C85)*(事故データ!$V$4:$V$364=1))</f>
        <v>0</v>
      </c>
      <c r="M85" s="647">
        <f>SUMPRODUCT((事故データ!$O$4:$O$364=$C$66)*(事故データ!$AO$4:$AO$364=M$67)*(事故データ!$AT$4:$AT$364=$C85)*(事故データ!$V$4:$V$364=1))</f>
        <v>0</v>
      </c>
      <c r="N85" s="647">
        <f>SUMPRODUCT((事故データ!$O$4:$O$364=$C$66)*(事故データ!$AO$4:$AO$364=N$67)*(事故データ!$AT$4:$AT$364=$C85)*(事故データ!$V$4:$V$364=1))</f>
        <v>0</v>
      </c>
      <c r="O85" s="647">
        <f>SUMPRODUCT((事故データ!$O$4:$O$364=$C$66)*(事故データ!$AO$4:$AO$364=O$67)*(事故データ!$AT$4:$AT$364=$C85)*(事故データ!$V$4:$V$364=1))</f>
        <v>0</v>
      </c>
      <c r="P85" s="647">
        <f>SUMPRODUCT((事故データ!$O$4:$O$364=$C$66)*(事故データ!$AO$4:$AO$364=P$67)*(事故データ!$AT$4:$AT$364=$C85)*(事故データ!$V$4:$V$364=1))</f>
        <v>0</v>
      </c>
      <c r="Q85" s="647">
        <f>SUMPRODUCT((事故データ!$O$4:$O$364=$C$66)*(事故データ!$AO$4:$AO$364=Q$67)*(事故データ!$AT$4:$AT$364=$C85)*(事故データ!$V$4:$V$364=1))</f>
        <v>0</v>
      </c>
      <c r="R85" s="647">
        <f>SUMPRODUCT((事故データ!$O$4:$O$364=$C$66)*(事故データ!$AO$4:$AO$364=R$67)*(事故データ!$AT$4:$AT$364=$C85)*(事故データ!$V$4:$V$364=1))</f>
        <v>0</v>
      </c>
      <c r="S85" s="647">
        <f>SUMPRODUCT((事故データ!$O$4:$O$364=$C$66)*(事故データ!$AO$4:$AO$364=S$67)*(事故データ!$AT$4:$AT$364=$C85)*(事故データ!$V$4:$V$364=1))</f>
        <v>0</v>
      </c>
      <c r="T85" s="1006">
        <f>SUMPRODUCT((事故データ!$O$4:$O$364=$C$66)*(事故データ!$AO$4:$AO$364=T$67)*(事故データ!$AT$4:$AT$364=$C85)*(事故データ!$V$4:$V$364=1))</f>
        <v>0</v>
      </c>
      <c r="U85" s="1006">
        <f>SUMPRODUCT((事故データ!$O$4:$O$364=$C$66)*(事故データ!$AO$4:$AO$364=U$67)*(事故データ!$AT$4:$AT$364=$C85)*(事故データ!$V$4:$V$364=1))</f>
        <v>0</v>
      </c>
      <c r="V85" s="1006">
        <f>SUMPRODUCT((事故データ!$O$4:$O$364=$C$66)*(事故データ!$AO$4:$AO$364=V$67)*(事故データ!$AT$4:$AT$364=$C85)*(事故データ!$V$4:$V$364=1))</f>
        <v>0</v>
      </c>
      <c r="W85" s="1006">
        <f>SUMPRODUCT((事故データ!$O$4:$O$364=$C$66)*(事故データ!$AO$4:$AO$364=W$67)*(事故データ!$AT$4:$AT$364=$C85)*(事故データ!$V$4:$V$364=1))</f>
        <v>0</v>
      </c>
      <c r="X85" s="1006">
        <f>SUMPRODUCT((事故データ!$O$4:$O$364=$C$66)*(事故データ!$AO$4:$AO$364=X$67)*(事故データ!$AT$4:$AT$364=$C85)*(事故データ!$V$4:$V$364=1))</f>
        <v>0</v>
      </c>
      <c r="Y85" s="1006">
        <f>SUMPRODUCT((事故データ!$O$4:$O$364=$C$66)*(事故データ!$AO$4:$AO$364=Y$67)*(事故データ!$AT$4:$AT$364=$C85)*(事故データ!$V$4:$V$364=1))</f>
        <v>0</v>
      </c>
      <c r="Z85" s="1006">
        <f>SUMPRODUCT((事故データ!$O$4:$O$364=$C$66)*(事故データ!$AO$4:$AO$364=Z$67)*(事故データ!$AT$4:$AT$364=$C85)*(事故データ!$V$4:$V$364=1))</f>
        <v>0</v>
      </c>
      <c r="AA85" s="1006">
        <f>SUMPRODUCT((事故データ!$O$4:$O$364=$C$66)*(事故データ!$AO$4:$AO$364=AA$67)*(事故データ!$AT$4:$AT$364=$C85)*(事故データ!$V$4:$V$364=1))</f>
        <v>0</v>
      </c>
      <c r="AB85" s="647">
        <f>SUMPRODUCT((事故データ!$O$4:$O$364=$C$66)*(事故データ!$AO$4:$AO$364=AB$67)*(事故データ!$AT$4:$AT$364=$C85)*(事故データ!$V$4:$V$364=1))</f>
        <v>0</v>
      </c>
      <c r="AC85" s="647">
        <f>SUMPRODUCT((事故データ!$O$4:$O$364=$C$66)*(事故データ!$AO$4:$AO$364=AC$67)*(事故データ!$AT$4:$AT$364=$C85)*(事故データ!$V$4:$V$364=1))</f>
        <v>0</v>
      </c>
      <c r="AD85" s="648">
        <f>SUMPRODUCT((事故データ!$O$4:$O$364=$C$66)*(事故データ!$AO$4:$AO$364=AD$67)*(事故データ!$AT$4:$AT$364=$C85)*(事故データ!$V$4:$V$364=1))</f>
        <v>0</v>
      </c>
      <c r="AE85" s="298"/>
      <c r="AF85" s="298"/>
    </row>
    <row r="86" spans="1:42">
      <c r="B86" s="326"/>
      <c r="I86" s="548"/>
    </row>
    <row r="107" spans="2:2">
      <c r="B107" s="326"/>
    </row>
  </sheetData>
  <phoneticPr fontId="2"/>
  <conditionalFormatting sqref="AI10:AK19 AN13:AP17 AK25:AK27 AO19 AI37:AI40 AK37:AK40 AJ30 AI31:AK36 AI69:AK77 AI83:AK84 AN71:AP75 D11:D28">
    <cfRule type="cellIs" dxfId="98" priority="138" operator="between">
      <formula>0</formula>
      <formula>0</formula>
    </cfRule>
  </conditionalFormatting>
  <conditionalFormatting sqref="E10:AD10">
    <cfRule type="expression" dxfId="97" priority="136">
      <formula>ISERROR(E10:E20)</formula>
    </cfRule>
  </conditionalFormatting>
  <conditionalFormatting sqref="F10:AD10">
    <cfRule type="cellIs" dxfId="96" priority="133" operator="between">
      <formula>0</formula>
      <formula>0</formula>
    </cfRule>
  </conditionalFormatting>
  <conditionalFormatting sqref="AI28:AK28">
    <cfRule type="cellIs" dxfId="95" priority="125" operator="between">
      <formula>0</formula>
      <formula>0</formula>
    </cfRule>
  </conditionalFormatting>
  <conditionalFormatting sqref="E11:AF11 AE9:AF10 E49:AF49 E70:AF70 E73:AF74">
    <cfRule type="cellIs" dxfId="94" priority="147" operator="between">
      <formula>0</formula>
      <formula>0</formula>
    </cfRule>
    <cfRule type="expression" dxfId="93" priority="148">
      <formula>ISERROR(E9:E22)</formula>
    </cfRule>
  </conditionalFormatting>
  <conditionalFormatting sqref="D70:D85">
    <cfRule type="cellIs" dxfId="92" priority="115" operator="between">
      <formula>0</formula>
      <formula>0</formula>
    </cfRule>
  </conditionalFormatting>
  <conditionalFormatting sqref="E69:AF69">
    <cfRule type="expression" dxfId="91" priority="114">
      <formula>ISERROR(E69:E79)</formula>
    </cfRule>
  </conditionalFormatting>
  <conditionalFormatting sqref="F69:AF69">
    <cfRule type="cellIs" dxfId="90" priority="113" operator="between">
      <formula>0</formula>
      <formula>0</formula>
    </cfRule>
  </conditionalFormatting>
  <conditionalFormatting sqref="D32:D37">
    <cfRule type="cellIs" dxfId="89" priority="72" operator="between">
      <formula>0</formula>
      <formula>0</formula>
    </cfRule>
  </conditionalFormatting>
  <conditionalFormatting sqref="E31:AF31">
    <cfRule type="expression" dxfId="88" priority="71">
      <formula>ISERROR(E31:E69)</formula>
    </cfRule>
  </conditionalFormatting>
  <conditionalFormatting sqref="F31:AF31">
    <cfRule type="cellIs" dxfId="87" priority="70" operator="between">
      <formula>0</formula>
      <formula>0</formula>
    </cfRule>
  </conditionalFormatting>
  <conditionalFormatting sqref="E34:AF34">
    <cfRule type="cellIs" dxfId="86" priority="75" operator="between">
      <formula>0</formula>
      <formula>0</formula>
    </cfRule>
    <cfRule type="expression" dxfId="85" priority="76">
      <formula>ISERROR(E34:E74)</formula>
    </cfRule>
  </conditionalFormatting>
  <conditionalFormatting sqref="E71:AF71">
    <cfRule type="cellIs" dxfId="84" priority="1192" operator="between">
      <formula>0</formula>
      <formula>0</formula>
    </cfRule>
    <cfRule type="expression" dxfId="83" priority="1193">
      <formula>ISERROR(E71:E86)</formula>
    </cfRule>
  </conditionalFormatting>
  <conditionalFormatting sqref="E48:AF48 E72:AF72">
    <cfRule type="cellIs" dxfId="82" priority="1194" operator="between">
      <formula>0</formula>
      <formula>0</formula>
    </cfRule>
    <cfRule type="expression" dxfId="81" priority="1195">
      <formula>ISERROR(E48:E62)</formula>
    </cfRule>
  </conditionalFormatting>
  <conditionalFormatting sqref="E37:AF40">
    <cfRule type="cellIs" dxfId="80" priority="1200" operator="between">
      <formula>0</formula>
      <formula>0</formula>
    </cfRule>
    <cfRule type="expression" dxfId="79" priority="1201">
      <formula>ISERROR(E37:E87)</formula>
    </cfRule>
  </conditionalFormatting>
  <conditionalFormatting sqref="AI46:AK55 AN49:AP53 AK61 AO55 D47:D64">
    <cfRule type="cellIs" dxfId="78" priority="15" operator="between">
      <formula>0</formula>
      <formula>0</formula>
    </cfRule>
  </conditionalFormatting>
  <conditionalFormatting sqref="E46:AF46">
    <cfRule type="expression" dxfId="77" priority="14">
      <formula>ISERROR(E46:E56)</formula>
    </cfRule>
  </conditionalFormatting>
  <conditionalFormatting sqref="F46:AF46">
    <cfRule type="cellIs" dxfId="76" priority="13" operator="between">
      <formula>0</formula>
      <formula>0</formula>
    </cfRule>
  </conditionalFormatting>
  <conditionalFormatting sqref="AI62:AK64">
    <cfRule type="cellIs" dxfId="75" priority="12" operator="between">
      <formula>0</formula>
      <formula>0</formula>
    </cfRule>
  </conditionalFormatting>
  <conditionalFormatting sqref="E47:AF47">
    <cfRule type="cellIs" dxfId="74" priority="16" operator="between">
      <formula>0</formula>
      <formula>0</formula>
    </cfRule>
    <cfRule type="expression" dxfId="73" priority="17">
      <formula>ISERROR(E47:E60)</formula>
    </cfRule>
  </conditionalFormatting>
  <conditionalFormatting sqref="F45:AF45">
    <cfRule type="cellIs" dxfId="72" priority="6" operator="between">
      <formula>0</formula>
      <formula>0</formula>
    </cfRule>
  </conditionalFormatting>
  <conditionalFormatting sqref="F68:AF68">
    <cfRule type="cellIs" dxfId="71" priority="5" operator="between">
      <formula>0</formula>
      <formula>0</formula>
    </cfRule>
  </conditionalFormatting>
  <conditionalFormatting sqref="AN76">
    <cfRule type="cellIs" dxfId="70" priority="4" operator="between">
      <formula>0</formula>
      <formula>0</formula>
    </cfRule>
  </conditionalFormatting>
  <conditionalFormatting sqref="E75:AF76">
    <cfRule type="cellIs" dxfId="69" priority="1286" operator="between">
      <formula>0</formula>
      <formula>0</formula>
    </cfRule>
    <cfRule type="expression" dxfId="68" priority="1287">
      <formula>ISERROR(E75:E87)</formula>
    </cfRule>
  </conditionalFormatting>
  <conditionalFormatting sqref="E79:AF84 E85:AD85">
    <cfRule type="cellIs" dxfId="67" priority="1296" operator="between">
      <formula>0</formula>
      <formula>0</formula>
    </cfRule>
    <cfRule type="expression" dxfId="66" priority="1297">
      <formula>ISERROR(E79:E87)</formula>
    </cfRule>
  </conditionalFormatting>
  <conditionalFormatting sqref="E77:AF78">
    <cfRule type="cellIs" dxfId="65" priority="1298" operator="between">
      <formula>0</formula>
      <formula>0</formula>
    </cfRule>
    <cfRule type="expression" dxfId="64" priority="1299">
      <formula>ISERROR(E77:E87)</formula>
    </cfRule>
  </conditionalFormatting>
  <conditionalFormatting sqref="E28:AF28">
    <cfRule type="cellIs" dxfId="63" priority="1302" operator="between">
      <formula>0</formula>
      <formula>0</formula>
    </cfRule>
    <cfRule type="expression" dxfId="62" priority="1303">
      <formula>ISERROR(E28:E97)</formula>
    </cfRule>
  </conditionalFormatting>
  <conditionalFormatting sqref="D38:D40">
    <cfRule type="cellIs" dxfId="61" priority="1" operator="between">
      <formula>0</formula>
      <formula>0</formula>
    </cfRule>
  </conditionalFormatting>
  <conditionalFormatting sqref="E12:AF12">
    <cfRule type="cellIs" dxfId="60" priority="1678" operator="between">
      <formula>0</formula>
      <formula>0</formula>
    </cfRule>
    <cfRule type="expression" dxfId="59" priority="1679">
      <formula>ISERROR(E12:E29)</formula>
    </cfRule>
  </conditionalFormatting>
  <conditionalFormatting sqref="E13:AF13">
    <cfRule type="cellIs" dxfId="58" priority="1680" operator="between">
      <formula>0</formula>
      <formula>0</formula>
    </cfRule>
    <cfRule type="expression" dxfId="57" priority="1681">
      <formula>ISERROR(E13:E29)</formula>
    </cfRule>
  </conditionalFormatting>
  <conditionalFormatting sqref="E52:AF64">
    <cfRule type="cellIs" dxfId="56" priority="1696" operator="between">
      <formula>0</formula>
      <formula>0</formula>
    </cfRule>
    <cfRule type="expression" dxfId="55" priority="1697">
      <formula>ISERROR(E52:E117)</formula>
    </cfRule>
  </conditionalFormatting>
  <conditionalFormatting sqref="E50:AF51">
    <cfRule type="cellIs" dxfId="54" priority="1698" operator="between">
      <formula>0</formula>
      <formula>0</formula>
    </cfRule>
    <cfRule type="expression" dxfId="53" priority="1699">
      <formula>ISERROR(E50:E116)</formula>
    </cfRule>
  </conditionalFormatting>
  <conditionalFormatting sqref="E32:AF33">
    <cfRule type="cellIs" dxfId="52" priority="1702" operator="between">
      <formula>0</formula>
      <formula>0</formula>
    </cfRule>
    <cfRule type="expression" dxfId="51" priority="1703">
      <formula>ISERROR(E32:E73)</formula>
    </cfRule>
  </conditionalFormatting>
  <conditionalFormatting sqref="E35:AF36">
    <cfRule type="cellIs" dxfId="50" priority="1704" operator="between">
      <formula>0</formula>
      <formula>0</formula>
    </cfRule>
    <cfRule type="expression" dxfId="49" priority="1705">
      <formula>ISERROR(E35:E86)</formula>
    </cfRule>
  </conditionalFormatting>
  <conditionalFormatting sqref="E16:AF27">
    <cfRule type="cellIs" dxfId="48" priority="1706" operator="between">
      <formula>0</formula>
      <formula>0</formula>
    </cfRule>
    <cfRule type="expression" dxfId="47" priority="1707">
      <formula>ISERROR(E16:E87)</formula>
    </cfRule>
  </conditionalFormatting>
  <conditionalFormatting sqref="E14:AF15">
    <cfRule type="cellIs" dxfId="46" priority="1708" operator="between">
      <formula>0</formula>
      <formula>0</formula>
    </cfRule>
    <cfRule type="expression" dxfId="45" priority="1709">
      <formula>ISERROR(E14:E86)</formula>
    </cfRule>
  </conditionalFormatting>
  <hyperlinks>
    <hyperlink ref="C4" location="衝突部位×形態!A50" display="▼第一＆第二当事者（検索）×衝突部位×事故形態別発生状況 (入力年以降)" xr:uid="{00000000-0004-0000-0600-000000000000}"/>
    <hyperlink ref="C5" location="衝突部位×形態!A75" display="▼指定年×衝突部位×事故形態別発生状況(第一当事者)" xr:uid="{00000000-0004-0000-0600-000001000000}"/>
    <hyperlink ref="A84" location="衝突部位×形態!A1" display="▲" xr:uid="{00000000-0004-0000-0600-000002000000}"/>
    <hyperlink ref="A61" location="衝突部位×形態!A1" display="▲" xr:uid="{00000000-0004-0000-0600-000003000000}"/>
    <hyperlink ref="A37" location="衝突部位×形態!A1" display="▲" xr:uid="{00000000-0004-0000-0600-000004000000}"/>
    <hyperlink ref="C3" location="衝突部位×形態!A39" display="▼衝突面と事故形態別発生状況 (入力年以降)" xr:uid="{F9679AB6-6A31-47B0-8746-EC34B7904EB5}"/>
  </hyperlinks>
  <pageMargins left="0.7" right="0.7" top="0.75" bottom="0.75" header="0.3" footer="0.3"/>
  <ignoredErrors>
    <ignoredError sqref="E10 E31 D46:E46 D69:E69" formula="1"/>
  </ignoredErrors>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sheetPr>
  <dimension ref="A1:M195"/>
  <sheetViews>
    <sheetView workbookViewId="0">
      <selection activeCell="F153" sqref="F153"/>
    </sheetView>
  </sheetViews>
  <sheetFormatPr defaultRowHeight="18.75"/>
  <cols>
    <col min="1" max="1" width="9" style="326"/>
    <col min="2" max="2" width="3.875" style="326" customWidth="1"/>
    <col min="3" max="3" width="9" style="326"/>
    <col min="4" max="4" width="2.375" style="326" customWidth="1"/>
    <col min="5" max="5" width="4.875" style="326" customWidth="1"/>
    <col min="6" max="6" width="79.125" style="1036" customWidth="1"/>
    <col min="7" max="7" width="14.75" style="437" customWidth="1"/>
    <col min="8" max="9" width="10" style="326" customWidth="1"/>
    <col min="10" max="16384" width="9" style="326"/>
  </cols>
  <sheetData>
    <row r="1" spans="2:10">
      <c r="C1" s="1035" t="s">
        <v>1229</v>
      </c>
    </row>
    <row r="2" spans="2:10" ht="19.5">
      <c r="C2" s="1037" t="s">
        <v>0</v>
      </c>
    </row>
    <row r="3" spans="2:10" ht="19.5">
      <c r="C3" s="1038" t="s">
        <v>109</v>
      </c>
    </row>
    <row r="4" spans="2:10">
      <c r="C4" s="5" t="s">
        <v>1335</v>
      </c>
    </row>
    <row r="6" spans="2:10">
      <c r="D6" s="400" t="s">
        <v>182</v>
      </c>
      <c r="E6" s="582">
        <v>4</v>
      </c>
      <c r="F6" s="1039" t="str">
        <f>VLOOKUP(E6,$B$9:$C$22,2,0)</f>
        <v>後部左角</v>
      </c>
    </row>
    <row r="8" spans="2:10">
      <c r="E8" s="419"/>
      <c r="F8" s="1040" t="s">
        <v>183</v>
      </c>
      <c r="G8" s="1041" t="s">
        <v>159</v>
      </c>
      <c r="H8" s="1042" t="s">
        <v>132</v>
      </c>
      <c r="I8" s="1042" t="s">
        <v>1200</v>
      </c>
      <c r="J8" s="1042" t="s">
        <v>163</v>
      </c>
    </row>
    <row r="9" spans="2:10" ht="33" customHeight="1">
      <c r="B9" s="326">
        <v>1</v>
      </c>
      <c r="C9" s="326" t="s">
        <v>142</v>
      </c>
      <c r="E9" s="419">
        <v>1</v>
      </c>
      <c r="F9" s="1043" t="str">
        <f>VLOOKUP($E9,事故データ!$E$4:$AV$364,31,0)</f>
        <v>営業担当者が駐車場より後退にて出る際に、オーバーハングの目測を誤り、左前部側面を駐車場の仕切りの石柱に接触させた</v>
      </c>
      <c r="G9" s="1043" t="str">
        <f>VLOOKUP($E9,事故データ!$E$4:$AV$364,35,0)</f>
        <v>顧客構内・前路上等</v>
      </c>
      <c r="H9" s="1043" t="str">
        <f>VLOOKUP($E9,事故データ!$E$4:$AV$364,37,0)</f>
        <v>バック時</v>
      </c>
      <c r="I9" s="1043" t="str">
        <f>VLOOKUP($E9,事故データ!$E$4:$AV$364,17,0)</f>
        <v>乗用車</v>
      </c>
      <c r="J9" s="1043" t="str">
        <f>VLOOKUP($E9,事故データ!$E$4:$AV$364,43,0)</f>
        <v>信号・街灯・標識・柱等</v>
      </c>
    </row>
    <row r="10" spans="2:10" ht="36.75" customHeight="1">
      <c r="B10" s="326">
        <v>2</v>
      </c>
      <c r="C10" s="326" t="s">
        <v>27</v>
      </c>
      <c r="E10" s="419">
        <v>2</v>
      </c>
      <c r="F10" s="1043" t="str">
        <f>VLOOKUP($E10,事故データ!$E$4:$AV$364,31,0)</f>
        <v>集配ドライバーが顧客構内のプラットホームへ前方から進入しようとしてオーバーハング状態となり後方に駐車していた４ｔ車へ接触した</v>
      </c>
      <c r="G10" s="1043" t="str">
        <f>VLOOKUP($E10,事故データ!$E$4:$AV$364,35,0)</f>
        <v>顧客構内・前路上等</v>
      </c>
      <c r="H10" s="1043" t="str">
        <f>VLOOKUP($E10,事故データ!$E$4:$AV$364,37,0)</f>
        <v>移動時</v>
      </c>
      <c r="I10" s="1043" t="str">
        <f>VLOOKUP($E10,事故データ!$E$4:$AV$364,17,0)</f>
        <v>大型</v>
      </c>
      <c r="J10" s="1043" t="str">
        <f>VLOOKUP($E10,事故データ!$E$4:$AV$364,43,0)</f>
        <v>車</v>
      </c>
    </row>
    <row r="11" spans="2:10" ht="33">
      <c r="B11" s="326">
        <v>3</v>
      </c>
      <c r="C11" s="326" t="s">
        <v>150</v>
      </c>
      <c r="E11" s="419">
        <v>3</v>
      </c>
      <c r="F11" s="1043" t="str">
        <f>VLOOKUP($E11,事故データ!$E$4:$AV$364,31,0)</f>
        <v>配達先構内にて荷卸のため車両を後退させる際、左後方建屋の階段出入口扉に気付かずバンパー端を後突、破損させた</v>
      </c>
      <c r="G11" s="1043" t="str">
        <f>VLOOKUP($E11,事故データ!$E$4:$AV$364,35,0)</f>
        <v>拠点構内・前路上等</v>
      </c>
      <c r="H11" s="1043" t="str">
        <f>VLOOKUP($E11,事故データ!$E$4:$AV$364,37,0)</f>
        <v>バック時</v>
      </c>
      <c r="I11" s="1043" t="str">
        <f>VLOOKUP($E11,事故データ!$E$4:$AV$364,17,0)</f>
        <v>4t</v>
      </c>
      <c r="J11" s="1043" t="str">
        <f>VLOOKUP($E11,事故データ!$E$4:$AV$364,43,0)</f>
        <v>施設設置物</v>
      </c>
    </row>
    <row r="12" spans="2:10" ht="32.25" customHeight="1">
      <c r="B12" s="326">
        <v>4</v>
      </c>
      <c r="C12" s="326" t="s">
        <v>143</v>
      </c>
      <c r="E12" s="419">
        <v>4</v>
      </c>
      <c r="F12" s="1043" t="str">
        <f>VLOOKUP($E12,事故データ!$E$4:$AV$364,31,0)</f>
        <v>集荷を完了させた後、送状の出力待ちのため、車両を一旦構内より出し待機しようと方向転換している際、電柱の存在を忘れ後退。電柱の足掛けボルトが右観音扉に突き刺さった</v>
      </c>
      <c r="G12" s="1043" t="str">
        <f>VLOOKUP($E12,事故データ!$E$4:$AV$364,35,0)</f>
        <v>顧客構内・前路上等</v>
      </c>
      <c r="H12" s="1043" t="str">
        <f>VLOOKUP($E12,事故データ!$E$4:$AV$364,37,0)</f>
        <v>施設出入時</v>
      </c>
      <c r="I12" s="1043" t="str">
        <f>VLOOKUP($E12,事故データ!$E$4:$AV$364,17,0)</f>
        <v>4t</v>
      </c>
      <c r="J12" s="1043" t="str">
        <f>VLOOKUP($E12,事故データ!$E$4:$AV$364,43,0)</f>
        <v>門扉・家屋等</v>
      </c>
    </row>
    <row r="13" spans="2:10" ht="29.45" customHeight="1">
      <c r="B13" s="326">
        <v>5</v>
      </c>
      <c r="C13" s="326" t="s">
        <v>8</v>
      </c>
      <c r="E13" s="419">
        <v>5</v>
      </c>
      <c r="F13" s="1043" t="e">
        <f>VLOOKUP($E13,事故データ!$E$4:$AV$364,31,0)</f>
        <v>#N/A</v>
      </c>
      <c r="G13" s="1043" t="e">
        <f>VLOOKUP($E13,事故データ!$E$4:$AV$364,35,0)</f>
        <v>#N/A</v>
      </c>
      <c r="H13" s="1043" t="e">
        <f>VLOOKUP($E13,事故データ!$E$4:$AV$364,37,0)</f>
        <v>#N/A</v>
      </c>
      <c r="I13" s="1043" t="e">
        <f>VLOOKUP($E13,事故データ!$E$4:$AV$364,17,0)</f>
        <v>#N/A</v>
      </c>
      <c r="J13" s="1043" t="e">
        <f>VLOOKUP($E13,事故データ!$E$4:$AV$364,43,0)</f>
        <v>#N/A</v>
      </c>
    </row>
    <row r="14" spans="2:10">
      <c r="B14" s="326">
        <v>6</v>
      </c>
      <c r="C14" s="326" t="s">
        <v>151</v>
      </c>
      <c r="E14" s="419">
        <v>6</v>
      </c>
      <c r="F14" s="1043" t="e">
        <f>VLOOKUP($E14,事故データ!$E$4:$AV$364,31,0)</f>
        <v>#N/A</v>
      </c>
      <c r="G14" s="1043" t="e">
        <f>VLOOKUP($E14,事故データ!$E$4:$AV$364,35,0)</f>
        <v>#N/A</v>
      </c>
      <c r="H14" s="1043" t="e">
        <f>VLOOKUP($E14,事故データ!$E$4:$AV$364,37,0)</f>
        <v>#N/A</v>
      </c>
      <c r="I14" s="1043" t="e">
        <f>VLOOKUP($E14,事故データ!$E$4:$AV$364,17,0)</f>
        <v>#N/A</v>
      </c>
      <c r="J14" s="1043" t="e">
        <f>VLOOKUP($E14,事故データ!$E$4:$AV$364,43,0)</f>
        <v>#N/A</v>
      </c>
    </row>
    <row r="15" spans="2:10">
      <c r="B15" s="326">
        <v>7</v>
      </c>
      <c r="C15" s="326" t="s">
        <v>148</v>
      </c>
      <c r="E15" s="419">
        <v>7</v>
      </c>
      <c r="F15" s="1043" t="e">
        <f>VLOOKUP($E15,事故データ!$E$4:$AV$364,31,0)</f>
        <v>#N/A</v>
      </c>
      <c r="G15" s="1043" t="e">
        <f>VLOOKUP($E15,事故データ!$E$4:$AV$364,35,0)</f>
        <v>#N/A</v>
      </c>
      <c r="H15" s="1043" t="e">
        <f>VLOOKUP($E15,事故データ!$E$4:$AV$364,37,0)</f>
        <v>#N/A</v>
      </c>
      <c r="I15" s="1043" t="e">
        <f>VLOOKUP($E15,事故データ!$E$4:$AV$364,17,0)</f>
        <v>#N/A</v>
      </c>
      <c r="J15" s="1043" t="e">
        <f>VLOOKUP($E15,事故データ!$E$4:$AV$364,43,0)</f>
        <v>#N/A</v>
      </c>
    </row>
    <row r="16" spans="2:10">
      <c r="B16" s="326">
        <v>8</v>
      </c>
      <c r="C16" s="326" t="s">
        <v>37</v>
      </c>
      <c r="E16" s="419">
        <v>8</v>
      </c>
      <c r="F16" s="1043" t="e">
        <f>VLOOKUP($E16,事故データ!$E$4:$AV$364,31,0)</f>
        <v>#N/A</v>
      </c>
      <c r="G16" s="1043" t="e">
        <f>VLOOKUP($E16,事故データ!$E$4:$AV$364,35,0)</f>
        <v>#N/A</v>
      </c>
      <c r="H16" s="1043" t="e">
        <f>VLOOKUP($E16,事故データ!$E$4:$AV$364,37,0)</f>
        <v>#N/A</v>
      </c>
      <c r="I16" s="1043" t="e">
        <f>VLOOKUP($E16,事故データ!$E$4:$AV$364,17,0)</f>
        <v>#N/A</v>
      </c>
      <c r="J16" s="1043" t="e">
        <f>VLOOKUP($E16,事故データ!$E$4:$AV$364,43,0)</f>
        <v>#N/A</v>
      </c>
    </row>
    <row r="17" spans="2:10" ht="32.450000000000003" customHeight="1">
      <c r="B17" s="326">
        <v>9</v>
      </c>
      <c r="C17" s="326" t="s">
        <v>139</v>
      </c>
      <c r="E17" s="419">
        <v>9</v>
      </c>
      <c r="F17" s="1043" t="e">
        <f>VLOOKUP($E17,事故データ!$E$4:$AV$364,31,0)</f>
        <v>#N/A</v>
      </c>
      <c r="G17" s="1043" t="e">
        <f>VLOOKUP($E17,事故データ!$E$4:$AV$364,35,0)</f>
        <v>#N/A</v>
      </c>
      <c r="H17" s="1043" t="e">
        <f>VLOOKUP($E17,事故データ!$E$4:$AV$364,37,0)</f>
        <v>#N/A</v>
      </c>
      <c r="I17" s="1043" t="e">
        <f>VLOOKUP($E17,事故データ!$E$4:$AV$364,17,0)</f>
        <v>#N/A</v>
      </c>
      <c r="J17" s="1043" t="e">
        <f>VLOOKUP($E17,事故データ!$E$4:$AV$364,43,0)</f>
        <v>#N/A</v>
      </c>
    </row>
    <row r="18" spans="2:10">
      <c r="B18" s="326">
        <v>10</v>
      </c>
      <c r="C18" s="326" t="s">
        <v>153</v>
      </c>
      <c r="E18" s="419">
        <v>10</v>
      </c>
      <c r="F18" s="1043" t="e">
        <f>VLOOKUP($E18,事故データ!$E$4:$AV$364,31,0)</f>
        <v>#N/A</v>
      </c>
      <c r="G18" s="1043" t="e">
        <f>VLOOKUP($E18,事故データ!$E$4:$AV$364,35,0)</f>
        <v>#N/A</v>
      </c>
      <c r="H18" s="1043" t="e">
        <f>VLOOKUP($E18,事故データ!$E$4:$AV$364,37,0)</f>
        <v>#N/A</v>
      </c>
      <c r="I18" s="1043" t="e">
        <f>VLOOKUP($E18,事故データ!$E$4:$AV$364,17,0)</f>
        <v>#N/A</v>
      </c>
      <c r="J18" s="1043" t="e">
        <f>VLOOKUP($E18,事故データ!$E$4:$AV$364,43,0)</f>
        <v>#N/A</v>
      </c>
    </row>
    <row r="19" spans="2:10">
      <c r="B19" s="326">
        <v>11</v>
      </c>
      <c r="C19" s="326" t="s">
        <v>39</v>
      </c>
      <c r="E19" s="419">
        <v>11</v>
      </c>
      <c r="F19" s="1043" t="e">
        <f>VLOOKUP($E19,事故データ!$E$4:$AV$364,31,0)</f>
        <v>#N/A</v>
      </c>
      <c r="G19" s="1043" t="e">
        <f>VLOOKUP($E19,事故データ!$E$4:$AV$364,35,0)</f>
        <v>#N/A</v>
      </c>
      <c r="H19" s="1043" t="e">
        <f>VLOOKUP($E19,事故データ!$E$4:$AV$364,37,0)</f>
        <v>#N/A</v>
      </c>
      <c r="I19" s="1043" t="e">
        <f>VLOOKUP($E19,事故データ!$E$4:$AV$364,17,0)</f>
        <v>#N/A</v>
      </c>
      <c r="J19" s="1043" t="e">
        <f>VLOOKUP($E19,事故データ!$E$4:$AV$364,43,0)</f>
        <v>#N/A</v>
      </c>
    </row>
    <row r="20" spans="2:10">
      <c r="B20" s="326">
        <v>12</v>
      </c>
      <c r="C20" s="326" t="s">
        <v>135</v>
      </c>
      <c r="E20" s="419">
        <v>12</v>
      </c>
      <c r="F20" s="1043" t="e">
        <f>VLOOKUP($E20,事故データ!$E$4:$AV$364,31,0)</f>
        <v>#N/A</v>
      </c>
      <c r="G20" s="1043" t="e">
        <f>VLOOKUP($E20,事故データ!$E$4:$AV$364,35,0)</f>
        <v>#N/A</v>
      </c>
      <c r="H20" s="1043" t="e">
        <f>VLOOKUP($E20,事故データ!$E$4:$AV$364,37,0)</f>
        <v>#N/A</v>
      </c>
      <c r="I20" s="1043" t="e">
        <f>VLOOKUP($E20,事故データ!$E$4:$AV$364,17,0)</f>
        <v>#N/A</v>
      </c>
      <c r="J20" s="1043" t="e">
        <f>VLOOKUP($E20,事故データ!$E$4:$AV$364,43,0)</f>
        <v>#N/A</v>
      </c>
    </row>
    <row r="21" spans="2:10">
      <c r="B21" s="326">
        <v>13</v>
      </c>
      <c r="C21" s="326" t="s">
        <v>10</v>
      </c>
      <c r="E21" s="419">
        <v>13</v>
      </c>
      <c r="F21" s="1043" t="e">
        <f>VLOOKUP($E21,事故データ!$E$4:$AV$364,31,0)</f>
        <v>#N/A</v>
      </c>
      <c r="G21" s="1043" t="e">
        <f>VLOOKUP($E21,事故データ!$E$4:$AV$364,35,0)</f>
        <v>#N/A</v>
      </c>
      <c r="H21" s="1043" t="e">
        <f>VLOOKUP($E21,事故データ!$E$4:$AV$364,37,0)</f>
        <v>#N/A</v>
      </c>
      <c r="I21" s="1043" t="e">
        <f>VLOOKUP($E21,事故データ!$E$4:$AV$364,17,0)</f>
        <v>#N/A</v>
      </c>
      <c r="J21" s="1043" t="e">
        <f>VLOOKUP($E21,事故データ!$E$4:$AV$364,43,0)</f>
        <v>#N/A</v>
      </c>
    </row>
    <row r="22" spans="2:10">
      <c r="B22" s="326">
        <v>14</v>
      </c>
      <c r="C22" s="326" t="s">
        <v>9</v>
      </c>
      <c r="E22" s="419">
        <v>14</v>
      </c>
      <c r="F22" s="1043" t="e">
        <f>VLOOKUP($E22,事故データ!$E$4:$AV$364,31,0)</f>
        <v>#N/A</v>
      </c>
      <c r="G22" s="1043" t="e">
        <f>VLOOKUP($E22,事故データ!$E$4:$AV$364,35,0)</f>
        <v>#N/A</v>
      </c>
      <c r="H22" s="1043" t="e">
        <f>VLOOKUP($E22,事故データ!$E$4:$AV$364,37,0)</f>
        <v>#N/A</v>
      </c>
      <c r="I22" s="1043" t="e">
        <f>VLOOKUP($E22,事故データ!$E$4:$AV$364,17,0)</f>
        <v>#N/A</v>
      </c>
      <c r="J22" s="1043" t="e">
        <f>VLOOKUP($E22,事故データ!$E$4:$AV$364,43,0)</f>
        <v>#N/A</v>
      </c>
    </row>
    <row r="23" spans="2:10">
      <c r="E23" s="419">
        <v>15</v>
      </c>
      <c r="F23" s="1043" t="e">
        <f>VLOOKUP($E23,事故データ!$E$4:$AV$364,31,0)</f>
        <v>#N/A</v>
      </c>
      <c r="G23" s="1043" t="e">
        <f>VLOOKUP($E23,事故データ!$E$4:$AV$364,35,0)</f>
        <v>#N/A</v>
      </c>
      <c r="H23" s="1043" t="e">
        <f>VLOOKUP($E23,事故データ!$E$4:$AV$364,37,0)</f>
        <v>#N/A</v>
      </c>
      <c r="I23" s="1043" t="e">
        <f>VLOOKUP($E23,事故データ!$E$4:$AV$364,17,0)</f>
        <v>#N/A</v>
      </c>
      <c r="J23" s="1043" t="e">
        <f>VLOOKUP($E23,事故データ!$E$4:$AV$364,43,0)</f>
        <v>#N/A</v>
      </c>
    </row>
    <row r="24" spans="2:10">
      <c r="E24" s="419">
        <v>16</v>
      </c>
      <c r="F24" s="1043" t="e">
        <f>VLOOKUP($E24,事故データ!$E$4:$AV$364,31,0)</f>
        <v>#N/A</v>
      </c>
      <c r="G24" s="1043" t="e">
        <f>VLOOKUP($E24,事故データ!$E$4:$AV$364,35,0)</f>
        <v>#N/A</v>
      </c>
      <c r="H24" s="1043" t="e">
        <f>VLOOKUP($E24,事故データ!$E$4:$AV$364,37,0)</f>
        <v>#N/A</v>
      </c>
      <c r="I24" s="1043" t="e">
        <f>VLOOKUP($E24,事故データ!$E$4:$AV$364,17,0)</f>
        <v>#N/A</v>
      </c>
      <c r="J24" s="1043" t="e">
        <f>VLOOKUP($E24,事故データ!$E$4:$AV$364,43,0)</f>
        <v>#N/A</v>
      </c>
    </row>
    <row r="25" spans="2:10">
      <c r="E25" s="419">
        <v>17</v>
      </c>
      <c r="F25" s="1043" t="e">
        <f>VLOOKUP($E25,事故データ!$E$4:$AV$364,31,0)</f>
        <v>#N/A</v>
      </c>
      <c r="G25" s="1043" t="e">
        <f>VLOOKUP($E25,事故データ!$E$4:$AV$364,35,0)</f>
        <v>#N/A</v>
      </c>
      <c r="H25" s="1043" t="e">
        <f>VLOOKUP($E25,事故データ!$E$4:$AV$364,37,0)</f>
        <v>#N/A</v>
      </c>
      <c r="I25" s="1043" t="e">
        <f>VLOOKUP($E25,事故データ!$E$4:$AV$364,17,0)</f>
        <v>#N/A</v>
      </c>
      <c r="J25" s="1043" t="e">
        <f>VLOOKUP($E25,事故データ!$E$4:$AV$364,43,0)</f>
        <v>#N/A</v>
      </c>
    </row>
    <row r="26" spans="2:10">
      <c r="E26" s="419">
        <v>18</v>
      </c>
      <c r="F26" s="1043" t="e">
        <f>VLOOKUP($E26,事故データ!$E$4:$AV$364,31,0)</f>
        <v>#N/A</v>
      </c>
      <c r="G26" s="1043" t="e">
        <f>VLOOKUP($E26,事故データ!$E$4:$AV$364,35,0)</f>
        <v>#N/A</v>
      </c>
      <c r="H26" s="1043" t="e">
        <f>VLOOKUP($E26,事故データ!$E$4:$AV$364,37,0)</f>
        <v>#N/A</v>
      </c>
      <c r="I26" s="1043" t="e">
        <f>VLOOKUP($E26,事故データ!$E$4:$AV$364,17,0)</f>
        <v>#N/A</v>
      </c>
      <c r="J26" s="1043" t="e">
        <f>VLOOKUP($E26,事故データ!$E$4:$AV$364,43,0)</f>
        <v>#N/A</v>
      </c>
    </row>
    <row r="27" spans="2:10">
      <c r="E27" s="419">
        <v>19</v>
      </c>
      <c r="F27" s="1043" t="e">
        <f>VLOOKUP($E27,事故データ!$E$4:$AV$364,31,0)</f>
        <v>#N/A</v>
      </c>
      <c r="G27" s="1043" t="e">
        <f>VLOOKUP($E27,事故データ!$E$4:$AV$364,35,0)</f>
        <v>#N/A</v>
      </c>
      <c r="H27" s="1043" t="e">
        <f>VLOOKUP($E27,事故データ!$E$4:$AV$364,37,0)</f>
        <v>#N/A</v>
      </c>
      <c r="I27" s="1043" t="e">
        <f>VLOOKUP($E27,事故データ!$E$4:$AV$364,17,0)</f>
        <v>#N/A</v>
      </c>
      <c r="J27" s="1043" t="e">
        <f>VLOOKUP($E27,事故データ!$E$4:$AV$364,43,0)</f>
        <v>#N/A</v>
      </c>
    </row>
    <row r="28" spans="2:10">
      <c r="E28" s="419">
        <v>20</v>
      </c>
      <c r="F28" s="1043" t="e">
        <f>VLOOKUP($E28,事故データ!$E$4:$AV$364,31,0)</f>
        <v>#N/A</v>
      </c>
      <c r="G28" s="1043" t="e">
        <f>VLOOKUP($E28,事故データ!$E$4:$AV$364,35,0)</f>
        <v>#N/A</v>
      </c>
      <c r="H28" s="1043" t="e">
        <f>VLOOKUP($E28,事故データ!$E$4:$AV$364,37,0)</f>
        <v>#N/A</v>
      </c>
      <c r="I28" s="1043" t="e">
        <f>VLOOKUP($E28,事故データ!$E$4:$AV$364,17,0)</f>
        <v>#N/A</v>
      </c>
      <c r="J28" s="1043" t="e">
        <f>VLOOKUP($E28,事故データ!$E$4:$AV$364,43,0)</f>
        <v>#N/A</v>
      </c>
    </row>
    <row r="29" spans="2:10">
      <c r="E29" s="419">
        <v>21</v>
      </c>
      <c r="F29" s="1043" t="e">
        <f>VLOOKUP($E29,事故データ!$E$4:$AV$364,31,0)</f>
        <v>#N/A</v>
      </c>
      <c r="G29" s="1043" t="e">
        <f>VLOOKUP($E29,事故データ!$E$4:$AV$364,35,0)</f>
        <v>#N/A</v>
      </c>
      <c r="H29" s="1043" t="e">
        <f>VLOOKUP($E29,事故データ!$E$4:$AV$364,37,0)</f>
        <v>#N/A</v>
      </c>
      <c r="I29" s="1043" t="e">
        <f>VLOOKUP($E29,事故データ!$E$4:$AV$364,17,0)</f>
        <v>#N/A</v>
      </c>
      <c r="J29" s="1043" t="e">
        <f>VLOOKUP($E29,事故データ!$E$4:$AV$364,43,0)</f>
        <v>#N/A</v>
      </c>
    </row>
    <row r="30" spans="2:10">
      <c r="E30" s="419">
        <v>22</v>
      </c>
      <c r="F30" s="1043" t="e">
        <f>VLOOKUP($E30,事故データ!$E$4:$AV$364,31,0)</f>
        <v>#N/A</v>
      </c>
      <c r="G30" s="1043" t="e">
        <f>VLOOKUP($E30,事故データ!$E$4:$AV$364,35,0)</f>
        <v>#N/A</v>
      </c>
      <c r="H30" s="1043" t="e">
        <f>VLOOKUP($E30,事故データ!$E$4:$AV$364,37,0)</f>
        <v>#N/A</v>
      </c>
      <c r="I30" s="1043" t="e">
        <f>VLOOKUP($E30,事故データ!$E$4:$AV$364,17,0)</f>
        <v>#N/A</v>
      </c>
      <c r="J30" s="1043" t="e">
        <f>VLOOKUP($E30,事故データ!$E$4:$AV$364,43,0)</f>
        <v>#N/A</v>
      </c>
    </row>
    <row r="31" spans="2:10">
      <c r="E31" s="419">
        <v>23</v>
      </c>
      <c r="F31" s="1043" t="e">
        <f>VLOOKUP($E31,事故データ!$E$4:$AV$364,31,0)</f>
        <v>#N/A</v>
      </c>
      <c r="G31" s="1043" t="e">
        <f>VLOOKUP($E31,事故データ!$E$4:$AV$364,35,0)</f>
        <v>#N/A</v>
      </c>
      <c r="H31" s="1043" t="e">
        <f>VLOOKUP($E31,事故データ!$E$4:$AV$364,37,0)</f>
        <v>#N/A</v>
      </c>
      <c r="I31" s="1043" t="e">
        <f>VLOOKUP($E31,事故データ!$E$4:$AV$364,17,0)</f>
        <v>#N/A</v>
      </c>
      <c r="J31" s="1043" t="e">
        <f>VLOOKUP($E31,事故データ!$E$4:$AV$364,43,0)</f>
        <v>#N/A</v>
      </c>
    </row>
    <row r="32" spans="2:10" ht="37.9" customHeight="1">
      <c r="E32" s="419">
        <v>24</v>
      </c>
      <c r="F32" s="1043" t="e">
        <f>VLOOKUP($E32,事故データ!$E$4:$AV$364,31,0)</f>
        <v>#N/A</v>
      </c>
      <c r="G32" s="1043" t="e">
        <f>VLOOKUP($E32,事故データ!$E$4:$AV$364,35,0)</f>
        <v>#N/A</v>
      </c>
      <c r="H32" s="1043" t="e">
        <f>VLOOKUP($E32,事故データ!$E$4:$AV$364,37,0)</f>
        <v>#N/A</v>
      </c>
      <c r="I32" s="1043" t="e">
        <f>VLOOKUP($E32,事故データ!$E$4:$AV$364,17,0)</f>
        <v>#N/A</v>
      </c>
      <c r="J32" s="1043" t="e">
        <f>VLOOKUP($E32,事故データ!$E$4:$AV$364,43,0)</f>
        <v>#N/A</v>
      </c>
    </row>
    <row r="33" spans="1:10">
      <c r="E33" s="419">
        <v>25</v>
      </c>
      <c r="F33" s="1043" t="e">
        <f>VLOOKUP($E33,事故データ!$E$4:$AV$364,31,0)</f>
        <v>#N/A</v>
      </c>
      <c r="G33" s="1043" t="e">
        <f>VLOOKUP($E33,事故データ!$E$4:$AV$364,35,0)</f>
        <v>#N/A</v>
      </c>
      <c r="H33" s="1043" t="e">
        <f>VLOOKUP($E33,事故データ!$E$4:$AV$364,37,0)</f>
        <v>#N/A</v>
      </c>
      <c r="I33" s="1043" t="e">
        <f>VLOOKUP($E33,事故データ!$E$4:$AV$364,17,0)</f>
        <v>#N/A</v>
      </c>
      <c r="J33" s="1043" t="e">
        <f>VLOOKUP($E33,事故データ!$E$4:$AV$364,43,0)</f>
        <v>#N/A</v>
      </c>
    </row>
    <row r="34" spans="1:10">
      <c r="E34" s="419">
        <v>26</v>
      </c>
      <c r="F34" s="1043" t="e">
        <f>VLOOKUP($E34,事故データ!$E$4:$AV$364,31,0)</f>
        <v>#N/A</v>
      </c>
      <c r="G34" s="1043" t="e">
        <f>VLOOKUP($E34,事故データ!$E$4:$AV$364,35,0)</f>
        <v>#N/A</v>
      </c>
      <c r="H34" s="1043" t="e">
        <f>VLOOKUP($E34,事故データ!$E$4:$AV$364,37,0)</f>
        <v>#N/A</v>
      </c>
      <c r="I34" s="1043" t="e">
        <f>VLOOKUP($E34,事故データ!$E$4:$AV$364,17,0)</f>
        <v>#N/A</v>
      </c>
      <c r="J34" s="1043" t="e">
        <f>VLOOKUP($E34,事故データ!$E$4:$AV$364,43,0)</f>
        <v>#N/A</v>
      </c>
    </row>
    <row r="35" spans="1:10">
      <c r="E35" s="419">
        <v>27</v>
      </c>
      <c r="F35" s="1043" t="e">
        <f>VLOOKUP($E35,事故データ!$E$4:$AV$364,31,0)</f>
        <v>#N/A</v>
      </c>
      <c r="G35" s="1043" t="e">
        <f>VLOOKUP($E35,事故データ!$E$4:$AV$364,35,0)</f>
        <v>#N/A</v>
      </c>
      <c r="H35" s="1043" t="e">
        <f>VLOOKUP($E35,事故データ!$E$4:$AV$364,37,0)</f>
        <v>#N/A</v>
      </c>
      <c r="I35" s="1043" t="e">
        <f>VLOOKUP($E35,事故データ!$E$4:$AV$364,17,0)</f>
        <v>#N/A</v>
      </c>
      <c r="J35" s="1043" t="e">
        <f>VLOOKUP($E35,事故データ!$E$4:$AV$364,43,0)</f>
        <v>#N/A</v>
      </c>
    </row>
    <row r="36" spans="1:10">
      <c r="E36" s="419">
        <v>28</v>
      </c>
      <c r="F36" s="1043" t="e">
        <f>VLOOKUP($E36,事故データ!$E$4:$AV$364,31,0)</f>
        <v>#N/A</v>
      </c>
      <c r="G36" s="1043" t="e">
        <f>VLOOKUP($E36,事故データ!$E$4:$AV$364,35,0)</f>
        <v>#N/A</v>
      </c>
      <c r="H36" s="1043" t="e">
        <f>VLOOKUP($E36,事故データ!$E$4:$AV$364,37,0)</f>
        <v>#N/A</v>
      </c>
      <c r="I36" s="1043" t="e">
        <f>VLOOKUP($E36,事故データ!$E$4:$AV$364,17,0)</f>
        <v>#N/A</v>
      </c>
      <c r="J36" s="1043" t="e">
        <f>VLOOKUP($E36,事故データ!$E$4:$AV$364,43,0)</f>
        <v>#N/A</v>
      </c>
    </row>
    <row r="37" spans="1:10">
      <c r="E37" s="419">
        <v>29</v>
      </c>
      <c r="F37" s="1043" t="e">
        <f>VLOOKUP($E37,事故データ!$E$4:$AV$364,31,0)</f>
        <v>#N/A</v>
      </c>
      <c r="G37" s="1043" t="e">
        <f>VLOOKUP($E37,事故データ!$E$4:$AV$364,35,0)</f>
        <v>#N/A</v>
      </c>
      <c r="H37" s="1043" t="e">
        <f>VLOOKUP($E37,事故データ!$E$4:$AV$364,37,0)</f>
        <v>#N/A</v>
      </c>
      <c r="I37" s="1043" t="e">
        <f>VLOOKUP($E37,事故データ!$E$4:$AV$364,17,0)</f>
        <v>#N/A</v>
      </c>
      <c r="J37" s="1043" t="e">
        <f>VLOOKUP($E37,事故データ!$E$4:$AV$364,43,0)</f>
        <v>#N/A</v>
      </c>
    </row>
    <row r="38" spans="1:10">
      <c r="E38" s="419">
        <v>30</v>
      </c>
      <c r="F38" s="1043" t="e">
        <f>VLOOKUP($E38,事故データ!$E$4:$AV$364,31,0)</f>
        <v>#N/A</v>
      </c>
      <c r="G38" s="1043" t="e">
        <f>VLOOKUP($E38,事故データ!$E$4:$AV$364,35,0)</f>
        <v>#N/A</v>
      </c>
      <c r="H38" s="1043" t="e">
        <f>VLOOKUP($E38,事故データ!$E$4:$AV$364,37,0)</f>
        <v>#N/A</v>
      </c>
      <c r="I38" s="1043" t="e">
        <f>VLOOKUP($E38,事故データ!$E$4:$AV$364,17,0)</f>
        <v>#N/A</v>
      </c>
      <c r="J38" s="1043" t="e">
        <f>VLOOKUP($E38,事故データ!$E$4:$AV$364,43,0)</f>
        <v>#N/A</v>
      </c>
    </row>
    <row r="39" spans="1:10">
      <c r="A39" s="325" t="s">
        <v>1225</v>
      </c>
      <c r="E39" s="419">
        <v>31</v>
      </c>
      <c r="F39" s="1043" t="e">
        <f>VLOOKUP($E39,事故データ!$E$4:$AV$364,31,0)</f>
        <v>#N/A</v>
      </c>
      <c r="G39" s="1043" t="e">
        <f>VLOOKUP($E39,事故データ!$E$4:$AV$364,35,0)</f>
        <v>#N/A</v>
      </c>
      <c r="H39" s="1043" t="e">
        <f>VLOOKUP($E39,事故データ!$E$4:$AV$364,37,0)</f>
        <v>#N/A</v>
      </c>
      <c r="I39" s="1043" t="e">
        <f>VLOOKUP($E39,事故データ!$E$4:$AV$364,17,0)</f>
        <v>#N/A</v>
      </c>
      <c r="J39" s="1043" t="e">
        <f>VLOOKUP($E39,事故データ!$E$4:$AV$364,43,0)</f>
        <v>#N/A</v>
      </c>
    </row>
    <row r="40" spans="1:10">
      <c r="E40" s="419">
        <v>32</v>
      </c>
      <c r="F40" s="1043" t="e">
        <f>VLOOKUP($E40,事故データ!$E$4:$AV$364,31,0)</f>
        <v>#N/A</v>
      </c>
      <c r="G40" s="1043" t="e">
        <f>VLOOKUP($E40,事故データ!$E$4:$AV$364,35,0)</f>
        <v>#N/A</v>
      </c>
      <c r="H40" s="1043" t="e">
        <f>VLOOKUP($E40,事故データ!$E$4:$AV$364,37,0)</f>
        <v>#N/A</v>
      </c>
      <c r="I40" s="1043" t="e">
        <f>VLOOKUP($E40,事故データ!$E$4:$AV$364,17,0)</f>
        <v>#N/A</v>
      </c>
      <c r="J40" s="1043" t="e">
        <f>VLOOKUP($E40,事故データ!$E$4:$AV$364,43,0)</f>
        <v>#N/A</v>
      </c>
    </row>
    <row r="41" spans="1:10">
      <c r="E41" s="419">
        <v>33</v>
      </c>
      <c r="F41" s="1043" t="e">
        <f>VLOOKUP($E41,事故データ!$E$4:$AV$364,31,0)</f>
        <v>#N/A</v>
      </c>
      <c r="G41" s="1043" t="e">
        <f>VLOOKUP($E41,事故データ!$E$4:$AV$364,35,0)</f>
        <v>#N/A</v>
      </c>
      <c r="H41" s="1043" t="e">
        <f>VLOOKUP($E41,事故データ!$E$4:$AV$364,37,0)</f>
        <v>#N/A</v>
      </c>
      <c r="I41" s="1043" t="e">
        <f>VLOOKUP($E41,事故データ!$E$4:$AV$364,17,0)</f>
        <v>#N/A</v>
      </c>
      <c r="J41" s="1043" t="e">
        <f>VLOOKUP($E41,事故データ!$E$4:$AV$364,43,0)</f>
        <v>#N/A</v>
      </c>
    </row>
    <row r="42" spans="1:10">
      <c r="E42" s="419">
        <v>34</v>
      </c>
      <c r="F42" s="1043" t="e">
        <f>VLOOKUP($E42,事故データ!$E$4:$AV$364,31,0)</f>
        <v>#N/A</v>
      </c>
      <c r="G42" s="1043" t="e">
        <f>VLOOKUP($E42,事故データ!$E$4:$AV$364,35,0)</f>
        <v>#N/A</v>
      </c>
      <c r="H42" s="1043" t="e">
        <f>VLOOKUP($E42,事故データ!$E$4:$AV$364,37,0)</f>
        <v>#N/A</v>
      </c>
      <c r="I42" s="1043" t="e">
        <f>VLOOKUP($E42,事故データ!$E$4:$AV$364,17,0)</f>
        <v>#N/A</v>
      </c>
      <c r="J42" s="1043" t="e">
        <f>VLOOKUP($E42,事故データ!$E$4:$AV$364,43,0)</f>
        <v>#N/A</v>
      </c>
    </row>
    <row r="43" spans="1:10">
      <c r="E43" s="419">
        <v>35</v>
      </c>
      <c r="F43" s="1043" t="e">
        <f>VLOOKUP($E43,事故データ!$E$4:$AV$364,31,0)</f>
        <v>#N/A</v>
      </c>
      <c r="G43" s="1043" t="e">
        <f>VLOOKUP($E43,事故データ!$E$4:$AV$364,35,0)</f>
        <v>#N/A</v>
      </c>
      <c r="H43" s="1043" t="e">
        <f>VLOOKUP($E43,事故データ!$E$4:$AV$364,37,0)</f>
        <v>#N/A</v>
      </c>
      <c r="I43" s="1043" t="e">
        <f>VLOOKUP($E43,事故データ!$E$4:$AV$364,17,0)</f>
        <v>#N/A</v>
      </c>
      <c r="J43" s="1043" t="e">
        <f>VLOOKUP($E43,事故データ!$E$4:$AV$364,43,0)</f>
        <v>#N/A</v>
      </c>
    </row>
    <row r="44" spans="1:10">
      <c r="E44" s="419">
        <v>36</v>
      </c>
      <c r="F44" s="1043" t="e">
        <f>VLOOKUP($E44,事故データ!$E$4:$AV$364,31,0)</f>
        <v>#N/A</v>
      </c>
      <c r="G44" s="1043" t="e">
        <f>VLOOKUP($E44,事故データ!$E$4:$AV$364,35,0)</f>
        <v>#N/A</v>
      </c>
      <c r="H44" s="1043" t="e">
        <f>VLOOKUP($E44,事故データ!$E$4:$AV$364,37,0)</f>
        <v>#N/A</v>
      </c>
      <c r="I44" s="1043" t="e">
        <f>VLOOKUP($E44,事故データ!$E$4:$AV$364,17,0)</f>
        <v>#N/A</v>
      </c>
      <c r="J44" s="1043" t="e">
        <f>VLOOKUP($E44,事故データ!$E$4:$AV$364,43,0)</f>
        <v>#N/A</v>
      </c>
    </row>
    <row r="45" spans="1:10">
      <c r="E45" s="419">
        <v>37</v>
      </c>
      <c r="F45" s="1043" t="e">
        <f>VLOOKUP($E45,事故データ!$E$4:$AV$364,31,0)</f>
        <v>#N/A</v>
      </c>
      <c r="G45" s="1043" t="e">
        <f>VLOOKUP($E45,事故データ!$E$4:$AV$364,35,0)</f>
        <v>#N/A</v>
      </c>
      <c r="H45" s="1043" t="e">
        <f>VLOOKUP($E45,事故データ!$E$4:$AV$364,37,0)</f>
        <v>#N/A</v>
      </c>
      <c r="I45" s="1043" t="e">
        <f>VLOOKUP($E45,事故データ!$E$4:$AV$364,17,0)</f>
        <v>#N/A</v>
      </c>
      <c r="J45" s="1043" t="e">
        <f>VLOOKUP($E45,事故データ!$E$4:$AV$364,43,0)</f>
        <v>#N/A</v>
      </c>
    </row>
    <row r="46" spans="1:10">
      <c r="E46" s="419">
        <v>38</v>
      </c>
      <c r="F46" s="1043" t="e">
        <f>VLOOKUP($E46,事故データ!$E$4:$AV$364,31,0)</f>
        <v>#N/A</v>
      </c>
      <c r="G46" s="1043" t="e">
        <f>VLOOKUP($E46,事故データ!$E$4:$AV$364,35,0)</f>
        <v>#N/A</v>
      </c>
      <c r="H46" s="1043" t="e">
        <f>VLOOKUP($E46,事故データ!$E$4:$AV$364,37,0)</f>
        <v>#N/A</v>
      </c>
      <c r="I46" s="1043" t="e">
        <f>VLOOKUP($E46,事故データ!$E$4:$AV$364,17,0)</f>
        <v>#N/A</v>
      </c>
      <c r="J46" s="1043" t="e">
        <f>VLOOKUP($E46,事故データ!$E$4:$AV$364,43,0)</f>
        <v>#N/A</v>
      </c>
    </row>
    <row r="47" spans="1:10">
      <c r="E47" s="419">
        <v>39</v>
      </c>
      <c r="F47" s="1043" t="e">
        <f>VLOOKUP($E47,事故データ!$E$4:$AV$364,31,0)</f>
        <v>#N/A</v>
      </c>
      <c r="G47" s="1043" t="e">
        <f>VLOOKUP($E47,事故データ!$E$4:$AV$364,35,0)</f>
        <v>#N/A</v>
      </c>
      <c r="H47" s="1043" t="e">
        <f>VLOOKUP($E47,事故データ!$E$4:$AV$364,37,0)</f>
        <v>#N/A</v>
      </c>
      <c r="I47" s="1043" t="e">
        <f>VLOOKUP($E47,事故データ!$E$4:$AV$364,17,0)</f>
        <v>#N/A</v>
      </c>
      <c r="J47" s="1043" t="e">
        <f>VLOOKUP($E47,事故データ!$E$4:$AV$364,43,0)</f>
        <v>#N/A</v>
      </c>
    </row>
    <row r="48" spans="1:10">
      <c r="E48" s="419">
        <v>40</v>
      </c>
      <c r="F48" s="1043" t="e">
        <f>VLOOKUP($E48,事故データ!$E$4:$AV$364,31,0)</f>
        <v>#N/A</v>
      </c>
      <c r="G48" s="1043" t="e">
        <f>VLOOKUP($E48,事故データ!$E$4:$AV$364,35,0)</f>
        <v>#N/A</v>
      </c>
      <c r="H48" s="1043" t="e">
        <f>VLOOKUP($E48,事故データ!$E$4:$AV$364,37,0)</f>
        <v>#N/A</v>
      </c>
      <c r="I48" s="1043" t="e">
        <f>VLOOKUP($E48,事故データ!$E$4:$AV$364,17,0)</f>
        <v>#N/A</v>
      </c>
      <c r="J48" s="1043" t="e">
        <f>VLOOKUP($E48,事故データ!$E$4:$AV$364,43,0)</f>
        <v>#N/A</v>
      </c>
    </row>
    <row r="49" spans="3:13">
      <c r="E49" s="419">
        <v>41</v>
      </c>
      <c r="F49" s="1043" t="e">
        <f>VLOOKUP($E49,事故データ!$E$4:$AV$364,31,0)</f>
        <v>#N/A</v>
      </c>
      <c r="G49" s="1043" t="e">
        <f>VLOOKUP($E49,事故データ!$E$4:$AV$364,35,0)</f>
        <v>#N/A</v>
      </c>
      <c r="H49" s="1043" t="e">
        <f>VLOOKUP($E49,事故データ!$E$4:$AV$364,37,0)</f>
        <v>#N/A</v>
      </c>
      <c r="I49" s="1043" t="e">
        <f>VLOOKUP($E49,事故データ!$E$4:$AV$364,17,0)</f>
        <v>#N/A</v>
      </c>
      <c r="J49" s="1043" t="e">
        <f>VLOOKUP($E49,事故データ!$E$4:$AV$364,43,0)</f>
        <v>#N/A</v>
      </c>
    </row>
    <row r="50" spans="3:13">
      <c r="E50" s="419">
        <v>42</v>
      </c>
      <c r="F50" s="1043" t="e">
        <f>VLOOKUP($E50,事故データ!$E$4:$AV$364,31,0)</f>
        <v>#N/A</v>
      </c>
      <c r="G50" s="1043" t="e">
        <f>VLOOKUP($E50,事故データ!$E$4:$AV$364,35,0)</f>
        <v>#N/A</v>
      </c>
      <c r="H50" s="1043" t="e">
        <f>VLOOKUP($E50,事故データ!$E$4:$AV$364,37,0)</f>
        <v>#N/A</v>
      </c>
      <c r="I50" s="1043" t="e">
        <f>VLOOKUP($E50,事故データ!$E$4:$AV$364,17,0)</f>
        <v>#N/A</v>
      </c>
      <c r="J50" s="1043" t="e">
        <f>VLOOKUP($E50,事故データ!$E$4:$AV$364,43,0)</f>
        <v>#N/A</v>
      </c>
    </row>
    <row r="51" spans="3:13">
      <c r="E51" s="419">
        <v>43</v>
      </c>
      <c r="F51" s="1043" t="e">
        <f>VLOOKUP($E51,事故データ!$E$4:$AV$364,31,0)</f>
        <v>#N/A</v>
      </c>
      <c r="G51" s="1043" t="e">
        <f>VLOOKUP($E51,事故データ!$E$4:$AV$364,35,0)</f>
        <v>#N/A</v>
      </c>
      <c r="H51" s="1043" t="e">
        <f>VLOOKUP($E51,事故データ!$E$4:$AV$364,37,0)</f>
        <v>#N/A</v>
      </c>
      <c r="I51" s="1043" t="e">
        <f>VLOOKUP($E51,事故データ!$E$4:$AV$364,17,0)</f>
        <v>#N/A</v>
      </c>
      <c r="J51" s="1043" t="e">
        <f>VLOOKUP($E51,事故データ!$E$4:$AV$364,43,0)</f>
        <v>#N/A</v>
      </c>
    </row>
    <row r="52" spans="3:13">
      <c r="E52" s="419">
        <v>44</v>
      </c>
      <c r="F52" s="1043" t="e">
        <f>VLOOKUP($E52,事故データ!$E$4:$AV$364,31,0)</f>
        <v>#N/A</v>
      </c>
      <c r="G52" s="1043" t="e">
        <f>VLOOKUP($E52,事故データ!$E$4:$AV$364,35,0)</f>
        <v>#N/A</v>
      </c>
      <c r="H52" s="1043" t="e">
        <f>VLOOKUP($E52,事故データ!$E$4:$AV$364,37,0)</f>
        <v>#N/A</v>
      </c>
      <c r="I52" s="1043" t="e">
        <f>VLOOKUP($E52,事故データ!$E$4:$AV$364,17,0)</f>
        <v>#N/A</v>
      </c>
      <c r="J52" s="1043" t="e">
        <f>VLOOKUP($E52,事故データ!$E$4:$AV$364,43,0)</f>
        <v>#N/A</v>
      </c>
    </row>
    <row r="53" spans="3:13">
      <c r="E53" s="419">
        <v>45</v>
      </c>
      <c r="F53" s="1043" t="e">
        <f>VLOOKUP($E53,事故データ!$E$4:$AV$364,31,0)</f>
        <v>#N/A</v>
      </c>
      <c r="G53" s="1043" t="e">
        <f>VLOOKUP($E53,事故データ!$E$4:$AV$364,35,0)</f>
        <v>#N/A</v>
      </c>
      <c r="H53" s="1043" t="e">
        <f>VLOOKUP($E53,事故データ!$E$4:$AV$364,37,0)</f>
        <v>#N/A</v>
      </c>
      <c r="I53" s="1043" t="e">
        <f>VLOOKUP($E53,事故データ!$E$4:$AV$364,17,0)</f>
        <v>#N/A</v>
      </c>
      <c r="J53" s="1043" t="e">
        <f>VLOOKUP($E53,事故データ!$E$4:$AV$364,43,0)</f>
        <v>#N/A</v>
      </c>
    </row>
    <row r="54" spans="3:13">
      <c r="E54" s="419">
        <v>46</v>
      </c>
      <c r="F54" s="1043" t="e">
        <f>VLOOKUP($E54,事故データ!$E$4:$AV$364,31,0)</f>
        <v>#N/A</v>
      </c>
      <c r="G54" s="1043" t="e">
        <f>VLOOKUP($E54,事故データ!$E$4:$AV$364,35,0)</f>
        <v>#N/A</v>
      </c>
      <c r="H54" s="1043" t="e">
        <f>VLOOKUP($E54,事故データ!$E$4:$AV$364,37,0)</f>
        <v>#N/A</v>
      </c>
      <c r="I54" s="1043" t="e">
        <f>VLOOKUP($E54,事故データ!$E$4:$AV$364,17,0)</f>
        <v>#N/A</v>
      </c>
      <c r="J54" s="1043" t="e">
        <f>VLOOKUP($E54,事故データ!$E$4:$AV$364,43,0)</f>
        <v>#N/A</v>
      </c>
    </row>
    <row r="55" spans="3:13">
      <c r="E55" s="419">
        <v>47</v>
      </c>
      <c r="F55" s="1043" t="e">
        <f>VLOOKUP($E55,事故データ!$E$4:$AV$364,31,0)</f>
        <v>#N/A</v>
      </c>
      <c r="G55" s="1043" t="e">
        <f>VLOOKUP($E55,事故データ!$E$4:$AV$364,35,0)</f>
        <v>#N/A</v>
      </c>
      <c r="H55" s="1043" t="e">
        <f>VLOOKUP($E55,事故データ!$E$4:$AV$364,37,0)</f>
        <v>#N/A</v>
      </c>
      <c r="I55" s="1043" t="e">
        <f>VLOOKUP($E55,事故データ!$E$4:$AV$364,17,0)</f>
        <v>#N/A</v>
      </c>
      <c r="J55" s="1043" t="e">
        <f>VLOOKUP($E55,事故データ!$E$4:$AV$364,43,0)</f>
        <v>#N/A</v>
      </c>
    </row>
    <row r="56" spans="3:13">
      <c r="E56" s="419">
        <v>48</v>
      </c>
      <c r="F56" s="1043" t="e">
        <f>VLOOKUP($E56,事故データ!$E$4:$AV$364,31,0)</f>
        <v>#N/A</v>
      </c>
      <c r="G56" s="1043" t="e">
        <f>VLOOKUP($E56,事故データ!$E$4:$AV$364,35,0)</f>
        <v>#N/A</v>
      </c>
      <c r="H56" s="1043" t="e">
        <f>VLOOKUP($E56,事故データ!$E$4:$AV$364,37,0)</f>
        <v>#N/A</v>
      </c>
      <c r="I56" s="1043" t="e">
        <f>VLOOKUP($E56,事故データ!$E$4:$AV$364,17,0)</f>
        <v>#N/A</v>
      </c>
      <c r="J56" s="1043" t="e">
        <f>VLOOKUP($E56,事故データ!$E$4:$AV$364,43,0)</f>
        <v>#N/A</v>
      </c>
    </row>
    <row r="57" spans="3:13">
      <c r="E57" s="419">
        <v>49</v>
      </c>
      <c r="F57" s="1043" t="e">
        <f>VLOOKUP($E57,事故データ!$E$4:$AV$364,31,0)</f>
        <v>#N/A</v>
      </c>
      <c r="G57" s="1043" t="e">
        <f>VLOOKUP($E57,事故データ!$E$4:$AV$364,35,0)</f>
        <v>#N/A</v>
      </c>
      <c r="H57" s="1043" t="e">
        <f>VLOOKUP($E57,事故データ!$E$4:$AV$364,37,0)</f>
        <v>#N/A</v>
      </c>
      <c r="I57" s="1043" t="e">
        <f>VLOOKUP($E57,事故データ!$E$4:$AV$364,17,0)</f>
        <v>#N/A</v>
      </c>
      <c r="J57" s="1043" t="e">
        <f>VLOOKUP($E57,事故データ!$E$4:$AV$364,43,0)</f>
        <v>#N/A</v>
      </c>
    </row>
    <row r="58" spans="3:13">
      <c r="E58" s="419">
        <v>50</v>
      </c>
      <c r="F58" s="1043" t="e">
        <f>VLOOKUP($E58,事故データ!$E$4:$AV$364,31,0)</f>
        <v>#N/A</v>
      </c>
      <c r="G58" s="1043" t="e">
        <f>VLOOKUP($E58,事故データ!$E$4:$AV$364,35,0)</f>
        <v>#N/A</v>
      </c>
      <c r="H58" s="1043" t="e">
        <f>VLOOKUP($E58,事故データ!$E$4:$AV$364,37,0)</f>
        <v>#N/A</v>
      </c>
      <c r="I58" s="1043" t="e">
        <f>VLOOKUP($E58,事故データ!$E$4:$AV$364,17,0)</f>
        <v>#N/A</v>
      </c>
      <c r="J58" s="1043" t="e">
        <f>VLOOKUP($E58,事故データ!$E$4:$AV$364,43,0)</f>
        <v>#N/A</v>
      </c>
    </row>
    <row r="62" spans="3:13">
      <c r="D62" s="400" t="s">
        <v>176</v>
      </c>
      <c r="E62" s="582">
        <v>15</v>
      </c>
      <c r="F62" s="1039" t="str">
        <f>VLOOKUP(E62,$B$65:$C$87,2,0)</f>
        <v>バック時</v>
      </c>
    </row>
    <row r="63" spans="3:13">
      <c r="I63" s="1044"/>
    </row>
    <row r="64" spans="3:13">
      <c r="C64" s="326" t="s">
        <v>109</v>
      </c>
      <c r="F64" s="1045" t="s">
        <v>183</v>
      </c>
      <c r="G64" s="1046" t="s">
        <v>159</v>
      </c>
      <c r="H64" s="1047" t="s">
        <v>0</v>
      </c>
      <c r="I64" s="1047" t="s">
        <v>1357</v>
      </c>
      <c r="J64" s="1042" t="s">
        <v>1200</v>
      </c>
      <c r="K64" s="1047" t="s">
        <v>163</v>
      </c>
      <c r="L64" s="1047" t="s">
        <v>1468</v>
      </c>
      <c r="M64" s="1048" t="s">
        <v>1469</v>
      </c>
    </row>
    <row r="65" spans="1:13" ht="95.25" customHeight="1">
      <c r="B65" s="326">
        <f>項目入力!W10</f>
        <v>1</v>
      </c>
      <c r="C65" s="326" t="str">
        <f>項目入力!X10</f>
        <v>正面衝突</v>
      </c>
      <c r="E65" s="419">
        <v>1</v>
      </c>
      <c r="F65" s="1049" t="str">
        <f>VLOOKUP($E65,事故データ!$C$4:$AV$364,33,0)</f>
        <v>配達先顧客付近までバックで進入しようとした際、車両左後方のショック止め部分をポールに接触させ破損させた。</v>
      </c>
      <c r="G65" s="1050" t="str">
        <f>VLOOKUP($E65,事故データ!$C$4:$AV$364,37,0)</f>
        <v>顧客構内・前路上等</v>
      </c>
      <c r="H65" s="1043" t="str">
        <f>VLOOKUP($E65,事故データ!$C$4:$AV$364,44,0)</f>
        <v>後部</v>
      </c>
      <c r="I65" s="1051">
        <f>VLOOKUP($E65,事故データ!$C$4:$AV$364,28,0)</f>
        <v>67</v>
      </c>
      <c r="J65" s="1043" t="str">
        <f>VLOOKUP($E65,事故データ!$C$4:$AV$364,19,0)</f>
        <v>2t</v>
      </c>
      <c r="K65" s="1043" t="str">
        <f>VLOOKUP($E65,事故データ!$C$4:$AV$364,45,0)</f>
        <v>ポール</v>
      </c>
      <c r="L65" s="1051">
        <f>VLOOKUP($E65,事故データ!$C$4:$AV$364,35,0)</f>
        <v>1</v>
      </c>
      <c r="M65" s="1051" t="str">
        <f>VLOOKUP($E65,事故データ!$C$4:$AV$364,41,0)</f>
        <v>道路からバック進入</v>
      </c>
    </row>
    <row r="66" spans="1:13" ht="83.25" customHeight="1">
      <c r="B66" s="326">
        <f>項目入力!W11</f>
        <v>2</v>
      </c>
      <c r="C66" s="326" t="str">
        <f>項目入力!X11</f>
        <v>直進時</v>
      </c>
      <c r="E66" s="419">
        <v>2</v>
      </c>
      <c r="F66" s="1049" t="str">
        <f>VLOOKUP($E66,事故データ!$C$4:$AV$364,33,0)</f>
        <v>営業担当者が駐車場より後退にて出る際に、オーバーハングの目測を誤り、左前部側面を駐車場の仕切りの石柱に接触させた</v>
      </c>
      <c r="G66" s="1050" t="str">
        <f>VLOOKUP($E66,事故データ!$C$4:$AV$364,37,0)</f>
        <v>顧客構内・前路上等</v>
      </c>
      <c r="H66" s="1043" t="str">
        <f>VLOOKUP($E66,事故データ!$C$4:$AV$364,44,0)</f>
        <v>後部左角</v>
      </c>
      <c r="I66" s="1051">
        <f>VLOOKUP($E66,事故データ!$C$4:$AV$364,28,0)</f>
        <v>44</v>
      </c>
      <c r="J66" s="1043" t="str">
        <f>VLOOKUP($E66,事故データ!$C$4:$AV$364,19,0)</f>
        <v>乗用車</v>
      </c>
      <c r="K66" s="1043" t="str">
        <f>VLOOKUP($E66,事故データ!$C$4:$AV$364,45,0)</f>
        <v>信号・街灯・標識・柱等</v>
      </c>
      <c r="L66" s="1051">
        <f>VLOOKUP($E66,事故データ!$C$4:$AV$364,35,0)</f>
        <v>2</v>
      </c>
      <c r="M66" s="1051" t="str">
        <f>VLOOKUP($E66,事故データ!$C$4:$AV$364,41,0)</f>
        <v>車庫出(バック)</v>
      </c>
    </row>
    <row r="67" spans="1:13" ht="83.25" customHeight="1">
      <c r="A67" s="325" t="s">
        <v>1225</v>
      </c>
      <c r="B67" s="326">
        <f>項目入力!W12</f>
        <v>3</v>
      </c>
      <c r="C67" s="326" t="str">
        <f>項目入力!X12</f>
        <v>出会い頭</v>
      </c>
      <c r="E67" s="419">
        <v>3</v>
      </c>
      <c r="F67" s="1049" t="str">
        <f>VLOOKUP($E67,事故データ!$C$4:$AV$364,33,0)</f>
        <v>配達先構内にて荷卸のため車両を後退させる際、左後方建屋の階段出入口扉に気付かずバンパー端を後突、破損させた</v>
      </c>
      <c r="G67" s="1050" t="str">
        <f>VLOOKUP($E67,事故データ!$C$4:$AV$364,37,0)</f>
        <v>拠点構内・前路上等</v>
      </c>
      <c r="H67" s="1043" t="str">
        <f>VLOOKUP($E67,事故データ!$C$4:$AV$364,44,0)</f>
        <v>後部左角</v>
      </c>
      <c r="I67" s="1051">
        <f>VLOOKUP($E67,事故データ!$C$4:$AV$364,28,0)</f>
        <v>47</v>
      </c>
      <c r="J67" s="1043" t="str">
        <f>VLOOKUP($E67,事故データ!$C$4:$AV$364,19,0)</f>
        <v>4t</v>
      </c>
      <c r="K67" s="1043" t="str">
        <f>VLOOKUP($E67,事故データ!$C$4:$AV$364,45,0)</f>
        <v>施設設置物</v>
      </c>
      <c r="L67" s="1051">
        <f>VLOOKUP($E67,事故データ!$C$4:$AV$364,35,0)</f>
        <v>2</v>
      </c>
      <c r="M67" s="1051" t="str">
        <f>VLOOKUP($E67,事故データ!$C$4:$AV$364,41,0)</f>
        <v>車庫入・着車時(バック)</v>
      </c>
    </row>
    <row r="68" spans="1:13" ht="83.25" customHeight="1">
      <c r="B68" s="326">
        <f>項目入力!W13</f>
        <v>4</v>
      </c>
      <c r="C68" s="326" t="str">
        <f>項目入力!X13</f>
        <v>右折時</v>
      </c>
      <c r="E68" s="419">
        <v>4</v>
      </c>
      <c r="F68" s="1049" t="str">
        <f>VLOOKUP($E68,事故データ!$C$4:$AV$364,33,0)</f>
        <v>配達完了後、離岸し右前方に移動。観音扉を閉め方向転回しようとしたところ2ｔ車両が進入しため、先に接岸をさせた。2ｔ車両を避けながら左後方に後退時、右前方にある電柱と接触</v>
      </c>
      <c r="G68" s="1050" t="str">
        <f>VLOOKUP($E68,事故データ!$C$4:$AV$364,37,0)</f>
        <v>拠点構内・前路上等</v>
      </c>
      <c r="H68" s="1043" t="str">
        <f>VLOOKUP($E68,事故データ!$C$4:$AV$364,44,0)</f>
        <v>前部右角</v>
      </c>
      <c r="I68" s="1051">
        <f>VLOOKUP($E68,事故データ!$C$4:$AV$364,28,0)</f>
        <v>48</v>
      </c>
      <c r="J68" s="1043" t="str">
        <f>VLOOKUP($E68,事故データ!$C$4:$AV$364,19,0)</f>
        <v>4t</v>
      </c>
      <c r="K68" s="1043" t="str">
        <f>VLOOKUP($E68,事故データ!$C$4:$AV$364,45,0)</f>
        <v>信号・街灯・標識・柱等</v>
      </c>
      <c r="L68" s="1051">
        <f>VLOOKUP($E68,事故データ!$C$4:$AV$364,35,0)</f>
        <v>1</v>
      </c>
      <c r="M68" s="1051" t="str">
        <f>VLOOKUP($E68,事故データ!$C$4:$AV$364,41,0)</f>
        <v>移動、方向変換中(後退)</v>
      </c>
    </row>
    <row r="69" spans="1:13" ht="83.25" customHeight="1">
      <c r="B69" s="326">
        <f>項目入力!W14</f>
        <v>5</v>
      </c>
      <c r="C69" s="326" t="str">
        <f>項目入力!X14</f>
        <v>左折時</v>
      </c>
      <c r="E69" s="419">
        <v>5</v>
      </c>
      <c r="F69" s="1049" t="str">
        <f>VLOOKUP($E69,事故データ!$C$4:$AV$364,33,0)</f>
        <v>狭路沿いの建設現場配達の際、横付けして荷降ろを試みたが、後方から別の車両が来たため、隣の駐車場スペースに誘導された。一度後ろを振って頭を入れ直そうとした際に、前方のフェンスと接触</v>
      </c>
      <c r="G69" s="1050" t="str">
        <f>VLOOKUP($E69,事故データ!$C$4:$AV$364,37,0)</f>
        <v>顧客構内・前路上等</v>
      </c>
      <c r="H69" s="1043" t="str">
        <f>VLOOKUP($E69,事故データ!$C$4:$AV$364,44,0)</f>
        <v>左側面前</v>
      </c>
      <c r="I69" s="1051">
        <f>VLOOKUP($E69,事故データ!$C$4:$AV$364,28,0)</f>
        <v>31</v>
      </c>
      <c r="J69" s="1043" t="str">
        <f>VLOOKUP($E69,事故データ!$C$4:$AV$364,19,0)</f>
        <v>2t</v>
      </c>
      <c r="K69" s="1043" t="str">
        <f>VLOOKUP($E69,事故データ!$C$4:$AV$364,45,0)</f>
        <v>柵・フェンス</v>
      </c>
      <c r="L69" s="1051">
        <f>VLOOKUP($E69,事故データ!$C$4:$AV$364,35,0)</f>
        <v>1</v>
      </c>
      <c r="M69" s="1051" t="str">
        <f>VLOOKUP($E69,事故データ!$C$4:$AV$364,41,0)</f>
        <v>切り返し(バック)</v>
      </c>
    </row>
    <row r="70" spans="1:13" ht="83.25" customHeight="1">
      <c r="B70" s="326">
        <f>項目入力!W15</f>
        <v>6</v>
      </c>
      <c r="C70" s="326" t="str">
        <f>項目入力!X15</f>
        <v>カーブ走行時</v>
      </c>
      <c r="E70" s="419">
        <v>6</v>
      </c>
      <c r="F70" s="1049" t="str">
        <f>VLOOKUP($E70,事故データ!$C$4:$AV$364,33,0)</f>
        <v>配達先工場駐車場にて後退（４ｍ）で敷地に入っていく時に隣接の店舗の一般顧客車両が同時に後退（４ｍ）してきており両車両確認不足で、対処しきれずに後突した</v>
      </c>
      <c r="G70" s="1050" t="str">
        <f>VLOOKUP($E70,事故データ!$C$4:$AV$364,37,0)</f>
        <v>顧客構内・前路上等</v>
      </c>
      <c r="H70" s="1043" t="str">
        <f>VLOOKUP($E70,事故データ!$C$4:$AV$364,44,0)</f>
        <v>後部</v>
      </c>
      <c r="I70" s="1051">
        <f>VLOOKUP($E70,事故データ!$C$4:$AV$364,28,0)</f>
        <v>55</v>
      </c>
      <c r="J70" s="1043" t="str">
        <f>VLOOKUP($E70,事故データ!$C$4:$AV$364,19,0)</f>
        <v>2t</v>
      </c>
      <c r="K70" s="1043" t="str">
        <f>VLOOKUP($E70,事故データ!$C$4:$AV$364,45,0)</f>
        <v>車</v>
      </c>
      <c r="L70" s="1051">
        <f>VLOOKUP($E70,事故データ!$C$4:$AV$364,35,0)</f>
        <v>1</v>
      </c>
      <c r="M70" s="1051" t="str">
        <f>VLOOKUP($E70,事故データ!$C$4:$AV$364,41,0)</f>
        <v>移動、方向変換中(後退)</v>
      </c>
    </row>
    <row r="71" spans="1:13" ht="83.25" customHeight="1">
      <c r="B71" s="326">
        <f>項目入力!W16</f>
        <v>7</v>
      </c>
      <c r="C71" s="326" t="str">
        <f>項目入力!X16</f>
        <v>追突</v>
      </c>
      <c r="E71" s="419">
        <v>7</v>
      </c>
      <c r="F71" s="1049" t="str">
        <f>VLOOKUP($E71,事故データ!$C$4:$AV$364,33,0)</f>
        <v>顧客先へ配達に伺い後退にて入場する際に後方確認不徹底により停車している車両に当車両の後方部のゴムを接触させた。</v>
      </c>
      <c r="G71" s="1050" t="str">
        <f>VLOOKUP($E71,事故データ!$C$4:$AV$364,37,0)</f>
        <v>顧客構内・前路上等</v>
      </c>
      <c r="H71" s="1043" t="str">
        <f>VLOOKUP($E71,事故データ!$C$4:$AV$364,44,0)</f>
        <v>後部右角</v>
      </c>
      <c r="I71" s="1051">
        <f>VLOOKUP($E71,事故データ!$C$4:$AV$364,28,0)</f>
        <v>48</v>
      </c>
      <c r="J71" s="1043" t="str">
        <f>VLOOKUP($E71,事故データ!$C$4:$AV$364,19,0)</f>
        <v>2t</v>
      </c>
      <c r="K71" s="1043" t="str">
        <f>VLOOKUP($E71,事故データ!$C$4:$AV$364,45,0)</f>
        <v>車</v>
      </c>
      <c r="L71" s="1051">
        <f>VLOOKUP($E71,事故データ!$C$4:$AV$364,35,0)</f>
        <v>1</v>
      </c>
      <c r="M71" s="1051" t="str">
        <f>VLOOKUP($E71,事故データ!$C$4:$AV$364,41,0)</f>
        <v>道路からバック進入</v>
      </c>
    </row>
    <row r="72" spans="1:13" ht="83.25" customHeight="1">
      <c r="B72" s="326">
        <f>項目入力!W17</f>
        <v>8</v>
      </c>
      <c r="C72" s="326" t="str">
        <f>項目入力!X17</f>
        <v>発進追突</v>
      </c>
      <c r="E72" s="419">
        <v>8</v>
      </c>
      <c r="F72" s="1043" t="str">
        <f>VLOOKUP($E72,事故データ!$C$4:$AV$364,33,0)</f>
        <v>荷卸待機するため、駐車場にて方向転換で後退した際に、左側の駐車車両に注意が偏り、車両右側後方角をフェンスに後突した</v>
      </c>
      <c r="G72" s="1050" t="str">
        <f>VLOOKUP($E72,事故データ!$C$4:$AV$364,37,0)</f>
        <v>顧客構内・前路上等</v>
      </c>
      <c r="H72" s="1043" t="str">
        <f>VLOOKUP($E72,事故データ!$C$4:$AV$364,44,0)</f>
        <v>後部右角</v>
      </c>
      <c r="I72" s="1051">
        <f>VLOOKUP($E72,事故データ!$C$4:$AV$364,28,0)</f>
        <v>40</v>
      </c>
      <c r="J72" s="1043" t="str">
        <f>VLOOKUP($E72,事故データ!$C$4:$AV$364,19,0)</f>
        <v>4t</v>
      </c>
      <c r="K72" s="1043" t="str">
        <f>VLOOKUP($E72,事故データ!$C$4:$AV$364,45,0)</f>
        <v>柵・フェンス</v>
      </c>
      <c r="L72" s="1051">
        <f>VLOOKUP($E72,事故データ!$C$4:$AV$364,35,0)</f>
        <v>2</v>
      </c>
      <c r="M72" s="1051" t="str">
        <f>VLOOKUP($E72,事故データ!$C$4:$AV$364,41,0)</f>
        <v>切り返し(バック)</v>
      </c>
    </row>
    <row r="73" spans="1:13" ht="34.15" customHeight="1">
      <c r="B73" s="326">
        <f>項目入力!W18</f>
        <v>9</v>
      </c>
      <c r="C73" s="326" t="str">
        <f>項目入力!X18</f>
        <v>車線
変更時</v>
      </c>
      <c r="E73" s="419">
        <v>9</v>
      </c>
      <c r="F73" s="1043" t="str">
        <f>VLOOKUP($E73,事故データ!$C$4:$AV$364,33,0)</f>
        <v>顧客先の構内にて下車確認を怠り、後退したところ後方にある事務所の屋根に当該車両の右後方側面が接触し、屋根の雨樋を歪めた</v>
      </c>
      <c r="G73" s="1050" t="str">
        <f>VLOOKUP($E73,事故データ!$C$4:$AV$364,37,0)</f>
        <v>顧客構内・前路上等</v>
      </c>
      <c r="H73" s="1043" t="str">
        <f>VLOOKUP($E73,事故データ!$C$4:$AV$364,44,0)</f>
        <v>左側面後</v>
      </c>
      <c r="I73" s="1051">
        <f>VLOOKUP($E73,事故データ!$C$4:$AV$364,28,0)</f>
        <v>56</v>
      </c>
      <c r="J73" s="1043" t="str">
        <f>VLOOKUP($E73,事故データ!$C$4:$AV$364,19,0)</f>
        <v>4t</v>
      </c>
      <c r="K73" s="1043" t="str">
        <f>VLOOKUP($E73,事故データ!$C$4:$AV$364,45,0)</f>
        <v>屋根.軒.庇等高所設置物</v>
      </c>
      <c r="L73" s="1051">
        <f>VLOOKUP($E73,事故データ!$C$4:$AV$364,35,0)</f>
        <v>2</v>
      </c>
      <c r="M73" s="1051" t="str">
        <f>VLOOKUP($E73,事故データ!$C$4:$AV$364,41,0)</f>
        <v>移動、方向変換中(後退)</v>
      </c>
    </row>
    <row r="74" spans="1:13" ht="34.15" customHeight="1">
      <c r="B74" s="326">
        <f>項目入力!W19</f>
        <v>10</v>
      </c>
      <c r="C74" s="326" t="str">
        <f>項目入力!X19</f>
        <v>合流時</v>
      </c>
      <c r="E74" s="419">
        <v>10</v>
      </c>
      <c r="F74" s="1043" t="e">
        <f>VLOOKUP($E74,事故データ!$C$4:$AV$364,33,0)</f>
        <v>#N/A</v>
      </c>
      <c r="G74" s="1050" t="e">
        <f>VLOOKUP($E74,事故データ!$C$4:$AV$364,37,0)</f>
        <v>#N/A</v>
      </c>
      <c r="H74" s="1043" t="e">
        <f>VLOOKUP($E74,事故データ!$C$4:$AV$364,44,0)</f>
        <v>#N/A</v>
      </c>
      <c r="I74" s="1051" t="e">
        <f>VLOOKUP($E74,事故データ!$C$4:$AV$364,28,0)</f>
        <v>#N/A</v>
      </c>
      <c r="J74" s="1043" t="e">
        <f>VLOOKUP($E74,事故データ!$C$4:$AV$364,19,0)</f>
        <v>#N/A</v>
      </c>
      <c r="K74" s="1043" t="e">
        <f>VLOOKUP($E74,事故データ!$C$4:$AV$364,45,0)</f>
        <v>#N/A</v>
      </c>
      <c r="L74" s="1051" t="e">
        <f>VLOOKUP($E74,事故データ!$C$4:$AV$364,35,0)</f>
        <v>#N/A</v>
      </c>
      <c r="M74" s="1051" t="e">
        <f>VLOOKUP($E74,事故データ!$C$4:$AV$364,41,0)</f>
        <v>#N/A</v>
      </c>
    </row>
    <row r="75" spans="1:13" ht="34.15" customHeight="1">
      <c r="B75" s="326">
        <f>項目入力!W20</f>
        <v>11</v>
      </c>
      <c r="C75" s="326" t="str">
        <f>項目入力!X20</f>
        <v>離合時</v>
      </c>
      <c r="E75" s="419">
        <v>11</v>
      </c>
      <c r="F75" s="1043" t="e">
        <f>VLOOKUP($E75,事故データ!$C$4:$AV$364,33,0)</f>
        <v>#N/A</v>
      </c>
      <c r="G75" s="1050" t="e">
        <f>VLOOKUP($E75,事故データ!$C$4:$AV$364,37,0)</f>
        <v>#N/A</v>
      </c>
      <c r="H75" s="1043" t="e">
        <f>VLOOKUP($E75,事故データ!$C$4:$AV$364,44,0)</f>
        <v>#N/A</v>
      </c>
      <c r="I75" s="1051" t="e">
        <f>VLOOKUP($E75,事故データ!$C$4:$AV$364,28,0)</f>
        <v>#N/A</v>
      </c>
      <c r="J75" s="1043" t="e">
        <f>VLOOKUP($E75,事故データ!$C$4:$AV$364,19,0)</f>
        <v>#N/A</v>
      </c>
      <c r="K75" s="1043" t="e">
        <f>VLOOKUP($E75,事故データ!$C$4:$AV$364,45,0)</f>
        <v>#N/A</v>
      </c>
      <c r="L75" s="1051" t="e">
        <f>VLOOKUP($E75,事故データ!$C$4:$AV$364,35,0)</f>
        <v>#N/A</v>
      </c>
      <c r="M75" s="1051" t="e">
        <f>VLOOKUP($E75,事故データ!$C$4:$AV$364,41,0)</f>
        <v>#N/A</v>
      </c>
    </row>
    <row r="76" spans="1:13" ht="34.15" customHeight="1">
      <c r="B76" s="326">
        <f>項目入力!W21</f>
        <v>12</v>
      </c>
      <c r="C76" s="326" t="str">
        <f>項目入力!X21</f>
        <v>側方通過時</v>
      </c>
      <c r="E76" s="419">
        <v>12</v>
      </c>
      <c r="F76" s="1043" t="e">
        <f>VLOOKUP($E76,事故データ!$C$4:$AV$364,33,0)</f>
        <v>#N/A</v>
      </c>
      <c r="G76" s="1050" t="e">
        <f>VLOOKUP($E76,事故データ!$C$4:$AV$364,37,0)</f>
        <v>#N/A</v>
      </c>
      <c r="H76" s="1043" t="e">
        <f>VLOOKUP($E76,事故データ!$C$4:$AV$364,44,0)</f>
        <v>#N/A</v>
      </c>
      <c r="I76" s="1051" t="e">
        <f>VLOOKUP($E76,事故データ!$C$4:$AV$364,28,0)</f>
        <v>#N/A</v>
      </c>
      <c r="J76" s="1043" t="e">
        <f>VLOOKUP($E76,事故データ!$C$4:$AV$364,19,0)</f>
        <v>#N/A</v>
      </c>
      <c r="K76" s="1043" t="e">
        <f>VLOOKUP($E76,事故データ!$C$4:$AV$364,45,0)</f>
        <v>#N/A</v>
      </c>
      <c r="L76" s="1051" t="e">
        <f>VLOOKUP($E76,事故データ!$C$4:$AV$364,35,0)</f>
        <v>#N/A</v>
      </c>
      <c r="M76" s="1051" t="e">
        <f>VLOOKUP($E76,事故データ!$C$4:$AV$364,41,0)</f>
        <v>#N/A</v>
      </c>
    </row>
    <row r="77" spans="1:13" ht="34.15" customHeight="1">
      <c r="B77" s="326">
        <f>項目入力!W22</f>
        <v>13</v>
      </c>
      <c r="C77" s="326" t="str">
        <f>項目入力!X22</f>
        <v>施設出入時</v>
      </c>
      <c r="E77" s="419">
        <v>13</v>
      </c>
      <c r="F77" s="1043" t="e">
        <f>VLOOKUP($E77,事故データ!$C$4:$AV$364,33,0)</f>
        <v>#N/A</v>
      </c>
      <c r="G77" s="1050" t="e">
        <f>VLOOKUP($E77,事故データ!$C$4:$AV$364,37,0)</f>
        <v>#N/A</v>
      </c>
      <c r="H77" s="1043" t="e">
        <f>VLOOKUP($E77,事故データ!$C$4:$AV$364,44,0)</f>
        <v>#N/A</v>
      </c>
      <c r="I77" s="1051" t="e">
        <f>VLOOKUP($E77,事故データ!$C$4:$AV$364,28,0)</f>
        <v>#N/A</v>
      </c>
      <c r="J77" s="1043" t="e">
        <f>VLOOKUP($E77,事故データ!$C$4:$AV$364,19,0)</f>
        <v>#N/A</v>
      </c>
      <c r="K77" s="1043" t="e">
        <f>VLOOKUP($E77,事故データ!$C$4:$AV$364,45,0)</f>
        <v>#N/A</v>
      </c>
      <c r="L77" s="1051" t="e">
        <f>VLOOKUP($E77,事故データ!$C$4:$AV$364,35,0)</f>
        <v>#N/A</v>
      </c>
      <c r="M77" s="1051" t="e">
        <f>VLOOKUP($E77,事故データ!$C$4:$AV$364,41,0)</f>
        <v>#N/A</v>
      </c>
    </row>
    <row r="78" spans="1:13" ht="34.15" customHeight="1">
      <c r="B78" s="326">
        <f>項目入力!W23</f>
        <v>14</v>
      </c>
      <c r="C78" s="326" t="str">
        <f>項目入力!X23</f>
        <v>転回時</v>
      </c>
      <c r="E78" s="419">
        <v>14</v>
      </c>
      <c r="F78" s="1043" t="e">
        <f>VLOOKUP($E78,事故データ!$C$4:$AV$364,33,0)</f>
        <v>#N/A</v>
      </c>
      <c r="G78" s="1050" t="e">
        <f>VLOOKUP($E78,事故データ!$C$4:$AV$364,37,0)</f>
        <v>#N/A</v>
      </c>
      <c r="H78" s="1043" t="e">
        <f>VLOOKUP($E78,事故データ!$C$4:$AV$364,44,0)</f>
        <v>#N/A</v>
      </c>
      <c r="I78" s="1051" t="e">
        <f>VLOOKUP($E78,事故データ!$C$4:$AV$364,28,0)</f>
        <v>#N/A</v>
      </c>
      <c r="J78" s="1043" t="e">
        <f>VLOOKUP($E78,事故データ!$C$4:$AV$364,19,0)</f>
        <v>#N/A</v>
      </c>
      <c r="K78" s="1043" t="e">
        <f>VLOOKUP($E78,事故データ!$C$4:$AV$364,45,0)</f>
        <v>#N/A</v>
      </c>
      <c r="L78" s="1051" t="e">
        <f>VLOOKUP($E78,事故データ!$C$4:$AV$364,35,0)</f>
        <v>#N/A</v>
      </c>
      <c r="M78" s="1051" t="e">
        <f>VLOOKUP($E78,事故データ!$C$4:$AV$364,41,0)</f>
        <v>#N/A</v>
      </c>
    </row>
    <row r="79" spans="1:13" ht="34.15" customHeight="1">
      <c r="B79" s="326">
        <f>項目入力!W24</f>
        <v>15</v>
      </c>
      <c r="C79" s="326" t="str">
        <f>項目入力!X24</f>
        <v>バック時</v>
      </c>
      <c r="E79" s="419">
        <v>15</v>
      </c>
      <c r="F79" s="1043" t="e">
        <f>VLOOKUP($E79,事故データ!$C$4:$AV$364,33,0)</f>
        <v>#N/A</v>
      </c>
      <c r="G79" s="1050" t="e">
        <f>VLOOKUP($E79,事故データ!$C$4:$AV$364,37,0)</f>
        <v>#N/A</v>
      </c>
      <c r="H79" s="1043" t="e">
        <f>VLOOKUP($E79,事故データ!$C$4:$AV$364,44,0)</f>
        <v>#N/A</v>
      </c>
      <c r="I79" s="1051" t="e">
        <f>VLOOKUP($E79,事故データ!$C$4:$AV$364,28,0)</f>
        <v>#N/A</v>
      </c>
      <c r="J79" s="1043" t="e">
        <f>VLOOKUP($E79,事故データ!$C$4:$AV$364,19,0)</f>
        <v>#N/A</v>
      </c>
      <c r="K79" s="1043" t="e">
        <f>VLOOKUP($E79,事故データ!$C$4:$AV$364,45,0)</f>
        <v>#N/A</v>
      </c>
      <c r="L79" s="1051" t="e">
        <f>VLOOKUP($E79,事故データ!$C$4:$AV$364,35,0)</f>
        <v>#N/A</v>
      </c>
      <c r="M79" s="1051" t="e">
        <f>VLOOKUP($E79,事故データ!$C$4:$AV$364,41,0)</f>
        <v>#N/A</v>
      </c>
    </row>
    <row r="80" spans="1:13" ht="34.15" customHeight="1">
      <c r="B80" s="326">
        <f>項目入力!W25</f>
        <v>16</v>
      </c>
      <c r="C80" s="326" t="str">
        <f>項目入力!X25</f>
        <v>移動時</v>
      </c>
      <c r="E80" s="419">
        <v>16</v>
      </c>
      <c r="F80" s="1043" t="e">
        <f>VLOOKUP($E80,事故データ!$C$4:$AV$364,33,0)</f>
        <v>#N/A</v>
      </c>
      <c r="G80" s="1050" t="e">
        <f>VLOOKUP($E80,事故データ!$C$4:$AV$364,37,0)</f>
        <v>#N/A</v>
      </c>
      <c r="H80" s="1043" t="e">
        <f>VLOOKUP($E80,事故データ!$C$4:$AV$364,44,0)</f>
        <v>#N/A</v>
      </c>
      <c r="I80" s="1051" t="e">
        <f>VLOOKUP($E80,事故データ!$C$4:$AV$364,28,0)</f>
        <v>#N/A</v>
      </c>
      <c r="J80" s="1043" t="e">
        <f>VLOOKUP($E80,事故データ!$C$4:$AV$364,19,0)</f>
        <v>#N/A</v>
      </c>
      <c r="K80" s="1043" t="e">
        <f>VLOOKUP($E80,事故データ!$C$4:$AV$364,45,0)</f>
        <v>#N/A</v>
      </c>
      <c r="L80" s="1051" t="e">
        <f>VLOOKUP($E80,事故データ!$C$4:$AV$364,35,0)</f>
        <v>#N/A</v>
      </c>
      <c r="M80" s="1051" t="e">
        <f>VLOOKUP($E80,事故データ!$C$4:$AV$364,41,0)</f>
        <v>#N/A</v>
      </c>
    </row>
    <row r="81" spans="1:13" ht="34.15" customHeight="1">
      <c r="B81" s="326">
        <f>項目入力!W26</f>
        <v>17</v>
      </c>
      <c r="C81" s="326" t="str">
        <f>項目入力!X26</f>
        <v>料金所等通過時</v>
      </c>
      <c r="E81" s="419">
        <v>17</v>
      </c>
      <c r="F81" s="1043" t="e">
        <f>VLOOKUP($E81,事故データ!$C$4:$AV$364,33,0)</f>
        <v>#N/A</v>
      </c>
      <c r="G81" s="1050" t="e">
        <f>VLOOKUP($E81,事故データ!$C$4:$AV$364,37,0)</f>
        <v>#N/A</v>
      </c>
      <c r="H81" s="1043" t="e">
        <f>VLOOKUP($E81,事故データ!$C$4:$AV$364,44,0)</f>
        <v>#N/A</v>
      </c>
      <c r="I81" s="1051" t="e">
        <f>VLOOKUP($E81,事故データ!$C$4:$AV$364,28,0)</f>
        <v>#N/A</v>
      </c>
      <c r="J81" s="1043" t="e">
        <f>VLOOKUP($E81,事故データ!$C$4:$AV$364,19,0)</f>
        <v>#N/A</v>
      </c>
      <c r="K81" s="1043" t="e">
        <f>VLOOKUP($E81,事故データ!$C$4:$AV$364,45,0)</f>
        <v>#N/A</v>
      </c>
      <c r="L81" s="1051" t="e">
        <f>VLOOKUP($E81,事故データ!$C$4:$AV$364,35,0)</f>
        <v>#N/A</v>
      </c>
      <c r="M81" s="1051" t="e">
        <f>VLOOKUP($E81,事故データ!$C$4:$AV$364,41,0)</f>
        <v>#N/A</v>
      </c>
    </row>
    <row r="82" spans="1:13" ht="34.15" customHeight="1">
      <c r="B82" s="326">
        <f>項目入力!W27</f>
        <v>18</v>
      </c>
      <c r="C82" s="326" t="str">
        <f>項目入力!X27</f>
        <v>発進時＆措置等</v>
      </c>
      <c r="E82" s="419">
        <v>18</v>
      </c>
      <c r="F82" s="1043" t="e">
        <f>VLOOKUP($E82,事故データ!$C$4:$AV$364,33,0)</f>
        <v>#N/A</v>
      </c>
      <c r="G82" s="1050" t="e">
        <f>VLOOKUP($E82,事故データ!$C$4:$AV$364,37,0)</f>
        <v>#N/A</v>
      </c>
      <c r="H82" s="1043" t="e">
        <f>VLOOKUP($E82,事故データ!$C$4:$AV$364,44,0)</f>
        <v>#N/A</v>
      </c>
      <c r="I82" s="1051" t="e">
        <f>VLOOKUP($E82,事故データ!$C$4:$AV$364,28,0)</f>
        <v>#N/A</v>
      </c>
      <c r="J82" s="1043" t="e">
        <f>VLOOKUP($E82,事故データ!$C$4:$AV$364,19,0)</f>
        <v>#N/A</v>
      </c>
      <c r="K82" s="1043" t="e">
        <f>VLOOKUP($E82,事故データ!$C$4:$AV$364,45,0)</f>
        <v>#N/A</v>
      </c>
      <c r="L82" s="1051" t="e">
        <f>VLOOKUP($E82,事故データ!$C$4:$AV$364,35,0)</f>
        <v>#N/A</v>
      </c>
      <c r="M82" s="1051" t="e">
        <f>VLOOKUP($E82,事故データ!$C$4:$AV$364,41,0)</f>
        <v>#N/A</v>
      </c>
    </row>
    <row r="83" spans="1:13" ht="34.15" customHeight="1">
      <c r="B83" s="326">
        <f>項目入力!W28</f>
        <v>19</v>
      </c>
      <c r="C83" s="326" t="str">
        <f>項目入力!X28</f>
        <v>停車時</v>
      </c>
      <c r="E83" s="419">
        <v>19</v>
      </c>
      <c r="F83" s="1043" t="e">
        <f>VLOOKUP($E83,事故データ!$C$4:$AV$364,33,0)</f>
        <v>#N/A</v>
      </c>
      <c r="G83" s="1050" t="e">
        <f>VLOOKUP($E83,事故データ!$C$4:$AV$364,37,0)</f>
        <v>#N/A</v>
      </c>
      <c r="H83" s="1043" t="e">
        <f>VLOOKUP($E83,事故データ!$C$4:$AV$364,44,0)</f>
        <v>#N/A</v>
      </c>
      <c r="I83" s="1051" t="e">
        <f>VLOOKUP($E83,事故データ!$C$4:$AV$364,28,0)</f>
        <v>#N/A</v>
      </c>
      <c r="J83" s="1043" t="e">
        <f>VLOOKUP($E83,事故データ!$C$4:$AV$364,19,0)</f>
        <v>#N/A</v>
      </c>
      <c r="K83" s="1043" t="e">
        <f>VLOOKUP($E83,事故データ!$C$4:$AV$364,45,0)</f>
        <v>#N/A</v>
      </c>
      <c r="L83" s="1051" t="e">
        <f>VLOOKUP($E83,事故データ!$C$4:$AV$364,35,0)</f>
        <v>#N/A</v>
      </c>
      <c r="M83" s="1051" t="e">
        <f>VLOOKUP($E83,事故データ!$C$4:$AV$364,41,0)</f>
        <v>#N/A</v>
      </c>
    </row>
    <row r="84" spans="1:13" ht="34.15" customHeight="1">
      <c r="B84" s="326">
        <f>項目入力!W29</f>
        <v>20</v>
      </c>
      <c r="C84" s="326" t="str">
        <f>項目入力!X29</f>
        <v>ドア・扉開閉時</v>
      </c>
      <c r="E84" s="419">
        <v>20</v>
      </c>
      <c r="F84" s="1043" t="e">
        <f>VLOOKUP($E84,事故データ!$C$4:$AV$364,33,0)</f>
        <v>#N/A</v>
      </c>
      <c r="G84" s="1050" t="e">
        <f>VLOOKUP($E84,事故データ!$C$4:$AV$364,37,0)</f>
        <v>#N/A</v>
      </c>
      <c r="H84" s="1043" t="e">
        <f>VLOOKUP($E84,事故データ!$C$4:$AV$364,44,0)</f>
        <v>#N/A</v>
      </c>
      <c r="I84" s="1051" t="e">
        <f>VLOOKUP($E84,事故データ!$C$4:$AV$364,28,0)</f>
        <v>#N/A</v>
      </c>
      <c r="J84" s="1043" t="e">
        <f>VLOOKUP($E84,事故データ!$C$4:$AV$364,19,0)</f>
        <v>#N/A</v>
      </c>
      <c r="K84" s="1043" t="e">
        <f>VLOOKUP($E84,事故データ!$C$4:$AV$364,45,0)</f>
        <v>#N/A</v>
      </c>
      <c r="L84" s="1051" t="e">
        <f>VLOOKUP($E84,事故データ!$C$4:$AV$364,35,0)</f>
        <v>#N/A</v>
      </c>
      <c r="M84" s="1051" t="e">
        <f>VLOOKUP($E84,事故データ!$C$4:$AV$364,41,0)</f>
        <v>#N/A</v>
      </c>
    </row>
    <row r="85" spans="1:13" ht="34.15" customHeight="1">
      <c r="B85" s="326">
        <f>項目入力!W30</f>
        <v>21</v>
      </c>
      <c r="C85" s="326" t="str">
        <f>項目入力!X30</f>
        <v>駐停車時措置</v>
      </c>
      <c r="E85" s="419">
        <v>21</v>
      </c>
      <c r="F85" s="1043" t="e">
        <f>VLOOKUP($E85,事故データ!$C$4:$AV$364,33,0)</f>
        <v>#N/A</v>
      </c>
      <c r="G85" s="1050" t="e">
        <f>VLOOKUP($E85,事故データ!$C$4:$AV$364,37,0)</f>
        <v>#N/A</v>
      </c>
      <c r="H85" s="1043" t="e">
        <f>VLOOKUP($E85,事故データ!$C$4:$AV$364,44,0)</f>
        <v>#N/A</v>
      </c>
      <c r="I85" s="1051" t="e">
        <f>VLOOKUP($E85,事故データ!$C$4:$AV$364,28,0)</f>
        <v>#N/A</v>
      </c>
      <c r="J85" s="1043" t="e">
        <f>VLOOKUP($E85,事故データ!$C$4:$AV$364,19,0)</f>
        <v>#N/A</v>
      </c>
      <c r="K85" s="1043" t="e">
        <f>VLOOKUP($E85,事故データ!$C$4:$AV$364,45,0)</f>
        <v>#N/A</v>
      </c>
      <c r="L85" s="1051" t="e">
        <f>VLOOKUP($E85,事故データ!$C$4:$AV$364,35,0)</f>
        <v>#N/A</v>
      </c>
      <c r="M85" s="1051" t="e">
        <f>VLOOKUP($E85,事故データ!$C$4:$AV$364,41,0)</f>
        <v>#N/A</v>
      </c>
    </row>
    <row r="86" spans="1:13" ht="34.15" customHeight="1">
      <c r="B86" s="326">
        <f>項目入力!W31</f>
        <v>22</v>
      </c>
      <c r="C86" s="326" t="str">
        <f>項目入力!X31</f>
        <v>車内事故</v>
      </c>
      <c r="E86" s="419">
        <v>22</v>
      </c>
      <c r="F86" s="1043" t="e">
        <f>VLOOKUP($E86,事故データ!$C$4:$AV$364,33,0)</f>
        <v>#N/A</v>
      </c>
      <c r="G86" s="1050" t="e">
        <f>VLOOKUP($E86,事故データ!$C$4:$AV$364,37,0)</f>
        <v>#N/A</v>
      </c>
      <c r="H86" s="1043" t="e">
        <f>VLOOKUP($E86,事故データ!$C$4:$AV$364,44,0)</f>
        <v>#N/A</v>
      </c>
      <c r="I86" s="1051" t="e">
        <f>VLOOKUP($E86,事故データ!$C$4:$AV$364,28,0)</f>
        <v>#N/A</v>
      </c>
      <c r="J86" s="1043" t="e">
        <f>VLOOKUP($E86,事故データ!$C$4:$AV$364,19,0)</f>
        <v>#N/A</v>
      </c>
      <c r="K86" s="1043" t="e">
        <f>VLOOKUP($E86,事故データ!$C$4:$AV$364,45,0)</f>
        <v>#N/A</v>
      </c>
      <c r="L86" s="1051" t="e">
        <f>VLOOKUP($E86,事故データ!$C$4:$AV$364,35,0)</f>
        <v>#N/A</v>
      </c>
      <c r="M86" s="1051" t="e">
        <f>VLOOKUP($E86,事故データ!$C$4:$AV$364,41,0)</f>
        <v>#N/A</v>
      </c>
    </row>
    <row r="87" spans="1:13" ht="34.15" customHeight="1">
      <c r="B87" s="326">
        <f>項目入力!W32</f>
        <v>23</v>
      </c>
      <c r="C87" s="326" t="str">
        <f>項目入力!X32</f>
        <v>荷積降時等事故</v>
      </c>
      <c r="E87" s="419">
        <v>23</v>
      </c>
      <c r="F87" s="1043" t="e">
        <f>VLOOKUP($E87,事故データ!$C$4:$AV$364,33,0)</f>
        <v>#N/A</v>
      </c>
      <c r="G87" s="1050" t="e">
        <f>VLOOKUP($E87,事故データ!$C$4:$AV$364,37,0)</f>
        <v>#N/A</v>
      </c>
      <c r="H87" s="1043" t="e">
        <f>VLOOKUP($E87,事故データ!$C$4:$AV$364,44,0)</f>
        <v>#N/A</v>
      </c>
      <c r="I87" s="1051" t="e">
        <f>VLOOKUP($E87,事故データ!$C$4:$AV$364,28,0)</f>
        <v>#N/A</v>
      </c>
      <c r="J87" s="1043" t="e">
        <f>VLOOKUP($E87,事故データ!$C$4:$AV$364,19,0)</f>
        <v>#N/A</v>
      </c>
      <c r="K87" s="1043" t="e">
        <f>VLOOKUP($E87,事故データ!$C$4:$AV$364,45,0)</f>
        <v>#N/A</v>
      </c>
      <c r="L87" s="1051" t="e">
        <f>VLOOKUP($E87,事故データ!$C$4:$AV$364,35,0)</f>
        <v>#N/A</v>
      </c>
      <c r="M87" s="1051" t="e">
        <f>VLOOKUP($E87,事故データ!$C$4:$AV$364,41,0)</f>
        <v>#N/A</v>
      </c>
    </row>
    <row r="88" spans="1:13" ht="34.15" customHeight="1">
      <c r="A88" s="325" t="s">
        <v>1225</v>
      </c>
      <c r="E88" s="419">
        <v>24</v>
      </c>
      <c r="F88" s="1043" t="e">
        <f>VLOOKUP($E88,事故データ!$C$4:$AV$364,33,0)</f>
        <v>#N/A</v>
      </c>
      <c r="G88" s="1050" t="e">
        <f>VLOOKUP($E88,事故データ!$C$4:$AV$364,37,0)</f>
        <v>#N/A</v>
      </c>
      <c r="H88" s="1043" t="e">
        <f>VLOOKUP($E88,事故データ!$C$4:$AV$364,44,0)</f>
        <v>#N/A</v>
      </c>
      <c r="I88" s="1051" t="e">
        <f>VLOOKUP($E88,事故データ!$C$4:$AV$364,28,0)</f>
        <v>#N/A</v>
      </c>
      <c r="J88" s="1043" t="e">
        <f>VLOOKUP($E88,事故データ!$C$4:$AV$364,19,0)</f>
        <v>#N/A</v>
      </c>
      <c r="K88" s="1043" t="e">
        <f>VLOOKUP($E88,事故データ!$C$4:$AV$364,45,0)</f>
        <v>#N/A</v>
      </c>
      <c r="L88" s="1051" t="e">
        <f>VLOOKUP($E88,事故データ!$C$4:$AV$364,35,0)</f>
        <v>#N/A</v>
      </c>
      <c r="M88" s="1051" t="e">
        <f>VLOOKUP($E88,事故データ!$C$4:$AV$364,41,0)</f>
        <v>#N/A</v>
      </c>
    </row>
    <row r="89" spans="1:13" ht="34.15" customHeight="1">
      <c r="E89" s="419">
        <v>25</v>
      </c>
      <c r="F89" s="1043" t="e">
        <f>VLOOKUP($E89,事故データ!$C$4:$AV$364,33,0)</f>
        <v>#N/A</v>
      </c>
      <c r="G89" s="1050" t="e">
        <f>VLOOKUP($E89,事故データ!$C$4:$AV$364,37,0)</f>
        <v>#N/A</v>
      </c>
      <c r="H89" s="1043" t="e">
        <f>VLOOKUP($E89,事故データ!$C$4:$AV$364,44,0)</f>
        <v>#N/A</v>
      </c>
      <c r="I89" s="1051" t="e">
        <f>VLOOKUP($E89,事故データ!$C$4:$AV$364,28,0)</f>
        <v>#N/A</v>
      </c>
      <c r="J89" s="1043" t="e">
        <f>VLOOKUP($E89,事故データ!$C$4:$AV$364,19,0)</f>
        <v>#N/A</v>
      </c>
      <c r="K89" s="1043" t="e">
        <f>VLOOKUP($E89,事故データ!$C$4:$AV$364,45,0)</f>
        <v>#N/A</v>
      </c>
      <c r="L89" s="1051" t="e">
        <f>VLOOKUP($E89,事故データ!$C$4:$AV$364,35,0)</f>
        <v>#N/A</v>
      </c>
      <c r="M89" s="1051" t="e">
        <f>VLOOKUP($E89,事故データ!$C$4:$AV$364,41,0)</f>
        <v>#N/A</v>
      </c>
    </row>
    <row r="90" spans="1:13" ht="34.15" customHeight="1">
      <c r="E90" s="419">
        <v>26</v>
      </c>
      <c r="F90" s="1043" t="e">
        <f>VLOOKUP($E90,事故データ!$C$4:$AV$364,33,0)</f>
        <v>#N/A</v>
      </c>
      <c r="G90" s="1050" t="e">
        <f>VLOOKUP($E90,事故データ!$C$4:$AV$364,37,0)</f>
        <v>#N/A</v>
      </c>
      <c r="H90" s="1043" t="e">
        <f>VLOOKUP($E90,事故データ!$C$4:$AV$364,44,0)</f>
        <v>#N/A</v>
      </c>
      <c r="I90" s="1051" t="e">
        <f>VLOOKUP($E90,事故データ!$C$4:$AV$364,28,0)</f>
        <v>#N/A</v>
      </c>
      <c r="J90" s="1043" t="e">
        <f>VLOOKUP($E90,事故データ!$C$4:$AV$364,19,0)</f>
        <v>#N/A</v>
      </c>
      <c r="K90" s="1043" t="e">
        <f>VLOOKUP($E90,事故データ!$C$4:$AV$364,45,0)</f>
        <v>#N/A</v>
      </c>
      <c r="L90" s="1051" t="e">
        <f>VLOOKUP($E90,事故データ!$C$4:$AV$364,35,0)</f>
        <v>#N/A</v>
      </c>
      <c r="M90" s="1051" t="e">
        <f>VLOOKUP($E90,事故データ!$C$4:$AV$364,41,0)</f>
        <v>#N/A</v>
      </c>
    </row>
    <row r="91" spans="1:13" ht="34.15" customHeight="1">
      <c r="E91" s="419">
        <v>27</v>
      </c>
      <c r="F91" s="1043" t="e">
        <f>VLOOKUP($E91,事故データ!$C$4:$AV$364,33,0)</f>
        <v>#N/A</v>
      </c>
      <c r="G91" s="1050" t="e">
        <f>VLOOKUP($E91,事故データ!$C$4:$AV$364,37,0)</f>
        <v>#N/A</v>
      </c>
      <c r="H91" s="1043" t="e">
        <f>VLOOKUP($E91,事故データ!$C$4:$AV$364,44,0)</f>
        <v>#N/A</v>
      </c>
      <c r="I91" s="1051" t="e">
        <f>VLOOKUP($E91,事故データ!$C$4:$AV$364,28,0)</f>
        <v>#N/A</v>
      </c>
      <c r="J91" s="1043" t="e">
        <f>VLOOKUP($E91,事故データ!$C$4:$AV$364,19,0)</f>
        <v>#N/A</v>
      </c>
      <c r="K91" s="1043" t="e">
        <f>VLOOKUP($E91,事故データ!$C$4:$AV$364,45,0)</f>
        <v>#N/A</v>
      </c>
      <c r="L91" s="1051" t="e">
        <f>VLOOKUP($E91,事故データ!$C$4:$AV$364,35,0)</f>
        <v>#N/A</v>
      </c>
      <c r="M91" s="1051" t="e">
        <f>VLOOKUP($E91,事故データ!$C$4:$AV$364,41,0)</f>
        <v>#N/A</v>
      </c>
    </row>
    <row r="92" spans="1:13" ht="34.15" customHeight="1">
      <c r="E92" s="419">
        <v>28</v>
      </c>
      <c r="F92" s="1043" t="e">
        <f>VLOOKUP($E92,事故データ!$C$4:$AV$364,33,0)</f>
        <v>#N/A</v>
      </c>
      <c r="G92" s="1050" t="e">
        <f>VLOOKUP($E92,事故データ!$C$4:$AV$364,37,0)</f>
        <v>#N/A</v>
      </c>
      <c r="H92" s="1043" t="e">
        <f>VLOOKUP($E92,事故データ!$C$4:$AV$364,44,0)</f>
        <v>#N/A</v>
      </c>
      <c r="I92" s="1051" t="e">
        <f>VLOOKUP($E92,事故データ!$C$4:$AV$364,28,0)</f>
        <v>#N/A</v>
      </c>
      <c r="J92" s="1043" t="e">
        <f>VLOOKUP($E92,事故データ!$C$4:$AV$364,19,0)</f>
        <v>#N/A</v>
      </c>
      <c r="K92" s="1043" t="e">
        <f>VLOOKUP($E92,事故データ!$C$4:$AV$364,45,0)</f>
        <v>#N/A</v>
      </c>
      <c r="L92" s="1051" t="e">
        <f>VLOOKUP($E92,事故データ!$C$4:$AV$364,35,0)</f>
        <v>#N/A</v>
      </c>
      <c r="M92" s="1051" t="e">
        <f>VLOOKUP($E92,事故データ!$C$4:$AV$364,41,0)</f>
        <v>#N/A</v>
      </c>
    </row>
    <row r="93" spans="1:13" ht="34.15" customHeight="1">
      <c r="E93" s="419">
        <v>29</v>
      </c>
      <c r="F93" s="1043" t="e">
        <f>VLOOKUP($E93,事故データ!$C$4:$AV$364,33,0)</f>
        <v>#N/A</v>
      </c>
      <c r="G93" s="1050" t="e">
        <f>VLOOKUP($E93,事故データ!$C$4:$AV$364,37,0)</f>
        <v>#N/A</v>
      </c>
      <c r="H93" s="1043" t="e">
        <f>VLOOKUP($E93,事故データ!$C$4:$AV$364,44,0)</f>
        <v>#N/A</v>
      </c>
      <c r="I93" s="1051" t="e">
        <f>VLOOKUP($E93,事故データ!$C$4:$AV$364,28,0)</f>
        <v>#N/A</v>
      </c>
      <c r="J93" s="1043" t="e">
        <f>VLOOKUP($E93,事故データ!$C$4:$AV$364,19,0)</f>
        <v>#N/A</v>
      </c>
      <c r="K93" s="1043" t="e">
        <f>VLOOKUP($E93,事故データ!$C$4:$AV$364,45,0)</f>
        <v>#N/A</v>
      </c>
      <c r="L93" s="1051" t="e">
        <f>VLOOKUP($E93,事故データ!$C$4:$AV$364,35,0)</f>
        <v>#N/A</v>
      </c>
      <c r="M93" s="1051" t="e">
        <f>VLOOKUP($E93,事故データ!$C$4:$AV$364,41,0)</f>
        <v>#N/A</v>
      </c>
    </row>
    <row r="94" spans="1:13" ht="34.15" customHeight="1">
      <c r="E94" s="419">
        <v>30</v>
      </c>
      <c r="F94" s="1043" t="e">
        <f>VLOOKUP($E94,事故データ!$C$4:$AV$364,33,0)</f>
        <v>#N/A</v>
      </c>
      <c r="G94" s="1050" t="e">
        <f>VLOOKUP($E94,事故データ!$C$4:$AV$364,37,0)</f>
        <v>#N/A</v>
      </c>
      <c r="H94" s="1043" t="e">
        <f>VLOOKUP($E94,事故データ!$C$4:$AV$364,44,0)</f>
        <v>#N/A</v>
      </c>
      <c r="I94" s="1051" t="e">
        <f>VLOOKUP($E94,事故データ!$C$4:$AV$364,28,0)</f>
        <v>#N/A</v>
      </c>
      <c r="J94" s="1043" t="e">
        <f>VLOOKUP($E94,事故データ!$C$4:$AV$364,19,0)</f>
        <v>#N/A</v>
      </c>
      <c r="K94" s="1043" t="e">
        <f>VLOOKUP($E94,事故データ!$C$4:$AV$364,45,0)</f>
        <v>#N/A</v>
      </c>
      <c r="L94" s="1051" t="e">
        <f>VLOOKUP($E94,事故データ!$C$4:$AV$364,35,0)</f>
        <v>#N/A</v>
      </c>
      <c r="M94" s="1051" t="e">
        <f>VLOOKUP($E94,事故データ!$C$4:$AV$364,41,0)</f>
        <v>#N/A</v>
      </c>
    </row>
    <row r="95" spans="1:13" ht="34.15" customHeight="1">
      <c r="E95" s="419">
        <v>31</v>
      </c>
      <c r="F95" s="1043" t="e">
        <f>VLOOKUP($E95,事故データ!$C$4:$AV$364,33,0)</f>
        <v>#N/A</v>
      </c>
      <c r="G95" s="1050" t="e">
        <f>VLOOKUP($E95,事故データ!$C$4:$AV$364,37,0)</f>
        <v>#N/A</v>
      </c>
      <c r="H95" s="1043" t="e">
        <f>VLOOKUP($E95,事故データ!$C$4:$AV$364,44,0)</f>
        <v>#N/A</v>
      </c>
      <c r="I95" s="1051" t="e">
        <f>VLOOKUP($E95,事故データ!$C$4:$AV$364,28,0)</f>
        <v>#N/A</v>
      </c>
      <c r="J95" s="1043" t="e">
        <f>VLOOKUP($E95,事故データ!$C$4:$AV$364,19,0)</f>
        <v>#N/A</v>
      </c>
      <c r="K95" s="1043" t="e">
        <f>VLOOKUP($E95,事故データ!$C$4:$AV$364,45,0)</f>
        <v>#N/A</v>
      </c>
      <c r="L95" s="1051" t="e">
        <f>VLOOKUP($E95,事故データ!$C$4:$AV$364,35,0)</f>
        <v>#N/A</v>
      </c>
      <c r="M95" s="1051" t="e">
        <f>VLOOKUP($E95,事故データ!$C$4:$AV$364,41,0)</f>
        <v>#N/A</v>
      </c>
    </row>
    <row r="96" spans="1:13" ht="34.15" customHeight="1">
      <c r="E96" s="419">
        <v>32</v>
      </c>
      <c r="F96" s="1043" t="e">
        <f>VLOOKUP($E96,事故データ!$C$4:$AV$364,33,0)</f>
        <v>#N/A</v>
      </c>
      <c r="G96" s="1050" t="e">
        <f>VLOOKUP($E96,事故データ!$C$4:$AV$364,37,0)</f>
        <v>#N/A</v>
      </c>
      <c r="H96" s="1043" t="e">
        <f>VLOOKUP($E96,事故データ!$C$4:$AV$364,44,0)</f>
        <v>#N/A</v>
      </c>
      <c r="I96" s="1051" t="e">
        <f>VLOOKUP($E96,事故データ!$C$4:$AV$364,28,0)</f>
        <v>#N/A</v>
      </c>
      <c r="J96" s="1043" t="e">
        <f>VLOOKUP($E96,事故データ!$C$4:$AV$364,19,0)</f>
        <v>#N/A</v>
      </c>
      <c r="K96" s="1043" t="e">
        <f>VLOOKUP($E96,事故データ!$C$4:$AV$364,45,0)</f>
        <v>#N/A</v>
      </c>
      <c r="L96" s="1051" t="e">
        <f>VLOOKUP($E96,事故データ!$C$4:$AV$364,35,0)</f>
        <v>#N/A</v>
      </c>
      <c r="M96" s="1051" t="e">
        <f>VLOOKUP($E96,事故データ!$C$4:$AV$364,41,0)</f>
        <v>#N/A</v>
      </c>
    </row>
    <row r="97" spans="5:13" ht="34.15" customHeight="1">
      <c r="E97" s="419">
        <v>33</v>
      </c>
      <c r="F97" s="1043" t="e">
        <f>VLOOKUP($E97,事故データ!$C$4:$AV$364,33,0)</f>
        <v>#N/A</v>
      </c>
      <c r="G97" s="1050" t="e">
        <f>VLOOKUP($E97,事故データ!$C$4:$AV$364,37,0)</f>
        <v>#N/A</v>
      </c>
      <c r="H97" s="1043" t="e">
        <f>VLOOKUP($E97,事故データ!$C$4:$AV$364,44,0)</f>
        <v>#N/A</v>
      </c>
      <c r="I97" s="1051" t="e">
        <f>VLOOKUP($E97,事故データ!$C$4:$AV$364,28,0)</f>
        <v>#N/A</v>
      </c>
      <c r="J97" s="1043" t="e">
        <f>VLOOKUP($E97,事故データ!$C$4:$AV$364,19,0)</f>
        <v>#N/A</v>
      </c>
      <c r="K97" s="1043" t="e">
        <f>VLOOKUP($E97,事故データ!$C$4:$AV$364,45,0)</f>
        <v>#N/A</v>
      </c>
      <c r="L97" s="1051" t="e">
        <f>VLOOKUP($E97,事故データ!$C$4:$AV$364,35,0)</f>
        <v>#N/A</v>
      </c>
      <c r="M97" s="1051" t="e">
        <f>VLOOKUP($E97,事故データ!$C$4:$AV$364,41,0)</f>
        <v>#N/A</v>
      </c>
    </row>
    <row r="98" spans="5:13" ht="34.15" customHeight="1">
      <c r="E98" s="419">
        <v>34</v>
      </c>
      <c r="F98" s="1043" t="e">
        <f>VLOOKUP($E98,事故データ!$C$4:$AV$364,33,0)</f>
        <v>#N/A</v>
      </c>
      <c r="G98" s="1050" t="e">
        <f>VLOOKUP($E98,事故データ!$C$4:$AV$364,37,0)</f>
        <v>#N/A</v>
      </c>
      <c r="H98" s="1043" t="e">
        <f>VLOOKUP($E98,事故データ!$C$4:$AV$364,44,0)</f>
        <v>#N/A</v>
      </c>
      <c r="I98" s="1051" t="e">
        <f>VLOOKUP($E98,事故データ!$C$4:$AV$364,28,0)</f>
        <v>#N/A</v>
      </c>
      <c r="J98" s="1043" t="e">
        <f>VLOOKUP($E98,事故データ!$C$4:$AV$364,19,0)</f>
        <v>#N/A</v>
      </c>
      <c r="K98" s="1043" t="e">
        <f>VLOOKUP($E98,事故データ!$C$4:$AV$364,45,0)</f>
        <v>#N/A</v>
      </c>
      <c r="L98" s="1051" t="e">
        <f>VLOOKUP($E98,事故データ!$C$4:$AV$364,35,0)</f>
        <v>#N/A</v>
      </c>
      <c r="M98" s="1051" t="e">
        <f>VLOOKUP($E98,事故データ!$C$4:$AV$364,41,0)</f>
        <v>#N/A</v>
      </c>
    </row>
    <row r="99" spans="5:13">
      <c r="E99" s="419">
        <v>35</v>
      </c>
      <c r="F99" s="1043" t="e">
        <f>VLOOKUP($E99,事故データ!$C$4:$AV$364,33,0)</f>
        <v>#N/A</v>
      </c>
      <c r="G99" s="1050" t="e">
        <f>VLOOKUP($E99,事故データ!$C$4:$AV$364,37,0)</f>
        <v>#N/A</v>
      </c>
      <c r="H99" s="1043" t="e">
        <f>VLOOKUP($E99,事故データ!$C$4:$AV$364,44,0)</f>
        <v>#N/A</v>
      </c>
      <c r="I99" s="1051" t="e">
        <f>VLOOKUP($E99,事故データ!$C$4:$AV$364,28,0)</f>
        <v>#N/A</v>
      </c>
      <c r="J99" s="1043" t="e">
        <f>VLOOKUP($E99,事故データ!$C$4:$AV$364,19,0)</f>
        <v>#N/A</v>
      </c>
      <c r="K99" s="1043" t="e">
        <f>VLOOKUP($E99,事故データ!$C$4:$AV$364,45,0)</f>
        <v>#N/A</v>
      </c>
      <c r="L99" s="1051" t="e">
        <f>VLOOKUP($E99,事故データ!$C$4:$AV$364,35,0)</f>
        <v>#N/A</v>
      </c>
      <c r="M99" s="1051" t="e">
        <f>VLOOKUP($E99,事故データ!$C$4:$AV$364,41,0)</f>
        <v>#N/A</v>
      </c>
    </row>
    <row r="100" spans="5:13">
      <c r="E100" s="419">
        <v>36</v>
      </c>
      <c r="F100" s="1043" t="e">
        <f>VLOOKUP($E100,事故データ!$C$4:$AV$364,33,0)</f>
        <v>#N/A</v>
      </c>
      <c r="G100" s="1050" t="e">
        <f>VLOOKUP($E100,事故データ!$C$4:$AV$364,37,0)</f>
        <v>#N/A</v>
      </c>
      <c r="H100" s="1043" t="e">
        <f>VLOOKUP($E100,事故データ!$C$4:$AV$364,44,0)</f>
        <v>#N/A</v>
      </c>
      <c r="I100" s="1051" t="e">
        <f>VLOOKUP($E100,事故データ!$C$4:$AV$364,28,0)</f>
        <v>#N/A</v>
      </c>
      <c r="J100" s="1043" t="e">
        <f>VLOOKUP($E100,事故データ!$C$4:$AV$364,19,0)</f>
        <v>#N/A</v>
      </c>
      <c r="K100" s="1043" t="e">
        <f>VLOOKUP($E100,事故データ!$C$4:$AV$364,45,0)</f>
        <v>#N/A</v>
      </c>
      <c r="L100" s="1051" t="e">
        <f>VLOOKUP($E100,事故データ!$C$4:$AV$364,35,0)</f>
        <v>#N/A</v>
      </c>
      <c r="M100" s="1051" t="e">
        <f>VLOOKUP($E100,事故データ!$C$4:$AV$364,41,0)</f>
        <v>#N/A</v>
      </c>
    </row>
    <row r="101" spans="5:13">
      <c r="E101" s="419">
        <v>37</v>
      </c>
      <c r="F101" s="1043" t="e">
        <f>VLOOKUP($E101,事故データ!$C$4:$AV$364,33,0)</f>
        <v>#N/A</v>
      </c>
      <c r="G101" s="1050" t="e">
        <f>VLOOKUP($E101,事故データ!$C$4:$AV$364,37,0)</f>
        <v>#N/A</v>
      </c>
      <c r="H101" s="1043" t="e">
        <f>VLOOKUP($E101,事故データ!$C$4:$AV$364,44,0)</f>
        <v>#N/A</v>
      </c>
      <c r="I101" s="1051" t="e">
        <f>VLOOKUP($E101,事故データ!$C$4:$AV$364,28,0)</f>
        <v>#N/A</v>
      </c>
      <c r="J101" s="1043" t="e">
        <f>VLOOKUP($E101,事故データ!$C$4:$AV$364,19,0)</f>
        <v>#N/A</v>
      </c>
      <c r="K101" s="1043" t="e">
        <f>VLOOKUP($E101,事故データ!$C$4:$AV$364,45,0)</f>
        <v>#N/A</v>
      </c>
      <c r="L101" s="1051" t="e">
        <f>VLOOKUP($E101,事故データ!$C$4:$AV$364,35,0)</f>
        <v>#N/A</v>
      </c>
      <c r="M101" s="1051" t="e">
        <f>VLOOKUP($E101,事故データ!$C$4:$AV$364,41,0)</f>
        <v>#N/A</v>
      </c>
    </row>
    <row r="102" spans="5:13">
      <c r="E102" s="419">
        <v>38</v>
      </c>
      <c r="F102" s="1043" t="e">
        <f>VLOOKUP($E102,事故データ!$C$4:$AV$364,33,0)</f>
        <v>#N/A</v>
      </c>
      <c r="G102" s="1050" t="e">
        <f>VLOOKUP($E102,事故データ!$C$4:$AV$364,37,0)</f>
        <v>#N/A</v>
      </c>
      <c r="H102" s="1043" t="e">
        <f>VLOOKUP($E102,事故データ!$C$4:$AV$364,44,0)</f>
        <v>#N/A</v>
      </c>
      <c r="I102" s="1051" t="e">
        <f>VLOOKUP($E102,事故データ!$C$4:$AV$364,28,0)</f>
        <v>#N/A</v>
      </c>
      <c r="J102" s="1043" t="e">
        <f>VLOOKUP($E102,事故データ!$C$4:$AV$364,19,0)</f>
        <v>#N/A</v>
      </c>
      <c r="K102" s="1043" t="e">
        <f>VLOOKUP($E102,事故データ!$C$4:$AV$364,45,0)</f>
        <v>#N/A</v>
      </c>
      <c r="L102" s="1051" t="e">
        <f>VLOOKUP($E102,事故データ!$C$4:$AV$364,35,0)</f>
        <v>#N/A</v>
      </c>
      <c r="M102" s="1051" t="e">
        <f>VLOOKUP($E102,事故データ!$C$4:$AV$364,41,0)</f>
        <v>#N/A</v>
      </c>
    </row>
    <row r="103" spans="5:13">
      <c r="E103" s="419">
        <v>39</v>
      </c>
      <c r="F103" s="1043" t="e">
        <f>VLOOKUP($E103,事故データ!$C$4:$AV$364,33,0)</f>
        <v>#N/A</v>
      </c>
      <c r="G103" s="1050" t="e">
        <f>VLOOKUP($E103,事故データ!$C$4:$AV$364,37,0)</f>
        <v>#N/A</v>
      </c>
      <c r="H103" s="1043" t="e">
        <f>VLOOKUP($E103,事故データ!$C$4:$AV$364,44,0)</f>
        <v>#N/A</v>
      </c>
      <c r="I103" s="1051" t="e">
        <f>VLOOKUP($E103,事故データ!$C$4:$AV$364,28,0)</f>
        <v>#N/A</v>
      </c>
      <c r="J103" s="1043" t="e">
        <f>VLOOKUP($E103,事故データ!$C$4:$AV$364,19,0)</f>
        <v>#N/A</v>
      </c>
      <c r="K103" s="1043" t="e">
        <f>VLOOKUP($E103,事故データ!$C$4:$AV$364,45,0)</f>
        <v>#N/A</v>
      </c>
      <c r="L103" s="1051" t="e">
        <f>VLOOKUP($E103,事故データ!$C$4:$AV$364,35,0)</f>
        <v>#N/A</v>
      </c>
      <c r="M103" s="1051" t="e">
        <f>VLOOKUP($E103,事故データ!$C$4:$AV$364,41,0)</f>
        <v>#N/A</v>
      </c>
    </row>
    <row r="104" spans="5:13">
      <c r="E104" s="419">
        <v>40</v>
      </c>
      <c r="F104" s="1043" t="e">
        <f>VLOOKUP($E104,事故データ!$C$4:$AV$364,33,0)</f>
        <v>#N/A</v>
      </c>
      <c r="G104" s="1050" t="e">
        <f>VLOOKUP($E104,事故データ!$C$4:$AV$364,37,0)</f>
        <v>#N/A</v>
      </c>
      <c r="H104" s="1043" t="e">
        <f>VLOOKUP($E104,事故データ!$C$4:$AV$364,44,0)</f>
        <v>#N/A</v>
      </c>
      <c r="I104" s="1051" t="e">
        <f>VLOOKUP($E104,事故データ!$C$4:$AV$364,28,0)</f>
        <v>#N/A</v>
      </c>
      <c r="J104" s="1043" t="e">
        <f>VLOOKUP($E104,事故データ!$C$4:$AV$364,19,0)</f>
        <v>#N/A</v>
      </c>
      <c r="K104" s="1043" t="e">
        <f>VLOOKUP($E104,事故データ!$C$4:$AV$364,45,0)</f>
        <v>#N/A</v>
      </c>
      <c r="L104" s="1051" t="e">
        <f>VLOOKUP($E104,事故データ!$C$4:$AV$364,35,0)</f>
        <v>#N/A</v>
      </c>
      <c r="M104" s="1051" t="e">
        <f>VLOOKUP($E104,事故データ!$C$4:$AV$364,41,0)</f>
        <v>#N/A</v>
      </c>
    </row>
    <row r="105" spans="5:13">
      <c r="E105" s="419">
        <v>41</v>
      </c>
      <c r="F105" s="1043" t="e">
        <f>VLOOKUP($E105,事故データ!$C$4:$AV$364,33,0)</f>
        <v>#N/A</v>
      </c>
      <c r="G105" s="1050" t="e">
        <f>VLOOKUP($E105,事故データ!$C$4:$AV$364,37,0)</f>
        <v>#N/A</v>
      </c>
      <c r="H105" s="1043" t="e">
        <f>VLOOKUP($E105,事故データ!$C$4:$AV$364,44,0)</f>
        <v>#N/A</v>
      </c>
      <c r="I105" s="1051" t="e">
        <f>VLOOKUP($E105,事故データ!$C$4:$AV$364,28,0)</f>
        <v>#N/A</v>
      </c>
      <c r="J105" s="1043" t="e">
        <f>VLOOKUP($E105,事故データ!$C$4:$AV$364,19,0)</f>
        <v>#N/A</v>
      </c>
      <c r="K105" s="1043" t="e">
        <f>VLOOKUP($E105,事故データ!$C$4:$AV$364,45,0)</f>
        <v>#N/A</v>
      </c>
      <c r="L105" s="1051" t="e">
        <f>VLOOKUP($E105,事故データ!$C$4:$AV$364,35,0)</f>
        <v>#N/A</v>
      </c>
      <c r="M105" s="1051" t="e">
        <f>VLOOKUP($E105,事故データ!$C$4:$AV$364,41,0)</f>
        <v>#N/A</v>
      </c>
    </row>
    <row r="106" spans="5:13">
      <c r="E106" s="419">
        <v>42</v>
      </c>
      <c r="F106" s="1043" t="e">
        <f>VLOOKUP($E106,事故データ!$C$4:$AV$364,33,0)</f>
        <v>#N/A</v>
      </c>
      <c r="G106" s="1050" t="e">
        <f>VLOOKUP($E106,事故データ!$C$4:$AV$364,37,0)</f>
        <v>#N/A</v>
      </c>
      <c r="H106" s="1043" t="e">
        <f>VLOOKUP($E106,事故データ!$C$4:$AV$364,44,0)</f>
        <v>#N/A</v>
      </c>
      <c r="I106" s="1051" t="e">
        <f>VLOOKUP($E106,事故データ!$C$4:$AV$364,28,0)</f>
        <v>#N/A</v>
      </c>
      <c r="J106" s="1043" t="e">
        <f>VLOOKUP($E106,事故データ!$C$4:$AV$364,19,0)</f>
        <v>#N/A</v>
      </c>
      <c r="K106" s="1043" t="e">
        <f>VLOOKUP($E106,事故データ!$C$4:$AV$364,45,0)</f>
        <v>#N/A</v>
      </c>
      <c r="L106" s="1051" t="e">
        <f>VLOOKUP($E106,事故データ!$C$4:$AV$364,35,0)</f>
        <v>#N/A</v>
      </c>
      <c r="M106" s="1051" t="e">
        <f>VLOOKUP($E106,事故データ!$C$4:$AV$364,41,0)</f>
        <v>#N/A</v>
      </c>
    </row>
    <row r="107" spans="5:13">
      <c r="E107" s="419">
        <v>43</v>
      </c>
      <c r="F107" s="1043" t="e">
        <f>VLOOKUP($E107,事故データ!$C$4:$AV$364,33,0)</f>
        <v>#N/A</v>
      </c>
      <c r="G107" s="1050" t="e">
        <f>VLOOKUP($E107,事故データ!$C$4:$AV$364,37,0)</f>
        <v>#N/A</v>
      </c>
      <c r="H107" s="1043" t="e">
        <f>VLOOKUP($E107,事故データ!$C$4:$AV$364,44,0)</f>
        <v>#N/A</v>
      </c>
      <c r="I107" s="1051" t="e">
        <f>VLOOKUP($E107,事故データ!$C$4:$AV$364,28,0)</f>
        <v>#N/A</v>
      </c>
      <c r="J107" s="1043" t="e">
        <f>VLOOKUP($E107,事故データ!$C$4:$AV$364,19,0)</f>
        <v>#N/A</v>
      </c>
      <c r="K107" s="1043" t="e">
        <f>VLOOKUP($E107,事故データ!$C$4:$AV$364,45,0)</f>
        <v>#N/A</v>
      </c>
      <c r="L107" s="1051" t="e">
        <f>VLOOKUP($E107,事故データ!$C$4:$AV$364,35,0)</f>
        <v>#N/A</v>
      </c>
      <c r="M107" s="1051" t="e">
        <f>VLOOKUP($E107,事故データ!$C$4:$AV$364,41,0)</f>
        <v>#N/A</v>
      </c>
    </row>
    <row r="108" spans="5:13">
      <c r="E108" s="419">
        <v>44</v>
      </c>
      <c r="F108" s="1043" t="e">
        <f>VLOOKUP($E108,事故データ!$C$4:$AV$364,33,0)</f>
        <v>#N/A</v>
      </c>
      <c r="G108" s="1050" t="e">
        <f>VLOOKUP($E108,事故データ!$C$4:$AV$364,37,0)</f>
        <v>#N/A</v>
      </c>
      <c r="H108" s="1043" t="e">
        <f>VLOOKUP($E108,事故データ!$C$4:$AV$364,44,0)</f>
        <v>#N/A</v>
      </c>
      <c r="I108" s="1051" t="e">
        <f>VLOOKUP($E108,事故データ!$C$4:$AV$364,28,0)</f>
        <v>#N/A</v>
      </c>
      <c r="J108" s="1043" t="e">
        <f>VLOOKUP($E108,事故データ!$C$4:$AV$364,19,0)</f>
        <v>#N/A</v>
      </c>
      <c r="K108" s="1043" t="e">
        <f>VLOOKUP($E108,事故データ!$C$4:$AV$364,45,0)</f>
        <v>#N/A</v>
      </c>
      <c r="L108" s="1051" t="e">
        <f>VLOOKUP($E108,事故データ!$C$4:$AV$364,35,0)</f>
        <v>#N/A</v>
      </c>
      <c r="M108" s="1051" t="e">
        <f>VLOOKUP($E108,事故データ!$C$4:$AV$364,41,0)</f>
        <v>#N/A</v>
      </c>
    </row>
    <row r="109" spans="5:13">
      <c r="E109" s="419">
        <v>45</v>
      </c>
      <c r="F109" s="1043" t="e">
        <f>VLOOKUP($E109,事故データ!$C$4:$AV$364,33,0)</f>
        <v>#N/A</v>
      </c>
      <c r="G109" s="1050" t="e">
        <f>VLOOKUP($E109,事故データ!$C$4:$AV$364,37,0)</f>
        <v>#N/A</v>
      </c>
      <c r="H109" s="1043" t="e">
        <f>VLOOKUP($E109,事故データ!$C$4:$AV$364,44,0)</f>
        <v>#N/A</v>
      </c>
      <c r="I109" s="1051" t="e">
        <f>VLOOKUP($E109,事故データ!$C$4:$AV$364,28,0)</f>
        <v>#N/A</v>
      </c>
      <c r="J109" s="1043" t="e">
        <f>VLOOKUP($E109,事故データ!$C$4:$AV$364,19,0)</f>
        <v>#N/A</v>
      </c>
      <c r="K109" s="1043" t="e">
        <f>VLOOKUP($E109,事故データ!$C$4:$AV$364,45,0)</f>
        <v>#N/A</v>
      </c>
      <c r="L109" s="1051" t="e">
        <f>VLOOKUP($E109,事故データ!$C$4:$AV$364,35,0)</f>
        <v>#N/A</v>
      </c>
      <c r="M109" s="1051" t="e">
        <f>VLOOKUP($E109,事故データ!$C$4:$AV$364,41,0)</f>
        <v>#N/A</v>
      </c>
    </row>
    <row r="110" spans="5:13">
      <c r="E110" s="419">
        <v>46</v>
      </c>
      <c r="F110" s="1043" t="e">
        <f>VLOOKUP($E110,事故データ!$C$4:$AV$364,33,0)</f>
        <v>#N/A</v>
      </c>
      <c r="G110" s="1050" t="e">
        <f>VLOOKUP($E110,事故データ!$C$4:$AV$364,37,0)</f>
        <v>#N/A</v>
      </c>
      <c r="H110" s="1043" t="e">
        <f>VLOOKUP($E110,事故データ!$C$4:$AV$364,44,0)</f>
        <v>#N/A</v>
      </c>
      <c r="I110" s="1051" t="e">
        <f>VLOOKUP($E110,事故データ!$C$4:$AV$364,28,0)</f>
        <v>#N/A</v>
      </c>
      <c r="J110" s="1043" t="e">
        <f>VLOOKUP($E110,事故データ!$C$4:$AV$364,19,0)</f>
        <v>#N/A</v>
      </c>
      <c r="K110" s="1043" t="e">
        <f>VLOOKUP($E110,事故データ!$C$4:$AV$364,45,0)</f>
        <v>#N/A</v>
      </c>
      <c r="L110" s="1051" t="e">
        <f>VLOOKUP($E110,事故データ!$C$4:$AV$364,35,0)</f>
        <v>#N/A</v>
      </c>
      <c r="M110" s="1051" t="e">
        <f>VLOOKUP($E110,事故データ!$C$4:$AV$364,41,0)</f>
        <v>#N/A</v>
      </c>
    </row>
    <row r="111" spans="5:13">
      <c r="E111" s="419">
        <v>47</v>
      </c>
      <c r="F111" s="1043" t="e">
        <f>VLOOKUP($E111,事故データ!$C$4:$AV$364,33,0)</f>
        <v>#N/A</v>
      </c>
      <c r="G111" s="1050" t="e">
        <f>VLOOKUP($E111,事故データ!$C$4:$AV$364,37,0)</f>
        <v>#N/A</v>
      </c>
      <c r="H111" s="1043" t="e">
        <f>VLOOKUP($E111,事故データ!$C$4:$AV$364,44,0)</f>
        <v>#N/A</v>
      </c>
      <c r="I111" s="1051" t="e">
        <f>VLOOKUP($E111,事故データ!$C$4:$AV$364,28,0)</f>
        <v>#N/A</v>
      </c>
      <c r="J111" s="1043" t="e">
        <f>VLOOKUP($E111,事故データ!$C$4:$AV$364,19,0)</f>
        <v>#N/A</v>
      </c>
      <c r="K111" s="1043" t="e">
        <f>VLOOKUP($E111,事故データ!$C$4:$AV$364,45,0)</f>
        <v>#N/A</v>
      </c>
      <c r="L111" s="1051" t="e">
        <f>VLOOKUP($E111,事故データ!$C$4:$AV$364,35,0)</f>
        <v>#N/A</v>
      </c>
      <c r="M111" s="1051" t="e">
        <f>VLOOKUP($E111,事故データ!$C$4:$AV$364,41,0)</f>
        <v>#N/A</v>
      </c>
    </row>
    <row r="112" spans="5:13">
      <c r="E112" s="419">
        <v>48</v>
      </c>
      <c r="F112" s="1043" t="e">
        <f>VLOOKUP($E112,事故データ!$C$4:$AV$364,33,0)</f>
        <v>#N/A</v>
      </c>
      <c r="G112" s="1050" t="e">
        <f>VLOOKUP($E112,事故データ!$C$4:$AV$364,37,0)</f>
        <v>#N/A</v>
      </c>
      <c r="H112" s="1043" t="e">
        <f>VLOOKUP($E112,事故データ!$C$4:$AV$364,44,0)</f>
        <v>#N/A</v>
      </c>
      <c r="I112" s="1051" t="e">
        <f>VLOOKUP($E112,事故データ!$C$4:$AV$364,28,0)</f>
        <v>#N/A</v>
      </c>
      <c r="J112" s="1043" t="e">
        <f>VLOOKUP($E112,事故データ!$C$4:$AV$364,19,0)</f>
        <v>#N/A</v>
      </c>
      <c r="K112" s="1043" t="e">
        <f>VLOOKUP($E112,事故データ!$C$4:$AV$364,45,0)</f>
        <v>#N/A</v>
      </c>
      <c r="L112" s="1051" t="e">
        <f>VLOOKUP($E112,事故データ!$C$4:$AV$364,35,0)</f>
        <v>#N/A</v>
      </c>
      <c r="M112" s="1051" t="e">
        <f>VLOOKUP($E112,事故データ!$C$4:$AV$364,41,0)</f>
        <v>#N/A</v>
      </c>
    </row>
    <row r="113" spans="5:13">
      <c r="E113" s="419">
        <v>49</v>
      </c>
      <c r="F113" s="1043" t="e">
        <f>VLOOKUP($E113,事故データ!$C$4:$AV$364,33,0)</f>
        <v>#N/A</v>
      </c>
      <c r="G113" s="1050" t="e">
        <f>VLOOKUP($E113,事故データ!$C$4:$AV$364,37,0)</f>
        <v>#N/A</v>
      </c>
      <c r="H113" s="1043" t="e">
        <f>VLOOKUP($E113,事故データ!$C$4:$AV$364,44,0)</f>
        <v>#N/A</v>
      </c>
      <c r="I113" s="1051" t="e">
        <f>VLOOKUP($E113,事故データ!$C$4:$AV$364,28,0)</f>
        <v>#N/A</v>
      </c>
      <c r="J113" s="1043" t="e">
        <f>VLOOKUP($E113,事故データ!$C$4:$AV$364,19,0)</f>
        <v>#N/A</v>
      </c>
      <c r="K113" s="1043" t="e">
        <f>VLOOKUP($E113,事故データ!$C$4:$AV$364,45,0)</f>
        <v>#N/A</v>
      </c>
      <c r="L113" s="1051" t="e">
        <f>VLOOKUP($E113,事故データ!$C$4:$AV$364,35,0)</f>
        <v>#N/A</v>
      </c>
      <c r="M113" s="1051" t="e">
        <f>VLOOKUP($E113,事故データ!$C$4:$AV$364,41,0)</f>
        <v>#N/A</v>
      </c>
    </row>
    <row r="114" spans="5:13">
      <c r="E114" s="419">
        <v>50</v>
      </c>
      <c r="F114" s="1043" t="e">
        <f>VLOOKUP($E114,事故データ!$C$4:$AV$364,33,0)</f>
        <v>#N/A</v>
      </c>
      <c r="G114" s="1050" t="e">
        <f>VLOOKUP($E114,事故データ!$C$4:$AV$364,37,0)</f>
        <v>#N/A</v>
      </c>
      <c r="H114" s="1043" t="e">
        <f>VLOOKUP($E114,事故データ!$C$4:$AV$364,44,0)</f>
        <v>#N/A</v>
      </c>
      <c r="I114" s="1051" t="e">
        <f>VLOOKUP($E114,事故データ!$C$4:$AV$364,28,0)</f>
        <v>#N/A</v>
      </c>
      <c r="J114" s="1043" t="e">
        <f>VLOOKUP($E114,事故データ!$C$4:$AV$364,19,0)</f>
        <v>#N/A</v>
      </c>
      <c r="K114" s="1043" t="e">
        <f>VLOOKUP($E114,事故データ!$C$4:$AV$364,45,0)</f>
        <v>#N/A</v>
      </c>
      <c r="L114" s="1051" t="e">
        <f>VLOOKUP($E114,事故データ!$C$4:$AV$364,35,0)</f>
        <v>#N/A</v>
      </c>
      <c r="M114" s="1051" t="e">
        <f>VLOOKUP($E114,事故データ!$C$4:$AV$364,41,0)</f>
        <v>#N/A</v>
      </c>
    </row>
    <row r="115" spans="5:13">
      <c r="E115" s="419">
        <v>51</v>
      </c>
      <c r="F115" s="1043" t="e">
        <f>VLOOKUP($E115,事故データ!$C$4:$AV$364,33,0)</f>
        <v>#N/A</v>
      </c>
      <c r="G115" s="1050" t="e">
        <f>VLOOKUP($E115,事故データ!$C$4:$AV$364,37,0)</f>
        <v>#N/A</v>
      </c>
      <c r="H115" s="1043" t="e">
        <f>VLOOKUP($E115,事故データ!$C$4:$AV$364,44,0)</f>
        <v>#N/A</v>
      </c>
      <c r="I115" s="1051" t="e">
        <f>VLOOKUP($E115,事故データ!$C$4:$AV$364,28,0)</f>
        <v>#N/A</v>
      </c>
      <c r="J115" s="1043" t="e">
        <f>VLOOKUP($E115,事故データ!$C$4:$AV$364,19,0)</f>
        <v>#N/A</v>
      </c>
      <c r="K115" s="1043" t="e">
        <f>VLOOKUP($E115,事故データ!$C$4:$AV$364,45,0)</f>
        <v>#N/A</v>
      </c>
      <c r="L115" s="1051" t="e">
        <f>VLOOKUP($E115,事故データ!$C$4:$AV$364,35,0)</f>
        <v>#N/A</v>
      </c>
      <c r="M115" s="1051" t="e">
        <f>VLOOKUP($E115,事故データ!$C$4:$AV$364,41,0)</f>
        <v>#N/A</v>
      </c>
    </row>
    <row r="116" spans="5:13">
      <c r="E116" s="419">
        <v>52</v>
      </c>
      <c r="F116" s="1043" t="e">
        <f>VLOOKUP($E116,事故データ!$C$4:$AV$364,33,0)</f>
        <v>#N/A</v>
      </c>
      <c r="G116" s="1050" t="e">
        <f>VLOOKUP($E116,事故データ!$C$4:$AV$364,37,0)</f>
        <v>#N/A</v>
      </c>
      <c r="H116" s="1043" t="e">
        <f>VLOOKUP($E116,事故データ!$C$4:$AV$364,44,0)</f>
        <v>#N/A</v>
      </c>
      <c r="I116" s="1051" t="e">
        <f>VLOOKUP($E116,事故データ!$C$4:$AV$364,28,0)</f>
        <v>#N/A</v>
      </c>
      <c r="J116" s="1043" t="e">
        <f>VLOOKUP($E116,事故データ!$C$4:$AV$364,19,0)</f>
        <v>#N/A</v>
      </c>
      <c r="K116" s="1043" t="e">
        <f>VLOOKUP($E116,事故データ!$C$4:$AV$364,45,0)</f>
        <v>#N/A</v>
      </c>
      <c r="L116" s="1051" t="e">
        <f>VLOOKUP($E116,事故データ!$C$4:$AV$364,35,0)</f>
        <v>#N/A</v>
      </c>
      <c r="M116" s="1051" t="e">
        <f>VLOOKUP($E116,事故データ!$C$4:$AV$364,41,0)</f>
        <v>#N/A</v>
      </c>
    </row>
    <row r="117" spans="5:13">
      <c r="E117" s="419">
        <v>53</v>
      </c>
      <c r="F117" s="1043" t="e">
        <f>VLOOKUP($E117,事故データ!$C$4:$AV$364,33,0)</f>
        <v>#N/A</v>
      </c>
      <c r="G117" s="1050" t="e">
        <f>VLOOKUP($E117,事故データ!$C$4:$AV$364,37,0)</f>
        <v>#N/A</v>
      </c>
      <c r="H117" s="1043" t="e">
        <f>VLOOKUP($E117,事故データ!$C$4:$AV$364,44,0)</f>
        <v>#N/A</v>
      </c>
      <c r="I117" s="1051" t="e">
        <f>VLOOKUP($E117,事故データ!$C$4:$AV$364,28,0)</f>
        <v>#N/A</v>
      </c>
      <c r="J117" s="1043" t="e">
        <f>VLOOKUP($E117,事故データ!$C$4:$AV$364,19,0)</f>
        <v>#N/A</v>
      </c>
      <c r="K117" s="1043" t="e">
        <f>VLOOKUP($E117,事故データ!$C$4:$AV$364,45,0)</f>
        <v>#N/A</v>
      </c>
      <c r="L117" s="1051" t="e">
        <f>VLOOKUP($E117,事故データ!$C$4:$AV$364,35,0)</f>
        <v>#N/A</v>
      </c>
      <c r="M117" s="1051" t="e">
        <f>VLOOKUP($E117,事故データ!$C$4:$AV$364,41,0)</f>
        <v>#N/A</v>
      </c>
    </row>
    <row r="118" spans="5:13">
      <c r="E118" s="419">
        <v>54</v>
      </c>
      <c r="F118" s="1043" t="e">
        <f>VLOOKUP($E118,事故データ!$C$4:$AV$364,33,0)</f>
        <v>#N/A</v>
      </c>
      <c r="G118" s="1050" t="e">
        <f>VLOOKUP($E118,事故データ!$C$4:$AV$364,37,0)</f>
        <v>#N/A</v>
      </c>
      <c r="H118" s="1043" t="e">
        <f>VLOOKUP($E118,事故データ!$C$4:$AV$364,44,0)</f>
        <v>#N/A</v>
      </c>
      <c r="I118" s="1051" t="e">
        <f>VLOOKUP($E118,事故データ!$C$4:$AV$364,28,0)</f>
        <v>#N/A</v>
      </c>
      <c r="J118" s="1043" t="e">
        <f>VLOOKUP($E118,事故データ!$C$4:$AV$364,19,0)</f>
        <v>#N/A</v>
      </c>
      <c r="K118" s="1043" t="e">
        <f>VLOOKUP($E118,事故データ!$C$4:$AV$364,45,0)</f>
        <v>#N/A</v>
      </c>
      <c r="L118" s="1051" t="e">
        <f>VLOOKUP($E118,事故データ!$C$4:$AV$364,35,0)</f>
        <v>#N/A</v>
      </c>
      <c r="M118" s="1051" t="e">
        <f>VLOOKUP($E118,事故データ!$C$4:$AV$364,41,0)</f>
        <v>#N/A</v>
      </c>
    </row>
    <row r="119" spans="5:13">
      <c r="E119" s="419">
        <v>55</v>
      </c>
      <c r="F119" s="1043" t="e">
        <f>VLOOKUP($E119,事故データ!$C$4:$AV$364,33,0)</f>
        <v>#N/A</v>
      </c>
      <c r="G119" s="1050" t="e">
        <f>VLOOKUP($E119,事故データ!$C$4:$AV$364,37,0)</f>
        <v>#N/A</v>
      </c>
      <c r="H119" s="1043" t="e">
        <f>VLOOKUP($E119,事故データ!$C$4:$AV$364,44,0)</f>
        <v>#N/A</v>
      </c>
      <c r="I119" s="1051" t="e">
        <f>VLOOKUP($E119,事故データ!$C$4:$AV$364,28,0)</f>
        <v>#N/A</v>
      </c>
      <c r="J119" s="1043" t="e">
        <f>VLOOKUP($E119,事故データ!$C$4:$AV$364,19,0)</f>
        <v>#N/A</v>
      </c>
      <c r="K119" s="1043" t="e">
        <f>VLOOKUP($E119,事故データ!$C$4:$AV$364,45,0)</f>
        <v>#N/A</v>
      </c>
      <c r="L119" s="1051" t="e">
        <f>VLOOKUP($E119,事故データ!$C$4:$AV$364,35,0)</f>
        <v>#N/A</v>
      </c>
      <c r="M119" s="1051" t="e">
        <f>VLOOKUP($E119,事故データ!$C$4:$AV$364,41,0)</f>
        <v>#N/A</v>
      </c>
    </row>
    <row r="120" spans="5:13">
      <c r="E120" s="419">
        <v>56</v>
      </c>
      <c r="F120" s="1043" t="e">
        <f>VLOOKUP($E120,事故データ!$C$4:$AV$364,33,0)</f>
        <v>#N/A</v>
      </c>
      <c r="G120" s="1050" t="e">
        <f>VLOOKUP($E120,事故データ!$C$4:$AV$364,37,0)</f>
        <v>#N/A</v>
      </c>
      <c r="H120" s="1043" t="e">
        <f>VLOOKUP($E120,事故データ!$C$4:$AV$364,44,0)</f>
        <v>#N/A</v>
      </c>
      <c r="I120" s="1051" t="e">
        <f>VLOOKUP($E120,事故データ!$C$4:$AV$364,28,0)</f>
        <v>#N/A</v>
      </c>
      <c r="J120" s="1043" t="e">
        <f>VLOOKUP($E120,事故データ!$C$4:$AV$364,19,0)</f>
        <v>#N/A</v>
      </c>
      <c r="K120" s="1043" t="e">
        <f>VLOOKUP($E120,事故データ!$C$4:$AV$364,45,0)</f>
        <v>#N/A</v>
      </c>
      <c r="L120" s="1051" t="e">
        <f>VLOOKUP($E120,事故データ!$C$4:$AV$364,35,0)</f>
        <v>#N/A</v>
      </c>
      <c r="M120" s="1051" t="e">
        <f>VLOOKUP($E120,事故データ!$C$4:$AV$364,41,0)</f>
        <v>#N/A</v>
      </c>
    </row>
    <row r="121" spans="5:13">
      <c r="E121" s="419">
        <v>57</v>
      </c>
      <c r="F121" s="1043" t="e">
        <f>VLOOKUP($E121,事故データ!$C$4:$AV$364,33,0)</f>
        <v>#N/A</v>
      </c>
      <c r="G121" s="1050" t="e">
        <f>VLOOKUP($E121,事故データ!$C$4:$AV$364,37,0)</f>
        <v>#N/A</v>
      </c>
      <c r="H121" s="1043" t="e">
        <f>VLOOKUP($E121,事故データ!$C$4:$AV$364,44,0)</f>
        <v>#N/A</v>
      </c>
      <c r="I121" s="1051" t="e">
        <f>VLOOKUP($E121,事故データ!$C$4:$AV$364,28,0)</f>
        <v>#N/A</v>
      </c>
      <c r="J121" s="1043" t="e">
        <f>VLOOKUP($E121,事故データ!$C$4:$AV$364,19,0)</f>
        <v>#N/A</v>
      </c>
      <c r="K121" s="1043" t="e">
        <f>VLOOKUP($E121,事故データ!$C$4:$AV$364,45,0)</f>
        <v>#N/A</v>
      </c>
      <c r="L121" s="1051" t="e">
        <f>VLOOKUP($E121,事故データ!$C$4:$AV$364,35,0)</f>
        <v>#N/A</v>
      </c>
      <c r="M121" s="1051" t="e">
        <f>VLOOKUP($E121,事故データ!$C$4:$AV$364,41,0)</f>
        <v>#N/A</v>
      </c>
    </row>
    <row r="122" spans="5:13">
      <c r="E122" s="419">
        <v>58</v>
      </c>
      <c r="F122" s="1043" t="e">
        <f>VLOOKUP($E122,事故データ!$C$4:$AV$364,33,0)</f>
        <v>#N/A</v>
      </c>
      <c r="G122" s="1050" t="e">
        <f>VLOOKUP($E122,事故データ!$C$4:$AV$364,37,0)</f>
        <v>#N/A</v>
      </c>
      <c r="H122" s="1043" t="e">
        <f>VLOOKUP($E122,事故データ!$C$4:$AV$364,44,0)</f>
        <v>#N/A</v>
      </c>
      <c r="I122" s="1051" t="e">
        <f>VLOOKUP($E122,事故データ!$C$4:$AV$364,28,0)</f>
        <v>#N/A</v>
      </c>
      <c r="J122" s="1043" t="e">
        <f>VLOOKUP($E122,事故データ!$C$4:$AV$364,19,0)</f>
        <v>#N/A</v>
      </c>
      <c r="K122" s="1043" t="e">
        <f>VLOOKUP($E122,事故データ!$C$4:$AV$364,45,0)</f>
        <v>#N/A</v>
      </c>
      <c r="L122" s="1051" t="e">
        <f>VLOOKUP($E122,事故データ!$C$4:$AV$364,35,0)</f>
        <v>#N/A</v>
      </c>
      <c r="M122" s="1051" t="e">
        <f>VLOOKUP($E122,事故データ!$C$4:$AV$364,41,0)</f>
        <v>#N/A</v>
      </c>
    </row>
    <row r="123" spans="5:13">
      <c r="E123" s="419">
        <v>59</v>
      </c>
      <c r="F123" s="1043" t="e">
        <f>VLOOKUP($E123,事故データ!$C$4:$AV$364,33,0)</f>
        <v>#N/A</v>
      </c>
      <c r="G123" s="1050" t="e">
        <f>VLOOKUP($E123,事故データ!$C$4:$AV$364,37,0)</f>
        <v>#N/A</v>
      </c>
      <c r="H123" s="1043" t="e">
        <f>VLOOKUP($E123,事故データ!$C$4:$AV$364,44,0)</f>
        <v>#N/A</v>
      </c>
      <c r="I123" s="1051" t="e">
        <f>VLOOKUP($E123,事故データ!$C$4:$AV$364,28,0)</f>
        <v>#N/A</v>
      </c>
      <c r="J123" s="1043" t="e">
        <f>VLOOKUP($E123,事故データ!$C$4:$AV$364,19,0)</f>
        <v>#N/A</v>
      </c>
      <c r="K123" s="1043" t="e">
        <f>VLOOKUP($E123,事故データ!$C$4:$AV$364,45,0)</f>
        <v>#N/A</v>
      </c>
      <c r="L123" s="1051" t="e">
        <f>VLOOKUP($E123,事故データ!$C$4:$AV$364,35,0)</f>
        <v>#N/A</v>
      </c>
      <c r="M123" s="1051" t="e">
        <f>VLOOKUP($E123,事故データ!$C$4:$AV$364,41,0)</f>
        <v>#N/A</v>
      </c>
    </row>
    <row r="124" spans="5:13">
      <c r="E124" s="419">
        <v>60</v>
      </c>
      <c r="F124" s="1043" t="e">
        <f>VLOOKUP($E124,事故データ!$C$4:$AV$364,33,0)</f>
        <v>#N/A</v>
      </c>
      <c r="G124" s="1050" t="e">
        <f>VLOOKUP($E124,事故データ!$C$4:$AV$364,37,0)</f>
        <v>#N/A</v>
      </c>
      <c r="H124" s="1043" t="e">
        <f>VLOOKUP($E124,事故データ!$C$4:$AV$364,44,0)</f>
        <v>#N/A</v>
      </c>
      <c r="I124" s="1051" t="e">
        <f>VLOOKUP($E124,事故データ!$C$4:$AV$364,28,0)</f>
        <v>#N/A</v>
      </c>
      <c r="J124" s="1043" t="e">
        <f>VLOOKUP($E124,事故データ!$C$4:$AV$364,19,0)</f>
        <v>#N/A</v>
      </c>
      <c r="K124" s="1043" t="e">
        <f>VLOOKUP($E124,事故データ!$C$4:$AV$364,45,0)</f>
        <v>#N/A</v>
      </c>
      <c r="L124" s="1051" t="e">
        <f>VLOOKUP($E124,事故データ!$C$4:$AV$364,35,0)</f>
        <v>#N/A</v>
      </c>
      <c r="M124" s="1051" t="e">
        <f>VLOOKUP($E124,事故データ!$C$4:$AV$364,41,0)</f>
        <v>#N/A</v>
      </c>
    </row>
    <row r="125" spans="5:13">
      <c r="E125" s="419">
        <v>61</v>
      </c>
      <c r="F125" s="1043" t="e">
        <f>VLOOKUP($E125,事故データ!$C$4:$AV$364,33,0)</f>
        <v>#N/A</v>
      </c>
      <c r="G125" s="1050" t="e">
        <f>VLOOKUP($E125,事故データ!$C$4:$AV$364,37,0)</f>
        <v>#N/A</v>
      </c>
      <c r="H125" s="1043" t="e">
        <f>VLOOKUP($E125,事故データ!$C$4:$AV$364,44,0)</f>
        <v>#N/A</v>
      </c>
      <c r="I125" s="1051" t="e">
        <f>VLOOKUP($E125,事故データ!$C$4:$AV$364,28,0)</f>
        <v>#N/A</v>
      </c>
      <c r="J125" s="1043" t="e">
        <f>VLOOKUP($E125,事故データ!$C$4:$AV$364,19,0)</f>
        <v>#N/A</v>
      </c>
      <c r="K125" s="1043" t="e">
        <f>VLOOKUP($E125,事故データ!$C$4:$AV$364,45,0)</f>
        <v>#N/A</v>
      </c>
      <c r="L125" s="1051" t="e">
        <f>VLOOKUP($E125,事故データ!$C$4:$AV$364,35,0)</f>
        <v>#N/A</v>
      </c>
      <c r="M125" s="1051" t="e">
        <f>VLOOKUP($E125,事故データ!$C$4:$AV$364,41,0)</f>
        <v>#N/A</v>
      </c>
    </row>
    <row r="126" spans="5:13">
      <c r="E126" s="419">
        <v>62</v>
      </c>
      <c r="F126" s="1043" t="e">
        <f>VLOOKUP($E126,事故データ!$C$4:$AV$364,33,0)</f>
        <v>#N/A</v>
      </c>
      <c r="G126" s="1050" t="e">
        <f>VLOOKUP($E126,事故データ!$C$4:$AV$364,37,0)</f>
        <v>#N/A</v>
      </c>
      <c r="H126" s="1043" t="e">
        <f>VLOOKUP($E126,事故データ!$C$4:$AV$364,44,0)</f>
        <v>#N/A</v>
      </c>
      <c r="I126" s="1051" t="e">
        <f>VLOOKUP($E126,事故データ!$C$4:$AV$364,28,0)</f>
        <v>#N/A</v>
      </c>
      <c r="J126" s="1043" t="e">
        <f>VLOOKUP($E126,事故データ!$C$4:$AV$364,19,0)</f>
        <v>#N/A</v>
      </c>
      <c r="K126" s="1043" t="e">
        <f>VLOOKUP($E126,事故データ!$C$4:$AV$364,45,0)</f>
        <v>#N/A</v>
      </c>
      <c r="L126" s="1051" t="e">
        <f>VLOOKUP($E126,事故データ!$C$4:$AV$364,35,0)</f>
        <v>#N/A</v>
      </c>
      <c r="M126" s="1051" t="e">
        <f>VLOOKUP($E126,事故データ!$C$4:$AV$364,41,0)</f>
        <v>#N/A</v>
      </c>
    </row>
    <row r="127" spans="5:13">
      <c r="E127" s="419">
        <v>63</v>
      </c>
      <c r="F127" s="1043" t="e">
        <f>VLOOKUP($E127,事故データ!$C$4:$AV$364,33,0)</f>
        <v>#N/A</v>
      </c>
      <c r="G127" s="1050" t="e">
        <f>VLOOKUP($E127,事故データ!$C$4:$AV$364,37,0)</f>
        <v>#N/A</v>
      </c>
      <c r="H127" s="1043" t="e">
        <f>VLOOKUP($E127,事故データ!$C$4:$AV$364,44,0)</f>
        <v>#N/A</v>
      </c>
      <c r="I127" s="1051" t="e">
        <f>VLOOKUP($E127,事故データ!$C$4:$AV$364,28,0)</f>
        <v>#N/A</v>
      </c>
      <c r="J127" s="1043" t="e">
        <f>VLOOKUP($E127,事故データ!$C$4:$AV$364,19,0)</f>
        <v>#N/A</v>
      </c>
      <c r="K127" s="1043" t="e">
        <f>VLOOKUP($E127,事故データ!$C$4:$AV$364,45,0)</f>
        <v>#N/A</v>
      </c>
      <c r="L127" s="1051" t="e">
        <f>VLOOKUP($E127,事故データ!$C$4:$AV$364,35,0)</f>
        <v>#N/A</v>
      </c>
      <c r="M127" s="1051" t="e">
        <f>VLOOKUP($E127,事故データ!$C$4:$AV$364,41,0)</f>
        <v>#N/A</v>
      </c>
    </row>
    <row r="128" spans="5:13">
      <c r="E128" s="419">
        <v>64</v>
      </c>
      <c r="F128" s="1043" t="e">
        <f>VLOOKUP($E128,事故データ!$C$4:$AV$364,33,0)</f>
        <v>#N/A</v>
      </c>
      <c r="G128" s="1050" t="e">
        <f>VLOOKUP($E128,事故データ!$C$4:$AV$364,37,0)</f>
        <v>#N/A</v>
      </c>
      <c r="H128" s="1043" t="e">
        <f>VLOOKUP($E128,事故データ!$C$4:$AV$364,44,0)</f>
        <v>#N/A</v>
      </c>
      <c r="I128" s="1051" t="e">
        <f>VLOOKUP($E128,事故データ!$C$4:$AV$364,28,0)</f>
        <v>#N/A</v>
      </c>
      <c r="J128" s="1043" t="e">
        <f>VLOOKUP($E128,事故データ!$C$4:$AV$364,19,0)</f>
        <v>#N/A</v>
      </c>
      <c r="K128" s="1043" t="e">
        <f>VLOOKUP($E128,事故データ!$C$4:$AV$364,45,0)</f>
        <v>#N/A</v>
      </c>
      <c r="L128" s="1051" t="e">
        <f>VLOOKUP($E128,事故データ!$C$4:$AV$364,35,0)</f>
        <v>#N/A</v>
      </c>
      <c r="M128" s="1051" t="e">
        <f>VLOOKUP($E128,事故データ!$C$4:$AV$364,41,0)</f>
        <v>#N/A</v>
      </c>
    </row>
    <row r="129" spans="4:13">
      <c r="E129" s="419">
        <v>65</v>
      </c>
      <c r="F129" s="1043" t="e">
        <f>VLOOKUP($E129,事故データ!$C$4:$AV$364,33,0)</f>
        <v>#N/A</v>
      </c>
      <c r="G129" s="1050" t="e">
        <f>VLOOKUP($E129,事故データ!$C$4:$AV$364,37,0)</f>
        <v>#N/A</v>
      </c>
      <c r="H129" s="1043" t="e">
        <f>VLOOKUP($E129,事故データ!$C$4:$AV$364,44,0)</f>
        <v>#N/A</v>
      </c>
      <c r="I129" s="1051" t="e">
        <f>VLOOKUP($E129,事故データ!$C$4:$AV$364,28,0)</f>
        <v>#N/A</v>
      </c>
      <c r="J129" s="1043" t="e">
        <f>VLOOKUP($E129,事故データ!$C$4:$AV$364,19,0)</f>
        <v>#N/A</v>
      </c>
      <c r="K129" s="1043" t="e">
        <f>VLOOKUP($E129,事故データ!$C$4:$AV$364,45,0)</f>
        <v>#N/A</v>
      </c>
      <c r="L129" s="1051" t="e">
        <f>VLOOKUP($E129,事故データ!$C$4:$AV$364,35,0)</f>
        <v>#N/A</v>
      </c>
      <c r="M129" s="1051" t="e">
        <f>VLOOKUP($E129,事故データ!$C$4:$AV$364,41,0)</f>
        <v>#N/A</v>
      </c>
    </row>
    <row r="130" spans="4:13">
      <c r="E130" s="419">
        <v>66</v>
      </c>
      <c r="F130" s="1043" t="e">
        <f>VLOOKUP($E130,事故データ!$C$4:$AV$364,33,0)</f>
        <v>#N/A</v>
      </c>
      <c r="G130" s="1050" t="e">
        <f>VLOOKUP($E130,事故データ!$C$4:$AV$364,37,0)</f>
        <v>#N/A</v>
      </c>
      <c r="H130" s="1043" t="e">
        <f>VLOOKUP($E130,事故データ!$C$4:$AV$364,44,0)</f>
        <v>#N/A</v>
      </c>
      <c r="I130" s="1051" t="e">
        <f>VLOOKUP($E130,事故データ!$C$4:$AV$364,28,0)</f>
        <v>#N/A</v>
      </c>
      <c r="J130" s="1043" t="e">
        <f>VLOOKUP($E130,事故データ!$C$4:$AV$364,19,0)</f>
        <v>#N/A</v>
      </c>
      <c r="K130" s="1043" t="e">
        <f>VLOOKUP($E130,事故データ!$C$4:$AV$364,45,0)</f>
        <v>#N/A</v>
      </c>
      <c r="L130" s="1051" t="e">
        <f>VLOOKUP($E130,事故データ!$C$4:$AV$364,35,0)</f>
        <v>#N/A</v>
      </c>
      <c r="M130" s="1051" t="e">
        <f>VLOOKUP($E130,事故データ!$C$4:$AV$364,41,0)</f>
        <v>#N/A</v>
      </c>
    </row>
    <row r="131" spans="4:13">
      <c r="E131" s="419">
        <v>67</v>
      </c>
      <c r="F131" s="1043" t="e">
        <f>VLOOKUP($E131,事故データ!$C$4:$AV$364,33,0)</f>
        <v>#N/A</v>
      </c>
      <c r="G131" s="1050" t="e">
        <f>VLOOKUP($E131,事故データ!$C$4:$AV$364,37,0)</f>
        <v>#N/A</v>
      </c>
      <c r="H131" s="1043" t="e">
        <f>VLOOKUP($E131,事故データ!$C$4:$AV$364,44,0)</f>
        <v>#N/A</v>
      </c>
      <c r="I131" s="1051" t="e">
        <f>VLOOKUP($E131,事故データ!$C$4:$AV$364,28,0)</f>
        <v>#N/A</v>
      </c>
      <c r="J131" s="1043" t="e">
        <f>VLOOKUP($E131,事故データ!$C$4:$AV$364,19,0)</f>
        <v>#N/A</v>
      </c>
      <c r="K131" s="1043" t="e">
        <f>VLOOKUP($E131,事故データ!$C$4:$AV$364,45,0)</f>
        <v>#N/A</v>
      </c>
      <c r="L131" s="1051" t="e">
        <f>VLOOKUP($E131,事故データ!$C$4:$AV$364,35,0)</f>
        <v>#N/A</v>
      </c>
      <c r="M131" s="1051" t="e">
        <f>VLOOKUP($E131,事故データ!$C$4:$AV$364,41,0)</f>
        <v>#N/A</v>
      </c>
    </row>
    <row r="132" spans="4:13">
      <c r="E132" s="419">
        <v>68</v>
      </c>
      <c r="F132" s="1043" t="e">
        <f>VLOOKUP($E132,事故データ!$C$4:$AV$364,33,0)</f>
        <v>#N/A</v>
      </c>
      <c r="G132" s="1050" t="e">
        <f>VLOOKUP($E132,事故データ!$C$4:$AV$364,37,0)</f>
        <v>#N/A</v>
      </c>
      <c r="H132" s="1043" t="e">
        <f>VLOOKUP($E132,事故データ!$C$4:$AV$364,44,0)</f>
        <v>#N/A</v>
      </c>
      <c r="I132" s="1051" t="e">
        <f>VLOOKUP($E132,事故データ!$C$4:$AV$364,28,0)</f>
        <v>#N/A</v>
      </c>
      <c r="J132" s="1043" t="e">
        <f>VLOOKUP($E132,事故データ!$C$4:$AV$364,19,0)</f>
        <v>#N/A</v>
      </c>
      <c r="K132" s="1043" t="e">
        <f>VLOOKUP($E132,事故データ!$C$4:$AV$364,45,0)</f>
        <v>#N/A</v>
      </c>
      <c r="L132" s="1051" t="e">
        <f>VLOOKUP($E132,事故データ!$C$4:$AV$364,35,0)</f>
        <v>#N/A</v>
      </c>
      <c r="M132" s="1051" t="e">
        <f>VLOOKUP($E132,事故データ!$C$4:$AV$364,41,0)</f>
        <v>#N/A</v>
      </c>
    </row>
    <row r="133" spans="4:13">
      <c r="E133" s="419">
        <v>69</v>
      </c>
      <c r="F133" s="1043" t="e">
        <f>VLOOKUP($E133,事故データ!$C$4:$AV$364,33,0)</f>
        <v>#N/A</v>
      </c>
      <c r="G133" s="1050" t="e">
        <f>VLOOKUP($E133,事故データ!$C$4:$AV$364,37,0)</f>
        <v>#N/A</v>
      </c>
      <c r="H133" s="1043" t="e">
        <f>VLOOKUP($E133,事故データ!$C$4:$AV$364,44,0)</f>
        <v>#N/A</v>
      </c>
      <c r="I133" s="1051" t="e">
        <f>VLOOKUP($E133,事故データ!$C$4:$AV$364,28,0)</f>
        <v>#N/A</v>
      </c>
      <c r="J133" s="1043" t="e">
        <f>VLOOKUP($E133,事故データ!$C$4:$AV$364,19,0)</f>
        <v>#N/A</v>
      </c>
      <c r="K133" s="1043" t="e">
        <f>VLOOKUP($E133,事故データ!$C$4:$AV$364,45,0)</f>
        <v>#N/A</v>
      </c>
      <c r="L133" s="1051" t="e">
        <f>VLOOKUP($E133,事故データ!$C$4:$AV$364,35,0)</f>
        <v>#N/A</v>
      </c>
      <c r="M133" s="1051" t="e">
        <f>VLOOKUP($E133,事故データ!$C$4:$AV$364,41,0)</f>
        <v>#N/A</v>
      </c>
    </row>
    <row r="134" spans="4:13">
      <c r="E134" s="419">
        <v>70</v>
      </c>
      <c r="F134" s="1043" t="e">
        <f>VLOOKUP($E134,事故データ!$C$4:$AV$364,33,0)</f>
        <v>#N/A</v>
      </c>
      <c r="G134" s="1050" t="e">
        <f>VLOOKUP($E134,事故データ!$C$4:$AV$364,37,0)</f>
        <v>#N/A</v>
      </c>
      <c r="H134" s="1043" t="e">
        <f>VLOOKUP($E134,事故データ!$C$4:$AV$364,44,0)</f>
        <v>#N/A</v>
      </c>
      <c r="I134" s="1051" t="e">
        <f>VLOOKUP($E134,事故データ!$C$4:$AV$364,28,0)</f>
        <v>#N/A</v>
      </c>
      <c r="J134" s="1043" t="e">
        <f>VLOOKUP($E134,事故データ!$C$4:$AV$364,19,0)</f>
        <v>#N/A</v>
      </c>
      <c r="K134" s="1043" t="e">
        <f>VLOOKUP($E134,事故データ!$C$4:$AV$364,45,0)</f>
        <v>#N/A</v>
      </c>
      <c r="L134" s="1051" t="e">
        <f>VLOOKUP($E134,事故データ!$C$4:$AV$364,35,0)</f>
        <v>#N/A</v>
      </c>
      <c r="M134" s="1051" t="e">
        <f>VLOOKUP($E134,事故データ!$C$4:$AV$364,41,0)</f>
        <v>#N/A</v>
      </c>
    </row>
    <row r="135" spans="4:13">
      <c r="E135" s="419">
        <v>71</v>
      </c>
      <c r="F135" s="1043" t="e">
        <f>VLOOKUP($E135,事故データ!$C$4:$AV$364,33,0)</f>
        <v>#N/A</v>
      </c>
      <c r="G135" s="1050" t="e">
        <f>VLOOKUP($E135,事故データ!$C$4:$AV$364,37,0)</f>
        <v>#N/A</v>
      </c>
      <c r="H135" s="1043" t="e">
        <f>VLOOKUP($E135,事故データ!$C$4:$AV$364,44,0)</f>
        <v>#N/A</v>
      </c>
      <c r="I135" s="1051" t="e">
        <f>VLOOKUP($E135,事故データ!$C$4:$AV$364,28,0)</f>
        <v>#N/A</v>
      </c>
      <c r="J135" s="1043" t="e">
        <f>VLOOKUP($E135,事故データ!$C$4:$AV$364,19,0)</f>
        <v>#N/A</v>
      </c>
      <c r="K135" s="1043" t="e">
        <f>VLOOKUP($E135,事故データ!$C$4:$AV$364,45,0)</f>
        <v>#N/A</v>
      </c>
      <c r="L135" s="1051" t="e">
        <f>VLOOKUP($E135,事故データ!$C$4:$AV$364,35,0)</f>
        <v>#N/A</v>
      </c>
      <c r="M135" s="1051" t="e">
        <f>VLOOKUP($E135,事故データ!$C$4:$AV$364,41,0)</f>
        <v>#N/A</v>
      </c>
    </row>
    <row r="136" spans="4:13">
      <c r="E136" s="419">
        <v>72</v>
      </c>
      <c r="F136" s="1043" t="e">
        <f>VLOOKUP($E136,事故データ!$C$4:$AV$364,33,0)</f>
        <v>#N/A</v>
      </c>
      <c r="G136" s="1050" t="e">
        <f>VLOOKUP($E136,事故データ!$C$4:$AV$364,37,0)</f>
        <v>#N/A</v>
      </c>
      <c r="H136" s="1043" t="e">
        <f>VLOOKUP($E136,事故データ!$C$4:$AV$364,44,0)</f>
        <v>#N/A</v>
      </c>
      <c r="I136" s="1051" t="e">
        <f>VLOOKUP($E136,事故データ!$C$4:$AV$364,28,0)</f>
        <v>#N/A</v>
      </c>
      <c r="J136" s="1043" t="e">
        <f>VLOOKUP($E136,事故データ!$C$4:$AV$364,19,0)</f>
        <v>#N/A</v>
      </c>
      <c r="K136" s="1043" t="e">
        <f>VLOOKUP($E136,事故データ!$C$4:$AV$364,45,0)</f>
        <v>#N/A</v>
      </c>
      <c r="L136" s="1051" t="e">
        <f>VLOOKUP($E136,事故データ!$C$4:$AV$364,35,0)</f>
        <v>#N/A</v>
      </c>
      <c r="M136" s="1051" t="e">
        <f>VLOOKUP($E136,事故データ!$C$4:$AV$364,41,0)</f>
        <v>#N/A</v>
      </c>
    </row>
    <row r="137" spans="4:13">
      <c r="E137" s="419">
        <v>73</v>
      </c>
      <c r="F137" s="1043" t="e">
        <f>VLOOKUP($E137,事故データ!$C$4:$AV$364,33,0)</f>
        <v>#N/A</v>
      </c>
      <c r="G137" s="1050" t="e">
        <f>VLOOKUP($E137,事故データ!$C$4:$AV$364,37,0)</f>
        <v>#N/A</v>
      </c>
      <c r="H137" s="1043" t="e">
        <f>VLOOKUP($E137,事故データ!$C$4:$AV$364,44,0)</f>
        <v>#N/A</v>
      </c>
      <c r="I137" s="1051" t="e">
        <f>VLOOKUP($E137,事故データ!$C$4:$AV$364,28,0)</f>
        <v>#N/A</v>
      </c>
      <c r="J137" s="1043" t="e">
        <f>VLOOKUP($E137,事故データ!$C$4:$AV$364,19,0)</f>
        <v>#N/A</v>
      </c>
      <c r="K137" s="1043" t="e">
        <f>VLOOKUP($E137,事故データ!$C$4:$AV$364,45,0)</f>
        <v>#N/A</v>
      </c>
      <c r="L137" s="1051" t="e">
        <f>VLOOKUP($E137,事故データ!$C$4:$AV$364,35,0)</f>
        <v>#N/A</v>
      </c>
      <c r="M137" s="1051" t="e">
        <f>VLOOKUP($E137,事故データ!$C$4:$AV$364,41,0)</f>
        <v>#N/A</v>
      </c>
    </row>
    <row r="138" spans="4:13">
      <c r="E138" s="419">
        <v>74</v>
      </c>
      <c r="F138" s="1043" t="e">
        <f>VLOOKUP($E138,事故データ!$C$4:$AV$364,33,0)</f>
        <v>#N/A</v>
      </c>
      <c r="G138" s="1050" t="e">
        <f>VLOOKUP($E138,事故データ!$C$4:$AV$364,37,0)</f>
        <v>#N/A</v>
      </c>
      <c r="H138" s="1043" t="e">
        <f>VLOOKUP($E138,事故データ!$C$4:$AV$364,44,0)</f>
        <v>#N/A</v>
      </c>
      <c r="I138" s="1051" t="e">
        <f>VLOOKUP($E138,事故データ!$C$4:$AV$364,28,0)</f>
        <v>#N/A</v>
      </c>
      <c r="J138" s="1043" t="e">
        <f>VLOOKUP($E138,事故データ!$C$4:$AV$364,19,0)</f>
        <v>#N/A</v>
      </c>
      <c r="K138" s="1043" t="e">
        <f>VLOOKUP($E138,事故データ!$C$4:$AV$364,45,0)</f>
        <v>#N/A</v>
      </c>
      <c r="L138" s="1051" t="e">
        <f>VLOOKUP($E138,事故データ!$C$4:$AV$364,35,0)</f>
        <v>#N/A</v>
      </c>
      <c r="M138" s="1051" t="e">
        <f>VLOOKUP($E138,事故データ!$C$4:$AV$364,41,0)</f>
        <v>#N/A</v>
      </c>
    </row>
    <row r="139" spans="4:13">
      <c r="E139" s="419">
        <v>75</v>
      </c>
      <c r="F139" s="1043" t="e">
        <f>VLOOKUP($E139,事故データ!$C$4:$AV$364,33,0)</f>
        <v>#N/A</v>
      </c>
      <c r="G139" s="1050" t="e">
        <f>VLOOKUP($E139,事故データ!$C$4:$AV$364,37,0)</f>
        <v>#N/A</v>
      </c>
      <c r="H139" s="1043" t="e">
        <f>VLOOKUP($E139,事故データ!$C$4:$AV$364,44,0)</f>
        <v>#N/A</v>
      </c>
      <c r="I139" s="1051" t="e">
        <f>VLOOKUP($E139,事故データ!$C$4:$AV$364,28,0)</f>
        <v>#N/A</v>
      </c>
      <c r="J139" s="1043" t="e">
        <f>VLOOKUP($E139,事故データ!$C$4:$AV$364,19,0)</f>
        <v>#N/A</v>
      </c>
      <c r="K139" s="1043" t="e">
        <f>VLOOKUP($E139,事故データ!$C$4:$AV$364,45,0)</f>
        <v>#N/A</v>
      </c>
      <c r="L139" s="1051" t="e">
        <f>VLOOKUP($E139,事故データ!$C$4:$AV$364,35,0)</f>
        <v>#N/A</v>
      </c>
      <c r="M139" s="1051" t="e">
        <f>VLOOKUP($E139,事故データ!$C$4:$AV$364,41,0)</f>
        <v>#N/A</v>
      </c>
    </row>
    <row r="140" spans="4:13">
      <c r="E140" s="1052"/>
    </row>
    <row r="143" spans="4:13">
      <c r="D143" s="400" t="s">
        <v>1332</v>
      </c>
      <c r="E143" s="582">
        <v>2</v>
      </c>
      <c r="F143" s="1053">
        <f>VLOOKUP(E143,$B$146:$C$151,2,0)</f>
        <v>30</v>
      </c>
    </row>
    <row r="145" spans="1:12">
      <c r="C145" s="326" t="s">
        <v>1333</v>
      </c>
      <c r="F145" s="1045" t="s">
        <v>183</v>
      </c>
      <c r="G145" s="1046" t="s">
        <v>159</v>
      </c>
      <c r="H145" s="1046" t="s">
        <v>109</v>
      </c>
      <c r="I145" s="1046" t="s">
        <v>56</v>
      </c>
      <c r="J145" s="1047" t="s">
        <v>0</v>
      </c>
      <c r="K145" s="1042" t="s">
        <v>1200</v>
      </c>
      <c r="L145" s="1047" t="s">
        <v>163</v>
      </c>
    </row>
    <row r="146" spans="1:12" ht="55.5" customHeight="1">
      <c r="B146" s="326">
        <f>項目入力!W10</f>
        <v>1</v>
      </c>
      <c r="C146" s="1044">
        <v>20</v>
      </c>
      <c r="E146" s="419">
        <v>1</v>
      </c>
      <c r="F146" s="1043" t="str">
        <f>VLOOKUP($E146,事故データ!$A$4:$AU$364,35,0)</f>
        <v>物流センターホームより離岸して前進して左折をした時、支柱の存在を忘れてしまい左ボディが接触し、支柱をガードする黄色いポールを損傷させた</v>
      </c>
      <c r="G146" s="1050" t="str">
        <f>VLOOKUP($E146,事故データ!$A$4:$AU$364,39,0)</f>
        <v>顧客構内・前路上等</v>
      </c>
      <c r="H146" s="1050" t="str">
        <f>VLOOKUP($E146,事故データ!$A$4:$AU$364,41,0)</f>
        <v>移動時</v>
      </c>
      <c r="I146" s="1050" t="str">
        <f>VLOOKUP($E146,事故データ!$A$4:$AU$364,43,0)</f>
        <v>移動、方向変換中(左前進)</v>
      </c>
      <c r="J146" s="1043" t="str">
        <f>VLOOKUP($E146,事故データ!$A$4:$AU$364,46,0)</f>
        <v>右側面前</v>
      </c>
      <c r="K146" s="1043" t="str">
        <f>VLOOKUP($E146,事故データ!$A$4:$AU$364,21,0)</f>
        <v>4t</v>
      </c>
      <c r="L146" s="1043" t="str">
        <f>VLOOKUP($E146,事故データ!$A$4:$AU$364,47,0)</f>
        <v>ポール</v>
      </c>
    </row>
    <row r="147" spans="1:12" ht="78.75" customHeight="1">
      <c r="B147" s="326">
        <f>項目入力!W11</f>
        <v>2</v>
      </c>
      <c r="C147" s="1044">
        <v>30</v>
      </c>
      <c r="E147" s="419">
        <v>2</v>
      </c>
      <c r="F147" s="1043" t="str">
        <f>VLOOKUP($E147,事故データ!$A$4:$AU$364,35,0)</f>
        <v>狭路沿いの建設現場配達の際、横付けして荷降ろを試みたが、後方から別の車両が来たため、隣の駐車場スペースに誘導された。一度後ろを振って頭を入れ直そうとした際に、前方のフェンスと接触</v>
      </c>
      <c r="G147" s="1050" t="str">
        <f>VLOOKUP($E147,事故データ!$A$4:$AU$364,39,0)</f>
        <v>顧客構内・前路上等</v>
      </c>
      <c r="H147" s="1050" t="str">
        <f>VLOOKUP($E147,事故データ!$A$4:$AU$364,41,0)</f>
        <v>バック時</v>
      </c>
      <c r="I147" s="1050" t="str">
        <f>VLOOKUP($E147,事故データ!$A$4:$AU$364,43,0)</f>
        <v>切り返し(バック)</v>
      </c>
      <c r="J147" s="1043" t="str">
        <f>VLOOKUP($E147,事故データ!$A$4:$AU$364,46,0)</f>
        <v>左側面前</v>
      </c>
      <c r="K147" s="1043" t="str">
        <f>VLOOKUP($E147,事故データ!$A$4:$AU$364,21,0)</f>
        <v>2t</v>
      </c>
      <c r="L147" s="1043" t="str">
        <f>VLOOKUP($E147,事故データ!$A$4:$AU$364,47,0)</f>
        <v>柵・フェンス</v>
      </c>
    </row>
    <row r="148" spans="1:12" ht="67.5" customHeight="1">
      <c r="A148" s="325" t="s">
        <v>248</v>
      </c>
      <c r="B148" s="326">
        <f>項目入力!W12</f>
        <v>3</v>
      </c>
      <c r="C148" s="1044">
        <v>40</v>
      </c>
      <c r="E148" s="419">
        <v>3</v>
      </c>
      <c r="F148" s="1043" t="str">
        <f>VLOOKUP($E148,事故データ!$A$4:$AU$364,35,0)</f>
        <v>配達を終え次の配達場所へ向かう際に道幅が狭い（約3.2ｍ）Ｌ時道路を左折する際に、右前方にある樹に気をとられハンドルを切ったが、内輪差によってカーポート屋根に接触</v>
      </c>
      <c r="G148" s="1050" t="str">
        <f>VLOOKUP($E148,事故データ!$A$4:$AU$364,39,0)</f>
        <v>狭道路</v>
      </c>
      <c r="H148" s="1050" t="str">
        <f>VLOOKUP($E148,事故データ!$A$4:$AU$364,41,0)</f>
        <v>左折時</v>
      </c>
      <c r="I148" s="1050" t="str">
        <f>VLOOKUP($E148,事故データ!$A$4:$AU$364,43,0)</f>
        <v>左折</v>
      </c>
      <c r="J148" s="1043" t="str">
        <f>VLOOKUP($E148,事故データ!$A$4:$AU$364,46,0)</f>
        <v>左側面</v>
      </c>
      <c r="K148" s="1043" t="str">
        <f>VLOOKUP($E148,事故データ!$A$4:$AU$364,21,0)</f>
        <v>2t</v>
      </c>
      <c r="L148" s="1043" t="str">
        <f>VLOOKUP($E148,事故データ!$A$4:$AU$364,47,0)</f>
        <v>屋根.軒.庇等高所設置物</v>
      </c>
    </row>
    <row r="149" spans="1:12" ht="84.75" customHeight="1">
      <c r="B149" s="326">
        <f>項目入力!W13</f>
        <v>4</v>
      </c>
      <c r="C149" s="1044">
        <v>50</v>
      </c>
      <c r="E149" s="419">
        <v>4</v>
      </c>
      <c r="F149" s="1043" t="str">
        <f>VLOOKUP($E149,事故データ!$A$4:$AU$364,35,0)</f>
        <v>集荷を完了させた後、送状の出力待ちのため、車両を一旦構内より出し待機しようと方向転換している際、電柱の存在を忘れ後退。電柱の足掛けボルトが右観音扉に突き刺さった</v>
      </c>
      <c r="G149" s="1050" t="str">
        <f>VLOOKUP($E149,事故データ!$A$4:$AU$364,39,0)</f>
        <v>顧客構内・前路上等</v>
      </c>
      <c r="H149" s="1050" t="str">
        <f>VLOOKUP($E149,事故データ!$A$4:$AU$364,41,0)</f>
        <v>施設出入時</v>
      </c>
      <c r="I149" s="1050" t="str">
        <f>VLOOKUP($E149,事故データ!$A$4:$AU$364,43,0)</f>
        <v>施設・駐車場から出 右折</v>
      </c>
      <c r="J149" s="1043" t="str">
        <f>VLOOKUP($E149,事故データ!$A$4:$AU$364,46,0)</f>
        <v>後部左角</v>
      </c>
      <c r="K149" s="1043" t="str">
        <f>VLOOKUP($E149,事故データ!$A$4:$AU$364,21,0)</f>
        <v>4t</v>
      </c>
      <c r="L149" s="1043" t="str">
        <f>VLOOKUP($E149,事故データ!$A$4:$AU$364,47,0)</f>
        <v>門扉・家屋等</v>
      </c>
    </row>
    <row r="150" spans="1:12" ht="55.5" customHeight="1">
      <c r="B150" s="326">
        <f>項目入力!W14</f>
        <v>5</v>
      </c>
      <c r="C150" s="1044">
        <v>60</v>
      </c>
      <c r="E150" s="419">
        <v>5</v>
      </c>
      <c r="F150" s="1043" t="str">
        <f>VLOOKUP($E150,事故データ!$A$4:$AU$364,35,0)</f>
        <v>配達途上において住宅街で道幅が狭くなった為、民家の駐車場でUターンした際、出入り口のブロックに車両（2トン車）左後方のサイドガードが接触した</v>
      </c>
      <c r="G150" s="1050" t="str">
        <f>VLOOKUP($E150,事故データ!$A$4:$AU$364,39,0)</f>
        <v>狭道路</v>
      </c>
      <c r="H150" s="1050" t="str">
        <f>VLOOKUP($E150,事故データ!$A$4:$AU$364,41,0)</f>
        <v>転回時</v>
      </c>
      <c r="I150" s="1050" t="str">
        <f>VLOOKUP($E150,事故データ!$A$4:$AU$364,43,0)</f>
        <v>移動、方向変換中(左前進)</v>
      </c>
      <c r="J150" s="1043" t="str">
        <f>VLOOKUP($E150,事故データ!$A$4:$AU$364,46,0)</f>
        <v>左側面後</v>
      </c>
      <c r="K150" s="1043" t="str">
        <f>VLOOKUP($E150,事故データ!$A$4:$AU$364,21,0)</f>
        <v>2t</v>
      </c>
      <c r="L150" s="1043" t="str">
        <f>VLOOKUP($E150,事故データ!$A$4:$AU$364,47,0)</f>
        <v>壁・塀等</v>
      </c>
    </row>
    <row r="151" spans="1:12" ht="60.75" customHeight="1">
      <c r="B151" s="326">
        <f>項目入力!W15</f>
        <v>6</v>
      </c>
      <c r="C151" s="1044">
        <v>70</v>
      </c>
      <c r="E151" s="419">
        <v>6</v>
      </c>
      <c r="F151" s="1043" t="str">
        <f>VLOOKUP($E151,事故データ!$A$4:$AU$364,35,0)</f>
        <v>納品先にて荷降ろししようと車両を軒先へ前進にて寄せた時、左方に寄せ過ぎたため当方車両左上部を納品先倉庫軒先へ接触させ破損させた</v>
      </c>
      <c r="G151" s="1050" t="str">
        <f>VLOOKUP($E151,事故データ!$A$4:$AU$364,39,0)</f>
        <v>顧客構内・前路上等</v>
      </c>
      <c r="H151" s="1050" t="str">
        <f>VLOOKUP($E151,事故データ!$A$4:$AU$364,41,0)</f>
        <v>移動時</v>
      </c>
      <c r="I151" s="1050" t="str">
        <f>VLOOKUP($E151,事故データ!$A$4:$AU$364,43,0)</f>
        <v>切り返し(前進)</v>
      </c>
      <c r="J151" s="1043" t="str">
        <f>VLOOKUP($E151,事故データ!$A$4:$AU$364,46,0)</f>
        <v>左側面</v>
      </c>
      <c r="K151" s="1043" t="str">
        <f>VLOOKUP($E151,事故データ!$A$4:$AU$364,21,0)</f>
        <v>中型</v>
      </c>
      <c r="L151" s="1043" t="str">
        <f>VLOOKUP($E151,事故データ!$A$4:$AU$364,47,0)</f>
        <v>屋根.軒.庇等高所設置物</v>
      </c>
    </row>
    <row r="152" spans="1:12" ht="129.75" customHeight="1">
      <c r="E152" s="419">
        <v>7</v>
      </c>
      <c r="F152" s="1043" t="str">
        <f>VLOOKUP($E152,事故データ!$A$4:$AU$364,35,0)</f>
        <v>前車が停止した事に気が付き止ろうとしたが、間に合わず追突する。追突した車両が押され更に前にいた車両に追突した</v>
      </c>
      <c r="G152" s="1050" t="str">
        <f>VLOOKUP($E152,事故データ!$A$4:$AU$364,39,0)</f>
        <v>信号（有）交差点・同付近</v>
      </c>
      <c r="H152" s="1050" t="str">
        <f>VLOOKUP($E152,事故データ!$A$4:$AU$364,41,0)</f>
        <v>追突</v>
      </c>
      <c r="I152" s="1050" t="str">
        <f>VLOOKUP($E152,事故データ!$A$4:$AU$364,43,0)</f>
        <v>直進</v>
      </c>
      <c r="J152" s="1043" t="str">
        <f>VLOOKUP($E152,事故データ!$A$4:$AU$364,46,0)</f>
        <v>前部</v>
      </c>
      <c r="K152" s="1043" t="str">
        <f>VLOOKUP($E152,事故データ!$A$4:$AU$364,21,0)</f>
        <v>乗用車</v>
      </c>
      <c r="L152" s="1043" t="str">
        <f>VLOOKUP($E152,事故データ!$A$4:$AU$364,47,0)</f>
        <v>車</v>
      </c>
    </row>
    <row r="153" spans="1:12" ht="93.75" customHeight="1">
      <c r="E153" s="419">
        <v>8</v>
      </c>
      <c r="F153" s="1043" t="e">
        <f>VLOOKUP($E153,事故データ!$A$4:$AU$364,35,0)</f>
        <v>#N/A</v>
      </c>
      <c r="G153" s="1050" t="e">
        <f>VLOOKUP($E153,事故データ!$A$4:$AU$364,39,0)</f>
        <v>#N/A</v>
      </c>
      <c r="H153" s="1050" t="e">
        <f>VLOOKUP($E153,事故データ!$A$4:$AU$364,41,0)</f>
        <v>#N/A</v>
      </c>
      <c r="I153" s="1050" t="e">
        <f>VLOOKUP($E153,事故データ!$A$4:$AU$364,43,0)</f>
        <v>#N/A</v>
      </c>
      <c r="J153" s="1043" t="e">
        <f>VLOOKUP($E153,事故データ!$A$4:$AU$364,46,0)</f>
        <v>#N/A</v>
      </c>
      <c r="K153" s="1043" t="e">
        <f>VLOOKUP($E153,事故データ!$A$4:$AU$364,21,0)</f>
        <v>#N/A</v>
      </c>
      <c r="L153" s="1043" t="e">
        <f>VLOOKUP($E153,事故データ!$A$4:$AU$364,47,0)</f>
        <v>#N/A</v>
      </c>
    </row>
    <row r="154" spans="1:12" ht="55.5" customHeight="1">
      <c r="E154" s="419">
        <v>9</v>
      </c>
      <c r="F154" s="1043" t="e">
        <f>VLOOKUP($E154,事故データ!$A$4:$AU$364,35,0)</f>
        <v>#N/A</v>
      </c>
      <c r="G154" s="1050" t="e">
        <f>VLOOKUP($E154,事故データ!$A$4:$AU$364,39,0)</f>
        <v>#N/A</v>
      </c>
      <c r="H154" s="1050" t="e">
        <f>VLOOKUP($E154,事故データ!$A$4:$AU$364,41,0)</f>
        <v>#N/A</v>
      </c>
      <c r="I154" s="1050" t="e">
        <f>VLOOKUP($E154,事故データ!$A$4:$AU$364,43,0)</f>
        <v>#N/A</v>
      </c>
      <c r="J154" s="1043" t="e">
        <f>VLOOKUP($E154,事故データ!$A$4:$AU$364,46,0)</f>
        <v>#N/A</v>
      </c>
      <c r="K154" s="1043" t="e">
        <f>VLOOKUP($E154,事故データ!$A$4:$AU$364,21,0)</f>
        <v>#N/A</v>
      </c>
      <c r="L154" s="1043" t="e">
        <f>VLOOKUP($E154,事故データ!$A$4:$AU$364,47,0)</f>
        <v>#N/A</v>
      </c>
    </row>
    <row r="155" spans="1:12" ht="34.15" customHeight="1">
      <c r="E155" s="419">
        <v>10</v>
      </c>
      <c r="F155" s="1043" t="e">
        <f>VLOOKUP($E155,事故データ!$A$4:$AU$364,35,0)</f>
        <v>#N/A</v>
      </c>
      <c r="G155" s="1050" t="e">
        <f>VLOOKUP($E155,事故データ!$A$4:$AU$364,39,0)</f>
        <v>#N/A</v>
      </c>
      <c r="H155" s="1050" t="e">
        <f>VLOOKUP($E155,事故データ!$A$4:$AU$364,41,0)</f>
        <v>#N/A</v>
      </c>
      <c r="I155" s="1050" t="e">
        <f>VLOOKUP($E155,事故データ!$A$4:$AU$364,43,0)</f>
        <v>#N/A</v>
      </c>
      <c r="J155" s="1043" t="e">
        <f>VLOOKUP($E155,事故データ!$A$4:$AU$364,46,0)</f>
        <v>#N/A</v>
      </c>
      <c r="K155" s="1043" t="e">
        <f>VLOOKUP($E155,事故データ!$A$4:$AU$364,21,0)</f>
        <v>#N/A</v>
      </c>
      <c r="L155" s="1043" t="e">
        <f>VLOOKUP($E155,事故データ!$A$4:$AU$364,47,0)</f>
        <v>#N/A</v>
      </c>
    </row>
    <row r="156" spans="1:12" ht="107.25" customHeight="1">
      <c r="E156" s="419">
        <v>11</v>
      </c>
      <c r="F156" s="1043" t="e">
        <f>VLOOKUP($E156,事故データ!$A$4:$AU$364,35,0)</f>
        <v>#N/A</v>
      </c>
      <c r="G156" s="1050" t="e">
        <f>VLOOKUP($E156,事故データ!$A$4:$AU$364,39,0)</f>
        <v>#N/A</v>
      </c>
      <c r="H156" s="1050" t="e">
        <f>VLOOKUP($E156,事故データ!$A$4:$AU$364,41,0)</f>
        <v>#N/A</v>
      </c>
      <c r="I156" s="1050" t="e">
        <f>VLOOKUP($E156,事故データ!$A$4:$AU$364,43,0)</f>
        <v>#N/A</v>
      </c>
      <c r="J156" s="1043" t="e">
        <f>VLOOKUP($E156,事故データ!$A$4:$AU$364,46,0)</f>
        <v>#N/A</v>
      </c>
      <c r="K156" s="1043" t="e">
        <f>VLOOKUP($E156,事故データ!$A$4:$AU$364,21,0)</f>
        <v>#N/A</v>
      </c>
      <c r="L156" s="1043" t="e">
        <f>VLOOKUP($E156,事故データ!$A$4:$AU$364,47,0)</f>
        <v>#N/A</v>
      </c>
    </row>
    <row r="157" spans="1:12" ht="164.25" customHeight="1">
      <c r="E157" s="419">
        <v>12</v>
      </c>
      <c r="F157" s="1043" t="e">
        <f>VLOOKUP($E157,事故データ!$A$4:$AU$364,35,0)</f>
        <v>#N/A</v>
      </c>
      <c r="G157" s="1050" t="e">
        <f>VLOOKUP($E157,事故データ!$A$4:$AU$364,39,0)</f>
        <v>#N/A</v>
      </c>
      <c r="H157" s="1050" t="e">
        <f>VLOOKUP($E157,事故データ!$A$4:$AU$364,41,0)</f>
        <v>#N/A</v>
      </c>
      <c r="I157" s="1050" t="e">
        <f>VLOOKUP($E157,事故データ!$A$4:$AU$364,43,0)</f>
        <v>#N/A</v>
      </c>
      <c r="J157" s="1043" t="e">
        <f>VLOOKUP($E157,事故データ!$A$4:$AU$364,46,0)</f>
        <v>#N/A</v>
      </c>
      <c r="K157" s="1043" t="e">
        <f>VLOOKUP($E157,事故データ!$A$4:$AU$364,21,0)</f>
        <v>#N/A</v>
      </c>
      <c r="L157" s="1043" t="e">
        <f>VLOOKUP($E157,事故データ!$A$4:$AU$364,47,0)</f>
        <v>#N/A</v>
      </c>
    </row>
    <row r="158" spans="1:12" ht="162.75" customHeight="1">
      <c r="E158" s="419">
        <v>13</v>
      </c>
      <c r="F158" s="1043" t="e">
        <f>VLOOKUP($E158,事故データ!$A$4:$AU$364,35,0)</f>
        <v>#N/A</v>
      </c>
      <c r="G158" s="1050" t="e">
        <f>VLOOKUP($E158,事故データ!$A$4:$AU$364,39,0)</f>
        <v>#N/A</v>
      </c>
      <c r="H158" s="1050" t="e">
        <f>VLOOKUP($E158,事故データ!$A$4:$AU$364,41,0)</f>
        <v>#N/A</v>
      </c>
      <c r="I158" s="1050" t="e">
        <f>VLOOKUP($E158,事故データ!$A$4:$AU$364,43,0)</f>
        <v>#N/A</v>
      </c>
      <c r="J158" s="1043" t="e">
        <f>VLOOKUP($E158,事故データ!$A$4:$AU$364,46,0)</f>
        <v>#N/A</v>
      </c>
      <c r="K158" s="1043" t="e">
        <f>VLOOKUP($E158,事故データ!$A$4:$AU$364,21,0)</f>
        <v>#N/A</v>
      </c>
      <c r="L158" s="1043" t="e">
        <f>VLOOKUP($E158,事故データ!$A$4:$AU$364,47,0)</f>
        <v>#N/A</v>
      </c>
    </row>
    <row r="159" spans="1:12" ht="76.5" customHeight="1">
      <c r="E159" s="419">
        <v>14</v>
      </c>
      <c r="F159" s="1043" t="e">
        <f>VLOOKUP($E159,事故データ!$A$4:$AU$364,35,0)</f>
        <v>#N/A</v>
      </c>
      <c r="G159" s="1050" t="e">
        <f>VLOOKUP($E159,事故データ!$A$4:$AU$364,39,0)</f>
        <v>#N/A</v>
      </c>
      <c r="H159" s="1050" t="e">
        <f>VLOOKUP($E159,事故データ!$A$4:$AU$364,41,0)</f>
        <v>#N/A</v>
      </c>
      <c r="I159" s="1050" t="e">
        <f>VLOOKUP($E159,事故データ!$A$4:$AU$364,43,0)</f>
        <v>#N/A</v>
      </c>
      <c r="J159" s="1043" t="e">
        <f>VLOOKUP($E159,事故データ!$A$4:$AU$364,46,0)</f>
        <v>#N/A</v>
      </c>
      <c r="K159" s="1043" t="e">
        <f>VLOOKUP($E159,事故データ!$A$4:$AU$364,21,0)</f>
        <v>#N/A</v>
      </c>
      <c r="L159" s="1043" t="e">
        <f>VLOOKUP($E159,事故データ!$A$4:$AU$364,47,0)</f>
        <v>#N/A</v>
      </c>
    </row>
    <row r="160" spans="1:12" ht="34.15" customHeight="1">
      <c r="E160" s="419">
        <v>15</v>
      </c>
      <c r="F160" s="1043" t="e">
        <f>VLOOKUP($E160,事故データ!$A$4:$AU$364,35,0)</f>
        <v>#N/A</v>
      </c>
      <c r="G160" s="1050" t="e">
        <f>VLOOKUP($E160,事故データ!$A$4:$AU$364,39,0)</f>
        <v>#N/A</v>
      </c>
      <c r="H160" s="1050" t="e">
        <f>VLOOKUP($E160,事故データ!$A$4:$AU$364,41,0)</f>
        <v>#N/A</v>
      </c>
      <c r="I160" s="1050" t="e">
        <f>VLOOKUP($E160,事故データ!$A$4:$AU$364,43,0)</f>
        <v>#N/A</v>
      </c>
      <c r="J160" s="1043" t="e">
        <f>VLOOKUP($E160,事故データ!$A$4:$AU$364,46,0)</f>
        <v>#N/A</v>
      </c>
      <c r="K160" s="1043" t="e">
        <f>VLOOKUP($E160,事故データ!$A$4:$AU$364,21,0)</f>
        <v>#N/A</v>
      </c>
      <c r="L160" s="1043" t="e">
        <f>VLOOKUP($E160,事故データ!$A$4:$AU$364,47,0)</f>
        <v>#N/A</v>
      </c>
    </row>
    <row r="161" spans="1:12" ht="34.15" customHeight="1">
      <c r="E161" s="419">
        <v>16</v>
      </c>
      <c r="F161" s="1043" t="e">
        <f>VLOOKUP($E161,事故データ!$A$4:$AU$364,35,0)</f>
        <v>#N/A</v>
      </c>
      <c r="G161" s="1050" t="e">
        <f>VLOOKUP($E161,事故データ!$A$4:$AU$364,39,0)</f>
        <v>#N/A</v>
      </c>
      <c r="H161" s="1050" t="e">
        <f>VLOOKUP($E161,事故データ!$A$4:$AU$364,41,0)</f>
        <v>#N/A</v>
      </c>
      <c r="I161" s="1050" t="e">
        <f>VLOOKUP($E161,事故データ!$A$4:$AU$364,43,0)</f>
        <v>#N/A</v>
      </c>
      <c r="J161" s="1043" t="e">
        <f>VLOOKUP($E161,事故データ!$A$4:$AU$364,46,0)</f>
        <v>#N/A</v>
      </c>
      <c r="K161" s="1043" t="e">
        <f>VLOOKUP($E161,事故データ!$A$4:$AU$364,21,0)</f>
        <v>#N/A</v>
      </c>
      <c r="L161" s="1043" t="e">
        <f>VLOOKUP($E161,事故データ!$A$4:$AU$364,47,0)</f>
        <v>#N/A</v>
      </c>
    </row>
    <row r="162" spans="1:12" ht="34.15" customHeight="1">
      <c r="E162" s="419">
        <v>17</v>
      </c>
      <c r="F162" s="1043" t="e">
        <f>VLOOKUP($E162,事故データ!$A$4:$AU$364,35,0)</f>
        <v>#N/A</v>
      </c>
      <c r="G162" s="1050" t="e">
        <f>VLOOKUP($E162,事故データ!$A$4:$AU$364,39,0)</f>
        <v>#N/A</v>
      </c>
      <c r="H162" s="1050" t="e">
        <f>VLOOKUP($E162,事故データ!$A$4:$AU$364,41,0)</f>
        <v>#N/A</v>
      </c>
      <c r="I162" s="1050" t="e">
        <f>VLOOKUP($E162,事故データ!$A$4:$AU$364,43,0)</f>
        <v>#N/A</v>
      </c>
      <c r="J162" s="1043" t="e">
        <f>VLOOKUP($E162,事故データ!$A$4:$AU$364,46,0)</f>
        <v>#N/A</v>
      </c>
      <c r="K162" s="1043" t="e">
        <f>VLOOKUP($E162,事故データ!$A$4:$AU$364,21,0)</f>
        <v>#N/A</v>
      </c>
      <c r="L162" s="1043" t="e">
        <f>VLOOKUP($E162,事故データ!$A$4:$AU$364,47,0)</f>
        <v>#N/A</v>
      </c>
    </row>
    <row r="163" spans="1:12" ht="34.15" customHeight="1">
      <c r="E163" s="419">
        <v>18</v>
      </c>
      <c r="F163" s="1043" t="e">
        <f>VLOOKUP($E163,事故データ!$A$4:$AU$364,35,0)</f>
        <v>#N/A</v>
      </c>
      <c r="G163" s="1050" t="e">
        <f>VLOOKUP($E163,事故データ!$A$4:$AU$364,39,0)</f>
        <v>#N/A</v>
      </c>
      <c r="H163" s="1050" t="e">
        <f>VLOOKUP($E163,事故データ!$A$4:$AU$364,41,0)</f>
        <v>#N/A</v>
      </c>
      <c r="I163" s="1050" t="e">
        <f>VLOOKUP($E163,事故データ!$A$4:$AU$364,43,0)</f>
        <v>#N/A</v>
      </c>
      <c r="J163" s="1043" t="e">
        <f>VLOOKUP($E163,事故データ!$A$4:$AU$364,46,0)</f>
        <v>#N/A</v>
      </c>
      <c r="K163" s="1043" t="e">
        <f>VLOOKUP($E163,事故データ!$A$4:$AU$364,21,0)</f>
        <v>#N/A</v>
      </c>
      <c r="L163" s="1043" t="e">
        <f>VLOOKUP($E163,事故データ!$A$4:$AU$364,47,0)</f>
        <v>#N/A</v>
      </c>
    </row>
    <row r="164" spans="1:12" ht="34.15" customHeight="1">
      <c r="E164" s="419">
        <v>19</v>
      </c>
      <c r="F164" s="1043" t="e">
        <f>VLOOKUP($E164,事故データ!$A$4:$AU$364,35,0)</f>
        <v>#N/A</v>
      </c>
      <c r="G164" s="1050" t="e">
        <f>VLOOKUP($E164,事故データ!$A$4:$AU$364,39,0)</f>
        <v>#N/A</v>
      </c>
      <c r="H164" s="1050" t="e">
        <f>VLOOKUP($E164,事故データ!$A$4:$AU$364,41,0)</f>
        <v>#N/A</v>
      </c>
      <c r="I164" s="1050" t="e">
        <f>VLOOKUP($E164,事故データ!$A$4:$AU$364,43,0)</f>
        <v>#N/A</v>
      </c>
      <c r="J164" s="1043" t="e">
        <f>VLOOKUP($E164,事故データ!$A$4:$AU$364,46,0)</f>
        <v>#N/A</v>
      </c>
      <c r="K164" s="1043" t="e">
        <f>VLOOKUP($E164,事故データ!$A$4:$AU$364,21,0)</f>
        <v>#N/A</v>
      </c>
      <c r="L164" s="1043" t="e">
        <f>VLOOKUP($E164,事故データ!$A$4:$AU$364,47,0)</f>
        <v>#N/A</v>
      </c>
    </row>
    <row r="165" spans="1:12" ht="34.15" customHeight="1">
      <c r="E165" s="419">
        <v>20</v>
      </c>
      <c r="F165" s="1043" t="e">
        <f>VLOOKUP($E165,事故データ!$A$4:$AU$364,35,0)</f>
        <v>#N/A</v>
      </c>
      <c r="G165" s="1050" t="e">
        <f>VLOOKUP($E165,事故データ!$A$4:$AU$364,39,0)</f>
        <v>#N/A</v>
      </c>
      <c r="H165" s="1050" t="e">
        <f>VLOOKUP($E165,事故データ!$A$4:$AU$364,41,0)</f>
        <v>#N/A</v>
      </c>
      <c r="I165" s="1050" t="e">
        <f>VLOOKUP($E165,事故データ!$A$4:$AU$364,43,0)</f>
        <v>#N/A</v>
      </c>
      <c r="J165" s="1043" t="e">
        <f>VLOOKUP($E165,事故データ!$A$4:$AU$364,46,0)</f>
        <v>#N/A</v>
      </c>
      <c r="K165" s="1043" t="e">
        <f>VLOOKUP($E165,事故データ!$A$4:$AU$364,21,0)</f>
        <v>#N/A</v>
      </c>
      <c r="L165" s="1043" t="e">
        <f>VLOOKUP($E165,事故データ!$A$4:$AU$364,47,0)</f>
        <v>#N/A</v>
      </c>
    </row>
    <row r="166" spans="1:12" ht="34.15" customHeight="1">
      <c r="E166" s="419">
        <v>21</v>
      </c>
      <c r="F166" s="1043" t="e">
        <f>VLOOKUP($E166,事故データ!$A$4:$AU$364,35,0)</f>
        <v>#N/A</v>
      </c>
      <c r="G166" s="1050" t="e">
        <f>VLOOKUP($E166,事故データ!$A$4:$AU$364,39,0)</f>
        <v>#N/A</v>
      </c>
      <c r="H166" s="1050" t="e">
        <f>VLOOKUP($E166,事故データ!$A$4:$AU$364,41,0)</f>
        <v>#N/A</v>
      </c>
      <c r="I166" s="1050" t="e">
        <f>VLOOKUP($E166,事故データ!$A$4:$AU$364,43,0)</f>
        <v>#N/A</v>
      </c>
      <c r="J166" s="1043" t="e">
        <f>VLOOKUP($E166,事故データ!$A$4:$AU$364,46,0)</f>
        <v>#N/A</v>
      </c>
      <c r="K166" s="1043" t="e">
        <f>VLOOKUP($E166,事故データ!$A$4:$AU$364,21,0)</f>
        <v>#N/A</v>
      </c>
      <c r="L166" s="1043" t="e">
        <f>VLOOKUP($E166,事故データ!$A$4:$AU$364,47,0)</f>
        <v>#N/A</v>
      </c>
    </row>
    <row r="167" spans="1:12" ht="34.15" customHeight="1">
      <c r="E167" s="419">
        <v>22</v>
      </c>
      <c r="F167" s="1043" t="e">
        <f>VLOOKUP($E167,事故データ!$A$4:$AU$364,35,0)</f>
        <v>#N/A</v>
      </c>
      <c r="G167" s="1050" t="e">
        <f>VLOOKUP($E167,事故データ!$A$4:$AU$364,39,0)</f>
        <v>#N/A</v>
      </c>
      <c r="H167" s="1050" t="e">
        <f>VLOOKUP($E167,事故データ!$A$4:$AU$364,41,0)</f>
        <v>#N/A</v>
      </c>
      <c r="I167" s="1050" t="e">
        <f>VLOOKUP($E167,事故データ!$A$4:$AU$364,43,0)</f>
        <v>#N/A</v>
      </c>
      <c r="J167" s="1043" t="e">
        <f>VLOOKUP($E167,事故データ!$A$4:$AU$364,46,0)</f>
        <v>#N/A</v>
      </c>
      <c r="K167" s="1043" t="e">
        <f>VLOOKUP($E167,事故データ!$A$4:$AU$364,21,0)</f>
        <v>#N/A</v>
      </c>
      <c r="L167" s="1043" t="e">
        <f>VLOOKUP($E167,事故データ!$A$4:$AU$364,47,0)</f>
        <v>#N/A</v>
      </c>
    </row>
    <row r="168" spans="1:12" ht="34.15" customHeight="1">
      <c r="E168" s="419">
        <v>23</v>
      </c>
      <c r="F168" s="1043" t="e">
        <f>VLOOKUP($E168,事故データ!$A$4:$AU$364,35,0)</f>
        <v>#N/A</v>
      </c>
      <c r="G168" s="1050" t="e">
        <f>VLOOKUP($E168,事故データ!$A$4:$AU$364,39,0)</f>
        <v>#N/A</v>
      </c>
      <c r="H168" s="1050" t="e">
        <f>VLOOKUP($E168,事故データ!$A$4:$AU$364,41,0)</f>
        <v>#N/A</v>
      </c>
      <c r="I168" s="1050" t="e">
        <f>VLOOKUP($E168,事故データ!$A$4:$AU$364,43,0)</f>
        <v>#N/A</v>
      </c>
      <c r="J168" s="1043" t="e">
        <f>VLOOKUP($E168,事故データ!$A$4:$AU$364,46,0)</f>
        <v>#N/A</v>
      </c>
      <c r="K168" s="1043" t="e">
        <f>VLOOKUP($E168,事故データ!$A$4:$AU$364,21,0)</f>
        <v>#N/A</v>
      </c>
      <c r="L168" s="1043" t="e">
        <f>VLOOKUP($E168,事故データ!$A$4:$AU$364,47,0)</f>
        <v>#N/A</v>
      </c>
    </row>
    <row r="169" spans="1:12" ht="34.15" customHeight="1">
      <c r="A169" s="325" t="s">
        <v>248</v>
      </c>
      <c r="E169" s="419">
        <v>24</v>
      </c>
      <c r="F169" s="1043" t="e">
        <f>VLOOKUP($E169,事故データ!$A$4:$AU$364,35,0)</f>
        <v>#N/A</v>
      </c>
      <c r="G169" s="1050" t="e">
        <f>VLOOKUP($E169,事故データ!$A$4:$AU$364,39,0)</f>
        <v>#N/A</v>
      </c>
      <c r="H169" s="1050" t="e">
        <f>VLOOKUP($E169,事故データ!$A$4:$AU$364,41,0)</f>
        <v>#N/A</v>
      </c>
      <c r="I169" s="1050" t="e">
        <f>VLOOKUP($E169,事故データ!$A$4:$AU$364,43,0)</f>
        <v>#N/A</v>
      </c>
      <c r="J169" s="1043" t="e">
        <f>VLOOKUP($E169,事故データ!$A$4:$AU$364,46,0)</f>
        <v>#N/A</v>
      </c>
      <c r="K169" s="1043" t="e">
        <f>VLOOKUP($E169,事故データ!$A$4:$AU$364,21,0)</f>
        <v>#N/A</v>
      </c>
      <c r="L169" s="1043" t="e">
        <f>VLOOKUP($E169,事故データ!$A$4:$AU$364,47,0)</f>
        <v>#N/A</v>
      </c>
    </row>
    <row r="170" spans="1:12" ht="34.15" customHeight="1">
      <c r="E170" s="419">
        <v>25</v>
      </c>
      <c r="F170" s="1043" t="e">
        <f>VLOOKUP($E170,事故データ!$A$4:$AU$364,35,0)</f>
        <v>#N/A</v>
      </c>
      <c r="G170" s="1050" t="e">
        <f>VLOOKUP($E170,事故データ!$A$4:$AU$364,39,0)</f>
        <v>#N/A</v>
      </c>
      <c r="H170" s="1050" t="e">
        <f>VLOOKUP($E170,事故データ!$A$4:$AU$364,41,0)</f>
        <v>#N/A</v>
      </c>
      <c r="I170" s="1050" t="e">
        <f>VLOOKUP($E170,事故データ!$A$4:$AU$364,43,0)</f>
        <v>#N/A</v>
      </c>
      <c r="J170" s="1043" t="e">
        <f>VLOOKUP($E170,事故データ!$A$4:$AU$364,46,0)</f>
        <v>#N/A</v>
      </c>
      <c r="K170" s="1043" t="e">
        <f>VLOOKUP($E170,事故データ!$A$4:$AU$364,21,0)</f>
        <v>#N/A</v>
      </c>
      <c r="L170" s="1043" t="e">
        <f>VLOOKUP($E170,事故データ!$A$4:$AU$364,47,0)</f>
        <v>#N/A</v>
      </c>
    </row>
    <row r="171" spans="1:12" ht="34.15" customHeight="1">
      <c r="E171" s="419">
        <v>26</v>
      </c>
      <c r="F171" s="1043" t="e">
        <f>VLOOKUP($E171,事故データ!$A$4:$AU$364,35,0)</f>
        <v>#N/A</v>
      </c>
      <c r="G171" s="1050" t="e">
        <f>VLOOKUP($E171,事故データ!$A$4:$AU$364,39,0)</f>
        <v>#N/A</v>
      </c>
      <c r="H171" s="1050" t="e">
        <f>VLOOKUP($E171,事故データ!$A$4:$AU$364,41,0)</f>
        <v>#N/A</v>
      </c>
      <c r="I171" s="1050" t="e">
        <f>VLOOKUP($E171,事故データ!$A$4:$AU$364,43,0)</f>
        <v>#N/A</v>
      </c>
      <c r="J171" s="1043" t="e">
        <f>VLOOKUP($E171,事故データ!$A$4:$AU$364,46,0)</f>
        <v>#N/A</v>
      </c>
      <c r="K171" s="1043" t="e">
        <f>VLOOKUP($E171,事故データ!$A$4:$AU$364,21,0)</f>
        <v>#N/A</v>
      </c>
      <c r="L171" s="1043" t="e">
        <f>VLOOKUP($E171,事故データ!$A$4:$AU$364,47,0)</f>
        <v>#N/A</v>
      </c>
    </row>
    <row r="172" spans="1:12" ht="34.15" customHeight="1">
      <c r="E172" s="419">
        <v>27</v>
      </c>
      <c r="F172" s="1043" t="e">
        <f>VLOOKUP($E172,事故データ!$A$4:$AU$364,35,0)</f>
        <v>#N/A</v>
      </c>
      <c r="G172" s="1050" t="e">
        <f>VLOOKUP($E172,事故データ!$A$4:$AU$364,39,0)</f>
        <v>#N/A</v>
      </c>
      <c r="H172" s="1050" t="e">
        <f>VLOOKUP($E172,事故データ!$A$4:$AU$364,41,0)</f>
        <v>#N/A</v>
      </c>
      <c r="I172" s="1050" t="e">
        <f>VLOOKUP($E172,事故データ!$A$4:$AU$364,43,0)</f>
        <v>#N/A</v>
      </c>
      <c r="J172" s="1043" t="e">
        <f>VLOOKUP($E172,事故データ!$A$4:$AU$364,46,0)</f>
        <v>#N/A</v>
      </c>
      <c r="K172" s="1043" t="e">
        <f>VLOOKUP($E172,事故データ!$A$4:$AU$364,21,0)</f>
        <v>#N/A</v>
      </c>
      <c r="L172" s="1043" t="e">
        <f>VLOOKUP($E172,事故データ!$A$4:$AU$364,47,0)</f>
        <v>#N/A</v>
      </c>
    </row>
    <row r="173" spans="1:12" ht="34.15" customHeight="1">
      <c r="E173" s="419">
        <v>28</v>
      </c>
      <c r="F173" s="1043" t="e">
        <f>VLOOKUP($E173,事故データ!$A$4:$AU$364,35,0)</f>
        <v>#N/A</v>
      </c>
      <c r="G173" s="1050" t="e">
        <f>VLOOKUP($E173,事故データ!$A$4:$AU$364,39,0)</f>
        <v>#N/A</v>
      </c>
      <c r="H173" s="1050" t="e">
        <f>VLOOKUP($E173,事故データ!$A$4:$AU$364,41,0)</f>
        <v>#N/A</v>
      </c>
      <c r="I173" s="1050" t="e">
        <f>VLOOKUP($E173,事故データ!$A$4:$AU$364,43,0)</f>
        <v>#N/A</v>
      </c>
      <c r="J173" s="1043" t="e">
        <f>VLOOKUP($E173,事故データ!$A$4:$AU$364,46,0)</f>
        <v>#N/A</v>
      </c>
      <c r="K173" s="1043" t="e">
        <f>VLOOKUP($E173,事故データ!$A$4:$AU$364,21,0)</f>
        <v>#N/A</v>
      </c>
      <c r="L173" s="1043" t="e">
        <f>VLOOKUP($E173,事故データ!$A$4:$AU$364,47,0)</f>
        <v>#N/A</v>
      </c>
    </row>
    <row r="174" spans="1:12" ht="34.15" customHeight="1">
      <c r="E174" s="419">
        <v>29</v>
      </c>
      <c r="F174" s="1043" t="e">
        <f>VLOOKUP($E174,事故データ!$A$4:$AU$364,35,0)</f>
        <v>#N/A</v>
      </c>
      <c r="G174" s="1050" t="e">
        <f>VLOOKUP($E174,事故データ!$A$4:$AU$364,39,0)</f>
        <v>#N/A</v>
      </c>
      <c r="H174" s="1050" t="e">
        <f>VLOOKUP($E174,事故データ!$A$4:$AU$364,41,0)</f>
        <v>#N/A</v>
      </c>
      <c r="I174" s="1050" t="e">
        <f>VLOOKUP($E174,事故データ!$A$4:$AU$364,43,0)</f>
        <v>#N/A</v>
      </c>
      <c r="J174" s="1043" t="e">
        <f>VLOOKUP($E174,事故データ!$A$4:$AU$364,46,0)</f>
        <v>#N/A</v>
      </c>
      <c r="K174" s="1043" t="e">
        <f>VLOOKUP($E174,事故データ!$A$4:$AU$364,21,0)</f>
        <v>#N/A</v>
      </c>
      <c r="L174" s="1043" t="e">
        <f>VLOOKUP($E174,事故データ!$A$4:$AU$364,47,0)</f>
        <v>#N/A</v>
      </c>
    </row>
    <row r="175" spans="1:12" ht="34.15" customHeight="1">
      <c r="E175" s="419">
        <v>30</v>
      </c>
      <c r="F175" s="1043" t="e">
        <f>VLOOKUP($E175,事故データ!$A$4:$AU$364,35,0)</f>
        <v>#N/A</v>
      </c>
      <c r="G175" s="1050" t="e">
        <f>VLOOKUP($E175,事故データ!$A$4:$AU$364,39,0)</f>
        <v>#N/A</v>
      </c>
      <c r="H175" s="1050" t="e">
        <f>VLOOKUP($E175,事故データ!$A$4:$AU$364,41,0)</f>
        <v>#N/A</v>
      </c>
      <c r="I175" s="1050" t="e">
        <f>VLOOKUP($E175,事故データ!$A$4:$AU$364,43,0)</f>
        <v>#N/A</v>
      </c>
      <c r="J175" s="1043" t="e">
        <f>VLOOKUP($E175,事故データ!$A$4:$AU$364,46,0)</f>
        <v>#N/A</v>
      </c>
      <c r="K175" s="1043" t="e">
        <f>VLOOKUP($E175,事故データ!$A$4:$AU$364,21,0)</f>
        <v>#N/A</v>
      </c>
      <c r="L175" s="1043" t="e">
        <f>VLOOKUP($E175,事故データ!$A$4:$AU$364,47,0)</f>
        <v>#N/A</v>
      </c>
    </row>
    <row r="176" spans="1:12" ht="34.15" customHeight="1">
      <c r="E176" s="419">
        <v>31</v>
      </c>
      <c r="F176" s="1043" t="e">
        <f>VLOOKUP($E176,事故データ!$A$4:$AU$364,35,0)</f>
        <v>#N/A</v>
      </c>
      <c r="G176" s="1050" t="e">
        <f>VLOOKUP($E176,事故データ!$A$4:$AU$364,39,0)</f>
        <v>#N/A</v>
      </c>
      <c r="H176" s="1050" t="e">
        <f>VLOOKUP($E176,事故データ!$A$4:$AU$364,41,0)</f>
        <v>#N/A</v>
      </c>
      <c r="I176" s="1050" t="e">
        <f>VLOOKUP($E176,事故データ!$A$4:$AU$364,43,0)</f>
        <v>#N/A</v>
      </c>
      <c r="J176" s="1043" t="e">
        <f>VLOOKUP($E176,事故データ!$A$4:$AU$364,46,0)</f>
        <v>#N/A</v>
      </c>
      <c r="K176" s="1043" t="e">
        <f>VLOOKUP($E176,事故データ!$A$4:$AU$364,21,0)</f>
        <v>#N/A</v>
      </c>
      <c r="L176" s="1043" t="e">
        <f>VLOOKUP($E176,事故データ!$A$4:$AU$364,47,0)</f>
        <v>#N/A</v>
      </c>
    </row>
    <row r="177" spans="5:12" ht="34.15" customHeight="1">
      <c r="E177" s="419">
        <v>32</v>
      </c>
      <c r="F177" s="1043" t="e">
        <f>VLOOKUP($E177,事故データ!$A$4:$AU$364,35,0)</f>
        <v>#N/A</v>
      </c>
      <c r="G177" s="1050" t="e">
        <f>VLOOKUP($E177,事故データ!$A$4:$AU$364,39,0)</f>
        <v>#N/A</v>
      </c>
      <c r="H177" s="1050" t="e">
        <f>VLOOKUP($E177,事故データ!$A$4:$AU$364,41,0)</f>
        <v>#N/A</v>
      </c>
      <c r="I177" s="1050" t="e">
        <f>VLOOKUP($E177,事故データ!$A$4:$AU$364,43,0)</f>
        <v>#N/A</v>
      </c>
      <c r="J177" s="1043" t="e">
        <f>VLOOKUP($E177,事故データ!$A$4:$AU$364,46,0)</f>
        <v>#N/A</v>
      </c>
      <c r="K177" s="1043" t="e">
        <f>VLOOKUP($E177,事故データ!$A$4:$AU$364,21,0)</f>
        <v>#N/A</v>
      </c>
      <c r="L177" s="1043" t="e">
        <f>VLOOKUP($E177,事故データ!$A$4:$AU$364,47,0)</f>
        <v>#N/A</v>
      </c>
    </row>
    <row r="178" spans="5:12" ht="34.15" customHeight="1">
      <c r="E178" s="419">
        <v>33</v>
      </c>
      <c r="F178" s="1043" t="e">
        <f>VLOOKUP($E178,事故データ!$A$4:$AU$364,35,0)</f>
        <v>#N/A</v>
      </c>
      <c r="G178" s="1050" t="e">
        <f>VLOOKUP($E178,事故データ!$A$4:$AU$364,39,0)</f>
        <v>#N/A</v>
      </c>
      <c r="H178" s="1050" t="e">
        <f>VLOOKUP($E178,事故データ!$A$4:$AU$364,41,0)</f>
        <v>#N/A</v>
      </c>
      <c r="I178" s="1050" t="e">
        <f>VLOOKUP($E178,事故データ!$A$4:$AU$364,43,0)</f>
        <v>#N/A</v>
      </c>
      <c r="J178" s="1043" t="e">
        <f>VLOOKUP($E178,事故データ!$A$4:$AU$364,46,0)</f>
        <v>#N/A</v>
      </c>
      <c r="K178" s="1043" t="e">
        <f>VLOOKUP($E178,事故データ!$A$4:$AU$364,21,0)</f>
        <v>#N/A</v>
      </c>
      <c r="L178" s="1043" t="e">
        <f>VLOOKUP($E178,事故データ!$A$4:$AU$364,47,0)</f>
        <v>#N/A</v>
      </c>
    </row>
    <row r="179" spans="5:12" ht="34.15" customHeight="1">
      <c r="E179" s="419">
        <v>34</v>
      </c>
      <c r="F179" s="1043" t="e">
        <f>VLOOKUP($E179,事故データ!$A$4:$AU$364,35,0)</f>
        <v>#N/A</v>
      </c>
      <c r="G179" s="1050" t="e">
        <f>VLOOKUP($E179,事故データ!$A$4:$AU$364,39,0)</f>
        <v>#N/A</v>
      </c>
      <c r="H179" s="1050" t="e">
        <f>VLOOKUP($E179,事故データ!$A$4:$AU$364,41,0)</f>
        <v>#N/A</v>
      </c>
      <c r="I179" s="1050" t="e">
        <f>VLOOKUP($E179,事故データ!$A$4:$AU$364,43,0)</f>
        <v>#N/A</v>
      </c>
      <c r="J179" s="1043" t="e">
        <f>VLOOKUP($E179,事故データ!$A$4:$AU$364,46,0)</f>
        <v>#N/A</v>
      </c>
      <c r="K179" s="1043" t="e">
        <f>VLOOKUP($E179,事故データ!$A$4:$AU$364,21,0)</f>
        <v>#N/A</v>
      </c>
      <c r="L179" s="1043" t="e">
        <f>VLOOKUP($E179,事故データ!$A$4:$AU$364,47,0)</f>
        <v>#N/A</v>
      </c>
    </row>
    <row r="180" spans="5:12">
      <c r="E180" s="419">
        <v>35</v>
      </c>
      <c r="F180" s="1043" t="e">
        <f>VLOOKUP($E180,事故データ!$A$4:$AU$364,35,0)</f>
        <v>#N/A</v>
      </c>
      <c r="G180" s="1050" t="e">
        <f>VLOOKUP($E180,事故データ!$A$4:$AU$364,39,0)</f>
        <v>#N/A</v>
      </c>
      <c r="H180" s="1050" t="e">
        <f>VLOOKUP($E180,事故データ!$A$4:$AU$364,41,0)</f>
        <v>#N/A</v>
      </c>
      <c r="I180" s="1050" t="e">
        <f>VLOOKUP($E180,事故データ!$A$4:$AU$364,43,0)</f>
        <v>#N/A</v>
      </c>
      <c r="J180" s="1043" t="e">
        <f>VLOOKUP($E180,事故データ!$A$4:$AU$364,46,0)</f>
        <v>#N/A</v>
      </c>
      <c r="K180" s="1043" t="e">
        <f>VLOOKUP($E180,事故データ!$A$4:$AU$364,21,0)</f>
        <v>#N/A</v>
      </c>
      <c r="L180" s="1043" t="e">
        <f>VLOOKUP($E180,事故データ!$A$4:$AU$364,47,0)</f>
        <v>#N/A</v>
      </c>
    </row>
    <row r="181" spans="5:12">
      <c r="E181" s="419">
        <v>36</v>
      </c>
      <c r="F181" s="1043" t="e">
        <f>VLOOKUP($E181,事故データ!$A$4:$AU$364,35,0)</f>
        <v>#N/A</v>
      </c>
      <c r="G181" s="1050" t="e">
        <f>VLOOKUP($E181,事故データ!$A$4:$AU$364,39,0)</f>
        <v>#N/A</v>
      </c>
      <c r="H181" s="1050" t="e">
        <f>VLOOKUP($E181,事故データ!$A$4:$AU$364,41,0)</f>
        <v>#N/A</v>
      </c>
      <c r="I181" s="1050" t="e">
        <f>VLOOKUP($E181,事故データ!$A$4:$AU$364,43,0)</f>
        <v>#N/A</v>
      </c>
      <c r="J181" s="1043" t="e">
        <f>VLOOKUP($E181,事故データ!$A$4:$AU$364,46,0)</f>
        <v>#N/A</v>
      </c>
      <c r="K181" s="1043" t="e">
        <f>VLOOKUP($E181,事故データ!$A$4:$AU$364,21,0)</f>
        <v>#N/A</v>
      </c>
      <c r="L181" s="1043" t="e">
        <f>VLOOKUP($E181,事故データ!$A$4:$AU$364,47,0)</f>
        <v>#N/A</v>
      </c>
    </row>
    <row r="182" spans="5:12">
      <c r="E182" s="419">
        <v>37</v>
      </c>
      <c r="F182" s="1043" t="e">
        <f>VLOOKUP($E182,事故データ!$A$4:$AU$364,35,0)</f>
        <v>#N/A</v>
      </c>
      <c r="G182" s="1050" t="e">
        <f>VLOOKUP($E182,事故データ!$A$4:$AU$364,39,0)</f>
        <v>#N/A</v>
      </c>
      <c r="H182" s="1050" t="e">
        <f>VLOOKUP($E182,事故データ!$A$4:$AU$364,41,0)</f>
        <v>#N/A</v>
      </c>
      <c r="I182" s="1050" t="e">
        <f>VLOOKUP($E182,事故データ!$A$4:$AU$364,43,0)</f>
        <v>#N/A</v>
      </c>
      <c r="J182" s="1043" t="e">
        <f>VLOOKUP($E182,事故データ!$A$4:$AU$364,46,0)</f>
        <v>#N/A</v>
      </c>
      <c r="K182" s="1043" t="e">
        <f>VLOOKUP($E182,事故データ!$A$4:$AU$364,21,0)</f>
        <v>#N/A</v>
      </c>
      <c r="L182" s="1043" t="e">
        <f>VLOOKUP($E182,事故データ!$A$4:$AU$364,47,0)</f>
        <v>#N/A</v>
      </c>
    </row>
    <row r="183" spans="5:12">
      <c r="E183" s="419">
        <v>38</v>
      </c>
      <c r="F183" s="1043" t="e">
        <f>VLOOKUP($E183,事故データ!$A$4:$AU$364,35,0)</f>
        <v>#N/A</v>
      </c>
      <c r="G183" s="1050" t="e">
        <f>VLOOKUP($E183,事故データ!$A$4:$AU$364,39,0)</f>
        <v>#N/A</v>
      </c>
      <c r="H183" s="1050" t="e">
        <f>VLOOKUP($E183,事故データ!$A$4:$AU$364,41,0)</f>
        <v>#N/A</v>
      </c>
      <c r="I183" s="1050" t="e">
        <f>VLOOKUP($E183,事故データ!$A$4:$AU$364,43,0)</f>
        <v>#N/A</v>
      </c>
      <c r="J183" s="1043" t="e">
        <f>VLOOKUP($E183,事故データ!$A$4:$AU$364,46,0)</f>
        <v>#N/A</v>
      </c>
      <c r="K183" s="1043" t="e">
        <f>VLOOKUP($E183,事故データ!$A$4:$AU$364,21,0)</f>
        <v>#N/A</v>
      </c>
      <c r="L183" s="1043" t="e">
        <f>VLOOKUP($E183,事故データ!$A$4:$AU$364,47,0)</f>
        <v>#N/A</v>
      </c>
    </row>
    <row r="184" spans="5:12">
      <c r="E184" s="419">
        <v>39</v>
      </c>
      <c r="F184" s="1043" t="e">
        <f>VLOOKUP($E184,事故データ!$A$4:$AU$364,35,0)</f>
        <v>#N/A</v>
      </c>
      <c r="G184" s="1050" t="e">
        <f>VLOOKUP($E184,事故データ!$A$4:$AU$364,39,0)</f>
        <v>#N/A</v>
      </c>
      <c r="H184" s="1050" t="e">
        <f>VLOOKUP($E184,事故データ!$A$4:$AU$364,41,0)</f>
        <v>#N/A</v>
      </c>
      <c r="I184" s="1050" t="e">
        <f>VLOOKUP($E184,事故データ!$A$4:$AU$364,43,0)</f>
        <v>#N/A</v>
      </c>
      <c r="J184" s="1043" t="e">
        <f>VLOOKUP($E184,事故データ!$A$4:$AU$364,46,0)</f>
        <v>#N/A</v>
      </c>
      <c r="K184" s="1043" t="e">
        <f>VLOOKUP($E184,事故データ!$A$4:$AU$364,21,0)</f>
        <v>#N/A</v>
      </c>
      <c r="L184" s="1043" t="e">
        <f>VLOOKUP($E184,事故データ!$A$4:$AU$364,47,0)</f>
        <v>#N/A</v>
      </c>
    </row>
    <row r="185" spans="5:12">
      <c r="E185" s="419">
        <v>40</v>
      </c>
      <c r="F185" s="1043" t="e">
        <f>VLOOKUP($E185,事故データ!$A$4:$AU$364,35,0)</f>
        <v>#N/A</v>
      </c>
      <c r="G185" s="1050" t="e">
        <f>VLOOKUP($E185,事故データ!$A$4:$AU$364,39,0)</f>
        <v>#N/A</v>
      </c>
      <c r="H185" s="1050" t="e">
        <f>VLOOKUP($E185,事故データ!$A$4:$AU$364,41,0)</f>
        <v>#N/A</v>
      </c>
      <c r="I185" s="1050" t="e">
        <f>VLOOKUP($E185,事故データ!$A$4:$AU$364,43,0)</f>
        <v>#N/A</v>
      </c>
      <c r="J185" s="1043" t="e">
        <f>VLOOKUP($E185,事故データ!$A$4:$AU$364,46,0)</f>
        <v>#N/A</v>
      </c>
      <c r="K185" s="1043" t="e">
        <f>VLOOKUP($E185,事故データ!$A$4:$AU$364,21,0)</f>
        <v>#N/A</v>
      </c>
      <c r="L185" s="1043" t="e">
        <f>VLOOKUP($E185,事故データ!$A$4:$AU$364,47,0)</f>
        <v>#N/A</v>
      </c>
    </row>
    <row r="186" spans="5:12">
      <c r="E186" s="419">
        <v>41</v>
      </c>
      <c r="F186" s="1043" t="e">
        <f>VLOOKUP($E186,事故データ!$A$4:$AU$364,35,0)</f>
        <v>#N/A</v>
      </c>
      <c r="G186" s="1050" t="e">
        <f>VLOOKUP($E186,事故データ!$A$4:$AU$364,39,0)</f>
        <v>#N/A</v>
      </c>
      <c r="H186" s="1050" t="e">
        <f>VLOOKUP($E186,事故データ!$A$4:$AU$364,41,0)</f>
        <v>#N/A</v>
      </c>
      <c r="I186" s="1050" t="e">
        <f>VLOOKUP($E186,事故データ!$A$4:$AU$364,43,0)</f>
        <v>#N/A</v>
      </c>
      <c r="J186" s="1043" t="e">
        <f>VLOOKUP($E186,事故データ!$A$4:$AU$364,46,0)</f>
        <v>#N/A</v>
      </c>
      <c r="K186" s="1043" t="e">
        <f>VLOOKUP($E186,事故データ!$A$4:$AU$364,21,0)</f>
        <v>#N/A</v>
      </c>
      <c r="L186" s="1043" t="e">
        <f>VLOOKUP($E186,事故データ!$A$4:$AU$364,47,0)</f>
        <v>#N/A</v>
      </c>
    </row>
    <row r="187" spans="5:12">
      <c r="E187" s="419">
        <v>42</v>
      </c>
      <c r="F187" s="1043" t="e">
        <f>VLOOKUP($E187,事故データ!$A$4:$AU$364,35,0)</f>
        <v>#N/A</v>
      </c>
      <c r="G187" s="1050" t="e">
        <f>VLOOKUP($E187,事故データ!$A$4:$AU$364,39,0)</f>
        <v>#N/A</v>
      </c>
      <c r="H187" s="1050" t="e">
        <f>VLOOKUP($E187,事故データ!$A$4:$AU$364,41,0)</f>
        <v>#N/A</v>
      </c>
      <c r="I187" s="1050" t="e">
        <f>VLOOKUP($E187,事故データ!$A$4:$AU$364,43,0)</f>
        <v>#N/A</v>
      </c>
      <c r="J187" s="1043" t="e">
        <f>VLOOKUP($E187,事故データ!$A$4:$AU$364,46,0)</f>
        <v>#N/A</v>
      </c>
      <c r="K187" s="1043" t="e">
        <f>VLOOKUP($E187,事故データ!$A$4:$AU$364,21,0)</f>
        <v>#N/A</v>
      </c>
      <c r="L187" s="1043" t="e">
        <f>VLOOKUP($E187,事故データ!$A$4:$AU$364,47,0)</f>
        <v>#N/A</v>
      </c>
    </row>
    <row r="188" spans="5:12">
      <c r="E188" s="419">
        <v>43</v>
      </c>
      <c r="F188" s="1043" t="e">
        <f>VLOOKUP($E188,事故データ!$A$4:$AU$364,35,0)</f>
        <v>#N/A</v>
      </c>
      <c r="G188" s="1050" t="e">
        <f>VLOOKUP($E188,事故データ!$A$4:$AU$364,39,0)</f>
        <v>#N/A</v>
      </c>
      <c r="H188" s="1050" t="e">
        <f>VLOOKUP($E188,事故データ!$A$4:$AU$364,41,0)</f>
        <v>#N/A</v>
      </c>
      <c r="I188" s="1050" t="e">
        <f>VLOOKUP($E188,事故データ!$A$4:$AU$364,43,0)</f>
        <v>#N/A</v>
      </c>
      <c r="J188" s="1043" t="e">
        <f>VLOOKUP($E188,事故データ!$A$4:$AU$364,46,0)</f>
        <v>#N/A</v>
      </c>
      <c r="K188" s="1043" t="e">
        <f>VLOOKUP($E188,事故データ!$A$4:$AU$364,21,0)</f>
        <v>#N/A</v>
      </c>
      <c r="L188" s="1043" t="e">
        <f>VLOOKUP($E188,事故データ!$A$4:$AU$364,47,0)</f>
        <v>#N/A</v>
      </c>
    </row>
    <row r="189" spans="5:12">
      <c r="E189" s="419">
        <v>44</v>
      </c>
      <c r="F189" s="1043" t="e">
        <f>VLOOKUP($E189,事故データ!$A$4:$AU$364,35,0)</f>
        <v>#N/A</v>
      </c>
      <c r="G189" s="1050" t="e">
        <f>VLOOKUP($E189,事故データ!$A$4:$AU$364,39,0)</f>
        <v>#N/A</v>
      </c>
      <c r="H189" s="1050" t="e">
        <f>VLOOKUP($E189,事故データ!$A$4:$AU$364,41,0)</f>
        <v>#N/A</v>
      </c>
      <c r="I189" s="1050" t="e">
        <f>VLOOKUP($E189,事故データ!$A$4:$AU$364,43,0)</f>
        <v>#N/A</v>
      </c>
      <c r="J189" s="1043" t="e">
        <f>VLOOKUP($E189,事故データ!$A$4:$AU$364,46,0)</f>
        <v>#N/A</v>
      </c>
      <c r="K189" s="1043" t="e">
        <f>VLOOKUP($E189,事故データ!$A$4:$AU$364,21,0)</f>
        <v>#N/A</v>
      </c>
      <c r="L189" s="1043" t="e">
        <f>VLOOKUP($E189,事故データ!$A$4:$AU$364,47,0)</f>
        <v>#N/A</v>
      </c>
    </row>
    <row r="190" spans="5:12">
      <c r="E190" s="419">
        <v>45</v>
      </c>
      <c r="F190" s="1043" t="e">
        <f>VLOOKUP($E190,事故データ!$A$4:$AU$364,35,0)</f>
        <v>#N/A</v>
      </c>
      <c r="G190" s="1050" t="e">
        <f>VLOOKUP($E190,事故データ!$A$4:$AU$364,39,0)</f>
        <v>#N/A</v>
      </c>
      <c r="H190" s="1050" t="e">
        <f>VLOOKUP($E190,事故データ!$A$4:$AU$364,41,0)</f>
        <v>#N/A</v>
      </c>
      <c r="I190" s="1050" t="e">
        <f>VLOOKUP($E190,事故データ!$A$4:$AU$364,43,0)</f>
        <v>#N/A</v>
      </c>
      <c r="J190" s="1043" t="e">
        <f>VLOOKUP($E190,事故データ!$A$4:$AU$364,46,0)</f>
        <v>#N/A</v>
      </c>
      <c r="K190" s="1043" t="e">
        <f>VLOOKUP($E190,事故データ!$A$4:$AU$364,21,0)</f>
        <v>#N/A</v>
      </c>
      <c r="L190" s="1043" t="e">
        <f>VLOOKUP($E190,事故データ!$A$4:$AU$364,47,0)</f>
        <v>#N/A</v>
      </c>
    </row>
    <row r="191" spans="5:12">
      <c r="E191" s="419">
        <v>46</v>
      </c>
      <c r="F191" s="1043" t="e">
        <f>VLOOKUP($E191,事故データ!$A$4:$AU$364,35,0)</f>
        <v>#N/A</v>
      </c>
      <c r="G191" s="1050" t="e">
        <f>VLOOKUP($E191,事故データ!$A$4:$AU$364,39,0)</f>
        <v>#N/A</v>
      </c>
      <c r="H191" s="1050" t="e">
        <f>VLOOKUP($E191,事故データ!$A$4:$AU$364,41,0)</f>
        <v>#N/A</v>
      </c>
      <c r="I191" s="1050" t="e">
        <f>VLOOKUP($E191,事故データ!$A$4:$AU$364,43,0)</f>
        <v>#N/A</v>
      </c>
      <c r="J191" s="1043" t="e">
        <f>VLOOKUP($E191,事故データ!$A$4:$AU$364,46,0)</f>
        <v>#N/A</v>
      </c>
      <c r="K191" s="1043" t="e">
        <f>VLOOKUP($E191,事故データ!$A$4:$AU$364,21,0)</f>
        <v>#N/A</v>
      </c>
      <c r="L191" s="1043" t="e">
        <f>VLOOKUP($E191,事故データ!$A$4:$AU$364,47,0)</f>
        <v>#N/A</v>
      </c>
    </row>
    <row r="192" spans="5:12">
      <c r="E192" s="419">
        <v>47</v>
      </c>
      <c r="F192" s="1043" t="e">
        <f>VLOOKUP($E192,事故データ!$A$4:$AU$364,35,0)</f>
        <v>#N/A</v>
      </c>
      <c r="G192" s="1050" t="e">
        <f>VLOOKUP($E192,事故データ!$A$4:$AU$364,39,0)</f>
        <v>#N/A</v>
      </c>
      <c r="H192" s="1050" t="e">
        <f>VLOOKUP($E192,事故データ!$A$4:$AU$364,41,0)</f>
        <v>#N/A</v>
      </c>
      <c r="I192" s="1050" t="e">
        <f>VLOOKUP($E192,事故データ!$A$4:$AU$364,43,0)</f>
        <v>#N/A</v>
      </c>
      <c r="J192" s="1043" t="e">
        <f>VLOOKUP($E192,事故データ!$A$4:$AU$364,46,0)</f>
        <v>#N/A</v>
      </c>
      <c r="K192" s="1043" t="e">
        <f>VLOOKUP($E192,事故データ!$A$4:$AU$364,21,0)</f>
        <v>#N/A</v>
      </c>
      <c r="L192" s="1043" t="e">
        <f>VLOOKUP($E192,事故データ!$A$4:$AU$364,47,0)</f>
        <v>#N/A</v>
      </c>
    </row>
    <row r="193" spans="5:12">
      <c r="E193" s="419">
        <v>48</v>
      </c>
      <c r="F193" s="1043" t="e">
        <f>VLOOKUP($E193,事故データ!$A$4:$AU$364,35,0)</f>
        <v>#N/A</v>
      </c>
      <c r="G193" s="1050" t="e">
        <f>VLOOKUP($E193,事故データ!$A$4:$AU$364,39,0)</f>
        <v>#N/A</v>
      </c>
      <c r="H193" s="1050" t="e">
        <f>VLOOKUP($E193,事故データ!$A$4:$AU$364,41,0)</f>
        <v>#N/A</v>
      </c>
      <c r="I193" s="1050" t="e">
        <f>VLOOKUP($E193,事故データ!$A$4:$AU$364,43,0)</f>
        <v>#N/A</v>
      </c>
      <c r="J193" s="1043" t="e">
        <f>VLOOKUP($E193,事故データ!$A$4:$AU$364,46,0)</f>
        <v>#N/A</v>
      </c>
      <c r="K193" s="1043" t="e">
        <f>VLOOKUP($E193,事故データ!$A$4:$AU$364,21,0)</f>
        <v>#N/A</v>
      </c>
      <c r="L193" s="1043" t="e">
        <f>VLOOKUP($E193,事故データ!$A$4:$AU$364,47,0)</f>
        <v>#N/A</v>
      </c>
    </row>
    <row r="194" spans="5:12">
      <c r="E194" s="419">
        <v>49</v>
      </c>
      <c r="F194" s="1043" t="e">
        <f>VLOOKUP($E194,事故データ!$A$4:$AU$364,35,0)</f>
        <v>#N/A</v>
      </c>
      <c r="G194" s="1050" t="e">
        <f>VLOOKUP($E194,事故データ!$A$4:$AU$364,39,0)</f>
        <v>#N/A</v>
      </c>
      <c r="H194" s="1050" t="e">
        <f>VLOOKUP($E194,事故データ!$A$4:$AU$364,41,0)</f>
        <v>#N/A</v>
      </c>
      <c r="I194" s="1050" t="e">
        <f>VLOOKUP($E194,事故データ!$A$4:$AU$364,43,0)</f>
        <v>#N/A</v>
      </c>
      <c r="J194" s="1043" t="e">
        <f>VLOOKUP($E194,事故データ!$A$4:$AU$364,46,0)</f>
        <v>#N/A</v>
      </c>
      <c r="K194" s="1043" t="e">
        <f>VLOOKUP($E194,事故データ!$A$4:$AU$364,21,0)</f>
        <v>#N/A</v>
      </c>
      <c r="L194" s="1043" t="e">
        <f>VLOOKUP($E194,事故データ!$A$4:$AU$364,47,0)</f>
        <v>#N/A</v>
      </c>
    </row>
    <row r="195" spans="5:12">
      <c r="E195" s="419">
        <v>50</v>
      </c>
      <c r="F195" s="1043" t="e">
        <f>VLOOKUP($E195,事故データ!$A$4:$AU$364,35,0)</f>
        <v>#N/A</v>
      </c>
      <c r="G195" s="1050" t="e">
        <f>VLOOKUP($E195,事故データ!$A$4:$AU$364,39,0)</f>
        <v>#N/A</v>
      </c>
      <c r="H195" s="1050" t="e">
        <f>VLOOKUP($E195,事故データ!$A$4:$AU$364,41,0)</f>
        <v>#N/A</v>
      </c>
      <c r="I195" s="1050" t="e">
        <f>VLOOKUP($E195,事故データ!$A$4:$AU$364,43,0)</f>
        <v>#N/A</v>
      </c>
      <c r="J195" s="1043" t="e">
        <f>VLOOKUP($E195,事故データ!$A$4:$AU$364,46,0)</f>
        <v>#N/A</v>
      </c>
      <c r="K195" s="1043" t="e">
        <f>VLOOKUP($E195,事故データ!$A$4:$AU$364,21,0)</f>
        <v>#N/A</v>
      </c>
      <c r="L195" s="1043" t="e">
        <f>VLOOKUP($E195,事故データ!$A$4:$AU$364,47,0)</f>
        <v>#N/A</v>
      </c>
    </row>
  </sheetData>
  <phoneticPr fontId="2"/>
  <dataValidations count="1">
    <dataValidation type="list" allowBlank="1" showInputMessage="1" showErrorMessage="1" sqref="I63" xr:uid="{0D77D4C1-7CF3-456B-AD50-4DEEE59DCA63}">
      <formula1>$C$146:$C$151</formula1>
    </dataValidation>
  </dataValidations>
  <hyperlinks>
    <hyperlink ref="C3" location="内容検索!A70" display="事故形態" xr:uid="{00000000-0004-0000-0900-000000000000}"/>
    <hyperlink ref="A39" location="内容検索!A1" display="▲" xr:uid="{00000000-0004-0000-0900-000001000000}"/>
    <hyperlink ref="A67" location="内容検索!A1" display="▲" xr:uid="{00000000-0004-0000-0900-000002000000}"/>
    <hyperlink ref="A88" location="内容検索!A1" display="▲" xr:uid="{00000000-0004-0000-0900-000003000000}"/>
    <hyperlink ref="A148" location="内容検索!A1" display="▲" xr:uid="{2DEF0CBD-A211-4F87-9B13-4322D3C8F2CC}"/>
    <hyperlink ref="A169" location="内容検索!A1" display="▲" xr:uid="{FFAE0E55-1034-451D-8FA5-27227B0686E2}"/>
    <hyperlink ref="C4" location="内容検索!A143" display="年代" xr:uid="{6021C7AC-5052-48E2-BCB2-223CD7A12EF5}"/>
  </hyperlinks>
  <pageMargins left="0.7" right="0.7" top="0.75" bottom="0.75" header="0.3" footer="0.3"/>
  <pageSetup paperSize="9" orientation="portrait" r:id="rId1"/>
  <ignoredErrors>
    <ignoredError sqref="F153 G153:L153 F74:M139 F13:J58 F156:L195 F154:L155" evalError="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A3:AT156"/>
  <sheetViews>
    <sheetView workbookViewId="0">
      <selection activeCell="U22" sqref="U22"/>
    </sheetView>
  </sheetViews>
  <sheetFormatPr defaultRowHeight="18.75"/>
  <cols>
    <col min="1" max="7" width="2.875" style="2" customWidth="1"/>
    <col min="8" max="9" width="3.75" customWidth="1"/>
    <col min="10" max="10" width="5.875" customWidth="1"/>
    <col min="11" max="11" width="10.75" customWidth="1"/>
    <col min="12" max="12" width="5.125" style="1" customWidth="1"/>
    <col min="13" max="13" width="6.75" style="1" customWidth="1"/>
    <col min="14" max="14" width="12.25" customWidth="1"/>
    <col min="15" max="15" width="3.375" customWidth="1"/>
    <col min="16" max="16" width="11" customWidth="1"/>
    <col min="17" max="18" width="4.375" style="1" customWidth="1"/>
    <col min="19" max="19" width="12.25" customWidth="1"/>
    <col min="20" max="20" width="4.875" customWidth="1"/>
    <col min="21" max="21" width="10.625" customWidth="1"/>
    <col min="22" max="23" width="4.375" style="1" customWidth="1"/>
    <col min="24" max="24" width="12.375" customWidth="1"/>
    <col min="25" max="25" width="3.375" customWidth="1"/>
    <col min="26" max="26" width="10.125" customWidth="1"/>
    <col min="27" max="28" width="4.375" style="1" customWidth="1"/>
    <col min="29" max="29" width="12.375" customWidth="1"/>
    <col min="30" max="30" width="4.125" customWidth="1"/>
    <col min="32" max="33" width="4.375" customWidth="1"/>
    <col min="34" max="34" width="12.375" customWidth="1"/>
    <col min="35" max="35" width="4.25" customWidth="1"/>
    <col min="36" max="36" width="9.75" customWidth="1"/>
    <col min="37" max="38" width="4.75" customWidth="1"/>
    <col min="39" max="39" width="12.375" customWidth="1"/>
    <col min="40" max="40" width="3.375" customWidth="1"/>
    <col min="42" max="43" width="4.375" customWidth="1"/>
    <col min="44" max="44" width="12.375" customWidth="1"/>
  </cols>
  <sheetData>
    <row r="3" spans="1:46">
      <c r="L3" s="155"/>
      <c r="M3" s="155"/>
      <c r="N3" t="s">
        <v>1679</v>
      </c>
    </row>
    <row r="4" spans="1:46">
      <c r="K4" t="s">
        <v>1217</v>
      </c>
    </row>
    <row r="5" spans="1:46">
      <c r="B5" t="s">
        <v>1167</v>
      </c>
      <c r="K5" s="146" t="s">
        <v>576</v>
      </c>
      <c r="L5" s="147" t="s">
        <v>1202</v>
      </c>
      <c r="M5" s="177" t="s">
        <v>1219</v>
      </c>
      <c r="N5" s="148" t="s">
        <v>109</v>
      </c>
      <c r="P5" s="149" t="s">
        <v>577</v>
      </c>
      <c r="Q5" s="150" t="s">
        <v>1201</v>
      </c>
      <c r="R5" s="150" t="s">
        <v>1218</v>
      </c>
      <c r="S5" s="151" t="s">
        <v>581</v>
      </c>
      <c r="U5" s="149" t="s">
        <v>578</v>
      </c>
      <c r="V5" s="150" t="s">
        <v>1201</v>
      </c>
      <c r="W5" s="150" t="s">
        <v>1218</v>
      </c>
      <c r="X5" s="151" t="s">
        <v>581</v>
      </c>
      <c r="Z5" s="149" t="s">
        <v>579</v>
      </c>
      <c r="AA5" s="150" t="s">
        <v>1201</v>
      </c>
      <c r="AB5" s="150" t="s">
        <v>1218</v>
      </c>
      <c r="AC5" s="151" t="s">
        <v>581</v>
      </c>
      <c r="AE5" s="149" t="s">
        <v>580</v>
      </c>
      <c r="AF5" s="150" t="s">
        <v>1201</v>
      </c>
      <c r="AG5" s="150" t="s">
        <v>1218</v>
      </c>
      <c r="AH5" s="151" t="s">
        <v>581</v>
      </c>
      <c r="AJ5" s="149" t="s">
        <v>582</v>
      </c>
      <c r="AK5" s="150" t="s">
        <v>1201</v>
      </c>
      <c r="AL5" s="150" t="s">
        <v>1218</v>
      </c>
      <c r="AM5" s="151" t="s">
        <v>581</v>
      </c>
      <c r="AO5" s="152" t="s">
        <v>583</v>
      </c>
      <c r="AP5" s="153" t="s">
        <v>1201</v>
      </c>
      <c r="AQ5" s="153" t="s">
        <v>1218</v>
      </c>
      <c r="AR5" s="154" t="s">
        <v>581</v>
      </c>
    </row>
    <row r="6" spans="1:46">
      <c r="A6" s="144" t="s">
        <v>374</v>
      </c>
      <c r="B6" s="144" t="s">
        <v>475</v>
      </c>
      <c r="C6" s="144" t="s">
        <v>496</v>
      </c>
      <c r="D6" s="144" t="s">
        <v>501</v>
      </c>
      <c r="E6" s="144" t="s">
        <v>502</v>
      </c>
      <c r="F6" s="144" t="s">
        <v>503</v>
      </c>
      <c r="G6" s="144" t="s">
        <v>504</v>
      </c>
      <c r="J6">
        <v>1</v>
      </c>
      <c r="K6" s="51" t="str">
        <f>VLOOKUP($A6,事故データ!$I$4:$AU$364,20,0)</f>
        <v>香里太郎</v>
      </c>
      <c r="L6" s="140">
        <f>VLOOKUP($A6,事故データ!$I$4:$AU$364,7,0)</f>
        <v>19</v>
      </c>
      <c r="M6" s="140">
        <f>VLOOKUP($A6,事故データ!$I$4:$AU$364,14,0)</f>
        <v>1</v>
      </c>
      <c r="N6" s="145" t="str">
        <f>VLOOKUP($A6,事故データ!$I$4:$AU$364,33,0)</f>
        <v>車線
変更時</v>
      </c>
      <c r="P6" s="142" t="str">
        <f>VLOOKUP($B6,事故データ!$I$4:$AU$364,20,0)</f>
        <v>香里太郎</v>
      </c>
      <c r="Q6" s="1">
        <f>VLOOKUP($B6,事故データ!$I$4:$AU$364,7,0)</f>
        <v>19</v>
      </c>
      <c r="R6" s="1">
        <f>VLOOKUP($B6,事故データ!$I$4:$AU$364,14,0)</f>
        <v>1</v>
      </c>
      <c r="S6" s="225" t="str">
        <f>VLOOKUP($B6,事故データ!$I$4:$AU$364,33,0)</f>
        <v>バック時</v>
      </c>
      <c r="U6" s="142" t="e">
        <f>VLOOKUP($C6,事故データ!$I$4:$AU$364,20,0)</f>
        <v>#N/A</v>
      </c>
      <c r="V6" s="1" t="e">
        <f>VLOOKUP($C6,事故データ!$I$4:$AU$364,7,0)</f>
        <v>#N/A</v>
      </c>
      <c r="W6" s="1" t="e">
        <f>VLOOKUP($C6,事故データ!$I$4:$AU$364,14,0)</f>
        <v>#N/A</v>
      </c>
      <c r="X6" s="225" t="e">
        <f>VLOOKUP($C6,事故データ!$I$4:$AU$364,33,0)</f>
        <v>#N/A</v>
      </c>
      <c r="Z6" s="142" t="e">
        <f>VLOOKUP($D6,事故データ!$I$4:$AU$364,20,0)</f>
        <v>#N/A</v>
      </c>
      <c r="AA6" s="1" t="e">
        <f>VLOOKUP($D6,事故データ!$I$4:$AU$364,7,0)</f>
        <v>#N/A</v>
      </c>
      <c r="AB6" s="1" t="e">
        <f>VLOOKUP($D6,事故データ!$I$4:$AU$364,14,0)</f>
        <v>#N/A</v>
      </c>
      <c r="AC6" s="143" t="e">
        <f>VLOOKUP($D6,事故データ!$I$4:$AU$364,33,0)</f>
        <v>#N/A</v>
      </c>
      <c r="AE6" s="142" t="e">
        <f>VLOOKUP($E6,事故データ!$I$4:$AU$364,20,0)</f>
        <v>#N/A</v>
      </c>
      <c r="AF6" t="e">
        <f>VLOOKUP($E6,事故データ!$I$4:$AU$364,7,0)</f>
        <v>#N/A</v>
      </c>
      <c r="AG6" s="1" t="e">
        <f>VLOOKUP($E6,事故データ!$I$4:$AU$364,14,0)</f>
        <v>#N/A</v>
      </c>
      <c r="AH6" s="143" t="e">
        <f>VLOOKUP($E6,事故データ!$I$4:$AU$364,33,0)</f>
        <v>#N/A</v>
      </c>
      <c r="AJ6" s="142" t="e">
        <f>VLOOKUP($F6,事故データ!$I$4:$AU$364,20,0)</f>
        <v>#N/A</v>
      </c>
      <c r="AK6" t="e">
        <f>VLOOKUP($F6,事故データ!$I$4:$AU$364,7,0)</f>
        <v>#N/A</v>
      </c>
      <c r="AL6" s="1" t="e">
        <f>VLOOKUP($F6,事故データ!$I$4:$AU$364,14,0)</f>
        <v>#N/A</v>
      </c>
      <c r="AM6" s="143" t="e">
        <f>VLOOKUP($F6,事故データ!$I$4:$AU$364,33,0)</f>
        <v>#N/A</v>
      </c>
      <c r="AN6" s="138"/>
      <c r="AO6" s="142" t="e">
        <f>VLOOKUP($G6,事故データ!$I$4:$AU$364,20,0)</f>
        <v>#N/A</v>
      </c>
      <c r="AP6" t="e">
        <f>VLOOKUP($G6,事故データ!$I$4:$AU$364,7,0)</f>
        <v>#N/A</v>
      </c>
      <c r="AQ6" t="e">
        <f>VLOOKUP($G6,事故データ!$I$4:$AU$364,14,0)</f>
        <v>#N/A</v>
      </c>
      <c r="AR6" s="143" t="e">
        <f>VLOOKUP($G6,事故データ!$I$4:$AU$364,33,0)</f>
        <v>#N/A</v>
      </c>
      <c r="AS6" s="138"/>
      <c r="AT6" s="138"/>
    </row>
    <row r="7" spans="1:46">
      <c r="A7" s="144" t="s">
        <v>295</v>
      </c>
      <c r="B7" s="144" t="s">
        <v>476</v>
      </c>
      <c r="C7" s="144" t="s">
        <v>497</v>
      </c>
      <c r="D7" s="144" t="s">
        <v>505</v>
      </c>
      <c r="E7" s="144" t="s">
        <v>506</v>
      </c>
      <c r="F7" s="144" t="s">
        <v>507</v>
      </c>
      <c r="G7" s="144" t="s">
        <v>508</v>
      </c>
      <c r="J7">
        <v>2</v>
      </c>
      <c r="K7" s="51" t="str">
        <f>VLOOKUP($A7,事故データ!$I$4:$AU$364,20,0)</f>
        <v>G</v>
      </c>
      <c r="L7" s="140">
        <f>VLOOKUP($A7,事故データ!$I$4:$AU$364,7,0)</f>
        <v>19</v>
      </c>
      <c r="M7" s="140">
        <f>VLOOKUP($A7,事故データ!$I$4:$AU$364,14,0)</f>
        <v>1</v>
      </c>
      <c r="N7" s="145" t="str">
        <f>VLOOKUP($A7,事故データ!$I$4:$AU$364,33,0)</f>
        <v>バック時</v>
      </c>
      <c r="P7" s="142" t="str">
        <f>VLOOKUP($B7,事故データ!$I$4:$AU$364,20,0)</f>
        <v>大阪次郎</v>
      </c>
      <c r="Q7" s="1">
        <f>VLOOKUP($B7,事故データ!$I$4:$AU$364,7,0)</f>
        <v>19</v>
      </c>
      <c r="R7" s="1">
        <f>VLOOKUP($B7,事故データ!$I$4:$AU$364,14,0)</f>
        <v>1</v>
      </c>
      <c r="S7" s="225" t="str">
        <f>VLOOKUP($B7,事故データ!$I$4:$AU$364,33,0)</f>
        <v>左折時</v>
      </c>
      <c r="U7" s="142" t="e">
        <f>VLOOKUP($C7,事故データ!$I$4:$AU$364,20,0)</f>
        <v>#N/A</v>
      </c>
      <c r="V7" s="1" t="e">
        <f>VLOOKUP($C7,事故データ!$I$4:$AU$364,7,0)</f>
        <v>#N/A</v>
      </c>
      <c r="W7" s="1" t="e">
        <f>VLOOKUP($C7,事故データ!$I$4:$AU$364,14,0)</f>
        <v>#N/A</v>
      </c>
      <c r="X7" s="225" t="e">
        <f>VLOOKUP($C7,事故データ!$I$4:$AU$364,33,0)</f>
        <v>#N/A</v>
      </c>
      <c r="Z7" s="142" t="e">
        <f>VLOOKUP($D7,事故データ!$I$4:$AU$364,20,0)</f>
        <v>#N/A</v>
      </c>
      <c r="AA7" s="1" t="e">
        <f>VLOOKUP($D7,事故データ!$I$4:$AU$364,7,0)</f>
        <v>#N/A</v>
      </c>
      <c r="AB7" s="1" t="e">
        <f>VLOOKUP($D7,事故データ!$I$4:$AU$364,14,0)</f>
        <v>#N/A</v>
      </c>
      <c r="AC7" s="143" t="e">
        <f>VLOOKUP($D7,事故データ!$I$4:$AU$364,33,0)</f>
        <v>#N/A</v>
      </c>
      <c r="AE7" s="142" t="e">
        <f>VLOOKUP($E7,事故データ!$I$4:$AU$364,20,0)</f>
        <v>#N/A</v>
      </c>
      <c r="AF7" t="e">
        <f>VLOOKUP($E7,事故データ!$I$4:$AU$364,7,0)</f>
        <v>#N/A</v>
      </c>
      <c r="AG7" s="1" t="e">
        <f>VLOOKUP($E7,事故データ!$I$4:$AU$364,14,0)</f>
        <v>#N/A</v>
      </c>
      <c r="AH7" s="143" t="e">
        <f>VLOOKUP($E7,事故データ!$I$4:$AU$364,33,0)</f>
        <v>#N/A</v>
      </c>
      <c r="AJ7" s="142" t="e">
        <f>VLOOKUP($F7,事故データ!$I$4:$AU$364,20,0)</f>
        <v>#N/A</v>
      </c>
      <c r="AK7" t="e">
        <f>VLOOKUP($F7,事故データ!$I$4:$AU$364,7,0)</f>
        <v>#N/A</v>
      </c>
      <c r="AL7" s="1" t="e">
        <f>VLOOKUP($F7,事故データ!$I$4:$AU$364,14,0)</f>
        <v>#N/A</v>
      </c>
      <c r="AM7" s="143" t="e">
        <f>VLOOKUP($F7,事故データ!$I$4:$AU$364,33,0)</f>
        <v>#N/A</v>
      </c>
      <c r="AN7" s="138"/>
      <c r="AO7" s="142" t="e">
        <f>VLOOKUP($G7,事故データ!$I$4:$AU$364,20,0)</f>
        <v>#N/A</v>
      </c>
      <c r="AP7" t="e">
        <f>VLOOKUP($G7,事故データ!$I$4:$AU$364,7,0)</f>
        <v>#N/A</v>
      </c>
      <c r="AQ7" t="e">
        <f>VLOOKUP($G7,事故データ!$I$4:$AU$364,14,0)</f>
        <v>#N/A</v>
      </c>
      <c r="AR7" s="143" t="e">
        <f>VLOOKUP($G7,事故データ!$I$4:$AU$364,33,0)</f>
        <v>#N/A</v>
      </c>
      <c r="AS7" s="138"/>
      <c r="AT7" s="138"/>
    </row>
    <row r="8" spans="1:46">
      <c r="A8" s="144" t="s">
        <v>296</v>
      </c>
      <c r="B8" s="144" t="s">
        <v>477</v>
      </c>
      <c r="C8" s="144" t="s">
        <v>498</v>
      </c>
      <c r="D8" s="144" t="s">
        <v>509</v>
      </c>
      <c r="E8" s="144" t="s">
        <v>510</v>
      </c>
      <c r="F8" s="144" t="s">
        <v>511</v>
      </c>
      <c r="G8" s="144" t="s">
        <v>512</v>
      </c>
      <c r="J8">
        <v>3</v>
      </c>
      <c r="K8" s="51" t="str">
        <f>VLOOKUP($A8,事故データ!$I$4:$AU$364,20,0)</f>
        <v>Z</v>
      </c>
      <c r="L8" s="140">
        <f>VLOOKUP($A8,事故データ!$I$4:$AU$364,7,0)</f>
        <v>19</v>
      </c>
      <c r="M8" s="140">
        <f>VLOOKUP($A8,事故データ!$I$4:$AU$364,14,0)</f>
        <v>1</v>
      </c>
      <c r="N8" s="145" t="str">
        <f>VLOOKUP($A8,事故データ!$I$4:$AU$364,33,0)</f>
        <v>バック時</v>
      </c>
      <c r="P8" s="142" t="str">
        <f>VLOOKUP($B8,事故データ!$I$4:$AU$364,20,0)</f>
        <v>B</v>
      </c>
      <c r="Q8" s="1">
        <f>VLOOKUP($B8,事故データ!$I$4:$AU$364,7,0)</f>
        <v>19</v>
      </c>
      <c r="R8" s="1">
        <f>VLOOKUP($B8,事故データ!$I$4:$AU$364,14,0)</f>
        <v>1</v>
      </c>
      <c r="S8" s="225" t="str">
        <f>VLOOKUP($B8,事故データ!$I$4:$AU$364,33,0)</f>
        <v>バック時</v>
      </c>
      <c r="U8" s="142" t="e">
        <f>VLOOKUP($C8,事故データ!$I$4:$AU$364,20,0)</f>
        <v>#N/A</v>
      </c>
      <c r="V8" s="1" t="e">
        <f>VLOOKUP($C8,事故データ!$I$4:$AU$364,7,0)</f>
        <v>#N/A</v>
      </c>
      <c r="W8" s="1" t="e">
        <f>VLOOKUP($C8,事故データ!$I$4:$AU$364,14,0)</f>
        <v>#N/A</v>
      </c>
      <c r="X8" s="225" t="e">
        <f>VLOOKUP($C8,事故データ!$I$4:$AU$364,33,0)</f>
        <v>#N/A</v>
      </c>
      <c r="Z8" s="142" t="e">
        <f>VLOOKUP($D8,事故データ!$I$4:$AU$364,20,0)</f>
        <v>#N/A</v>
      </c>
      <c r="AA8" s="1" t="e">
        <f>VLOOKUP($D8,事故データ!$I$4:$AU$364,7,0)</f>
        <v>#N/A</v>
      </c>
      <c r="AB8" s="1" t="e">
        <f>VLOOKUP($D8,事故データ!$I$4:$AU$364,14,0)</f>
        <v>#N/A</v>
      </c>
      <c r="AC8" s="143" t="e">
        <f>VLOOKUP($D8,事故データ!$I$4:$AU$364,33,0)</f>
        <v>#N/A</v>
      </c>
      <c r="AE8" s="142" t="e">
        <f>VLOOKUP($E8,事故データ!$I$4:$AU$364,20,0)</f>
        <v>#N/A</v>
      </c>
      <c r="AF8" t="e">
        <f>VLOOKUP($E8,事故データ!$I$4:$AU$364,7,0)</f>
        <v>#N/A</v>
      </c>
      <c r="AG8" s="1" t="e">
        <f>VLOOKUP($E8,事故データ!$I$4:$AU$364,14,0)</f>
        <v>#N/A</v>
      </c>
      <c r="AH8" s="143" t="e">
        <f>VLOOKUP($E8,事故データ!$I$4:$AU$364,33,0)</f>
        <v>#N/A</v>
      </c>
      <c r="AJ8" s="142" t="e">
        <f>VLOOKUP($F8,事故データ!$I$4:$AU$364,20,0)</f>
        <v>#N/A</v>
      </c>
      <c r="AK8" t="e">
        <f>VLOOKUP($F8,事故データ!$I$4:$AU$364,7,0)</f>
        <v>#N/A</v>
      </c>
      <c r="AL8" s="1" t="e">
        <f>VLOOKUP($F8,事故データ!$I$4:$AU$364,14,0)</f>
        <v>#N/A</v>
      </c>
      <c r="AM8" s="143" t="e">
        <f>VLOOKUP($F8,事故データ!$I$4:$AU$364,33,0)</f>
        <v>#N/A</v>
      </c>
      <c r="AN8" s="138"/>
      <c r="AO8" s="142" t="e">
        <f>VLOOKUP($G8,事故データ!$I$4:$AU$364,20,0)</f>
        <v>#N/A</v>
      </c>
      <c r="AP8" t="e">
        <f>VLOOKUP($G8,事故データ!$I$4:$AU$364,7,0)</f>
        <v>#N/A</v>
      </c>
      <c r="AQ8" t="e">
        <f>VLOOKUP($G8,事故データ!$I$4:$AU$364,14,0)</f>
        <v>#N/A</v>
      </c>
      <c r="AR8" s="143" t="e">
        <f>VLOOKUP($G8,事故データ!$I$4:$AU$364,33,0)</f>
        <v>#N/A</v>
      </c>
      <c r="AS8" s="138"/>
      <c r="AT8" s="138"/>
    </row>
    <row r="9" spans="1:46">
      <c r="A9" s="144" t="s">
        <v>297</v>
      </c>
      <c r="B9" s="144" t="s">
        <v>478</v>
      </c>
      <c r="C9" s="144" t="s">
        <v>499</v>
      </c>
      <c r="D9" s="144" t="s">
        <v>513</v>
      </c>
      <c r="E9" s="144" t="s">
        <v>514</v>
      </c>
      <c r="F9" s="144" t="s">
        <v>515</v>
      </c>
      <c r="G9" s="144" t="s">
        <v>516</v>
      </c>
      <c r="J9">
        <v>4</v>
      </c>
      <c r="K9" s="51" t="str">
        <f>VLOOKUP($A9,事故データ!$I$4:$AU$364,20,0)</f>
        <v>B</v>
      </c>
      <c r="L9" s="140">
        <f>VLOOKUP($A9,事故データ!$I$4:$AU$364,7,0)</f>
        <v>19</v>
      </c>
      <c r="M9" s="140">
        <f>VLOOKUP($A9,事故データ!$I$4:$AU$364,14,0)</f>
        <v>1</v>
      </c>
      <c r="N9" s="145" t="str">
        <f>VLOOKUP($A9,事故データ!$I$4:$AU$364,33,0)</f>
        <v>追突</v>
      </c>
      <c r="P9" s="142" t="str">
        <f>VLOOKUP($B9,事故データ!$I$4:$AU$364,20,0)</f>
        <v>P</v>
      </c>
      <c r="Q9" s="1">
        <f>VLOOKUP($B9,事故データ!$I$4:$AU$364,7,0)</f>
        <v>19</v>
      </c>
      <c r="R9" s="1">
        <f>VLOOKUP($B9,事故データ!$I$4:$AU$364,14,0)</f>
        <v>1</v>
      </c>
      <c r="S9" s="225" t="str">
        <f>VLOOKUP($B9,事故データ!$I$4:$AU$364,33,0)</f>
        <v>転回時</v>
      </c>
      <c r="U9" s="142" t="e">
        <f>VLOOKUP($C9,事故データ!$I$4:$AU$364,20,0)</f>
        <v>#N/A</v>
      </c>
      <c r="V9" s="1" t="e">
        <f>VLOOKUP($C9,事故データ!$I$4:$AU$364,7,0)</f>
        <v>#N/A</v>
      </c>
      <c r="W9" s="1" t="e">
        <f>VLOOKUP($C9,事故データ!$I$4:$AU$364,14,0)</f>
        <v>#N/A</v>
      </c>
      <c r="X9" s="225" t="e">
        <f>VLOOKUP($C9,事故データ!$I$4:$AU$364,33,0)</f>
        <v>#N/A</v>
      </c>
      <c r="Z9" s="142" t="e">
        <f>VLOOKUP($D9,事故データ!$I$4:$AU$364,20,0)</f>
        <v>#N/A</v>
      </c>
      <c r="AA9" s="1" t="e">
        <f>VLOOKUP($D9,事故データ!$I$4:$AU$364,7,0)</f>
        <v>#N/A</v>
      </c>
      <c r="AB9" s="1" t="e">
        <f>VLOOKUP($D9,事故データ!$I$4:$AU$364,14,0)</f>
        <v>#N/A</v>
      </c>
      <c r="AC9" s="143" t="e">
        <f>VLOOKUP($D9,事故データ!$I$4:$AU$364,33,0)</f>
        <v>#N/A</v>
      </c>
      <c r="AE9" s="142" t="e">
        <f>VLOOKUP($E9,事故データ!$I$4:$AU$364,20,0)</f>
        <v>#N/A</v>
      </c>
      <c r="AF9" t="e">
        <f>VLOOKUP($E9,事故データ!$I$4:$AU$364,7,0)</f>
        <v>#N/A</v>
      </c>
      <c r="AG9" s="1" t="e">
        <f>VLOOKUP($E9,事故データ!$I$4:$AU$364,14,0)</f>
        <v>#N/A</v>
      </c>
      <c r="AH9" s="143" t="e">
        <f>VLOOKUP($E9,事故データ!$I$4:$AU$364,33,0)</f>
        <v>#N/A</v>
      </c>
      <c r="AJ9" s="142" t="e">
        <f>VLOOKUP($F9,事故データ!$I$4:$AU$364,20,0)</f>
        <v>#N/A</v>
      </c>
      <c r="AK9" t="e">
        <f>VLOOKUP($F9,事故データ!$I$4:$AU$364,7,0)</f>
        <v>#N/A</v>
      </c>
      <c r="AL9" s="1" t="e">
        <f>VLOOKUP($F9,事故データ!$I$4:$AU$364,14,0)</f>
        <v>#N/A</v>
      </c>
      <c r="AM9" s="143" t="e">
        <f>VLOOKUP($F9,事故データ!$I$4:$AU$364,33,0)</f>
        <v>#N/A</v>
      </c>
      <c r="AN9" s="138"/>
      <c r="AO9" s="142" t="e">
        <f>VLOOKUP($G9,事故データ!$I$4:$AU$364,20,0)</f>
        <v>#N/A</v>
      </c>
      <c r="AP9" t="e">
        <f>VLOOKUP($G9,事故データ!$I$4:$AU$364,7,0)</f>
        <v>#N/A</v>
      </c>
      <c r="AQ9" t="e">
        <f>VLOOKUP($G9,事故データ!$I$4:$AU$364,14,0)</f>
        <v>#N/A</v>
      </c>
      <c r="AR9" s="143" t="e">
        <f>VLOOKUP($G9,事故データ!$I$4:$AU$364,33,0)</f>
        <v>#N/A</v>
      </c>
      <c r="AS9" s="138"/>
      <c r="AT9" s="138"/>
    </row>
    <row r="10" spans="1:46">
      <c r="A10" s="144" t="s">
        <v>298</v>
      </c>
      <c r="B10" s="144" t="s">
        <v>479</v>
      </c>
      <c r="C10" s="144" t="s">
        <v>500</v>
      </c>
      <c r="D10" s="144" t="s">
        <v>517</v>
      </c>
      <c r="E10" s="144" t="s">
        <v>518</v>
      </c>
      <c r="F10" s="144" t="s">
        <v>519</v>
      </c>
      <c r="G10" s="144" t="s">
        <v>520</v>
      </c>
      <c r="J10">
        <v>5</v>
      </c>
      <c r="K10" s="51" t="str">
        <f>VLOOKUP($A10,事故データ!$I$4:$AU$364,20,0)</f>
        <v>E</v>
      </c>
      <c r="L10" s="140">
        <f>VLOOKUP($A10,事故データ!$I$4:$AU$364,7,0)</f>
        <v>19</v>
      </c>
      <c r="M10" s="140">
        <f>VLOOKUP($A10,事故データ!$I$4:$AU$364,14,0)</f>
        <v>1</v>
      </c>
      <c r="N10" s="145" t="str">
        <f>VLOOKUP($A10,事故データ!$I$4:$AU$364,33,0)</f>
        <v>左折時</v>
      </c>
      <c r="P10" s="142" t="str">
        <f>VLOOKUP($B10,事故データ!$I$4:$AU$364,20,0)</f>
        <v>F</v>
      </c>
      <c r="Q10" s="1">
        <f>VLOOKUP($B10,事故データ!$I$4:$AU$364,7,0)</f>
        <v>19</v>
      </c>
      <c r="R10" s="1">
        <f>VLOOKUP($B10,事故データ!$I$4:$AU$364,14,0)</f>
        <v>1</v>
      </c>
      <c r="S10" s="225" t="str">
        <f>VLOOKUP($B10,事故データ!$I$4:$AU$364,33,0)</f>
        <v>バック時</v>
      </c>
      <c r="U10" s="142" t="e">
        <f>VLOOKUP($C10,事故データ!$I$4:$AU$364,20,0)</f>
        <v>#N/A</v>
      </c>
      <c r="V10" s="1" t="e">
        <f>VLOOKUP($C10,事故データ!$I$4:$AU$364,7,0)</f>
        <v>#N/A</v>
      </c>
      <c r="W10" s="1" t="e">
        <f>VLOOKUP($C10,事故データ!$I$4:$AU$364,14,0)</f>
        <v>#N/A</v>
      </c>
      <c r="X10" s="225" t="e">
        <f>VLOOKUP($C10,事故データ!$I$4:$AU$364,33,0)</f>
        <v>#N/A</v>
      </c>
      <c r="Z10" s="142" t="e">
        <f>VLOOKUP($D10,事故データ!$I$4:$AU$364,20,0)</f>
        <v>#N/A</v>
      </c>
      <c r="AA10" s="1" t="e">
        <f>VLOOKUP($D10,事故データ!$I$4:$AU$364,7,0)</f>
        <v>#N/A</v>
      </c>
      <c r="AB10" s="1" t="e">
        <f>VLOOKUP($D10,事故データ!$I$4:$AU$364,14,0)</f>
        <v>#N/A</v>
      </c>
      <c r="AC10" s="143" t="e">
        <f>VLOOKUP($D10,事故データ!$I$4:$AU$364,33,0)</f>
        <v>#N/A</v>
      </c>
      <c r="AE10" s="142" t="e">
        <f>VLOOKUP($E10,事故データ!$I$4:$AU$364,20,0)</f>
        <v>#N/A</v>
      </c>
      <c r="AF10" t="e">
        <f>VLOOKUP($E10,事故データ!$I$4:$AU$364,7,0)</f>
        <v>#N/A</v>
      </c>
      <c r="AG10" s="1" t="e">
        <f>VLOOKUP($E10,事故データ!$I$4:$AU$364,14,0)</f>
        <v>#N/A</v>
      </c>
      <c r="AH10" s="143" t="e">
        <f>VLOOKUP($E10,事故データ!$I$4:$AU$364,33,0)</f>
        <v>#N/A</v>
      </c>
      <c r="AJ10" s="142" t="e">
        <f>VLOOKUP($F10,事故データ!$I$4:$AU$364,20,0)</f>
        <v>#N/A</v>
      </c>
      <c r="AK10" t="e">
        <f>VLOOKUP($F10,事故データ!$I$4:$AU$364,7,0)</f>
        <v>#N/A</v>
      </c>
      <c r="AL10" s="1" t="e">
        <f>VLOOKUP($F10,事故データ!$I$4:$AU$364,14,0)</f>
        <v>#N/A</v>
      </c>
      <c r="AM10" s="143" t="e">
        <f>VLOOKUP($F10,事故データ!$I$4:$AU$364,33,0)</f>
        <v>#N/A</v>
      </c>
      <c r="AN10" s="138"/>
      <c r="AO10" s="142" t="e">
        <f>VLOOKUP($G10,事故データ!$I$4:$AU$364,20,0)</f>
        <v>#N/A</v>
      </c>
      <c r="AP10" t="e">
        <f>VLOOKUP($G10,事故データ!$I$4:$AU$364,7,0)</f>
        <v>#N/A</v>
      </c>
      <c r="AQ10" t="e">
        <f>VLOOKUP($G10,事故データ!$I$4:$AU$364,14,0)</f>
        <v>#N/A</v>
      </c>
      <c r="AR10" s="143" t="e">
        <f>VLOOKUP($G10,事故データ!$I$4:$AU$364,33,0)</f>
        <v>#N/A</v>
      </c>
      <c r="AS10" s="138"/>
      <c r="AT10" s="138"/>
    </row>
    <row r="11" spans="1:46">
      <c r="A11" s="144" t="s">
        <v>299</v>
      </c>
      <c r="B11" s="144" t="s">
        <v>480</v>
      </c>
      <c r="C11" s="144" t="s">
        <v>521</v>
      </c>
      <c r="D11" s="144" t="s">
        <v>522</v>
      </c>
      <c r="E11" s="144" t="s">
        <v>523</v>
      </c>
      <c r="F11" s="144" t="s">
        <v>524</v>
      </c>
      <c r="G11" s="144" t="s">
        <v>525</v>
      </c>
      <c r="J11">
        <v>6</v>
      </c>
      <c r="K11" s="51" t="str">
        <f>VLOOKUP($A11,事故データ!$I$4:$AU$364,20,0)</f>
        <v>D</v>
      </c>
      <c r="L11" s="140">
        <f>VLOOKUP($A11,事故データ!$I$4:$AU$364,7,0)</f>
        <v>19</v>
      </c>
      <c r="M11" s="140">
        <f>VLOOKUP($A11,事故データ!$I$4:$AU$364,14,0)</f>
        <v>1</v>
      </c>
      <c r="N11" s="145" t="str">
        <f>VLOOKUP($A11,事故データ!$I$4:$AU$364,33,0)</f>
        <v>直進時</v>
      </c>
      <c r="P11" s="142" t="e">
        <f>VLOOKUP($B11,事故データ!$I$4:$AU$364,20,0)</f>
        <v>#N/A</v>
      </c>
      <c r="Q11" s="1" t="e">
        <f>VLOOKUP($B11,事故データ!$I$4:$AU$364,7,0)</f>
        <v>#N/A</v>
      </c>
      <c r="R11" s="1" t="e">
        <f>VLOOKUP($B11,事故データ!$I$4:$AU$364,14,0)</f>
        <v>#N/A</v>
      </c>
      <c r="S11" s="225" t="e">
        <f>VLOOKUP($B11,事故データ!$I$4:$AU$364,33,0)</f>
        <v>#N/A</v>
      </c>
      <c r="U11" s="142" t="e">
        <f>VLOOKUP($C11,事故データ!$I$4:$AU$364,20,0)</f>
        <v>#N/A</v>
      </c>
      <c r="V11" s="1" t="e">
        <f>VLOOKUP($C11,事故データ!$I$4:$AU$364,7,0)</f>
        <v>#N/A</v>
      </c>
      <c r="W11" s="1" t="e">
        <f>VLOOKUP($C11,事故データ!$I$4:$AU$364,14,0)</f>
        <v>#N/A</v>
      </c>
      <c r="X11" s="225" t="e">
        <f>VLOOKUP($C11,事故データ!$I$4:$AU$364,33,0)</f>
        <v>#N/A</v>
      </c>
      <c r="Z11" s="142" t="e">
        <f>VLOOKUP($D11,事故データ!$I$4:$AU$364,20,0)</f>
        <v>#N/A</v>
      </c>
      <c r="AA11" s="1" t="e">
        <f>VLOOKUP($D11,事故データ!$I$4:$AU$364,7,0)</f>
        <v>#N/A</v>
      </c>
      <c r="AB11" s="1" t="e">
        <f>VLOOKUP($D11,事故データ!$I$4:$AU$364,14,0)</f>
        <v>#N/A</v>
      </c>
      <c r="AC11" s="143" t="e">
        <f>VLOOKUP($D11,事故データ!$I$4:$AU$364,33,0)</f>
        <v>#N/A</v>
      </c>
      <c r="AE11" s="142" t="e">
        <f>VLOOKUP($E11,事故データ!$I$4:$AU$364,20,0)</f>
        <v>#N/A</v>
      </c>
      <c r="AF11" t="e">
        <f>VLOOKUP($E11,事故データ!$I$4:$AU$364,7,0)</f>
        <v>#N/A</v>
      </c>
      <c r="AG11" s="1" t="e">
        <f>VLOOKUP($E11,事故データ!$I$4:$AU$364,14,0)</f>
        <v>#N/A</v>
      </c>
      <c r="AH11" s="143" t="e">
        <f>VLOOKUP($E11,事故データ!$I$4:$AU$364,33,0)</f>
        <v>#N/A</v>
      </c>
      <c r="AJ11" s="142" t="e">
        <f>VLOOKUP($F11,事故データ!$I$4:$AU$364,20,0)</f>
        <v>#N/A</v>
      </c>
      <c r="AK11" t="e">
        <f>VLOOKUP($F11,事故データ!$I$4:$AU$364,7,0)</f>
        <v>#N/A</v>
      </c>
      <c r="AL11" s="1" t="e">
        <f>VLOOKUP($F11,事故データ!$I$4:$AU$364,14,0)</f>
        <v>#N/A</v>
      </c>
      <c r="AM11" s="143" t="e">
        <f>VLOOKUP($F11,事故データ!$I$4:$AU$364,33,0)</f>
        <v>#N/A</v>
      </c>
      <c r="AN11" s="138"/>
      <c r="AO11" s="142" t="e">
        <f>VLOOKUP($G11,事故データ!$I$4:$AU$364,20,0)</f>
        <v>#N/A</v>
      </c>
      <c r="AP11" t="e">
        <f>VLOOKUP($G11,事故データ!$I$4:$AU$364,7,0)</f>
        <v>#N/A</v>
      </c>
      <c r="AQ11" t="e">
        <f>VLOOKUP($G11,事故データ!$I$4:$AU$364,14,0)</f>
        <v>#N/A</v>
      </c>
      <c r="AR11" s="143" t="e">
        <f>VLOOKUP($G11,事故データ!$I$4:$AU$364,33,0)</f>
        <v>#N/A</v>
      </c>
      <c r="AS11" s="138"/>
      <c r="AT11" s="138"/>
    </row>
    <row r="12" spans="1:46">
      <c r="A12" s="144" t="s">
        <v>300</v>
      </c>
      <c r="B12" s="144" t="s">
        <v>481</v>
      </c>
      <c r="C12" s="144" t="s">
        <v>526</v>
      </c>
      <c r="D12" s="144" t="s">
        <v>527</v>
      </c>
      <c r="E12" s="144" t="s">
        <v>528</v>
      </c>
      <c r="F12" s="144" t="s">
        <v>529</v>
      </c>
      <c r="G12" s="144" t="s">
        <v>530</v>
      </c>
      <c r="J12">
        <v>7</v>
      </c>
      <c r="K12" s="51" t="str">
        <f>VLOOKUP($A12,事故データ!$I$4:$AU$364,20,0)</f>
        <v>C</v>
      </c>
      <c r="L12" s="140">
        <f>VLOOKUP($A12,事故データ!$I$4:$AU$364,7,0)</f>
        <v>19</v>
      </c>
      <c r="M12" s="140">
        <f>VLOOKUP($A12,事故データ!$I$4:$AU$364,14,0)</f>
        <v>1</v>
      </c>
      <c r="N12" s="145" t="str">
        <f>VLOOKUP($A12,事故データ!$I$4:$AU$364,33,0)</f>
        <v>移動時</v>
      </c>
      <c r="P12" s="142" t="e">
        <f>VLOOKUP($B12,事故データ!$I$4:$AU$364,20,0)</f>
        <v>#N/A</v>
      </c>
      <c r="Q12" s="1" t="e">
        <f>VLOOKUP($B12,事故データ!$I$4:$AU$364,7,0)</f>
        <v>#N/A</v>
      </c>
      <c r="R12" s="1" t="e">
        <f>VLOOKUP($B12,事故データ!$I$4:$AU$364,14,0)</f>
        <v>#N/A</v>
      </c>
      <c r="S12" s="225" t="e">
        <f>VLOOKUP($B12,事故データ!$I$4:$AU$364,33,0)</f>
        <v>#N/A</v>
      </c>
      <c r="U12" s="142" t="e">
        <f>VLOOKUP($C12,事故データ!$I$4:$AU$364,20,0)</f>
        <v>#N/A</v>
      </c>
      <c r="V12" s="1" t="e">
        <f>VLOOKUP($C12,事故データ!$I$4:$AU$364,7,0)</f>
        <v>#N/A</v>
      </c>
      <c r="W12" s="1" t="e">
        <f>VLOOKUP($C12,事故データ!$I$4:$AU$364,14,0)</f>
        <v>#N/A</v>
      </c>
      <c r="X12" s="225" t="e">
        <f>VLOOKUP($C12,事故データ!$I$4:$AU$364,33,0)</f>
        <v>#N/A</v>
      </c>
      <c r="Z12" s="142" t="e">
        <f>VLOOKUP($D12,事故データ!$I$4:$AU$364,20,0)</f>
        <v>#N/A</v>
      </c>
      <c r="AA12" s="1" t="e">
        <f>VLOOKUP($D12,事故データ!$I$4:$AU$364,7,0)</f>
        <v>#N/A</v>
      </c>
      <c r="AB12" s="1" t="e">
        <f>VLOOKUP($D12,事故データ!$I$4:$AU$364,14,0)</f>
        <v>#N/A</v>
      </c>
      <c r="AC12" s="143" t="e">
        <f>VLOOKUP($D12,事故データ!$I$4:$AU$364,33,0)</f>
        <v>#N/A</v>
      </c>
      <c r="AE12" s="142" t="e">
        <f>VLOOKUP($E12,事故データ!$I$4:$AU$364,20,0)</f>
        <v>#N/A</v>
      </c>
      <c r="AF12" t="e">
        <f>VLOOKUP($E12,事故データ!$I$4:$AU$364,7,0)</f>
        <v>#N/A</v>
      </c>
      <c r="AG12" s="1" t="e">
        <f>VLOOKUP($E12,事故データ!$I$4:$AU$364,14,0)</f>
        <v>#N/A</v>
      </c>
      <c r="AH12" s="143" t="e">
        <f>VLOOKUP($E12,事故データ!$I$4:$AU$364,33,0)</f>
        <v>#N/A</v>
      </c>
      <c r="AJ12" s="142" t="e">
        <f>VLOOKUP($F12,事故データ!$I$4:$AU$364,20,0)</f>
        <v>#N/A</v>
      </c>
      <c r="AK12" t="e">
        <f>VLOOKUP($F12,事故データ!$I$4:$AU$364,7,0)</f>
        <v>#N/A</v>
      </c>
      <c r="AL12" s="1" t="e">
        <f>VLOOKUP($F12,事故データ!$I$4:$AU$364,14,0)</f>
        <v>#N/A</v>
      </c>
      <c r="AM12" s="143" t="e">
        <f>VLOOKUP($F12,事故データ!$I$4:$AU$364,33,0)</f>
        <v>#N/A</v>
      </c>
      <c r="AN12" s="138"/>
      <c r="AO12" s="142" t="e">
        <f>VLOOKUP($G12,事故データ!$I$4:$AU$364,20,0)</f>
        <v>#N/A</v>
      </c>
      <c r="AP12" t="e">
        <f>VLOOKUP($G12,事故データ!$I$4:$AU$364,7,0)</f>
        <v>#N/A</v>
      </c>
      <c r="AQ12" t="e">
        <f>VLOOKUP($G12,事故データ!$I$4:$AU$364,14,0)</f>
        <v>#N/A</v>
      </c>
      <c r="AR12" s="143" t="e">
        <f>VLOOKUP($G12,事故データ!$I$4:$AU$364,33,0)</f>
        <v>#N/A</v>
      </c>
      <c r="AS12" s="138"/>
      <c r="AT12" s="138"/>
    </row>
    <row r="13" spans="1:46">
      <c r="A13" s="144" t="s">
        <v>301</v>
      </c>
      <c r="B13" s="144" t="s">
        <v>482</v>
      </c>
      <c r="C13" s="144" t="s">
        <v>531</v>
      </c>
      <c r="D13" s="144" t="s">
        <v>532</v>
      </c>
      <c r="E13" s="144" t="s">
        <v>533</v>
      </c>
      <c r="F13" s="144" t="s">
        <v>534</v>
      </c>
      <c r="G13" s="144" t="s">
        <v>535</v>
      </c>
      <c r="J13">
        <v>8</v>
      </c>
      <c r="K13" s="51" t="str">
        <f>VLOOKUP($A13,事故データ!$I$4:$AU$364,20,0)</f>
        <v>H</v>
      </c>
      <c r="L13" s="140">
        <f>VLOOKUP($A13,事故データ!$I$4:$AU$364,7,0)</f>
        <v>19</v>
      </c>
      <c r="M13" s="140">
        <f>VLOOKUP($A13,事故データ!$I$4:$AU$364,14,0)</f>
        <v>1</v>
      </c>
      <c r="N13" s="145" t="str">
        <f>VLOOKUP($A13,事故データ!$I$4:$AU$364,33,0)</f>
        <v>駐停車時措置</v>
      </c>
      <c r="P13" s="142" t="e">
        <f>VLOOKUP($B13,事故データ!$I$4:$AU$364,20,0)</f>
        <v>#N/A</v>
      </c>
      <c r="Q13" s="1" t="e">
        <f>VLOOKUP($B13,事故データ!$I$4:$AU$364,7,0)</f>
        <v>#N/A</v>
      </c>
      <c r="R13" s="1" t="e">
        <f>VLOOKUP($B13,事故データ!$I$4:$AU$364,14,0)</f>
        <v>#N/A</v>
      </c>
      <c r="S13" s="225" t="e">
        <f>VLOOKUP($B13,事故データ!$I$4:$AU$364,33,0)</f>
        <v>#N/A</v>
      </c>
      <c r="U13" s="142" t="e">
        <f>VLOOKUP($C13,事故データ!$I$4:$AU$364,20,0)</f>
        <v>#N/A</v>
      </c>
      <c r="V13" s="1" t="e">
        <f>VLOOKUP($C13,事故データ!$I$4:$AU$364,7,0)</f>
        <v>#N/A</v>
      </c>
      <c r="W13" s="1" t="e">
        <f>VLOOKUP($C13,事故データ!$I$4:$AU$364,14,0)</f>
        <v>#N/A</v>
      </c>
      <c r="X13" s="225" t="e">
        <f>VLOOKUP($C13,事故データ!$I$4:$AU$364,33,0)</f>
        <v>#N/A</v>
      </c>
      <c r="Z13" s="142" t="e">
        <f>VLOOKUP($D13,事故データ!$I$4:$AU$364,20,0)</f>
        <v>#N/A</v>
      </c>
      <c r="AA13" s="1" t="e">
        <f>VLOOKUP($D13,事故データ!$I$4:$AU$364,7,0)</f>
        <v>#N/A</v>
      </c>
      <c r="AB13" s="1" t="e">
        <f>VLOOKUP($D13,事故データ!$I$4:$AU$364,14,0)</f>
        <v>#N/A</v>
      </c>
      <c r="AC13" s="143" t="e">
        <f>VLOOKUP($D13,事故データ!$I$4:$AU$364,33,0)</f>
        <v>#N/A</v>
      </c>
      <c r="AE13" s="142" t="e">
        <f>VLOOKUP($E13,事故データ!$I$4:$AU$364,20,0)</f>
        <v>#N/A</v>
      </c>
      <c r="AF13" t="e">
        <f>VLOOKUP($E13,事故データ!$I$4:$AU$364,7,0)</f>
        <v>#N/A</v>
      </c>
      <c r="AG13" s="1" t="e">
        <f>VLOOKUP($E13,事故データ!$I$4:$AU$364,14,0)</f>
        <v>#N/A</v>
      </c>
      <c r="AH13" s="143" t="e">
        <f>VLOOKUP($E13,事故データ!$I$4:$AU$364,33,0)</f>
        <v>#N/A</v>
      </c>
      <c r="AJ13" s="142" t="e">
        <f>VLOOKUP($F13,事故データ!$I$4:$AU$364,20,0)</f>
        <v>#N/A</v>
      </c>
      <c r="AK13" t="e">
        <f>VLOOKUP($F13,事故データ!$I$4:$AU$364,7,0)</f>
        <v>#N/A</v>
      </c>
      <c r="AL13" s="1" t="e">
        <f>VLOOKUP($F13,事故データ!$I$4:$AU$364,14,0)</f>
        <v>#N/A</v>
      </c>
      <c r="AM13" s="143" t="e">
        <f>VLOOKUP($F13,事故データ!$I$4:$AU$364,33,0)</f>
        <v>#N/A</v>
      </c>
      <c r="AN13" s="138"/>
      <c r="AO13" s="142" t="e">
        <f>VLOOKUP($G13,事故データ!$I$4:$AU$364,20,0)</f>
        <v>#N/A</v>
      </c>
      <c r="AP13" t="e">
        <f>VLOOKUP($G13,事故データ!$I$4:$AU$364,7,0)</f>
        <v>#N/A</v>
      </c>
      <c r="AQ13" t="e">
        <f>VLOOKUP($G13,事故データ!$I$4:$AU$364,14,0)</f>
        <v>#N/A</v>
      </c>
      <c r="AR13" s="143" t="e">
        <f>VLOOKUP($G13,事故データ!$I$4:$AU$364,33,0)</f>
        <v>#N/A</v>
      </c>
      <c r="AS13" s="138"/>
      <c r="AT13" s="138"/>
    </row>
    <row r="14" spans="1:46">
      <c r="A14" s="144" t="s">
        <v>302</v>
      </c>
      <c r="B14" s="144" t="s">
        <v>483</v>
      </c>
      <c r="C14" s="144" t="s">
        <v>536</v>
      </c>
      <c r="D14" s="144" t="s">
        <v>537</v>
      </c>
      <c r="E14" s="144" t="s">
        <v>538</v>
      </c>
      <c r="F14" s="144" t="s">
        <v>539</v>
      </c>
      <c r="G14" s="144" t="s">
        <v>540</v>
      </c>
      <c r="J14">
        <v>9</v>
      </c>
      <c r="K14" s="51" t="str">
        <f>VLOOKUP($A14,事故データ!$I$4:$AU$364,20,0)</f>
        <v>I</v>
      </c>
      <c r="L14" s="140">
        <f>VLOOKUP($A14,事故データ!$I$4:$AU$364,7,0)</f>
        <v>19</v>
      </c>
      <c r="M14" s="140">
        <f>VLOOKUP($A14,事故データ!$I$4:$AU$364,14,0)</f>
        <v>1</v>
      </c>
      <c r="N14" s="145" t="str">
        <f>VLOOKUP($A14,事故データ!$I$4:$AU$364,33,0)</f>
        <v>発進時＆措置等</v>
      </c>
      <c r="P14" s="142" t="e">
        <f>VLOOKUP($B14,事故データ!$I$4:$AU$364,20,0)</f>
        <v>#N/A</v>
      </c>
      <c r="Q14" s="1" t="e">
        <f>VLOOKUP($B14,事故データ!$I$4:$AU$364,7,0)</f>
        <v>#N/A</v>
      </c>
      <c r="R14" s="1" t="e">
        <f>VLOOKUP($B14,事故データ!$I$4:$AU$364,14,0)</f>
        <v>#N/A</v>
      </c>
      <c r="S14" s="225" t="e">
        <f>VLOOKUP($B14,事故データ!$I$4:$AU$364,33,0)</f>
        <v>#N/A</v>
      </c>
      <c r="U14" s="142" t="e">
        <f>VLOOKUP($C14,事故データ!$I$4:$AU$364,20,0)</f>
        <v>#N/A</v>
      </c>
      <c r="V14" s="1" t="e">
        <f>VLOOKUP($C14,事故データ!$I$4:$AU$364,7,0)</f>
        <v>#N/A</v>
      </c>
      <c r="W14" s="1" t="e">
        <f>VLOOKUP($C14,事故データ!$I$4:$AU$364,14,0)</f>
        <v>#N/A</v>
      </c>
      <c r="X14" s="225" t="e">
        <f>VLOOKUP($C14,事故データ!$I$4:$AU$364,33,0)</f>
        <v>#N/A</v>
      </c>
      <c r="Z14" s="142" t="e">
        <f>VLOOKUP($D14,事故データ!$I$4:$AU$364,20,0)</f>
        <v>#N/A</v>
      </c>
      <c r="AA14" s="1" t="e">
        <f>VLOOKUP($D14,事故データ!$I$4:$AU$364,7,0)</f>
        <v>#N/A</v>
      </c>
      <c r="AB14" s="1" t="e">
        <f>VLOOKUP($D14,事故データ!$I$4:$AU$364,14,0)</f>
        <v>#N/A</v>
      </c>
      <c r="AC14" s="143" t="e">
        <f>VLOOKUP($D14,事故データ!$I$4:$AU$364,33,0)</f>
        <v>#N/A</v>
      </c>
      <c r="AE14" s="142" t="e">
        <f>VLOOKUP($E14,事故データ!$I$4:$AU$364,20,0)</f>
        <v>#N/A</v>
      </c>
      <c r="AF14" t="e">
        <f>VLOOKUP($E14,事故データ!$I$4:$AU$364,7,0)</f>
        <v>#N/A</v>
      </c>
      <c r="AG14" s="1" t="e">
        <f>VLOOKUP($E14,事故データ!$I$4:$AU$364,14,0)</f>
        <v>#N/A</v>
      </c>
      <c r="AH14" s="143" t="e">
        <f>VLOOKUP($E14,事故データ!$I$4:$AU$364,33,0)</f>
        <v>#N/A</v>
      </c>
      <c r="AJ14" s="142" t="e">
        <f>VLOOKUP($F14,事故データ!$I$4:$AU$364,20,0)</f>
        <v>#N/A</v>
      </c>
      <c r="AK14" t="e">
        <f>VLOOKUP($F14,事故データ!$I$4:$AU$364,7,0)</f>
        <v>#N/A</v>
      </c>
      <c r="AL14" s="1" t="e">
        <f>VLOOKUP($F14,事故データ!$I$4:$AU$364,14,0)</f>
        <v>#N/A</v>
      </c>
      <c r="AM14" s="143" t="e">
        <f>VLOOKUP($F14,事故データ!$I$4:$AU$364,33,0)</f>
        <v>#N/A</v>
      </c>
      <c r="AN14" s="138"/>
      <c r="AO14" s="142" t="e">
        <f>VLOOKUP($G14,事故データ!$I$4:$AU$364,20,0)</f>
        <v>#N/A</v>
      </c>
      <c r="AP14" t="e">
        <f>VLOOKUP($G14,事故データ!$I$4:$AU$364,7,0)</f>
        <v>#N/A</v>
      </c>
      <c r="AQ14" t="e">
        <f>VLOOKUP($G14,事故データ!$I$4:$AU$364,14,0)</f>
        <v>#N/A</v>
      </c>
      <c r="AR14" s="143" t="e">
        <f>VLOOKUP($G14,事故データ!$I$4:$AU$364,33,0)</f>
        <v>#N/A</v>
      </c>
      <c r="AS14" s="138"/>
      <c r="AT14" s="138"/>
    </row>
    <row r="15" spans="1:46">
      <c r="A15" s="144" t="s">
        <v>303</v>
      </c>
      <c r="B15" s="144" t="s">
        <v>484</v>
      </c>
      <c r="C15" s="144" t="s">
        <v>541</v>
      </c>
      <c r="D15" s="144" t="s">
        <v>542</v>
      </c>
      <c r="E15" s="144" t="s">
        <v>543</v>
      </c>
      <c r="F15" s="144" t="s">
        <v>544</v>
      </c>
      <c r="G15" s="144" t="s">
        <v>545</v>
      </c>
      <c r="J15">
        <v>10</v>
      </c>
      <c r="K15" s="51" t="str">
        <f>VLOOKUP($A15,事故データ!$I$4:$AU$364,20,0)</f>
        <v>R</v>
      </c>
      <c r="L15" s="140">
        <f>VLOOKUP($A15,事故データ!$I$4:$AU$364,7,0)</f>
        <v>19</v>
      </c>
      <c r="M15" s="140">
        <f>VLOOKUP($A15,事故データ!$I$4:$AU$364,14,0)</f>
        <v>1</v>
      </c>
      <c r="N15" s="145" t="str">
        <f>VLOOKUP($A15,事故データ!$I$4:$AU$364,33,0)</f>
        <v>バック時</v>
      </c>
      <c r="P15" s="142" t="e">
        <f>VLOOKUP($B15,事故データ!$I$4:$AU$364,20,0)</f>
        <v>#N/A</v>
      </c>
      <c r="Q15" s="1" t="e">
        <f>VLOOKUP($B15,事故データ!$I$4:$AU$364,7,0)</f>
        <v>#N/A</v>
      </c>
      <c r="R15" s="1" t="e">
        <f>VLOOKUP($B15,事故データ!$I$4:$AU$364,14,0)</f>
        <v>#N/A</v>
      </c>
      <c r="S15" s="225" t="e">
        <f>VLOOKUP($B15,事故データ!$I$4:$AU$364,33,0)</f>
        <v>#N/A</v>
      </c>
      <c r="U15" s="142" t="e">
        <f>VLOOKUP($C15,事故データ!$I$4:$AU$364,20,0)</f>
        <v>#N/A</v>
      </c>
      <c r="V15" s="1" t="e">
        <f>VLOOKUP($C15,事故データ!$I$4:$AU$364,7,0)</f>
        <v>#N/A</v>
      </c>
      <c r="W15" s="1" t="e">
        <f>VLOOKUP($C15,事故データ!$I$4:$AU$364,14,0)</f>
        <v>#N/A</v>
      </c>
      <c r="X15" s="225" t="e">
        <f>VLOOKUP($C15,事故データ!$I$4:$AU$364,33,0)</f>
        <v>#N/A</v>
      </c>
      <c r="Z15" s="142" t="e">
        <f>VLOOKUP($D15,事故データ!$I$4:$AU$364,20,0)</f>
        <v>#N/A</v>
      </c>
      <c r="AA15" s="1" t="e">
        <f>VLOOKUP($D15,事故データ!$I$4:$AU$364,7,0)</f>
        <v>#N/A</v>
      </c>
      <c r="AB15" s="1" t="e">
        <f>VLOOKUP($D15,事故データ!$I$4:$AU$364,14,0)</f>
        <v>#N/A</v>
      </c>
      <c r="AC15" s="143" t="e">
        <f>VLOOKUP($D15,事故データ!$I$4:$AU$364,33,0)</f>
        <v>#N/A</v>
      </c>
      <c r="AE15" s="142" t="e">
        <f>VLOOKUP($E15,事故データ!$I$4:$AU$364,20,0)</f>
        <v>#N/A</v>
      </c>
      <c r="AF15" t="e">
        <f>VLOOKUP($E15,事故データ!$I$4:$AU$364,7,0)</f>
        <v>#N/A</v>
      </c>
      <c r="AG15" s="1" t="e">
        <f>VLOOKUP($E15,事故データ!$I$4:$AU$364,14,0)</f>
        <v>#N/A</v>
      </c>
      <c r="AH15" s="143" t="e">
        <f>VLOOKUP($E15,事故データ!$I$4:$AU$364,33,0)</f>
        <v>#N/A</v>
      </c>
      <c r="AJ15" s="142" t="e">
        <f>VLOOKUP($F15,事故データ!$I$4:$AU$364,20,0)</f>
        <v>#N/A</v>
      </c>
      <c r="AK15" t="e">
        <f>VLOOKUP($F15,事故データ!$I$4:$AU$364,7,0)</f>
        <v>#N/A</v>
      </c>
      <c r="AL15" s="1" t="e">
        <f>VLOOKUP($F15,事故データ!$I$4:$AU$364,14,0)</f>
        <v>#N/A</v>
      </c>
      <c r="AM15" s="143" t="e">
        <f>VLOOKUP($F15,事故データ!$I$4:$AU$364,33,0)</f>
        <v>#N/A</v>
      </c>
      <c r="AN15" s="138"/>
      <c r="AO15" s="142" t="e">
        <f>VLOOKUP($G15,事故データ!$I$4:$AU$364,20,0)</f>
        <v>#N/A</v>
      </c>
      <c r="AP15" t="e">
        <f>VLOOKUP($G15,事故データ!$I$4:$AU$364,7,0)</f>
        <v>#N/A</v>
      </c>
      <c r="AQ15" t="e">
        <f>VLOOKUP($G15,事故データ!$I$4:$AU$364,14,0)</f>
        <v>#N/A</v>
      </c>
      <c r="AR15" s="143" t="e">
        <f>VLOOKUP($G15,事故データ!$I$4:$AU$364,33,0)</f>
        <v>#N/A</v>
      </c>
      <c r="AS15" s="138"/>
      <c r="AT15" s="138"/>
    </row>
    <row r="16" spans="1:46">
      <c r="A16" s="144" t="s">
        <v>304</v>
      </c>
      <c r="B16" s="144" t="s">
        <v>485</v>
      </c>
      <c r="C16" s="144" t="s">
        <v>546</v>
      </c>
      <c r="D16" s="144" t="s">
        <v>547</v>
      </c>
      <c r="E16" s="144" t="s">
        <v>548</v>
      </c>
      <c r="F16" s="144" t="s">
        <v>549</v>
      </c>
      <c r="G16" s="144" t="s">
        <v>550</v>
      </c>
      <c r="J16">
        <v>11</v>
      </c>
      <c r="K16" s="51" t="str">
        <f>VLOOKUP($A16,事故データ!$I$4:$AU$364,20,0)</f>
        <v>J</v>
      </c>
      <c r="L16" s="140">
        <f>VLOOKUP($A16,事故データ!$I$4:$AU$364,7,0)</f>
        <v>19</v>
      </c>
      <c r="M16" s="140">
        <f>VLOOKUP($A16,事故データ!$I$4:$AU$364,14,0)</f>
        <v>1</v>
      </c>
      <c r="N16" s="145" t="str">
        <f>VLOOKUP($A16,事故データ!$I$4:$AU$364,33,0)</f>
        <v>移動時</v>
      </c>
      <c r="P16" s="142" t="e">
        <f>VLOOKUP($B16,事故データ!$I$4:$AU$364,20,0)</f>
        <v>#N/A</v>
      </c>
      <c r="Q16" s="1" t="e">
        <f>VLOOKUP($B16,事故データ!$I$4:$AU$364,7,0)</f>
        <v>#N/A</v>
      </c>
      <c r="R16" s="1" t="e">
        <f>VLOOKUP($B16,事故データ!$I$4:$AU$364,14,0)</f>
        <v>#N/A</v>
      </c>
      <c r="S16" s="225" t="e">
        <f>VLOOKUP($B16,事故データ!$I$4:$AU$364,33,0)</f>
        <v>#N/A</v>
      </c>
      <c r="U16" s="142" t="e">
        <f>VLOOKUP($C16,事故データ!$I$4:$AU$364,20,0)</f>
        <v>#N/A</v>
      </c>
      <c r="V16" s="1" t="e">
        <f>VLOOKUP($C16,事故データ!$I$4:$AU$364,7,0)</f>
        <v>#N/A</v>
      </c>
      <c r="W16" s="1" t="e">
        <f>VLOOKUP($C16,事故データ!$I$4:$AU$364,14,0)</f>
        <v>#N/A</v>
      </c>
      <c r="X16" s="225" t="e">
        <f>VLOOKUP($C16,事故データ!$I$4:$AU$364,33,0)</f>
        <v>#N/A</v>
      </c>
      <c r="Z16" s="142" t="e">
        <f>VLOOKUP($D16,事故データ!$I$4:$AU$364,20,0)</f>
        <v>#N/A</v>
      </c>
      <c r="AA16" s="1" t="e">
        <f>VLOOKUP($D16,事故データ!$I$4:$AU$364,7,0)</f>
        <v>#N/A</v>
      </c>
      <c r="AB16" s="1" t="e">
        <f>VLOOKUP($D16,事故データ!$I$4:$AU$364,14,0)</f>
        <v>#N/A</v>
      </c>
      <c r="AC16" s="143" t="e">
        <f>VLOOKUP($D16,事故データ!$I$4:$AU$364,33,0)</f>
        <v>#N/A</v>
      </c>
      <c r="AE16" s="142" t="e">
        <f>VLOOKUP($E16,事故データ!$I$4:$AU$364,20,0)</f>
        <v>#N/A</v>
      </c>
      <c r="AF16" t="e">
        <f>VLOOKUP($E16,事故データ!$I$4:$AU$364,7,0)</f>
        <v>#N/A</v>
      </c>
      <c r="AG16" s="1" t="e">
        <f>VLOOKUP($E16,事故データ!$I$4:$AU$364,14,0)</f>
        <v>#N/A</v>
      </c>
      <c r="AH16" s="143" t="e">
        <f>VLOOKUP($E16,事故データ!$I$4:$AU$364,33,0)</f>
        <v>#N/A</v>
      </c>
      <c r="AJ16" s="142" t="e">
        <f>VLOOKUP($F16,事故データ!$I$4:$AU$364,20,0)</f>
        <v>#N/A</v>
      </c>
      <c r="AK16" t="e">
        <f>VLOOKUP($F16,事故データ!$I$4:$AU$364,7,0)</f>
        <v>#N/A</v>
      </c>
      <c r="AL16" s="1" t="e">
        <f>VLOOKUP($F16,事故データ!$I$4:$AU$364,14,0)</f>
        <v>#N/A</v>
      </c>
      <c r="AM16" s="143" t="e">
        <f>VLOOKUP($F16,事故データ!$I$4:$AU$364,33,0)</f>
        <v>#N/A</v>
      </c>
      <c r="AN16" s="138"/>
      <c r="AO16" s="142" t="e">
        <f>VLOOKUP($G16,事故データ!$I$4:$AU$364,20,0)</f>
        <v>#N/A</v>
      </c>
      <c r="AP16" t="e">
        <f>VLOOKUP($G16,事故データ!$I$4:$AU$364,7,0)</f>
        <v>#N/A</v>
      </c>
      <c r="AQ16" t="e">
        <f>VLOOKUP($G16,事故データ!$I$4:$AU$364,14,0)</f>
        <v>#N/A</v>
      </c>
      <c r="AR16" s="143" t="e">
        <f>VLOOKUP($G16,事故データ!$I$4:$AU$364,33,0)</f>
        <v>#N/A</v>
      </c>
      <c r="AS16" s="138"/>
      <c r="AT16" s="138"/>
    </row>
    <row r="17" spans="1:46">
      <c r="A17" s="144" t="s">
        <v>305</v>
      </c>
      <c r="B17" s="144" t="s">
        <v>486</v>
      </c>
      <c r="C17" s="144" t="s">
        <v>551</v>
      </c>
      <c r="D17" s="144" t="s">
        <v>552</v>
      </c>
      <c r="E17" s="144" t="s">
        <v>553</v>
      </c>
      <c r="F17" s="144" t="s">
        <v>554</v>
      </c>
      <c r="G17" s="144" t="s">
        <v>555</v>
      </c>
      <c r="J17">
        <v>12</v>
      </c>
      <c r="K17" s="51" t="str">
        <f>VLOOKUP($A17,事故データ!$I$4:$AU$364,20,0)</f>
        <v>大阪次郎</v>
      </c>
      <c r="L17" s="140">
        <f>VLOOKUP($A17,事故データ!$I$4:$AU$364,7,0)</f>
        <v>19</v>
      </c>
      <c r="M17" s="140">
        <f>VLOOKUP($A17,事故データ!$I$4:$AU$364,14,0)</f>
        <v>1</v>
      </c>
      <c r="N17" s="145" t="str">
        <f>VLOOKUP($A17,事故データ!$I$4:$AU$364,33,0)</f>
        <v>バック時</v>
      </c>
      <c r="P17" s="142" t="e">
        <f>VLOOKUP($B17,事故データ!$I$4:$AU$364,20,0)</f>
        <v>#N/A</v>
      </c>
      <c r="Q17" s="1" t="e">
        <f>VLOOKUP($B17,事故データ!$I$4:$AU$364,7,0)</f>
        <v>#N/A</v>
      </c>
      <c r="R17" s="1" t="e">
        <f>VLOOKUP($B17,事故データ!$I$4:$AU$364,14,0)</f>
        <v>#N/A</v>
      </c>
      <c r="S17" s="225" t="e">
        <f>VLOOKUP($B17,事故データ!$I$4:$AU$364,33,0)</f>
        <v>#N/A</v>
      </c>
      <c r="U17" s="142" t="e">
        <f>VLOOKUP($C17,事故データ!$I$4:$AU$364,20,0)</f>
        <v>#N/A</v>
      </c>
      <c r="V17" s="1" t="e">
        <f>VLOOKUP($C17,事故データ!$I$4:$AU$364,7,0)</f>
        <v>#N/A</v>
      </c>
      <c r="W17" s="1" t="e">
        <f>VLOOKUP($C17,事故データ!$I$4:$AU$364,14,0)</f>
        <v>#N/A</v>
      </c>
      <c r="X17" s="225" t="e">
        <f>VLOOKUP($C17,事故データ!$I$4:$AU$364,33,0)</f>
        <v>#N/A</v>
      </c>
      <c r="Z17" s="142" t="e">
        <f>VLOOKUP($D17,事故データ!$I$4:$AU$364,20,0)</f>
        <v>#N/A</v>
      </c>
      <c r="AA17" s="1" t="e">
        <f>VLOOKUP($D17,事故データ!$I$4:$AU$364,7,0)</f>
        <v>#N/A</v>
      </c>
      <c r="AB17" s="1" t="e">
        <f>VLOOKUP($D17,事故データ!$I$4:$AU$364,14,0)</f>
        <v>#N/A</v>
      </c>
      <c r="AC17" s="143" t="e">
        <f>VLOOKUP($D17,事故データ!$I$4:$AU$364,33,0)</f>
        <v>#N/A</v>
      </c>
      <c r="AE17" s="142" t="e">
        <f>VLOOKUP($E17,事故データ!$I$4:$AU$364,20,0)</f>
        <v>#N/A</v>
      </c>
      <c r="AF17" t="e">
        <f>VLOOKUP($E17,事故データ!$I$4:$AU$364,7,0)</f>
        <v>#N/A</v>
      </c>
      <c r="AG17" s="1" t="e">
        <f>VLOOKUP($E17,事故データ!$I$4:$AU$364,14,0)</f>
        <v>#N/A</v>
      </c>
      <c r="AH17" s="143" t="e">
        <f>VLOOKUP($E17,事故データ!$I$4:$AU$364,33,0)</f>
        <v>#N/A</v>
      </c>
      <c r="AJ17" s="142" t="e">
        <f>VLOOKUP($F17,事故データ!$I$4:$AU$364,20,0)</f>
        <v>#N/A</v>
      </c>
      <c r="AK17" t="e">
        <f>VLOOKUP($F17,事故データ!$I$4:$AU$364,7,0)</f>
        <v>#N/A</v>
      </c>
      <c r="AL17" s="1" t="e">
        <f>VLOOKUP($F17,事故データ!$I$4:$AU$364,14,0)</f>
        <v>#N/A</v>
      </c>
      <c r="AM17" s="143" t="e">
        <f>VLOOKUP($F17,事故データ!$I$4:$AU$364,33,0)</f>
        <v>#N/A</v>
      </c>
      <c r="AN17" s="138"/>
      <c r="AO17" s="142" t="e">
        <f>VLOOKUP($G17,事故データ!$I$4:$AU$364,20,0)</f>
        <v>#N/A</v>
      </c>
      <c r="AP17" t="e">
        <f>VLOOKUP($G17,事故データ!$I$4:$AU$364,7,0)</f>
        <v>#N/A</v>
      </c>
      <c r="AQ17" t="e">
        <f>VLOOKUP($G17,事故データ!$I$4:$AU$364,14,0)</f>
        <v>#N/A</v>
      </c>
      <c r="AR17" s="143" t="e">
        <f>VLOOKUP($G17,事故データ!$I$4:$AU$364,33,0)</f>
        <v>#N/A</v>
      </c>
      <c r="AS17" s="138"/>
      <c r="AT17" s="138"/>
    </row>
    <row r="18" spans="1:46">
      <c r="A18" s="144" t="s">
        <v>306</v>
      </c>
      <c r="B18" s="144" t="s">
        <v>487</v>
      </c>
      <c r="C18" s="144" t="s">
        <v>556</v>
      </c>
      <c r="D18" s="144" t="s">
        <v>557</v>
      </c>
      <c r="E18" s="144" t="s">
        <v>558</v>
      </c>
      <c r="F18" s="144" t="s">
        <v>559</v>
      </c>
      <c r="G18" s="144" t="s">
        <v>560</v>
      </c>
      <c r="J18">
        <v>13</v>
      </c>
      <c r="K18" s="51" t="str">
        <f>VLOOKUP($A18,事故データ!$I$4:$AU$364,20,0)</f>
        <v>V</v>
      </c>
      <c r="L18" s="140">
        <f>VLOOKUP($A18,事故データ!$I$4:$AU$364,7,0)</f>
        <v>19</v>
      </c>
      <c r="M18" s="140">
        <f>VLOOKUP($A18,事故データ!$I$4:$AU$364,14,0)</f>
        <v>1</v>
      </c>
      <c r="N18" s="145" t="str">
        <f>VLOOKUP($A18,事故データ!$I$4:$AU$364,33,0)</f>
        <v>バック時</v>
      </c>
      <c r="P18" s="142" t="e">
        <f>VLOOKUP($B18,事故データ!$I$4:$AU$364,20,0)</f>
        <v>#N/A</v>
      </c>
      <c r="Q18" s="1" t="e">
        <f>VLOOKUP($B18,事故データ!$I$4:$AU$364,7,0)</f>
        <v>#N/A</v>
      </c>
      <c r="R18" s="1" t="e">
        <f>VLOOKUP($B18,事故データ!$I$4:$AU$364,14,0)</f>
        <v>#N/A</v>
      </c>
      <c r="S18" s="225" t="e">
        <f>VLOOKUP($B18,事故データ!$I$4:$AU$364,33,0)</f>
        <v>#N/A</v>
      </c>
      <c r="U18" s="142" t="e">
        <f>VLOOKUP($C18,事故データ!$I$4:$AU$364,20,0)</f>
        <v>#N/A</v>
      </c>
      <c r="V18" s="1" t="e">
        <f>VLOOKUP($C18,事故データ!$I$4:$AU$364,7,0)</f>
        <v>#N/A</v>
      </c>
      <c r="W18" s="1" t="e">
        <f>VLOOKUP($C18,事故データ!$I$4:$AU$364,14,0)</f>
        <v>#N/A</v>
      </c>
      <c r="X18" s="225" t="e">
        <f>VLOOKUP($C18,事故データ!$I$4:$AU$364,33,0)</f>
        <v>#N/A</v>
      </c>
      <c r="Z18" s="142" t="e">
        <f>VLOOKUP($D18,事故データ!$I$4:$AU$364,20,0)</f>
        <v>#N/A</v>
      </c>
      <c r="AA18" s="1" t="e">
        <f>VLOOKUP($D18,事故データ!$I$4:$AU$364,7,0)</f>
        <v>#N/A</v>
      </c>
      <c r="AB18" s="1" t="e">
        <f>VLOOKUP($D18,事故データ!$I$4:$AU$364,14,0)</f>
        <v>#N/A</v>
      </c>
      <c r="AC18" s="143" t="e">
        <f>VLOOKUP($D18,事故データ!$I$4:$AU$364,33,0)</f>
        <v>#N/A</v>
      </c>
      <c r="AE18" s="142" t="e">
        <f>VLOOKUP($E18,事故データ!$I$4:$AU$364,20,0)</f>
        <v>#N/A</v>
      </c>
      <c r="AF18" t="e">
        <f>VLOOKUP($E18,事故データ!$I$4:$AU$364,7,0)</f>
        <v>#N/A</v>
      </c>
      <c r="AG18" s="1" t="e">
        <f>VLOOKUP($E18,事故データ!$I$4:$AU$364,14,0)</f>
        <v>#N/A</v>
      </c>
      <c r="AH18" s="143" t="e">
        <f>VLOOKUP($E18,事故データ!$I$4:$AU$364,33,0)</f>
        <v>#N/A</v>
      </c>
      <c r="AJ18" s="142" t="e">
        <f>VLOOKUP($F18,事故データ!$I$4:$AU$364,20,0)</f>
        <v>#N/A</v>
      </c>
      <c r="AK18" t="e">
        <f>VLOOKUP($F18,事故データ!$I$4:$AU$364,7,0)</f>
        <v>#N/A</v>
      </c>
      <c r="AL18" s="1" t="e">
        <f>VLOOKUP($F18,事故データ!$I$4:$AU$364,14,0)</f>
        <v>#N/A</v>
      </c>
      <c r="AM18" s="143" t="e">
        <f>VLOOKUP($F18,事故データ!$I$4:$AU$364,33,0)</f>
        <v>#N/A</v>
      </c>
      <c r="AN18" s="138"/>
      <c r="AO18" s="142" t="e">
        <f>VLOOKUP($G18,事故データ!$I$4:$AU$364,20,0)</f>
        <v>#N/A</v>
      </c>
      <c r="AP18" t="e">
        <f>VLOOKUP($G18,事故データ!$I$4:$AU$364,7,0)</f>
        <v>#N/A</v>
      </c>
      <c r="AQ18" t="e">
        <f>VLOOKUP($G18,事故データ!$I$4:$AU$364,14,0)</f>
        <v>#N/A</v>
      </c>
      <c r="AR18" s="143" t="e">
        <f>VLOOKUP($G18,事故データ!$I$4:$AU$364,33,0)</f>
        <v>#N/A</v>
      </c>
      <c r="AS18" s="138"/>
      <c r="AT18" s="138"/>
    </row>
    <row r="19" spans="1:46">
      <c r="A19" s="144" t="s">
        <v>307</v>
      </c>
      <c r="B19" s="144" t="s">
        <v>488</v>
      </c>
      <c r="C19" s="144" t="s">
        <v>561</v>
      </c>
      <c r="D19" s="144" t="s">
        <v>562</v>
      </c>
      <c r="E19" s="144" t="s">
        <v>563</v>
      </c>
      <c r="F19" s="144" t="s">
        <v>564</v>
      </c>
      <c r="G19" s="144" t="s">
        <v>565</v>
      </c>
      <c r="J19">
        <v>14</v>
      </c>
      <c r="K19" s="51" t="str">
        <f>VLOOKUP($A19,事故データ!$I$4:$AU$364,20,0)</f>
        <v>S</v>
      </c>
      <c r="L19" s="140">
        <f>VLOOKUP($A19,事故データ!$I$4:$AU$364,7,0)</f>
        <v>19</v>
      </c>
      <c r="M19" s="140">
        <f>VLOOKUP($A19,事故データ!$I$4:$AU$364,14,0)</f>
        <v>1</v>
      </c>
      <c r="N19" s="145" t="str">
        <f>VLOOKUP($A19,事故データ!$I$4:$AU$364,33,0)</f>
        <v>停車時</v>
      </c>
      <c r="P19" s="142" t="e">
        <f>VLOOKUP($B19,事故データ!$I$4:$AU$364,20,0)</f>
        <v>#N/A</v>
      </c>
      <c r="Q19" s="1" t="e">
        <f>VLOOKUP($B19,事故データ!$I$4:$AU$364,7,0)</f>
        <v>#N/A</v>
      </c>
      <c r="R19" s="1" t="e">
        <f>VLOOKUP($B19,事故データ!$I$4:$AU$364,14,0)</f>
        <v>#N/A</v>
      </c>
      <c r="S19" s="225" t="e">
        <f>VLOOKUP($B19,事故データ!$I$4:$AU$364,33,0)</f>
        <v>#N/A</v>
      </c>
      <c r="U19" s="142" t="e">
        <f>VLOOKUP($C19,事故データ!$I$4:$AU$364,20,0)</f>
        <v>#N/A</v>
      </c>
      <c r="V19" s="1" t="e">
        <f>VLOOKUP($C19,事故データ!$I$4:$AU$364,7,0)</f>
        <v>#N/A</v>
      </c>
      <c r="W19" s="1" t="e">
        <f>VLOOKUP($C19,事故データ!$I$4:$AU$364,14,0)</f>
        <v>#N/A</v>
      </c>
      <c r="X19" s="225" t="e">
        <f>VLOOKUP($C19,事故データ!$I$4:$AU$364,33,0)</f>
        <v>#N/A</v>
      </c>
      <c r="Z19" s="142" t="e">
        <f>VLOOKUP($D19,事故データ!$I$4:$AU$364,20,0)</f>
        <v>#N/A</v>
      </c>
      <c r="AA19" s="1" t="e">
        <f>VLOOKUP($D19,事故データ!$I$4:$AU$364,7,0)</f>
        <v>#N/A</v>
      </c>
      <c r="AB19" s="1" t="e">
        <f>VLOOKUP($D19,事故データ!$I$4:$AU$364,14,0)</f>
        <v>#N/A</v>
      </c>
      <c r="AC19" s="143" t="e">
        <f>VLOOKUP($D19,事故データ!$I$4:$AU$364,33,0)</f>
        <v>#N/A</v>
      </c>
      <c r="AE19" s="142" t="e">
        <f>VLOOKUP($E19,事故データ!$I$4:$AU$364,20,0)</f>
        <v>#N/A</v>
      </c>
      <c r="AF19" t="e">
        <f>VLOOKUP($E19,事故データ!$I$4:$AU$364,7,0)</f>
        <v>#N/A</v>
      </c>
      <c r="AG19" s="1" t="e">
        <f>VLOOKUP($E19,事故データ!$I$4:$AU$364,14,0)</f>
        <v>#N/A</v>
      </c>
      <c r="AH19" s="143" t="e">
        <f>VLOOKUP($E19,事故データ!$I$4:$AU$364,33,0)</f>
        <v>#N/A</v>
      </c>
      <c r="AJ19" s="142" t="e">
        <f>VLOOKUP($F19,事故データ!$I$4:$AU$364,20,0)</f>
        <v>#N/A</v>
      </c>
      <c r="AK19" t="e">
        <f>VLOOKUP($F19,事故データ!$I$4:$AU$364,7,0)</f>
        <v>#N/A</v>
      </c>
      <c r="AL19" s="1" t="e">
        <f>VLOOKUP($F19,事故データ!$I$4:$AU$364,14,0)</f>
        <v>#N/A</v>
      </c>
      <c r="AM19" s="143" t="e">
        <f>VLOOKUP($F19,事故データ!$I$4:$AU$364,33,0)</f>
        <v>#N/A</v>
      </c>
      <c r="AN19" s="138"/>
      <c r="AO19" s="142" t="e">
        <f>VLOOKUP($G19,事故データ!$I$4:$AU$364,20,0)</f>
        <v>#N/A</v>
      </c>
      <c r="AP19" t="e">
        <f>VLOOKUP($G19,事故データ!$I$4:$AU$364,7,0)</f>
        <v>#N/A</v>
      </c>
      <c r="AQ19" t="e">
        <f>VLOOKUP($G19,事故データ!$I$4:$AU$364,14,0)</f>
        <v>#N/A</v>
      </c>
      <c r="AR19" s="143" t="e">
        <f>VLOOKUP($G19,事故データ!$I$4:$AU$364,33,0)</f>
        <v>#N/A</v>
      </c>
      <c r="AS19" s="138"/>
      <c r="AT19" s="138"/>
    </row>
    <row r="20" spans="1:46">
      <c r="A20" s="144" t="s">
        <v>375</v>
      </c>
      <c r="B20" s="144" t="s">
        <v>489</v>
      </c>
      <c r="C20" s="144" t="s">
        <v>566</v>
      </c>
      <c r="D20" s="144" t="s">
        <v>567</v>
      </c>
      <c r="E20" s="144" t="s">
        <v>568</v>
      </c>
      <c r="F20" s="144" t="s">
        <v>569</v>
      </c>
      <c r="G20" s="144" t="s">
        <v>570</v>
      </c>
      <c r="J20">
        <v>15</v>
      </c>
      <c r="K20" s="51" t="str">
        <f>VLOOKUP($A20,事故データ!$I$4:$AU$364,20,0)</f>
        <v>F</v>
      </c>
      <c r="L20" s="140">
        <f>VLOOKUP($A20,事故データ!$I$4:$AU$364,7,0)</f>
        <v>19</v>
      </c>
      <c r="M20" s="140">
        <f>VLOOKUP($A20,事故データ!$I$4:$AU$364,14,0)</f>
        <v>1</v>
      </c>
      <c r="N20" s="145" t="str">
        <f>VLOOKUP($A20,事故データ!$I$4:$AU$364,33,0)</f>
        <v>発進時＆措置等</v>
      </c>
      <c r="P20" s="142" t="e">
        <f>VLOOKUP($B20,事故データ!$I$4:$AU$364,20,0)</f>
        <v>#N/A</v>
      </c>
      <c r="Q20" s="1" t="e">
        <f>VLOOKUP($B20,事故データ!$I$4:$AU$364,7,0)</f>
        <v>#N/A</v>
      </c>
      <c r="R20" s="1" t="e">
        <f>VLOOKUP($B20,事故データ!$I$4:$AU$364,14,0)</f>
        <v>#N/A</v>
      </c>
      <c r="S20" s="225" t="e">
        <f>VLOOKUP($B20,事故データ!$I$4:$AU$364,33,0)</f>
        <v>#N/A</v>
      </c>
      <c r="U20" s="142" t="e">
        <f>VLOOKUP($C20,事故データ!$I$4:$AU$364,20,0)</f>
        <v>#N/A</v>
      </c>
      <c r="V20" s="1" t="e">
        <f>VLOOKUP($C20,事故データ!$I$4:$AU$364,7,0)</f>
        <v>#N/A</v>
      </c>
      <c r="W20" s="1" t="e">
        <f>VLOOKUP($C20,事故データ!$I$4:$AU$364,14,0)</f>
        <v>#N/A</v>
      </c>
      <c r="X20" s="225" t="e">
        <f>VLOOKUP($C20,事故データ!$I$4:$AU$364,33,0)</f>
        <v>#N/A</v>
      </c>
      <c r="Z20" s="142" t="e">
        <f>VLOOKUP($D20,事故データ!$I$4:$AU$364,20,0)</f>
        <v>#N/A</v>
      </c>
      <c r="AA20" s="1" t="e">
        <f>VLOOKUP($D20,事故データ!$I$4:$AU$364,7,0)</f>
        <v>#N/A</v>
      </c>
      <c r="AB20" s="1" t="e">
        <f>VLOOKUP($D20,事故データ!$I$4:$AU$364,14,0)</f>
        <v>#N/A</v>
      </c>
      <c r="AC20" s="143" t="e">
        <f>VLOOKUP($D20,事故データ!$I$4:$AU$364,33,0)</f>
        <v>#N/A</v>
      </c>
      <c r="AE20" s="142" t="e">
        <f>VLOOKUP($E20,事故データ!$I$4:$AU$364,20,0)</f>
        <v>#N/A</v>
      </c>
      <c r="AF20" t="e">
        <f>VLOOKUP($E20,事故データ!$I$4:$AU$364,7,0)</f>
        <v>#N/A</v>
      </c>
      <c r="AG20" s="1" t="e">
        <f>VLOOKUP($E20,事故データ!$I$4:$AU$364,14,0)</f>
        <v>#N/A</v>
      </c>
      <c r="AH20" s="143" t="e">
        <f>VLOOKUP($E20,事故データ!$I$4:$AU$364,33,0)</f>
        <v>#N/A</v>
      </c>
      <c r="AJ20" s="142" t="e">
        <f>VLOOKUP($F20,事故データ!$I$4:$AU$364,20,0)</f>
        <v>#N/A</v>
      </c>
      <c r="AK20" t="e">
        <f>VLOOKUP($F20,事故データ!$I$4:$AU$364,7,0)</f>
        <v>#N/A</v>
      </c>
      <c r="AL20" s="1" t="e">
        <f>VLOOKUP($F20,事故データ!$I$4:$AU$364,14,0)</f>
        <v>#N/A</v>
      </c>
      <c r="AM20" s="143" t="e">
        <f>VLOOKUP($F20,事故データ!$I$4:$AU$364,33,0)</f>
        <v>#N/A</v>
      </c>
      <c r="AN20" s="138"/>
      <c r="AO20" s="142" t="e">
        <f>VLOOKUP($G20,事故データ!$I$4:$AU$364,20,0)</f>
        <v>#N/A</v>
      </c>
      <c r="AP20" t="e">
        <f>VLOOKUP($G20,事故データ!$I$4:$AU$364,7,0)</f>
        <v>#N/A</v>
      </c>
      <c r="AQ20" t="e">
        <f>VLOOKUP($G20,事故データ!$I$4:$AU$364,14,0)</f>
        <v>#N/A</v>
      </c>
      <c r="AR20" s="143" t="e">
        <f>VLOOKUP($G20,事故データ!$I$4:$AU$364,33,0)</f>
        <v>#N/A</v>
      </c>
      <c r="AS20" s="138"/>
      <c r="AT20" s="138"/>
    </row>
    <row r="21" spans="1:46">
      <c r="A21" s="144" t="s">
        <v>376</v>
      </c>
      <c r="B21" s="144" t="s">
        <v>490</v>
      </c>
      <c r="C21" s="144" t="s">
        <v>571</v>
      </c>
      <c r="D21" s="144" t="s">
        <v>572</v>
      </c>
      <c r="E21" s="144" t="s">
        <v>573</v>
      </c>
      <c r="F21" s="144" t="s">
        <v>574</v>
      </c>
      <c r="G21" s="144" t="s">
        <v>575</v>
      </c>
      <c r="J21">
        <v>16</v>
      </c>
      <c r="K21" s="51" t="str">
        <f>VLOOKUP($A21,事故データ!$I$4:$AU$364,20,0)</f>
        <v>W</v>
      </c>
      <c r="L21" s="140">
        <f>VLOOKUP($A21,事故データ!$I$4:$AU$364,7,0)</f>
        <v>19</v>
      </c>
      <c r="M21" s="140">
        <f>VLOOKUP($A21,事故データ!$I$4:$AU$364,14,0)</f>
        <v>1</v>
      </c>
      <c r="N21" s="145" t="str">
        <f>VLOOKUP($A21,事故データ!$I$4:$AU$364,33,0)</f>
        <v>左折時</v>
      </c>
      <c r="P21" s="142" t="e">
        <f>VLOOKUP($B21,事故データ!$I$4:$AU$364,20,0)</f>
        <v>#N/A</v>
      </c>
      <c r="Q21" s="1" t="e">
        <f>VLOOKUP($B21,事故データ!$I$4:$AU$364,7,0)</f>
        <v>#N/A</v>
      </c>
      <c r="R21" s="1" t="e">
        <f>VLOOKUP($B21,事故データ!$I$4:$AU$364,14,0)</f>
        <v>#N/A</v>
      </c>
      <c r="S21" s="225" t="e">
        <f>VLOOKUP($B21,事故データ!$I$4:$AU$364,33,0)</f>
        <v>#N/A</v>
      </c>
      <c r="U21" s="142" t="e">
        <f>VLOOKUP($C21,事故データ!$I$4:$AU$364,20,0)</f>
        <v>#N/A</v>
      </c>
      <c r="V21" s="1" t="e">
        <f>VLOOKUP($C21,事故データ!$I$4:$AU$364,7,0)</f>
        <v>#N/A</v>
      </c>
      <c r="W21" s="1" t="e">
        <f>VLOOKUP($C21,事故データ!$I$4:$AU$364,14,0)</f>
        <v>#N/A</v>
      </c>
      <c r="X21" s="225" t="e">
        <f>VLOOKUP($C21,事故データ!$I$4:$AU$364,33,0)</f>
        <v>#N/A</v>
      </c>
      <c r="Z21" s="142" t="e">
        <f>VLOOKUP($D21,事故データ!$I$4:$AU$364,20,0)</f>
        <v>#N/A</v>
      </c>
      <c r="AA21" s="1" t="e">
        <f>VLOOKUP($D21,事故データ!$I$4:$AU$364,7,0)</f>
        <v>#N/A</v>
      </c>
      <c r="AB21" s="1" t="e">
        <f>VLOOKUP($D21,事故データ!$I$4:$AU$364,14,0)</f>
        <v>#N/A</v>
      </c>
      <c r="AC21" s="143" t="e">
        <f>VLOOKUP($D21,事故データ!$I$4:$AU$364,33,0)</f>
        <v>#N/A</v>
      </c>
      <c r="AE21" s="142" t="e">
        <f>VLOOKUP($E21,事故データ!$I$4:$AU$364,20,0)</f>
        <v>#N/A</v>
      </c>
      <c r="AF21" t="e">
        <f>VLOOKUP($E21,事故データ!$I$4:$AU$364,7,0)</f>
        <v>#N/A</v>
      </c>
      <c r="AG21" s="1" t="e">
        <f>VLOOKUP($E21,事故データ!$I$4:$AU$364,14,0)</f>
        <v>#N/A</v>
      </c>
      <c r="AH21" s="143" t="e">
        <f>VLOOKUP($E21,事故データ!$I$4:$AU$364,33,0)</f>
        <v>#N/A</v>
      </c>
      <c r="AJ21" s="142" t="e">
        <f>VLOOKUP($F21,事故データ!$I$4:$AU$364,20,0)</f>
        <v>#N/A</v>
      </c>
      <c r="AK21" t="e">
        <f>VLOOKUP($F21,事故データ!$I$4:$AU$364,7,0)</f>
        <v>#N/A</v>
      </c>
      <c r="AL21" s="1" t="e">
        <f>VLOOKUP($F21,事故データ!$I$4:$AU$364,14,0)</f>
        <v>#N/A</v>
      </c>
      <c r="AM21" s="143" t="e">
        <f>VLOOKUP($F21,事故データ!$I$4:$AU$364,33,0)</f>
        <v>#N/A</v>
      </c>
      <c r="AN21" s="138"/>
      <c r="AO21" s="142" t="e">
        <f>VLOOKUP($G21,事故データ!$I$4:$AU$364,20,0)</f>
        <v>#N/A</v>
      </c>
      <c r="AP21" t="e">
        <f>VLOOKUP($G21,事故データ!$I$4:$AU$364,7,0)</f>
        <v>#N/A</v>
      </c>
      <c r="AQ21" t="e">
        <f>VLOOKUP($G21,事故データ!$I$4:$AU$364,14,0)</f>
        <v>#N/A</v>
      </c>
      <c r="AR21" s="143" t="e">
        <f>VLOOKUP($G21,事故データ!$I$4:$AU$364,33,0)</f>
        <v>#N/A</v>
      </c>
      <c r="AS21" s="138"/>
      <c r="AT21" s="138"/>
    </row>
    <row r="22" spans="1:46">
      <c r="A22" s="144" t="s">
        <v>377</v>
      </c>
      <c r="B22" s="144" t="s">
        <v>491</v>
      </c>
      <c r="C22" s="144" t="s">
        <v>584</v>
      </c>
      <c r="D22" s="144" t="s">
        <v>585</v>
      </c>
      <c r="E22" s="144" t="s">
        <v>586</v>
      </c>
      <c r="F22" s="144" t="s">
        <v>587</v>
      </c>
      <c r="G22" s="144" t="s">
        <v>588</v>
      </c>
      <c r="J22">
        <v>17</v>
      </c>
      <c r="K22" s="51" t="str">
        <f>VLOOKUP($A22,事故データ!$I$4:$AU$364,20,0)</f>
        <v>K</v>
      </c>
      <c r="L22" s="140">
        <f>VLOOKUP($A22,事故データ!$I$4:$AU$364,7,0)</f>
        <v>19</v>
      </c>
      <c r="M22" s="140">
        <f>VLOOKUP($A22,事故データ!$I$4:$AU$364,14,0)</f>
        <v>1</v>
      </c>
      <c r="N22" s="145" t="str">
        <f>VLOOKUP($A22,事故データ!$I$4:$AU$364,33,0)</f>
        <v>移動時</v>
      </c>
      <c r="P22" s="142" t="e">
        <f>VLOOKUP($B22,事故データ!$I$4:$AU$364,20,0)</f>
        <v>#N/A</v>
      </c>
      <c r="Q22" s="1" t="e">
        <f>VLOOKUP($B22,事故データ!$I$4:$AU$364,7,0)</f>
        <v>#N/A</v>
      </c>
      <c r="R22" s="1" t="e">
        <f>VLOOKUP($B22,事故データ!$I$4:$AU$364,14,0)</f>
        <v>#N/A</v>
      </c>
      <c r="S22" s="225" t="e">
        <f>VLOOKUP($B22,事故データ!$I$4:$AU$364,33,0)</f>
        <v>#N/A</v>
      </c>
      <c r="U22" s="142" t="e">
        <f>VLOOKUP($C22,事故データ!$I$4:$AU$364,20,0)</f>
        <v>#N/A</v>
      </c>
      <c r="V22" s="1" t="e">
        <f>VLOOKUP($C22,事故データ!$I$4:$AU$364,7,0)</f>
        <v>#N/A</v>
      </c>
      <c r="W22" s="1" t="e">
        <f>VLOOKUP($C22,事故データ!$I$4:$AU$364,14,0)</f>
        <v>#N/A</v>
      </c>
      <c r="X22" s="225" t="e">
        <f>VLOOKUP($C22,事故データ!$I$4:$AU$364,33,0)</f>
        <v>#N/A</v>
      </c>
      <c r="Z22" s="142" t="e">
        <f>VLOOKUP($D22,事故データ!$I$4:$AU$364,20,0)</f>
        <v>#N/A</v>
      </c>
      <c r="AA22" s="1" t="e">
        <f>VLOOKUP($D22,事故データ!$I$4:$AU$364,7,0)</f>
        <v>#N/A</v>
      </c>
      <c r="AB22" s="1" t="e">
        <f>VLOOKUP($D22,事故データ!$I$4:$AU$364,14,0)</f>
        <v>#N/A</v>
      </c>
      <c r="AC22" s="143" t="e">
        <f>VLOOKUP($D22,事故データ!$I$4:$AU$364,33,0)</f>
        <v>#N/A</v>
      </c>
      <c r="AE22" s="142" t="e">
        <f>VLOOKUP($E22,事故データ!$I$4:$AU$364,20,0)</f>
        <v>#N/A</v>
      </c>
      <c r="AF22" t="e">
        <f>VLOOKUP($E22,事故データ!$I$4:$AU$364,7,0)</f>
        <v>#N/A</v>
      </c>
      <c r="AG22" s="1" t="e">
        <f>VLOOKUP($E22,事故データ!$I$4:$AU$364,14,0)</f>
        <v>#N/A</v>
      </c>
      <c r="AH22" s="143" t="e">
        <f>VLOOKUP($E22,事故データ!$I$4:$AU$364,33,0)</f>
        <v>#N/A</v>
      </c>
      <c r="AJ22" s="142" t="e">
        <f>VLOOKUP($F22,事故データ!$I$4:$AU$364,20,0)</f>
        <v>#N/A</v>
      </c>
      <c r="AK22" t="e">
        <f>VLOOKUP($F22,事故データ!$I$4:$AU$364,7,0)</f>
        <v>#N/A</v>
      </c>
      <c r="AL22" s="1" t="e">
        <f>VLOOKUP($F22,事故データ!$I$4:$AU$364,14,0)</f>
        <v>#N/A</v>
      </c>
      <c r="AM22" s="143" t="e">
        <f>VLOOKUP($F22,事故データ!$I$4:$AU$364,33,0)</f>
        <v>#N/A</v>
      </c>
      <c r="AN22" s="138"/>
      <c r="AO22" s="142" t="e">
        <f>VLOOKUP($G22,事故データ!$I$4:$AU$364,20,0)</f>
        <v>#N/A</v>
      </c>
      <c r="AP22" t="e">
        <f>VLOOKUP($G22,事故データ!$I$4:$AU$364,7,0)</f>
        <v>#N/A</v>
      </c>
      <c r="AQ22" t="e">
        <f>VLOOKUP($G22,事故データ!$I$4:$AU$364,14,0)</f>
        <v>#N/A</v>
      </c>
      <c r="AR22" s="143" t="e">
        <f>VLOOKUP($G22,事故データ!$I$4:$AU$364,33,0)</f>
        <v>#N/A</v>
      </c>
    </row>
    <row r="23" spans="1:46">
      <c r="A23" s="144" t="s">
        <v>378</v>
      </c>
      <c r="B23" s="144" t="s">
        <v>492</v>
      </c>
      <c r="C23" s="144" t="s">
        <v>589</v>
      </c>
      <c r="D23" s="144" t="s">
        <v>590</v>
      </c>
      <c r="E23" s="144" t="s">
        <v>591</v>
      </c>
      <c r="F23" s="144" t="s">
        <v>592</v>
      </c>
      <c r="G23" s="144" t="s">
        <v>593</v>
      </c>
      <c r="J23">
        <v>18</v>
      </c>
      <c r="K23" s="51" t="str">
        <f>VLOOKUP($A23,事故データ!$I$4:$AU$364,20,0)</f>
        <v>P</v>
      </c>
      <c r="L23" s="140">
        <f>VLOOKUP($A23,事故データ!$I$4:$AU$364,7,0)</f>
        <v>19</v>
      </c>
      <c r="M23" s="140">
        <f>VLOOKUP($A23,事故データ!$I$4:$AU$364,14,0)</f>
        <v>1</v>
      </c>
      <c r="N23" s="145" t="str">
        <f>VLOOKUP($A23,事故データ!$I$4:$AU$364,33,0)</f>
        <v>バック時</v>
      </c>
      <c r="P23" s="142" t="e">
        <f>VLOOKUP($B23,事故データ!$I$4:$AU$364,20,0)</f>
        <v>#N/A</v>
      </c>
      <c r="Q23" s="1" t="e">
        <f>VLOOKUP($B23,事故データ!$I$4:$AU$364,7,0)</f>
        <v>#N/A</v>
      </c>
      <c r="R23" s="1" t="e">
        <f>VLOOKUP($B23,事故データ!$I$4:$AU$364,14,0)</f>
        <v>#N/A</v>
      </c>
      <c r="S23" s="225" t="e">
        <f>VLOOKUP($B23,事故データ!$I$4:$AU$364,33,0)</f>
        <v>#N/A</v>
      </c>
      <c r="U23" s="142" t="e">
        <f>VLOOKUP($C23,事故データ!$I$4:$AU$364,20,0)</f>
        <v>#N/A</v>
      </c>
      <c r="V23" s="1" t="e">
        <f>VLOOKUP($C23,事故データ!$I$4:$AU$364,7,0)</f>
        <v>#N/A</v>
      </c>
      <c r="W23" s="1" t="e">
        <f>VLOOKUP($C23,事故データ!$I$4:$AU$364,14,0)</f>
        <v>#N/A</v>
      </c>
      <c r="X23" s="225" t="e">
        <f>VLOOKUP($C23,事故データ!$I$4:$AU$364,33,0)</f>
        <v>#N/A</v>
      </c>
      <c r="Z23" s="142" t="e">
        <f>VLOOKUP($D23,事故データ!$I$4:$AU$364,20,0)</f>
        <v>#N/A</v>
      </c>
      <c r="AA23" s="1" t="e">
        <f>VLOOKUP($D23,事故データ!$I$4:$AU$364,7,0)</f>
        <v>#N/A</v>
      </c>
      <c r="AB23" s="1" t="e">
        <f>VLOOKUP($D23,事故データ!$I$4:$AU$364,14,0)</f>
        <v>#N/A</v>
      </c>
      <c r="AC23" s="143" t="e">
        <f>VLOOKUP($D23,事故データ!$I$4:$AU$364,33,0)</f>
        <v>#N/A</v>
      </c>
      <c r="AE23" s="142" t="e">
        <f>VLOOKUP($E23,事故データ!$I$4:$AU$364,20,0)</f>
        <v>#N/A</v>
      </c>
      <c r="AF23" t="e">
        <f>VLOOKUP($E23,事故データ!$I$4:$AU$364,7,0)</f>
        <v>#N/A</v>
      </c>
      <c r="AG23" s="1" t="e">
        <f>VLOOKUP($E23,事故データ!$I$4:$AU$364,14,0)</f>
        <v>#N/A</v>
      </c>
      <c r="AH23" s="143" t="e">
        <f>VLOOKUP($E23,事故データ!$I$4:$AU$364,33,0)</f>
        <v>#N/A</v>
      </c>
      <c r="AJ23" s="142" t="e">
        <f>VLOOKUP($F23,事故データ!$I$4:$AU$364,20,0)</f>
        <v>#N/A</v>
      </c>
      <c r="AK23" t="e">
        <f>VLOOKUP($F23,事故データ!$I$4:$AU$364,7,0)</f>
        <v>#N/A</v>
      </c>
      <c r="AL23" s="1" t="e">
        <f>VLOOKUP($F23,事故データ!$I$4:$AU$364,14,0)</f>
        <v>#N/A</v>
      </c>
      <c r="AM23" s="143" t="e">
        <f>VLOOKUP($F23,事故データ!$I$4:$AU$364,33,0)</f>
        <v>#N/A</v>
      </c>
      <c r="AN23" s="138"/>
      <c r="AO23" s="142" t="e">
        <f>VLOOKUP($G23,事故データ!$I$4:$AU$364,20,0)</f>
        <v>#N/A</v>
      </c>
      <c r="AP23" t="e">
        <f>VLOOKUP($G23,事故データ!$I$4:$AU$364,7,0)</f>
        <v>#N/A</v>
      </c>
      <c r="AQ23" t="e">
        <f>VLOOKUP($G23,事故データ!$I$4:$AU$364,14,0)</f>
        <v>#N/A</v>
      </c>
      <c r="AR23" s="143" t="e">
        <f>VLOOKUP($G23,事故データ!$I$4:$AU$364,33,0)</f>
        <v>#N/A</v>
      </c>
    </row>
    <row r="24" spans="1:46">
      <c r="A24" s="144" t="s">
        <v>379</v>
      </c>
      <c r="B24" s="144" t="s">
        <v>493</v>
      </c>
      <c r="C24" s="144" t="s">
        <v>594</v>
      </c>
      <c r="D24" s="144" t="s">
        <v>595</v>
      </c>
      <c r="E24" s="144" t="s">
        <v>596</v>
      </c>
      <c r="F24" s="144" t="s">
        <v>597</v>
      </c>
      <c r="G24" s="144" t="s">
        <v>598</v>
      </c>
      <c r="J24">
        <v>19</v>
      </c>
      <c r="K24" s="51" t="str">
        <f>VLOOKUP($A24,事故データ!$I$4:$AU$364,20,0)</f>
        <v>T</v>
      </c>
      <c r="L24" s="140">
        <f>VLOOKUP($A24,事故データ!$I$4:$AU$364,7,0)</f>
        <v>19</v>
      </c>
      <c r="M24" s="140">
        <f>VLOOKUP($A24,事故データ!$I$4:$AU$364,14,0)</f>
        <v>1</v>
      </c>
      <c r="N24" s="145" t="str">
        <f>VLOOKUP($A24,事故データ!$I$4:$AU$364,33,0)</f>
        <v>施設出入時</v>
      </c>
      <c r="P24" s="142" t="e">
        <f>VLOOKUP($B24,事故データ!$I$4:$AU$364,20,0)</f>
        <v>#N/A</v>
      </c>
      <c r="Q24" s="1" t="e">
        <f>VLOOKUP($B24,事故データ!$I$4:$AU$364,7,0)</f>
        <v>#N/A</v>
      </c>
      <c r="R24" s="1" t="e">
        <f>VLOOKUP($B24,事故データ!$I$4:$AU$364,14,0)</f>
        <v>#N/A</v>
      </c>
      <c r="S24" s="225" t="e">
        <f>VLOOKUP($B24,事故データ!$I$4:$AU$364,33,0)</f>
        <v>#N/A</v>
      </c>
      <c r="U24" s="142" t="e">
        <f>VLOOKUP($C24,事故データ!$I$4:$AU$364,20,0)</f>
        <v>#N/A</v>
      </c>
      <c r="V24" s="1" t="e">
        <f>VLOOKUP($C24,事故データ!$I$4:$AU$364,7,0)</f>
        <v>#N/A</v>
      </c>
      <c r="W24" s="1" t="e">
        <f>VLOOKUP($C24,事故データ!$I$4:$AU$364,14,0)</f>
        <v>#N/A</v>
      </c>
      <c r="X24" s="225" t="e">
        <f>VLOOKUP($C24,事故データ!$I$4:$AU$364,33,0)</f>
        <v>#N/A</v>
      </c>
      <c r="Z24" s="142" t="e">
        <f>VLOOKUP($D24,事故データ!$I$4:$AU$364,20,0)</f>
        <v>#N/A</v>
      </c>
      <c r="AA24" s="1" t="e">
        <f>VLOOKUP($D24,事故データ!$I$4:$AU$364,7,0)</f>
        <v>#N/A</v>
      </c>
      <c r="AB24" s="1" t="e">
        <f>VLOOKUP($D24,事故データ!$I$4:$AU$364,14,0)</f>
        <v>#N/A</v>
      </c>
      <c r="AC24" s="143" t="e">
        <f>VLOOKUP($D24,事故データ!$I$4:$AU$364,33,0)</f>
        <v>#N/A</v>
      </c>
      <c r="AE24" s="142" t="e">
        <f>VLOOKUP($E24,事故データ!$I$4:$AU$364,20,0)</f>
        <v>#N/A</v>
      </c>
      <c r="AF24" t="e">
        <f>VLOOKUP($E24,事故データ!$I$4:$AU$364,7,0)</f>
        <v>#N/A</v>
      </c>
      <c r="AG24" s="1" t="e">
        <f>VLOOKUP($E24,事故データ!$I$4:$AU$364,14,0)</f>
        <v>#N/A</v>
      </c>
      <c r="AH24" s="143" t="e">
        <f>VLOOKUP($E24,事故データ!$I$4:$AU$364,33,0)</f>
        <v>#N/A</v>
      </c>
      <c r="AJ24" s="142" t="e">
        <f>VLOOKUP($F24,事故データ!$I$4:$AU$364,20,0)</f>
        <v>#N/A</v>
      </c>
      <c r="AK24" t="e">
        <f>VLOOKUP($F24,事故データ!$I$4:$AU$364,7,0)</f>
        <v>#N/A</v>
      </c>
      <c r="AL24" s="1" t="e">
        <f>VLOOKUP($F24,事故データ!$I$4:$AU$364,14,0)</f>
        <v>#N/A</v>
      </c>
      <c r="AM24" s="143" t="e">
        <f>VLOOKUP($F24,事故データ!$I$4:$AU$364,33,0)</f>
        <v>#N/A</v>
      </c>
      <c r="AN24" s="138"/>
      <c r="AO24" s="142" t="e">
        <f>VLOOKUP($G24,事故データ!$I$4:$AU$364,20,0)</f>
        <v>#N/A</v>
      </c>
      <c r="AP24" t="e">
        <f>VLOOKUP($G24,事故データ!$I$4:$AU$364,7,0)</f>
        <v>#N/A</v>
      </c>
      <c r="AQ24" t="e">
        <f>VLOOKUP($G24,事故データ!$I$4:$AU$364,14,0)</f>
        <v>#N/A</v>
      </c>
      <c r="AR24" s="143" t="e">
        <f>VLOOKUP($G24,事故データ!$I$4:$AU$364,33,0)</f>
        <v>#N/A</v>
      </c>
    </row>
    <row r="25" spans="1:46">
      <c r="A25" s="144" t="s">
        <v>380</v>
      </c>
      <c r="B25" s="144" t="s">
        <v>494</v>
      </c>
      <c r="C25" s="144" t="s">
        <v>599</v>
      </c>
      <c r="D25" s="144" t="s">
        <v>600</v>
      </c>
      <c r="E25" s="144" t="s">
        <v>601</v>
      </c>
      <c r="F25" s="144" t="s">
        <v>602</v>
      </c>
      <c r="G25" s="144" t="s">
        <v>603</v>
      </c>
      <c r="J25">
        <v>20</v>
      </c>
      <c r="K25" s="51" t="str">
        <f>VLOOKUP($A25,事故データ!$I$4:$AU$364,20,0)</f>
        <v>X</v>
      </c>
      <c r="L25" s="140">
        <f>VLOOKUP($A25,事故データ!$I$4:$AU$364,7,0)</f>
        <v>19</v>
      </c>
      <c r="M25" s="140">
        <f>VLOOKUP($A25,事故データ!$I$4:$AU$364,14,0)</f>
        <v>1</v>
      </c>
      <c r="N25" s="145" t="str">
        <f>VLOOKUP($A25,事故データ!$I$4:$AU$364,33,0)</f>
        <v>移動時</v>
      </c>
      <c r="P25" s="142" t="e">
        <f>VLOOKUP($B25,事故データ!$I$4:$AU$364,20,0)</f>
        <v>#N/A</v>
      </c>
      <c r="Q25" s="1" t="e">
        <f>VLOOKUP($B25,事故データ!$I$4:$AU$364,7,0)</f>
        <v>#N/A</v>
      </c>
      <c r="R25" s="1" t="e">
        <f>VLOOKUP($B25,事故データ!$I$4:$AU$364,14,0)</f>
        <v>#N/A</v>
      </c>
      <c r="S25" s="225" t="e">
        <f>VLOOKUP($B25,事故データ!$I$4:$AU$364,33,0)</f>
        <v>#N/A</v>
      </c>
      <c r="U25" s="142" t="e">
        <f>VLOOKUP($C25,事故データ!$I$4:$AU$364,20,0)</f>
        <v>#N/A</v>
      </c>
      <c r="V25" s="1" t="e">
        <f>VLOOKUP($C25,事故データ!$I$4:$AU$364,7,0)</f>
        <v>#N/A</v>
      </c>
      <c r="W25" s="1" t="e">
        <f>VLOOKUP($C25,事故データ!$I$4:$AU$364,14,0)</f>
        <v>#N/A</v>
      </c>
      <c r="X25" s="225" t="e">
        <f>VLOOKUP($C25,事故データ!$I$4:$AU$364,33,0)</f>
        <v>#N/A</v>
      </c>
      <c r="Z25" s="142" t="e">
        <f>VLOOKUP($D25,事故データ!$I$4:$AU$364,20,0)</f>
        <v>#N/A</v>
      </c>
      <c r="AA25" s="1" t="e">
        <f>VLOOKUP($D25,事故データ!$I$4:$AU$364,7,0)</f>
        <v>#N/A</v>
      </c>
      <c r="AB25" s="1" t="e">
        <f>VLOOKUP($D25,事故データ!$I$4:$AU$364,14,0)</f>
        <v>#N/A</v>
      </c>
      <c r="AC25" s="143" t="e">
        <f>VLOOKUP($D25,事故データ!$I$4:$AU$364,33,0)</f>
        <v>#N/A</v>
      </c>
      <c r="AE25" s="142" t="e">
        <f>VLOOKUP($E25,事故データ!$I$4:$AU$364,20,0)</f>
        <v>#N/A</v>
      </c>
      <c r="AF25" t="e">
        <f>VLOOKUP($E25,事故データ!$I$4:$AU$364,7,0)</f>
        <v>#N/A</v>
      </c>
      <c r="AG25" s="1" t="e">
        <f>VLOOKUP($E25,事故データ!$I$4:$AU$364,14,0)</f>
        <v>#N/A</v>
      </c>
      <c r="AH25" s="143" t="e">
        <f>VLOOKUP($E25,事故データ!$I$4:$AU$364,33,0)</f>
        <v>#N/A</v>
      </c>
      <c r="AJ25" s="142" t="e">
        <f>VLOOKUP($F25,事故データ!$I$4:$AU$364,20,0)</f>
        <v>#N/A</v>
      </c>
      <c r="AK25" t="e">
        <f>VLOOKUP($F25,事故データ!$I$4:$AU$364,7,0)</f>
        <v>#N/A</v>
      </c>
      <c r="AL25" s="1" t="e">
        <f>VLOOKUP($F25,事故データ!$I$4:$AU$364,14,0)</f>
        <v>#N/A</v>
      </c>
      <c r="AM25" s="143" t="e">
        <f>VLOOKUP($F25,事故データ!$I$4:$AU$364,33,0)</f>
        <v>#N/A</v>
      </c>
      <c r="AN25" s="138"/>
      <c r="AO25" s="142" t="e">
        <f>VLOOKUP($G25,事故データ!$I$4:$AU$364,20,0)</f>
        <v>#N/A</v>
      </c>
      <c r="AP25" t="e">
        <f>VLOOKUP($G25,事故データ!$I$4:$AU$364,7,0)</f>
        <v>#N/A</v>
      </c>
      <c r="AQ25" t="e">
        <f>VLOOKUP($G25,事故データ!$I$4:$AU$364,14,0)</f>
        <v>#N/A</v>
      </c>
      <c r="AR25" s="143" t="e">
        <f>VLOOKUP($G25,事故データ!$I$4:$AU$364,33,0)</f>
        <v>#N/A</v>
      </c>
    </row>
    <row r="26" spans="1:46">
      <c r="A26" s="144" t="s">
        <v>381</v>
      </c>
      <c r="B26" s="144" t="s">
        <v>495</v>
      </c>
      <c r="C26" s="144" t="s">
        <v>604</v>
      </c>
      <c r="D26" s="144" t="s">
        <v>605</v>
      </c>
      <c r="E26" s="144" t="s">
        <v>606</v>
      </c>
      <c r="F26" s="144" t="s">
        <v>607</v>
      </c>
      <c r="G26" s="144" t="s">
        <v>608</v>
      </c>
      <c r="J26">
        <v>21</v>
      </c>
      <c r="K26" s="51" t="str">
        <f>VLOOKUP($A26,事故データ!$I$4:$AU$364,20,0)</f>
        <v>O</v>
      </c>
      <c r="L26" s="140">
        <f>VLOOKUP($A26,事故データ!$I$4:$AU$364,7,0)</f>
        <v>19</v>
      </c>
      <c r="M26" s="140">
        <f>VLOOKUP($A26,事故データ!$I$4:$AU$364,14,0)</f>
        <v>1</v>
      </c>
      <c r="N26" s="145" t="str">
        <f>VLOOKUP($A26,事故データ!$I$4:$AU$364,33,0)</f>
        <v>左折時</v>
      </c>
      <c r="P26" s="142" t="e">
        <f>VLOOKUP($B26,事故データ!$I$4:$AU$364,20,0)</f>
        <v>#N/A</v>
      </c>
      <c r="Q26" s="1" t="e">
        <f>VLOOKUP($B26,事故データ!$I$4:$AU$364,7,0)</f>
        <v>#N/A</v>
      </c>
      <c r="R26" s="1" t="e">
        <f>VLOOKUP($B26,事故データ!$I$4:$AU$364,14,0)</f>
        <v>#N/A</v>
      </c>
      <c r="S26" s="225" t="e">
        <f>VLOOKUP($B26,事故データ!$I$4:$AU$364,33,0)</f>
        <v>#N/A</v>
      </c>
      <c r="U26" s="142" t="e">
        <f>VLOOKUP($C26,事故データ!$I$4:$AU$364,20,0)</f>
        <v>#N/A</v>
      </c>
      <c r="V26" s="1" t="e">
        <f>VLOOKUP($C26,事故データ!$I$4:$AU$364,7,0)</f>
        <v>#N/A</v>
      </c>
      <c r="W26" s="1" t="e">
        <f>VLOOKUP($C26,事故データ!$I$4:$AU$364,14,0)</f>
        <v>#N/A</v>
      </c>
      <c r="X26" s="225" t="e">
        <f>VLOOKUP($C26,事故データ!$I$4:$AU$364,33,0)</f>
        <v>#N/A</v>
      </c>
      <c r="Z26" s="142" t="e">
        <f>VLOOKUP($D26,事故データ!$I$4:$AU$364,20,0)</f>
        <v>#N/A</v>
      </c>
      <c r="AA26" s="1" t="e">
        <f>VLOOKUP($D26,事故データ!$I$4:$AU$364,7,0)</f>
        <v>#N/A</v>
      </c>
      <c r="AB26" s="1" t="e">
        <f>VLOOKUP($D26,事故データ!$I$4:$AU$364,14,0)</f>
        <v>#N/A</v>
      </c>
      <c r="AC26" s="143" t="e">
        <f>VLOOKUP($D26,事故データ!$I$4:$AU$364,33,0)</f>
        <v>#N/A</v>
      </c>
      <c r="AE26" s="142" t="e">
        <f>VLOOKUP($E26,事故データ!$I$4:$AU$364,20,0)</f>
        <v>#N/A</v>
      </c>
      <c r="AF26" t="e">
        <f>VLOOKUP($E26,事故データ!$I$4:$AU$364,7,0)</f>
        <v>#N/A</v>
      </c>
      <c r="AG26" s="1" t="e">
        <f>VLOOKUP($E26,事故データ!$I$4:$AU$364,14,0)</f>
        <v>#N/A</v>
      </c>
      <c r="AH26" s="143" t="e">
        <f>VLOOKUP($E26,事故データ!$I$4:$AU$364,33,0)</f>
        <v>#N/A</v>
      </c>
      <c r="AJ26" s="142" t="e">
        <f>VLOOKUP($F26,事故データ!$I$4:$AU$364,20,0)</f>
        <v>#N/A</v>
      </c>
      <c r="AK26" t="e">
        <f>VLOOKUP($F26,事故データ!$I$4:$AU$364,7,0)</f>
        <v>#N/A</v>
      </c>
      <c r="AL26" s="1" t="e">
        <f>VLOOKUP($F26,事故データ!$I$4:$AU$364,14,0)</f>
        <v>#N/A</v>
      </c>
      <c r="AM26" s="143" t="e">
        <f>VLOOKUP($F26,事故データ!$I$4:$AU$364,33,0)</f>
        <v>#N/A</v>
      </c>
      <c r="AN26" s="138"/>
      <c r="AO26" s="142" t="e">
        <f>VLOOKUP($G26,事故データ!$I$4:$AU$364,20,0)</f>
        <v>#N/A</v>
      </c>
      <c r="AP26" t="e">
        <f>VLOOKUP($G26,事故データ!$I$4:$AU$364,7,0)</f>
        <v>#N/A</v>
      </c>
      <c r="AQ26" t="e">
        <f>VLOOKUP($G26,事故データ!$I$4:$AU$364,14,0)</f>
        <v>#N/A</v>
      </c>
      <c r="AR26" s="143" t="e">
        <f>VLOOKUP($G26,事故データ!$I$4:$AU$364,33,0)</f>
        <v>#N/A</v>
      </c>
    </row>
    <row r="27" spans="1:46">
      <c r="A27" s="144" t="s">
        <v>382</v>
      </c>
      <c r="B27" s="144" t="s">
        <v>609</v>
      </c>
      <c r="C27" s="144" t="s">
        <v>610</v>
      </c>
      <c r="D27" s="144" t="s">
        <v>611</v>
      </c>
      <c r="E27" s="144" t="s">
        <v>612</v>
      </c>
      <c r="F27" s="144" t="s">
        <v>613</v>
      </c>
      <c r="G27" s="144" t="s">
        <v>614</v>
      </c>
      <c r="J27">
        <v>22</v>
      </c>
      <c r="K27" s="51" t="str">
        <f>VLOOKUP($A27,事故データ!$I$4:$AU$364,20,0)</f>
        <v>N</v>
      </c>
      <c r="L27" s="140">
        <f>VLOOKUP($A27,事故データ!$I$4:$AU$364,7,0)</f>
        <v>19</v>
      </c>
      <c r="M27" s="140">
        <f>VLOOKUP($A27,事故データ!$I$4:$AU$364,14,0)</f>
        <v>1</v>
      </c>
      <c r="N27" s="145" t="str">
        <f>VLOOKUP($A27,事故データ!$I$4:$AU$364,33,0)</f>
        <v>発進時＆措置等</v>
      </c>
      <c r="P27" s="142" t="e">
        <f>VLOOKUP($B27,事故データ!$I$4:$AU$364,20,0)</f>
        <v>#N/A</v>
      </c>
      <c r="Q27" s="1" t="e">
        <f>VLOOKUP($B27,事故データ!$I$4:$AU$364,7,0)</f>
        <v>#N/A</v>
      </c>
      <c r="R27" s="1" t="e">
        <f>VLOOKUP($B27,事故データ!$I$4:$AU$364,14,0)</f>
        <v>#N/A</v>
      </c>
      <c r="S27" s="225" t="e">
        <f>VLOOKUP($B27,事故データ!$I$4:$AU$364,33,0)</f>
        <v>#N/A</v>
      </c>
      <c r="U27" s="142" t="e">
        <f>VLOOKUP($C27,事故データ!$I$4:$AU$364,20,0)</f>
        <v>#N/A</v>
      </c>
      <c r="V27" s="1" t="e">
        <f>VLOOKUP($C27,事故データ!$I$4:$AU$364,7,0)</f>
        <v>#N/A</v>
      </c>
      <c r="W27" s="1" t="e">
        <f>VLOOKUP($C27,事故データ!$I$4:$AU$364,14,0)</f>
        <v>#N/A</v>
      </c>
      <c r="X27" s="225" t="e">
        <f>VLOOKUP($C27,事故データ!$I$4:$AU$364,33,0)</f>
        <v>#N/A</v>
      </c>
      <c r="Z27" s="142" t="e">
        <f>VLOOKUP($D27,事故データ!$I$4:$AU$364,20,0)</f>
        <v>#N/A</v>
      </c>
      <c r="AA27" s="1" t="e">
        <f>VLOOKUP($D27,事故データ!$I$4:$AU$364,7,0)</f>
        <v>#N/A</v>
      </c>
      <c r="AB27" s="1" t="e">
        <f>VLOOKUP($D27,事故データ!$I$4:$AU$364,14,0)</f>
        <v>#N/A</v>
      </c>
      <c r="AC27" s="143" t="e">
        <f>VLOOKUP($D27,事故データ!$I$4:$AU$364,33,0)</f>
        <v>#N/A</v>
      </c>
      <c r="AE27" s="142" t="e">
        <f>VLOOKUP($E27,事故データ!$I$4:$AU$364,20,0)</f>
        <v>#N/A</v>
      </c>
      <c r="AF27" t="e">
        <f>VLOOKUP($E27,事故データ!$I$4:$AU$364,7,0)</f>
        <v>#N/A</v>
      </c>
      <c r="AG27" s="1" t="e">
        <f>VLOOKUP($E27,事故データ!$I$4:$AU$364,14,0)</f>
        <v>#N/A</v>
      </c>
      <c r="AH27" s="143" t="e">
        <f>VLOOKUP($E27,事故データ!$I$4:$AU$364,33,0)</f>
        <v>#N/A</v>
      </c>
      <c r="AJ27" s="142" t="e">
        <f>VLOOKUP($F27,事故データ!$I$4:$AU$364,20,0)</f>
        <v>#N/A</v>
      </c>
      <c r="AK27" t="e">
        <f>VLOOKUP($F27,事故データ!$I$4:$AU$364,7,0)</f>
        <v>#N/A</v>
      </c>
      <c r="AL27" s="1" t="e">
        <f>VLOOKUP($F27,事故データ!$I$4:$AU$364,14,0)</f>
        <v>#N/A</v>
      </c>
      <c r="AM27" s="143" t="e">
        <f>VLOOKUP($F27,事故データ!$I$4:$AU$364,33,0)</f>
        <v>#N/A</v>
      </c>
      <c r="AN27" s="138"/>
      <c r="AO27" s="142" t="e">
        <f>VLOOKUP($G27,事故データ!$I$4:$AU$364,20,0)</f>
        <v>#N/A</v>
      </c>
      <c r="AP27" t="e">
        <f>VLOOKUP($G27,事故データ!$I$4:$AU$364,7,0)</f>
        <v>#N/A</v>
      </c>
      <c r="AQ27" t="e">
        <f>VLOOKUP($G27,事故データ!$I$4:$AU$364,14,0)</f>
        <v>#N/A</v>
      </c>
      <c r="AR27" s="143" t="e">
        <f>VLOOKUP($G27,事故データ!$I$4:$AU$364,33,0)</f>
        <v>#N/A</v>
      </c>
    </row>
    <row r="28" spans="1:46">
      <c r="A28" s="144" t="s">
        <v>383</v>
      </c>
      <c r="B28" s="144" t="s">
        <v>615</v>
      </c>
      <c r="C28" s="144" t="s">
        <v>616</v>
      </c>
      <c r="D28" s="144" t="s">
        <v>617</v>
      </c>
      <c r="E28" s="144" t="s">
        <v>618</v>
      </c>
      <c r="F28" s="144" t="s">
        <v>619</v>
      </c>
      <c r="G28" s="144" t="s">
        <v>620</v>
      </c>
      <c r="J28">
        <v>23</v>
      </c>
      <c r="K28" s="51" t="str">
        <f>VLOOKUP($A28,事故データ!$I$4:$AU$364,20,0)</f>
        <v>U</v>
      </c>
      <c r="L28" s="140">
        <f>VLOOKUP($A28,事故データ!$I$4:$AU$364,7,0)</f>
        <v>19</v>
      </c>
      <c r="M28" s="140">
        <f>VLOOKUP($A28,事故データ!$I$4:$AU$364,14,0)</f>
        <v>1</v>
      </c>
      <c r="N28" s="145" t="str">
        <f>VLOOKUP($A28,事故データ!$I$4:$AU$364,33,0)</f>
        <v>移動時</v>
      </c>
      <c r="P28" s="142" t="e">
        <f>VLOOKUP($B28,事故データ!$I$4:$AU$364,20,0)</f>
        <v>#N/A</v>
      </c>
      <c r="Q28" s="1" t="e">
        <f>VLOOKUP($B28,事故データ!$I$4:$AU$364,7,0)</f>
        <v>#N/A</v>
      </c>
      <c r="R28" s="1" t="e">
        <f>VLOOKUP($B28,事故データ!$I$4:$AU$364,14,0)</f>
        <v>#N/A</v>
      </c>
      <c r="S28" s="225" t="e">
        <f>VLOOKUP($B28,事故データ!$I$4:$AU$364,33,0)</f>
        <v>#N/A</v>
      </c>
      <c r="U28" s="142" t="e">
        <f>VLOOKUP($C28,事故データ!$I$4:$AU$364,20,0)</f>
        <v>#N/A</v>
      </c>
      <c r="V28" s="1" t="e">
        <f>VLOOKUP($C28,事故データ!$I$4:$AU$364,7,0)</f>
        <v>#N/A</v>
      </c>
      <c r="W28" s="1" t="e">
        <f>VLOOKUP($C28,事故データ!$I$4:$AU$364,14,0)</f>
        <v>#N/A</v>
      </c>
      <c r="X28" s="225" t="e">
        <f>VLOOKUP($C28,事故データ!$I$4:$AU$364,33,0)</f>
        <v>#N/A</v>
      </c>
      <c r="Z28" s="142" t="e">
        <f>VLOOKUP($D28,事故データ!$I$4:$AU$364,20,0)</f>
        <v>#N/A</v>
      </c>
      <c r="AA28" s="1" t="e">
        <f>VLOOKUP($D28,事故データ!$I$4:$AU$364,7,0)</f>
        <v>#N/A</v>
      </c>
      <c r="AB28" s="1" t="e">
        <f>VLOOKUP($D28,事故データ!$I$4:$AU$364,14,0)</f>
        <v>#N/A</v>
      </c>
      <c r="AC28" s="143" t="e">
        <f>VLOOKUP($D28,事故データ!$I$4:$AU$364,33,0)</f>
        <v>#N/A</v>
      </c>
      <c r="AE28" s="142" t="e">
        <f>VLOOKUP($E28,事故データ!$I$4:$AU$364,20,0)</f>
        <v>#N/A</v>
      </c>
      <c r="AF28" t="e">
        <f>VLOOKUP($E28,事故データ!$I$4:$AU$364,7,0)</f>
        <v>#N/A</v>
      </c>
      <c r="AG28" s="1" t="e">
        <f>VLOOKUP($E28,事故データ!$I$4:$AU$364,14,0)</f>
        <v>#N/A</v>
      </c>
      <c r="AH28" s="143" t="e">
        <f>VLOOKUP($E28,事故データ!$I$4:$AU$364,33,0)</f>
        <v>#N/A</v>
      </c>
      <c r="AJ28" s="142" t="e">
        <f>VLOOKUP($F28,事故データ!$I$4:$AU$364,20,0)</f>
        <v>#N/A</v>
      </c>
      <c r="AK28" t="e">
        <f>VLOOKUP($F28,事故データ!$I$4:$AU$364,7,0)</f>
        <v>#N/A</v>
      </c>
      <c r="AL28" s="1" t="e">
        <f>VLOOKUP($F28,事故データ!$I$4:$AU$364,14,0)</f>
        <v>#N/A</v>
      </c>
      <c r="AM28" s="143" t="e">
        <f>VLOOKUP($F28,事故データ!$I$4:$AU$364,33,0)</f>
        <v>#N/A</v>
      </c>
      <c r="AN28" s="138"/>
      <c r="AO28" s="142" t="e">
        <f>VLOOKUP($G28,事故データ!$I$4:$AU$364,20,0)</f>
        <v>#N/A</v>
      </c>
      <c r="AP28" t="e">
        <f>VLOOKUP($G28,事故データ!$I$4:$AU$364,7,0)</f>
        <v>#N/A</v>
      </c>
      <c r="AQ28" t="e">
        <f>VLOOKUP($G28,事故データ!$I$4:$AU$364,14,0)</f>
        <v>#N/A</v>
      </c>
      <c r="AR28" s="143" t="e">
        <f>VLOOKUP($G28,事故データ!$I$4:$AU$364,33,0)</f>
        <v>#N/A</v>
      </c>
    </row>
    <row r="29" spans="1:46">
      <c r="A29" s="144" t="s">
        <v>384</v>
      </c>
      <c r="B29" s="144" t="s">
        <v>621</v>
      </c>
      <c r="C29" s="144" t="s">
        <v>622</v>
      </c>
      <c r="D29" s="144" t="s">
        <v>623</v>
      </c>
      <c r="E29" s="144" t="s">
        <v>624</v>
      </c>
      <c r="F29" s="144" t="s">
        <v>625</v>
      </c>
      <c r="G29" s="144" t="s">
        <v>626</v>
      </c>
      <c r="J29">
        <v>24</v>
      </c>
      <c r="K29" s="51" t="str">
        <f>VLOOKUP($A29,事故データ!$I$4:$AU$364,20,0)</f>
        <v>Y</v>
      </c>
      <c r="L29" s="140">
        <f>VLOOKUP($A29,事故データ!$I$4:$AU$364,7,0)</f>
        <v>19</v>
      </c>
      <c r="M29" s="140">
        <f>VLOOKUP($A29,事故データ!$I$4:$AU$364,14,0)</f>
        <v>1</v>
      </c>
      <c r="N29" s="145" t="str">
        <f>VLOOKUP($A29,事故データ!$I$4:$AU$364,33,0)</f>
        <v>発進追突</v>
      </c>
      <c r="P29" s="142" t="e">
        <f>VLOOKUP($B29,事故データ!$I$4:$AU$364,20,0)</f>
        <v>#N/A</v>
      </c>
      <c r="Q29" s="1" t="e">
        <f>VLOOKUP($B29,事故データ!$I$4:$AU$364,7,0)</f>
        <v>#N/A</v>
      </c>
      <c r="R29" s="1" t="e">
        <f>VLOOKUP($B29,事故データ!$I$4:$AU$364,14,0)</f>
        <v>#N/A</v>
      </c>
      <c r="S29" s="225" t="e">
        <f>VLOOKUP($B29,事故データ!$I$4:$AU$364,33,0)</f>
        <v>#N/A</v>
      </c>
      <c r="U29" s="142" t="e">
        <f>VLOOKUP($C29,事故データ!$I$4:$AU$364,20,0)</f>
        <v>#N/A</v>
      </c>
      <c r="V29" s="1" t="e">
        <f>VLOOKUP($C29,事故データ!$I$4:$AU$364,7,0)</f>
        <v>#N/A</v>
      </c>
      <c r="W29" s="1" t="e">
        <f>VLOOKUP($C29,事故データ!$I$4:$AU$364,14,0)</f>
        <v>#N/A</v>
      </c>
      <c r="X29" s="225" t="e">
        <f>VLOOKUP($C29,事故データ!$I$4:$AU$364,33,0)</f>
        <v>#N/A</v>
      </c>
      <c r="Z29" s="142" t="e">
        <f>VLOOKUP($D29,事故データ!$I$4:$AU$364,20,0)</f>
        <v>#N/A</v>
      </c>
      <c r="AA29" s="1" t="e">
        <f>VLOOKUP($D29,事故データ!$I$4:$AU$364,7,0)</f>
        <v>#N/A</v>
      </c>
      <c r="AB29" s="1" t="e">
        <f>VLOOKUP($D29,事故データ!$I$4:$AU$364,14,0)</f>
        <v>#N/A</v>
      </c>
      <c r="AC29" s="143" t="e">
        <f>VLOOKUP($D29,事故データ!$I$4:$AU$364,33,0)</f>
        <v>#N/A</v>
      </c>
      <c r="AE29" s="142" t="e">
        <f>VLOOKUP($E29,事故データ!$I$4:$AU$364,20,0)</f>
        <v>#N/A</v>
      </c>
      <c r="AF29" t="e">
        <f>VLOOKUP($E29,事故データ!$I$4:$AU$364,7,0)</f>
        <v>#N/A</v>
      </c>
      <c r="AG29" s="1" t="e">
        <f>VLOOKUP($E29,事故データ!$I$4:$AU$364,14,0)</f>
        <v>#N/A</v>
      </c>
      <c r="AH29" s="143" t="e">
        <f>VLOOKUP($E29,事故データ!$I$4:$AU$364,33,0)</f>
        <v>#N/A</v>
      </c>
      <c r="AJ29" s="142" t="e">
        <f>VLOOKUP($F29,事故データ!$I$4:$AU$364,20,0)</f>
        <v>#N/A</v>
      </c>
      <c r="AK29" t="e">
        <f>VLOOKUP($F29,事故データ!$I$4:$AU$364,7,0)</f>
        <v>#N/A</v>
      </c>
      <c r="AL29" s="1" t="e">
        <f>VLOOKUP($F29,事故データ!$I$4:$AU$364,14,0)</f>
        <v>#N/A</v>
      </c>
      <c r="AM29" s="143" t="e">
        <f>VLOOKUP($F29,事故データ!$I$4:$AU$364,33,0)</f>
        <v>#N/A</v>
      </c>
      <c r="AN29" s="138"/>
      <c r="AO29" s="142" t="e">
        <f>VLOOKUP($G29,事故データ!$I$4:$AU$364,20,0)</f>
        <v>#N/A</v>
      </c>
      <c r="AP29" t="e">
        <f>VLOOKUP($G29,事故データ!$I$4:$AU$364,7,0)</f>
        <v>#N/A</v>
      </c>
      <c r="AQ29" t="e">
        <f>VLOOKUP($G29,事故データ!$I$4:$AU$364,14,0)</f>
        <v>#N/A</v>
      </c>
      <c r="AR29" s="143" t="e">
        <f>VLOOKUP($G29,事故データ!$I$4:$AU$364,33,0)</f>
        <v>#N/A</v>
      </c>
    </row>
    <row r="30" spans="1:46">
      <c r="A30" s="144" t="s">
        <v>385</v>
      </c>
      <c r="B30" s="144" t="s">
        <v>627</v>
      </c>
      <c r="C30" s="144" t="s">
        <v>628</v>
      </c>
      <c r="D30" s="144" t="s">
        <v>629</v>
      </c>
      <c r="E30" s="144" t="s">
        <v>630</v>
      </c>
      <c r="F30" s="144" t="s">
        <v>631</v>
      </c>
      <c r="G30" s="144" t="s">
        <v>632</v>
      </c>
      <c r="J30">
        <v>25</v>
      </c>
      <c r="K30" s="51" t="str">
        <f>VLOOKUP($A30,事故データ!$I$4:$AU$364,20,0)</f>
        <v>L</v>
      </c>
      <c r="L30" s="140">
        <f>VLOOKUP($A30,事故データ!$I$4:$AU$364,7,0)</f>
        <v>19</v>
      </c>
      <c r="M30" s="140">
        <f>VLOOKUP($A30,事故データ!$I$4:$AU$364,14,0)</f>
        <v>1</v>
      </c>
      <c r="N30" s="145" t="str">
        <f>VLOOKUP($A30,事故データ!$I$4:$AU$364,33,0)</f>
        <v>追突</v>
      </c>
      <c r="P30" s="142" t="e">
        <f>VLOOKUP($B30,事故データ!$I$4:$AU$364,20,0)</f>
        <v>#N/A</v>
      </c>
      <c r="Q30" s="1" t="e">
        <f>VLOOKUP($B30,事故データ!$I$4:$AU$364,7,0)</f>
        <v>#N/A</v>
      </c>
      <c r="R30" s="1" t="e">
        <f>VLOOKUP($B30,事故データ!$I$4:$AU$364,14,0)</f>
        <v>#N/A</v>
      </c>
      <c r="S30" s="225" t="e">
        <f>VLOOKUP($B30,事故データ!$I$4:$AU$364,33,0)</f>
        <v>#N/A</v>
      </c>
      <c r="U30" s="142" t="e">
        <f>VLOOKUP($C30,事故データ!$I$4:$AU$364,20,0)</f>
        <v>#N/A</v>
      </c>
      <c r="V30" s="1" t="e">
        <f>VLOOKUP($C30,事故データ!$I$4:$AU$364,7,0)</f>
        <v>#N/A</v>
      </c>
      <c r="W30" s="1" t="e">
        <f>VLOOKUP($C30,事故データ!$I$4:$AU$364,14,0)</f>
        <v>#N/A</v>
      </c>
      <c r="X30" s="225" t="e">
        <f>VLOOKUP($C30,事故データ!$I$4:$AU$364,33,0)</f>
        <v>#N/A</v>
      </c>
      <c r="Z30" s="142" t="e">
        <f>VLOOKUP($D30,事故データ!$I$4:$AU$364,20,0)</f>
        <v>#N/A</v>
      </c>
      <c r="AA30" s="1" t="e">
        <f>VLOOKUP($D30,事故データ!$I$4:$AU$364,7,0)</f>
        <v>#N/A</v>
      </c>
      <c r="AB30" s="1" t="e">
        <f>VLOOKUP($D30,事故データ!$I$4:$AU$364,14,0)</f>
        <v>#N/A</v>
      </c>
      <c r="AC30" s="143" t="e">
        <f>VLOOKUP($D30,事故データ!$I$4:$AU$364,33,0)</f>
        <v>#N/A</v>
      </c>
      <c r="AE30" s="142" t="e">
        <f>VLOOKUP($E30,事故データ!$I$4:$AU$364,20,0)</f>
        <v>#N/A</v>
      </c>
      <c r="AF30" t="e">
        <f>VLOOKUP($E30,事故データ!$I$4:$AU$364,7,0)</f>
        <v>#N/A</v>
      </c>
      <c r="AG30" s="1" t="e">
        <f>VLOOKUP($E30,事故データ!$I$4:$AU$364,14,0)</f>
        <v>#N/A</v>
      </c>
      <c r="AH30" s="143" t="e">
        <f>VLOOKUP($E30,事故データ!$I$4:$AU$364,33,0)</f>
        <v>#N/A</v>
      </c>
      <c r="AJ30" s="142" t="e">
        <f>VLOOKUP($F30,事故データ!$I$4:$AU$364,20,0)</f>
        <v>#N/A</v>
      </c>
      <c r="AK30" t="e">
        <f>VLOOKUP($F30,事故データ!$I$4:$AU$364,7,0)</f>
        <v>#N/A</v>
      </c>
      <c r="AL30" s="1" t="e">
        <f>VLOOKUP($F30,事故データ!$I$4:$AU$364,14,0)</f>
        <v>#N/A</v>
      </c>
      <c r="AM30" s="143" t="e">
        <f>VLOOKUP($F30,事故データ!$I$4:$AU$364,33,0)</f>
        <v>#N/A</v>
      </c>
      <c r="AN30" s="138"/>
      <c r="AO30" s="142" t="e">
        <f>VLOOKUP($G30,事故データ!$I$4:$AU$364,20,0)</f>
        <v>#N/A</v>
      </c>
      <c r="AP30" t="e">
        <f>VLOOKUP($G30,事故データ!$I$4:$AU$364,7,0)</f>
        <v>#N/A</v>
      </c>
      <c r="AQ30" t="e">
        <f>VLOOKUP($G30,事故データ!$I$4:$AU$364,14,0)</f>
        <v>#N/A</v>
      </c>
      <c r="AR30" s="143" t="e">
        <f>VLOOKUP($G30,事故データ!$I$4:$AU$364,33,0)</f>
        <v>#N/A</v>
      </c>
    </row>
    <row r="31" spans="1:46">
      <c r="A31" s="144" t="s">
        <v>386</v>
      </c>
      <c r="B31" s="144" t="s">
        <v>633</v>
      </c>
      <c r="C31" s="144" t="s">
        <v>634</v>
      </c>
      <c r="D31" s="144" t="s">
        <v>635</v>
      </c>
      <c r="E31" s="144" t="s">
        <v>636</v>
      </c>
      <c r="F31" s="144" t="s">
        <v>637</v>
      </c>
      <c r="G31" s="144" t="s">
        <v>638</v>
      </c>
      <c r="J31">
        <v>26</v>
      </c>
      <c r="K31" s="51" t="str">
        <f>VLOOKUP($A31,事故データ!$I$4:$AU$364,20,0)</f>
        <v>M</v>
      </c>
      <c r="L31" s="140">
        <f>VLOOKUP($A31,事故データ!$I$4:$AU$364,7,0)</f>
        <v>19</v>
      </c>
      <c r="M31" s="140">
        <f>VLOOKUP($A31,事故データ!$I$4:$AU$364,14,0)</f>
        <v>1</v>
      </c>
      <c r="N31" s="145" t="str">
        <f>VLOOKUP($A31,事故データ!$I$4:$AU$364,33,0)</f>
        <v>発進追突</v>
      </c>
      <c r="P31" s="142" t="e">
        <f>VLOOKUP($B31,事故データ!$I$4:$AU$364,20,0)</f>
        <v>#N/A</v>
      </c>
      <c r="Q31" s="1" t="e">
        <f>VLOOKUP($B31,事故データ!$I$4:$AU$364,7,0)</f>
        <v>#N/A</v>
      </c>
      <c r="R31" s="1" t="e">
        <f>VLOOKUP($B31,事故データ!$I$4:$AU$364,14,0)</f>
        <v>#N/A</v>
      </c>
      <c r="S31" s="225" t="e">
        <f>VLOOKUP($B31,事故データ!$I$4:$AU$364,33,0)</f>
        <v>#N/A</v>
      </c>
      <c r="U31" s="142" t="e">
        <f>VLOOKUP($C31,事故データ!$I$4:$AU$364,20,0)</f>
        <v>#N/A</v>
      </c>
      <c r="V31" s="1" t="e">
        <f>VLOOKUP($C31,事故データ!$I$4:$AU$364,7,0)</f>
        <v>#N/A</v>
      </c>
      <c r="W31" s="1" t="e">
        <f>VLOOKUP($C31,事故データ!$I$4:$AU$364,14,0)</f>
        <v>#N/A</v>
      </c>
      <c r="X31" s="225" t="e">
        <f>VLOOKUP($C31,事故データ!$I$4:$AU$364,33,0)</f>
        <v>#N/A</v>
      </c>
      <c r="Z31" s="142" t="e">
        <f>VLOOKUP($D31,事故データ!$I$4:$AU$364,20,0)</f>
        <v>#N/A</v>
      </c>
      <c r="AA31" s="1" t="e">
        <f>VLOOKUP($D31,事故データ!$I$4:$AU$364,7,0)</f>
        <v>#N/A</v>
      </c>
      <c r="AB31" s="1" t="e">
        <f>VLOOKUP($D31,事故データ!$I$4:$AU$364,14,0)</f>
        <v>#N/A</v>
      </c>
      <c r="AC31" s="143" t="e">
        <f>VLOOKUP($D31,事故データ!$I$4:$AU$364,33,0)</f>
        <v>#N/A</v>
      </c>
      <c r="AE31" s="142" t="e">
        <f>VLOOKUP($E31,事故データ!$I$4:$AU$364,20,0)</f>
        <v>#N/A</v>
      </c>
      <c r="AF31" t="e">
        <f>VLOOKUP($E31,事故データ!$I$4:$AU$364,7,0)</f>
        <v>#N/A</v>
      </c>
      <c r="AG31" s="1" t="e">
        <f>VLOOKUP($E31,事故データ!$I$4:$AU$364,14,0)</f>
        <v>#N/A</v>
      </c>
      <c r="AH31" s="143" t="e">
        <f>VLOOKUP($E31,事故データ!$I$4:$AU$364,33,0)</f>
        <v>#N/A</v>
      </c>
      <c r="AJ31" s="142" t="e">
        <f>VLOOKUP($F31,事故データ!$I$4:$AU$364,20,0)</f>
        <v>#N/A</v>
      </c>
      <c r="AK31" t="e">
        <f>VLOOKUP($F31,事故データ!$I$4:$AU$364,7,0)</f>
        <v>#N/A</v>
      </c>
      <c r="AL31" s="1" t="e">
        <f>VLOOKUP($F31,事故データ!$I$4:$AU$364,14,0)</f>
        <v>#N/A</v>
      </c>
      <c r="AM31" s="143" t="e">
        <f>VLOOKUP($F31,事故データ!$I$4:$AU$364,33,0)</f>
        <v>#N/A</v>
      </c>
      <c r="AN31" s="138"/>
      <c r="AO31" s="142" t="e">
        <f>VLOOKUP($G31,事故データ!$I$4:$AU$364,20,0)</f>
        <v>#N/A</v>
      </c>
      <c r="AP31" t="e">
        <f>VLOOKUP($G31,事故データ!$I$4:$AU$364,7,0)</f>
        <v>#N/A</v>
      </c>
      <c r="AQ31" t="e">
        <f>VLOOKUP($G31,事故データ!$I$4:$AU$364,14,0)</f>
        <v>#N/A</v>
      </c>
      <c r="AR31" s="143" t="e">
        <f>VLOOKUP($G31,事故データ!$I$4:$AU$364,33,0)</f>
        <v>#N/A</v>
      </c>
    </row>
    <row r="32" spans="1:46">
      <c r="A32" s="144" t="s">
        <v>387</v>
      </c>
      <c r="B32" s="144" t="s">
        <v>639</v>
      </c>
      <c r="C32" s="144" t="s">
        <v>640</v>
      </c>
      <c r="D32" s="144" t="s">
        <v>641</v>
      </c>
      <c r="E32" s="144" t="s">
        <v>642</v>
      </c>
      <c r="F32" s="144" t="s">
        <v>643</v>
      </c>
      <c r="G32" s="144" t="s">
        <v>644</v>
      </c>
      <c r="J32">
        <v>27</v>
      </c>
      <c r="K32" s="51" t="e">
        <f>VLOOKUP($A32,事故データ!$I$4:$AU$364,20,0)</f>
        <v>#N/A</v>
      </c>
      <c r="L32" s="140" t="e">
        <f>VLOOKUP($A32,事故データ!$I$4:$AU$364,7,0)</f>
        <v>#N/A</v>
      </c>
      <c r="M32" s="140" t="e">
        <f>VLOOKUP($A32,事故データ!$I$4:$AU$364,14,0)</f>
        <v>#N/A</v>
      </c>
      <c r="N32" s="145" t="e">
        <f>VLOOKUP($A32,事故データ!$I$4:$AU$364,33,0)</f>
        <v>#N/A</v>
      </c>
      <c r="P32" s="142" t="e">
        <f>VLOOKUP($B32,事故データ!$I$4:$AU$364,20,0)</f>
        <v>#N/A</v>
      </c>
      <c r="Q32" s="1" t="e">
        <f>VLOOKUP($B32,事故データ!$I$4:$AU$364,7,0)</f>
        <v>#N/A</v>
      </c>
      <c r="R32" s="1" t="e">
        <f>VLOOKUP($B32,事故データ!$I$4:$AU$364,14,0)</f>
        <v>#N/A</v>
      </c>
      <c r="S32" s="225" t="e">
        <f>VLOOKUP($B32,事故データ!$I$4:$AU$364,33,0)</f>
        <v>#N/A</v>
      </c>
      <c r="U32" s="142" t="e">
        <f>VLOOKUP($C32,事故データ!$I$4:$AU$364,20,0)</f>
        <v>#N/A</v>
      </c>
      <c r="V32" s="1" t="e">
        <f>VLOOKUP($C32,事故データ!$I$4:$AU$364,7,0)</f>
        <v>#N/A</v>
      </c>
      <c r="W32" s="1" t="e">
        <f>VLOOKUP($C32,事故データ!$I$4:$AU$364,14,0)</f>
        <v>#N/A</v>
      </c>
      <c r="X32" s="225" t="e">
        <f>VLOOKUP($C32,事故データ!$I$4:$AU$364,33,0)</f>
        <v>#N/A</v>
      </c>
      <c r="Z32" s="142" t="e">
        <f>VLOOKUP($D32,事故データ!$I$4:$AU$364,20,0)</f>
        <v>#N/A</v>
      </c>
      <c r="AA32" s="1" t="e">
        <f>VLOOKUP($D32,事故データ!$I$4:$AU$364,7,0)</f>
        <v>#N/A</v>
      </c>
      <c r="AB32" s="1" t="e">
        <f>VLOOKUP($D32,事故データ!$I$4:$AU$364,14,0)</f>
        <v>#N/A</v>
      </c>
      <c r="AC32" s="143" t="e">
        <f>VLOOKUP($D32,事故データ!$I$4:$AU$364,33,0)</f>
        <v>#N/A</v>
      </c>
      <c r="AE32" s="142" t="e">
        <f>VLOOKUP($E32,事故データ!$I$4:$AU$364,20,0)</f>
        <v>#N/A</v>
      </c>
      <c r="AF32" t="e">
        <f>VLOOKUP($E32,事故データ!$I$4:$AU$364,7,0)</f>
        <v>#N/A</v>
      </c>
      <c r="AG32" s="1" t="e">
        <f>VLOOKUP($E32,事故データ!$I$4:$AU$364,14,0)</f>
        <v>#N/A</v>
      </c>
      <c r="AH32" s="143" t="e">
        <f>VLOOKUP($E32,事故データ!$I$4:$AU$364,33,0)</f>
        <v>#N/A</v>
      </c>
      <c r="AJ32" s="142" t="e">
        <f>VLOOKUP($F32,事故データ!$I$4:$AU$364,20,0)</f>
        <v>#N/A</v>
      </c>
      <c r="AK32" t="e">
        <f>VLOOKUP($F32,事故データ!$I$4:$AU$364,7,0)</f>
        <v>#N/A</v>
      </c>
      <c r="AL32" s="1" t="e">
        <f>VLOOKUP($F32,事故データ!$I$4:$AU$364,14,0)</f>
        <v>#N/A</v>
      </c>
      <c r="AM32" s="143" t="e">
        <f>VLOOKUP($F32,事故データ!$I$4:$AU$364,33,0)</f>
        <v>#N/A</v>
      </c>
      <c r="AN32" s="138"/>
      <c r="AO32" s="142" t="e">
        <f>VLOOKUP($G32,事故データ!$I$4:$AU$364,20,0)</f>
        <v>#N/A</v>
      </c>
      <c r="AP32" t="e">
        <f>VLOOKUP($G32,事故データ!$I$4:$AU$364,7,0)</f>
        <v>#N/A</v>
      </c>
      <c r="AQ32" t="e">
        <f>VLOOKUP($G32,事故データ!$I$4:$AU$364,14,0)</f>
        <v>#N/A</v>
      </c>
      <c r="AR32" s="143" t="e">
        <f>VLOOKUP($G32,事故データ!$I$4:$AU$364,33,0)</f>
        <v>#N/A</v>
      </c>
    </row>
    <row r="33" spans="1:44">
      <c r="A33" s="144" t="s">
        <v>388</v>
      </c>
      <c r="B33" s="144" t="s">
        <v>645</v>
      </c>
      <c r="C33" s="144" t="s">
        <v>646</v>
      </c>
      <c r="D33" s="144" t="s">
        <v>647</v>
      </c>
      <c r="E33" s="144" t="s">
        <v>648</v>
      </c>
      <c r="F33" s="144" t="s">
        <v>649</v>
      </c>
      <c r="G33" s="144" t="s">
        <v>650</v>
      </c>
      <c r="J33">
        <v>28</v>
      </c>
      <c r="K33" s="51" t="e">
        <f>VLOOKUP($A33,事故データ!$I$4:$AU$364,20,0)</f>
        <v>#N/A</v>
      </c>
      <c r="L33" s="140" t="e">
        <f>VLOOKUP($A33,事故データ!$I$4:$AU$364,7,0)</f>
        <v>#N/A</v>
      </c>
      <c r="M33" s="140" t="e">
        <f>VLOOKUP($A33,事故データ!$I$4:$AU$364,14,0)</f>
        <v>#N/A</v>
      </c>
      <c r="N33" s="145" t="e">
        <f>VLOOKUP($A33,事故データ!$I$4:$AU$364,33,0)</f>
        <v>#N/A</v>
      </c>
      <c r="P33" s="142" t="e">
        <f>VLOOKUP($B33,事故データ!$I$4:$AU$364,20,0)</f>
        <v>#N/A</v>
      </c>
      <c r="Q33" s="1" t="e">
        <f>VLOOKUP($B33,事故データ!$I$4:$AU$364,7,0)</f>
        <v>#N/A</v>
      </c>
      <c r="R33" s="1" t="e">
        <f>VLOOKUP($B33,事故データ!$I$4:$AU$364,14,0)</f>
        <v>#N/A</v>
      </c>
      <c r="S33" s="225" t="e">
        <f>VLOOKUP($B33,事故データ!$I$4:$AU$364,33,0)</f>
        <v>#N/A</v>
      </c>
      <c r="U33" s="142" t="e">
        <f>VLOOKUP($C33,事故データ!$I$4:$AU$364,20,0)</f>
        <v>#N/A</v>
      </c>
      <c r="V33" s="1" t="e">
        <f>VLOOKUP($C33,事故データ!$I$4:$AU$364,7,0)</f>
        <v>#N/A</v>
      </c>
      <c r="W33" s="1" t="e">
        <f>VLOOKUP($C33,事故データ!$I$4:$AU$364,14,0)</f>
        <v>#N/A</v>
      </c>
      <c r="X33" s="225" t="e">
        <f>VLOOKUP($C33,事故データ!$I$4:$AU$364,33,0)</f>
        <v>#N/A</v>
      </c>
      <c r="Z33" s="142" t="e">
        <f>VLOOKUP($D33,事故データ!$I$4:$AU$364,20,0)</f>
        <v>#N/A</v>
      </c>
      <c r="AA33" s="1" t="e">
        <f>VLOOKUP($D33,事故データ!$I$4:$AU$364,7,0)</f>
        <v>#N/A</v>
      </c>
      <c r="AB33" s="1" t="e">
        <f>VLOOKUP($D33,事故データ!$I$4:$AU$364,14,0)</f>
        <v>#N/A</v>
      </c>
      <c r="AC33" s="143" t="e">
        <f>VLOOKUP($D33,事故データ!$I$4:$AU$364,33,0)</f>
        <v>#N/A</v>
      </c>
      <c r="AE33" s="142" t="e">
        <f>VLOOKUP($E33,事故データ!$I$4:$AU$364,20,0)</f>
        <v>#N/A</v>
      </c>
      <c r="AF33" t="e">
        <f>VLOOKUP($E33,事故データ!$I$4:$AU$364,7,0)</f>
        <v>#N/A</v>
      </c>
      <c r="AG33" s="1" t="e">
        <f>VLOOKUP($E33,事故データ!$I$4:$AU$364,14,0)</f>
        <v>#N/A</v>
      </c>
      <c r="AH33" s="143" t="e">
        <f>VLOOKUP($E33,事故データ!$I$4:$AU$364,33,0)</f>
        <v>#N/A</v>
      </c>
      <c r="AJ33" s="142" t="e">
        <f>VLOOKUP($F33,事故データ!$I$4:$AU$364,20,0)</f>
        <v>#N/A</v>
      </c>
      <c r="AK33" t="e">
        <f>VLOOKUP($F33,事故データ!$I$4:$AU$364,7,0)</f>
        <v>#N/A</v>
      </c>
      <c r="AL33" s="1" t="e">
        <f>VLOOKUP($F33,事故データ!$I$4:$AU$364,14,0)</f>
        <v>#N/A</v>
      </c>
      <c r="AM33" s="143" t="e">
        <f>VLOOKUP($F33,事故データ!$I$4:$AU$364,33,0)</f>
        <v>#N/A</v>
      </c>
      <c r="AN33" s="138"/>
      <c r="AO33" s="142" t="e">
        <f>VLOOKUP($G33,事故データ!$I$4:$AU$364,20,0)</f>
        <v>#N/A</v>
      </c>
      <c r="AP33" t="e">
        <f>VLOOKUP($G33,事故データ!$I$4:$AU$364,7,0)</f>
        <v>#N/A</v>
      </c>
      <c r="AQ33" t="e">
        <f>VLOOKUP($G33,事故データ!$I$4:$AU$364,14,0)</f>
        <v>#N/A</v>
      </c>
      <c r="AR33" s="143" t="e">
        <f>VLOOKUP($G33,事故データ!$I$4:$AU$364,33,0)</f>
        <v>#N/A</v>
      </c>
    </row>
    <row r="34" spans="1:44">
      <c r="A34" s="144" t="s">
        <v>389</v>
      </c>
      <c r="B34" s="144" t="s">
        <v>651</v>
      </c>
      <c r="C34" s="144" t="s">
        <v>652</v>
      </c>
      <c r="D34" s="144" t="s">
        <v>653</v>
      </c>
      <c r="E34" s="144" t="s">
        <v>654</v>
      </c>
      <c r="F34" s="144" t="s">
        <v>655</v>
      </c>
      <c r="G34" s="144" t="s">
        <v>656</v>
      </c>
      <c r="J34">
        <v>29</v>
      </c>
      <c r="K34" s="51" t="e">
        <f>VLOOKUP($A34,事故データ!$I$4:$AU$364,20,0)</f>
        <v>#N/A</v>
      </c>
      <c r="L34" s="140" t="e">
        <f>VLOOKUP($A34,事故データ!$I$4:$AU$364,7,0)</f>
        <v>#N/A</v>
      </c>
      <c r="M34" s="140" t="e">
        <f>VLOOKUP($A34,事故データ!$I$4:$AU$364,14,0)</f>
        <v>#N/A</v>
      </c>
      <c r="N34" s="145" t="e">
        <f>VLOOKUP($A34,事故データ!$I$4:$AU$364,33,0)</f>
        <v>#N/A</v>
      </c>
      <c r="P34" s="142" t="e">
        <f>VLOOKUP($B34,事故データ!$I$4:$AU$364,20,0)</f>
        <v>#N/A</v>
      </c>
      <c r="Q34" s="1" t="e">
        <f>VLOOKUP($B34,事故データ!$I$4:$AU$364,7,0)</f>
        <v>#N/A</v>
      </c>
      <c r="R34" s="1" t="e">
        <f>VLOOKUP($B34,事故データ!$I$4:$AU$364,14,0)</f>
        <v>#N/A</v>
      </c>
      <c r="S34" s="225" t="e">
        <f>VLOOKUP($B34,事故データ!$I$4:$AU$364,33,0)</f>
        <v>#N/A</v>
      </c>
      <c r="U34" s="142" t="e">
        <f>VLOOKUP($C34,事故データ!$I$4:$AU$364,20,0)</f>
        <v>#N/A</v>
      </c>
      <c r="V34" s="1" t="e">
        <f>VLOOKUP($C34,事故データ!$I$4:$AU$364,7,0)</f>
        <v>#N/A</v>
      </c>
      <c r="W34" s="1" t="e">
        <f>VLOOKUP($C34,事故データ!$I$4:$AU$364,14,0)</f>
        <v>#N/A</v>
      </c>
      <c r="X34" s="225" t="e">
        <f>VLOOKUP($C34,事故データ!$I$4:$AU$364,33,0)</f>
        <v>#N/A</v>
      </c>
      <c r="Z34" s="142" t="e">
        <f>VLOOKUP($D34,事故データ!$I$4:$AU$364,20,0)</f>
        <v>#N/A</v>
      </c>
      <c r="AA34" s="1" t="e">
        <f>VLOOKUP($D34,事故データ!$I$4:$AU$364,7,0)</f>
        <v>#N/A</v>
      </c>
      <c r="AB34" s="1" t="e">
        <f>VLOOKUP($D34,事故データ!$I$4:$AU$364,14,0)</f>
        <v>#N/A</v>
      </c>
      <c r="AC34" s="143" t="e">
        <f>VLOOKUP($D34,事故データ!$I$4:$AU$364,33,0)</f>
        <v>#N/A</v>
      </c>
      <c r="AE34" s="142" t="e">
        <f>VLOOKUP($E34,事故データ!$I$4:$AU$364,20,0)</f>
        <v>#N/A</v>
      </c>
      <c r="AF34" t="e">
        <f>VLOOKUP($E34,事故データ!$I$4:$AU$364,7,0)</f>
        <v>#N/A</v>
      </c>
      <c r="AG34" s="1" t="e">
        <f>VLOOKUP($E34,事故データ!$I$4:$AU$364,14,0)</f>
        <v>#N/A</v>
      </c>
      <c r="AH34" s="143" t="e">
        <f>VLOOKUP($E34,事故データ!$I$4:$AU$364,33,0)</f>
        <v>#N/A</v>
      </c>
      <c r="AJ34" s="142" t="e">
        <f>VLOOKUP($F34,事故データ!$I$4:$AU$364,20,0)</f>
        <v>#N/A</v>
      </c>
      <c r="AK34" t="e">
        <f>VLOOKUP($F34,事故データ!$I$4:$AU$364,7,0)</f>
        <v>#N/A</v>
      </c>
      <c r="AL34" s="1" t="e">
        <f>VLOOKUP($F34,事故データ!$I$4:$AU$364,14,0)</f>
        <v>#N/A</v>
      </c>
      <c r="AM34" s="143" t="e">
        <f>VLOOKUP($F34,事故データ!$I$4:$AU$364,33,0)</f>
        <v>#N/A</v>
      </c>
      <c r="AN34" s="138"/>
      <c r="AO34" s="142" t="e">
        <f>VLOOKUP($G34,事故データ!$I$4:$AU$364,20,0)</f>
        <v>#N/A</v>
      </c>
      <c r="AP34" t="e">
        <f>VLOOKUP($G34,事故データ!$I$4:$AU$364,7,0)</f>
        <v>#N/A</v>
      </c>
      <c r="AQ34" t="e">
        <f>VLOOKUP($G34,事故データ!$I$4:$AU$364,14,0)</f>
        <v>#N/A</v>
      </c>
      <c r="AR34" s="143" t="e">
        <f>VLOOKUP($G34,事故データ!$I$4:$AU$364,33,0)</f>
        <v>#N/A</v>
      </c>
    </row>
    <row r="35" spans="1:44">
      <c r="A35" s="144" t="s">
        <v>390</v>
      </c>
      <c r="B35" s="144" t="s">
        <v>657</v>
      </c>
      <c r="C35" s="144" t="s">
        <v>658</v>
      </c>
      <c r="D35" s="144" t="s">
        <v>659</v>
      </c>
      <c r="E35" s="144" t="s">
        <v>660</v>
      </c>
      <c r="F35" s="144" t="s">
        <v>661</v>
      </c>
      <c r="G35" s="144" t="s">
        <v>662</v>
      </c>
      <c r="J35">
        <v>30</v>
      </c>
      <c r="K35" s="51" t="e">
        <f>VLOOKUP($A35,事故データ!$I$4:$AU$364,20,0)</f>
        <v>#N/A</v>
      </c>
      <c r="L35" s="140" t="e">
        <f>VLOOKUP($A35,事故データ!$I$4:$AU$364,7,0)</f>
        <v>#N/A</v>
      </c>
      <c r="M35" s="140" t="e">
        <f>VLOOKUP($A35,事故データ!$I$4:$AU$364,14,0)</f>
        <v>#N/A</v>
      </c>
      <c r="N35" s="145" t="e">
        <f>VLOOKUP($A35,事故データ!$I$4:$AU$364,33,0)</f>
        <v>#N/A</v>
      </c>
      <c r="P35" s="142" t="e">
        <f>VLOOKUP($B35,事故データ!$I$4:$AU$364,20,0)</f>
        <v>#N/A</v>
      </c>
      <c r="Q35" s="1" t="e">
        <f>VLOOKUP($B35,事故データ!$I$4:$AU$364,7,0)</f>
        <v>#N/A</v>
      </c>
      <c r="R35" s="1" t="e">
        <f>VLOOKUP($B35,事故データ!$I$4:$AU$364,14,0)</f>
        <v>#N/A</v>
      </c>
      <c r="S35" s="225" t="e">
        <f>VLOOKUP($B35,事故データ!$I$4:$AU$364,33,0)</f>
        <v>#N/A</v>
      </c>
      <c r="U35" s="142" t="e">
        <f>VLOOKUP($C35,事故データ!$I$4:$AU$364,20,0)</f>
        <v>#N/A</v>
      </c>
      <c r="V35" s="1" t="e">
        <f>VLOOKUP($C35,事故データ!$I$4:$AU$364,7,0)</f>
        <v>#N/A</v>
      </c>
      <c r="W35" s="1" t="e">
        <f>VLOOKUP($C35,事故データ!$I$4:$AU$364,14,0)</f>
        <v>#N/A</v>
      </c>
      <c r="X35" s="225" t="e">
        <f>VLOOKUP($C35,事故データ!$I$4:$AU$364,33,0)</f>
        <v>#N/A</v>
      </c>
      <c r="Z35" s="142" t="e">
        <f>VLOOKUP($D35,事故データ!$I$4:$AU$364,20,0)</f>
        <v>#N/A</v>
      </c>
      <c r="AA35" s="1" t="e">
        <f>VLOOKUP($D35,事故データ!$I$4:$AU$364,7,0)</f>
        <v>#N/A</v>
      </c>
      <c r="AB35" s="1" t="e">
        <f>VLOOKUP($D35,事故データ!$I$4:$AU$364,14,0)</f>
        <v>#N/A</v>
      </c>
      <c r="AC35" s="143" t="e">
        <f>VLOOKUP($D35,事故データ!$I$4:$AU$364,33,0)</f>
        <v>#N/A</v>
      </c>
      <c r="AE35" s="142" t="e">
        <f>VLOOKUP($E35,事故データ!$I$4:$AU$364,20,0)</f>
        <v>#N/A</v>
      </c>
      <c r="AF35" t="e">
        <f>VLOOKUP($E35,事故データ!$I$4:$AU$364,7,0)</f>
        <v>#N/A</v>
      </c>
      <c r="AG35" s="1" t="e">
        <f>VLOOKUP($E35,事故データ!$I$4:$AU$364,14,0)</f>
        <v>#N/A</v>
      </c>
      <c r="AH35" s="143" t="e">
        <f>VLOOKUP($E35,事故データ!$I$4:$AU$364,33,0)</f>
        <v>#N/A</v>
      </c>
      <c r="AJ35" s="142" t="e">
        <f>VLOOKUP($F35,事故データ!$I$4:$AU$364,20,0)</f>
        <v>#N/A</v>
      </c>
      <c r="AK35" t="e">
        <f>VLOOKUP($F35,事故データ!$I$4:$AU$364,7,0)</f>
        <v>#N/A</v>
      </c>
      <c r="AL35" s="1" t="e">
        <f>VLOOKUP($F35,事故データ!$I$4:$AU$364,14,0)</f>
        <v>#N/A</v>
      </c>
      <c r="AM35" s="143" t="e">
        <f>VLOOKUP($F35,事故データ!$I$4:$AU$364,33,0)</f>
        <v>#N/A</v>
      </c>
      <c r="AN35" s="138"/>
      <c r="AO35" s="142" t="e">
        <f>VLOOKUP($G35,事故データ!$I$4:$AU$364,20,0)</f>
        <v>#N/A</v>
      </c>
      <c r="AP35" t="e">
        <f>VLOOKUP($G35,事故データ!$I$4:$AU$364,7,0)</f>
        <v>#N/A</v>
      </c>
      <c r="AQ35" t="e">
        <f>VLOOKUP($G35,事故データ!$I$4:$AU$364,14,0)</f>
        <v>#N/A</v>
      </c>
      <c r="AR35" s="143" t="e">
        <f>VLOOKUP($G35,事故データ!$I$4:$AU$364,33,0)</f>
        <v>#N/A</v>
      </c>
    </row>
    <row r="36" spans="1:44">
      <c r="A36" s="144" t="s">
        <v>391</v>
      </c>
      <c r="B36" s="144" t="s">
        <v>663</v>
      </c>
      <c r="C36" s="144" t="s">
        <v>664</v>
      </c>
      <c r="D36" s="144" t="s">
        <v>665</v>
      </c>
      <c r="E36" s="144" t="s">
        <v>666</v>
      </c>
      <c r="F36" s="144" t="s">
        <v>667</v>
      </c>
      <c r="G36" s="144" t="s">
        <v>668</v>
      </c>
      <c r="J36">
        <v>31</v>
      </c>
      <c r="K36" s="51" t="e">
        <f>VLOOKUP($A36,事故データ!$I$4:$AU$364,20,0)</f>
        <v>#N/A</v>
      </c>
      <c r="L36" s="140" t="e">
        <f>VLOOKUP($A36,事故データ!$I$4:$AU$364,7,0)</f>
        <v>#N/A</v>
      </c>
      <c r="M36" s="140" t="e">
        <f>VLOOKUP($A36,事故データ!$I$4:$AU$364,14,0)</f>
        <v>#N/A</v>
      </c>
      <c r="N36" s="145" t="e">
        <f>VLOOKUP($A36,事故データ!$I$4:$AU$364,33,0)</f>
        <v>#N/A</v>
      </c>
      <c r="P36" s="142" t="e">
        <f>VLOOKUP($B36,事故データ!$I$4:$AU$364,20,0)</f>
        <v>#N/A</v>
      </c>
      <c r="Q36" s="1" t="e">
        <f>VLOOKUP($B36,事故データ!$I$4:$AU$364,7,0)</f>
        <v>#N/A</v>
      </c>
      <c r="R36" s="1" t="e">
        <f>VLOOKUP($B36,事故データ!$I$4:$AU$364,14,0)</f>
        <v>#N/A</v>
      </c>
      <c r="S36" s="225" t="e">
        <f>VLOOKUP($B36,事故データ!$I$4:$AU$364,33,0)</f>
        <v>#N/A</v>
      </c>
      <c r="U36" s="142" t="e">
        <f>VLOOKUP($C36,事故データ!$I$4:$AU$364,20,0)</f>
        <v>#N/A</v>
      </c>
      <c r="V36" s="1" t="e">
        <f>VLOOKUP($C36,事故データ!$I$4:$AU$364,7,0)</f>
        <v>#N/A</v>
      </c>
      <c r="W36" s="1" t="e">
        <f>VLOOKUP($C36,事故データ!$I$4:$AU$364,14,0)</f>
        <v>#N/A</v>
      </c>
      <c r="X36" s="225" t="e">
        <f>VLOOKUP($C36,事故データ!$I$4:$AU$364,33,0)</f>
        <v>#N/A</v>
      </c>
      <c r="Z36" s="142" t="e">
        <f>VLOOKUP($D36,事故データ!$I$4:$AU$364,20,0)</f>
        <v>#N/A</v>
      </c>
      <c r="AA36" s="1" t="e">
        <f>VLOOKUP($D36,事故データ!$I$4:$AU$364,7,0)</f>
        <v>#N/A</v>
      </c>
      <c r="AB36" s="1" t="e">
        <f>VLOOKUP($D36,事故データ!$I$4:$AU$364,14,0)</f>
        <v>#N/A</v>
      </c>
      <c r="AC36" s="143" t="e">
        <f>VLOOKUP($D36,事故データ!$I$4:$AU$364,33,0)</f>
        <v>#N/A</v>
      </c>
      <c r="AE36" s="142" t="e">
        <f>VLOOKUP($E36,事故データ!$I$4:$AU$364,20,0)</f>
        <v>#N/A</v>
      </c>
      <c r="AF36" t="e">
        <f>VLOOKUP($E36,事故データ!$I$4:$AU$364,7,0)</f>
        <v>#N/A</v>
      </c>
      <c r="AG36" s="1" t="e">
        <f>VLOOKUP($E36,事故データ!$I$4:$AU$364,14,0)</f>
        <v>#N/A</v>
      </c>
      <c r="AH36" s="143" t="e">
        <f>VLOOKUP($E36,事故データ!$I$4:$AU$364,33,0)</f>
        <v>#N/A</v>
      </c>
      <c r="AJ36" s="142" t="e">
        <f>VLOOKUP($F36,事故データ!$I$4:$AU$364,20,0)</f>
        <v>#N/A</v>
      </c>
      <c r="AK36" t="e">
        <f>VLOOKUP($F36,事故データ!$I$4:$AU$364,7,0)</f>
        <v>#N/A</v>
      </c>
      <c r="AL36" s="1" t="e">
        <f>VLOOKUP($F36,事故データ!$I$4:$AU$364,14,0)</f>
        <v>#N/A</v>
      </c>
      <c r="AM36" s="143" t="e">
        <f>VLOOKUP($F36,事故データ!$I$4:$AU$364,33,0)</f>
        <v>#N/A</v>
      </c>
      <c r="AN36" s="138"/>
      <c r="AO36" s="142" t="e">
        <f>VLOOKUP($G36,事故データ!$I$4:$AU$364,20,0)</f>
        <v>#N/A</v>
      </c>
      <c r="AP36" t="e">
        <f>VLOOKUP($G36,事故データ!$I$4:$AU$364,7,0)</f>
        <v>#N/A</v>
      </c>
      <c r="AQ36" t="e">
        <f>VLOOKUP($G36,事故データ!$I$4:$AU$364,14,0)</f>
        <v>#N/A</v>
      </c>
      <c r="AR36" s="143" t="e">
        <f>VLOOKUP($G36,事故データ!$I$4:$AU$364,33,0)</f>
        <v>#N/A</v>
      </c>
    </row>
    <row r="37" spans="1:44">
      <c r="A37" s="144" t="s">
        <v>392</v>
      </c>
      <c r="B37" s="144" t="s">
        <v>669</v>
      </c>
      <c r="C37" s="144" t="s">
        <v>670</v>
      </c>
      <c r="D37" s="144" t="s">
        <v>671</v>
      </c>
      <c r="E37" s="144" t="s">
        <v>672</v>
      </c>
      <c r="F37" s="144" t="s">
        <v>673</v>
      </c>
      <c r="G37" s="144" t="s">
        <v>674</v>
      </c>
      <c r="J37">
        <v>32</v>
      </c>
      <c r="K37" s="51" t="e">
        <f>VLOOKUP($A37,事故データ!$I$4:$AU$364,20,0)</f>
        <v>#N/A</v>
      </c>
      <c r="L37" s="140" t="e">
        <f>VLOOKUP($A37,事故データ!$I$4:$AU$364,7,0)</f>
        <v>#N/A</v>
      </c>
      <c r="M37" s="140" t="e">
        <f>VLOOKUP($A37,事故データ!$I$4:$AU$364,14,0)</f>
        <v>#N/A</v>
      </c>
      <c r="N37" s="145" t="e">
        <f>VLOOKUP($A37,事故データ!$I$4:$AU$364,33,0)</f>
        <v>#N/A</v>
      </c>
      <c r="P37" s="142" t="e">
        <f>VLOOKUP($B37,事故データ!$I$4:$AU$364,20,0)</f>
        <v>#N/A</v>
      </c>
      <c r="Q37" s="1" t="e">
        <f>VLOOKUP($B37,事故データ!$I$4:$AU$364,7,0)</f>
        <v>#N/A</v>
      </c>
      <c r="R37" s="1" t="e">
        <f>VLOOKUP($B37,事故データ!$I$4:$AU$364,14,0)</f>
        <v>#N/A</v>
      </c>
      <c r="S37" s="225" t="e">
        <f>VLOOKUP($B37,事故データ!$I$4:$AU$364,33,0)</f>
        <v>#N/A</v>
      </c>
      <c r="U37" s="142" t="e">
        <f>VLOOKUP($C37,事故データ!$I$4:$AU$364,20,0)</f>
        <v>#N/A</v>
      </c>
      <c r="V37" s="1" t="e">
        <f>VLOOKUP($C37,事故データ!$I$4:$AU$364,7,0)</f>
        <v>#N/A</v>
      </c>
      <c r="W37" s="1" t="e">
        <f>VLOOKUP($C37,事故データ!$I$4:$AU$364,14,0)</f>
        <v>#N/A</v>
      </c>
      <c r="X37" s="225" t="e">
        <f>VLOOKUP($C37,事故データ!$I$4:$AU$364,33,0)</f>
        <v>#N/A</v>
      </c>
      <c r="Z37" s="142" t="e">
        <f>VLOOKUP($D37,事故データ!$I$4:$AU$364,20,0)</f>
        <v>#N/A</v>
      </c>
      <c r="AA37" s="1" t="e">
        <f>VLOOKUP($D37,事故データ!$I$4:$AU$364,7,0)</f>
        <v>#N/A</v>
      </c>
      <c r="AB37" s="1" t="e">
        <f>VLOOKUP($D37,事故データ!$I$4:$AU$364,14,0)</f>
        <v>#N/A</v>
      </c>
      <c r="AC37" s="143" t="e">
        <f>VLOOKUP($D37,事故データ!$I$4:$AU$364,33,0)</f>
        <v>#N/A</v>
      </c>
      <c r="AE37" s="142" t="e">
        <f>VLOOKUP($E37,事故データ!$I$4:$AU$364,20,0)</f>
        <v>#N/A</v>
      </c>
      <c r="AF37" t="e">
        <f>VLOOKUP($E37,事故データ!$I$4:$AU$364,7,0)</f>
        <v>#N/A</v>
      </c>
      <c r="AG37" s="1" t="e">
        <f>VLOOKUP($E37,事故データ!$I$4:$AU$364,14,0)</f>
        <v>#N/A</v>
      </c>
      <c r="AH37" s="143" t="e">
        <f>VLOOKUP($E37,事故データ!$I$4:$AU$364,33,0)</f>
        <v>#N/A</v>
      </c>
      <c r="AJ37" s="142" t="e">
        <f>VLOOKUP($F37,事故データ!$I$4:$AU$364,20,0)</f>
        <v>#N/A</v>
      </c>
      <c r="AK37" t="e">
        <f>VLOOKUP($F37,事故データ!$I$4:$AU$364,7,0)</f>
        <v>#N/A</v>
      </c>
      <c r="AL37" s="1" t="e">
        <f>VLOOKUP($F37,事故データ!$I$4:$AU$364,14,0)</f>
        <v>#N/A</v>
      </c>
      <c r="AM37" s="143" t="e">
        <f>VLOOKUP($F37,事故データ!$I$4:$AU$364,33,0)</f>
        <v>#N/A</v>
      </c>
      <c r="AN37" s="138"/>
      <c r="AO37" s="142" t="e">
        <f>VLOOKUP($G37,事故データ!$I$4:$AU$364,20,0)</f>
        <v>#N/A</v>
      </c>
      <c r="AP37" t="e">
        <f>VLOOKUP($G37,事故データ!$I$4:$AU$364,7,0)</f>
        <v>#N/A</v>
      </c>
      <c r="AQ37" t="e">
        <f>VLOOKUP($G37,事故データ!$I$4:$AU$364,14,0)</f>
        <v>#N/A</v>
      </c>
      <c r="AR37" s="143" t="e">
        <f>VLOOKUP($G37,事故データ!$I$4:$AU$364,33,0)</f>
        <v>#N/A</v>
      </c>
    </row>
    <row r="38" spans="1:44">
      <c r="A38" s="144" t="s">
        <v>393</v>
      </c>
      <c r="B38" s="144" t="s">
        <v>675</v>
      </c>
      <c r="C38" s="144" t="s">
        <v>676</v>
      </c>
      <c r="D38" s="144" t="s">
        <v>677</v>
      </c>
      <c r="E38" s="144" t="s">
        <v>678</v>
      </c>
      <c r="F38" s="144" t="s">
        <v>679</v>
      </c>
      <c r="G38" s="144" t="s">
        <v>680</v>
      </c>
      <c r="J38">
        <v>33</v>
      </c>
      <c r="K38" s="51" t="e">
        <f>VLOOKUP($A38,事故データ!$I$4:$AU$364,20,0)</f>
        <v>#N/A</v>
      </c>
      <c r="L38" s="140" t="e">
        <f>VLOOKUP($A38,事故データ!$I$4:$AU$364,7,0)</f>
        <v>#N/A</v>
      </c>
      <c r="M38" s="140" t="e">
        <f>VLOOKUP($A38,事故データ!$I$4:$AU$364,14,0)</f>
        <v>#N/A</v>
      </c>
      <c r="N38" s="145" t="e">
        <f>VLOOKUP($A38,事故データ!$I$4:$AU$364,33,0)</f>
        <v>#N/A</v>
      </c>
      <c r="P38" s="142" t="e">
        <f>VLOOKUP($B38,事故データ!$I$4:$AU$364,20,0)</f>
        <v>#N/A</v>
      </c>
      <c r="Q38" s="1" t="e">
        <f>VLOOKUP($B38,事故データ!$I$4:$AU$364,7,0)</f>
        <v>#N/A</v>
      </c>
      <c r="R38" s="1" t="e">
        <f>VLOOKUP($B38,事故データ!$I$4:$AU$364,14,0)</f>
        <v>#N/A</v>
      </c>
      <c r="S38" s="225" t="e">
        <f>VLOOKUP($B38,事故データ!$I$4:$AU$364,33,0)</f>
        <v>#N/A</v>
      </c>
      <c r="U38" s="142" t="e">
        <f>VLOOKUP($C38,事故データ!$I$4:$AU$364,20,0)</f>
        <v>#N/A</v>
      </c>
      <c r="V38" s="1" t="e">
        <f>VLOOKUP($C38,事故データ!$I$4:$AU$364,7,0)</f>
        <v>#N/A</v>
      </c>
      <c r="W38" s="1" t="e">
        <f>VLOOKUP($C38,事故データ!$I$4:$AU$364,14,0)</f>
        <v>#N/A</v>
      </c>
      <c r="X38" s="225" t="e">
        <f>VLOOKUP($C38,事故データ!$I$4:$AU$364,33,0)</f>
        <v>#N/A</v>
      </c>
      <c r="Z38" s="142" t="e">
        <f>VLOOKUP($D38,事故データ!$I$4:$AU$364,20,0)</f>
        <v>#N/A</v>
      </c>
      <c r="AA38" s="1" t="e">
        <f>VLOOKUP($D38,事故データ!$I$4:$AU$364,7,0)</f>
        <v>#N/A</v>
      </c>
      <c r="AB38" s="1" t="e">
        <f>VLOOKUP($D38,事故データ!$I$4:$AU$364,14,0)</f>
        <v>#N/A</v>
      </c>
      <c r="AC38" s="143" t="e">
        <f>VLOOKUP($D38,事故データ!$I$4:$AU$364,33,0)</f>
        <v>#N/A</v>
      </c>
      <c r="AE38" s="142" t="e">
        <f>VLOOKUP($E38,事故データ!$I$4:$AU$364,20,0)</f>
        <v>#N/A</v>
      </c>
      <c r="AF38" t="e">
        <f>VLOOKUP($E38,事故データ!$I$4:$AU$364,7,0)</f>
        <v>#N/A</v>
      </c>
      <c r="AG38" s="1" t="e">
        <f>VLOOKUP($E38,事故データ!$I$4:$AU$364,14,0)</f>
        <v>#N/A</v>
      </c>
      <c r="AH38" s="143" t="e">
        <f>VLOOKUP($E38,事故データ!$I$4:$AU$364,33,0)</f>
        <v>#N/A</v>
      </c>
      <c r="AJ38" s="142" t="e">
        <f>VLOOKUP($F38,事故データ!$I$4:$AU$364,20,0)</f>
        <v>#N/A</v>
      </c>
      <c r="AK38" t="e">
        <f>VLOOKUP($F38,事故データ!$I$4:$AU$364,7,0)</f>
        <v>#N/A</v>
      </c>
      <c r="AL38" s="1" t="e">
        <f>VLOOKUP($F38,事故データ!$I$4:$AU$364,14,0)</f>
        <v>#N/A</v>
      </c>
      <c r="AM38" s="143" t="e">
        <f>VLOOKUP($F38,事故データ!$I$4:$AU$364,33,0)</f>
        <v>#N/A</v>
      </c>
      <c r="AN38" s="138"/>
      <c r="AO38" s="142" t="e">
        <f>VLOOKUP($G38,事故データ!$I$4:$AU$364,20,0)</f>
        <v>#N/A</v>
      </c>
      <c r="AP38" t="e">
        <f>VLOOKUP($G38,事故データ!$I$4:$AU$364,7,0)</f>
        <v>#N/A</v>
      </c>
      <c r="AQ38" t="e">
        <f>VLOOKUP($G38,事故データ!$I$4:$AU$364,14,0)</f>
        <v>#N/A</v>
      </c>
      <c r="AR38" s="143" t="e">
        <f>VLOOKUP($G38,事故データ!$I$4:$AU$364,33,0)</f>
        <v>#N/A</v>
      </c>
    </row>
    <row r="39" spans="1:44">
      <c r="A39" s="144" t="s">
        <v>394</v>
      </c>
      <c r="B39" s="144" t="s">
        <v>681</v>
      </c>
      <c r="C39" s="144" t="s">
        <v>682</v>
      </c>
      <c r="D39" s="144" t="s">
        <v>683</v>
      </c>
      <c r="E39" s="144" t="s">
        <v>684</v>
      </c>
      <c r="F39" s="144" t="s">
        <v>685</v>
      </c>
      <c r="G39" s="144" t="s">
        <v>686</v>
      </c>
      <c r="J39">
        <v>34</v>
      </c>
      <c r="K39" s="51" t="e">
        <f>VLOOKUP($A39,事故データ!$I$4:$AU$364,20,0)</f>
        <v>#N/A</v>
      </c>
      <c r="L39" s="140" t="e">
        <f>VLOOKUP($A39,事故データ!$I$4:$AU$364,7,0)</f>
        <v>#N/A</v>
      </c>
      <c r="M39" s="140" t="e">
        <f>VLOOKUP($A39,事故データ!$I$4:$AU$364,14,0)</f>
        <v>#N/A</v>
      </c>
      <c r="N39" s="145" t="e">
        <f>VLOOKUP($A39,事故データ!$I$4:$AU$364,33,0)</f>
        <v>#N/A</v>
      </c>
      <c r="P39" s="142" t="e">
        <f>VLOOKUP($B39,事故データ!$I$4:$AU$364,20,0)</f>
        <v>#N/A</v>
      </c>
      <c r="Q39" s="1" t="e">
        <f>VLOOKUP($B39,事故データ!$I$4:$AU$364,7,0)</f>
        <v>#N/A</v>
      </c>
      <c r="R39" s="1" t="e">
        <f>VLOOKUP($B39,事故データ!$I$4:$AU$364,14,0)</f>
        <v>#N/A</v>
      </c>
      <c r="S39" s="225" t="e">
        <f>VLOOKUP($B39,事故データ!$I$4:$AU$364,33,0)</f>
        <v>#N/A</v>
      </c>
      <c r="U39" s="142" t="e">
        <f>VLOOKUP($C39,事故データ!$I$4:$AU$364,20,0)</f>
        <v>#N/A</v>
      </c>
      <c r="V39" s="1" t="e">
        <f>VLOOKUP($C39,事故データ!$I$4:$AU$364,7,0)</f>
        <v>#N/A</v>
      </c>
      <c r="W39" s="1" t="e">
        <f>VLOOKUP($C39,事故データ!$I$4:$AU$364,14,0)</f>
        <v>#N/A</v>
      </c>
      <c r="X39" s="225" t="e">
        <f>VLOOKUP($C39,事故データ!$I$4:$AU$364,33,0)</f>
        <v>#N/A</v>
      </c>
      <c r="Z39" s="142" t="e">
        <f>VLOOKUP($D39,事故データ!$I$4:$AU$364,20,0)</f>
        <v>#N/A</v>
      </c>
      <c r="AA39" s="1" t="e">
        <f>VLOOKUP($D39,事故データ!$I$4:$AU$364,7,0)</f>
        <v>#N/A</v>
      </c>
      <c r="AB39" s="1" t="e">
        <f>VLOOKUP($D39,事故データ!$I$4:$AU$364,14,0)</f>
        <v>#N/A</v>
      </c>
      <c r="AC39" s="143" t="e">
        <f>VLOOKUP($D39,事故データ!$I$4:$AU$364,33,0)</f>
        <v>#N/A</v>
      </c>
      <c r="AE39" s="142" t="e">
        <f>VLOOKUP($E39,事故データ!$I$4:$AU$364,20,0)</f>
        <v>#N/A</v>
      </c>
      <c r="AF39" t="e">
        <f>VLOOKUP($E39,事故データ!$I$4:$AU$364,7,0)</f>
        <v>#N/A</v>
      </c>
      <c r="AG39" s="1" t="e">
        <f>VLOOKUP($E39,事故データ!$I$4:$AU$364,14,0)</f>
        <v>#N/A</v>
      </c>
      <c r="AH39" s="143" t="e">
        <f>VLOOKUP($E39,事故データ!$I$4:$AU$364,33,0)</f>
        <v>#N/A</v>
      </c>
      <c r="AJ39" s="142" t="e">
        <f>VLOOKUP($F39,事故データ!$I$4:$AU$364,20,0)</f>
        <v>#N/A</v>
      </c>
      <c r="AK39" t="e">
        <f>VLOOKUP($F39,事故データ!$I$4:$AU$364,7,0)</f>
        <v>#N/A</v>
      </c>
      <c r="AL39" s="1" t="e">
        <f>VLOOKUP($F39,事故データ!$I$4:$AU$364,14,0)</f>
        <v>#N/A</v>
      </c>
      <c r="AM39" s="143" t="e">
        <f>VLOOKUP($F39,事故データ!$I$4:$AU$364,33,0)</f>
        <v>#N/A</v>
      </c>
      <c r="AN39" s="138"/>
      <c r="AO39" s="142" t="e">
        <f>VLOOKUP($G39,事故データ!$I$4:$AU$364,20,0)</f>
        <v>#N/A</v>
      </c>
      <c r="AP39" t="e">
        <f>VLOOKUP($G39,事故データ!$I$4:$AU$364,7,0)</f>
        <v>#N/A</v>
      </c>
      <c r="AQ39" t="e">
        <f>VLOOKUP($G39,事故データ!$I$4:$AU$364,14,0)</f>
        <v>#N/A</v>
      </c>
      <c r="AR39" s="143" t="e">
        <f>VLOOKUP($G39,事故データ!$I$4:$AU$364,33,0)</f>
        <v>#N/A</v>
      </c>
    </row>
    <row r="40" spans="1:44">
      <c r="A40" s="144" t="s">
        <v>395</v>
      </c>
      <c r="B40" s="144" t="s">
        <v>687</v>
      </c>
      <c r="C40" s="144" t="s">
        <v>688</v>
      </c>
      <c r="D40" s="144" t="s">
        <v>689</v>
      </c>
      <c r="E40" s="144" t="s">
        <v>690</v>
      </c>
      <c r="F40" s="144" t="s">
        <v>691</v>
      </c>
      <c r="G40" s="144" t="s">
        <v>692</v>
      </c>
      <c r="J40">
        <v>35</v>
      </c>
      <c r="K40" s="51" t="e">
        <f>VLOOKUP($A40,事故データ!$I$4:$AU$364,20,0)</f>
        <v>#N/A</v>
      </c>
      <c r="L40" s="140" t="e">
        <f>VLOOKUP($A40,事故データ!$I$4:$AU$364,7,0)</f>
        <v>#N/A</v>
      </c>
      <c r="M40" s="140" t="e">
        <f>VLOOKUP($A40,事故データ!$I$4:$AU$364,14,0)</f>
        <v>#N/A</v>
      </c>
      <c r="N40" s="145" t="e">
        <f>VLOOKUP($A40,事故データ!$I$4:$AU$364,33,0)</f>
        <v>#N/A</v>
      </c>
      <c r="P40" s="142" t="e">
        <f>VLOOKUP($B40,事故データ!$I$4:$AU$364,20,0)</f>
        <v>#N/A</v>
      </c>
      <c r="Q40" s="1" t="e">
        <f>VLOOKUP($B40,事故データ!$I$4:$AU$364,7,0)</f>
        <v>#N/A</v>
      </c>
      <c r="R40" s="1" t="e">
        <f>VLOOKUP($B40,事故データ!$I$4:$AU$364,14,0)</f>
        <v>#N/A</v>
      </c>
      <c r="S40" s="225" t="e">
        <f>VLOOKUP($B40,事故データ!$I$4:$AU$364,33,0)</f>
        <v>#N/A</v>
      </c>
      <c r="U40" s="142" t="e">
        <f>VLOOKUP($C40,事故データ!$I$4:$AU$364,20,0)</f>
        <v>#N/A</v>
      </c>
      <c r="V40" s="1" t="e">
        <f>VLOOKUP($C40,事故データ!$I$4:$AU$364,7,0)</f>
        <v>#N/A</v>
      </c>
      <c r="W40" s="1" t="e">
        <f>VLOOKUP($C40,事故データ!$I$4:$AU$364,14,0)</f>
        <v>#N/A</v>
      </c>
      <c r="X40" s="225" t="e">
        <f>VLOOKUP($C40,事故データ!$I$4:$AU$364,33,0)</f>
        <v>#N/A</v>
      </c>
      <c r="Z40" s="142" t="e">
        <f>VLOOKUP($D40,事故データ!$I$4:$AU$364,20,0)</f>
        <v>#N/A</v>
      </c>
      <c r="AA40" s="1" t="e">
        <f>VLOOKUP($D40,事故データ!$I$4:$AU$364,7,0)</f>
        <v>#N/A</v>
      </c>
      <c r="AB40" s="1" t="e">
        <f>VLOOKUP($D40,事故データ!$I$4:$AU$364,14,0)</f>
        <v>#N/A</v>
      </c>
      <c r="AC40" s="143" t="e">
        <f>VLOOKUP($D40,事故データ!$I$4:$AU$364,33,0)</f>
        <v>#N/A</v>
      </c>
      <c r="AE40" s="142" t="e">
        <f>VLOOKUP($E40,事故データ!$I$4:$AU$364,20,0)</f>
        <v>#N/A</v>
      </c>
      <c r="AF40" t="e">
        <f>VLOOKUP($E40,事故データ!$I$4:$AU$364,7,0)</f>
        <v>#N/A</v>
      </c>
      <c r="AG40" s="1" t="e">
        <f>VLOOKUP($E40,事故データ!$I$4:$AU$364,14,0)</f>
        <v>#N/A</v>
      </c>
      <c r="AH40" s="143" t="e">
        <f>VLOOKUP($E40,事故データ!$I$4:$AU$364,33,0)</f>
        <v>#N/A</v>
      </c>
      <c r="AJ40" s="142" t="e">
        <f>VLOOKUP($F40,事故データ!$I$4:$AU$364,20,0)</f>
        <v>#N/A</v>
      </c>
      <c r="AK40" t="e">
        <f>VLOOKUP($F40,事故データ!$I$4:$AU$364,7,0)</f>
        <v>#N/A</v>
      </c>
      <c r="AL40" s="1" t="e">
        <f>VLOOKUP($F40,事故データ!$I$4:$AU$364,14,0)</f>
        <v>#N/A</v>
      </c>
      <c r="AM40" s="143" t="e">
        <f>VLOOKUP($F40,事故データ!$I$4:$AU$364,33,0)</f>
        <v>#N/A</v>
      </c>
      <c r="AN40" s="138"/>
      <c r="AO40" s="142" t="e">
        <f>VLOOKUP($G40,事故データ!$I$4:$AU$364,20,0)</f>
        <v>#N/A</v>
      </c>
      <c r="AP40" t="e">
        <f>VLOOKUP($G40,事故データ!$I$4:$AU$364,7,0)</f>
        <v>#N/A</v>
      </c>
      <c r="AQ40" t="e">
        <f>VLOOKUP($G40,事故データ!$I$4:$AU$364,14,0)</f>
        <v>#N/A</v>
      </c>
      <c r="AR40" s="143" t="e">
        <f>VLOOKUP($G40,事故データ!$I$4:$AU$364,33,0)</f>
        <v>#N/A</v>
      </c>
    </row>
    <row r="41" spans="1:44">
      <c r="A41" s="144" t="s">
        <v>396</v>
      </c>
      <c r="B41" s="144" t="s">
        <v>693</v>
      </c>
      <c r="C41" s="144" t="s">
        <v>694</v>
      </c>
      <c r="D41" s="144" t="s">
        <v>695</v>
      </c>
      <c r="E41" s="144" t="s">
        <v>696</v>
      </c>
      <c r="F41" s="144" t="s">
        <v>697</v>
      </c>
      <c r="G41" s="144" t="s">
        <v>698</v>
      </c>
      <c r="J41">
        <v>36</v>
      </c>
      <c r="K41" s="51" t="e">
        <f>VLOOKUP($A41,事故データ!$I$4:$AU$364,20,0)</f>
        <v>#N/A</v>
      </c>
      <c r="L41" s="140" t="e">
        <f>VLOOKUP($A41,事故データ!$I$4:$AU$364,7,0)</f>
        <v>#N/A</v>
      </c>
      <c r="M41" s="140" t="e">
        <f>VLOOKUP($A41,事故データ!$I$4:$AU$364,14,0)</f>
        <v>#N/A</v>
      </c>
      <c r="N41" s="145" t="e">
        <f>VLOOKUP($A41,事故データ!$I$4:$AU$364,33,0)</f>
        <v>#N/A</v>
      </c>
      <c r="P41" s="142" t="e">
        <f>VLOOKUP($B41,事故データ!$I$4:$AU$364,20,0)</f>
        <v>#N/A</v>
      </c>
      <c r="Q41" s="1" t="e">
        <f>VLOOKUP($B41,事故データ!$I$4:$AU$364,7,0)</f>
        <v>#N/A</v>
      </c>
      <c r="R41" s="1" t="e">
        <f>VLOOKUP($B41,事故データ!$I$4:$AU$364,14,0)</f>
        <v>#N/A</v>
      </c>
      <c r="S41" s="225" t="e">
        <f>VLOOKUP($B41,事故データ!$I$4:$AU$364,33,0)</f>
        <v>#N/A</v>
      </c>
      <c r="U41" s="142" t="e">
        <f>VLOOKUP($C41,事故データ!$I$4:$AU$364,20,0)</f>
        <v>#N/A</v>
      </c>
      <c r="V41" s="1" t="e">
        <f>VLOOKUP($C41,事故データ!$I$4:$AU$364,7,0)</f>
        <v>#N/A</v>
      </c>
      <c r="W41" s="1" t="e">
        <f>VLOOKUP($C41,事故データ!$I$4:$AU$364,14,0)</f>
        <v>#N/A</v>
      </c>
      <c r="X41" s="225" t="e">
        <f>VLOOKUP($C41,事故データ!$I$4:$AU$364,33,0)</f>
        <v>#N/A</v>
      </c>
      <c r="Z41" s="142" t="e">
        <f>VLOOKUP($D41,事故データ!$I$4:$AU$364,20,0)</f>
        <v>#N/A</v>
      </c>
      <c r="AA41" s="1" t="e">
        <f>VLOOKUP($D41,事故データ!$I$4:$AU$364,7,0)</f>
        <v>#N/A</v>
      </c>
      <c r="AB41" s="1" t="e">
        <f>VLOOKUP($D41,事故データ!$I$4:$AU$364,14,0)</f>
        <v>#N/A</v>
      </c>
      <c r="AC41" s="143" t="e">
        <f>VLOOKUP($D41,事故データ!$I$4:$AU$364,33,0)</f>
        <v>#N/A</v>
      </c>
      <c r="AE41" s="142" t="e">
        <f>VLOOKUP($E41,事故データ!$I$4:$AU$364,20,0)</f>
        <v>#N/A</v>
      </c>
      <c r="AF41" t="e">
        <f>VLOOKUP($E41,事故データ!$I$4:$AU$364,7,0)</f>
        <v>#N/A</v>
      </c>
      <c r="AG41" s="1" t="e">
        <f>VLOOKUP($E41,事故データ!$I$4:$AU$364,14,0)</f>
        <v>#N/A</v>
      </c>
      <c r="AH41" s="143" t="e">
        <f>VLOOKUP($E41,事故データ!$I$4:$AU$364,33,0)</f>
        <v>#N/A</v>
      </c>
      <c r="AJ41" s="142" t="e">
        <f>VLOOKUP($F41,事故データ!$I$4:$AU$364,20,0)</f>
        <v>#N/A</v>
      </c>
      <c r="AK41" t="e">
        <f>VLOOKUP($F41,事故データ!$I$4:$AU$364,7,0)</f>
        <v>#N/A</v>
      </c>
      <c r="AL41" s="1" t="e">
        <f>VLOOKUP($F41,事故データ!$I$4:$AU$364,14,0)</f>
        <v>#N/A</v>
      </c>
      <c r="AM41" s="143" t="e">
        <f>VLOOKUP($F41,事故データ!$I$4:$AU$364,33,0)</f>
        <v>#N/A</v>
      </c>
      <c r="AN41" s="138"/>
      <c r="AO41" s="142" t="e">
        <f>VLOOKUP($G41,事故データ!$I$4:$AU$364,20,0)</f>
        <v>#N/A</v>
      </c>
      <c r="AP41" t="e">
        <f>VLOOKUP($G41,事故データ!$I$4:$AU$364,7,0)</f>
        <v>#N/A</v>
      </c>
      <c r="AQ41" t="e">
        <f>VLOOKUP($G41,事故データ!$I$4:$AU$364,14,0)</f>
        <v>#N/A</v>
      </c>
      <c r="AR41" s="143" t="e">
        <f>VLOOKUP($G41,事故データ!$I$4:$AU$364,33,0)</f>
        <v>#N/A</v>
      </c>
    </row>
    <row r="42" spans="1:44">
      <c r="A42" s="144" t="s">
        <v>397</v>
      </c>
      <c r="B42" s="144" t="s">
        <v>699</v>
      </c>
      <c r="C42" s="144" t="s">
        <v>700</v>
      </c>
      <c r="D42" s="144" t="s">
        <v>701</v>
      </c>
      <c r="E42" s="144" t="s">
        <v>702</v>
      </c>
      <c r="F42" s="144" t="s">
        <v>703</v>
      </c>
      <c r="G42" s="144" t="s">
        <v>704</v>
      </c>
      <c r="J42">
        <v>37</v>
      </c>
      <c r="K42" s="51" t="e">
        <f>VLOOKUP($A42,事故データ!$I$4:$AU$364,20,0)</f>
        <v>#N/A</v>
      </c>
      <c r="L42" s="140" t="e">
        <f>VLOOKUP($A42,事故データ!$I$4:$AU$364,7,0)</f>
        <v>#N/A</v>
      </c>
      <c r="M42" s="140" t="e">
        <f>VLOOKUP($A42,事故データ!$I$4:$AU$364,14,0)</f>
        <v>#N/A</v>
      </c>
      <c r="N42" s="145" t="e">
        <f>VLOOKUP($A42,事故データ!$I$4:$AU$364,33,0)</f>
        <v>#N/A</v>
      </c>
      <c r="P42" s="142" t="e">
        <f>VLOOKUP($B42,事故データ!$I$4:$AU$364,20,0)</f>
        <v>#N/A</v>
      </c>
      <c r="Q42" s="1" t="e">
        <f>VLOOKUP($B42,事故データ!$I$4:$AU$364,7,0)</f>
        <v>#N/A</v>
      </c>
      <c r="R42" s="1" t="e">
        <f>VLOOKUP($B42,事故データ!$I$4:$AU$364,14,0)</f>
        <v>#N/A</v>
      </c>
      <c r="S42" s="225" t="e">
        <f>VLOOKUP($B42,事故データ!$I$4:$AU$364,33,0)</f>
        <v>#N/A</v>
      </c>
      <c r="U42" s="142" t="e">
        <f>VLOOKUP($C42,事故データ!$I$4:$AU$364,20,0)</f>
        <v>#N/A</v>
      </c>
      <c r="V42" s="1" t="e">
        <f>VLOOKUP($C42,事故データ!$I$4:$AU$364,7,0)</f>
        <v>#N/A</v>
      </c>
      <c r="W42" s="1" t="e">
        <f>VLOOKUP($C42,事故データ!$I$4:$AU$364,14,0)</f>
        <v>#N/A</v>
      </c>
      <c r="X42" s="225" t="e">
        <f>VLOOKUP($C42,事故データ!$I$4:$AU$364,33,0)</f>
        <v>#N/A</v>
      </c>
      <c r="Z42" s="142" t="e">
        <f>VLOOKUP($D42,事故データ!$I$4:$AU$364,20,0)</f>
        <v>#N/A</v>
      </c>
      <c r="AA42" s="1" t="e">
        <f>VLOOKUP($D42,事故データ!$I$4:$AU$364,7,0)</f>
        <v>#N/A</v>
      </c>
      <c r="AB42" s="1" t="e">
        <f>VLOOKUP($D42,事故データ!$I$4:$AU$364,14,0)</f>
        <v>#N/A</v>
      </c>
      <c r="AC42" s="143" t="e">
        <f>VLOOKUP($D42,事故データ!$I$4:$AU$364,33,0)</f>
        <v>#N/A</v>
      </c>
      <c r="AE42" s="142" t="e">
        <f>VLOOKUP($E42,事故データ!$I$4:$AU$364,20,0)</f>
        <v>#N/A</v>
      </c>
      <c r="AF42" t="e">
        <f>VLOOKUP($E42,事故データ!$I$4:$AU$364,7,0)</f>
        <v>#N/A</v>
      </c>
      <c r="AG42" s="1" t="e">
        <f>VLOOKUP($E42,事故データ!$I$4:$AU$364,14,0)</f>
        <v>#N/A</v>
      </c>
      <c r="AH42" s="143" t="e">
        <f>VLOOKUP($E42,事故データ!$I$4:$AU$364,33,0)</f>
        <v>#N/A</v>
      </c>
      <c r="AJ42" s="142" t="e">
        <f>VLOOKUP($F42,事故データ!$I$4:$AU$364,20,0)</f>
        <v>#N/A</v>
      </c>
      <c r="AK42" t="e">
        <f>VLOOKUP($F42,事故データ!$I$4:$AU$364,7,0)</f>
        <v>#N/A</v>
      </c>
      <c r="AL42" s="1" t="e">
        <f>VLOOKUP($F42,事故データ!$I$4:$AU$364,14,0)</f>
        <v>#N/A</v>
      </c>
      <c r="AM42" s="143" t="e">
        <f>VLOOKUP($F42,事故データ!$I$4:$AU$364,33,0)</f>
        <v>#N/A</v>
      </c>
      <c r="AN42" s="138"/>
      <c r="AO42" s="142" t="e">
        <f>VLOOKUP($G42,事故データ!$I$4:$AU$364,20,0)</f>
        <v>#N/A</v>
      </c>
      <c r="AP42" t="e">
        <f>VLOOKUP($G42,事故データ!$I$4:$AU$364,7,0)</f>
        <v>#N/A</v>
      </c>
      <c r="AQ42" t="e">
        <f>VLOOKUP($G42,事故データ!$I$4:$AU$364,14,0)</f>
        <v>#N/A</v>
      </c>
      <c r="AR42" s="143" t="e">
        <f>VLOOKUP($G42,事故データ!$I$4:$AU$364,33,0)</f>
        <v>#N/A</v>
      </c>
    </row>
    <row r="43" spans="1:44">
      <c r="A43" s="144" t="s">
        <v>398</v>
      </c>
      <c r="B43" s="144" t="s">
        <v>705</v>
      </c>
      <c r="C43" s="144" t="s">
        <v>706</v>
      </c>
      <c r="D43" s="144" t="s">
        <v>707</v>
      </c>
      <c r="E43" s="144" t="s">
        <v>708</v>
      </c>
      <c r="F43" s="144" t="s">
        <v>709</v>
      </c>
      <c r="G43" s="144" t="s">
        <v>710</v>
      </c>
      <c r="J43">
        <v>38</v>
      </c>
      <c r="K43" s="51" t="e">
        <f>VLOOKUP($A43,事故データ!$I$4:$AU$364,20,0)</f>
        <v>#N/A</v>
      </c>
      <c r="L43" s="140" t="e">
        <f>VLOOKUP($A43,事故データ!$I$4:$AU$364,7,0)</f>
        <v>#N/A</v>
      </c>
      <c r="M43" s="140" t="e">
        <f>VLOOKUP($A43,事故データ!$I$4:$AU$364,14,0)</f>
        <v>#N/A</v>
      </c>
      <c r="N43" s="145" t="e">
        <f>VLOOKUP($A43,事故データ!$I$4:$AU$364,33,0)</f>
        <v>#N/A</v>
      </c>
      <c r="P43" s="142" t="e">
        <f>VLOOKUP($B43,事故データ!$I$4:$AU$364,20,0)</f>
        <v>#N/A</v>
      </c>
      <c r="Q43" s="1" t="e">
        <f>VLOOKUP($B43,事故データ!$I$4:$AU$364,7,0)</f>
        <v>#N/A</v>
      </c>
      <c r="R43" s="1" t="e">
        <f>VLOOKUP($B43,事故データ!$I$4:$AU$364,14,0)</f>
        <v>#N/A</v>
      </c>
      <c r="S43" s="225" t="e">
        <f>VLOOKUP($B43,事故データ!$I$4:$AU$364,33,0)</f>
        <v>#N/A</v>
      </c>
      <c r="U43" s="142" t="e">
        <f>VLOOKUP($C43,事故データ!$I$4:$AU$364,20,0)</f>
        <v>#N/A</v>
      </c>
      <c r="V43" s="1" t="e">
        <f>VLOOKUP($C43,事故データ!$I$4:$AU$364,7,0)</f>
        <v>#N/A</v>
      </c>
      <c r="W43" s="1" t="e">
        <f>VLOOKUP($C43,事故データ!$I$4:$AU$364,14,0)</f>
        <v>#N/A</v>
      </c>
      <c r="X43" s="225" t="e">
        <f>VLOOKUP($C43,事故データ!$I$4:$AU$364,33,0)</f>
        <v>#N/A</v>
      </c>
      <c r="Z43" s="142" t="e">
        <f>VLOOKUP($D43,事故データ!$I$4:$AU$364,20,0)</f>
        <v>#N/A</v>
      </c>
      <c r="AA43" s="1" t="e">
        <f>VLOOKUP($D43,事故データ!$I$4:$AU$364,7,0)</f>
        <v>#N/A</v>
      </c>
      <c r="AB43" s="1" t="e">
        <f>VLOOKUP($D43,事故データ!$I$4:$AU$364,14,0)</f>
        <v>#N/A</v>
      </c>
      <c r="AC43" s="143" t="e">
        <f>VLOOKUP($D43,事故データ!$I$4:$AU$364,33,0)</f>
        <v>#N/A</v>
      </c>
      <c r="AE43" s="142" t="e">
        <f>VLOOKUP($E43,事故データ!$I$4:$AU$364,20,0)</f>
        <v>#N/A</v>
      </c>
      <c r="AF43" t="e">
        <f>VLOOKUP($E43,事故データ!$I$4:$AU$364,7,0)</f>
        <v>#N/A</v>
      </c>
      <c r="AG43" s="1" t="e">
        <f>VLOOKUP($E43,事故データ!$I$4:$AU$364,14,0)</f>
        <v>#N/A</v>
      </c>
      <c r="AH43" s="143" t="e">
        <f>VLOOKUP($E43,事故データ!$I$4:$AU$364,33,0)</f>
        <v>#N/A</v>
      </c>
      <c r="AJ43" s="142" t="e">
        <f>VLOOKUP($F43,事故データ!$I$4:$AU$364,20,0)</f>
        <v>#N/A</v>
      </c>
      <c r="AK43" t="e">
        <f>VLOOKUP($F43,事故データ!$I$4:$AU$364,7,0)</f>
        <v>#N/A</v>
      </c>
      <c r="AL43" s="1" t="e">
        <f>VLOOKUP($F43,事故データ!$I$4:$AU$364,14,0)</f>
        <v>#N/A</v>
      </c>
      <c r="AM43" s="143" t="e">
        <f>VLOOKUP($F43,事故データ!$I$4:$AU$364,33,0)</f>
        <v>#N/A</v>
      </c>
      <c r="AN43" s="138"/>
      <c r="AO43" s="142" t="e">
        <f>VLOOKUP($G43,事故データ!$I$4:$AU$364,20,0)</f>
        <v>#N/A</v>
      </c>
      <c r="AP43" t="e">
        <f>VLOOKUP($G43,事故データ!$I$4:$AU$364,7,0)</f>
        <v>#N/A</v>
      </c>
      <c r="AQ43" t="e">
        <f>VLOOKUP($G43,事故データ!$I$4:$AU$364,14,0)</f>
        <v>#N/A</v>
      </c>
      <c r="AR43" s="143" t="e">
        <f>VLOOKUP($G43,事故データ!$I$4:$AU$364,33,0)</f>
        <v>#N/A</v>
      </c>
    </row>
    <row r="44" spans="1:44">
      <c r="A44" s="144" t="s">
        <v>399</v>
      </c>
      <c r="B44" s="144" t="s">
        <v>711</v>
      </c>
      <c r="C44" s="144" t="s">
        <v>712</v>
      </c>
      <c r="D44" s="144" t="s">
        <v>713</v>
      </c>
      <c r="E44" s="144" t="s">
        <v>714</v>
      </c>
      <c r="F44" s="144" t="s">
        <v>715</v>
      </c>
      <c r="G44" s="144" t="s">
        <v>716</v>
      </c>
      <c r="J44">
        <v>39</v>
      </c>
      <c r="K44" s="51" t="e">
        <f>VLOOKUP($A44,事故データ!$I$4:$AU$364,20,0)</f>
        <v>#N/A</v>
      </c>
      <c r="L44" s="140" t="e">
        <f>VLOOKUP($A44,事故データ!$I$4:$AU$364,7,0)</f>
        <v>#N/A</v>
      </c>
      <c r="M44" s="140" t="e">
        <f>VLOOKUP($A44,事故データ!$I$4:$AU$364,14,0)</f>
        <v>#N/A</v>
      </c>
      <c r="N44" s="145" t="e">
        <f>VLOOKUP($A44,事故データ!$I$4:$AU$364,33,0)</f>
        <v>#N/A</v>
      </c>
      <c r="P44" s="142" t="e">
        <f>VLOOKUP($B44,事故データ!$I$4:$AU$364,20,0)</f>
        <v>#N/A</v>
      </c>
      <c r="Q44" s="1" t="e">
        <f>VLOOKUP($B44,事故データ!$I$4:$AU$364,7,0)</f>
        <v>#N/A</v>
      </c>
      <c r="R44" s="1" t="e">
        <f>VLOOKUP($B44,事故データ!$I$4:$AU$364,14,0)</f>
        <v>#N/A</v>
      </c>
      <c r="S44" s="225" t="e">
        <f>VLOOKUP($B44,事故データ!$I$4:$AU$364,33,0)</f>
        <v>#N/A</v>
      </c>
      <c r="U44" s="142" t="e">
        <f>VLOOKUP($C44,事故データ!$I$4:$AU$364,20,0)</f>
        <v>#N/A</v>
      </c>
      <c r="V44" s="1" t="e">
        <f>VLOOKUP($C44,事故データ!$I$4:$AU$364,7,0)</f>
        <v>#N/A</v>
      </c>
      <c r="W44" s="1" t="e">
        <f>VLOOKUP($C44,事故データ!$I$4:$AU$364,14,0)</f>
        <v>#N/A</v>
      </c>
      <c r="X44" s="225" t="e">
        <f>VLOOKUP($C44,事故データ!$I$4:$AU$364,33,0)</f>
        <v>#N/A</v>
      </c>
      <c r="Z44" s="142" t="e">
        <f>VLOOKUP($D44,事故データ!$I$4:$AU$364,20,0)</f>
        <v>#N/A</v>
      </c>
      <c r="AA44" s="1" t="e">
        <f>VLOOKUP($D44,事故データ!$I$4:$AU$364,7,0)</f>
        <v>#N/A</v>
      </c>
      <c r="AB44" s="1" t="e">
        <f>VLOOKUP($D44,事故データ!$I$4:$AU$364,14,0)</f>
        <v>#N/A</v>
      </c>
      <c r="AC44" s="143" t="e">
        <f>VLOOKUP($D44,事故データ!$I$4:$AU$364,33,0)</f>
        <v>#N/A</v>
      </c>
      <c r="AE44" s="142" t="e">
        <f>VLOOKUP($E44,事故データ!$I$4:$AU$364,20,0)</f>
        <v>#N/A</v>
      </c>
      <c r="AF44" t="e">
        <f>VLOOKUP($E44,事故データ!$I$4:$AU$364,7,0)</f>
        <v>#N/A</v>
      </c>
      <c r="AG44" s="1" t="e">
        <f>VLOOKUP($E44,事故データ!$I$4:$AU$364,14,0)</f>
        <v>#N/A</v>
      </c>
      <c r="AH44" s="143" t="e">
        <f>VLOOKUP($E44,事故データ!$I$4:$AU$364,33,0)</f>
        <v>#N/A</v>
      </c>
      <c r="AJ44" s="142" t="e">
        <f>VLOOKUP($F44,事故データ!$I$4:$AU$364,20,0)</f>
        <v>#N/A</v>
      </c>
      <c r="AK44" t="e">
        <f>VLOOKUP($F44,事故データ!$I$4:$AU$364,7,0)</f>
        <v>#N/A</v>
      </c>
      <c r="AL44" s="1" t="e">
        <f>VLOOKUP($F44,事故データ!$I$4:$AU$364,14,0)</f>
        <v>#N/A</v>
      </c>
      <c r="AM44" s="143" t="e">
        <f>VLOOKUP($F44,事故データ!$I$4:$AU$364,33,0)</f>
        <v>#N/A</v>
      </c>
      <c r="AN44" s="138"/>
      <c r="AO44" s="142" t="e">
        <f>VLOOKUP($G44,事故データ!$I$4:$AU$364,20,0)</f>
        <v>#N/A</v>
      </c>
      <c r="AP44" t="e">
        <f>VLOOKUP($G44,事故データ!$I$4:$AU$364,7,0)</f>
        <v>#N/A</v>
      </c>
      <c r="AQ44" t="e">
        <f>VLOOKUP($G44,事故データ!$I$4:$AU$364,14,0)</f>
        <v>#N/A</v>
      </c>
      <c r="AR44" s="143" t="e">
        <f>VLOOKUP($G44,事故データ!$I$4:$AU$364,33,0)</f>
        <v>#N/A</v>
      </c>
    </row>
    <row r="45" spans="1:44">
      <c r="A45" s="144" t="s">
        <v>400</v>
      </c>
      <c r="B45" s="144" t="s">
        <v>717</v>
      </c>
      <c r="C45" s="144" t="s">
        <v>718</v>
      </c>
      <c r="D45" s="144" t="s">
        <v>719</v>
      </c>
      <c r="E45" s="144" t="s">
        <v>720</v>
      </c>
      <c r="F45" s="144" t="s">
        <v>721</v>
      </c>
      <c r="G45" s="144" t="s">
        <v>722</v>
      </c>
      <c r="J45">
        <v>40</v>
      </c>
      <c r="K45" s="51" t="e">
        <f>VLOOKUP($A45,事故データ!$I$4:$AU$364,20,0)</f>
        <v>#N/A</v>
      </c>
      <c r="L45" s="140" t="e">
        <f>VLOOKUP($A45,事故データ!$I$4:$AU$364,7,0)</f>
        <v>#N/A</v>
      </c>
      <c r="M45" s="140" t="e">
        <f>VLOOKUP($A45,事故データ!$I$4:$AU$364,14,0)</f>
        <v>#N/A</v>
      </c>
      <c r="N45" s="145" t="e">
        <f>VLOOKUP($A45,事故データ!$I$4:$AU$364,33,0)</f>
        <v>#N/A</v>
      </c>
      <c r="P45" s="142" t="e">
        <f>VLOOKUP($B45,事故データ!$I$4:$AU$364,20,0)</f>
        <v>#N/A</v>
      </c>
      <c r="Q45" s="1" t="e">
        <f>VLOOKUP($B45,事故データ!$I$4:$AU$364,7,0)</f>
        <v>#N/A</v>
      </c>
      <c r="R45" s="1" t="e">
        <f>VLOOKUP($B45,事故データ!$I$4:$AU$364,14,0)</f>
        <v>#N/A</v>
      </c>
      <c r="S45" s="225" t="e">
        <f>VLOOKUP($B45,事故データ!$I$4:$AU$364,33,0)</f>
        <v>#N/A</v>
      </c>
      <c r="U45" s="142" t="e">
        <f>VLOOKUP($C45,事故データ!$I$4:$AU$364,20,0)</f>
        <v>#N/A</v>
      </c>
      <c r="V45" s="1" t="e">
        <f>VLOOKUP($C45,事故データ!$I$4:$AU$364,7,0)</f>
        <v>#N/A</v>
      </c>
      <c r="W45" s="1" t="e">
        <f>VLOOKUP($C45,事故データ!$I$4:$AU$364,14,0)</f>
        <v>#N/A</v>
      </c>
      <c r="X45" s="225" t="e">
        <f>VLOOKUP($C45,事故データ!$I$4:$AU$364,33,0)</f>
        <v>#N/A</v>
      </c>
      <c r="Z45" s="142" t="e">
        <f>VLOOKUP($D45,事故データ!$I$4:$AU$364,20,0)</f>
        <v>#N/A</v>
      </c>
      <c r="AA45" s="1" t="e">
        <f>VLOOKUP($D45,事故データ!$I$4:$AU$364,7,0)</f>
        <v>#N/A</v>
      </c>
      <c r="AB45" s="1" t="e">
        <f>VLOOKUP($D45,事故データ!$I$4:$AU$364,14,0)</f>
        <v>#N/A</v>
      </c>
      <c r="AC45" s="143" t="e">
        <f>VLOOKUP($D45,事故データ!$I$4:$AU$364,33,0)</f>
        <v>#N/A</v>
      </c>
      <c r="AE45" s="142" t="e">
        <f>VLOOKUP($E45,事故データ!$I$4:$AU$364,20,0)</f>
        <v>#N/A</v>
      </c>
      <c r="AF45" t="e">
        <f>VLOOKUP($E45,事故データ!$I$4:$AU$364,7,0)</f>
        <v>#N/A</v>
      </c>
      <c r="AG45" s="1" t="e">
        <f>VLOOKUP($E45,事故データ!$I$4:$AU$364,14,0)</f>
        <v>#N/A</v>
      </c>
      <c r="AH45" s="143" t="e">
        <f>VLOOKUP($E45,事故データ!$I$4:$AU$364,33,0)</f>
        <v>#N/A</v>
      </c>
      <c r="AJ45" s="142" t="e">
        <f>VLOOKUP($F45,事故データ!$I$4:$AU$364,20,0)</f>
        <v>#N/A</v>
      </c>
      <c r="AK45" t="e">
        <f>VLOOKUP($F45,事故データ!$I$4:$AU$364,7,0)</f>
        <v>#N/A</v>
      </c>
      <c r="AL45" s="1" t="e">
        <f>VLOOKUP($F45,事故データ!$I$4:$AU$364,14,0)</f>
        <v>#N/A</v>
      </c>
      <c r="AM45" s="143" t="e">
        <f>VLOOKUP($F45,事故データ!$I$4:$AU$364,33,0)</f>
        <v>#N/A</v>
      </c>
      <c r="AN45" s="138"/>
      <c r="AO45" s="142" t="e">
        <f>VLOOKUP($G45,事故データ!$I$4:$AU$364,20,0)</f>
        <v>#N/A</v>
      </c>
      <c r="AP45" t="e">
        <f>VLOOKUP($G45,事故データ!$I$4:$AU$364,7,0)</f>
        <v>#N/A</v>
      </c>
      <c r="AQ45" t="e">
        <f>VLOOKUP($G45,事故データ!$I$4:$AU$364,14,0)</f>
        <v>#N/A</v>
      </c>
      <c r="AR45" s="143" t="e">
        <f>VLOOKUP($G45,事故データ!$I$4:$AU$364,33,0)</f>
        <v>#N/A</v>
      </c>
    </row>
    <row r="46" spans="1:44">
      <c r="A46" s="144" t="s">
        <v>401</v>
      </c>
      <c r="B46" s="144" t="s">
        <v>723</v>
      </c>
      <c r="C46" s="144" t="s">
        <v>724</v>
      </c>
      <c r="D46" s="144" t="s">
        <v>725</v>
      </c>
      <c r="E46" s="144" t="s">
        <v>726</v>
      </c>
      <c r="F46" s="144" t="s">
        <v>727</v>
      </c>
      <c r="G46" s="144" t="s">
        <v>728</v>
      </c>
      <c r="J46">
        <v>41</v>
      </c>
      <c r="K46" s="51" t="e">
        <f>VLOOKUP($A46,事故データ!$I$4:$AU$364,20,0)</f>
        <v>#N/A</v>
      </c>
      <c r="L46" s="140" t="e">
        <f>VLOOKUP($A46,事故データ!$I$4:$AU$364,7,0)</f>
        <v>#N/A</v>
      </c>
      <c r="M46" s="140" t="e">
        <f>VLOOKUP($A46,事故データ!$I$4:$AU$364,14,0)</f>
        <v>#N/A</v>
      </c>
      <c r="N46" s="145" t="e">
        <f>VLOOKUP($A46,事故データ!$I$4:$AU$364,33,0)</f>
        <v>#N/A</v>
      </c>
      <c r="P46" s="142" t="e">
        <f>VLOOKUP($B46,事故データ!$I$4:$AU$364,20,0)</f>
        <v>#N/A</v>
      </c>
      <c r="Q46" s="1" t="e">
        <f>VLOOKUP($B46,事故データ!$I$4:$AU$364,7,0)</f>
        <v>#N/A</v>
      </c>
      <c r="R46" s="1" t="e">
        <f>VLOOKUP($B46,事故データ!$I$4:$AU$364,14,0)</f>
        <v>#N/A</v>
      </c>
      <c r="S46" s="225" t="e">
        <f>VLOOKUP($B46,事故データ!$I$4:$AU$364,33,0)</f>
        <v>#N/A</v>
      </c>
      <c r="U46" s="142" t="e">
        <f>VLOOKUP($C46,事故データ!$I$4:$AU$364,20,0)</f>
        <v>#N/A</v>
      </c>
      <c r="V46" s="1" t="e">
        <f>VLOOKUP($C46,事故データ!$I$4:$AU$364,7,0)</f>
        <v>#N/A</v>
      </c>
      <c r="W46" s="1" t="e">
        <f>VLOOKUP($C46,事故データ!$I$4:$AU$364,14,0)</f>
        <v>#N/A</v>
      </c>
      <c r="X46" s="225" t="e">
        <f>VLOOKUP($C46,事故データ!$I$4:$AU$364,33,0)</f>
        <v>#N/A</v>
      </c>
      <c r="Z46" s="142" t="e">
        <f>VLOOKUP($D46,事故データ!$I$4:$AU$364,20,0)</f>
        <v>#N/A</v>
      </c>
      <c r="AA46" s="1" t="e">
        <f>VLOOKUP($D46,事故データ!$I$4:$AU$364,7,0)</f>
        <v>#N/A</v>
      </c>
      <c r="AB46" s="1" t="e">
        <f>VLOOKUP($D46,事故データ!$I$4:$AU$364,14,0)</f>
        <v>#N/A</v>
      </c>
      <c r="AC46" s="143" t="e">
        <f>VLOOKUP($D46,事故データ!$I$4:$AU$364,33,0)</f>
        <v>#N/A</v>
      </c>
      <c r="AE46" s="142" t="e">
        <f>VLOOKUP($E46,事故データ!$I$4:$AU$364,20,0)</f>
        <v>#N/A</v>
      </c>
      <c r="AF46" t="e">
        <f>VLOOKUP($E46,事故データ!$I$4:$AU$364,7,0)</f>
        <v>#N/A</v>
      </c>
      <c r="AG46" s="1" t="e">
        <f>VLOOKUP($E46,事故データ!$I$4:$AU$364,14,0)</f>
        <v>#N/A</v>
      </c>
      <c r="AH46" s="143" t="e">
        <f>VLOOKUP($E46,事故データ!$I$4:$AU$364,33,0)</f>
        <v>#N/A</v>
      </c>
      <c r="AJ46" s="142" t="e">
        <f>VLOOKUP($F46,事故データ!$I$4:$AU$364,20,0)</f>
        <v>#N/A</v>
      </c>
      <c r="AK46" t="e">
        <f>VLOOKUP($F46,事故データ!$I$4:$AU$364,7,0)</f>
        <v>#N/A</v>
      </c>
      <c r="AL46" s="1" t="e">
        <f>VLOOKUP($F46,事故データ!$I$4:$AU$364,14,0)</f>
        <v>#N/A</v>
      </c>
      <c r="AM46" s="143" t="e">
        <f>VLOOKUP($F46,事故データ!$I$4:$AU$364,33,0)</f>
        <v>#N/A</v>
      </c>
      <c r="AN46" s="138"/>
      <c r="AO46" s="142" t="e">
        <f>VLOOKUP($G46,事故データ!$I$4:$AU$364,20,0)</f>
        <v>#N/A</v>
      </c>
      <c r="AP46" t="e">
        <f>VLOOKUP($G46,事故データ!$I$4:$AU$364,7,0)</f>
        <v>#N/A</v>
      </c>
      <c r="AQ46" t="e">
        <f>VLOOKUP($G46,事故データ!$I$4:$AU$364,14,0)</f>
        <v>#N/A</v>
      </c>
      <c r="AR46" s="143" t="e">
        <f>VLOOKUP($G46,事故データ!$I$4:$AU$364,33,0)</f>
        <v>#N/A</v>
      </c>
    </row>
    <row r="47" spans="1:44">
      <c r="A47" s="144" t="s">
        <v>402</v>
      </c>
      <c r="B47" s="144" t="s">
        <v>729</v>
      </c>
      <c r="C47" s="144" t="s">
        <v>730</v>
      </c>
      <c r="D47" s="144" t="s">
        <v>731</v>
      </c>
      <c r="E47" s="144" t="s">
        <v>732</v>
      </c>
      <c r="F47" s="144" t="s">
        <v>733</v>
      </c>
      <c r="G47" s="144" t="s">
        <v>734</v>
      </c>
      <c r="J47">
        <v>42</v>
      </c>
      <c r="K47" s="51" t="e">
        <f>VLOOKUP($A47,事故データ!$I$4:$AU$364,20,0)</f>
        <v>#N/A</v>
      </c>
      <c r="L47" s="140" t="e">
        <f>VLOOKUP($A47,事故データ!$I$4:$AU$364,7,0)</f>
        <v>#N/A</v>
      </c>
      <c r="M47" s="140" t="e">
        <f>VLOOKUP($A47,事故データ!$I$4:$AU$364,14,0)</f>
        <v>#N/A</v>
      </c>
      <c r="N47" s="145" t="e">
        <f>VLOOKUP($A47,事故データ!$I$4:$AU$364,33,0)</f>
        <v>#N/A</v>
      </c>
      <c r="P47" s="142" t="e">
        <f>VLOOKUP($B47,事故データ!$I$4:$AU$364,20,0)</f>
        <v>#N/A</v>
      </c>
      <c r="Q47" s="1" t="e">
        <f>VLOOKUP($B47,事故データ!$I$4:$AU$364,7,0)</f>
        <v>#N/A</v>
      </c>
      <c r="R47" s="1" t="e">
        <f>VLOOKUP($B47,事故データ!$I$4:$AU$364,14,0)</f>
        <v>#N/A</v>
      </c>
      <c r="S47" s="225" t="e">
        <f>VLOOKUP($B47,事故データ!$I$4:$AU$364,33,0)</f>
        <v>#N/A</v>
      </c>
      <c r="U47" s="142" t="e">
        <f>VLOOKUP($C47,事故データ!$I$4:$AU$364,20,0)</f>
        <v>#N/A</v>
      </c>
      <c r="V47" s="1" t="e">
        <f>VLOOKUP($C47,事故データ!$I$4:$AU$364,7,0)</f>
        <v>#N/A</v>
      </c>
      <c r="W47" s="1" t="e">
        <f>VLOOKUP($C47,事故データ!$I$4:$AU$364,14,0)</f>
        <v>#N/A</v>
      </c>
      <c r="X47" s="225" t="e">
        <f>VLOOKUP($C47,事故データ!$I$4:$AU$364,33,0)</f>
        <v>#N/A</v>
      </c>
      <c r="Z47" s="142" t="e">
        <f>VLOOKUP($D47,事故データ!$I$4:$AU$364,20,0)</f>
        <v>#N/A</v>
      </c>
      <c r="AA47" s="1" t="e">
        <f>VLOOKUP($D47,事故データ!$I$4:$AU$364,7,0)</f>
        <v>#N/A</v>
      </c>
      <c r="AB47" s="1" t="e">
        <f>VLOOKUP($D47,事故データ!$I$4:$AU$364,14,0)</f>
        <v>#N/A</v>
      </c>
      <c r="AC47" s="143" t="e">
        <f>VLOOKUP($D47,事故データ!$I$4:$AU$364,33,0)</f>
        <v>#N/A</v>
      </c>
      <c r="AE47" s="142" t="e">
        <f>VLOOKUP($E47,事故データ!$I$4:$AU$364,20,0)</f>
        <v>#N/A</v>
      </c>
      <c r="AF47" t="e">
        <f>VLOOKUP($E47,事故データ!$I$4:$AU$364,7,0)</f>
        <v>#N/A</v>
      </c>
      <c r="AG47" s="1" t="e">
        <f>VLOOKUP($E47,事故データ!$I$4:$AU$364,14,0)</f>
        <v>#N/A</v>
      </c>
      <c r="AH47" s="143" t="e">
        <f>VLOOKUP($E47,事故データ!$I$4:$AU$364,33,0)</f>
        <v>#N/A</v>
      </c>
      <c r="AJ47" s="142" t="e">
        <f>VLOOKUP($F47,事故データ!$I$4:$AU$364,20,0)</f>
        <v>#N/A</v>
      </c>
      <c r="AK47" t="e">
        <f>VLOOKUP($F47,事故データ!$I$4:$AU$364,7,0)</f>
        <v>#N/A</v>
      </c>
      <c r="AL47" s="1" t="e">
        <f>VLOOKUP($F47,事故データ!$I$4:$AU$364,14,0)</f>
        <v>#N/A</v>
      </c>
      <c r="AM47" s="143" t="e">
        <f>VLOOKUP($F47,事故データ!$I$4:$AU$364,33,0)</f>
        <v>#N/A</v>
      </c>
      <c r="AN47" s="138"/>
      <c r="AO47" s="142" t="e">
        <f>VLOOKUP($G47,事故データ!$I$4:$AU$364,20,0)</f>
        <v>#N/A</v>
      </c>
      <c r="AP47" t="e">
        <f>VLOOKUP($G47,事故データ!$I$4:$AU$364,7,0)</f>
        <v>#N/A</v>
      </c>
      <c r="AQ47" t="e">
        <f>VLOOKUP($G47,事故データ!$I$4:$AU$364,14,0)</f>
        <v>#N/A</v>
      </c>
      <c r="AR47" s="143" t="e">
        <f>VLOOKUP($G47,事故データ!$I$4:$AU$364,33,0)</f>
        <v>#N/A</v>
      </c>
    </row>
    <row r="48" spans="1:44">
      <c r="A48" s="144" t="s">
        <v>403</v>
      </c>
      <c r="B48" s="144" t="s">
        <v>735</v>
      </c>
      <c r="C48" s="144" t="s">
        <v>736</v>
      </c>
      <c r="D48" s="144" t="s">
        <v>737</v>
      </c>
      <c r="E48" s="144" t="s">
        <v>738</v>
      </c>
      <c r="F48" s="144" t="s">
        <v>739</v>
      </c>
      <c r="G48" s="144" t="s">
        <v>740</v>
      </c>
      <c r="J48">
        <v>43</v>
      </c>
      <c r="K48" s="51" t="e">
        <f>VLOOKUP($A48,事故データ!$I$4:$AU$364,20,0)</f>
        <v>#N/A</v>
      </c>
      <c r="L48" s="140" t="e">
        <f>VLOOKUP($A48,事故データ!$I$4:$AU$364,7,0)</f>
        <v>#N/A</v>
      </c>
      <c r="M48" s="140" t="e">
        <f>VLOOKUP($A48,事故データ!$I$4:$AU$364,14,0)</f>
        <v>#N/A</v>
      </c>
      <c r="N48" s="145" t="e">
        <f>VLOOKUP($A48,事故データ!$I$4:$AU$364,33,0)</f>
        <v>#N/A</v>
      </c>
      <c r="P48" s="142" t="e">
        <f>VLOOKUP($B48,事故データ!$I$4:$AU$364,20,0)</f>
        <v>#N/A</v>
      </c>
      <c r="Q48" s="1" t="e">
        <f>VLOOKUP($B48,事故データ!$I$4:$AU$364,7,0)</f>
        <v>#N/A</v>
      </c>
      <c r="R48" s="1" t="e">
        <f>VLOOKUP($B48,事故データ!$I$4:$AU$364,14,0)</f>
        <v>#N/A</v>
      </c>
      <c r="S48" s="225" t="e">
        <f>VLOOKUP($B48,事故データ!$I$4:$AU$364,33,0)</f>
        <v>#N/A</v>
      </c>
      <c r="U48" s="142" t="e">
        <f>VLOOKUP($C48,事故データ!$I$4:$AU$364,20,0)</f>
        <v>#N/A</v>
      </c>
      <c r="V48" s="1" t="e">
        <f>VLOOKUP($C48,事故データ!$I$4:$AU$364,7,0)</f>
        <v>#N/A</v>
      </c>
      <c r="W48" s="1" t="e">
        <f>VLOOKUP($C48,事故データ!$I$4:$AU$364,14,0)</f>
        <v>#N/A</v>
      </c>
      <c r="X48" s="225" t="e">
        <f>VLOOKUP($C48,事故データ!$I$4:$AU$364,33,0)</f>
        <v>#N/A</v>
      </c>
      <c r="Z48" s="142" t="e">
        <f>VLOOKUP($D48,事故データ!$I$4:$AU$364,20,0)</f>
        <v>#N/A</v>
      </c>
      <c r="AA48" s="1" t="e">
        <f>VLOOKUP($D48,事故データ!$I$4:$AU$364,7,0)</f>
        <v>#N/A</v>
      </c>
      <c r="AB48" s="1" t="e">
        <f>VLOOKUP($D48,事故データ!$I$4:$AU$364,14,0)</f>
        <v>#N/A</v>
      </c>
      <c r="AC48" s="143" t="e">
        <f>VLOOKUP($D48,事故データ!$I$4:$AU$364,33,0)</f>
        <v>#N/A</v>
      </c>
      <c r="AE48" s="142" t="e">
        <f>VLOOKUP($E48,事故データ!$I$4:$AU$364,20,0)</f>
        <v>#N/A</v>
      </c>
      <c r="AF48" t="e">
        <f>VLOOKUP($E48,事故データ!$I$4:$AU$364,7,0)</f>
        <v>#N/A</v>
      </c>
      <c r="AG48" s="1" t="e">
        <f>VLOOKUP($E48,事故データ!$I$4:$AU$364,14,0)</f>
        <v>#N/A</v>
      </c>
      <c r="AH48" s="143" t="e">
        <f>VLOOKUP($E48,事故データ!$I$4:$AU$364,33,0)</f>
        <v>#N/A</v>
      </c>
      <c r="AJ48" s="142" t="e">
        <f>VLOOKUP($F48,事故データ!$I$4:$AU$364,20,0)</f>
        <v>#N/A</v>
      </c>
      <c r="AK48" t="e">
        <f>VLOOKUP($F48,事故データ!$I$4:$AU$364,7,0)</f>
        <v>#N/A</v>
      </c>
      <c r="AL48" s="1" t="e">
        <f>VLOOKUP($F48,事故データ!$I$4:$AU$364,14,0)</f>
        <v>#N/A</v>
      </c>
      <c r="AM48" s="143" t="e">
        <f>VLOOKUP($F48,事故データ!$I$4:$AU$364,33,0)</f>
        <v>#N/A</v>
      </c>
      <c r="AN48" s="138"/>
      <c r="AO48" s="142" t="e">
        <f>VLOOKUP($G48,事故データ!$I$4:$AU$364,20,0)</f>
        <v>#N/A</v>
      </c>
      <c r="AP48" t="e">
        <f>VLOOKUP($G48,事故データ!$I$4:$AU$364,7,0)</f>
        <v>#N/A</v>
      </c>
      <c r="AQ48" t="e">
        <f>VLOOKUP($G48,事故データ!$I$4:$AU$364,14,0)</f>
        <v>#N/A</v>
      </c>
      <c r="AR48" s="143" t="e">
        <f>VLOOKUP($G48,事故データ!$I$4:$AU$364,33,0)</f>
        <v>#N/A</v>
      </c>
    </row>
    <row r="49" spans="1:44">
      <c r="A49" s="144" t="s">
        <v>404</v>
      </c>
      <c r="B49" s="144" t="s">
        <v>741</v>
      </c>
      <c r="C49" s="144" t="s">
        <v>742</v>
      </c>
      <c r="D49" s="144" t="s">
        <v>743</v>
      </c>
      <c r="E49" s="144" t="s">
        <v>744</v>
      </c>
      <c r="F49" s="144" t="s">
        <v>745</v>
      </c>
      <c r="G49" s="144" t="s">
        <v>746</v>
      </c>
      <c r="J49">
        <v>44</v>
      </c>
      <c r="K49" s="51" t="e">
        <f>VLOOKUP($A49,事故データ!$I$4:$AU$364,20,0)</f>
        <v>#N/A</v>
      </c>
      <c r="L49" s="140" t="e">
        <f>VLOOKUP($A49,事故データ!$I$4:$AU$364,7,0)</f>
        <v>#N/A</v>
      </c>
      <c r="M49" s="140" t="e">
        <f>VLOOKUP($A49,事故データ!$I$4:$AU$364,14,0)</f>
        <v>#N/A</v>
      </c>
      <c r="N49" s="145" t="e">
        <f>VLOOKUP($A49,事故データ!$I$4:$AU$364,33,0)</f>
        <v>#N/A</v>
      </c>
      <c r="P49" s="142" t="e">
        <f>VLOOKUP($B49,事故データ!$I$4:$AU$364,20,0)</f>
        <v>#N/A</v>
      </c>
      <c r="Q49" s="1" t="e">
        <f>VLOOKUP($B49,事故データ!$I$4:$AU$364,7,0)</f>
        <v>#N/A</v>
      </c>
      <c r="R49" s="1" t="e">
        <f>VLOOKUP($B49,事故データ!$I$4:$AU$364,14,0)</f>
        <v>#N/A</v>
      </c>
      <c r="S49" s="225" t="e">
        <f>VLOOKUP($B49,事故データ!$I$4:$AU$364,33,0)</f>
        <v>#N/A</v>
      </c>
      <c r="U49" s="142" t="e">
        <f>VLOOKUP($C49,事故データ!$I$4:$AU$364,20,0)</f>
        <v>#N/A</v>
      </c>
      <c r="V49" s="1" t="e">
        <f>VLOOKUP($C49,事故データ!$I$4:$AU$364,7,0)</f>
        <v>#N/A</v>
      </c>
      <c r="W49" s="1" t="e">
        <f>VLOOKUP($C49,事故データ!$I$4:$AU$364,14,0)</f>
        <v>#N/A</v>
      </c>
      <c r="X49" s="225" t="e">
        <f>VLOOKUP($C49,事故データ!$I$4:$AU$364,33,0)</f>
        <v>#N/A</v>
      </c>
      <c r="Z49" s="142" t="e">
        <f>VLOOKUP($D49,事故データ!$I$4:$AU$364,20,0)</f>
        <v>#N/A</v>
      </c>
      <c r="AA49" s="1" t="e">
        <f>VLOOKUP($D49,事故データ!$I$4:$AU$364,7,0)</f>
        <v>#N/A</v>
      </c>
      <c r="AB49" s="1" t="e">
        <f>VLOOKUP($D49,事故データ!$I$4:$AU$364,14,0)</f>
        <v>#N/A</v>
      </c>
      <c r="AC49" s="143" t="e">
        <f>VLOOKUP($D49,事故データ!$I$4:$AU$364,33,0)</f>
        <v>#N/A</v>
      </c>
      <c r="AE49" s="142" t="e">
        <f>VLOOKUP($E49,事故データ!$I$4:$AU$364,20,0)</f>
        <v>#N/A</v>
      </c>
      <c r="AF49" t="e">
        <f>VLOOKUP($E49,事故データ!$I$4:$AU$364,7,0)</f>
        <v>#N/A</v>
      </c>
      <c r="AG49" s="1" t="e">
        <f>VLOOKUP($E49,事故データ!$I$4:$AU$364,14,0)</f>
        <v>#N/A</v>
      </c>
      <c r="AH49" s="143" t="e">
        <f>VLOOKUP($E49,事故データ!$I$4:$AU$364,33,0)</f>
        <v>#N/A</v>
      </c>
      <c r="AJ49" s="142" t="e">
        <f>VLOOKUP($F49,事故データ!$I$4:$AU$364,20,0)</f>
        <v>#N/A</v>
      </c>
      <c r="AK49" t="e">
        <f>VLOOKUP($F49,事故データ!$I$4:$AU$364,7,0)</f>
        <v>#N/A</v>
      </c>
      <c r="AL49" s="1" t="e">
        <f>VLOOKUP($F49,事故データ!$I$4:$AU$364,14,0)</f>
        <v>#N/A</v>
      </c>
      <c r="AM49" s="143" t="e">
        <f>VLOOKUP($F49,事故データ!$I$4:$AU$364,33,0)</f>
        <v>#N/A</v>
      </c>
      <c r="AN49" s="138"/>
      <c r="AO49" s="142" t="e">
        <f>VLOOKUP($G49,事故データ!$I$4:$AU$364,20,0)</f>
        <v>#N/A</v>
      </c>
      <c r="AP49" t="e">
        <f>VLOOKUP($G49,事故データ!$I$4:$AU$364,7,0)</f>
        <v>#N/A</v>
      </c>
      <c r="AQ49" t="e">
        <f>VLOOKUP($G49,事故データ!$I$4:$AU$364,14,0)</f>
        <v>#N/A</v>
      </c>
      <c r="AR49" s="143" t="e">
        <f>VLOOKUP($G49,事故データ!$I$4:$AU$364,33,0)</f>
        <v>#N/A</v>
      </c>
    </row>
    <row r="50" spans="1:44">
      <c r="A50" s="144" t="s">
        <v>405</v>
      </c>
      <c r="B50" s="144" t="s">
        <v>747</v>
      </c>
      <c r="C50" s="144" t="s">
        <v>748</v>
      </c>
      <c r="D50" s="144" t="s">
        <v>749</v>
      </c>
      <c r="E50" s="144" t="s">
        <v>750</v>
      </c>
      <c r="F50" s="144" t="s">
        <v>751</v>
      </c>
      <c r="G50" s="144" t="s">
        <v>752</v>
      </c>
      <c r="J50">
        <v>45</v>
      </c>
      <c r="K50" s="51" t="e">
        <f>VLOOKUP($A50,事故データ!$I$4:$AU$364,20,0)</f>
        <v>#N/A</v>
      </c>
      <c r="L50" s="140" t="e">
        <f>VLOOKUP($A50,事故データ!$I$4:$AU$364,7,0)</f>
        <v>#N/A</v>
      </c>
      <c r="M50" s="140" t="e">
        <f>VLOOKUP($A50,事故データ!$I$4:$AU$364,14,0)</f>
        <v>#N/A</v>
      </c>
      <c r="N50" s="145" t="e">
        <f>VLOOKUP($A50,事故データ!$I$4:$AU$364,33,0)</f>
        <v>#N/A</v>
      </c>
      <c r="P50" s="142" t="e">
        <f>VLOOKUP($B50,事故データ!$I$4:$AU$364,20,0)</f>
        <v>#N/A</v>
      </c>
      <c r="Q50" s="1" t="e">
        <f>VLOOKUP($B50,事故データ!$I$4:$AU$364,7,0)</f>
        <v>#N/A</v>
      </c>
      <c r="R50" s="1" t="e">
        <f>VLOOKUP($B50,事故データ!$I$4:$AU$364,14,0)</f>
        <v>#N/A</v>
      </c>
      <c r="S50" s="225" t="e">
        <f>VLOOKUP($B50,事故データ!$I$4:$AU$364,33,0)</f>
        <v>#N/A</v>
      </c>
      <c r="U50" s="142" t="e">
        <f>VLOOKUP($C50,事故データ!$I$4:$AU$364,20,0)</f>
        <v>#N/A</v>
      </c>
      <c r="V50" s="1" t="e">
        <f>VLOOKUP($C50,事故データ!$I$4:$AU$364,7,0)</f>
        <v>#N/A</v>
      </c>
      <c r="W50" s="1" t="e">
        <f>VLOOKUP($C50,事故データ!$I$4:$AU$364,14,0)</f>
        <v>#N/A</v>
      </c>
      <c r="X50" s="225" t="e">
        <f>VLOOKUP($C50,事故データ!$I$4:$AU$364,33,0)</f>
        <v>#N/A</v>
      </c>
      <c r="Z50" s="142" t="e">
        <f>VLOOKUP($D50,事故データ!$I$4:$AU$364,20,0)</f>
        <v>#N/A</v>
      </c>
      <c r="AA50" s="1" t="e">
        <f>VLOOKUP($D50,事故データ!$I$4:$AU$364,7,0)</f>
        <v>#N/A</v>
      </c>
      <c r="AB50" s="1" t="e">
        <f>VLOOKUP($D50,事故データ!$I$4:$AU$364,14,0)</f>
        <v>#N/A</v>
      </c>
      <c r="AC50" s="143" t="e">
        <f>VLOOKUP($D50,事故データ!$I$4:$AU$364,33,0)</f>
        <v>#N/A</v>
      </c>
      <c r="AE50" s="142" t="e">
        <f>VLOOKUP($E50,事故データ!$I$4:$AU$364,20,0)</f>
        <v>#N/A</v>
      </c>
      <c r="AF50" t="e">
        <f>VLOOKUP($E50,事故データ!$I$4:$AU$364,7,0)</f>
        <v>#N/A</v>
      </c>
      <c r="AG50" s="1" t="e">
        <f>VLOOKUP($E50,事故データ!$I$4:$AU$364,14,0)</f>
        <v>#N/A</v>
      </c>
      <c r="AH50" s="143" t="e">
        <f>VLOOKUP($E50,事故データ!$I$4:$AU$364,33,0)</f>
        <v>#N/A</v>
      </c>
      <c r="AJ50" s="142" t="e">
        <f>VLOOKUP($F50,事故データ!$I$4:$AU$364,20,0)</f>
        <v>#N/A</v>
      </c>
      <c r="AK50" t="e">
        <f>VLOOKUP($F50,事故データ!$I$4:$AU$364,7,0)</f>
        <v>#N/A</v>
      </c>
      <c r="AL50" s="1" t="e">
        <f>VLOOKUP($F50,事故データ!$I$4:$AU$364,14,0)</f>
        <v>#N/A</v>
      </c>
      <c r="AM50" s="143" t="e">
        <f>VLOOKUP($F50,事故データ!$I$4:$AU$364,33,0)</f>
        <v>#N/A</v>
      </c>
      <c r="AN50" s="138"/>
      <c r="AO50" s="142" t="e">
        <f>VLOOKUP($G50,事故データ!$I$4:$AU$364,20,0)</f>
        <v>#N/A</v>
      </c>
      <c r="AP50" t="e">
        <f>VLOOKUP($G50,事故データ!$I$4:$AU$364,7,0)</f>
        <v>#N/A</v>
      </c>
      <c r="AQ50" t="e">
        <f>VLOOKUP($G50,事故データ!$I$4:$AU$364,14,0)</f>
        <v>#N/A</v>
      </c>
      <c r="AR50" s="143" t="e">
        <f>VLOOKUP($G50,事故データ!$I$4:$AU$364,33,0)</f>
        <v>#N/A</v>
      </c>
    </row>
    <row r="51" spans="1:44">
      <c r="A51" s="144" t="s">
        <v>406</v>
      </c>
      <c r="B51" s="144" t="s">
        <v>753</v>
      </c>
      <c r="C51" s="144" t="s">
        <v>754</v>
      </c>
      <c r="D51" s="144" t="s">
        <v>755</v>
      </c>
      <c r="E51" s="144" t="s">
        <v>756</v>
      </c>
      <c r="F51" s="144" t="s">
        <v>757</v>
      </c>
      <c r="G51" s="144" t="s">
        <v>758</v>
      </c>
      <c r="J51">
        <v>46</v>
      </c>
      <c r="K51" s="51" t="e">
        <f>VLOOKUP($A51,事故データ!$I$4:$AU$364,20,0)</f>
        <v>#N/A</v>
      </c>
      <c r="L51" s="140" t="e">
        <f>VLOOKUP($A51,事故データ!$I$4:$AU$364,7,0)</f>
        <v>#N/A</v>
      </c>
      <c r="M51" s="140" t="e">
        <f>VLOOKUP($A51,事故データ!$I$4:$AU$364,14,0)</f>
        <v>#N/A</v>
      </c>
      <c r="N51" s="145" t="e">
        <f>VLOOKUP($A51,事故データ!$I$4:$AU$364,33,0)</f>
        <v>#N/A</v>
      </c>
      <c r="P51" s="142" t="e">
        <f>VLOOKUP($B51,事故データ!$I$4:$AU$364,20,0)</f>
        <v>#N/A</v>
      </c>
      <c r="Q51" s="1" t="e">
        <f>VLOOKUP($B51,事故データ!$I$4:$AU$364,7,0)</f>
        <v>#N/A</v>
      </c>
      <c r="R51" s="1" t="e">
        <f>VLOOKUP($B51,事故データ!$I$4:$AU$364,14,0)</f>
        <v>#N/A</v>
      </c>
      <c r="S51" s="225" t="e">
        <f>VLOOKUP($B51,事故データ!$I$4:$AU$364,33,0)</f>
        <v>#N/A</v>
      </c>
      <c r="U51" s="142" t="e">
        <f>VLOOKUP($C51,事故データ!$I$4:$AU$364,20,0)</f>
        <v>#N/A</v>
      </c>
      <c r="V51" s="1" t="e">
        <f>VLOOKUP($C51,事故データ!$I$4:$AU$364,7,0)</f>
        <v>#N/A</v>
      </c>
      <c r="W51" s="1" t="e">
        <f>VLOOKUP($C51,事故データ!$I$4:$AU$364,14,0)</f>
        <v>#N/A</v>
      </c>
      <c r="X51" s="225" t="e">
        <f>VLOOKUP($C51,事故データ!$I$4:$AU$364,33,0)</f>
        <v>#N/A</v>
      </c>
      <c r="Z51" s="142" t="e">
        <f>VLOOKUP($D51,事故データ!$I$4:$AU$364,20,0)</f>
        <v>#N/A</v>
      </c>
      <c r="AA51" s="1" t="e">
        <f>VLOOKUP($D51,事故データ!$I$4:$AU$364,7,0)</f>
        <v>#N/A</v>
      </c>
      <c r="AB51" s="1" t="e">
        <f>VLOOKUP($D51,事故データ!$I$4:$AU$364,14,0)</f>
        <v>#N/A</v>
      </c>
      <c r="AC51" s="143" t="e">
        <f>VLOOKUP($D51,事故データ!$I$4:$AU$364,33,0)</f>
        <v>#N/A</v>
      </c>
      <c r="AE51" s="142" t="e">
        <f>VLOOKUP($E51,事故データ!$I$4:$AU$364,20,0)</f>
        <v>#N/A</v>
      </c>
      <c r="AF51" t="e">
        <f>VLOOKUP($E51,事故データ!$I$4:$AU$364,7,0)</f>
        <v>#N/A</v>
      </c>
      <c r="AG51" s="1" t="e">
        <f>VLOOKUP($E51,事故データ!$I$4:$AU$364,14,0)</f>
        <v>#N/A</v>
      </c>
      <c r="AH51" s="143" t="e">
        <f>VLOOKUP($E51,事故データ!$I$4:$AU$364,33,0)</f>
        <v>#N/A</v>
      </c>
      <c r="AJ51" s="142" t="e">
        <f>VLOOKUP($F51,事故データ!$I$4:$AU$364,20,0)</f>
        <v>#N/A</v>
      </c>
      <c r="AK51" t="e">
        <f>VLOOKUP($F51,事故データ!$I$4:$AU$364,7,0)</f>
        <v>#N/A</v>
      </c>
      <c r="AL51" s="1" t="e">
        <f>VLOOKUP($F51,事故データ!$I$4:$AU$364,14,0)</f>
        <v>#N/A</v>
      </c>
      <c r="AM51" s="143" t="e">
        <f>VLOOKUP($F51,事故データ!$I$4:$AU$364,33,0)</f>
        <v>#N/A</v>
      </c>
      <c r="AN51" s="138"/>
      <c r="AO51" s="142" t="e">
        <f>VLOOKUP($G51,事故データ!$I$4:$AU$364,20,0)</f>
        <v>#N/A</v>
      </c>
      <c r="AP51" t="e">
        <f>VLOOKUP($G51,事故データ!$I$4:$AU$364,7,0)</f>
        <v>#N/A</v>
      </c>
      <c r="AQ51" t="e">
        <f>VLOOKUP($G51,事故データ!$I$4:$AU$364,14,0)</f>
        <v>#N/A</v>
      </c>
      <c r="AR51" s="143" t="e">
        <f>VLOOKUP($G51,事故データ!$I$4:$AU$364,33,0)</f>
        <v>#N/A</v>
      </c>
    </row>
    <row r="52" spans="1:44">
      <c r="A52" s="144" t="s">
        <v>407</v>
      </c>
      <c r="B52" s="144" t="s">
        <v>759</v>
      </c>
      <c r="C52" s="144" t="s">
        <v>760</v>
      </c>
      <c r="D52" s="144" t="s">
        <v>761</v>
      </c>
      <c r="E52" s="144" t="s">
        <v>762</v>
      </c>
      <c r="F52" s="144" t="s">
        <v>763</v>
      </c>
      <c r="G52" s="144" t="s">
        <v>764</v>
      </c>
      <c r="J52">
        <v>47</v>
      </c>
      <c r="K52" s="51" t="e">
        <f>VLOOKUP($A52,事故データ!$I$4:$AU$364,20,0)</f>
        <v>#N/A</v>
      </c>
      <c r="L52" s="140" t="e">
        <f>VLOOKUP($A52,事故データ!$I$4:$AU$364,7,0)</f>
        <v>#N/A</v>
      </c>
      <c r="M52" s="140" t="e">
        <f>VLOOKUP($A52,事故データ!$I$4:$AU$364,14,0)</f>
        <v>#N/A</v>
      </c>
      <c r="N52" s="145" t="e">
        <f>VLOOKUP($A52,事故データ!$I$4:$AU$364,33,0)</f>
        <v>#N/A</v>
      </c>
      <c r="P52" s="142" t="e">
        <f>VLOOKUP($B52,事故データ!$I$4:$AU$364,20,0)</f>
        <v>#N/A</v>
      </c>
      <c r="Q52" s="1" t="e">
        <f>VLOOKUP($B52,事故データ!$I$4:$AU$364,7,0)</f>
        <v>#N/A</v>
      </c>
      <c r="R52" s="1" t="e">
        <f>VLOOKUP($B52,事故データ!$I$4:$AU$364,14,0)</f>
        <v>#N/A</v>
      </c>
      <c r="S52" s="225" t="e">
        <f>VLOOKUP($B52,事故データ!$I$4:$AU$364,33,0)</f>
        <v>#N/A</v>
      </c>
      <c r="U52" s="142" t="e">
        <f>VLOOKUP($C52,事故データ!$I$4:$AU$364,20,0)</f>
        <v>#N/A</v>
      </c>
      <c r="V52" s="1" t="e">
        <f>VLOOKUP($C52,事故データ!$I$4:$AU$364,7,0)</f>
        <v>#N/A</v>
      </c>
      <c r="W52" s="1" t="e">
        <f>VLOOKUP($C52,事故データ!$I$4:$AU$364,14,0)</f>
        <v>#N/A</v>
      </c>
      <c r="X52" s="225" t="e">
        <f>VLOOKUP($C52,事故データ!$I$4:$AU$364,33,0)</f>
        <v>#N/A</v>
      </c>
      <c r="Z52" s="142" t="e">
        <f>VLOOKUP($D52,事故データ!$I$4:$AU$364,20,0)</f>
        <v>#N/A</v>
      </c>
      <c r="AA52" s="1" t="e">
        <f>VLOOKUP($D52,事故データ!$I$4:$AU$364,7,0)</f>
        <v>#N/A</v>
      </c>
      <c r="AB52" s="1" t="e">
        <f>VLOOKUP($D52,事故データ!$I$4:$AU$364,14,0)</f>
        <v>#N/A</v>
      </c>
      <c r="AC52" s="143" t="e">
        <f>VLOOKUP($D52,事故データ!$I$4:$AU$364,33,0)</f>
        <v>#N/A</v>
      </c>
      <c r="AE52" s="142" t="e">
        <f>VLOOKUP($E52,事故データ!$I$4:$AU$364,20,0)</f>
        <v>#N/A</v>
      </c>
      <c r="AF52" t="e">
        <f>VLOOKUP($E52,事故データ!$I$4:$AU$364,7,0)</f>
        <v>#N/A</v>
      </c>
      <c r="AG52" s="1" t="e">
        <f>VLOOKUP($E52,事故データ!$I$4:$AU$364,14,0)</f>
        <v>#N/A</v>
      </c>
      <c r="AH52" s="143" t="e">
        <f>VLOOKUP($E52,事故データ!$I$4:$AU$364,33,0)</f>
        <v>#N/A</v>
      </c>
      <c r="AJ52" s="142" t="e">
        <f>VLOOKUP($F52,事故データ!$I$4:$AU$364,20,0)</f>
        <v>#N/A</v>
      </c>
      <c r="AK52" t="e">
        <f>VLOOKUP($F52,事故データ!$I$4:$AU$364,7,0)</f>
        <v>#N/A</v>
      </c>
      <c r="AL52" s="1" t="e">
        <f>VLOOKUP($F52,事故データ!$I$4:$AU$364,14,0)</f>
        <v>#N/A</v>
      </c>
      <c r="AM52" s="143" t="e">
        <f>VLOOKUP($F52,事故データ!$I$4:$AU$364,33,0)</f>
        <v>#N/A</v>
      </c>
      <c r="AN52" s="138"/>
      <c r="AO52" s="142" t="e">
        <f>VLOOKUP($G52,事故データ!$I$4:$AU$364,20,0)</f>
        <v>#N/A</v>
      </c>
      <c r="AP52" t="e">
        <f>VLOOKUP($G52,事故データ!$I$4:$AU$364,7,0)</f>
        <v>#N/A</v>
      </c>
      <c r="AQ52" t="e">
        <f>VLOOKUP($G52,事故データ!$I$4:$AU$364,14,0)</f>
        <v>#N/A</v>
      </c>
      <c r="AR52" s="143" t="e">
        <f>VLOOKUP($G52,事故データ!$I$4:$AU$364,33,0)</f>
        <v>#N/A</v>
      </c>
    </row>
    <row r="53" spans="1:44">
      <c r="A53" s="144" t="s">
        <v>408</v>
      </c>
      <c r="B53" s="144" t="s">
        <v>765</v>
      </c>
      <c r="C53" s="144" t="s">
        <v>766</v>
      </c>
      <c r="D53" s="144" t="s">
        <v>767</v>
      </c>
      <c r="E53" s="144" t="s">
        <v>768</v>
      </c>
      <c r="F53" s="144" t="s">
        <v>769</v>
      </c>
      <c r="G53" s="144" t="s">
        <v>770</v>
      </c>
      <c r="J53">
        <v>48</v>
      </c>
      <c r="K53" s="51" t="e">
        <f>VLOOKUP($A53,事故データ!$I$4:$AU$364,20,0)</f>
        <v>#N/A</v>
      </c>
      <c r="L53" s="140" t="e">
        <f>VLOOKUP($A53,事故データ!$I$4:$AU$364,7,0)</f>
        <v>#N/A</v>
      </c>
      <c r="M53" s="140" t="e">
        <f>VLOOKUP($A53,事故データ!$I$4:$AU$364,14,0)</f>
        <v>#N/A</v>
      </c>
      <c r="N53" s="145" t="e">
        <f>VLOOKUP($A53,事故データ!$I$4:$AU$364,33,0)</f>
        <v>#N/A</v>
      </c>
      <c r="P53" s="142" t="e">
        <f>VLOOKUP($B53,事故データ!$I$4:$AU$364,20,0)</f>
        <v>#N/A</v>
      </c>
      <c r="Q53" s="1" t="e">
        <f>VLOOKUP($B53,事故データ!$I$4:$AU$364,7,0)</f>
        <v>#N/A</v>
      </c>
      <c r="R53" s="1" t="e">
        <f>VLOOKUP($B53,事故データ!$I$4:$AU$364,14,0)</f>
        <v>#N/A</v>
      </c>
      <c r="S53" s="225" t="e">
        <f>VLOOKUP($B53,事故データ!$I$4:$AU$364,33,0)</f>
        <v>#N/A</v>
      </c>
      <c r="U53" s="142" t="e">
        <f>VLOOKUP($C53,事故データ!$I$4:$AU$364,20,0)</f>
        <v>#N/A</v>
      </c>
      <c r="V53" s="1" t="e">
        <f>VLOOKUP($C53,事故データ!$I$4:$AU$364,7,0)</f>
        <v>#N/A</v>
      </c>
      <c r="W53" s="1" t="e">
        <f>VLOOKUP($C53,事故データ!$I$4:$AU$364,14,0)</f>
        <v>#N/A</v>
      </c>
      <c r="X53" s="225" t="e">
        <f>VLOOKUP($C53,事故データ!$I$4:$AU$364,33,0)</f>
        <v>#N/A</v>
      </c>
      <c r="Z53" s="142" t="e">
        <f>VLOOKUP($D53,事故データ!$I$4:$AU$364,20,0)</f>
        <v>#N/A</v>
      </c>
      <c r="AA53" s="1" t="e">
        <f>VLOOKUP($D53,事故データ!$I$4:$AU$364,7,0)</f>
        <v>#N/A</v>
      </c>
      <c r="AB53" s="1" t="e">
        <f>VLOOKUP($D53,事故データ!$I$4:$AU$364,14,0)</f>
        <v>#N/A</v>
      </c>
      <c r="AC53" s="143" t="e">
        <f>VLOOKUP($D53,事故データ!$I$4:$AU$364,33,0)</f>
        <v>#N/A</v>
      </c>
      <c r="AE53" s="142" t="e">
        <f>VLOOKUP($E53,事故データ!$I$4:$AU$364,20,0)</f>
        <v>#N/A</v>
      </c>
      <c r="AF53" t="e">
        <f>VLOOKUP($E53,事故データ!$I$4:$AU$364,7,0)</f>
        <v>#N/A</v>
      </c>
      <c r="AG53" s="1" t="e">
        <f>VLOOKUP($E53,事故データ!$I$4:$AU$364,14,0)</f>
        <v>#N/A</v>
      </c>
      <c r="AH53" s="143" t="e">
        <f>VLOOKUP($E53,事故データ!$I$4:$AU$364,33,0)</f>
        <v>#N/A</v>
      </c>
      <c r="AJ53" s="142" t="e">
        <f>VLOOKUP($F53,事故データ!$I$4:$AU$364,20,0)</f>
        <v>#N/A</v>
      </c>
      <c r="AK53" t="e">
        <f>VLOOKUP($F53,事故データ!$I$4:$AU$364,7,0)</f>
        <v>#N/A</v>
      </c>
      <c r="AL53" s="1" t="e">
        <f>VLOOKUP($F53,事故データ!$I$4:$AU$364,14,0)</f>
        <v>#N/A</v>
      </c>
      <c r="AM53" s="143" t="e">
        <f>VLOOKUP($F53,事故データ!$I$4:$AU$364,33,0)</f>
        <v>#N/A</v>
      </c>
      <c r="AN53" s="138"/>
      <c r="AO53" s="142" t="e">
        <f>VLOOKUP($G53,事故データ!$I$4:$AU$364,20,0)</f>
        <v>#N/A</v>
      </c>
      <c r="AP53" t="e">
        <f>VLOOKUP($G53,事故データ!$I$4:$AU$364,7,0)</f>
        <v>#N/A</v>
      </c>
      <c r="AQ53" t="e">
        <f>VLOOKUP($G53,事故データ!$I$4:$AU$364,14,0)</f>
        <v>#N/A</v>
      </c>
      <c r="AR53" s="143" t="e">
        <f>VLOOKUP($G53,事故データ!$I$4:$AU$364,33,0)</f>
        <v>#N/A</v>
      </c>
    </row>
    <row r="54" spans="1:44">
      <c r="A54" s="144" t="s">
        <v>409</v>
      </c>
      <c r="B54" s="144" t="s">
        <v>771</v>
      </c>
      <c r="C54" s="144" t="s">
        <v>772</v>
      </c>
      <c r="D54" s="144" t="s">
        <v>773</v>
      </c>
      <c r="E54" s="144" t="s">
        <v>774</v>
      </c>
      <c r="F54" s="144" t="s">
        <v>775</v>
      </c>
      <c r="G54" s="144" t="s">
        <v>776</v>
      </c>
      <c r="J54">
        <v>49</v>
      </c>
      <c r="K54" s="51" t="e">
        <f>VLOOKUP($A54,事故データ!$I$4:$AU$364,20,0)</f>
        <v>#N/A</v>
      </c>
      <c r="L54" s="140" t="e">
        <f>VLOOKUP($A54,事故データ!$I$4:$AU$364,7,0)</f>
        <v>#N/A</v>
      </c>
      <c r="M54" s="140" t="e">
        <f>VLOOKUP($A54,事故データ!$I$4:$AU$364,14,0)</f>
        <v>#N/A</v>
      </c>
      <c r="N54" s="145" t="e">
        <f>VLOOKUP($A54,事故データ!$I$4:$AU$364,33,0)</f>
        <v>#N/A</v>
      </c>
      <c r="P54" s="142" t="e">
        <f>VLOOKUP($B54,事故データ!$I$4:$AU$364,20,0)</f>
        <v>#N/A</v>
      </c>
      <c r="Q54" s="1" t="e">
        <f>VLOOKUP($B54,事故データ!$I$4:$AU$364,7,0)</f>
        <v>#N/A</v>
      </c>
      <c r="R54" s="1" t="e">
        <f>VLOOKUP($B54,事故データ!$I$4:$AU$364,14,0)</f>
        <v>#N/A</v>
      </c>
      <c r="S54" s="225" t="e">
        <f>VLOOKUP($B54,事故データ!$I$4:$AU$364,33,0)</f>
        <v>#N/A</v>
      </c>
      <c r="U54" s="142" t="e">
        <f>VLOOKUP($C54,事故データ!$I$4:$AU$364,20,0)</f>
        <v>#N/A</v>
      </c>
      <c r="V54" s="1" t="e">
        <f>VLOOKUP($C54,事故データ!$I$4:$AU$364,7,0)</f>
        <v>#N/A</v>
      </c>
      <c r="W54" s="1" t="e">
        <f>VLOOKUP($C54,事故データ!$I$4:$AU$364,14,0)</f>
        <v>#N/A</v>
      </c>
      <c r="X54" s="225" t="e">
        <f>VLOOKUP($C54,事故データ!$I$4:$AU$364,33,0)</f>
        <v>#N/A</v>
      </c>
      <c r="Z54" s="142" t="e">
        <f>VLOOKUP($D54,事故データ!$I$4:$AU$364,20,0)</f>
        <v>#N/A</v>
      </c>
      <c r="AA54" s="1" t="e">
        <f>VLOOKUP($D54,事故データ!$I$4:$AU$364,7,0)</f>
        <v>#N/A</v>
      </c>
      <c r="AB54" s="1" t="e">
        <f>VLOOKUP($D54,事故データ!$I$4:$AU$364,14,0)</f>
        <v>#N/A</v>
      </c>
      <c r="AC54" s="143" t="e">
        <f>VLOOKUP($D54,事故データ!$I$4:$AU$364,33,0)</f>
        <v>#N/A</v>
      </c>
      <c r="AE54" s="142" t="e">
        <f>VLOOKUP($E54,事故データ!$I$4:$AU$364,20,0)</f>
        <v>#N/A</v>
      </c>
      <c r="AF54" t="e">
        <f>VLOOKUP($E54,事故データ!$I$4:$AU$364,7,0)</f>
        <v>#N/A</v>
      </c>
      <c r="AG54" s="1" t="e">
        <f>VLOOKUP($E54,事故データ!$I$4:$AU$364,14,0)</f>
        <v>#N/A</v>
      </c>
      <c r="AH54" s="143" t="e">
        <f>VLOOKUP($E54,事故データ!$I$4:$AU$364,33,0)</f>
        <v>#N/A</v>
      </c>
      <c r="AJ54" s="142" t="e">
        <f>VLOOKUP($F54,事故データ!$I$4:$AU$364,20,0)</f>
        <v>#N/A</v>
      </c>
      <c r="AK54" t="e">
        <f>VLOOKUP($F54,事故データ!$I$4:$AU$364,7,0)</f>
        <v>#N/A</v>
      </c>
      <c r="AL54" s="1" t="e">
        <f>VLOOKUP($F54,事故データ!$I$4:$AU$364,14,0)</f>
        <v>#N/A</v>
      </c>
      <c r="AM54" s="143" t="e">
        <f>VLOOKUP($F54,事故データ!$I$4:$AU$364,33,0)</f>
        <v>#N/A</v>
      </c>
      <c r="AN54" s="138"/>
      <c r="AO54" s="142" t="e">
        <f>VLOOKUP($G54,事故データ!$I$4:$AU$364,20,0)</f>
        <v>#N/A</v>
      </c>
      <c r="AP54" t="e">
        <f>VLOOKUP($G54,事故データ!$I$4:$AU$364,7,0)</f>
        <v>#N/A</v>
      </c>
      <c r="AQ54" t="e">
        <f>VLOOKUP($G54,事故データ!$I$4:$AU$364,14,0)</f>
        <v>#N/A</v>
      </c>
      <c r="AR54" s="143" t="e">
        <f>VLOOKUP($G54,事故データ!$I$4:$AU$364,33,0)</f>
        <v>#N/A</v>
      </c>
    </row>
    <row r="55" spans="1:44">
      <c r="A55" s="144" t="s">
        <v>410</v>
      </c>
      <c r="B55" s="144" t="s">
        <v>777</v>
      </c>
      <c r="C55" s="144" t="s">
        <v>778</v>
      </c>
      <c r="D55" s="144" t="s">
        <v>779</v>
      </c>
      <c r="E55" s="144" t="s">
        <v>780</v>
      </c>
      <c r="F55" s="144" t="s">
        <v>781</v>
      </c>
      <c r="G55" s="144" t="s">
        <v>782</v>
      </c>
      <c r="J55">
        <v>50</v>
      </c>
      <c r="K55" s="51" t="e">
        <f>VLOOKUP($A55,事故データ!$I$4:$AU$364,20,0)</f>
        <v>#N/A</v>
      </c>
      <c r="L55" s="140" t="e">
        <f>VLOOKUP($A55,事故データ!$I$4:$AU$364,7,0)</f>
        <v>#N/A</v>
      </c>
      <c r="M55" s="140" t="e">
        <f>VLOOKUP($A55,事故データ!$I$4:$AU$364,14,0)</f>
        <v>#N/A</v>
      </c>
      <c r="N55" s="145" t="e">
        <f>VLOOKUP($A55,事故データ!$I$4:$AU$364,33,0)</f>
        <v>#N/A</v>
      </c>
      <c r="P55" s="142" t="e">
        <f>VLOOKUP($B55,事故データ!$I$4:$AU$364,20,0)</f>
        <v>#N/A</v>
      </c>
      <c r="Q55" s="1" t="e">
        <f>VLOOKUP($B55,事故データ!$I$4:$AU$364,7,0)</f>
        <v>#N/A</v>
      </c>
      <c r="R55" s="1" t="e">
        <f>VLOOKUP($B55,事故データ!$I$4:$AU$364,14,0)</f>
        <v>#N/A</v>
      </c>
      <c r="S55" s="225" t="e">
        <f>VLOOKUP($B55,事故データ!$I$4:$AU$364,33,0)</f>
        <v>#N/A</v>
      </c>
      <c r="U55" s="142" t="e">
        <f>VLOOKUP($C55,事故データ!$I$4:$AU$364,20,0)</f>
        <v>#N/A</v>
      </c>
      <c r="V55" s="1" t="e">
        <f>VLOOKUP($C55,事故データ!$I$4:$AU$364,7,0)</f>
        <v>#N/A</v>
      </c>
      <c r="W55" s="1" t="e">
        <f>VLOOKUP($C55,事故データ!$I$4:$AU$364,14,0)</f>
        <v>#N/A</v>
      </c>
      <c r="X55" s="225" t="e">
        <f>VLOOKUP($C55,事故データ!$I$4:$AU$364,33,0)</f>
        <v>#N/A</v>
      </c>
      <c r="Z55" s="142" t="e">
        <f>VLOOKUP($D55,事故データ!$I$4:$AU$364,20,0)</f>
        <v>#N/A</v>
      </c>
      <c r="AA55" s="1" t="e">
        <f>VLOOKUP($D55,事故データ!$I$4:$AU$364,7,0)</f>
        <v>#N/A</v>
      </c>
      <c r="AB55" s="1" t="e">
        <f>VLOOKUP($D55,事故データ!$I$4:$AU$364,14,0)</f>
        <v>#N/A</v>
      </c>
      <c r="AC55" s="143" t="e">
        <f>VLOOKUP($D55,事故データ!$I$4:$AU$364,33,0)</f>
        <v>#N/A</v>
      </c>
      <c r="AE55" s="142" t="e">
        <f>VLOOKUP($E55,事故データ!$I$4:$AU$364,20,0)</f>
        <v>#N/A</v>
      </c>
      <c r="AF55" t="e">
        <f>VLOOKUP($E55,事故データ!$I$4:$AU$364,7,0)</f>
        <v>#N/A</v>
      </c>
      <c r="AG55" s="1" t="e">
        <f>VLOOKUP($E55,事故データ!$I$4:$AU$364,14,0)</f>
        <v>#N/A</v>
      </c>
      <c r="AH55" s="143" t="e">
        <f>VLOOKUP($E55,事故データ!$I$4:$AU$364,33,0)</f>
        <v>#N/A</v>
      </c>
      <c r="AJ55" s="142" t="e">
        <f>VLOOKUP($F55,事故データ!$I$4:$AU$364,20,0)</f>
        <v>#N/A</v>
      </c>
      <c r="AK55" t="e">
        <f>VLOOKUP($F55,事故データ!$I$4:$AU$364,7,0)</f>
        <v>#N/A</v>
      </c>
      <c r="AL55" s="1" t="e">
        <f>VLOOKUP($F55,事故データ!$I$4:$AU$364,14,0)</f>
        <v>#N/A</v>
      </c>
      <c r="AM55" s="143" t="e">
        <f>VLOOKUP($F55,事故データ!$I$4:$AU$364,33,0)</f>
        <v>#N/A</v>
      </c>
      <c r="AN55" s="138"/>
      <c r="AO55" s="142" t="e">
        <f>VLOOKUP($G55,事故データ!$I$4:$AU$364,20,0)</f>
        <v>#N/A</v>
      </c>
      <c r="AP55" t="e">
        <f>VLOOKUP($G55,事故データ!$I$4:$AU$364,7,0)</f>
        <v>#N/A</v>
      </c>
      <c r="AQ55" t="e">
        <f>VLOOKUP($G55,事故データ!$I$4:$AU$364,14,0)</f>
        <v>#N/A</v>
      </c>
      <c r="AR55" s="143" t="e">
        <f>VLOOKUP($G55,事故データ!$I$4:$AU$364,33,0)</f>
        <v>#N/A</v>
      </c>
    </row>
    <row r="56" spans="1:44">
      <c r="A56" s="144" t="s">
        <v>411</v>
      </c>
      <c r="B56" s="144" t="s">
        <v>783</v>
      </c>
      <c r="C56" s="144" t="s">
        <v>784</v>
      </c>
      <c r="D56" s="144" t="s">
        <v>785</v>
      </c>
      <c r="E56" s="144" t="s">
        <v>786</v>
      </c>
      <c r="F56" s="144" t="s">
        <v>787</v>
      </c>
      <c r="G56" s="144" t="s">
        <v>788</v>
      </c>
      <c r="J56">
        <v>51</v>
      </c>
      <c r="K56" s="51" t="e">
        <f>VLOOKUP($A56,事故データ!$I$4:$AU$364,20,0)</f>
        <v>#N/A</v>
      </c>
      <c r="L56" s="140" t="e">
        <f>VLOOKUP($A56,事故データ!$I$4:$AU$364,7,0)</f>
        <v>#N/A</v>
      </c>
      <c r="M56" s="140" t="e">
        <f>VLOOKUP($A56,事故データ!$I$4:$AU$364,14,0)</f>
        <v>#N/A</v>
      </c>
      <c r="N56" s="145" t="e">
        <f>VLOOKUP($A56,事故データ!$I$4:$AU$364,33,0)</f>
        <v>#N/A</v>
      </c>
      <c r="P56" s="142" t="e">
        <f>VLOOKUP($B56,事故データ!$I$4:$AU$364,20,0)</f>
        <v>#N/A</v>
      </c>
      <c r="Q56" s="1" t="e">
        <f>VLOOKUP($B56,事故データ!$I$4:$AU$364,7,0)</f>
        <v>#N/A</v>
      </c>
      <c r="R56" s="1" t="e">
        <f>VLOOKUP($B56,事故データ!$I$4:$AU$364,14,0)</f>
        <v>#N/A</v>
      </c>
      <c r="S56" s="225" t="e">
        <f>VLOOKUP($B56,事故データ!$I$4:$AU$364,33,0)</f>
        <v>#N/A</v>
      </c>
      <c r="U56" s="142" t="e">
        <f>VLOOKUP($C56,事故データ!$I$4:$AU$364,20,0)</f>
        <v>#N/A</v>
      </c>
      <c r="V56" s="1" t="e">
        <f>VLOOKUP($C56,事故データ!$I$4:$AU$364,7,0)</f>
        <v>#N/A</v>
      </c>
      <c r="W56" s="1" t="e">
        <f>VLOOKUP($C56,事故データ!$I$4:$AU$364,14,0)</f>
        <v>#N/A</v>
      </c>
      <c r="X56" s="225" t="e">
        <f>VLOOKUP($C56,事故データ!$I$4:$AU$364,33,0)</f>
        <v>#N/A</v>
      </c>
      <c r="Z56" s="142" t="e">
        <f>VLOOKUP($D56,事故データ!$I$4:$AU$364,20,0)</f>
        <v>#N/A</v>
      </c>
      <c r="AA56" s="1" t="e">
        <f>VLOOKUP($D56,事故データ!$I$4:$AU$364,7,0)</f>
        <v>#N/A</v>
      </c>
      <c r="AB56" s="1" t="e">
        <f>VLOOKUP($D56,事故データ!$I$4:$AU$364,14,0)</f>
        <v>#N/A</v>
      </c>
      <c r="AC56" s="143" t="e">
        <f>VLOOKUP($D56,事故データ!$I$4:$AU$364,33,0)</f>
        <v>#N/A</v>
      </c>
      <c r="AE56" s="142" t="e">
        <f>VLOOKUP($E56,事故データ!$I$4:$AU$364,20,0)</f>
        <v>#N/A</v>
      </c>
      <c r="AF56" t="e">
        <f>VLOOKUP($E56,事故データ!$I$4:$AU$364,7,0)</f>
        <v>#N/A</v>
      </c>
      <c r="AG56" s="1" t="e">
        <f>VLOOKUP($E56,事故データ!$I$4:$AU$364,14,0)</f>
        <v>#N/A</v>
      </c>
      <c r="AH56" s="143" t="e">
        <f>VLOOKUP($E56,事故データ!$I$4:$AU$364,33,0)</f>
        <v>#N/A</v>
      </c>
      <c r="AJ56" s="142" t="e">
        <f>VLOOKUP($F56,事故データ!$I$4:$AU$364,20,0)</f>
        <v>#N/A</v>
      </c>
      <c r="AK56" t="e">
        <f>VLOOKUP($F56,事故データ!$I$4:$AU$364,7,0)</f>
        <v>#N/A</v>
      </c>
      <c r="AL56" s="1" t="e">
        <f>VLOOKUP($F56,事故データ!$I$4:$AU$364,14,0)</f>
        <v>#N/A</v>
      </c>
      <c r="AM56" s="143" t="e">
        <f>VLOOKUP($F56,事故データ!$I$4:$AU$364,33,0)</f>
        <v>#N/A</v>
      </c>
      <c r="AN56" s="138"/>
      <c r="AO56" s="142" t="e">
        <f>VLOOKUP($G56,事故データ!$I$4:$AU$364,20,0)</f>
        <v>#N/A</v>
      </c>
      <c r="AP56" t="e">
        <f>VLOOKUP($G56,事故データ!$I$4:$AU$364,7,0)</f>
        <v>#N/A</v>
      </c>
      <c r="AQ56" t="e">
        <f>VLOOKUP($G56,事故データ!$I$4:$AU$364,14,0)</f>
        <v>#N/A</v>
      </c>
      <c r="AR56" s="143" t="e">
        <f>VLOOKUP($G56,事故データ!$I$4:$AU$364,33,0)</f>
        <v>#N/A</v>
      </c>
    </row>
    <row r="57" spans="1:44">
      <c r="A57" s="144" t="s">
        <v>412</v>
      </c>
      <c r="B57" s="144" t="s">
        <v>789</v>
      </c>
      <c r="C57" s="144" t="s">
        <v>790</v>
      </c>
      <c r="D57" s="144" t="s">
        <v>791</v>
      </c>
      <c r="E57" s="144" t="s">
        <v>792</v>
      </c>
      <c r="F57" s="144" t="s">
        <v>793</v>
      </c>
      <c r="G57" s="144" t="s">
        <v>794</v>
      </c>
      <c r="J57">
        <v>52</v>
      </c>
      <c r="K57" s="51" t="e">
        <f>VLOOKUP($A57,事故データ!$I$4:$AU$364,20,0)</f>
        <v>#N/A</v>
      </c>
      <c r="L57" s="140" t="e">
        <f>VLOOKUP($A57,事故データ!$I$4:$AU$364,7,0)</f>
        <v>#N/A</v>
      </c>
      <c r="M57" s="140" t="e">
        <f>VLOOKUP($A57,事故データ!$I$4:$AU$364,14,0)</f>
        <v>#N/A</v>
      </c>
      <c r="N57" s="145" t="e">
        <f>VLOOKUP($A57,事故データ!$I$4:$AU$364,33,0)</f>
        <v>#N/A</v>
      </c>
      <c r="P57" s="142" t="e">
        <f>VLOOKUP($B57,事故データ!$I$4:$AU$364,20,0)</f>
        <v>#N/A</v>
      </c>
      <c r="Q57" s="1" t="e">
        <f>VLOOKUP($B57,事故データ!$I$4:$AU$364,7,0)</f>
        <v>#N/A</v>
      </c>
      <c r="R57" s="1" t="e">
        <f>VLOOKUP($B57,事故データ!$I$4:$AU$364,14,0)</f>
        <v>#N/A</v>
      </c>
      <c r="S57" s="225" t="e">
        <f>VLOOKUP($B57,事故データ!$I$4:$AU$364,33,0)</f>
        <v>#N/A</v>
      </c>
      <c r="U57" s="142" t="e">
        <f>VLOOKUP($C57,事故データ!$I$4:$AU$364,20,0)</f>
        <v>#N/A</v>
      </c>
      <c r="V57" s="1" t="e">
        <f>VLOOKUP($C57,事故データ!$I$4:$AU$364,7,0)</f>
        <v>#N/A</v>
      </c>
      <c r="W57" s="1" t="e">
        <f>VLOOKUP($C57,事故データ!$I$4:$AU$364,14,0)</f>
        <v>#N/A</v>
      </c>
      <c r="X57" s="225" t="e">
        <f>VLOOKUP($C57,事故データ!$I$4:$AU$364,33,0)</f>
        <v>#N/A</v>
      </c>
      <c r="Z57" s="142" t="e">
        <f>VLOOKUP($D57,事故データ!$I$4:$AU$364,20,0)</f>
        <v>#N/A</v>
      </c>
      <c r="AA57" s="1" t="e">
        <f>VLOOKUP($D57,事故データ!$I$4:$AU$364,7,0)</f>
        <v>#N/A</v>
      </c>
      <c r="AB57" s="1" t="e">
        <f>VLOOKUP($D57,事故データ!$I$4:$AU$364,14,0)</f>
        <v>#N/A</v>
      </c>
      <c r="AC57" s="143" t="e">
        <f>VLOOKUP($D57,事故データ!$I$4:$AU$364,33,0)</f>
        <v>#N/A</v>
      </c>
      <c r="AE57" s="142" t="e">
        <f>VLOOKUP($E57,事故データ!$I$4:$AU$364,20,0)</f>
        <v>#N/A</v>
      </c>
      <c r="AF57" t="e">
        <f>VLOOKUP($E57,事故データ!$I$4:$AU$364,7,0)</f>
        <v>#N/A</v>
      </c>
      <c r="AG57" s="1" t="e">
        <f>VLOOKUP($E57,事故データ!$I$4:$AU$364,14,0)</f>
        <v>#N/A</v>
      </c>
      <c r="AH57" s="143" t="e">
        <f>VLOOKUP($E57,事故データ!$I$4:$AU$364,33,0)</f>
        <v>#N/A</v>
      </c>
      <c r="AJ57" s="142" t="e">
        <f>VLOOKUP($F57,事故データ!$I$4:$AU$364,20,0)</f>
        <v>#N/A</v>
      </c>
      <c r="AK57" t="e">
        <f>VLOOKUP($F57,事故データ!$I$4:$AU$364,7,0)</f>
        <v>#N/A</v>
      </c>
      <c r="AL57" s="1" t="e">
        <f>VLOOKUP($F57,事故データ!$I$4:$AU$364,14,0)</f>
        <v>#N/A</v>
      </c>
      <c r="AM57" s="143" t="e">
        <f>VLOOKUP($F57,事故データ!$I$4:$AU$364,33,0)</f>
        <v>#N/A</v>
      </c>
      <c r="AN57" s="138"/>
      <c r="AO57" s="142" t="e">
        <f>VLOOKUP($G57,事故データ!$I$4:$AU$364,20,0)</f>
        <v>#N/A</v>
      </c>
      <c r="AP57" t="e">
        <f>VLOOKUP($G57,事故データ!$I$4:$AU$364,7,0)</f>
        <v>#N/A</v>
      </c>
      <c r="AQ57" t="e">
        <f>VLOOKUP($G57,事故データ!$I$4:$AU$364,14,0)</f>
        <v>#N/A</v>
      </c>
      <c r="AR57" s="143" t="e">
        <f>VLOOKUP($G57,事故データ!$I$4:$AU$364,33,0)</f>
        <v>#N/A</v>
      </c>
    </row>
    <row r="58" spans="1:44">
      <c r="A58" s="144" t="s">
        <v>413</v>
      </c>
      <c r="B58" s="144" t="s">
        <v>795</v>
      </c>
      <c r="C58" s="144" t="s">
        <v>796</v>
      </c>
      <c r="D58" s="144" t="s">
        <v>797</v>
      </c>
      <c r="E58" s="144" t="s">
        <v>798</v>
      </c>
      <c r="F58" s="144" t="s">
        <v>799</v>
      </c>
      <c r="G58" s="144" t="s">
        <v>800</v>
      </c>
      <c r="J58">
        <v>53</v>
      </c>
      <c r="K58" s="51" t="e">
        <f>VLOOKUP($A58,事故データ!$I$4:$AU$364,20,0)</f>
        <v>#N/A</v>
      </c>
      <c r="L58" s="140" t="e">
        <f>VLOOKUP($A58,事故データ!$I$4:$AU$364,7,0)</f>
        <v>#N/A</v>
      </c>
      <c r="M58" s="140" t="e">
        <f>VLOOKUP($A58,事故データ!$I$4:$AU$364,14,0)</f>
        <v>#N/A</v>
      </c>
      <c r="N58" s="145" t="e">
        <f>VLOOKUP($A58,事故データ!$I$4:$AU$364,33,0)</f>
        <v>#N/A</v>
      </c>
      <c r="P58" s="142" t="e">
        <f>VLOOKUP($B58,事故データ!$I$4:$AU$364,20,0)</f>
        <v>#N/A</v>
      </c>
      <c r="Q58" s="1" t="e">
        <f>VLOOKUP($B58,事故データ!$I$4:$AU$364,7,0)</f>
        <v>#N/A</v>
      </c>
      <c r="R58" s="1" t="e">
        <f>VLOOKUP($B58,事故データ!$I$4:$AU$364,14,0)</f>
        <v>#N/A</v>
      </c>
      <c r="S58" s="225" t="e">
        <f>VLOOKUP($B58,事故データ!$I$4:$AU$364,33,0)</f>
        <v>#N/A</v>
      </c>
      <c r="U58" s="142" t="e">
        <f>VLOOKUP($C58,事故データ!$I$4:$AU$364,20,0)</f>
        <v>#N/A</v>
      </c>
      <c r="V58" s="1" t="e">
        <f>VLOOKUP($C58,事故データ!$I$4:$AU$364,7,0)</f>
        <v>#N/A</v>
      </c>
      <c r="W58" s="1" t="e">
        <f>VLOOKUP($C58,事故データ!$I$4:$AU$364,14,0)</f>
        <v>#N/A</v>
      </c>
      <c r="X58" s="225" t="e">
        <f>VLOOKUP($C58,事故データ!$I$4:$AU$364,33,0)</f>
        <v>#N/A</v>
      </c>
      <c r="Z58" s="142" t="e">
        <f>VLOOKUP($D58,事故データ!$I$4:$AU$364,20,0)</f>
        <v>#N/A</v>
      </c>
      <c r="AA58" s="1" t="e">
        <f>VLOOKUP($D58,事故データ!$I$4:$AU$364,7,0)</f>
        <v>#N/A</v>
      </c>
      <c r="AB58" s="1" t="e">
        <f>VLOOKUP($D58,事故データ!$I$4:$AU$364,14,0)</f>
        <v>#N/A</v>
      </c>
      <c r="AC58" s="143" t="e">
        <f>VLOOKUP($D58,事故データ!$I$4:$AU$364,33,0)</f>
        <v>#N/A</v>
      </c>
      <c r="AE58" s="142" t="e">
        <f>VLOOKUP($E58,事故データ!$I$4:$AU$364,20,0)</f>
        <v>#N/A</v>
      </c>
      <c r="AF58" t="e">
        <f>VLOOKUP($E58,事故データ!$I$4:$AU$364,7,0)</f>
        <v>#N/A</v>
      </c>
      <c r="AG58" s="1" t="e">
        <f>VLOOKUP($E58,事故データ!$I$4:$AU$364,14,0)</f>
        <v>#N/A</v>
      </c>
      <c r="AH58" s="143" t="e">
        <f>VLOOKUP($E58,事故データ!$I$4:$AU$364,33,0)</f>
        <v>#N/A</v>
      </c>
      <c r="AJ58" s="142" t="e">
        <f>VLOOKUP($F58,事故データ!$I$4:$AU$364,20,0)</f>
        <v>#N/A</v>
      </c>
      <c r="AK58" t="e">
        <f>VLOOKUP($F58,事故データ!$I$4:$AU$364,7,0)</f>
        <v>#N/A</v>
      </c>
      <c r="AL58" s="1" t="e">
        <f>VLOOKUP($F58,事故データ!$I$4:$AU$364,14,0)</f>
        <v>#N/A</v>
      </c>
      <c r="AM58" s="143" t="e">
        <f>VLOOKUP($F58,事故データ!$I$4:$AU$364,33,0)</f>
        <v>#N/A</v>
      </c>
      <c r="AN58" s="138"/>
      <c r="AO58" s="142" t="e">
        <f>VLOOKUP($G58,事故データ!$I$4:$AU$364,20,0)</f>
        <v>#N/A</v>
      </c>
      <c r="AP58" t="e">
        <f>VLOOKUP($G58,事故データ!$I$4:$AU$364,7,0)</f>
        <v>#N/A</v>
      </c>
      <c r="AQ58" t="e">
        <f>VLOOKUP($G58,事故データ!$I$4:$AU$364,14,0)</f>
        <v>#N/A</v>
      </c>
      <c r="AR58" s="143" t="e">
        <f>VLOOKUP($G58,事故データ!$I$4:$AU$364,33,0)</f>
        <v>#N/A</v>
      </c>
    </row>
    <row r="59" spans="1:44">
      <c r="A59" s="144" t="s">
        <v>414</v>
      </c>
      <c r="B59" s="144" t="s">
        <v>801</v>
      </c>
      <c r="C59" s="144" t="s">
        <v>802</v>
      </c>
      <c r="D59" s="144" t="s">
        <v>803</v>
      </c>
      <c r="E59" s="144" t="s">
        <v>804</v>
      </c>
      <c r="F59" s="144" t="s">
        <v>805</v>
      </c>
      <c r="G59" s="144" t="s">
        <v>806</v>
      </c>
      <c r="J59">
        <v>54</v>
      </c>
      <c r="K59" s="51" t="e">
        <f>VLOOKUP($A59,事故データ!$I$4:$AU$364,20,0)</f>
        <v>#N/A</v>
      </c>
      <c r="L59" s="140" t="e">
        <f>VLOOKUP($A59,事故データ!$I$4:$AU$364,7,0)</f>
        <v>#N/A</v>
      </c>
      <c r="M59" s="140" t="e">
        <f>VLOOKUP($A59,事故データ!$I$4:$AU$364,14,0)</f>
        <v>#N/A</v>
      </c>
      <c r="N59" s="145" t="e">
        <f>VLOOKUP($A59,事故データ!$I$4:$AU$364,33,0)</f>
        <v>#N/A</v>
      </c>
      <c r="P59" s="142" t="e">
        <f>VLOOKUP($B59,事故データ!$I$4:$AU$364,20,0)</f>
        <v>#N/A</v>
      </c>
      <c r="Q59" s="1" t="e">
        <f>VLOOKUP($B59,事故データ!$I$4:$AU$364,7,0)</f>
        <v>#N/A</v>
      </c>
      <c r="R59" s="1" t="e">
        <f>VLOOKUP($B59,事故データ!$I$4:$AU$364,14,0)</f>
        <v>#N/A</v>
      </c>
      <c r="S59" s="225" t="e">
        <f>VLOOKUP($B59,事故データ!$I$4:$AU$364,33,0)</f>
        <v>#N/A</v>
      </c>
      <c r="U59" s="142" t="e">
        <f>VLOOKUP($C59,事故データ!$I$4:$AU$364,20,0)</f>
        <v>#N/A</v>
      </c>
      <c r="V59" s="1" t="e">
        <f>VLOOKUP($C59,事故データ!$I$4:$AU$364,7,0)</f>
        <v>#N/A</v>
      </c>
      <c r="W59" s="1" t="e">
        <f>VLOOKUP($C59,事故データ!$I$4:$AU$364,14,0)</f>
        <v>#N/A</v>
      </c>
      <c r="X59" s="225" t="e">
        <f>VLOOKUP($C59,事故データ!$I$4:$AU$364,33,0)</f>
        <v>#N/A</v>
      </c>
      <c r="Z59" s="142" t="e">
        <f>VLOOKUP($D59,事故データ!$I$4:$AU$364,20,0)</f>
        <v>#N/A</v>
      </c>
      <c r="AA59" s="1" t="e">
        <f>VLOOKUP($D59,事故データ!$I$4:$AU$364,7,0)</f>
        <v>#N/A</v>
      </c>
      <c r="AB59" s="1" t="e">
        <f>VLOOKUP($D59,事故データ!$I$4:$AU$364,14,0)</f>
        <v>#N/A</v>
      </c>
      <c r="AC59" s="143" t="e">
        <f>VLOOKUP($D59,事故データ!$I$4:$AU$364,33,0)</f>
        <v>#N/A</v>
      </c>
      <c r="AE59" s="142" t="e">
        <f>VLOOKUP($E59,事故データ!$I$4:$AU$364,20,0)</f>
        <v>#N/A</v>
      </c>
      <c r="AF59" t="e">
        <f>VLOOKUP($E59,事故データ!$I$4:$AU$364,7,0)</f>
        <v>#N/A</v>
      </c>
      <c r="AG59" s="1" t="e">
        <f>VLOOKUP($E59,事故データ!$I$4:$AU$364,14,0)</f>
        <v>#N/A</v>
      </c>
      <c r="AH59" s="143" t="e">
        <f>VLOOKUP($E59,事故データ!$I$4:$AU$364,33,0)</f>
        <v>#N/A</v>
      </c>
      <c r="AJ59" s="142" t="e">
        <f>VLOOKUP($F59,事故データ!$I$4:$AU$364,20,0)</f>
        <v>#N/A</v>
      </c>
      <c r="AK59" t="e">
        <f>VLOOKUP($F59,事故データ!$I$4:$AU$364,7,0)</f>
        <v>#N/A</v>
      </c>
      <c r="AL59" s="1" t="e">
        <f>VLOOKUP($F59,事故データ!$I$4:$AU$364,14,0)</f>
        <v>#N/A</v>
      </c>
      <c r="AM59" s="143" t="e">
        <f>VLOOKUP($F59,事故データ!$I$4:$AU$364,33,0)</f>
        <v>#N/A</v>
      </c>
      <c r="AN59" s="138"/>
      <c r="AO59" s="142" t="e">
        <f>VLOOKUP($G59,事故データ!$I$4:$AU$364,20,0)</f>
        <v>#N/A</v>
      </c>
      <c r="AP59" t="e">
        <f>VLOOKUP($G59,事故データ!$I$4:$AU$364,7,0)</f>
        <v>#N/A</v>
      </c>
      <c r="AQ59" t="e">
        <f>VLOOKUP($G59,事故データ!$I$4:$AU$364,14,0)</f>
        <v>#N/A</v>
      </c>
      <c r="AR59" s="143" t="e">
        <f>VLOOKUP($G59,事故データ!$I$4:$AU$364,33,0)</f>
        <v>#N/A</v>
      </c>
    </row>
    <row r="60" spans="1:44">
      <c r="A60" s="144" t="s">
        <v>415</v>
      </c>
      <c r="B60" s="144" t="s">
        <v>807</v>
      </c>
      <c r="C60" s="144" t="s">
        <v>808</v>
      </c>
      <c r="D60" s="144" t="s">
        <v>809</v>
      </c>
      <c r="E60" s="144" t="s">
        <v>810</v>
      </c>
      <c r="F60" s="144" t="s">
        <v>811</v>
      </c>
      <c r="G60" s="144" t="s">
        <v>812</v>
      </c>
      <c r="J60">
        <v>55</v>
      </c>
      <c r="K60" s="51" t="e">
        <f>VLOOKUP($A60,事故データ!$I$4:$AU$364,20,0)</f>
        <v>#N/A</v>
      </c>
      <c r="L60" s="140" t="e">
        <f>VLOOKUP($A60,事故データ!$I$4:$AU$364,7,0)</f>
        <v>#N/A</v>
      </c>
      <c r="M60" s="140" t="e">
        <f>VLOOKUP($A60,事故データ!$I$4:$AU$364,14,0)</f>
        <v>#N/A</v>
      </c>
      <c r="N60" s="145" t="e">
        <f>VLOOKUP($A60,事故データ!$I$4:$AU$364,33,0)</f>
        <v>#N/A</v>
      </c>
      <c r="P60" s="142" t="e">
        <f>VLOOKUP($B60,事故データ!$I$4:$AU$364,20,0)</f>
        <v>#N/A</v>
      </c>
      <c r="Q60" s="1" t="e">
        <f>VLOOKUP($B60,事故データ!$I$4:$AU$364,7,0)</f>
        <v>#N/A</v>
      </c>
      <c r="R60" s="1" t="e">
        <f>VLOOKUP($B60,事故データ!$I$4:$AU$364,14,0)</f>
        <v>#N/A</v>
      </c>
      <c r="S60" s="225" t="e">
        <f>VLOOKUP($B60,事故データ!$I$4:$AU$364,33,0)</f>
        <v>#N/A</v>
      </c>
      <c r="U60" s="142" t="e">
        <f>VLOOKUP($C60,事故データ!$I$4:$AU$364,20,0)</f>
        <v>#N/A</v>
      </c>
      <c r="V60" s="1" t="e">
        <f>VLOOKUP($C60,事故データ!$I$4:$AU$364,7,0)</f>
        <v>#N/A</v>
      </c>
      <c r="W60" s="1" t="e">
        <f>VLOOKUP($C60,事故データ!$I$4:$AU$364,14,0)</f>
        <v>#N/A</v>
      </c>
      <c r="X60" s="225" t="e">
        <f>VLOOKUP($C60,事故データ!$I$4:$AU$364,33,0)</f>
        <v>#N/A</v>
      </c>
      <c r="Z60" s="142" t="e">
        <f>VLOOKUP($D60,事故データ!$I$4:$AU$364,20,0)</f>
        <v>#N/A</v>
      </c>
      <c r="AA60" s="1" t="e">
        <f>VLOOKUP($D60,事故データ!$I$4:$AU$364,7,0)</f>
        <v>#N/A</v>
      </c>
      <c r="AB60" s="1" t="e">
        <f>VLOOKUP($D60,事故データ!$I$4:$AU$364,14,0)</f>
        <v>#N/A</v>
      </c>
      <c r="AC60" s="143" t="e">
        <f>VLOOKUP($D60,事故データ!$I$4:$AU$364,33,0)</f>
        <v>#N/A</v>
      </c>
      <c r="AE60" s="142" t="e">
        <f>VLOOKUP($E60,事故データ!$I$4:$AU$364,20,0)</f>
        <v>#N/A</v>
      </c>
      <c r="AF60" t="e">
        <f>VLOOKUP($E60,事故データ!$I$4:$AU$364,7,0)</f>
        <v>#N/A</v>
      </c>
      <c r="AG60" s="1" t="e">
        <f>VLOOKUP($E60,事故データ!$I$4:$AU$364,14,0)</f>
        <v>#N/A</v>
      </c>
      <c r="AH60" s="143" t="e">
        <f>VLOOKUP($E60,事故データ!$I$4:$AU$364,33,0)</f>
        <v>#N/A</v>
      </c>
      <c r="AJ60" s="142" t="e">
        <f>VLOOKUP($F60,事故データ!$I$4:$AU$364,20,0)</f>
        <v>#N/A</v>
      </c>
      <c r="AK60" t="e">
        <f>VLOOKUP($F60,事故データ!$I$4:$AU$364,7,0)</f>
        <v>#N/A</v>
      </c>
      <c r="AL60" s="1" t="e">
        <f>VLOOKUP($F60,事故データ!$I$4:$AU$364,14,0)</f>
        <v>#N/A</v>
      </c>
      <c r="AM60" s="143" t="e">
        <f>VLOOKUP($F60,事故データ!$I$4:$AU$364,33,0)</f>
        <v>#N/A</v>
      </c>
      <c r="AN60" s="138"/>
      <c r="AO60" s="142" t="e">
        <f>VLOOKUP($G60,事故データ!$I$4:$AU$364,20,0)</f>
        <v>#N/A</v>
      </c>
      <c r="AP60" t="e">
        <f>VLOOKUP($G60,事故データ!$I$4:$AU$364,7,0)</f>
        <v>#N/A</v>
      </c>
      <c r="AQ60" t="e">
        <f>VLOOKUP($G60,事故データ!$I$4:$AU$364,14,0)</f>
        <v>#N/A</v>
      </c>
      <c r="AR60" s="143" t="e">
        <f>VLOOKUP($G60,事故データ!$I$4:$AU$364,33,0)</f>
        <v>#N/A</v>
      </c>
    </row>
    <row r="61" spans="1:44">
      <c r="A61" s="144" t="s">
        <v>416</v>
      </c>
      <c r="B61" s="144" t="s">
        <v>813</v>
      </c>
      <c r="C61" s="144" t="s">
        <v>814</v>
      </c>
      <c r="D61" s="144" t="s">
        <v>815</v>
      </c>
      <c r="E61" s="144" t="s">
        <v>816</v>
      </c>
      <c r="F61" s="144" t="s">
        <v>817</v>
      </c>
      <c r="G61" s="144" t="s">
        <v>818</v>
      </c>
      <c r="J61">
        <v>56</v>
      </c>
      <c r="K61" s="51" t="e">
        <f>VLOOKUP($A61,事故データ!$I$4:$AU$364,20,0)</f>
        <v>#N/A</v>
      </c>
      <c r="L61" s="140" t="e">
        <f>VLOOKUP($A61,事故データ!$I$4:$AU$364,7,0)</f>
        <v>#N/A</v>
      </c>
      <c r="M61" s="140" t="e">
        <f>VLOOKUP($A61,事故データ!$I$4:$AU$364,14,0)</f>
        <v>#N/A</v>
      </c>
      <c r="N61" s="145" t="e">
        <f>VLOOKUP($A61,事故データ!$I$4:$AU$364,33,0)</f>
        <v>#N/A</v>
      </c>
      <c r="P61" s="142" t="e">
        <f>VLOOKUP($B61,事故データ!$I$4:$AU$364,20,0)</f>
        <v>#N/A</v>
      </c>
      <c r="Q61" s="1" t="e">
        <f>VLOOKUP($B61,事故データ!$I$4:$AU$364,7,0)</f>
        <v>#N/A</v>
      </c>
      <c r="R61" s="1" t="e">
        <f>VLOOKUP($B61,事故データ!$I$4:$AU$364,14,0)</f>
        <v>#N/A</v>
      </c>
      <c r="S61" s="225" t="e">
        <f>VLOOKUP($B61,事故データ!$I$4:$AU$364,33,0)</f>
        <v>#N/A</v>
      </c>
      <c r="U61" s="142" t="e">
        <f>VLOOKUP($C61,事故データ!$I$4:$AU$364,20,0)</f>
        <v>#N/A</v>
      </c>
      <c r="V61" s="1" t="e">
        <f>VLOOKUP($C61,事故データ!$I$4:$AU$364,7,0)</f>
        <v>#N/A</v>
      </c>
      <c r="W61" s="1" t="e">
        <f>VLOOKUP($C61,事故データ!$I$4:$AU$364,14,0)</f>
        <v>#N/A</v>
      </c>
      <c r="X61" s="225" t="e">
        <f>VLOOKUP($C61,事故データ!$I$4:$AU$364,33,0)</f>
        <v>#N/A</v>
      </c>
      <c r="Z61" s="142" t="e">
        <f>VLOOKUP($D61,事故データ!$I$4:$AU$364,20,0)</f>
        <v>#N/A</v>
      </c>
      <c r="AA61" s="1" t="e">
        <f>VLOOKUP($D61,事故データ!$I$4:$AU$364,7,0)</f>
        <v>#N/A</v>
      </c>
      <c r="AB61" s="1" t="e">
        <f>VLOOKUP($D61,事故データ!$I$4:$AU$364,14,0)</f>
        <v>#N/A</v>
      </c>
      <c r="AC61" s="143" t="e">
        <f>VLOOKUP($D61,事故データ!$I$4:$AU$364,33,0)</f>
        <v>#N/A</v>
      </c>
      <c r="AE61" s="142" t="e">
        <f>VLOOKUP($E61,事故データ!$I$4:$AU$364,20,0)</f>
        <v>#N/A</v>
      </c>
      <c r="AF61" t="e">
        <f>VLOOKUP($E61,事故データ!$I$4:$AU$364,7,0)</f>
        <v>#N/A</v>
      </c>
      <c r="AG61" s="1" t="e">
        <f>VLOOKUP($E61,事故データ!$I$4:$AU$364,14,0)</f>
        <v>#N/A</v>
      </c>
      <c r="AH61" s="143" t="e">
        <f>VLOOKUP($E61,事故データ!$I$4:$AU$364,33,0)</f>
        <v>#N/A</v>
      </c>
      <c r="AJ61" s="142" t="e">
        <f>VLOOKUP($F61,事故データ!$I$4:$AU$364,20,0)</f>
        <v>#N/A</v>
      </c>
      <c r="AK61" t="e">
        <f>VLOOKUP($F61,事故データ!$I$4:$AU$364,7,0)</f>
        <v>#N/A</v>
      </c>
      <c r="AL61" s="1" t="e">
        <f>VLOOKUP($F61,事故データ!$I$4:$AU$364,14,0)</f>
        <v>#N/A</v>
      </c>
      <c r="AM61" s="143" t="e">
        <f>VLOOKUP($F61,事故データ!$I$4:$AU$364,33,0)</f>
        <v>#N/A</v>
      </c>
      <c r="AN61" s="138"/>
      <c r="AO61" s="142" t="e">
        <f>VLOOKUP($G61,事故データ!$I$4:$AU$364,20,0)</f>
        <v>#N/A</v>
      </c>
      <c r="AP61" t="e">
        <f>VLOOKUP($G61,事故データ!$I$4:$AU$364,7,0)</f>
        <v>#N/A</v>
      </c>
      <c r="AQ61" t="e">
        <f>VLOOKUP($G61,事故データ!$I$4:$AU$364,14,0)</f>
        <v>#N/A</v>
      </c>
      <c r="AR61" s="143" t="e">
        <f>VLOOKUP($G61,事故データ!$I$4:$AU$364,33,0)</f>
        <v>#N/A</v>
      </c>
    </row>
    <row r="62" spans="1:44">
      <c r="A62" s="144" t="s">
        <v>417</v>
      </c>
      <c r="B62" s="144" t="s">
        <v>819</v>
      </c>
      <c r="C62" s="144" t="s">
        <v>820</v>
      </c>
      <c r="D62" s="144" t="s">
        <v>821</v>
      </c>
      <c r="E62" s="144" t="s">
        <v>822</v>
      </c>
      <c r="F62" s="144" t="s">
        <v>823</v>
      </c>
      <c r="G62" s="144" t="s">
        <v>824</v>
      </c>
      <c r="J62">
        <v>57</v>
      </c>
      <c r="K62" s="51" t="e">
        <f>VLOOKUP($A62,事故データ!$I$4:$AU$364,20,0)</f>
        <v>#N/A</v>
      </c>
      <c r="L62" s="140" t="e">
        <f>VLOOKUP($A62,事故データ!$I$4:$AU$364,7,0)</f>
        <v>#N/A</v>
      </c>
      <c r="M62" s="140" t="e">
        <f>VLOOKUP($A62,事故データ!$I$4:$AU$364,14,0)</f>
        <v>#N/A</v>
      </c>
      <c r="N62" s="145" t="e">
        <f>VLOOKUP($A62,事故データ!$I$4:$AU$364,33,0)</f>
        <v>#N/A</v>
      </c>
      <c r="P62" s="142" t="e">
        <f>VLOOKUP($B62,事故データ!$I$4:$AU$364,20,0)</f>
        <v>#N/A</v>
      </c>
      <c r="Q62" s="1" t="e">
        <f>VLOOKUP($B62,事故データ!$I$4:$AU$364,7,0)</f>
        <v>#N/A</v>
      </c>
      <c r="R62" s="1" t="e">
        <f>VLOOKUP($B62,事故データ!$I$4:$AU$364,14,0)</f>
        <v>#N/A</v>
      </c>
      <c r="S62" s="225" t="e">
        <f>VLOOKUP($B62,事故データ!$I$4:$AU$364,33,0)</f>
        <v>#N/A</v>
      </c>
      <c r="U62" s="142" t="e">
        <f>VLOOKUP($C62,事故データ!$I$4:$AU$364,20,0)</f>
        <v>#N/A</v>
      </c>
      <c r="V62" s="1" t="e">
        <f>VLOOKUP($C62,事故データ!$I$4:$AU$364,7,0)</f>
        <v>#N/A</v>
      </c>
      <c r="W62" s="1" t="e">
        <f>VLOOKUP($C62,事故データ!$I$4:$AU$364,14,0)</f>
        <v>#N/A</v>
      </c>
      <c r="X62" s="225" t="e">
        <f>VLOOKUP($C62,事故データ!$I$4:$AU$364,33,0)</f>
        <v>#N/A</v>
      </c>
      <c r="Z62" s="142" t="e">
        <f>VLOOKUP($D62,事故データ!$I$4:$AU$364,20,0)</f>
        <v>#N/A</v>
      </c>
      <c r="AA62" s="1" t="e">
        <f>VLOOKUP($D62,事故データ!$I$4:$AU$364,7,0)</f>
        <v>#N/A</v>
      </c>
      <c r="AB62" s="1" t="e">
        <f>VLOOKUP($D62,事故データ!$I$4:$AU$364,14,0)</f>
        <v>#N/A</v>
      </c>
      <c r="AC62" s="143" t="e">
        <f>VLOOKUP($D62,事故データ!$I$4:$AU$364,33,0)</f>
        <v>#N/A</v>
      </c>
      <c r="AE62" s="142" t="e">
        <f>VLOOKUP($E62,事故データ!$I$4:$AU$364,20,0)</f>
        <v>#N/A</v>
      </c>
      <c r="AF62" t="e">
        <f>VLOOKUP($E62,事故データ!$I$4:$AU$364,7,0)</f>
        <v>#N/A</v>
      </c>
      <c r="AG62" s="1" t="e">
        <f>VLOOKUP($E62,事故データ!$I$4:$AU$364,14,0)</f>
        <v>#N/A</v>
      </c>
      <c r="AH62" s="143" t="e">
        <f>VLOOKUP($E62,事故データ!$I$4:$AU$364,33,0)</f>
        <v>#N/A</v>
      </c>
      <c r="AJ62" s="142" t="e">
        <f>VLOOKUP($F62,事故データ!$I$4:$AU$364,20,0)</f>
        <v>#N/A</v>
      </c>
      <c r="AK62" t="e">
        <f>VLOOKUP($F62,事故データ!$I$4:$AU$364,7,0)</f>
        <v>#N/A</v>
      </c>
      <c r="AL62" s="1" t="e">
        <f>VLOOKUP($F62,事故データ!$I$4:$AU$364,14,0)</f>
        <v>#N/A</v>
      </c>
      <c r="AM62" s="143" t="e">
        <f>VLOOKUP($F62,事故データ!$I$4:$AU$364,33,0)</f>
        <v>#N/A</v>
      </c>
      <c r="AN62" s="138"/>
      <c r="AO62" s="142" t="e">
        <f>VLOOKUP($G62,事故データ!$I$4:$AU$364,20,0)</f>
        <v>#N/A</v>
      </c>
      <c r="AP62" t="e">
        <f>VLOOKUP($G62,事故データ!$I$4:$AU$364,7,0)</f>
        <v>#N/A</v>
      </c>
      <c r="AQ62" t="e">
        <f>VLOOKUP($G62,事故データ!$I$4:$AU$364,14,0)</f>
        <v>#N/A</v>
      </c>
      <c r="AR62" s="143" t="e">
        <f>VLOOKUP($G62,事故データ!$I$4:$AU$364,33,0)</f>
        <v>#N/A</v>
      </c>
    </row>
    <row r="63" spans="1:44">
      <c r="A63" s="144" t="s">
        <v>418</v>
      </c>
      <c r="B63" s="144" t="s">
        <v>825</v>
      </c>
      <c r="C63" s="144" t="s">
        <v>826</v>
      </c>
      <c r="D63" s="144" t="s">
        <v>827</v>
      </c>
      <c r="E63" s="144" t="s">
        <v>828</v>
      </c>
      <c r="F63" s="144" t="s">
        <v>829</v>
      </c>
      <c r="G63" s="144" t="s">
        <v>830</v>
      </c>
      <c r="J63">
        <v>58</v>
      </c>
      <c r="K63" s="51" t="e">
        <f>VLOOKUP($A63,事故データ!$I$4:$AU$364,20,0)</f>
        <v>#N/A</v>
      </c>
      <c r="L63" s="140" t="e">
        <f>VLOOKUP($A63,事故データ!$I$4:$AU$364,7,0)</f>
        <v>#N/A</v>
      </c>
      <c r="M63" s="140" t="e">
        <f>VLOOKUP($A63,事故データ!$I$4:$AU$364,14,0)</f>
        <v>#N/A</v>
      </c>
      <c r="N63" s="145" t="e">
        <f>VLOOKUP($A63,事故データ!$I$4:$AU$364,33,0)</f>
        <v>#N/A</v>
      </c>
      <c r="P63" s="142" t="e">
        <f>VLOOKUP($B63,事故データ!$I$4:$AU$364,20,0)</f>
        <v>#N/A</v>
      </c>
      <c r="Q63" s="1" t="e">
        <f>VLOOKUP($B63,事故データ!$I$4:$AU$364,7,0)</f>
        <v>#N/A</v>
      </c>
      <c r="R63" s="1" t="e">
        <f>VLOOKUP($B63,事故データ!$I$4:$AU$364,14,0)</f>
        <v>#N/A</v>
      </c>
      <c r="S63" s="225" t="e">
        <f>VLOOKUP($B63,事故データ!$I$4:$AU$364,33,0)</f>
        <v>#N/A</v>
      </c>
      <c r="U63" s="142" t="e">
        <f>VLOOKUP($C63,事故データ!$I$4:$AU$364,20,0)</f>
        <v>#N/A</v>
      </c>
      <c r="V63" s="1" t="e">
        <f>VLOOKUP($C63,事故データ!$I$4:$AU$364,7,0)</f>
        <v>#N/A</v>
      </c>
      <c r="W63" s="1" t="e">
        <f>VLOOKUP($C63,事故データ!$I$4:$AU$364,14,0)</f>
        <v>#N/A</v>
      </c>
      <c r="X63" s="225" t="e">
        <f>VLOOKUP($C63,事故データ!$I$4:$AU$364,33,0)</f>
        <v>#N/A</v>
      </c>
      <c r="Z63" s="142" t="e">
        <f>VLOOKUP($D63,事故データ!$I$4:$AU$364,20,0)</f>
        <v>#N/A</v>
      </c>
      <c r="AA63" s="1" t="e">
        <f>VLOOKUP($D63,事故データ!$I$4:$AU$364,7,0)</f>
        <v>#N/A</v>
      </c>
      <c r="AB63" s="1" t="e">
        <f>VLOOKUP($D63,事故データ!$I$4:$AU$364,14,0)</f>
        <v>#N/A</v>
      </c>
      <c r="AC63" s="143" t="e">
        <f>VLOOKUP($D63,事故データ!$I$4:$AU$364,33,0)</f>
        <v>#N/A</v>
      </c>
      <c r="AE63" s="142" t="e">
        <f>VLOOKUP($E63,事故データ!$I$4:$AU$364,20,0)</f>
        <v>#N/A</v>
      </c>
      <c r="AF63" t="e">
        <f>VLOOKUP($E63,事故データ!$I$4:$AU$364,7,0)</f>
        <v>#N/A</v>
      </c>
      <c r="AG63" s="1" t="e">
        <f>VLOOKUP($E63,事故データ!$I$4:$AU$364,14,0)</f>
        <v>#N/A</v>
      </c>
      <c r="AH63" s="143" t="e">
        <f>VLOOKUP($E63,事故データ!$I$4:$AU$364,33,0)</f>
        <v>#N/A</v>
      </c>
      <c r="AJ63" s="142" t="e">
        <f>VLOOKUP($F63,事故データ!$I$4:$AU$364,20,0)</f>
        <v>#N/A</v>
      </c>
      <c r="AK63" t="e">
        <f>VLOOKUP($F63,事故データ!$I$4:$AU$364,7,0)</f>
        <v>#N/A</v>
      </c>
      <c r="AL63" s="1" t="e">
        <f>VLOOKUP($F63,事故データ!$I$4:$AU$364,14,0)</f>
        <v>#N/A</v>
      </c>
      <c r="AM63" s="143" t="e">
        <f>VLOOKUP($F63,事故データ!$I$4:$AU$364,33,0)</f>
        <v>#N/A</v>
      </c>
      <c r="AN63" s="138"/>
      <c r="AO63" s="142" t="e">
        <f>VLOOKUP($G63,事故データ!$I$4:$AU$364,20,0)</f>
        <v>#N/A</v>
      </c>
      <c r="AP63" t="e">
        <f>VLOOKUP($G63,事故データ!$I$4:$AU$364,7,0)</f>
        <v>#N/A</v>
      </c>
      <c r="AQ63" t="e">
        <f>VLOOKUP($G63,事故データ!$I$4:$AU$364,14,0)</f>
        <v>#N/A</v>
      </c>
      <c r="AR63" s="143" t="e">
        <f>VLOOKUP($G63,事故データ!$I$4:$AU$364,33,0)</f>
        <v>#N/A</v>
      </c>
    </row>
    <row r="64" spans="1:44">
      <c r="A64" s="144" t="s">
        <v>419</v>
      </c>
      <c r="B64" s="144" t="s">
        <v>831</v>
      </c>
      <c r="C64" s="144" t="s">
        <v>832</v>
      </c>
      <c r="D64" s="144" t="s">
        <v>833</v>
      </c>
      <c r="E64" s="144" t="s">
        <v>834</v>
      </c>
      <c r="F64" s="144" t="s">
        <v>835</v>
      </c>
      <c r="G64" s="144" t="s">
        <v>836</v>
      </c>
      <c r="J64">
        <v>59</v>
      </c>
      <c r="K64" s="51" t="e">
        <f>VLOOKUP($A64,事故データ!$I$4:$AU$364,20,0)</f>
        <v>#N/A</v>
      </c>
      <c r="L64" s="140" t="e">
        <f>VLOOKUP($A64,事故データ!$I$4:$AU$364,7,0)</f>
        <v>#N/A</v>
      </c>
      <c r="M64" s="140" t="e">
        <f>VLOOKUP($A64,事故データ!$I$4:$AU$364,14,0)</f>
        <v>#N/A</v>
      </c>
      <c r="N64" s="145" t="e">
        <f>VLOOKUP($A64,事故データ!$I$4:$AU$364,33,0)</f>
        <v>#N/A</v>
      </c>
      <c r="P64" s="142" t="e">
        <f>VLOOKUP($B64,事故データ!$I$4:$AU$364,20,0)</f>
        <v>#N/A</v>
      </c>
      <c r="Q64" s="1" t="e">
        <f>VLOOKUP($B64,事故データ!$I$4:$AU$364,7,0)</f>
        <v>#N/A</v>
      </c>
      <c r="R64" s="1" t="e">
        <f>VLOOKUP($B64,事故データ!$I$4:$AU$364,14,0)</f>
        <v>#N/A</v>
      </c>
      <c r="S64" s="225" t="e">
        <f>VLOOKUP($B64,事故データ!$I$4:$AU$364,33,0)</f>
        <v>#N/A</v>
      </c>
      <c r="U64" s="142" t="e">
        <f>VLOOKUP($C64,事故データ!$I$4:$AU$364,20,0)</f>
        <v>#N/A</v>
      </c>
      <c r="V64" s="1" t="e">
        <f>VLOOKUP($C64,事故データ!$I$4:$AU$364,7,0)</f>
        <v>#N/A</v>
      </c>
      <c r="W64" s="1" t="e">
        <f>VLOOKUP($C64,事故データ!$I$4:$AU$364,14,0)</f>
        <v>#N/A</v>
      </c>
      <c r="X64" s="225" t="e">
        <f>VLOOKUP($C64,事故データ!$I$4:$AU$364,33,0)</f>
        <v>#N/A</v>
      </c>
      <c r="Z64" s="142" t="e">
        <f>VLOOKUP($D64,事故データ!$I$4:$AU$364,20,0)</f>
        <v>#N/A</v>
      </c>
      <c r="AA64" s="1" t="e">
        <f>VLOOKUP($D64,事故データ!$I$4:$AU$364,7,0)</f>
        <v>#N/A</v>
      </c>
      <c r="AB64" s="1" t="e">
        <f>VLOOKUP($D64,事故データ!$I$4:$AU$364,14,0)</f>
        <v>#N/A</v>
      </c>
      <c r="AC64" s="143" t="e">
        <f>VLOOKUP($D64,事故データ!$I$4:$AU$364,33,0)</f>
        <v>#N/A</v>
      </c>
      <c r="AE64" s="142" t="e">
        <f>VLOOKUP($E64,事故データ!$I$4:$AU$364,20,0)</f>
        <v>#N/A</v>
      </c>
      <c r="AF64" t="e">
        <f>VLOOKUP($E64,事故データ!$I$4:$AU$364,7,0)</f>
        <v>#N/A</v>
      </c>
      <c r="AG64" s="1" t="e">
        <f>VLOOKUP($E64,事故データ!$I$4:$AU$364,14,0)</f>
        <v>#N/A</v>
      </c>
      <c r="AH64" s="143" t="e">
        <f>VLOOKUP($E64,事故データ!$I$4:$AU$364,33,0)</f>
        <v>#N/A</v>
      </c>
      <c r="AJ64" s="142" t="e">
        <f>VLOOKUP($F64,事故データ!$I$4:$AU$364,20,0)</f>
        <v>#N/A</v>
      </c>
      <c r="AK64" t="e">
        <f>VLOOKUP($F64,事故データ!$I$4:$AU$364,7,0)</f>
        <v>#N/A</v>
      </c>
      <c r="AL64" s="1" t="e">
        <f>VLOOKUP($F64,事故データ!$I$4:$AU$364,14,0)</f>
        <v>#N/A</v>
      </c>
      <c r="AM64" s="143" t="e">
        <f>VLOOKUP($F64,事故データ!$I$4:$AU$364,33,0)</f>
        <v>#N/A</v>
      </c>
      <c r="AN64" s="138"/>
      <c r="AO64" s="142" t="e">
        <f>VLOOKUP($G64,事故データ!$I$4:$AU$364,20,0)</f>
        <v>#N/A</v>
      </c>
      <c r="AP64" t="e">
        <f>VLOOKUP($G64,事故データ!$I$4:$AU$364,7,0)</f>
        <v>#N/A</v>
      </c>
      <c r="AQ64" t="e">
        <f>VLOOKUP($G64,事故データ!$I$4:$AU$364,14,0)</f>
        <v>#N/A</v>
      </c>
      <c r="AR64" s="143" t="e">
        <f>VLOOKUP($G64,事故データ!$I$4:$AU$364,33,0)</f>
        <v>#N/A</v>
      </c>
    </row>
    <row r="65" spans="1:44">
      <c r="A65" s="144" t="s">
        <v>420</v>
      </c>
      <c r="B65" s="144" t="s">
        <v>837</v>
      </c>
      <c r="C65" s="144" t="s">
        <v>838</v>
      </c>
      <c r="D65" s="144" t="s">
        <v>839</v>
      </c>
      <c r="E65" s="144" t="s">
        <v>840</v>
      </c>
      <c r="F65" s="144" t="s">
        <v>841</v>
      </c>
      <c r="G65" s="144" t="s">
        <v>842</v>
      </c>
      <c r="J65">
        <v>60</v>
      </c>
      <c r="K65" s="51" t="e">
        <f>VLOOKUP($A65,事故データ!$I$4:$AU$364,20,0)</f>
        <v>#N/A</v>
      </c>
      <c r="L65" s="140" t="e">
        <f>VLOOKUP($A65,事故データ!$I$4:$AU$364,7,0)</f>
        <v>#N/A</v>
      </c>
      <c r="M65" s="140" t="e">
        <f>VLOOKUP($A65,事故データ!$I$4:$AU$364,14,0)</f>
        <v>#N/A</v>
      </c>
      <c r="N65" s="145" t="e">
        <f>VLOOKUP($A65,事故データ!$I$4:$AU$364,33,0)</f>
        <v>#N/A</v>
      </c>
      <c r="P65" s="142" t="e">
        <f>VLOOKUP($B65,事故データ!$I$4:$AU$364,20,0)</f>
        <v>#N/A</v>
      </c>
      <c r="Q65" s="1" t="e">
        <f>VLOOKUP($B65,事故データ!$I$4:$AU$364,7,0)</f>
        <v>#N/A</v>
      </c>
      <c r="R65" s="1" t="e">
        <f>VLOOKUP($B65,事故データ!$I$4:$AU$364,14,0)</f>
        <v>#N/A</v>
      </c>
      <c r="S65" s="225" t="e">
        <f>VLOOKUP($B65,事故データ!$I$4:$AU$364,33,0)</f>
        <v>#N/A</v>
      </c>
      <c r="U65" s="142" t="e">
        <f>VLOOKUP($C65,事故データ!$I$4:$AU$364,20,0)</f>
        <v>#N/A</v>
      </c>
      <c r="V65" s="1" t="e">
        <f>VLOOKUP($C65,事故データ!$I$4:$AU$364,7,0)</f>
        <v>#N/A</v>
      </c>
      <c r="W65" s="1" t="e">
        <f>VLOOKUP($C65,事故データ!$I$4:$AU$364,14,0)</f>
        <v>#N/A</v>
      </c>
      <c r="X65" s="225" t="e">
        <f>VLOOKUP($C65,事故データ!$I$4:$AU$364,33,0)</f>
        <v>#N/A</v>
      </c>
      <c r="Z65" s="142" t="e">
        <f>VLOOKUP($D65,事故データ!$I$4:$AU$364,20,0)</f>
        <v>#N/A</v>
      </c>
      <c r="AA65" s="1" t="e">
        <f>VLOOKUP($D65,事故データ!$I$4:$AU$364,7,0)</f>
        <v>#N/A</v>
      </c>
      <c r="AB65" s="1" t="e">
        <f>VLOOKUP($D65,事故データ!$I$4:$AU$364,14,0)</f>
        <v>#N/A</v>
      </c>
      <c r="AC65" s="143" t="e">
        <f>VLOOKUP($D65,事故データ!$I$4:$AU$364,33,0)</f>
        <v>#N/A</v>
      </c>
      <c r="AE65" s="142" t="e">
        <f>VLOOKUP($E65,事故データ!$I$4:$AU$364,20,0)</f>
        <v>#N/A</v>
      </c>
      <c r="AF65" t="e">
        <f>VLOOKUP($E65,事故データ!$I$4:$AU$364,7,0)</f>
        <v>#N/A</v>
      </c>
      <c r="AG65" s="1" t="e">
        <f>VLOOKUP($E65,事故データ!$I$4:$AU$364,14,0)</f>
        <v>#N/A</v>
      </c>
      <c r="AH65" s="143" t="e">
        <f>VLOOKUP($E65,事故データ!$I$4:$AU$364,33,0)</f>
        <v>#N/A</v>
      </c>
      <c r="AJ65" s="142" t="e">
        <f>VLOOKUP($F65,事故データ!$I$4:$AU$364,20,0)</f>
        <v>#N/A</v>
      </c>
      <c r="AK65" t="e">
        <f>VLOOKUP($F65,事故データ!$I$4:$AU$364,7,0)</f>
        <v>#N/A</v>
      </c>
      <c r="AL65" s="1" t="e">
        <f>VLOOKUP($F65,事故データ!$I$4:$AU$364,14,0)</f>
        <v>#N/A</v>
      </c>
      <c r="AM65" s="143" t="e">
        <f>VLOOKUP($F65,事故データ!$I$4:$AU$364,33,0)</f>
        <v>#N/A</v>
      </c>
      <c r="AN65" s="138"/>
      <c r="AO65" s="142" t="e">
        <f>VLOOKUP($G65,事故データ!$I$4:$AU$364,20,0)</f>
        <v>#N/A</v>
      </c>
      <c r="AP65" t="e">
        <f>VLOOKUP($G65,事故データ!$I$4:$AU$364,7,0)</f>
        <v>#N/A</v>
      </c>
      <c r="AQ65" t="e">
        <f>VLOOKUP($G65,事故データ!$I$4:$AU$364,14,0)</f>
        <v>#N/A</v>
      </c>
      <c r="AR65" s="143" t="e">
        <f>VLOOKUP($G65,事故データ!$I$4:$AU$364,33,0)</f>
        <v>#N/A</v>
      </c>
    </row>
    <row r="66" spans="1:44">
      <c r="A66" s="144" t="s">
        <v>421</v>
      </c>
      <c r="B66" s="144" t="s">
        <v>843</v>
      </c>
      <c r="C66" s="144" t="s">
        <v>844</v>
      </c>
      <c r="D66" s="144" t="s">
        <v>845</v>
      </c>
      <c r="E66" s="144" t="s">
        <v>846</v>
      </c>
      <c r="F66" s="144" t="s">
        <v>847</v>
      </c>
      <c r="G66" s="144" t="s">
        <v>848</v>
      </c>
      <c r="J66">
        <v>61</v>
      </c>
      <c r="K66" s="51" t="e">
        <f>VLOOKUP($A66,事故データ!$I$4:$AU$364,20,0)</f>
        <v>#N/A</v>
      </c>
      <c r="L66" s="140" t="e">
        <f>VLOOKUP($A66,事故データ!$I$4:$AU$364,7,0)</f>
        <v>#N/A</v>
      </c>
      <c r="M66" s="140" t="e">
        <f>VLOOKUP($A66,事故データ!$I$4:$AU$364,14,0)</f>
        <v>#N/A</v>
      </c>
      <c r="N66" s="145" t="e">
        <f>VLOOKUP($A66,事故データ!$I$4:$AU$364,33,0)</f>
        <v>#N/A</v>
      </c>
      <c r="P66" s="142" t="e">
        <f>VLOOKUP($B66,事故データ!$I$4:$AU$364,20,0)</f>
        <v>#N/A</v>
      </c>
      <c r="Q66" s="1" t="e">
        <f>VLOOKUP($B66,事故データ!$I$4:$AU$364,7,0)</f>
        <v>#N/A</v>
      </c>
      <c r="R66" s="1" t="e">
        <f>VLOOKUP($B66,事故データ!$I$4:$AU$364,14,0)</f>
        <v>#N/A</v>
      </c>
      <c r="S66" s="225" t="e">
        <f>VLOOKUP($B66,事故データ!$I$4:$AU$364,33,0)</f>
        <v>#N/A</v>
      </c>
      <c r="U66" s="142" t="e">
        <f>VLOOKUP($C66,事故データ!$I$4:$AU$364,20,0)</f>
        <v>#N/A</v>
      </c>
      <c r="V66" s="1" t="e">
        <f>VLOOKUP($C66,事故データ!$I$4:$AU$364,7,0)</f>
        <v>#N/A</v>
      </c>
      <c r="W66" s="1" t="e">
        <f>VLOOKUP($C66,事故データ!$I$4:$AU$364,14,0)</f>
        <v>#N/A</v>
      </c>
      <c r="X66" s="225" t="e">
        <f>VLOOKUP($C66,事故データ!$I$4:$AU$364,33,0)</f>
        <v>#N/A</v>
      </c>
      <c r="Z66" s="142" t="e">
        <f>VLOOKUP($D66,事故データ!$I$4:$AU$364,20,0)</f>
        <v>#N/A</v>
      </c>
      <c r="AA66" s="1" t="e">
        <f>VLOOKUP($D66,事故データ!$I$4:$AU$364,7,0)</f>
        <v>#N/A</v>
      </c>
      <c r="AB66" s="1" t="e">
        <f>VLOOKUP($D66,事故データ!$I$4:$AU$364,14,0)</f>
        <v>#N/A</v>
      </c>
      <c r="AC66" s="143" t="e">
        <f>VLOOKUP($D66,事故データ!$I$4:$AU$364,33,0)</f>
        <v>#N/A</v>
      </c>
      <c r="AE66" s="142" t="e">
        <f>VLOOKUP($E66,事故データ!$I$4:$AU$364,20,0)</f>
        <v>#N/A</v>
      </c>
      <c r="AF66" t="e">
        <f>VLOOKUP($E66,事故データ!$I$4:$AU$364,7,0)</f>
        <v>#N/A</v>
      </c>
      <c r="AG66" s="1" t="e">
        <f>VLOOKUP($E66,事故データ!$I$4:$AU$364,14,0)</f>
        <v>#N/A</v>
      </c>
      <c r="AH66" s="143" t="e">
        <f>VLOOKUP($E66,事故データ!$I$4:$AU$364,33,0)</f>
        <v>#N/A</v>
      </c>
      <c r="AJ66" s="142" t="e">
        <f>VLOOKUP($F66,事故データ!$I$4:$AU$364,20,0)</f>
        <v>#N/A</v>
      </c>
      <c r="AK66" t="e">
        <f>VLOOKUP($F66,事故データ!$I$4:$AU$364,7,0)</f>
        <v>#N/A</v>
      </c>
      <c r="AL66" s="1" t="e">
        <f>VLOOKUP($F66,事故データ!$I$4:$AU$364,14,0)</f>
        <v>#N/A</v>
      </c>
      <c r="AM66" s="143" t="e">
        <f>VLOOKUP($F66,事故データ!$I$4:$AU$364,33,0)</f>
        <v>#N/A</v>
      </c>
      <c r="AN66" s="138"/>
      <c r="AO66" s="142" t="e">
        <f>VLOOKUP($G66,事故データ!$I$4:$AU$364,20,0)</f>
        <v>#N/A</v>
      </c>
      <c r="AP66" t="e">
        <f>VLOOKUP($G66,事故データ!$I$4:$AU$364,7,0)</f>
        <v>#N/A</v>
      </c>
      <c r="AQ66" t="e">
        <f>VLOOKUP($G66,事故データ!$I$4:$AU$364,14,0)</f>
        <v>#N/A</v>
      </c>
      <c r="AR66" s="143" t="e">
        <f>VLOOKUP($G66,事故データ!$I$4:$AU$364,33,0)</f>
        <v>#N/A</v>
      </c>
    </row>
    <row r="67" spans="1:44">
      <c r="A67" s="144" t="s">
        <v>422</v>
      </c>
      <c r="B67" s="144" t="s">
        <v>849</v>
      </c>
      <c r="C67" s="144" t="s">
        <v>850</v>
      </c>
      <c r="D67" s="144" t="s">
        <v>851</v>
      </c>
      <c r="E67" s="144" t="s">
        <v>852</v>
      </c>
      <c r="F67" s="144" t="s">
        <v>853</v>
      </c>
      <c r="G67" s="144" t="s">
        <v>854</v>
      </c>
      <c r="J67">
        <v>62</v>
      </c>
      <c r="K67" s="51" t="e">
        <f>VLOOKUP($A67,事故データ!$I$4:$AU$364,20,0)</f>
        <v>#N/A</v>
      </c>
      <c r="L67" s="140" t="e">
        <f>VLOOKUP($A67,事故データ!$I$4:$AU$364,7,0)</f>
        <v>#N/A</v>
      </c>
      <c r="M67" s="140" t="e">
        <f>VLOOKUP($A67,事故データ!$I$4:$AU$364,14,0)</f>
        <v>#N/A</v>
      </c>
      <c r="N67" s="145" t="e">
        <f>VLOOKUP($A67,事故データ!$I$4:$AU$364,33,0)</f>
        <v>#N/A</v>
      </c>
      <c r="P67" s="142" t="e">
        <f>VLOOKUP($B67,事故データ!$I$4:$AU$364,20,0)</f>
        <v>#N/A</v>
      </c>
      <c r="Q67" s="1" t="e">
        <f>VLOOKUP($B67,事故データ!$I$4:$AU$364,7,0)</f>
        <v>#N/A</v>
      </c>
      <c r="R67" s="1" t="e">
        <f>VLOOKUP($B67,事故データ!$I$4:$AU$364,14,0)</f>
        <v>#N/A</v>
      </c>
      <c r="S67" s="225" t="e">
        <f>VLOOKUP($B67,事故データ!$I$4:$AU$364,33,0)</f>
        <v>#N/A</v>
      </c>
      <c r="U67" s="142" t="e">
        <f>VLOOKUP($C67,事故データ!$I$4:$AU$364,20,0)</f>
        <v>#N/A</v>
      </c>
      <c r="V67" s="1" t="e">
        <f>VLOOKUP($C67,事故データ!$I$4:$AU$364,7,0)</f>
        <v>#N/A</v>
      </c>
      <c r="W67" s="1" t="e">
        <f>VLOOKUP($C67,事故データ!$I$4:$AU$364,14,0)</f>
        <v>#N/A</v>
      </c>
      <c r="X67" s="225" t="e">
        <f>VLOOKUP($C67,事故データ!$I$4:$AU$364,33,0)</f>
        <v>#N/A</v>
      </c>
      <c r="Z67" s="142" t="e">
        <f>VLOOKUP($D67,事故データ!$I$4:$AU$364,20,0)</f>
        <v>#N/A</v>
      </c>
      <c r="AA67" s="1" t="e">
        <f>VLOOKUP($D67,事故データ!$I$4:$AU$364,7,0)</f>
        <v>#N/A</v>
      </c>
      <c r="AB67" s="1" t="e">
        <f>VLOOKUP($D67,事故データ!$I$4:$AU$364,14,0)</f>
        <v>#N/A</v>
      </c>
      <c r="AC67" s="143" t="e">
        <f>VLOOKUP($D67,事故データ!$I$4:$AU$364,33,0)</f>
        <v>#N/A</v>
      </c>
      <c r="AE67" s="142" t="e">
        <f>VLOOKUP($E67,事故データ!$I$4:$AU$364,20,0)</f>
        <v>#N/A</v>
      </c>
      <c r="AF67" t="e">
        <f>VLOOKUP($E67,事故データ!$I$4:$AU$364,7,0)</f>
        <v>#N/A</v>
      </c>
      <c r="AG67" s="1" t="e">
        <f>VLOOKUP($E67,事故データ!$I$4:$AU$364,14,0)</f>
        <v>#N/A</v>
      </c>
      <c r="AH67" s="143" t="e">
        <f>VLOOKUP($E67,事故データ!$I$4:$AU$364,33,0)</f>
        <v>#N/A</v>
      </c>
      <c r="AJ67" s="142" t="e">
        <f>VLOOKUP($F67,事故データ!$I$4:$AU$364,20,0)</f>
        <v>#N/A</v>
      </c>
      <c r="AK67" t="e">
        <f>VLOOKUP($F67,事故データ!$I$4:$AU$364,7,0)</f>
        <v>#N/A</v>
      </c>
      <c r="AL67" s="1" t="e">
        <f>VLOOKUP($F67,事故データ!$I$4:$AU$364,14,0)</f>
        <v>#N/A</v>
      </c>
      <c r="AM67" s="143" t="e">
        <f>VLOOKUP($F67,事故データ!$I$4:$AU$364,33,0)</f>
        <v>#N/A</v>
      </c>
      <c r="AN67" s="138"/>
      <c r="AO67" s="142" t="e">
        <f>VLOOKUP($G67,事故データ!$I$4:$AU$364,20,0)</f>
        <v>#N/A</v>
      </c>
      <c r="AP67" t="e">
        <f>VLOOKUP($G67,事故データ!$I$4:$AU$364,7,0)</f>
        <v>#N/A</v>
      </c>
      <c r="AQ67" t="e">
        <f>VLOOKUP($G67,事故データ!$I$4:$AU$364,14,0)</f>
        <v>#N/A</v>
      </c>
      <c r="AR67" s="143" t="e">
        <f>VLOOKUP($G67,事故データ!$I$4:$AU$364,33,0)</f>
        <v>#N/A</v>
      </c>
    </row>
    <row r="68" spans="1:44">
      <c r="A68" s="144" t="s">
        <v>423</v>
      </c>
      <c r="B68" s="144" t="s">
        <v>855</v>
      </c>
      <c r="C68" s="144" t="s">
        <v>856</v>
      </c>
      <c r="D68" s="144" t="s">
        <v>857</v>
      </c>
      <c r="E68" s="144" t="s">
        <v>858</v>
      </c>
      <c r="F68" s="144" t="s">
        <v>859</v>
      </c>
      <c r="G68" s="144" t="s">
        <v>860</v>
      </c>
      <c r="J68">
        <v>63</v>
      </c>
      <c r="K68" s="51" t="e">
        <f>VLOOKUP($A68,事故データ!$I$4:$AU$364,20,0)</f>
        <v>#N/A</v>
      </c>
      <c r="L68" s="140" t="e">
        <f>VLOOKUP($A68,事故データ!$I$4:$AU$364,7,0)</f>
        <v>#N/A</v>
      </c>
      <c r="M68" s="140" t="e">
        <f>VLOOKUP($A68,事故データ!$I$4:$AU$364,14,0)</f>
        <v>#N/A</v>
      </c>
      <c r="N68" s="145" t="e">
        <f>VLOOKUP($A68,事故データ!$I$4:$AU$364,33,0)</f>
        <v>#N/A</v>
      </c>
      <c r="P68" s="142" t="e">
        <f>VLOOKUP($B68,事故データ!$I$4:$AU$364,20,0)</f>
        <v>#N/A</v>
      </c>
      <c r="Q68" s="1" t="e">
        <f>VLOOKUP($B68,事故データ!$I$4:$AU$364,7,0)</f>
        <v>#N/A</v>
      </c>
      <c r="R68" s="1" t="e">
        <f>VLOOKUP($B68,事故データ!$I$4:$AU$364,14,0)</f>
        <v>#N/A</v>
      </c>
      <c r="S68" s="225" t="e">
        <f>VLOOKUP($B68,事故データ!$I$4:$AU$364,33,0)</f>
        <v>#N/A</v>
      </c>
      <c r="U68" s="142" t="e">
        <f>VLOOKUP($C68,事故データ!$I$4:$AU$364,20,0)</f>
        <v>#N/A</v>
      </c>
      <c r="V68" s="1" t="e">
        <f>VLOOKUP($C68,事故データ!$I$4:$AU$364,7,0)</f>
        <v>#N/A</v>
      </c>
      <c r="W68" s="1" t="e">
        <f>VLOOKUP($C68,事故データ!$I$4:$AU$364,14,0)</f>
        <v>#N/A</v>
      </c>
      <c r="X68" s="225" t="e">
        <f>VLOOKUP($C68,事故データ!$I$4:$AU$364,33,0)</f>
        <v>#N/A</v>
      </c>
      <c r="Z68" s="142" t="e">
        <f>VLOOKUP($D68,事故データ!$I$4:$AU$364,20,0)</f>
        <v>#N/A</v>
      </c>
      <c r="AA68" s="1" t="e">
        <f>VLOOKUP($D68,事故データ!$I$4:$AU$364,7,0)</f>
        <v>#N/A</v>
      </c>
      <c r="AB68" s="1" t="e">
        <f>VLOOKUP($D68,事故データ!$I$4:$AU$364,14,0)</f>
        <v>#N/A</v>
      </c>
      <c r="AC68" s="143" t="e">
        <f>VLOOKUP($D68,事故データ!$I$4:$AU$364,33,0)</f>
        <v>#N/A</v>
      </c>
      <c r="AE68" s="142" t="e">
        <f>VLOOKUP($E68,事故データ!$I$4:$AU$364,20,0)</f>
        <v>#N/A</v>
      </c>
      <c r="AF68" t="e">
        <f>VLOOKUP($E68,事故データ!$I$4:$AU$364,7,0)</f>
        <v>#N/A</v>
      </c>
      <c r="AG68" s="1" t="e">
        <f>VLOOKUP($E68,事故データ!$I$4:$AU$364,14,0)</f>
        <v>#N/A</v>
      </c>
      <c r="AH68" s="143" t="e">
        <f>VLOOKUP($E68,事故データ!$I$4:$AU$364,33,0)</f>
        <v>#N/A</v>
      </c>
      <c r="AJ68" s="142" t="e">
        <f>VLOOKUP($F68,事故データ!$I$4:$AU$364,20,0)</f>
        <v>#N/A</v>
      </c>
      <c r="AK68" t="e">
        <f>VLOOKUP($F68,事故データ!$I$4:$AU$364,7,0)</f>
        <v>#N/A</v>
      </c>
      <c r="AL68" s="1" t="e">
        <f>VLOOKUP($F68,事故データ!$I$4:$AU$364,14,0)</f>
        <v>#N/A</v>
      </c>
      <c r="AM68" s="143" t="e">
        <f>VLOOKUP($F68,事故データ!$I$4:$AU$364,33,0)</f>
        <v>#N/A</v>
      </c>
      <c r="AN68" s="138"/>
      <c r="AO68" s="142" t="e">
        <f>VLOOKUP($G68,事故データ!$I$4:$AU$364,20,0)</f>
        <v>#N/A</v>
      </c>
      <c r="AP68" t="e">
        <f>VLOOKUP($G68,事故データ!$I$4:$AU$364,7,0)</f>
        <v>#N/A</v>
      </c>
      <c r="AQ68" t="e">
        <f>VLOOKUP($G68,事故データ!$I$4:$AU$364,14,0)</f>
        <v>#N/A</v>
      </c>
      <c r="AR68" s="143" t="e">
        <f>VLOOKUP($G68,事故データ!$I$4:$AU$364,33,0)</f>
        <v>#N/A</v>
      </c>
    </row>
    <row r="69" spans="1:44">
      <c r="A69" s="144" t="s">
        <v>424</v>
      </c>
      <c r="B69" s="144" t="s">
        <v>861</v>
      </c>
      <c r="C69" s="144" t="s">
        <v>862</v>
      </c>
      <c r="D69" s="144" t="s">
        <v>863</v>
      </c>
      <c r="E69" s="144" t="s">
        <v>864</v>
      </c>
      <c r="F69" s="144" t="s">
        <v>865</v>
      </c>
      <c r="G69" s="144" t="s">
        <v>866</v>
      </c>
      <c r="J69">
        <v>64</v>
      </c>
      <c r="K69" s="51" t="e">
        <f>VLOOKUP($A69,事故データ!$I$4:$AU$364,20,0)</f>
        <v>#N/A</v>
      </c>
      <c r="L69" s="140" t="e">
        <f>VLOOKUP($A69,事故データ!$I$4:$AU$364,7,0)</f>
        <v>#N/A</v>
      </c>
      <c r="M69" s="140" t="e">
        <f>VLOOKUP($A69,事故データ!$I$4:$AU$364,14,0)</f>
        <v>#N/A</v>
      </c>
      <c r="N69" s="145" t="e">
        <f>VLOOKUP($A69,事故データ!$I$4:$AU$364,33,0)</f>
        <v>#N/A</v>
      </c>
      <c r="P69" s="142" t="e">
        <f>VLOOKUP($B69,事故データ!$I$4:$AU$364,20,0)</f>
        <v>#N/A</v>
      </c>
      <c r="Q69" s="1" t="e">
        <f>VLOOKUP($B69,事故データ!$I$4:$AU$364,7,0)</f>
        <v>#N/A</v>
      </c>
      <c r="R69" s="1" t="e">
        <f>VLOOKUP($B69,事故データ!$I$4:$AU$364,14,0)</f>
        <v>#N/A</v>
      </c>
      <c r="S69" s="225" t="e">
        <f>VLOOKUP($B69,事故データ!$I$4:$AU$364,33,0)</f>
        <v>#N/A</v>
      </c>
      <c r="U69" s="142" t="e">
        <f>VLOOKUP($C69,事故データ!$I$4:$AU$364,20,0)</f>
        <v>#N/A</v>
      </c>
      <c r="V69" s="1" t="e">
        <f>VLOOKUP($C69,事故データ!$I$4:$AU$364,7,0)</f>
        <v>#N/A</v>
      </c>
      <c r="W69" s="1" t="e">
        <f>VLOOKUP($C69,事故データ!$I$4:$AU$364,14,0)</f>
        <v>#N/A</v>
      </c>
      <c r="X69" s="225" t="e">
        <f>VLOOKUP($C69,事故データ!$I$4:$AU$364,33,0)</f>
        <v>#N/A</v>
      </c>
      <c r="Z69" s="142" t="e">
        <f>VLOOKUP($D69,事故データ!$I$4:$AU$364,20,0)</f>
        <v>#N/A</v>
      </c>
      <c r="AA69" s="1" t="e">
        <f>VLOOKUP($D69,事故データ!$I$4:$AU$364,7,0)</f>
        <v>#N/A</v>
      </c>
      <c r="AB69" s="1" t="e">
        <f>VLOOKUP($D69,事故データ!$I$4:$AU$364,14,0)</f>
        <v>#N/A</v>
      </c>
      <c r="AC69" s="143" t="e">
        <f>VLOOKUP($D69,事故データ!$I$4:$AU$364,33,0)</f>
        <v>#N/A</v>
      </c>
      <c r="AE69" s="142" t="e">
        <f>VLOOKUP($E69,事故データ!$I$4:$AU$364,20,0)</f>
        <v>#N/A</v>
      </c>
      <c r="AF69" t="e">
        <f>VLOOKUP($E69,事故データ!$I$4:$AU$364,7,0)</f>
        <v>#N/A</v>
      </c>
      <c r="AG69" s="1" t="e">
        <f>VLOOKUP($E69,事故データ!$I$4:$AU$364,14,0)</f>
        <v>#N/A</v>
      </c>
      <c r="AH69" s="143" t="e">
        <f>VLOOKUP($E69,事故データ!$I$4:$AU$364,33,0)</f>
        <v>#N/A</v>
      </c>
      <c r="AJ69" s="142" t="e">
        <f>VLOOKUP($F69,事故データ!$I$4:$AU$364,20,0)</f>
        <v>#N/A</v>
      </c>
      <c r="AK69" t="e">
        <f>VLOOKUP($F69,事故データ!$I$4:$AU$364,7,0)</f>
        <v>#N/A</v>
      </c>
      <c r="AL69" s="1" t="e">
        <f>VLOOKUP($F69,事故データ!$I$4:$AU$364,14,0)</f>
        <v>#N/A</v>
      </c>
      <c r="AM69" s="143" t="e">
        <f>VLOOKUP($F69,事故データ!$I$4:$AU$364,33,0)</f>
        <v>#N/A</v>
      </c>
      <c r="AN69" s="138"/>
      <c r="AO69" s="142" t="e">
        <f>VLOOKUP($G69,事故データ!$I$4:$AU$364,20,0)</f>
        <v>#N/A</v>
      </c>
      <c r="AP69" t="e">
        <f>VLOOKUP($G69,事故データ!$I$4:$AU$364,7,0)</f>
        <v>#N/A</v>
      </c>
      <c r="AQ69" t="e">
        <f>VLOOKUP($G69,事故データ!$I$4:$AU$364,14,0)</f>
        <v>#N/A</v>
      </c>
      <c r="AR69" s="143" t="e">
        <f>VLOOKUP($G69,事故データ!$I$4:$AU$364,33,0)</f>
        <v>#N/A</v>
      </c>
    </row>
    <row r="70" spans="1:44">
      <c r="A70" s="144" t="s">
        <v>425</v>
      </c>
      <c r="B70" s="144" t="s">
        <v>867</v>
      </c>
      <c r="C70" s="144" t="s">
        <v>868</v>
      </c>
      <c r="D70" s="144" t="s">
        <v>869</v>
      </c>
      <c r="E70" s="144" t="s">
        <v>870</v>
      </c>
      <c r="F70" s="144" t="s">
        <v>871</v>
      </c>
      <c r="G70" s="144" t="s">
        <v>872</v>
      </c>
      <c r="J70">
        <v>65</v>
      </c>
      <c r="K70" s="51" t="e">
        <f>VLOOKUP($A70,事故データ!$I$4:$AU$364,20,0)</f>
        <v>#N/A</v>
      </c>
      <c r="L70" s="140" t="e">
        <f>VLOOKUP($A70,事故データ!$I$4:$AU$364,7,0)</f>
        <v>#N/A</v>
      </c>
      <c r="M70" s="140" t="e">
        <f>VLOOKUP($A70,事故データ!$I$4:$AU$364,14,0)</f>
        <v>#N/A</v>
      </c>
      <c r="N70" s="145" t="e">
        <f>VLOOKUP($A70,事故データ!$I$4:$AU$364,33,0)</f>
        <v>#N/A</v>
      </c>
      <c r="P70" s="142" t="e">
        <f>VLOOKUP($B70,事故データ!$I$4:$AU$364,20,0)</f>
        <v>#N/A</v>
      </c>
      <c r="Q70" s="1" t="e">
        <f>VLOOKUP($B70,事故データ!$I$4:$AU$364,7,0)</f>
        <v>#N/A</v>
      </c>
      <c r="R70" s="1" t="e">
        <f>VLOOKUP($B70,事故データ!$I$4:$AU$364,14,0)</f>
        <v>#N/A</v>
      </c>
      <c r="S70" s="225" t="e">
        <f>VLOOKUP($B70,事故データ!$I$4:$AU$364,33,0)</f>
        <v>#N/A</v>
      </c>
      <c r="U70" s="142" t="e">
        <f>VLOOKUP($C70,事故データ!$I$4:$AU$364,20,0)</f>
        <v>#N/A</v>
      </c>
      <c r="V70" s="1" t="e">
        <f>VLOOKUP($C70,事故データ!$I$4:$AU$364,7,0)</f>
        <v>#N/A</v>
      </c>
      <c r="W70" s="1" t="e">
        <f>VLOOKUP($C70,事故データ!$I$4:$AU$364,14,0)</f>
        <v>#N/A</v>
      </c>
      <c r="X70" s="225" t="e">
        <f>VLOOKUP($C70,事故データ!$I$4:$AU$364,33,0)</f>
        <v>#N/A</v>
      </c>
      <c r="Z70" s="142" t="e">
        <f>VLOOKUP($D70,事故データ!$I$4:$AU$364,20,0)</f>
        <v>#N/A</v>
      </c>
      <c r="AA70" s="1" t="e">
        <f>VLOOKUP($D70,事故データ!$I$4:$AU$364,7,0)</f>
        <v>#N/A</v>
      </c>
      <c r="AB70" s="1" t="e">
        <f>VLOOKUP($D70,事故データ!$I$4:$AU$364,14,0)</f>
        <v>#N/A</v>
      </c>
      <c r="AC70" s="143" t="e">
        <f>VLOOKUP($D70,事故データ!$I$4:$AU$364,33,0)</f>
        <v>#N/A</v>
      </c>
      <c r="AE70" s="142" t="e">
        <f>VLOOKUP($E70,事故データ!$I$4:$AU$364,20,0)</f>
        <v>#N/A</v>
      </c>
      <c r="AF70" t="e">
        <f>VLOOKUP($E70,事故データ!$I$4:$AU$364,7,0)</f>
        <v>#N/A</v>
      </c>
      <c r="AG70" s="1" t="e">
        <f>VLOOKUP($E70,事故データ!$I$4:$AU$364,14,0)</f>
        <v>#N/A</v>
      </c>
      <c r="AH70" s="143" t="e">
        <f>VLOOKUP($E70,事故データ!$I$4:$AU$364,33,0)</f>
        <v>#N/A</v>
      </c>
      <c r="AJ70" s="142" t="e">
        <f>VLOOKUP($F70,事故データ!$I$4:$AU$364,20,0)</f>
        <v>#N/A</v>
      </c>
      <c r="AK70" t="e">
        <f>VLOOKUP($F70,事故データ!$I$4:$AU$364,7,0)</f>
        <v>#N/A</v>
      </c>
      <c r="AL70" s="1" t="e">
        <f>VLOOKUP($F70,事故データ!$I$4:$AU$364,14,0)</f>
        <v>#N/A</v>
      </c>
      <c r="AM70" s="143" t="e">
        <f>VLOOKUP($F70,事故データ!$I$4:$AU$364,33,0)</f>
        <v>#N/A</v>
      </c>
      <c r="AN70" s="138"/>
      <c r="AO70" s="142" t="e">
        <f>VLOOKUP($G70,事故データ!$I$4:$AU$364,20,0)</f>
        <v>#N/A</v>
      </c>
      <c r="AP70" t="e">
        <f>VLOOKUP($G70,事故データ!$I$4:$AU$364,7,0)</f>
        <v>#N/A</v>
      </c>
      <c r="AQ70" t="e">
        <f>VLOOKUP($G70,事故データ!$I$4:$AU$364,14,0)</f>
        <v>#N/A</v>
      </c>
      <c r="AR70" s="143" t="e">
        <f>VLOOKUP($G70,事故データ!$I$4:$AU$364,33,0)</f>
        <v>#N/A</v>
      </c>
    </row>
    <row r="71" spans="1:44">
      <c r="A71" s="144" t="s">
        <v>426</v>
      </c>
      <c r="B71" s="144" t="s">
        <v>873</v>
      </c>
      <c r="C71" s="144" t="s">
        <v>874</v>
      </c>
      <c r="D71" s="144" t="s">
        <v>875</v>
      </c>
      <c r="E71" s="144" t="s">
        <v>876</v>
      </c>
      <c r="F71" s="144" t="s">
        <v>877</v>
      </c>
      <c r="G71" s="144" t="s">
        <v>878</v>
      </c>
      <c r="J71">
        <v>66</v>
      </c>
      <c r="K71" s="51" t="e">
        <f>VLOOKUP($A71,事故データ!$I$4:$AU$364,20,0)</f>
        <v>#N/A</v>
      </c>
      <c r="L71" s="140" t="e">
        <f>VLOOKUP($A71,事故データ!$I$4:$AU$364,7,0)</f>
        <v>#N/A</v>
      </c>
      <c r="M71" s="140" t="e">
        <f>VLOOKUP($A71,事故データ!$I$4:$AU$364,14,0)</f>
        <v>#N/A</v>
      </c>
      <c r="N71" s="145" t="e">
        <f>VLOOKUP($A71,事故データ!$I$4:$AU$364,33,0)</f>
        <v>#N/A</v>
      </c>
      <c r="P71" s="142" t="e">
        <f>VLOOKUP($B71,事故データ!$I$4:$AU$364,20,0)</f>
        <v>#N/A</v>
      </c>
      <c r="Q71" s="1" t="e">
        <f>VLOOKUP($B71,事故データ!$I$4:$AU$364,7,0)</f>
        <v>#N/A</v>
      </c>
      <c r="R71" s="1" t="e">
        <f>VLOOKUP($B71,事故データ!$I$4:$AU$364,14,0)</f>
        <v>#N/A</v>
      </c>
      <c r="S71" s="225" t="e">
        <f>VLOOKUP($B71,事故データ!$I$4:$AU$364,33,0)</f>
        <v>#N/A</v>
      </c>
      <c r="U71" s="142" t="e">
        <f>VLOOKUP($C71,事故データ!$I$4:$AU$364,20,0)</f>
        <v>#N/A</v>
      </c>
      <c r="V71" s="1" t="e">
        <f>VLOOKUP($C71,事故データ!$I$4:$AU$364,7,0)</f>
        <v>#N/A</v>
      </c>
      <c r="W71" s="1" t="e">
        <f>VLOOKUP($C71,事故データ!$I$4:$AU$364,14,0)</f>
        <v>#N/A</v>
      </c>
      <c r="X71" s="225" t="e">
        <f>VLOOKUP($C71,事故データ!$I$4:$AU$364,33,0)</f>
        <v>#N/A</v>
      </c>
      <c r="Z71" s="142" t="e">
        <f>VLOOKUP($D71,事故データ!$I$4:$AU$364,20,0)</f>
        <v>#N/A</v>
      </c>
      <c r="AA71" s="1" t="e">
        <f>VLOOKUP($D71,事故データ!$I$4:$AU$364,7,0)</f>
        <v>#N/A</v>
      </c>
      <c r="AB71" s="1" t="e">
        <f>VLOOKUP($D71,事故データ!$I$4:$AU$364,14,0)</f>
        <v>#N/A</v>
      </c>
      <c r="AC71" s="143" t="e">
        <f>VLOOKUP($D71,事故データ!$I$4:$AU$364,33,0)</f>
        <v>#N/A</v>
      </c>
      <c r="AE71" s="142" t="e">
        <f>VLOOKUP($E71,事故データ!$I$4:$AU$364,20,0)</f>
        <v>#N/A</v>
      </c>
      <c r="AF71" t="e">
        <f>VLOOKUP($E71,事故データ!$I$4:$AU$364,7,0)</f>
        <v>#N/A</v>
      </c>
      <c r="AG71" s="1" t="e">
        <f>VLOOKUP($E71,事故データ!$I$4:$AU$364,14,0)</f>
        <v>#N/A</v>
      </c>
      <c r="AH71" s="143" t="e">
        <f>VLOOKUP($E71,事故データ!$I$4:$AU$364,33,0)</f>
        <v>#N/A</v>
      </c>
      <c r="AJ71" s="142" t="e">
        <f>VLOOKUP($F71,事故データ!$I$4:$AU$364,20,0)</f>
        <v>#N/A</v>
      </c>
      <c r="AK71" t="e">
        <f>VLOOKUP($F71,事故データ!$I$4:$AU$364,7,0)</f>
        <v>#N/A</v>
      </c>
      <c r="AL71" s="1" t="e">
        <f>VLOOKUP($F71,事故データ!$I$4:$AU$364,14,0)</f>
        <v>#N/A</v>
      </c>
      <c r="AM71" s="143" t="e">
        <f>VLOOKUP($F71,事故データ!$I$4:$AU$364,33,0)</f>
        <v>#N/A</v>
      </c>
      <c r="AN71" s="138"/>
      <c r="AO71" s="142" t="e">
        <f>VLOOKUP($G71,事故データ!$I$4:$AU$364,20,0)</f>
        <v>#N/A</v>
      </c>
      <c r="AP71" t="e">
        <f>VLOOKUP($G71,事故データ!$I$4:$AU$364,7,0)</f>
        <v>#N/A</v>
      </c>
      <c r="AQ71" t="e">
        <f>VLOOKUP($G71,事故データ!$I$4:$AU$364,14,0)</f>
        <v>#N/A</v>
      </c>
      <c r="AR71" s="143" t="e">
        <f>VLOOKUP($G71,事故データ!$I$4:$AU$364,33,0)</f>
        <v>#N/A</v>
      </c>
    </row>
    <row r="72" spans="1:44">
      <c r="A72" s="144" t="s">
        <v>427</v>
      </c>
      <c r="B72" s="144" t="s">
        <v>879</v>
      </c>
      <c r="C72" s="144" t="s">
        <v>880</v>
      </c>
      <c r="D72" s="144" t="s">
        <v>881</v>
      </c>
      <c r="E72" s="144" t="s">
        <v>882</v>
      </c>
      <c r="F72" s="144" t="s">
        <v>883</v>
      </c>
      <c r="G72" s="144" t="s">
        <v>884</v>
      </c>
      <c r="J72">
        <v>67</v>
      </c>
      <c r="K72" s="51" t="e">
        <f>VLOOKUP($A72,事故データ!$I$4:$AU$364,20,0)</f>
        <v>#N/A</v>
      </c>
      <c r="L72" s="140" t="e">
        <f>VLOOKUP($A72,事故データ!$I$4:$AU$364,7,0)</f>
        <v>#N/A</v>
      </c>
      <c r="M72" s="140" t="e">
        <f>VLOOKUP($A72,事故データ!$I$4:$AU$364,14,0)</f>
        <v>#N/A</v>
      </c>
      <c r="N72" s="145" t="e">
        <f>VLOOKUP($A72,事故データ!$I$4:$AU$364,33,0)</f>
        <v>#N/A</v>
      </c>
      <c r="P72" s="142" t="e">
        <f>VLOOKUP($B72,事故データ!$I$4:$AU$364,20,0)</f>
        <v>#N/A</v>
      </c>
      <c r="Q72" s="1" t="e">
        <f>VLOOKUP($B72,事故データ!$I$4:$AU$364,7,0)</f>
        <v>#N/A</v>
      </c>
      <c r="R72" s="1" t="e">
        <f>VLOOKUP($B72,事故データ!$I$4:$AU$364,14,0)</f>
        <v>#N/A</v>
      </c>
      <c r="S72" s="225" t="e">
        <f>VLOOKUP($B72,事故データ!$I$4:$AU$364,33,0)</f>
        <v>#N/A</v>
      </c>
      <c r="U72" s="142" t="e">
        <f>VLOOKUP($C72,事故データ!$I$4:$AU$364,20,0)</f>
        <v>#N/A</v>
      </c>
      <c r="V72" s="1" t="e">
        <f>VLOOKUP($C72,事故データ!$I$4:$AU$364,7,0)</f>
        <v>#N/A</v>
      </c>
      <c r="W72" s="1" t="e">
        <f>VLOOKUP($C72,事故データ!$I$4:$AU$364,14,0)</f>
        <v>#N/A</v>
      </c>
      <c r="X72" s="225" t="e">
        <f>VLOOKUP($C72,事故データ!$I$4:$AU$364,33,0)</f>
        <v>#N/A</v>
      </c>
      <c r="Z72" s="142" t="e">
        <f>VLOOKUP($D72,事故データ!$I$4:$AU$364,20,0)</f>
        <v>#N/A</v>
      </c>
      <c r="AA72" s="1" t="e">
        <f>VLOOKUP($D72,事故データ!$I$4:$AU$364,7,0)</f>
        <v>#N/A</v>
      </c>
      <c r="AB72" s="1" t="e">
        <f>VLOOKUP($D72,事故データ!$I$4:$AU$364,14,0)</f>
        <v>#N/A</v>
      </c>
      <c r="AC72" s="143" t="e">
        <f>VLOOKUP($D72,事故データ!$I$4:$AU$364,33,0)</f>
        <v>#N/A</v>
      </c>
      <c r="AE72" s="142" t="e">
        <f>VLOOKUP($E72,事故データ!$I$4:$AU$364,20,0)</f>
        <v>#N/A</v>
      </c>
      <c r="AF72" t="e">
        <f>VLOOKUP($E72,事故データ!$I$4:$AU$364,7,0)</f>
        <v>#N/A</v>
      </c>
      <c r="AG72" s="1" t="e">
        <f>VLOOKUP($E72,事故データ!$I$4:$AU$364,14,0)</f>
        <v>#N/A</v>
      </c>
      <c r="AH72" s="143" t="e">
        <f>VLOOKUP($E72,事故データ!$I$4:$AU$364,33,0)</f>
        <v>#N/A</v>
      </c>
      <c r="AJ72" s="142" t="e">
        <f>VLOOKUP($F72,事故データ!$I$4:$AU$364,20,0)</f>
        <v>#N/A</v>
      </c>
      <c r="AK72" t="e">
        <f>VLOOKUP($F72,事故データ!$I$4:$AU$364,7,0)</f>
        <v>#N/A</v>
      </c>
      <c r="AL72" s="1" t="e">
        <f>VLOOKUP($F72,事故データ!$I$4:$AU$364,14,0)</f>
        <v>#N/A</v>
      </c>
      <c r="AM72" s="143" t="e">
        <f>VLOOKUP($F72,事故データ!$I$4:$AU$364,33,0)</f>
        <v>#N/A</v>
      </c>
      <c r="AN72" s="138"/>
      <c r="AO72" s="142" t="e">
        <f>VLOOKUP($G72,事故データ!$I$4:$AU$364,20,0)</f>
        <v>#N/A</v>
      </c>
      <c r="AP72" t="e">
        <f>VLOOKUP($G72,事故データ!$I$4:$AU$364,7,0)</f>
        <v>#N/A</v>
      </c>
      <c r="AQ72" t="e">
        <f>VLOOKUP($G72,事故データ!$I$4:$AU$364,14,0)</f>
        <v>#N/A</v>
      </c>
      <c r="AR72" s="143" t="e">
        <f>VLOOKUP($G72,事故データ!$I$4:$AU$364,33,0)</f>
        <v>#N/A</v>
      </c>
    </row>
    <row r="73" spans="1:44">
      <c r="A73" s="144" t="s">
        <v>428</v>
      </c>
      <c r="B73" s="144" t="s">
        <v>885</v>
      </c>
      <c r="C73" s="144" t="s">
        <v>886</v>
      </c>
      <c r="D73" s="144" t="s">
        <v>887</v>
      </c>
      <c r="E73" s="144" t="s">
        <v>888</v>
      </c>
      <c r="F73" s="144" t="s">
        <v>889</v>
      </c>
      <c r="G73" s="144" t="s">
        <v>890</v>
      </c>
      <c r="J73">
        <v>68</v>
      </c>
      <c r="K73" s="51" t="e">
        <f>VLOOKUP($A73,事故データ!$I$4:$AU$364,20,0)</f>
        <v>#N/A</v>
      </c>
      <c r="L73" s="140" t="e">
        <f>VLOOKUP($A73,事故データ!$I$4:$AU$364,7,0)</f>
        <v>#N/A</v>
      </c>
      <c r="M73" s="140" t="e">
        <f>VLOOKUP($A73,事故データ!$I$4:$AU$364,14,0)</f>
        <v>#N/A</v>
      </c>
      <c r="N73" s="145" t="e">
        <f>VLOOKUP($A73,事故データ!$I$4:$AU$364,33,0)</f>
        <v>#N/A</v>
      </c>
      <c r="P73" s="142" t="e">
        <f>VLOOKUP($B73,事故データ!$I$4:$AU$364,20,0)</f>
        <v>#N/A</v>
      </c>
      <c r="Q73" s="1" t="e">
        <f>VLOOKUP($B73,事故データ!$I$4:$AU$364,7,0)</f>
        <v>#N/A</v>
      </c>
      <c r="R73" s="1" t="e">
        <f>VLOOKUP($B73,事故データ!$I$4:$AU$364,14,0)</f>
        <v>#N/A</v>
      </c>
      <c r="S73" s="225" t="e">
        <f>VLOOKUP($B73,事故データ!$I$4:$AU$364,33,0)</f>
        <v>#N/A</v>
      </c>
      <c r="U73" s="142" t="e">
        <f>VLOOKUP($C73,事故データ!$I$4:$AU$364,20,0)</f>
        <v>#N/A</v>
      </c>
      <c r="V73" s="1" t="e">
        <f>VLOOKUP($C73,事故データ!$I$4:$AU$364,7,0)</f>
        <v>#N/A</v>
      </c>
      <c r="W73" s="1" t="e">
        <f>VLOOKUP($C73,事故データ!$I$4:$AU$364,14,0)</f>
        <v>#N/A</v>
      </c>
      <c r="X73" s="225" t="e">
        <f>VLOOKUP($C73,事故データ!$I$4:$AU$364,33,0)</f>
        <v>#N/A</v>
      </c>
      <c r="Z73" s="142" t="e">
        <f>VLOOKUP($D73,事故データ!$I$4:$AU$364,20,0)</f>
        <v>#N/A</v>
      </c>
      <c r="AA73" s="1" t="e">
        <f>VLOOKUP($D73,事故データ!$I$4:$AU$364,7,0)</f>
        <v>#N/A</v>
      </c>
      <c r="AB73" s="1" t="e">
        <f>VLOOKUP($D73,事故データ!$I$4:$AU$364,14,0)</f>
        <v>#N/A</v>
      </c>
      <c r="AC73" s="143" t="e">
        <f>VLOOKUP($D73,事故データ!$I$4:$AU$364,33,0)</f>
        <v>#N/A</v>
      </c>
      <c r="AE73" s="142" t="e">
        <f>VLOOKUP($E73,事故データ!$I$4:$AU$364,20,0)</f>
        <v>#N/A</v>
      </c>
      <c r="AF73" t="e">
        <f>VLOOKUP($E73,事故データ!$I$4:$AU$364,7,0)</f>
        <v>#N/A</v>
      </c>
      <c r="AG73" s="1" t="e">
        <f>VLOOKUP($E73,事故データ!$I$4:$AU$364,14,0)</f>
        <v>#N/A</v>
      </c>
      <c r="AH73" s="143" t="e">
        <f>VLOOKUP($E73,事故データ!$I$4:$AU$364,33,0)</f>
        <v>#N/A</v>
      </c>
      <c r="AJ73" s="142" t="e">
        <f>VLOOKUP($F73,事故データ!$I$4:$AU$364,20,0)</f>
        <v>#N/A</v>
      </c>
      <c r="AK73" t="e">
        <f>VLOOKUP($F73,事故データ!$I$4:$AU$364,7,0)</f>
        <v>#N/A</v>
      </c>
      <c r="AL73" s="1" t="e">
        <f>VLOOKUP($F73,事故データ!$I$4:$AU$364,14,0)</f>
        <v>#N/A</v>
      </c>
      <c r="AM73" s="143" t="e">
        <f>VLOOKUP($F73,事故データ!$I$4:$AU$364,33,0)</f>
        <v>#N/A</v>
      </c>
      <c r="AN73" s="138"/>
      <c r="AO73" s="142" t="e">
        <f>VLOOKUP($G73,事故データ!$I$4:$AU$364,20,0)</f>
        <v>#N/A</v>
      </c>
      <c r="AP73" t="e">
        <f>VLOOKUP($G73,事故データ!$I$4:$AU$364,7,0)</f>
        <v>#N/A</v>
      </c>
      <c r="AQ73" t="e">
        <f>VLOOKUP($G73,事故データ!$I$4:$AU$364,14,0)</f>
        <v>#N/A</v>
      </c>
      <c r="AR73" s="143" t="e">
        <f>VLOOKUP($G73,事故データ!$I$4:$AU$364,33,0)</f>
        <v>#N/A</v>
      </c>
    </row>
    <row r="74" spans="1:44">
      <c r="A74" s="144" t="s">
        <v>429</v>
      </c>
      <c r="B74" s="144" t="s">
        <v>891</v>
      </c>
      <c r="C74" s="144" t="s">
        <v>892</v>
      </c>
      <c r="D74" s="144" t="s">
        <v>893</v>
      </c>
      <c r="E74" s="144" t="s">
        <v>894</v>
      </c>
      <c r="F74" s="144" t="s">
        <v>895</v>
      </c>
      <c r="G74" s="144" t="s">
        <v>896</v>
      </c>
      <c r="J74">
        <v>69</v>
      </c>
      <c r="K74" s="51" t="e">
        <f>VLOOKUP($A74,事故データ!$I$4:$AU$364,20,0)</f>
        <v>#N/A</v>
      </c>
      <c r="L74" s="140" t="e">
        <f>VLOOKUP($A74,事故データ!$I$4:$AU$364,7,0)</f>
        <v>#N/A</v>
      </c>
      <c r="M74" s="140" t="e">
        <f>VLOOKUP($A74,事故データ!$I$4:$AU$364,14,0)</f>
        <v>#N/A</v>
      </c>
      <c r="N74" s="145" t="e">
        <f>VLOOKUP($A74,事故データ!$I$4:$AU$364,33,0)</f>
        <v>#N/A</v>
      </c>
      <c r="P74" s="142" t="e">
        <f>VLOOKUP($B74,事故データ!$I$4:$AU$364,20,0)</f>
        <v>#N/A</v>
      </c>
      <c r="Q74" s="1" t="e">
        <f>VLOOKUP($B74,事故データ!$I$4:$AU$364,7,0)</f>
        <v>#N/A</v>
      </c>
      <c r="R74" s="1" t="e">
        <f>VLOOKUP($B74,事故データ!$I$4:$AU$364,14,0)</f>
        <v>#N/A</v>
      </c>
      <c r="S74" s="225" t="e">
        <f>VLOOKUP($B74,事故データ!$I$4:$AU$364,33,0)</f>
        <v>#N/A</v>
      </c>
      <c r="U74" s="142" t="e">
        <f>VLOOKUP($C74,事故データ!$I$4:$AU$364,20,0)</f>
        <v>#N/A</v>
      </c>
      <c r="V74" s="1" t="e">
        <f>VLOOKUP($C74,事故データ!$I$4:$AU$364,7,0)</f>
        <v>#N/A</v>
      </c>
      <c r="W74" s="1" t="e">
        <f>VLOOKUP($C74,事故データ!$I$4:$AU$364,14,0)</f>
        <v>#N/A</v>
      </c>
      <c r="X74" s="225" t="e">
        <f>VLOOKUP($C74,事故データ!$I$4:$AU$364,33,0)</f>
        <v>#N/A</v>
      </c>
      <c r="Z74" s="142" t="e">
        <f>VLOOKUP($D74,事故データ!$I$4:$AU$364,20,0)</f>
        <v>#N/A</v>
      </c>
      <c r="AA74" s="1" t="e">
        <f>VLOOKUP($D74,事故データ!$I$4:$AU$364,7,0)</f>
        <v>#N/A</v>
      </c>
      <c r="AB74" s="1" t="e">
        <f>VLOOKUP($D74,事故データ!$I$4:$AU$364,14,0)</f>
        <v>#N/A</v>
      </c>
      <c r="AC74" s="143" t="e">
        <f>VLOOKUP($D74,事故データ!$I$4:$AU$364,33,0)</f>
        <v>#N/A</v>
      </c>
      <c r="AE74" s="142" t="e">
        <f>VLOOKUP($E74,事故データ!$I$4:$AU$364,20,0)</f>
        <v>#N/A</v>
      </c>
      <c r="AF74" t="e">
        <f>VLOOKUP($E74,事故データ!$I$4:$AU$364,7,0)</f>
        <v>#N/A</v>
      </c>
      <c r="AG74" s="1" t="e">
        <f>VLOOKUP($E74,事故データ!$I$4:$AU$364,14,0)</f>
        <v>#N/A</v>
      </c>
      <c r="AH74" s="143" t="e">
        <f>VLOOKUP($E74,事故データ!$I$4:$AU$364,33,0)</f>
        <v>#N/A</v>
      </c>
      <c r="AJ74" s="142" t="e">
        <f>VLOOKUP($F74,事故データ!$I$4:$AU$364,20,0)</f>
        <v>#N/A</v>
      </c>
      <c r="AK74" t="e">
        <f>VLOOKUP($F74,事故データ!$I$4:$AU$364,7,0)</f>
        <v>#N/A</v>
      </c>
      <c r="AL74" s="1" t="e">
        <f>VLOOKUP($F74,事故データ!$I$4:$AU$364,14,0)</f>
        <v>#N/A</v>
      </c>
      <c r="AM74" s="143" t="e">
        <f>VLOOKUP($F74,事故データ!$I$4:$AU$364,33,0)</f>
        <v>#N/A</v>
      </c>
      <c r="AN74" s="138"/>
      <c r="AO74" s="142" t="e">
        <f>VLOOKUP($G74,事故データ!$I$4:$AU$364,20,0)</f>
        <v>#N/A</v>
      </c>
      <c r="AP74" t="e">
        <f>VLOOKUP($G74,事故データ!$I$4:$AU$364,7,0)</f>
        <v>#N/A</v>
      </c>
      <c r="AQ74" t="e">
        <f>VLOOKUP($G74,事故データ!$I$4:$AU$364,14,0)</f>
        <v>#N/A</v>
      </c>
      <c r="AR74" s="143" t="e">
        <f>VLOOKUP($G74,事故データ!$I$4:$AU$364,33,0)</f>
        <v>#N/A</v>
      </c>
    </row>
    <row r="75" spans="1:44">
      <c r="A75" s="144" t="s">
        <v>430</v>
      </c>
      <c r="B75" s="144" t="s">
        <v>897</v>
      </c>
      <c r="C75" s="144" t="s">
        <v>898</v>
      </c>
      <c r="D75" s="144" t="s">
        <v>899</v>
      </c>
      <c r="E75" s="144" t="s">
        <v>900</v>
      </c>
      <c r="F75" s="144" t="s">
        <v>901</v>
      </c>
      <c r="G75" s="144" t="s">
        <v>902</v>
      </c>
      <c r="J75">
        <v>70</v>
      </c>
      <c r="K75" s="51" t="e">
        <f>VLOOKUP($A75,事故データ!$I$4:$AU$364,20,0)</f>
        <v>#N/A</v>
      </c>
      <c r="L75" s="140" t="e">
        <f>VLOOKUP($A75,事故データ!$I$4:$AU$364,7,0)</f>
        <v>#N/A</v>
      </c>
      <c r="M75" s="140" t="e">
        <f>VLOOKUP($A75,事故データ!$I$4:$AU$364,14,0)</f>
        <v>#N/A</v>
      </c>
      <c r="N75" s="145" t="e">
        <f>VLOOKUP($A75,事故データ!$I$4:$AU$364,33,0)</f>
        <v>#N/A</v>
      </c>
      <c r="P75" s="142" t="e">
        <f>VLOOKUP($B75,事故データ!$I$4:$AU$364,20,0)</f>
        <v>#N/A</v>
      </c>
      <c r="Q75" s="1" t="e">
        <f>VLOOKUP($B75,事故データ!$I$4:$AU$364,7,0)</f>
        <v>#N/A</v>
      </c>
      <c r="R75" s="1" t="e">
        <f>VLOOKUP($B75,事故データ!$I$4:$AU$364,14,0)</f>
        <v>#N/A</v>
      </c>
      <c r="S75" s="225" t="e">
        <f>VLOOKUP($B75,事故データ!$I$4:$AU$364,33,0)</f>
        <v>#N/A</v>
      </c>
      <c r="U75" s="142" t="e">
        <f>VLOOKUP($C75,事故データ!$I$4:$AU$364,20,0)</f>
        <v>#N/A</v>
      </c>
      <c r="V75" s="1" t="e">
        <f>VLOOKUP($C75,事故データ!$I$4:$AU$364,7,0)</f>
        <v>#N/A</v>
      </c>
      <c r="W75" s="1" t="e">
        <f>VLOOKUP($C75,事故データ!$I$4:$AU$364,14,0)</f>
        <v>#N/A</v>
      </c>
      <c r="X75" s="225" t="e">
        <f>VLOOKUP($C75,事故データ!$I$4:$AU$364,33,0)</f>
        <v>#N/A</v>
      </c>
      <c r="Z75" s="142" t="e">
        <f>VLOOKUP($D75,事故データ!$I$4:$AU$364,20,0)</f>
        <v>#N/A</v>
      </c>
      <c r="AA75" s="1" t="e">
        <f>VLOOKUP($D75,事故データ!$I$4:$AU$364,7,0)</f>
        <v>#N/A</v>
      </c>
      <c r="AB75" s="1" t="e">
        <f>VLOOKUP($D75,事故データ!$I$4:$AU$364,14,0)</f>
        <v>#N/A</v>
      </c>
      <c r="AC75" s="143" t="e">
        <f>VLOOKUP($D75,事故データ!$I$4:$AU$364,33,0)</f>
        <v>#N/A</v>
      </c>
      <c r="AE75" s="142" t="e">
        <f>VLOOKUP($E75,事故データ!$I$4:$AU$364,20,0)</f>
        <v>#N/A</v>
      </c>
      <c r="AF75" t="e">
        <f>VLOOKUP($E75,事故データ!$I$4:$AU$364,7,0)</f>
        <v>#N/A</v>
      </c>
      <c r="AG75" s="1" t="e">
        <f>VLOOKUP($E75,事故データ!$I$4:$AU$364,14,0)</f>
        <v>#N/A</v>
      </c>
      <c r="AH75" s="143" t="e">
        <f>VLOOKUP($E75,事故データ!$I$4:$AU$364,33,0)</f>
        <v>#N/A</v>
      </c>
      <c r="AJ75" s="142" t="e">
        <f>VLOOKUP($F75,事故データ!$I$4:$AU$364,20,0)</f>
        <v>#N/A</v>
      </c>
      <c r="AK75" t="e">
        <f>VLOOKUP($F75,事故データ!$I$4:$AU$364,7,0)</f>
        <v>#N/A</v>
      </c>
      <c r="AL75" s="1" t="e">
        <f>VLOOKUP($F75,事故データ!$I$4:$AU$364,14,0)</f>
        <v>#N/A</v>
      </c>
      <c r="AM75" s="143" t="e">
        <f>VLOOKUP($F75,事故データ!$I$4:$AU$364,33,0)</f>
        <v>#N/A</v>
      </c>
      <c r="AN75" s="138"/>
      <c r="AO75" s="142" t="e">
        <f>VLOOKUP($G75,事故データ!$I$4:$AU$364,20,0)</f>
        <v>#N/A</v>
      </c>
      <c r="AP75" t="e">
        <f>VLOOKUP($G75,事故データ!$I$4:$AU$364,7,0)</f>
        <v>#N/A</v>
      </c>
      <c r="AQ75" t="e">
        <f>VLOOKUP($G75,事故データ!$I$4:$AU$364,14,0)</f>
        <v>#N/A</v>
      </c>
      <c r="AR75" s="143" t="e">
        <f>VLOOKUP($G75,事故データ!$I$4:$AU$364,33,0)</f>
        <v>#N/A</v>
      </c>
    </row>
    <row r="76" spans="1:44">
      <c r="A76" s="144" t="s">
        <v>431</v>
      </c>
      <c r="B76" s="144" t="s">
        <v>903</v>
      </c>
      <c r="C76" s="144" t="s">
        <v>904</v>
      </c>
      <c r="D76" s="144" t="s">
        <v>905</v>
      </c>
      <c r="E76" s="144" t="s">
        <v>906</v>
      </c>
      <c r="F76" s="144" t="s">
        <v>907</v>
      </c>
      <c r="G76" s="144" t="s">
        <v>908</v>
      </c>
      <c r="J76">
        <v>71</v>
      </c>
      <c r="K76" s="51" t="e">
        <f>VLOOKUP($A76,事故データ!$I$4:$AU$364,20,0)</f>
        <v>#N/A</v>
      </c>
      <c r="L76" s="140" t="e">
        <f>VLOOKUP($A76,事故データ!$I$4:$AU$364,7,0)</f>
        <v>#N/A</v>
      </c>
      <c r="M76" s="140" t="e">
        <f>VLOOKUP($A76,事故データ!$I$4:$AU$364,14,0)</f>
        <v>#N/A</v>
      </c>
      <c r="N76" s="145" t="e">
        <f>VLOOKUP($A76,事故データ!$I$4:$AU$364,33,0)</f>
        <v>#N/A</v>
      </c>
      <c r="P76" s="142" t="e">
        <f>VLOOKUP($B76,事故データ!$I$4:$AU$364,20,0)</f>
        <v>#N/A</v>
      </c>
      <c r="Q76" s="1" t="e">
        <f>VLOOKUP($B76,事故データ!$I$4:$AU$364,7,0)</f>
        <v>#N/A</v>
      </c>
      <c r="R76" s="1" t="e">
        <f>VLOOKUP($B76,事故データ!$I$4:$AU$364,14,0)</f>
        <v>#N/A</v>
      </c>
      <c r="S76" s="225" t="e">
        <f>VLOOKUP($B76,事故データ!$I$4:$AU$364,33,0)</f>
        <v>#N/A</v>
      </c>
      <c r="U76" s="142" t="e">
        <f>VLOOKUP($C76,事故データ!$I$4:$AU$364,20,0)</f>
        <v>#N/A</v>
      </c>
      <c r="V76" s="1" t="e">
        <f>VLOOKUP($C76,事故データ!$I$4:$AU$364,7,0)</f>
        <v>#N/A</v>
      </c>
      <c r="W76" s="1" t="e">
        <f>VLOOKUP($C76,事故データ!$I$4:$AU$364,14,0)</f>
        <v>#N/A</v>
      </c>
      <c r="X76" s="225" t="e">
        <f>VLOOKUP($C76,事故データ!$I$4:$AU$364,33,0)</f>
        <v>#N/A</v>
      </c>
      <c r="Z76" s="142" t="e">
        <f>VLOOKUP($D76,事故データ!$I$4:$AU$364,20,0)</f>
        <v>#N/A</v>
      </c>
      <c r="AA76" s="1" t="e">
        <f>VLOOKUP($D76,事故データ!$I$4:$AU$364,7,0)</f>
        <v>#N/A</v>
      </c>
      <c r="AB76" s="1" t="e">
        <f>VLOOKUP($D76,事故データ!$I$4:$AU$364,14,0)</f>
        <v>#N/A</v>
      </c>
      <c r="AC76" s="143" t="e">
        <f>VLOOKUP($D76,事故データ!$I$4:$AU$364,33,0)</f>
        <v>#N/A</v>
      </c>
      <c r="AE76" s="142" t="e">
        <f>VLOOKUP($E76,事故データ!$I$4:$AU$364,20,0)</f>
        <v>#N/A</v>
      </c>
      <c r="AF76" t="e">
        <f>VLOOKUP($E76,事故データ!$I$4:$AU$364,7,0)</f>
        <v>#N/A</v>
      </c>
      <c r="AG76" s="1" t="e">
        <f>VLOOKUP($E76,事故データ!$I$4:$AU$364,14,0)</f>
        <v>#N/A</v>
      </c>
      <c r="AH76" s="143" t="e">
        <f>VLOOKUP($E76,事故データ!$I$4:$AU$364,33,0)</f>
        <v>#N/A</v>
      </c>
      <c r="AJ76" s="142" t="e">
        <f>VLOOKUP($F76,事故データ!$I$4:$AU$364,20,0)</f>
        <v>#N/A</v>
      </c>
      <c r="AK76" t="e">
        <f>VLOOKUP($F76,事故データ!$I$4:$AU$364,7,0)</f>
        <v>#N/A</v>
      </c>
      <c r="AL76" s="1" t="e">
        <f>VLOOKUP($F76,事故データ!$I$4:$AU$364,14,0)</f>
        <v>#N/A</v>
      </c>
      <c r="AM76" s="143" t="e">
        <f>VLOOKUP($F76,事故データ!$I$4:$AU$364,33,0)</f>
        <v>#N/A</v>
      </c>
      <c r="AN76" s="138"/>
      <c r="AO76" s="142" t="e">
        <f>VLOOKUP($G76,事故データ!$I$4:$AU$364,20,0)</f>
        <v>#N/A</v>
      </c>
      <c r="AP76" t="e">
        <f>VLOOKUP($G76,事故データ!$I$4:$AU$364,7,0)</f>
        <v>#N/A</v>
      </c>
      <c r="AQ76" t="e">
        <f>VLOOKUP($G76,事故データ!$I$4:$AU$364,14,0)</f>
        <v>#N/A</v>
      </c>
      <c r="AR76" s="143" t="e">
        <f>VLOOKUP($G76,事故データ!$I$4:$AU$364,33,0)</f>
        <v>#N/A</v>
      </c>
    </row>
    <row r="77" spans="1:44">
      <c r="A77" s="144" t="s">
        <v>432</v>
      </c>
      <c r="B77" s="144" t="s">
        <v>909</v>
      </c>
      <c r="C77" s="144" t="s">
        <v>910</v>
      </c>
      <c r="D77" s="144" t="s">
        <v>911</v>
      </c>
      <c r="E77" s="144" t="s">
        <v>912</v>
      </c>
      <c r="F77" s="144" t="s">
        <v>913</v>
      </c>
      <c r="G77" s="144" t="s">
        <v>914</v>
      </c>
      <c r="J77">
        <v>72</v>
      </c>
      <c r="K77" s="51" t="e">
        <f>VLOOKUP($A77,事故データ!$I$4:$AU$364,20,0)</f>
        <v>#N/A</v>
      </c>
      <c r="L77" s="140" t="e">
        <f>VLOOKUP($A77,事故データ!$I$4:$AU$364,7,0)</f>
        <v>#N/A</v>
      </c>
      <c r="M77" s="140" t="e">
        <f>VLOOKUP($A77,事故データ!$I$4:$AU$364,14,0)</f>
        <v>#N/A</v>
      </c>
      <c r="N77" s="145" t="e">
        <f>VLOOKUP($A77,事故データ!$I$4:$AU$364,33,0)</f>
        <v>#N/A</v>
      </c>
      <c r="P77" s="142" t="e">
        <f>VLOOKUP($B77,事故データ!$I$4:$AU$364,20,0)</f>
        <v>#N/A</v>
      </c>
      <c r="Q77" s="1" t="e">
        <f>VLOOKUP($B77,事故データ!$I$4:$AU$364,7,0)</f>
        <v>#N/A</v>
      </c>
      <c r="R77" s="1" t="e">
        <f>VLOOKUP($B77,事故データ!$I$4:$AU$364,14,0)</f>
        <v>#N/A</v>
      </c>
      <c r="S77" s="225" t="e">
        <f>VLOOKUP($B77,事故データ!$I$4:$AU$364,33,0)</f>
        <v>#N/A</v>
      </c>
      <c r="U77" s="142" t="e">
        <f>VLOOKUP($C77,事故データ!$I$4:$AU$364,20,0)</f>
        <v>#N/A</v>
      </c>
      <c r="V77" s="1" t="e">
        <f>VLOOKUP($C77,事故データ!$I$4:$AU$364,7,0)</f>
        <v>#N/A</v>
      </c>
      <c r="W77" s="1" t="e">
        <f>VLOOKUP($C77,事故データ!$I$4:$AU$364,14,0)</f>
        <v>#N/A</v>
      </c>
      <c r="X77" s="225" t="e">
        <f>VLOOKUP($C77,事故データ!$I$4:$AU$364,33,0)</f>
        <v>#N/A</v>
      </c>
      <c r="Z77" s="142" t="e">
        <f>VLOOKUP($D77,事故データ!$I$4:$AU$364,20,0)</f>
        <v>#N/A</v>
      </c>
      <c r="AA77" s="1" t="e">
        <f>VLOOKUP($D77,事故データ!$I$4:$AU$364,7,0)</f>
        <v>#N/A</v>
      </c>
      <c r="AB77" s="1" t="e">
        <f>VLOOKUP($D77,事故データ!$I$4:$AU$364,14,0)</f>
        <v>#N/A</v>
      </c>
      <c r="AC77" s="143" t="e">
        <f>VLOOKUP($D77,事故データ!$I$4:$AU$364,33,0)</f>
        <v>#N/A</v>
      </c>
      <c r="AE77" s="142" t="e">
        <f>VLOOKUP($E77,事故データ!$I$4:$AU$364,20,0)</f>
        <v>#N/A</v>
      </c>
      <c r="AF77" t="e">
        <f>VLOOKUP($E77,事故データ!$I$4:$AU$364,7,0)</f>
        <v>#N/A</v>
      </c>
      <c r="AG77" s="1" t="e">
        <f>VLOOKUP($E77,事故データ!$I$4:$AU$364,14,0)</f>
        <v>#N/A</v>
      </c>
      <c r="AH77" s="143" t="e">
        <f>VLOOKUP($E77,事故データ!$I$4:$AU$364,33,0)</f>
        <v>#N/A</v>
      </c>
      <c r="AJ77" s="142" t="e">
        <f>VLOOKUP($F77,事故データ!$I$4:$AU$364,20,0)</f>
        <v>#N/A</v>
      </c>
      <c r="AK77" t="e">
        <f>VLOOKUP($F77,事故データ!$I$4:$AU$364,7,0)</f>
        <v>#N/A</v>
      </c>
      <c r="AL77" s="1" t="e">
        <f>VLOOKUP($F77,事故データ!$I$4:$AU$364,14,0)</f>
        <v>#N/A</v>
      </c>
      <c r="AM77" s="143" t="e">
        <f>VLOOKUP($F77,事故データ!$I$4:$AU$364,33,0)</f>
        <v>#N/A</v>
      </c>
      <c r="AN77" s="138"/>
      <c r="AO77" s="142" t="e">
        <f>VLOOKUP($G77,事故データ!$I$4:$AU$364,20,0)</f>
        <v>#N/A</v>
      </c>
      <c r="AP77" t="e">
        <f>VLOOKUP($G77,事故データ!$I$4:$AU$364,7,0)</f>
        <v>#N/A</v>
      </c>
      <c r="AQ77" t="e">
        <f>VLOOKUP($G77,事故データ!$I$4:$AU$364,14,0)</f>
        <v>#N/A</v>
      </c>
      <c r="AR77" s="143" t="e">
        <f>VLOOKUP($G77,事故データ!$I$4:$AU$364,33,0)</f>
        <v>#N/A</v>
      </c>
    </row>
    <row r="78" spans="1:44">
      <c r="A78" s="144" t="s">
        <v>433</v>
      </c>
      <c r="B78" s="144" t="s">
        <v>915</v>
      </c>
      <c r="C78" s="144" t="s">
        <v>916</v>
      </c>
      <c r="D78" s="144" t="s">
        <v>917</v>
      </c>
      <c r="E78" s="144" t="s">
        <v>918</v>
      </c>
      <c r="F78" s="144" t="s">
        <v>919</v>
      </c>
      <c r="G78" s="144" t="s">
        <v>920</v>
      </c>
      <c r="J78">
        <v>73</v>
      </c>
      <c r="K78" s="51" t="e">
        <f>VLOOKUP($A78,事故データ!$I$4:$AU$364,20,0)</f>
        <v>#N/A</v>
      </c>
      <c r="L78" s="140" t="e">
        <f>VLOOKUP($A78,事故データ!$I$4:$AU$364,7,0)</f>
        <v>#N/A</v>
      </c>
      <c r="M78" s="140" t="e">
        <f>VLOOKUP($A78,事故データ!$I$4:$AU$364,14,0)</f>
        <v>#N/A</v>
      </c>
      <c r="N78" s="145" t="e">
        <f>VLOOKUP($A78,事故データ!$I$4:$AU$364,33,0)</f>
        <v>#N/A</v>
      </c>
      <c r="P78" s="142" t="e">
        <f>VLOOKUP($B78,事故データ!$I$4:$AU$364,20,0)</f>
        <v>#N/A</v>
      </c>
      <c r="Q78" s="1" t="e">
        <f>VLOOKUP($B78,事故データ!$I$4:$AU$364,7,0)</f>
        <v>#N/A</v>
      </c>
      <c r="R78" s="1" t="e">
        <f>VLOOKUP($B78,事故データ!$I$4:$AU$364,14,0)</f>
        <v>#N/A</v>
      </c>
      <c r="S78" s="225" t="e">
        <f>VLOOKUP($B78,事故データ!$I$4:$AU$364,33,0)</f>
        <v>#N/A</v>
      </c>
      <c r="U78" s="142" t="e">
        <f>VLOOKUP($C78,事故データ!$I$4:$AU$364,20,0)</f>
        <v>#N/A</v>
      </c>
      <c r="V78" s="1" t="e">
        <f>VLOOKUP($C78,事故データ!$I$4:$AU$364,7,0)</f>
        <v>#N/A</v>
      </c>
      <c r="W78" s="1" t="e">
        <f>VLOOKUP($C78,事故データ!$I$4:$AU$364,14,0)</f>
        <v>#N/A</v>
      </c>
      <c r="X78" s="225" t="e">
        <f>VLOOKUP($C78,事故データ!$I$4:$AU$364,33,0)</f>
        <v>#N/A</v>
      </c>
      <c r="Z78" s="142" t="e">
        <f>VLOOKUP($D78,事故データ!$I$4:$AU$364,20,0)</f>
        <v>#N/A</v>
      </c>
      <c r="AA78" s="1" t="e">
        <f>VLOOKUP($D78,事故データ!$I$4:$AU$364,7,0)</f>
        <v>#N/A</v>
      </c>
      <c r="AB78" s="1" t="e">
        <f>VLOOKUP($D78,事故データ!$I$4:$AU$364,14,0)</f>
        <v>#N/A</v>
      </c>
      <c r="AC78" s="143" t="e">
        <f>VLOOKUP($D78,事故データ!$I$4:$AU$364,33,0)</f>
        <v>#N/A</v>
      </c>
      <c r="AE78" s="142" t="e">
        <f>VLOOKUP($E78,事故データ!$I$4:$AU$364,20,0)</f>
        <v>#N/A</v>
      </c>
      <c r="AF78" t="e">
        <f>VLOOKUP($E78,事故データ!$I$4:$AU$364,7,0)</f>
        <v>#N/A</v>
      </c>
      <c r="AG78" s="1" t="e">
        <f>VLOOKUP($E78,事故データ!$I$4:$AU$364,14,0)</f>
        <v>#N/A</v>
      </c>
      <c r="AH78" s="143" t="e">
        <f>VLOOKUP($E78,事故データ!$I$4:$AU$364,33,0)</f>
        <v>#N/A</v>
      </c>
      <c r="AJ78" s="142" t="e">
        <f>VLOOKUP($F78,事故データ!$I$4:$AU$364,20,0)</f>
        <v>#N/A</v>
      </c>
      <c r="AK78" t="e">
        <f>VLOOKUP($F78,事故データ!$I$4:$AU$364,7,0)</f>
        <v>#N/A</v>
      </c>
      <c r="AL78" s="1" t="e">
        <f>VLOOKUP($F78,事故データ!$I$4:$AU$364,14,0)</f>
        <v>#N/A</v>
      </c>
      <c r="AM78" s="143" t="e">
        <f>VLOOKUP($F78,事故データ!$I$4:$AU$364,33,0)</f>
        <v>#N/A</v>
      </c>
      <c r="AN78" s="138"/>
      <c r="AO78" s="142" t="e">
        <f>VLOOKUP($G78,事故データ!$I$4:$AU$364,20,0)</f>
        <v>#N/A</v>
      </c>
      <c r="AP78" t="e">
        <f>VLOOKUP($G78,事故データ!$I$4:$AU$364,7,0)</f>
        <v>#N/A</v>
      </c>
      <c r="AQ78" t="e">
        <f>VLOOKUP($G78,事故データ!$I$4:$AU$364,14,0)</f>
        <v>#N/A</v>
      </c>
      <c r="AR78" s="143" t="e">
        <f>VLOOKUP($G78,事故データ!$I$4:$AU$364,33,0)</f>
        <v>#N/A</v>
      </c>
    </row>
    <row r="79" spans="1:44">
      <c r="A79" s="144" t="s">
        <v>434</v>
      </c>
      <c r="B79" s="144" t="s">
        <v>921</v>
      </c>
      <c r="C79" s="144" t="s">
        <v>922</v>
      </c>
      <c r="D79" s="144" t="s">
        <v>923</v>
      </c>
      <c r="E79" s="144" t="s">
        <v>924</v>
      </c>
      <c r="F79" s="144" t="s">
        <v>925</v>
      </c>
      <c r="G79" s="144" t="s">
        <v>926</v>
      </c>
      <c r="J79">
        <v>74</v>
      </c>
      <c r="K79" s="51" t="e">
        <f>VLOOKUP($A79,事故データ!$I$4:$AU$364,20,0)</f>
        <v>#N/A</v>
      </c>
      <c r="L79" s="140" t="e">
        <f>VLOOKUP($A79,事故データ!$I$4:$AU$364,7,0)</f>
        <v>#N/A</v>
      </c>
      <c r="M79" s="140" t="e">
        <f>VLOOKUP($A79,事故データ!$I$4:$AU$364,14,0)</f>
        <v>#N/A</v>
      </c>
      <c r="N79" s="145" t="e">
        <f>VLOOKUP($A79,事故データ!$I$4:$AU$364,33,0)</f>
        <v>#N/A</v>
      </c>
      <c r="P79" s="142" t="e">
        <f>VLOOKUP($B79,事故データ!$I$4:$AU$364,20,0)</f>
        <v>#N/A</v>
      </c>
      <c r="Q79" s="1" t="e">
        <f>VLOOKUP($B79,事故データ!$I$4:$AU$364,7,0)</f>
        <v>#N/A</v>
      </c>
      <c r="R79" s="1" t="e">
        <f>VLOOKUP($B79,事故データ!$I$4:$AU$364,14,0)</f>
        <v>#N/A</v>
      </c>
      <c r="S79" s="225" t="e">
        <f>VLOOKUP($B79,事故データ!$I$4:$AU$364,33,0)</f>
        <v>#N/A</v>
      </c>
      <c r="U79" s="142" t="e">
        <f>VLOOKUP($C79,事故データ!$I$4:$AU$364,20,0)</f>
        <v>#N/A</v>
      </c>
      <c r="V79" s="1" t="e">
        <f>VLOOKUP($C79,事故データ!$I$4:$AU$364,7,0)</f>
        <v>#N/A</v>
      </c>
      <c r="W79" s="1" t="e">
        <f>VLOOKUP($C79,事故データ!$I$4:$AU$364,14,0)</f>
        <v>#N/A</v>
      </c>
      <c r="X79" s="225" t="e">
        <f>VLOOKUP($C79,事故データ!$I$4:$AU$364,33,0)</f>
        <v>#N/A</v>
      </c>
      <c r="Z79" s="142" t="e">
        <f>VLOOKUP($D79,事故データ!$I$4:$AU$364,20,0)</f>
        <v>#N/A</v>
      </c>
      <c r="AA79" s="1" t="e">
        <f>VLOOKUP($D79,事故データ!$I$4:$AU$364,7,0)</f>
        <v>#N/A</v>
      </c>
      <c r="AB79" s="1" t="e">
        <f>VLOOKUP($D79,事故データ!$I$4:$AU$364,14,0)</f>
        <v>#N/A</v>
      </c>
      <c r="AC79" s="143" t="e">
        <f>VLOOKUP($D79,事故データ!$I$4:$AU$364,33,0)</f>
        <v>#N/A</v>
      </c>
      <c r="AE79" s="142" t="e">
        <f>VLOOKUP($E79,事故データ!$I$4:$AU$364,20,0)</f>
        <v>#N/A</v>
      </c>
      <c r="AF79" t="e">
        <f>VLOOKUP($E79,事故データ!$I$4:$AU$364,7,0)</f>
        <v>#N/A</v>
      </c>
      <c r="AG79" s="1" t="e">
        <f>VLOOKUP($E79,事故データ!$I$4:$AU$364,14,0)</f>
        <v>#N/A</v>
      </c>
      <c r="AH79" s="143" t="e">
        <f>VLOOKUP($E79,事故データ!$I$4:$AU$364,33,0)</f>
        <v>#N/A</v>
      </c>
      <c r="AJ79" s="142" t="e">
        <f>VLOOKUP($F79,事故データ!$I$4:$AU$364,20,0)</f>
        <v>#N/A</v>
      </c>
      <c r="AK79" t="e">
        <f>VLOOKUP($F79,事故データ!$I$4:$AU$364,7,0)</f>
        <v>#N/A</v>
      </c>
      <c r="AL79" s="1" t="e">
        <f>VLOOKUP($F79,事故データ!$I$4:$AU$364,14,0)</f>
        <v>#N/A</v>
      </c>
      <c r="AM79" s="143" t="e">
        <f>VLOOKUP($F79,事故データ!$I$4:$AU$364,33,0)</f>
        <v>#N/A</v>
      </c>
      <c r="AN79" s="138"/>
      <c r="AO79" s="142" t="e">
        <f>VLOOKUP($G79,事故データ!$I$4:$AU$364,20,0)</f>
        <v>#N/A</v>
      </c>
      <c r="AP79" t="e">
        <f>VLOOKUP($G79,事故データ!$I$4:$AU$364,7,0)</f>
        <v>#N/A</v>
      </c>
      <c r="AQ79" t="e">
        <f>VLOOKUP($G79,事故データ!$I$4:$AU$364,14,0)</f>
        <v>#N/A</v>
      </c>
      <c r="AR79" s="143" t="e">
        <f>VLOOKUP($G79,事故データ!$I$4:$AU$364,33,0)</f>
        <v>#N/A</v>
      </c>
    </row>
    <row r="80" spans="1:44">
      <c r="A80" s="144" t="s">
        <v>435</v>
      </c>
      <c r="B80" s="144" t="s">
        <v>927</v>
      </c>
      <c r="C80" s="144" t="s">
        <v>928</v>
      </c>
      <c r="D80" s="144" t="s">
        <v>929</v>
      </c>
      <c r="E80" s="144" t="s">
        <v>930</v>
      </c>
      <c r="F80" s="144" t="s">
        <v>931</v>
      </c>
      <c r="G80" s="144" t="s">
        <v>932</v>
      </c>
      <c r="J80">
        <v>75</v>
      </c>
      <c r="K80" s="51" t="e">
        <f>VLOOKUP($A80,事故データ!$I$4:$AU$364,20,0)</f>
        <v>#N/A</v>
      </c>
      <c r="L80" s="140" t="e">
        <f>VLOOKUP($A80,事故データ!$I$4:$AU$364,7,0)</f>
        <v>#N/A</v>
      </c>
      <c r="M80" s="140" t="e">
        <f>VLOOKUP($A80,事故データ!$I$4:$AU$364,14,0)</f>
        <v>#N/A</v>
      </c>
      <c r="N80" s="145" t="e">
        <f>VLOOKUP($A80,事故データ!$I$4:$AU$364,33,0)</f>
        <v>#N/A</v>
      </c>
      <c r="P80" s="142" t="e">
        <f>VLOOKUP($B80,事故データ!$I$4:$AU$364,20,0)</f>
        <v>#N/A</v>
      </c>
      <c r="Q80" s="1" t="e">
        <f>VLOOKUP($B80,事故データ!$I$4:$AU$364,7,0)</f>
        <v>#N/A</v>
      </c>
      <c r="R80" s="1" t="e">
        <f>VLOOKUP($B80,事故データ!$I$4:$AU$364,14,0)</f>
        <v>#N/A</v>
      </c>
      <c r="S80" s="225" t="e">
        <f>VLOOKUP($B80,事故データ!$I$4:$AU$364,33,0)</f>
        <v>#N/A</v>
      </c>
      <c r="U80" s="142" t="e">
        <f>VLOOKUP($C80,事故データ!$I$4:$AU$364,20,0)</f>
        <v>#N/A</v>
      </c>
      <c r="V80" s="1" t="e">
        <f>VLOOKUP($C80,事故データ!$I$4:$AU$364,7,0)</f>
        <v>#N/A</v>
      </c>
      <c r="W80" s="1" t="e">
        <f>VLOOKUP($C80,事故データ!$I$4:$AU$364,14,0)</f>
        <v>#N/A</v>
      </c>
      <c r="X80" s="225" t="e">
        <f>VLOOKUP($C80,事故データ!$I$4:$AU$364,33,0)</f>
        <v>#N/A</v>
      </c>
      <c r="Z80" s="142" t="e">
        <f>VLOOKUP($D80,事故データ!$I$4:$AU$364,20,0)</f>
        <v>#N/A</v>
      </c>
      <c r="AA80" s="1" t="e">
        <f>VLOOKUP($D80,事故データ!$I$4:$AU$364,7,0)</f>
        <v>#N/A</v>
      </c>
      <c r="AB80" s="1" t="e">
        <f>VLOOKUP($D80,事故データ!$I$4:$AU$364,14,0)</f>
        <v>#N/A</v>
      </c>
      <c r="AC80" s="143" t="e">
        <f>VLOOKUP($D80,事故データ!$I$4:$AU$364,33,0)</f>
        <v>#N/A</v>
      </c>
      <c r="AE80" s="142" t="e">
        <f>VLOOKUP($E80,事故データ!$I$4:$AU$364,20,0)</f>
        <v>#N/A</v>
      </c>
      <c r="AF80" t="e">
        <f>VLOOKUP($E80,事故データ!$I$4:$AU$364,7,0)</f>
        <v>#N/A</v>
      </c>
      <c r="AG80" s="1" t="e">
        <f>VLOOKUP($E80,事故データ!$I$4:$AU$364,14,0)</f>
        <v>#N/A</v>
      </c>
      <c r="AH80" s="143" t="e">
        <f>VLOOKUP($E80,事故データ!$I$4:$AU$364,33,0)</f>
        <v>#N/A</v>
      </c>
      <c r="AJ80" s="142" t="e">
        <f>VLOOKUP($F80,事故データ!$I$4:$AU$364,20,0)</f>
        <v>#N/A</v>
      </c>
      <c r="AK80" t="e">
        <f>VLOOKUP($F80,事故データ!$I$4:$AU$364,7,0)</f>
        <v>#N/A</v>
      </c>
      <c r="AL80" s="1" t="e">
        <f>VLOOKUP($F80,事故データ!$I$4:$AU$364,14,0)</f>
        <v>#N/A</v>
      </c>
      <c r="AM80" s="143" t="e">
        <f>VLOOKUP($F80,事故データ!$I$4:$AU$364,33,0)</f>
        <v>#N/A</v>
      </c>
      <c r="AN80" s="138"/>
      <c r="AO80" s="142" t="e">
        <f>VLOOKUP($G80,事故データ!$I$4:$AU$364,20,0)</f>
        <v>#N/A</v>
      </c>
      <c r="AP80" t="e">
        <f>VLOOKUP($G80,事故データ!$I$4:$AU$364,7,0)</f>
        <v>#N/A</v>
      </c>
      <c r="AQ80" t="e">
        <f>VLOOKUP($G80,事故データ!$I$4:$AU$364,14,0)</f>
        <v>#N/A</v>
      </c>
      <c r="AR80" s="143" t="e">
        <f>VLOOKUP($G80,事故データ!$I$4:$AU$364,33,0)</f>
        <v>#N/A</v>
      </c>
    </row>
    <row r="81" spans="1:44">
      <c r="A81" s="144" t="s">
        <v>436</v>
      </c>
      <c r="B81" s="144" t="s">
        <v>933</v>
      </c>
      <c r="C81" s="144" t="s">
        <v>934</v>
      </c>
      <c r="D81" s="144" t="s">
        <v>935</v>
      </c>
      <c r="E81" s="144" t="s">
        <v>936</v>
      </c>
      <c r="F81" s="144" t="s">
        <v>937</v>
      </c>
      <c r="G81" s="144" t="s">
        <v>938</v>
      </c>
      <c r="J81">
        <v>76</v>
      </c>
      <c r="K81" s="51" t="e">
        <f>VLOOKUP($A81,事故データ!$I$4:$AU$364,20,0)</f>
        <v>#N/A</v>
      </c>
      <c r="L81" s="140" t="e">
        <f>VLOOKUP($A81,事故データ!$I$4:$AU$364,7,0)</f>
        <v>#N/A</v>
      </c>
      <c r="M81" s="140" t="e">
        <f>VLOOKUP($A81,事故データ!$I$4:$AU$364,14,0)</f>
        <v>#N/A</v>
      </c>
      <c r="N81" s="145" t="e">
        <f>VLOOKUP($A81,事故データ!$I$4:$AU$364,33,0)</f>
        <v>#N/A</v>
      </c>
      <c r="P81" s="142" t="e">
        <f>VLOOKUP($B81,事故データ!$I$4:$AU$364,20,0)</f>
        <v>#N/A</v>
      </c>
      <c r="Q81" s="1" t="e">
        <f>VLOOKUP($B81,事故データ!$I$4:$AU$364,7,0)</f>
        <v>#N/A</v>
      </c>
      <c r="R81" s="1" t="e">
        <f>VLOOKUP($B81,事故データ!$I$4:$AU$364,14,0)</f>
        <v>#N/A</v>
      </c>
      <c r="S81" s="225" t="e">
        <f>VLOOKUP($B81,事故データ!$I$4:$AU$364,33,0)</f>
        <v>#N/A</v>
      </c>
      <c r="U81" s="142" t="e">
        <f>VLOOKUP($C81,事故データ!$I$4:$AU$364,20,0)</f>
        <v>#N/A</v>
      </c>
      <c r="V81" s="1" t="e">
        <f>VLOOKUP($C81,事故データ!$I$4:$AU$364,7,0)</f>
        <v>#N/A</v>
      </c>
      <c r="W81" s="1" t="e">
        <f>VLOOKUP($C81,事故データ!$I$4:$AU$364,14,0)</f>
        <v>#N/A</v>
      </c>
      <c r="X81" s="225" t="e">
        <f>VLOOKUP($C81,事故データ!$I$4:$AU$364,33,0)</f>
        <v>#N/A</v>
      </c>
      <c r="Z81" s="142" t="e">
        <f>VLOOKUP($D81,事故データ!$I$4:$AU$364,20,0)</f>
        <v>#N/A</v>
      </c>
      <c r="AA81" s="1" t="e">
        <f>VLOOKUP($D81,事故データ!$I$4:$AU$364,7,0)</f>
        <v>#N/A</v>
      </c>
      <c r="AB81" s="1" t="e">
        <f>VLOOKUP($D81,事故データ!$I$4:$AU$364,14,0)</f>
        <v>#N/A</v>
      </c>
      <c r="AC81" s="143" t="e">
        <f>VLOOKUP($D81,事故データ!$I$4:$AU$364,33,0)</f>
        <v>#N/A</v>
      </c>
      <c r="AE81" s="142" t="e">
        <f>VLOOKUP($E81,事故データ!$I$4:$AU$364,20,0)</f>
        <v>#N/A</v>
      </c>
      <c r="AF81" t="e">
        <f>VLOOKUP($E81,事故データ!$I$4:$AU$364,7,0)</f>
        <v>#N/A</v>
      </c>
      <c r="AG81" s="1" t="e">
        <f>VLOOKUP($E81,事故データ!$I$4:$AU$364,14,0)</f>
        <v>#N/A</v>
      </c>
      <c r="AH81" s="143" t="e">
        <f>VLOOKUP($E81,事故データ!$I$4:$AU$364,33,0)</f>
        <v>#N/A</v>
      </c>
      <c r="AJ81" s="142" t="e">
        <f>VLOOKUP($F81,事故データ!$I$4:$AU$364,20,0)</f>
        <v>#N/A</v>
      </c>
      <c r="AK81" t="e">
        <f>VLOOKUP($F81,事故データ!$I$4:$AU$364,7,0)</f>
        <v>#N/A</v>
      </c>
      <c r="AL81" s="1" t="e">
        <f>VLOOKUP($F81,事故データ!$I$4:$AU$364,14,0)</f>
        <v>#N/A</v>
      </c>
      <c r="AM81" s="143" t="e">
        <f>VLOOKUP($F81,事故データ!$I$4:$AU$364,33,0)</f>
        <v>#N/A</v>
      </c>
      <c r="AN81" s="138"/>
      <c r="AO81" s="142" t="e">
        <f>VLOOKUP($G81,事故データ!$I$4:$AU$364,20,0)</f>
        <v>#N/A</v>
      </c>
      <c r="AP81" t="e">
        <f>VLOOKUP($G81,事故データ!$I$4:$AU$364,7,0)</f>
        <v>#N/A</v>
      </c>
      <c r="AQ81" t="e">
        <f>VLOOKUP($G81,事故データ!$I$4:$AU$364,14,0)</f>
        <v>#N/A</v>
      </c>
      <c r="AR81" s="143" t="e">
        <f>VLOOKUP($G81,事故データ!$I$4:$AU$364,33,0)</f>
        <v>#N/A</v>
      </c>
    </row>
    <row r="82" spans="1:44">
      <c r="A82" s="144" t="s">
        <v>437</v>
      </c>
      <c r="B82" s="144" t="s">
        <v>939</v>
      </c>
      <c r="C82" s="144" t="s">
        <v>940</v>
      </c>
      <c r="D82" s="144" t="s">
        <v>941</v>
      </c>
      <c r="E82" s="144" t="s">
        <v>942</v>
      </c>
      <c r="F82" s="144" t="s">
        <v>943</v>
      </c>
      <c r="G82" s="144" t="s">
        <v>944</v>
      </c>
      <c r="J82">
        <v>77</v>
      </c>
      <c r="K82" s="51" t="e">
        <f>VLOOKUP($A82,事故データ!$I$4:$AU$364,20,0)</f>
        <v>#N/A</v>
      </c>
      <c r="L82" s="140" t="e">
        <f>VLOOKUP($A82,事故データ!$I$4:$AU$364,7,0)</f>
        <v>#N/A</v>
      </c>
      <c r="M82" s="140" t="e">
        <f>VLOOKUP($A82,事故データ!$I$4:$AU$364,14,0)</f>
        <v>#N/A</v>
      </c>
      <c r="N82" s="145" t="e">
        <f>VLOOKUP($A82,事故データ!$I$4:$AU$364,33,0)</f>
        <v>#N/A</v>
      </c>
      <c r="P82" s="142" t="e">
        <f>VLOOKUP($B82,事故データ!$I$4:$AU$364,20,0)</f>
        <v>#N/A</v>
      </c>
      <c r="Q82" s="1" t="e">
        <f>VLOOKUP($B82,事故データ!$I$4:$AU$364,7,0)</f>
        <v>#N/A</v>
      </c>
      <c r="R82" s="1" t="e">
        <f>VLOOKUP($B82,事故データ!$I$4:$AU$364,14,0)</f>
        <v>#N/A</v>
      </c>
      <c r="S82" s="225" t="e">
        <f>VLOOKUP($B82,事故データ!$I$4:$AU$364,33,0)</f>
        <v>#N/A</v>
      </c>
      <c r="U82" s="142" t="e">
        <f>VLOOKUP($C82,事故データ!$I$4:$AU$364,20,0)</f>
        <v>#N/A</v>
      </c>
      <c r="V82" s="1" t="e">
        <f>VLOOKUP($C82,事故データ!$I$4:$AU$364,7,0)</f>
        <v>#N/A</v>
      </c>
      <c r="W82" s="1" t="e">
        <f>VLOOKUP($C82,事故データ!$I$4:$AU$364,14,0)</f>
        <v>#N/A</v>
      </c>
      <c r="X82" s="225" t="e">
        <f>VLOOKUP($C82,事故データ!$I$4:$AU$364,33,0)</f>
        <v>#N/A</v>
      </c>
      <c r="Z82" s="142" t="e">
        <f>VLOOKUP($D82,事故データ!$I$4:$AU$364,20,0)</f>
        <v>#N/A</v>
      </c>
      <c r="AA82" s="1" t="e">
        <f>VLOOKUP($D82,事故データ!$I$4:$AU$364,7,0)</f>
        <v>#N/A</v>
      </c>
      <c r="AB82" s="1" t="e">
        <f>VLOOKUP($D82,事故データ!$I$4:$AU$364,14,0)</f>
        <v>#N/A</v>
      </c>
      <c r="AC82" s="143" t="e">
        <f>VLOOKUP($D82,事故データ!$I$4:$AU$364,33,0)</f>
        <v>#N/A</v>
      </c>
      <c r="AE82" s="142" t="e">
        <f>VLOOKUP($E82,事故データ!$I$4:$AU$364,20,0)</f>
        <v>#N/A</v>
      </c>
      <c r="AF82" t="e">
        <f>VLOOKUP($E82,事故データ!$I$4:$AU$364,7,0)</f>
        <v>#N/A</v>
      </c>
      <c r="AG82" s="1" t="e">
        <f>VLOOKUP($E82,事故データ!$I$4:$AU$364,14,0)</f>
        <v>#N/A</v>
      </c>
      <c r="AH82" s="143" t="e">
        <f>VLOOKUP($E82,事故データ!$I$4:$AU$364,33,0)</f>
        <v>#N/A</v>
      </c>
      <c r="AJ82" s="142" t="e">
        <f>VLOOKUP($F82,事故データ!$I$4:$AU$364,20,0)</f>
        <v>#N/A</v>
      </c>
      <c r="AK82" t="e">
        <f>VLOOKUP($F82,事故データ!$I$4:$AU$364,7,0)</f>
        <v>#N/A</v>
      </c>
      <c r="AL82" s="1" t="e">
        <f>VLOOKUP($F82,事故データ!$I$4:$AU$364,14,0)</f>
        <v>#N/A</v>
      </c>
      <c r="AM82" s="143" t="e">
        <f>VLOOKUP($F82,事故データ!$I$4:$AU$364,33,0)</f>
        <v>#N/A</v>
      </c>
      <c r="AN82" s="138"/>
      <c r="AO82" s="142" t="e">
        <f>VLOOKUP($G82,事故データ!$I$4:$AU$364,20,0)</f>
        <v>#N/A</v>
      </c>
      <c r="AP82" t="e">
        <f>VLOOKUP($G82,事故データ!$I$4:$AU$364,7,0)</f>
        <v>#N/A</v>
      </c>
      <c r="AQ82" t="e">
        <f>VLOOKUP($G82,事故データ!$I$4:$AU$364,14,0)</f>
        <v>#N/A</v>
      </c>
      <c r="AR82" s="143" t="e">
        <f>VLOOKUP($G82,事故データ!$I$4:$AU$364,33,0)</f>
        <v>#N/A</v>
      </c>
    </row>
    <row r="83" spans="1:44">
      <c r="A83" s="144" t="s">
        <v>438</v>
      </c>
      <c r="B83" s="144" t="s">
        <v>945</v>
      </c>
      <c r="C83" s="144" t="s">
        <v>946</v>
      </c>
      <c r="D83" s="144" t="s">
        <v>947</v>
      </c>
      <c r="E83" s="144" t="s">
        <v>948</v>
      </c>
      <c r="F83" s="144" t="s">
        <v>949</v>
      </c>
      <c r="G83" s="144" t="s">
        <v>950</v>
      </c>
      <c r="J83">
        <v>78</v>
      </c>
      <c r="K83" s="51" t="e">
        <f>VLOOKUP($A83,事故データ!$I$4:$AU$364,20,0)</f>
        <v>#N/A</v>
      </c>
      <c r="L83" s="140" t="e">
        <f>VLOOKUP($A83,事故データ!$I$4:$AU$364,7,0)</f>
        <v>#N/A</v>
      </c>
      <c r="M83" s="140" t="e">
        <f>VLOOKUP($A83,事故データ!$I$4:$AU$364,14,0)</f>
        <v>#N/A</v>
      </c>
      <c r="N83" s="145" t="e">
        <f>VLOOKUP($A83,事故データ!$I$4:$AU$364,33,0)</f>
        <v>#N/A</v>
      </c>
      <c r="P83" s="142" t="e">
        <f>VLOOKUP($B83,事故データ!$I$4:$AU$364,20,0)</f>
        <v>#N/A</v>
      </c>
      <c r="Q83" s="1" t="e">
        <f>VLOOKUP($B83,事故データ!$I$4:$AU$364,7,0)</f>
        <v>#N/A</v>
      </c>
      <c r="R83" s="1" t="e">
        <f>VLOOKUP($B83,事故データ!$I$4:$AU$364,14,0)</f>
        <v>#N/A</v>
      </c>
      <c r="S83" s="225" t="e">
        <f>VLOOKUP($B83,事故データ!$I$4:$AU$364,33,0)</f>
        <v>#N/A</v>
      </c>
      <c r="U83" s="142" t="e">
        <f>VLOOKUP($C83,事故データ!$I$4:$AU$364,20,0)</f>
        <v>#N/A</v>
      </c>
      <c r="V83" s="1" t="e">
        <f>VLOOKUP($C83,事故データ!$I$4:$AU$364,7,0)</f>
        <v>#N/A</v>
      </c>
      <c r="W83" s="1" t="e">
        <f>VLOOKUP($C83,事故データ!$I$4:$AU$364,14,0)</f>
        <v>#N/A</v>
      </c>
      <c r="X83" s="225" t="e">
        <f>VLOOKUP($C83,事故データ!$I$4:$AU$364,33,0)</f>
        <v>#N/A</v>
      </c>
      <c r="Z83" s="142" t="e">
        <f>VLOOKUP($D83,事故データ!$I$4:$AU$364,20,0)</f>
        <v>#N/A</v>
      </c>
      <c r="AA83" s="1" t="e">
        <f>VLOOKUP($D83,事故データ!$I$4:$AU$364,7,0)</f>
        <v>#N/A</v>
      </c>
      <c r="AB83" s="1" t="e">
        <f>VLOOKUP($D83,事故データ!$I$4:$AU$364,14,0)</f>
        <v>#N/A</v>
      </c>
      <c r="AC83" s="143" t="e">
        <f>VLOOKUP($D83,事故データ!$I$4:$AU$364,33,0)</f>
        <v>#N/A</v>
      </c>
      <c r="AE83" s="142" t="e">
        <f>VLOOKUP($E83,事故データ!$I$4:$AU$364,20,0)</f>
        <v>#N/A</v>
      </c>
      <c r="AF83" t="e">
        <f>VLOOKUP($E83,事故データ!$I$4:$AU$364,7,0)</f>
        <v>#N/A</v>
      </c>
      <c r="AG83" s="1" t="e">
        <f>VLOOKUP($E83,事故データ!$I$4:$AU$364,14,0)</f>
        <v>#N/A</v>
      </c>
      <c r="AH83" s="143" t="e">
        <f>VLOOKUP($E83,事故データ!$I$4:$AU$364,33,0)</f>
        <v>#N/A</v>
      </c>
      <c r="AJ83" s="142" t="e">
        <f>VLOOKUP($F83,事故データ!$I$4:$AU$364,20,0)</f>
        <v>#N/A</v>
      </c>
      <c r="AK83" t="e">
        <f>VLOOKUP($F83,事故データ!$I$4:$AU$364,7,0)</f>
        <v>#N/A</v>
      </c>
      <c r="AL83" s="1" t="e">
        <f>VLOOKUP($F83,事故データ!$I$4:$AU$364,14,0)</f>
        <v>#N/A</v>
      </c>
      <c r="AM83" s="143" t="e">
        <f>VLOOKUP($F83,事故データ!$I$4:$AU$364,33,0)</f>
        <v>#N/A</v>
      </c>
      <c r="AN83" s="138"/>
      <c r="AO83" s="142" t="e">
        <f>VLOOKUP($G83,事故データ!$I$4:$AU$364,20,0)</f>
        <v>#N/A</v>
      </c>
      <c r="AP83" t="e">
        <f>VLOOKUP($G83,事故データ!$I$4:$AU$364,7,0)</f>
        <v>#N/A</v>
      </c>
      <c r="AQ83" t="e">
        <f>VLOOKUP($G83,事故データ!$I$4:$AU$364,14,0)</f>
        <v>#N/A</v>
      </c>
      <c r="AR83" s="143" t="e">
        <f>VLOOKUP($G83,事故データ!$I$4:$AU$364,33,0)</f>
        <v>#N/A</v>
      </c>
    </row>
    <row r="84" spans="1:44">
      <c r="A84" s="144" t="s">
        <v>439</v>
      </c>
      <c r="B84" s="144" t="s">
        <v>951</v>
      </c>
      <c r="C84" s="144" t="s">
        <v>952</v>
      </c>
      <c r="D84" s="144" t="s">
        <v>953</v>
      </c>
      <c r="E84" s="144" t="s">
        <v>954</v>
      </c>
      <c r="F84" s="144" t="s">
        <v>955</v>
      </c>
      <c r="G84" s="144" t="s">
        <v>956</v>
      </c>
      <c r="J84">
        <v>79</v>
      </c>
      <c r="K84" s="51" t="e">
        <f>VLOOKUP($A84,事故データ!$I$4:$AU$364,20,0)</f>
        <v>#N/A</v>
      </c>
      <c r="L84" s="140" t="e">
        <f>VLOOKUP($A84,事故データ!$I$4:$AU$364,7,0)</f>
        <v>#N/A</v>
      </c>
      <c r="M84" s="140" t="e">
        <f>VLOOKUP($A84,事故データ!$I$4:$AU$364,14,0)</f>
        <v>#N/A</v>
      </c>
      <c r="N84" s="145" t="e">
        <f>VLOOKUP($A84,事故データ!$I$4:$AU$364,33,0)</f>
        <v>#N/A</v>
      </c>
      <c r="P84" s="142" t="e">
        <f>VLOOKUP($B84,事故データ!$I$4:$AU$364,20,0)</f>
        <v>#N/A</v>
      </c>
      <c r="Q84" s="1" t="e">
        <f>VLOOKUP($B84,事故データ!$I$4:$AU$364,7,0)</f>
        <v>#N/A</v>
      </c>
      <c r="R84" s="1" t="e">
        <f>VLOOKUP($B84,事故データ!$I$4:$AU$364,14,0)</f>
        <v>#N/A</v>
      </c>
      <c r="S84" s="225" t="e">
        <f>VLOOKUP($B84,事故データ!$I$4:$AU$364,33,0)</f>
        <v>#N/A</v>
      </c>
      <c r="U84" s="142" t="e">
        <f>VLOOKUP($C84,事故データ!$I$4:$AU$364,20,0)</f>
        <v>#N/A</v>
      </c>
      <c r="V84" s="1" t="e">
        <f>VLOOKUP($C84,事故データ!$I$4:$AU$364,7,0)</f>
        <v>#N/A</v>
      </c>
      <c r="W84" s="1" t="e">
        <f>VLOOKUP($C84,事故データ!$I$4:$AU$364,14,0)</f>
        <v>#N/A</v>
      </c>
      <c r="X84" s="225" t="e">
        <f>VLOOKUP($C84,事故データ!$I$4:$AU$364,33,0)</f>
        <v>#N/A</v>
      </c>
      <c r="Z84" s="142" t="e">
        <f>VLOOKUP($D84,事故データ!$I$4:$AU$364,20,0)</f>
        <v>#N/A</v>
      </c>
      <c r="AA84" s="1" t="e">
        <f>VLOOKUP($D84,事故データ!$I$4:$AU$364,7,0)</f>
        <v>#N/A</v>
      </c>
      <c r="AB84" s="1" t="e">
        <f>VLOOKUP($D84,事故データ!$I$4:$AU$364,14,0)</f>
        <v>#N/A</v>
      </c>
      <c r="AC84" s="143" t="e">
        <f>VLOOKUP($D84,事故データ!$I$4:$AU$364,33,0)</f>
        <v>#N/A</v>
      </c>
      <c r="AE84" s="142" t="e">
        <f>VLOOKUP($E84,事故データ!$I$4:$AU$364,20,0)</f>
        <v>#N/A</v>
      </c>
      <c r="AF84" t="e">
        <f>VLOOKUP($E84,事故データ!$I$4:$AU$364,7,0)</f>
        <v>#N/A</v>
      </c>
      <c r="AG84" s="1" t="e">
        <f>VLOOKUP($E84,事故データ!$I$4:$AU$364,14,0)</f>
        <v>#N/A</v>
      </c>
      <c r="AH84" s="143" t="e">
        <f>VLOOKUP($E84,事故データ!$I$4:$AU$364,33,0)</f>
        <v>#N/A</v>
      </c>
      <c r="AJ84" s="142" t="e">
        <f>VLOOKUP($F84,事故データ!$I$4:$AU$364,20,0)</f>
        <v>#N/A</v>
      </c>
      <c r="AK84" t="e">
        <f>VLOOKUP($F84,事故データ!$I$4:$AU$364,7,0)</f>
        <v>#N/A</v>
      </c>
      <c r="AL84" s="1" t="e">
        <f>VLOOKUP($F84,事故データ!$I$4:$AU$364,14,0)</f>
        <v>#N/A</v>
      </c>
      <c r="AM84" s="143" t="e">
        <f>VLOOKUP($F84,事故データ!$I$4:$AU$364,33,0)</f>
        <v>#N/A</v>
      </c>
      <c r="AN84" s="138"/>
      <c r="AO84" s="142" t="e">
        <f>VLOOKUP($G84,事故データ!$I$4:$AU$364,20,0)</f>
        <v>#N/A</v>
      </c>
      <c r="AP84" t="e">
        <f>VLOOKUP($G84,事故データ!$I$4:$AU$364,7,0)</f>
        <v>#N/A</v>
      </c>
      <c r="AQ84" t="e">
        <f>VLOOKUP($G84,事故データ!$I$4:$AU$364,14,0)</f>
        <v>#N/A</v>
      </c>
      <c r="AR84" s="143" t="e">
        <f>VLOOKUP($G84,事故データ!$I$4:$AU$364,33,0)</f>
        <v>#N/A</v>
      </c>
    </row>
    <row r="85" spans="1:44">
      <c r="A85" s="144" t="s">
        <v>440</v>
      </c>
      <c r="B85" s="144" t="s">
        <v>957</v>
      </c>
      <c r="C85" s="144" t="s">
        <v>958</v>
      </c>
      <c r="D85" s="144" t="s">
        <v>959</v>
      </c>
      <c r="E85" s="144" t="s">
        <v>960</v>
      </c>
      <c r="F85" s="144" t="s">
        <v>961</v>
      </c>
      <c r="G85" s="144" t="s">
        <v>962</v>
      </c>
      <c r="J85">
        <v>80</v>
      </c>
      <c r="K85" s="51" t="e">
        <f>VLOOKUP($A85,事故データ!$I$4:$AU$364,20,0)</f>
        <v>#N/A</v>
      </c>
      <c r="L85" s="140" t="e">
        <f>VLOOKUP($A85,事故データ!$I$4:$AU$364,7,0)</f>
        <v>#N/A</v>
      </c>
      <c r="M85" s="140" t="e">
        <f>VLOOKUP($A85,事故データ!$I$4:$AU$364,14,0)</f>
        <v>#N/A</v>
      </c>
      <c r="N85" s="145" t="e">
        <f>VLOOKUP($A85,事故データ!$I$4:$AU$364,33,0)</f>
        <v>#N/A</v>
      </c>
      <c r="P85" s="142" t="e">
        <f>VLOOKUP($B85,事故データ!$I$4:$AU$364,20,0)</f>
        <v>#N/A</v>
      </c>
      <c r="Q85" s="1" t="e">
        <f>VLOOKUP($B85,事故データ!$I$4:$AU$364,7,0)</f>
        <v>#N/A</v>
      </c>
      <c r="R85" s="1" t="e">
        <f>VLOOKUP($B85,事故データ!$I$4:$AU$364,14,0)</f>
        <v>#N/A</v>
      </c>
      <c r="S85" s="225" t="e">
        <f>VLOOKUP($B85,事故データ!$I$4:$AU$364,33,0)</f>
        <v>#N/A</v>
      </c>
      <c r="U85" s="142" t="e">
        <f>VLOOKUP($C85,事故データ!$I$4:$AU$364,20,0)</f>
        <v>#N/A</v>
      </c>
      <c r="V85" s="1" t="e">
        <f>VLOOKUP($C85,事故データ!$I$4:$AU$364,7,0)</f>
        <v>#N/A</v>
      </c>
      <c r="W85" s="1" t="e">
        <f>VLOOKUP($C85,事故データ!$I$4:$AU$364,14,0)</f>
        <v>#N/A</v>
      </c>
      <c r="X85" s="225" t="e">
        <f>VLOOKUP($C85,事故データ!$I$4:$AU$364,33,0)</f>
        <v>#N/A</v>
      </c>
      <c r="Z85" s="142" t="e">
        <f>VLOOKUP($D85,事故データ!$I$4:$AU$364,20,0)</f>
        <v>#N/A</v>
      </c>
      <c r="AA85" s="1" t="e">
        <f>VLOOKUP($D85,事故データ!$I$4:$AU$364,7,0)</f>
        <v>#N/A</v>
      </c>
      <c r="AB85" s="1" t="e">
        <f>VLOOKUP($D85,事故データ!$I$4:$AU$364,14,0)</f>
        <v>#N/A</v>
      </c>
      <c r="AC85" s="143" t="e">
        <f>VLOOKUP($D85,事故データ!$I$4:$AU$364,33,0)</f>
        <v>#N/A</v>
      </c>
      <c r="AE85" s="142" t="e">
        <f>VLOOKUP($E85,事故データ!$I$4:$AU$364,20,0)</f>
        <v>#N/A</v>
      </c>
      <c r="AF85" t="e">
        <f>VLOOKUP($E85,事故データ!$I$4:$AU$364,7,0)</f>
        <v>#N/A</v>
      </c>
      <c r="AG85" s="1" t="e">
        <f>VLOOKUP($E85,事故データ!$I$4:$AU$364,14,0)</f>
        <v>#N/A</v>
      </c>
      <c r="AH85" s="143" t="e">
        <f>VLOOKUP($E85,事故データ!$I$4:$AU$364,33,0)</f>
        <v>#N/A</v>
      </c>
      <c r="AJ85" s="142" t="e">
        <f>VLOOKUP($F85,事故データ!$I$4:$AU$364,20,0)</f>
        <v>#N/A</v>
      </c>
      <c r="AK85" t="e">
        <f>VLOOKUP($F85,事故データ!$I$4:$AU$364,7,0)</f>
        <v>#N/A</v>
      </c>
      <c r="AL85" s="1" t="e">
        <f>VLOOKUP($F85,事故データ!$I$4:$AU$364,14,0)</f>
        <v>#N/A</v>
      </c>
      <c r="AM85" s="143" t="e">
        <f>VLOOKUP($F85,事故データ!$I$4:$AU$364,33,0)</f>
        <v>#N/A</v>
      </c>
      <c r="AN85" s="138"/>
      <c r="AO85" s="142" t="e">
        <f>VLOOKUP($G85,事故データ!$I$4:$AU$364,20,0)</f>
        <v>#N/A</v>
      </c>
      <c r="AP85" t="e">
        <f>VLOOKUP($G85,事故データ!$I$4:$AU$364,7,0)</f>
        <v>#N/A</v>
      </c>
      <c r="AQ85" t="e">
        <f>VLOOKUP($G85,事故データ!$I$4:$AU$364,14,0)</f>
        <v>#N/A</v>
      </c>
      <c r="AR85" s="143" t="e">
        <f>VLOOKUP($G85,事故データ!$I$4:$AU$364,33,0)</f>
        <v>#N/A</v>
      </c>
    </row>
    <row r="86" spans="1:44">
      <c r="A86" s="144" t="s">
        <v>441</v>
      </c>
      <c r="B86" s="144" t="s">
        <v>963</v>
      </c>
      <c r="C86" s="144" t="s">
        <v>964</v>
      </c>
      <c r="D86" s="144" t="s">
        <v>965</v>
      </c>
      <c r="E86" s="144" t="s">
        <v>966</v>
      </c>
      <c r="F86" s="144" t="s">
        <v>967</v>
      </c>
      <c r="G86" s="144" t="s">
        <v>968</v>
      </c>
      <c r="J86">
        <v>81</v>
      </c>
      <c r="K86" s="51" t="e">
        <f>VLOOKUP($A86,事故データ!$I$4:$AU$364,20,0)</f>
        <v>#N/A</v>
      </c>
      <c r="L86" s="140" t="e">
        <f>VLOOKUP($A86,事故データ!$I$4:$AU$364,7,0)</f>
        <v>#N/A</v>
      </c>
      <c r="M86" s="140" t="e">
        <f>VLOOKUP($A86,事故データ!$I$4:$AU$364,14,0)</f>
        <v>#N/A</v>
      </c>
      <c r="N86" s="145" t="e">
        <f>VLOOKUP($A86,事故データ!$I$4:$AU$364,33,0)</f>
        <v>#N/A</v>
      </c>
      <c r="P86" s="142" t="e">
        <f>VLOOKUP($B86,事故データ!$I$4:$AU$364,20,0)</f>
        <v>#N/A</v>
      </c>
      <c r="Q86" s="1" t="e">
        <f>VLOOKUP($B86,事故データ!$I$4:$AU$364,7,0)</f>
        <v>#N/A</v>
      </c>
      <c r="R86" s="1" t="e">
        <f>VLOOKUP($B86,事故データ!$I$4:$AU$364,14,0)</f>
        <v>#N/A</v>
      </c>
      <c r="S86" s="225" t="e">
        <f>VLOOKUP($B86,事故データ!$I$4:$AU$364,33,0)</f>
        <v>#N/A</v>
      </c>
      <c r="U86" s="142" t="e">
        <f>VLOOKUP($C86,事故データ!$I$4:$AU$364,20,0)</f>
        <v>#N/A</v>
      </c>
      <c r="V86" s="1" t="e">
        <f>VLOOKUP($C86,事故データ!$I$4:$AU$364,7,0)</f>
        <v>#N/A</v>
      </c>
      <c r="W86" s="1" t="e">
        <f>VLOOKUP($C86,事故データ!$I$4:$AU$364,14,0)</f>
        <v>#N/A</v>
      </c>
      <c r="X86" s="225" t="e">
        <f>VLOOKUP($C86,事故データ!$I$4:$AU$364,33,0)</f>
        <v>#N/A</v>
      </c>
      <c r="Z86" s="142" t="e">
        <f>VLOOKUP($D86,事故データ!$I$4:$AU$364,20,0)</f>
        <v>#N/A</v>
      </c>
      <c r="AA86" s="1" t="e">
        <f>VLOOKUP($D86,事故データ!$I$4:$AU$364,7,0)</f>
        <v>#N/A</v>
      </c>
      <c r="AB86" s="1" t="e">
        <f>VLOOKUP($D86,事故データ!$I$4:$AU$364,14,0)</f>
        <v>#N/A</v>
      </c>
      <c r="AC86" s="143" t="e">
        <f>VLOOKUP($D86,事故データ!$I$4:$AU$364,33,0)</f>
        <v>#N/A</v>
      </c>
      <c r="AE86" s="142" t="e">
        <f>VLOOKUP($E86,事故データ!$I$4:$AU$364,20,0)</f>
        <v>#N/A</v>
      </c>
      <c r="AF86" t="e">
        <f>VLOOKUP($E86,事故データ!$I$4:$AU$364,7,0)</f>
        <v>#N/A</v>
      </c>
      <c r="AG86" s="1" t="e">
        <f>VLOOKUP($E86,事故データ!$I$4:$AU$364,14,0)</f>
        <v>#N/A</v>
      </c>
      <c r="AH86" s="143" t="e">
        <f>VLOOKUP($E86,事故データ!$I$4:$AU$364,33,0)</f>
        <v>#N/A</v>
      </c>
      <c r="AJ86" s="142" t="e">
        <f>VLOOKUP($F86,事故データ!$I$4:$AU$364,20,0)</f>
        <v>#N/A</v>
      </c>
      <c r="AK86" t="e">
        <f>VLOOKUP($F86,事故データ!$I$4:$AU$364,7,0)</f>
        <v>#N/A</v>
      </c>
      <c r="AL86" s="1" t="e">
        <f>VLOOKUP($F86,事故データ!$I$4:$AU$364,14,0)</f>
        <v>#N/A</v>
      </c>
      <c r="AM86" s="143" t="e">
        <f>VLOOKUP($F86,事故データ!$I$4:$AU$364,33,0)</f>
        <v>#N/A</v>
      </c>
      <c r="AN86" s="138"/>
      <c r="AO86" s="142" t="e">
        <f>VLOOKUP($G86,事故データ!$I$4:$AU$364,20,0)</f>
        <v>#N/A</v>
      </c>
      <c r="AP86" t="e">
        <f>VLOOKUP($G86,事故データ!$I$4:$AU$364,7,0)</f>
        <v>#N/A</v>
      </c>
      <c r="AQ86" t="e">
        <f>VLOOKUP($G86,事故データ!$I$4:$AU$364,14,0)</f>
        <v>#N/A</v>
      </c>
      <c r="AR86" s="143" t="e">
        <f>VLOOKUP($G86,事故データ!$I$4:$AU$364,33,0)</f>
        <v>#N/A</v>
      </c>
    </row>
    <row r="87" spans="1:44">
      <c r="A87" s="144" t="s">
        <v>442</v>
      </c>
      <c r="B87" s="144" t="s">
        <v>969</v>
      </c>
      <c r="C87" s="144" t="s">
        <v>970</v>
      </c>
      <c r="D87" s="144" t="s">
        <v>971</v>
      </c>
      <c r="E87" s="144" t="s">
        <v>972</v>
      </c>
      <c r="F87" s="144" t="s">
        <v>973</v>
      </c>
      <c r="G87" s="144" t="s">
        <v>974</v>
      </c>
      <c r="J87">
        <v>82</v>
      </c>
      <c r="K87" s="51" t="e">
        <f>VLOOKUP($A87,事故データ!$I$4:$AU$364,20,0)</f>
        <v>#N/A</v>
      </c>
      <c r="L87" s="140" t="e">
        <f>VLOOKUP($A87,事故データ!$I$4:$AU$364,7,0)</f>
        <v>#N/A</v>
      </c>
      <c r="M87" s="140" t="e">
        <f>VLOOKUP($A87,事故データ!$I$4:$AU$364,14,0)</f>
        <v>#N/A</v>
      </c>
      <c r="N87" s="145" t="e">
        <f>VLOOKUP($A87,事故データ!$I$4:$AU$364,33,0)</f>
        <v>#N/A</v>
      </c>
      <c r="P87" s="142" t="e">
        <f>VLOOKUP($B87,事故データ!$I$4:$AU$364,20,0)</f>
        <v>#N/A</v>
      </c>
      <c r="Q87" s="1" t="e">
        <f>VLOOKUP($B87,事故データ!$I$4:$AU$364,7,0)</f>
        <v>#N/A</v>
      </c>
      <c r="R87" s="1" t="e">
        <f>VLOOKUP($B87,事故データ!$I$4:$AU$364,14,0)</f>
        <v>#N/A</v>
      </c>
      <c r="S87" s="225" t="e">
        <f>VLOOKUP($B87,事故データ!$I$4:$AU$364,33,0)</f>
        <v>#N/A</v>
      </c>
      <c r="U87" s="142" t="e">
        <f>VLOOKUP($C87,事故データ!$I$4:$AU$364,20,0)</f>
        <v>#N/A</v>
      </c>
      <c r="V87" s="1" t="e">
        <f>VLOOKUP($C87,事故データ!$I$4:$AU$364,7,0)</f>
        <v>#N/A</v>
      </c>
      <c r="W87" s="1" t="e">
        <f>VLOOKUP($C87,事故データ!$I$4:$AU$364,14,0)</f>
        <v>#N/A</v>
      </c>
      <c r="X87" s="225" t="e">
        <f>VLOOKUP($C87,事故データ!$I$4:$AU$364,33,0)</f>
        <v>#N/A</v>
      </c>
      <c r="Z87" s="142" t="e">
        <f>VLOOKUP($D87,事故データ!$I$4:$AU$364,20,0)</f>
        <v>#N/A</v>
      </c>
      <c r="AA87" s="1" t="e">
        <f>VLOOKUP($D87,事故データ!$I$4:$AU$364,7,0)</f>
        <v>#N/A</v>
      </c>
      <c r="AB87" s="1" t="e">
        <f>VLOOKUP($D87,事故データ!$I$4:$AU$364,14,0)</f>
        <v>#N/A</v>
      </c>
      <c r="AC87" s="143" t="e">
        <f>VLOOKUP($D87,事故データ!$I$4:$AU$364,33,0)</f>
        <v>#N/A</v>
      </c>
      <c r="AE87" s="142" t="e">
        <f>VLOOKUP($E87,事故データ!$I$4:$AU$364,20,0)</f>
        <v>#N/A</v>
      </c>
      <c r="AF87" t="e">
        <f>VLOOKUP($E87,事故データ!$I$4:$AU$364,7,0)</f>
        <v>#N/A</v>
      </c>
      <c r="AG87" s="1" t="e">
        <f>VLOOKUP($E87,事故データ!$I$4:$AU$364,14,0)</f>
        <v>#N/A</v>
      </c>
      <c r="AH87" s="143" t="e">
        <f>VLOOKUP($E87,事故データ!$I$4:$AU$364,33,0)</f>
        <v>#N/A</v>
      </c>
      <c r="AJ87" s="142" t="e">
        <f>VLOOKUP($F87,事故データ!$I$4:$AU$364,20,0)</f>
        <v>#N/A</v>
      </c>
      <c r="AK87" t="e">
        <f>VLOOKUP($F87,事故データ!$I$4:$AU$364,7,0)</f>
        <v>#N/A</v>
      </c>
      <c r="AL87" s="1" t="e">
        <f>VLOOKUP($F87,事故データ!$I$4:$AU$364,14,0)</f>
        <v>#N/A</v>
      </c>
      <c r="AM87" s="143" t="e">
        <f>VLOOKUP($F87,事故データ!$I$4:$AU$364,33,0)</f>
        <v>#N/A</v>
      </c>
      <c r="AN87" s="138"/>
      <c r="AO87" s="142" t="e">
        <f>VLOOKUP($G87,事故データ!$I$4:$AU$364,20,0)</f>
        <v>#N/A</v>
      </c>
      <c r="AP87" t="e">
        <f>VLOOKUP($G87,事故データ!$I$4:$AU$364,7,0)</f>
        <v>#N/A</v>
      </c>
      <c r="AQ87" t="e">
        <f>VLOOKUP($G87,事故データ!$I$4:$AU$364,14,0)</f>
        <v>#N/A</v>
      </c>
      <c r="AR87" s="143" t="e">
        <f>VLOOKUP($G87,事故データ!$I$4:$AU$364,33,0)</f>
        <v>#N/A</v>
      </c>
    </row>
    <row r="88" spans="1:44">
      <c r="A88" s="144" t="s">
        <v>443</v>
      </c>
      <c r="B88" s="144" t="s">
        <v>975</v>
      </c>
      <c r="C88" s="144" t="s">
        <v>976</v>
      </c>
      <c r="D88" s="144" t="s">
        <v>977</v>
      </c>
      <c r="E88" s="144" t="s">
        <v>978</v>
      </c>
      <c r="F88" s="144" t="s">
        <v>979</v>
      </c>
      <c r="G88" s="144" t="s">
        <v>980</v>
      </c>
      <c r="J88">
        <v>83</v>
      </c>
      <c r="K88" s="51" t="e">
        <f>VLOOKUP($A88,事故データ!$I$4:$AU$364,20,0)</f>
        <v>#N/A</v>
      </c>
      <c r="L88" s="140" t="e">
        <f>VLOOKUP($A88,事故データ!$I$4:$AU$364,7,0)</f>
        <v>#N/A</v>
      </c>
      <c r="M88" s="140" t="e">
        <f>VLOOKUP($A88,事故データ!$I$4:$AU$364,14,0)</f>
        <v>#N/A</v>
      </c>
      <c r="N88" s="145" t="e">
        <f>VLOOKUP($A88,事故データ!$I$4:$AU$364,33,0)</f>
        <v>#N/A</v>
      </c>
      <c r="P88" s="142" t="e">
        <f>VLOOKUP($B88,事故データ!$I$4:$AU$364,20,0)</f>
        <v>#N/A</v>
      </c>
      <c r="Q88" s="1" t="e">
        <f>VLOOKUP($B88,事故データ!$I$4:$AU$364,7,0)</f>
        <v>#N/A</v>
      </c>
      <c r="R88" s="1" t="e">
        <f>VLOOKUP($B88,事故データ!$I$4:$AU$364,14,0)</f>
        <v>#N/A</v>
      </c>
      <c r="S88" s="225" t="e">
        <f>VLOOKUP($B88,事故データ!$I$4:$AU$364,33,0)</f>
        <v>#N/A</v>
      </c>
      <c r="U88" s="142" t="e">
        <f>VLOOKUP($C88,事故データ!$I$4:$AU$364,20,0)</f>
        <v>#N/A</v>
      </c>
      <c r="V88" s="1" t="e">
        <f>VLOOKUP($C88,事故データ!$I$4:$AU$364,7,0)</f>
        <v>#N/A</v>
      </c>
      <c r="W88" s="1" t="e">
        <f>VLOOKUP($C88,事故データ!$I$4:$AU$364,14,0)</f>
        <v>#N/A</v>
      </c>
      <c r="X88" s="225" t="e">
        <f>VLOOKUP($C88,事故データ!$I$4:$AU$364,33,0)</f>
        <v>#N/A</v>
      </c>
      <c r="Z88" s="142" t="e">
        <f>VLOOKUP($D88,事故データ!$I$4:$AU$364,20,0)</f>
        <v>#N/A</v>
      </c>
      <c r="AA88" s="1" t="e">
        <f>VLOOKUP($D88,事故データ!$I$4:$AU$364,7,0)</f>
        <v>#N/A</v>
      </c>
      <c r="AB88" s="1" t="e">
        <f>VLOOKUP($D88,事故データ!$I$4:$AU$364,14,0)</f>
        <v>#N/A</v>
      </c>
      <c r="AC88" s="143" t="e">
        <f>VLOOKUP($D88,事故データ!$I$4:$AU$364,33,0)</f>
        <v>#N/A</v>
      </c>
      <c r="AE88" s="142" t="e">
        <f>VLOOKUP($E88,事故データ!$I$4:$AU$364,20,0)</f>
        <v>#N/A</v>
      </c>
      <c r="AF88" t="e">
        <f>VLOOKUP($E88,事故データ!$I$4:$AU$364,7,0)</f>
        <v>#N/A</v>
      </c>
      <c r="AG88" s="1" t="e">
        <f>VLOOKUP($E88,事故データ!$I$4:$AU$364,14,0)</f>
        <v>#N/A</v>
      </c>
      <c r="AH88" s="143" t="e">
        <f>VLOOKUP($E88,事故データ!$I$4:$AU$364,33,0)</f>
        <v>#N/A</v>
      </c>
      <c r="AJ88" s="142" t="e">
        <f>VLOOKUP($F88,事故データ!$I$4:$AU$364,20,0)</f>
        <v>#N/A</v>
      </c>
      <c r="AK88" t="e">
        <f>VLOOKUP($F88,事故データ!$I$4:$AU$364,7,0)</f>
        <v>#N/A</v>
      </c>
      <c r="AL88" s="1" t="e">
        <f>VLOOKUP($F88,事故データ!$I$4:$AU$364,14,0)</f>
        <v>#N/A</v>
      </c>
      <c r="AM88" s="143" t="e">
        <f>VLOOKUP($F88,事故データ!$I$4:$AU$364,33,0)</f>
        <v>#N/A</v>
      </c>
      <c r="AN88" s="138"/>
      <c r="AO88" s="142" t="e">
        <f>VLOOKUP($G88,事故データ!$I$4:$AU$364,20,0)</f>
        <v>#N/A</v>
      </c>
      <c r="AP88" t="e">
        <f>VLOOKUP($G88,事故データ!$I$4:$AU$364,7,0)</f>
        <v>#N/A</v>
      </c>
      <c r="AQ88" t="e">
        <f>VLOOKUP($G88,事故データ!$I$4:$AU$364,14,0)</f>
        <v>#N/A</v>
      </c>
      <c r="AR88" s="143" t="e">
        <f>VLOOKUP($G88,事故データ!$I$4:$AU$364,33,0)</f>
        <v>#N/A</v>
      </c>
    </row>
    <row r="89" spans="1:44">
      <c r="A89" s="144" t="s">
        <v>444</v>
      </c>
      <c r="B89" s="144" t="s">
        <v>981</v>
      </c>
      <c r="C89" s="144" t="s">
        <v>982</v>
      </c>
      <c r="D89" s="144" t="s">
        <v>983</v>
      </c>
      <c r="E89" s="144" t="s">
        <v>984</v>
      </c>
      <c r="F89" s="144" t="s">
        <v>985</v>
      </c>
      <c r="G89" s="144" t="s">
        <v>986</v>
      </c>
      <c r="J89">
        <v>84</v>
      </c>
      <c r="K89" s="51" t="e">
        <f>VLOOKUP($A89,事故データ!$I$4:$AU$364,20,0)</f>
        <v>#N/A</v>
      </c>
      <c r="L89" s="140" t="e">
        <f>VLOOKUP($A89,事故データ!$I$4:$AU$364,7,0)</f>
        <v>#N/A</v>
      </c>
      <c r="M89" s="140" t="e">
        <f>VLOOKUP($A89,事故データ!$I$4:$AU$364,14,0)</f>
        <v>#N/A</v>
      </c>
      <c r="N89" s="145" t="e">
        <f>VLOOKUP($A89,事故データ!$I$4:$AU$364,33,0)</f>
        <v>#N/A</v>
      </c>
      <c r="P89" s="142" t="e">
        <f>VLOOKUP($B89,事故データ!$I$4:$AU$364,20,0)</f>
        <v>#N/A</v>
      </c>
      <c r="Q89" s="1" t="e">
        <f>VLOOKUP($B89,事故データ!$I$4:$AU$364,7,0)</f>
        <v>#N/A</v>
      </c>
      <c r="R89" s="1" t="e">
        <f>VLOOKUP($B89,事故データ!$I$4:$AU$364,14,0)</f>
        <v>#N/A</v>
      </c>
      <c r="S89" s="225" t="e">
        <f>VLOOKUP($B89,事故データ!$I$4:$AU$364,33,0)</f>
        <v>#N/A</v>
      </c>
      <c r="U89" s="142" t="e">
        <f>VLOOKUP($C89,事故データ!$I$4:$AU$364,20,0)</f>
        <v>#N/A</v>
      </c>
      <c r="V89" s="1" t="e">
        <f>VLOOKUP($C89,事故データ!$I$4:$AU$364,7,0)</f>
        <v>#N/A</v>
      </c>
      <c r="W89" s="1" t="e">
        <f>VLOOKUP($C89,事故データ!$I$4:$AU$364,14,0)</f>
        <v>#N/A</v>
      </c>
      <c r="X89" s="225" t="e">
        <f>VLOOKUP($C89,事故データ!$I$4:$AU$364,33,0)</f>
        <v>#N/A</v>
      </c>
      <c r="Z89" s="142" t="e">
        <f>VLOOKUP($D89,事故データ!$I$4:$AU$364,20,0)</f>
        <v>#N/A</v>
      </c>
      <c r="AA89" s="1" t="e">
        <f>VLOOKUP($D89,事故データ!$I$4:$AU$364,7,0)</f>
        <v>#N/A</v>
      </c>
      <c r="AB89" s="1" t="e">
        <f>VLOOKUP($D89,事故データ!$I$4:$AU$364,14,0)</f>
        <v>#N/A</v>
      </c>
      <c r="AC89" s="143" t="e">
        <f>VLOOKUP($D89,事故データ!$I$4:$AU$364,33,0)</f>
        <v>#N/A</v>
      </c>
      <c r="AE89" s="142" t="e">
        <f>VLOOKUP($E89,事故データ!$I$4:$AU$364,20,0)</f>
        <v>#N/A</v>
      </c>
      <c r="AF89" t="e">
        <f>VLOOKUP($E89,事故データ!$I$4:$AU$364,7,0)</f>
        <v>#N/A</v>
      </c>
      <c r="AG89" s="1" t="e">
        <f>VLOOKUP($E89,事故データ!$I$4:$AU$364,14,0)</f>
        <v>#N/A</v>
      </c>
      <c r="AH89" s="143" t="e">
        <f>VLOOKUP($E89,事故データ!$I$4:$AU$364,33,0)</f>
        <v>#N/A</v>
      </c>
      <c r="AJ89" s="142" t="e">
        <f>VLOOKUP($F89,事故データ!$I$4:$AU$364,20,0)</f>
        <v>#N/A</v>
      </c>
      <c r="AK89" t="e">
        <f>VLOOKUP($F89,事故データ!$I$4:$AU$364,7,0)</f>
        <v>#N/A</v>
      </c>
      <c r="AL89" s="1" t="e">
        <f>VLOOKUP($F89,事故データ!$I$4:$AU$364,14,0)</f>
        <v>#N/A</v>
      </c>
      <c r="AM89" s="143" t="e">
        <f>VLOOKUP($F89,事故データ!$I$4:$AU$364,33,0)</f>
        <v>#N/A</v>
      </c>
      <c r="AN89" s="138"/>
      <c r="AO89" s="142" t="e">
        <f>VLOOKUP($G89,事故データ!$I$4:$AU$364,20,0)</f>
        <v>#N/A</v>
      </c>
      <c r="AP89" t="e">
        <f>VLOOKUP($G89,事故データ!$I$4:$AU$364,7,0)</f>
        <v>#N/A</v>
      </c>
      <c r="AQ89" t="e">
        <f>VLOOKUP($G89,事故データ!$I$4:$AU$364,14,0)</f>
        <v>#N/A</v>
      </c>
      <c r="AR89" s="143" t="e">
        <f>VLOOKUP($G89,事故データ!$I$4:$AU$364,33,0)</f>
        <v>#N/A</v>
      </c>
    </row>
    <row r="90" spans="1:44">
      <c r="A90" s="144" t="s">
        <v>445</v>
      </c>
      <c r="B90" s="144" t="s">
        <v>987</v>
      </c>
      <c r="C90" s="144" t="s">
        <v>988</v>
      </c>
      <c r="D90" s="144" t="s">
        <v>989</v>
      </c>
      <c r="E90" s="144" t="s">
        <v>990</v>
      </c>
      <c r="F90" s="144" t="s">
        <v>991</v>
      </c>
      <c r="G90" s="144" t="s">
        <v>992</v>
      </c>
      <c r="J90">
        <v>85</v>
      </c>
      <c r="K90" s="51" t="e">
        <f>VLOOKUP($A90,事故データ!$I$4:$AU$364,20,0)</f>
        <v>#N/A</v>
      </c>
      <c r="L90" s="140" t="e">
        <f>VLOOKUP($A90,事故データ!$I$4:$AU$364,7,0)</f>
        <v>#N/A</v>
      </c>
      <c r="M90" s="140" t="e">
        <f>VLOOKUP($A90,事故データ!$I$4:$AU$364,14,0)</f>
        <v>#N/A</v>
      </c>
      <c r="N90" s="145" t="e">
        <f>VLOOKUP($A90,事故データ!$I$4:$AU$364,33,0)</f>
        <v>#N/A</v>
      </c>
      <c r="P90" s="142" t="e">
        <f>VLOOKUP($B90,事故データ!$I$4:$AU$364,20,0)</f>
        <v>#N/A</v>
      </c>
      <c r="Q90" s="1" t="e">
        <f>VLOOKUP($B90,事故データ!$I$4:$AU$364,7,0)</f>
        <v>#N/A</v>
      </c>
      <c r="R90" s="1" t="e">
        <f>VLOOKUP($B90,事故データ!$I$4:$AU$364,14,0)</f>
        <v>#N/A</v>
      </c>
      <c r="S90" s="225" t="e">
        <f>VLOOKUP($B90,事故データ!$I$4:$AU$364,33,0)</f>
        <v>#N/A</v>
      </c>
      <c r="U90" s="142" t="e">
        <f>VLOOKUP($C90,事故データ!$I$4:$AU$364,20,0)</f>
        <v>#N/A</v>
      </c>
      <c r="V90" s="1" t="e">
        <f>VLOOKUP($C90,事故データ!$I$4:$AU$364,7,0)</f>
        <v>#N/A</v>
      </c>
      <c r="W90" s="1" t="e">
        <f>VLOOKUP($C90,事故データ!$I$4:$AU$364,14,0)</f>
        <v>#N/A</v>
      </c>
      <c r="X90" s="225" t="e">
        <f>VLOOKUP($C90,事故データ!$I$4:$AU$364,33,0)</f>
        <v>#N/A</v>
      </c>
      <c r="Z90" s="142" t="e">
        <f>VLOOKUP($D90,事故データ!$I$4:$AU$364,20,0)</f>
        <v>#N/A</v>
      </c>
      <c r="AA90" s="1" t="e">
        <f>VLOOKUP($D90,事故データ!$I$4:$AU$364,7,0)</f>
        <v>#N/A</v>
      </c>
      <c r="AB90" s="1" t="e">
        <f>VLOOKUP($D90,事故データ!$I$4:$AU$364,14,0)</f>
        <v>#N/A</v>
      </c>
      <c r="AC90" s="143" t="e">
        <f>VLOOKUP($D90,事故データ!$I$4:$AU$364,33,0)</f>
        <v>#N/A</v>
      </c>
      <c r="AE90" s="142" t="e">
        <f>VLOOKUP($E90,事故データ!$I$4:$AU$364,20,0)</f>
        <v>#N/A</v>
      </c>
      <c r="AF90" t="e">
        <f>VLOOKUP($E90,事故データ!$I$4:$AU$364,7,0)</f>
        <v>#N/A</v>
      </c>
      <c r="AG90" s="1" t="e">
        <f>VLOOKUP($E90,事故データ!$I$4:$AU$364,14,0)</f>
        <v>#N/A</v>
      </c>
      <c r="AH90" s="143" t="e">
        <f>VLOOKUP($E90,事故データ!$I$4:$AU$364,33,0)</f>
        <v>#N/A</v>
      </c>
      <c r="AJ90" s="142" t="e">
        <f>VLOOKUP($F90,事故データ!$I$4:$AU$364,20,0)</f>
        <v>#N/A</v>
      </c>
      <c r="AK90" t="e">
        <f>VLOOKUP($F90,事故データ!$I$4:$AU$364,7,0)</f>
        <v>#N/A</v>
      </c>
      <c r="AL90" s="1" t="e">
        <f>VLOOKUP($F90,事故データ!$I$4:$AU$364,14,0)</f>
        <v>#N/A</v>
      </c>
      <c r="AM90" s="143" t="e">
        <f>VLOOKUP($F90,事故データ!$I$4:$AU$364,33,0)</f>
        <v>#N/A</v>
      </c>
      <c r="AN90" s="138"/>
      <c r="AO90" s="142" t="e">
        <f>VLOOKUP($G90,事故データ!$I$4:$AU$364,20,0)</f>
        <v>#N/A</v>
      </c>
      <c r="AP90" t="e">
        <f>VLOOKUP($G90,事故データ!$I$4:$AU$364,7,0)</f>
        <v>#N/A</v>
      </c>
      <c r="AQ90" t="e">
        <f>VLOOKUP($G90,事故データ!$I$4:$AU$364,14,0)</f>
        <v>#N/A</v>
      </c>
      <c r="AR90" s="143" t="e">
        <f>VLOOKUP($G90,事故データ!$I$4:$AU$364,33,0)</f>
        <v>#N/A</v>
      </c>
    </row>
    <row r="91" spans="1:44">
      <c r="A91" s="144" t="s">
        <v>446</v>
      </c>
      <c r="B91" s="144" t="s">
        <v>993</v>
      </c>
      <c r="C91" s="144" t="s">
        <v>994</v>
      </c>
      <c r="D91" s="144" t="s">
        <v>995</v>
      </c>
      <c r="E91" s="144" t="s">
        <v>996</v>
      </c>
      <c r="F91" s="144" t="s">
        <v>997</v>
      </c>
      <c r="G91" s="144" t="s">
        <v>998</v>
      </c>
      <c r="J91">
        <v>86</v>
      </c>
      <c r="K91" s="51" t="e">
        <f>VLOOKUP($A91,事故データ!$I$4:$AU$364,20,0)</f>
        <v>#N/A</v>
      </c>
      <c r="L91" s="140" t="e">
        <f>VLOOKUP($A91,事故データ!$I$4:$AU$364,7,0)</f>
        <v>#N/A</v>
      </c>
      <c r="M91" s="140" t="e">
        <f>VLOOKUP($A91,事故データ!$I$4:$AU$364,14,0)</f>
        <v>#N/A</v>
      </c>
      <c r="N91" s="145" t="e">
        <f>VLOOKUP($A91,事故データ!$I$4:$AU$364,33,0)</f>
        <v>#N/A</v>
      </c>
      <c r="P91" s="142" t="e">
        <f>VLOOKUP($B91,事故データ!$I$4:$AU$364,20,0)</f>
        <v>#N/A</v>
      </c>
      <c r="Q91" s="1" t="e">
        <f>VLOOKUP($B91,事故データ!$I$4:$AU$364,7,0)</f>
        <v>#N/A</v>
      </c>
      <c r="R91" s="1" t="e">
        <f>VLOOKUP($B91,事故データ!$I$4:$AU$364,14,0)</f>
        <v>#N/A</v>
      </c>
      <c r="S91" s="225" t="e">
        <f>VLOOKUP($B91,事故データ!$I$4:$AU$364,33,0)</f>
        <v>#N/A</v>
      </c>
      <c r="U91" s="142" t="e">
        <f>VLOOKUP($C91,事故データ!$I$4:$AU$364,20,0)</f>
        <v>#N/A</v>
      </c>
      <c r="V91" s="1" t="e">
        <f>VLOOKUP($C91,事故データ!$I$4:$AU$364,7,0)</f>
        <v>#N/A</v>
      </c>
      <c r="W91" s="1" t="e">
        <f>VLOOKUP($C91,事故データ!$I$4:$AU$364,14,0)</f>
        <v>#N/A</v>
      </c>
      <c r="X91" s="225" t="e">
        <f>VLOOKUP($C91,事故データ!$I$4:$AU$364,33,0)</f>
        <v>#N/A</v>
      </c>
      <c r="Z91" s="142" t="e">
        <f>VLOOKUP($D91,事故データ!$I$4:$AU$364,20,0)</f>
        <v>#N/A</v>
      </c>
      <c r="AA91" s="1" t="e">
        <f>VLOOKUP($D91,事故データ!$I$4:$AU$364,7,0)</f>
        <v>#N/A</v>
      </c>
      <c r="AB91" s="1" t="e">
        <f>VLOOKUP($D91,事故データ!$I$4:$AU$364,14,0)</f>
        <v>#N/A</v>
      </c>
      <c r="AC91" s="143" t="e">
        <f>VLOOKUP($D91,事故データ!$I$4:$AU$364,33,0)</f>
        <v>#N/A</v>
      </c>
      <c r="AE91" s="142" t="e">
        <f>VLOOKUP($E91,事故データ!$I$4:$AU$364,20,0)</f>
        <v>#N/A</v>
      </c>
      <c r="AF91" t="e">
        <f>VLOOKUP($E91,事故データ!$I$4:$AU$364,7,0)</f>
        <v>#N/A</v>
      </c>
      <c r="AG91" s="1" t="e">
        <f>VLOOKUP($E91,事故データ!$I$4:$AU$364,14,0)</f>
        <v>#N/A</v>
      </c>
      <c r="AH91" s="143" t="e">
        <f>VLOOKUP($E91,事故データ!$I$4:$AU$364,33,0)</f>
        <v>#N/A</v>
      </c>
      <c r="AJ91" s="142" t="e">
        <f>VLOOKUP($F91,事故データ!$I$4:$AU$364,20,0)</f>
        <v>#N/A</v>
      </c>
      <c r="AK91" t="e">
        <f>VLOOKUP($F91,事故データ!$I$4:$AU$364,7,0)</f>
        <v>#N/A</v>
      </c>
      <c r="AL91" s="1" t="e">
        <f>VLOOKUP($F91,事故データ!$I$4:$AU$364,14,0)</f>
        <v>#N/A</v>
      </c>
      <c r="AM91" s="143" t="e">
        <f>VLOOKUP($F91,事故データ!$I$4:$AU$364,33,0)</f>
        <v>#N/A</v>
      </c>
      <c r="AN91" s="138"/>
      <c r="AO91" s="142" t="e">
        <f>VLOOKUP($G91,事故データ!$I$4:$AU$364,20,0)</f>
        <v>#N/A</v>
      </c>
      <c r="AP91" t="e">
        <f>VLOOKUP($G91,事故データ!$I$4:$AU$364,7,0)</f>
        <v>#N/A</v>
      </c>
      <c r="AQ91" t="e">
        <f>VLOOKUP($G91,事故データ!$I$4:$AU$364,14,0)</f>
        <v>#N/A</v>
      </c>
      <c r="AR91" s="143" t="e">
        <f>VLOOKUP($G91,事故データ!$I$4:$AU$364,33,0)</f>
        <v>#N/A</v>
      </c>
    </row>
    <row r="92" spans="1:44">
      <c r="A92" s="144" t="s">
        <v>447</v>
      </c>
      <c r="B92" s="144" t="s">
        <v>999</v>
      </c>
      <c r="C92" s="144" t="s">
        <v>1000</v>
      </c>
      <c r="D92" s="144" t="s">
        <v>1001</v>
      </c>
      <c r="E92" s="144" t="s">
        <v>1002</v>
      </c>
      <c r="F92" s="144" t="s">
        <v>1003</v>
      </c>
      <c r="G92" s="144" t="s">
        <v>1004</v>
      </c>
      <c r="J92">
        <v>87</v>
      </c>
      <c r="K92" s="51" t="e">
        <f>VLOOKUP($A92,事故データ!$I$4:$AU$364,20,0)</f>
        <v>#N/A</v>
      </c>
      <c r="L92" s="140" t="e">
        <f>VLOOKUP($A92,事故データ!$I$4:$AU$364,7,0)</f>
        <v>#N/A</v>
      </c>
      <c r="M92" s="140" t="e">
        <f>VLOOKUP($A92,事故データ!$I$4:$AU$364,14,0)</f>
        <v>#N/A</v>
      </c>
      <c r="N92" s="145" t="e">
        <f>VLOOKUP($A92,事故データ!$I$4:$AU$364,33,0)</f>
        <v>#N/A</v>
      </c>
      <c r="P92" s="142" t="e">
        <f>VLOOKUP($B92,事故データ!$I$4:$AU$364,20,0)</f>
        <v>#N/A</v>
      </c>
      <c r="Q92" s="1" t="e">
        <f>VLOOKUP($B92,事故データ!$I$4:$AU$364,7,0)</f>
        <v>#N/A</v>
      </c>
      <c r="R92" s="1" t="e">
        <f>VLOOKUP($B92,事故データ!$I$4:$AU$364,14,0)</f>
        <v>#N/A</v>
      </c>
      <c r="S92" s="225" t="e">
        <f>VLOOKUP($B92,事故データ!$I$4:$AU$364,33,0)</f>
        <v>#N/A</v>
      </c>
      <c r="U92" s="142" t="e">
        <f>VLOOKUP($C92,事故データ!$I$4:$AU$364,20,0)</f>
        <v>#N/A</v>
      </c>
      <c r="V92" s="1" t="e">
        <f>VLOOKUP($C92,事故データ!$I$4:$AU$364,7,0)</f>
        <v>#N/A</v>
      </c>
      <c r="W92" s="1" t="e">
        <f>VLOOKUP($C92,事故データ!$I$4:$AU$364,14,0)</f>
        <v>#N/A</v>
      </c>
      <c r="X92" s="225" t="e">
        <f>VLOOKUP($C92,事故データ!$I$4:$AU$364,33,0)</f>
        <v>#N/A</v>
      </c>
      <c r="Z92" s="142" t="e">
        <f>VLOOKUP($D92,事故データ!$I$4:$AU$364,20,0)</f>
        <v>#N/A</v>
      </c>
      <c r="AA92" s="1" t="e">
        <f>VLOOKUP($D92,事故データ!$I$4:$AU$364,7,0)</f>
        <v>#N/A</v>
      </c>
      <c r="AB92" s="1" t="e">
        <f>VLOOKUP($D92,事故データ!$I$4:$AU$364,14,0)</f>
        <v>#N/A</v>
      </c>
      <c r="AC92" s="143" t="e">
        <f>VLOOKUP($D92,事故データ!$I$4:$AU$364,33,0)</f>
        <v>#N/A</v>
      </c>
      <c r="AE92" s="142" t="e">
        <f>VLOOKUP($E92,事故データ!$I$4:$AU$364,20,0)</f>
        <v>#N/A</v>
      </c>
      <c r="AF92" t="e">
        <f>VLOOKUP($E92,事故データ!$I$4:$AU$364,7,0)</f>
        <v>#N/A</v>
      </c>
      <c r="AG92" s="1" t="e">
        <f>VLOOKUP($E92,事故データ!$I$4:$AU$364,14,0)</f>
        <v>#N/A</v>
      </c>
      <c r="AH92" s="143" t="e">
        <f>VLOOKUP($E92,事故データ!$I$4:$AU$364,33,0)</f>
        <v>#N/A</v>
      </c>
      <c r="AJ92" s="142" t="e">
        <f>VLOOKUP($F92,事故データ!$I$4:$AU$364,20,0)</f>
        <v>#N/A</v>
      </c>
      <c r="AK92" t="e">
        <f>VLOOKUP($F92,事故データ!$I$4:$AU$364,7,0)</f>
        <v>#N/A</v>
      </c>
      <c r="AL92" s="1" t="e">
        <f>VLOOKUP($F92,事故データ!$I$4:$AU$364,14,0)</f>
        <v>#N/A</v>
      </c>
      <c r="AM92" s="143" t="e">
        <f>VLOOKUP($F92,事故データ!$I$4:$AU$364,33,0)</f>
        <v>#N/A</v>
      </c>
      <c r="AN92" s="138"/>
      <c r="AO92" s="142" t="e">
        <f>VLOOKUP($G92,事故データ!$I$4:$AU$364,20,0)</f>
        <v>#N/A</v>
      </c>
      <c r="AP92" t="e">
        <f>VLOOKUP($G92,事故データ!$I$4:$AU$364,7,0)</f>
        <v>#N/A</v>
      </c>
      <c r="AQ92" t="e">
        <f>VLOOKUP($G92,事故データ!$I$4:$AU$364,14,0)</f>
        <v>#N/A</v>
      </c>
      <c r="AR92" s="143" t="e">
        <f>VLOOKUP($G92,事故データ!$I$4:$AU$364,33,0)</f>
        <v>#N/A</v>
      </c>
    </row>
    <row r="93" spans="1:44">
      <c r="A93" s="144" t="s">
        <v>448</v>
      </c>
      <c r="B93" s="144" t="s">
        <v>1005</v>
      </c>
      <c r="C93" s="144" t="s">
        <v>1006</v>
      </c>
      <c r="D93" s="144" t="s">
        <v>1007</v>
      </c>
      <c r="E93" s="144" t="s">
        <v>1008</v>
      </c>
      <c r="F93" s="144" t="s">
        <v>1009</v>
      </c>
      <c r="G93" s="144" t="s">
        <v>1010</v>
      </c>
      <c r="J93">
        <v>88</v>
      </c>
      <c r="K93" s="51" t="e">
        <f>VLOOKUP($A93,事故データ!$I$4:$AU$364,20,0)</f>
        <v>#N/A</v>
      </c>
      <c r="L93" s="140" t="e">
        <f>VLOOKUP($A93,事故データ!$I$4:$AU$364,7,0)</f>
        <v>#N/A</v>
      </c>
      <c r="M93" s="140" t="e">
        <f>VLOOKUP($A93,事故データ!$I$4:$AU$364,14,0)</f>
        <v>#N/A</v>
      </c>
      <c r="N93" s="145" t="e">
        <f>VLOOKUP($A93,事故データ!$I$4:$AU$364,33,0)</f>
        <v>#N/A</v>
      </c>
      <c r="P93" s="142" t="e">
        <f>VLOOKUP($B93,事故データ!$I$4:$AU$364,20,0)</f>
        <v>#N/A</v>
      </c>
      <c r="Q93" s="1" t="e">
        <f>VLOOKUP($B93,事故データ!$I$4:$AU$364,7,0)</f>
        <v>#N/A</v>
      </c>
      <c r="R93" s="1" t="e">
        <f>VLOOKUP($B93,事故データ!$I$4:$AU$364,14,0)</f>
        <v>#N/A</v>
      </c>
      <c r="S93" s="225" t="e">
        <f>VLOOKUP($B93,事故データ!$I$4:$AU$364,33,0)</f>
        <v>#N/A</v>
      </c>
      <c r="U93" s="142" t="e">
        <f>VLOOKUP($C93,事故データ!$I$4:$AU$364,20,0)</f>
        <v>#N/A</v>
      </c>
      <c r="V93" s="1" t="e">
        <f>VLOOKUP($C93,事故データ!$I$4:$AU$364,7,0)</f>
        <v>#N/A</v>
      </c>
      <c r="W93" s="1" t="e">
        <f>VLOOKUP($C93,事故データ!$I$4:$AU$364,14,0)</f>
        <v>#N/A</v>
      </c>
      <c r="X93" s="225" t="e">
        <f>VLOOKUP($C93,事故データ!$I$4:$AU$364,33,0)</f>
        <v>#N/A</v>
      </c>
      <c r="Z93" s="142" t="e">
        <f>VLOOKUP($D93,事故データ!$I$4:$AU$364,20,0)</f>
        <v>#N/A</v>
      </c>
      <c r="AA93" s="1" t="e">
        <f>VLOOKUP($D93,事故データ!$I$4:$AU$364,7,0)</f>
        <v>#N/A</v>
      </c>
      <c r="AB93" s="1" t="e">
        <f>VLOOKUP($D93,事故データ!$I$4:$AU$364,14,0)</f>
        <v>#N/A</v>
      </c>
      <c r="AC93" s="143" t="e">
        <f>VLOOKUP($D93,事故データ!$I$4:$AU$364,33,0)</f>
        <v>#N/A</v>
      </c>
      <c r="AE93" s="142" t="e">
        <f>VLOOKUP($E93,事故データ!$I$4:$AU$364,20,0)</f>
        <v>#N/A</v>
      </c>
      <c r="AF93" t="e">
        <f>VLOOKUP($E93,事故データ!$I$4:$AU$364,7,0)</f>
        <v>#N/A</v>
      </c>
      <c r="AG93" s="1" t="e">
        <f>VLOOKUP($E93,事故データ!$I$4:$AU$364,14,0)</f>
        <v>#N/A</v>
      </c>
      <c r="AH93" s="143" t="e">
        <f>VLOOKUP($E93,事故データ!$I$4:$AU$364,33,0)</f>
        <v>#N/A</v>
      </c>
      <c r="AJ93" s="142" t="e">
        <f>VLOOKUP($F93,事故データ!$I$4:$AU$364,20,0)</f>
        <v>#N/A</v>
      </c>
      <c r="AK93" t="e">
        <f>VLOOKUP($F93,事故データ!$I$4:$AU$364,7,0)</f>
        <v>#N/A</v>
      </c>
      <c r="AL93" s="1" t="e">
        <f>VLOOKUP($F93,事故データ!$I$4:$AU$364,14,0)</f>
        <v>#N/A</v>
      </c>
      <c r="AM93" s="143" t="e">
        <f>VLOOKUP($F93,事故データ!$I$4:$AU$364,33,0)</f>
        <v>#N/A</v>
      </c>
      <c r="AN93" s="138"/>
      <c r="AO93" s="142" t="e">
        <f>VLOOKUP($G93,事故データ!$I$4:$AU$364,20,0)</f>
        <v>#N/A</v>
      </c>
      <c r="AP93" t="e">
        <f>VLOOKUP($G93,事故データ!$I$4:$AU$364,7,0)</f>
        <v>#N/A</v>
      </c>
      <c r="AQ93" t="e">
        <f>VLOOKUP($G93,事故データ!$I$4:$AU$364,14,0)</f>
        <v>#N/A</v>
      </c>
      <c r="AR93" s="143" t="e">
        <f>VLOOKUP($G93,事故データ!$I$4:$AU$364,33,0)</f>
        <v>#N/A</v>
      </c>
    </row>
    <row r="94" spans="1:44">
      <c r="A94" s="144" t="s">
        <v>449</v>
      </c>
      <c r="B94" s="144" t="s">
        <v>1011</v>
      </c>
      <c r="C94" s="144" t="s">
        <v>1012</v>
      </c>
      <c r="D94" s="144" t="s">
        <v>1013</v>
      </c>
      <c r="E94" s="144" t="s">
        <v>1014</v>
      </c>
      <c r="F94" s="144" t="s">
        <v>1015</v>
      </c>
      <c r="G94" s="144" t="s">
        <v>1016</v>
      </c>
      <c r="J94">
        <v>89</v>
      </c>
      <c r="K94" s="51" t="e">
        <f>VLOOKUP($A94,事故データ!$I$4:$AU$364,20,0)</f>
        <v>#N/A</v>
      </c>
      <c r="L94" s="140" t="e">
        <f>VLOOKUP($A94,事故データ!$I$4:$AU$364,7,0)</f>
        <v>#N/A</v>
      </c>
      <c r="M94" s="140" t="e">
        <f>VLOOKUP($A94,事故データ!$I$4:$AU$364,14,0)</f>
        <v>#N/A</v>
      </c>
      <c r="N94" s="145" t="e">
        <f>VLOOKUP($A94,事故データ!$I$4:$AU$364,33,0)</f>
        <v>#N/A</v>
      </c>
      <c r="P94" s="142" t="e">
        <f>VLOOKUP($B94,事故データ!$I$4:$AU$364,20,0)</f>
        <v>#N/A</v>
      </c>
      <c r="Q94" s="1" t="e">
        <f>VLOOKUP($B94,事故データ!$I$4:$AU$364,7,0)</f>
        <v>#N/A</v>
      </c>
      <c r="R94" s="1" t="e">
        <f>VLOOKUP($B94,事故データ!$I$4:$AU$364,14,0)</f>
        <v>#N/A</v>
      </c>
      <c r="S94" s="225" t="e">
        <f>VLOOKUP($B94,事故データ!$I$4:$AU$364,33,0)</f>
        <v>#N/A</v>
      </c>
      <c r="U94" s="142" t="e">
        <f>VLOOKUP($C94,事故データ!$I$4:$AU$364,20,0)</f>
        <v>#N/A</v>
      </c>
      <c r="V94" s="1" t="e">
        <f>VLOOKUP($C94,事故データ!$I$4:$AU$364,7,0)</f>
        <v>#N/A</v>
      </c>
      <c r="W94" s="1" t="e">
        <f>VLOOKUP($C94,事故データ!$I$4:$AU$364,14,0)</f>
        <v>#N/A</v>
      </c>
      <c r="X94" s="225" t="e">
        <f>VLOOKUP($C94,事故データ!$I$4:$AU$364,33,0)</f>
        <v>#N/A</v>
      </c>
      <c r="Z94" s="142" t="e">
        <f>VLOOKUP($D94,事故データ!$I$4:$AU$364,20,0)</f>
        <v>#N/A</v>
      </c>
      <c r="AA94" s="1" t="e">
        <f>VLOOKUP($D94,事故データ!$I$4:$AU$364,7,0)</f>
        <v>#N/A</v>
      </c>
      <c r="AB94" s="1" t="e">
        <f>VLOOKUP($D94,事故データ!$I$4:$AU$364,14,0)</f>
        <v>#N/A</v>
      </c>
      <c r="AC94" s="143" t="e">
        <f>VLOOKUP($D94,事故データ!$I$4:$AU$364,33,0)</f>
        <v>#N/A</v>
      </c>
      <c r="AE94" s="142" t="e">
        <f>VLOOKUP($E94,事故データ!$I$4:$AU$364,20,0)</f>
        <v>#N/A</v>
      </c>
      <c r="AF94" t="e">
        <f>VLOOKUP($E94,事故データ!$I$4:$AU$364,7,0)</f>
        <v>#N/A</v>
      </c>
      <c r="AG94" s="1" t="e">
        <f>VLOOKUP($E94,事故データ!$I$4:$AU$364,14,0)</f>
        <v>#N/A</v>
      </c>
      <c r="AH94" s="143" t="e">
        <f>VLOOKUP($E94,事故データ!$I$4:$AU$364,33,0)</f>
        <v>#N/A</v>
      </c>
      <c r="AJ94" s="142" t="e">
        <f>VLOOKUP($F94,事故データ!$I$4:$AU$364,20,0)</f>
        <v>#N/A</v>
      </c>
      <c r="AK94" t="e">
        <f>VLOOKUP($F94,事故データ!$I$4:$AU$364,7,0)</f>
        <v>#N/A</v>
      </c>
      <c r="AL94" s="1" t="e">
        <f>VLOOKUP($F94,事故データ!$I$4:$AU$364,14,0)</f>
        <v>#N/A</v>
      </c>
      <c r="AM94" s="143" t="e">
        <f>VLOOKUP($F94,事故データ!$I$4:$AU$364,33,0)</f>
        <v>#N/A</v>
      </c>
      <c r="AN94" s="138"/>
      <c r="AO94" s="142" t="e">
        <f>VLOOKUP($G94,事故データ!$I$4:$AU$364,20,0)</f>
        <v>#N/A</v>
      </c>
      <c r="AP94" t="e">
        <f>VLOOKUP($G94,事故データ!$I$4:$AU$364,7,0)</f>
        <v>#N/A</v>
      </c>
      <c r="AQ94" t="e">
        <f>VLOOKUP($G94,事故データ!$I$4:$AU$364,14,0)</f>
        <v>#N/A</v>
      </c>
      <c r="AR94" s="143" t="e">
        <f>VLOOKUP($G94,事故データ!$I$4:$AU$364,33,0)</f>
        <v>#N/A</v>
      </c>
    </row>
    <row r="95" spans="1:44">
      <c r="A95" s="144" t="s">
        <v>450</v>
      </c>
      <c r="B95" s="144" t="s">
        <v>1017</v>
      </c>
      <c r="C95" s="144" t="s">
        <v>1018</v>
      </c>
      <c r="D95" s="144" t="s">
        <v>1019</v>
      </c>
      <c r="E95" s="144" t="s">
        <v>1020</v>
      </c>
      <c r="F95" s="144" t="s">
        <v>1021</v>
      </c>
      <c r="G95" s="144" t="s">
        <v>1022</v>
      </c>
      <c r="J95">
        <v>90</v>
      </c>
      <c r="K95" s="51" t="e">
        <f>VLOOKUP($A95,事故データ!$I$4:$AU$364,20,0)</f>
        <v>#N/A</v>
      </c>
      <c r="L95" s="140" t="e">
        <f>VLOOKUP($A95,事故データ!$I$4:$AU$364,7,0)</f>
        <v>#N/A</v>
      </c>
      <c r="M95" s="140" t="e">
        <f>VLOOKUP($A95,事故データ!$I$4:$AU$364,14,0)</f>
        <v>#N/A</v>
      </c>
      <c r="N95" s="145" t="e">
        <f>VLOOKUP($A95,事故データ!$I$4:$AU$364,33,0)</f>
        <v>#N/A</v>
      </c>
      <c r="P95" s="142" t="e">
        <f>VLOOKUP($B95,事故データ!$I$4:$AU$364,20,0)</f>
        <v>#N/A</v>
      </c>
      <c r="Q95" s="1" t="e">
        <f>VLOOKUP($B95,事故データ!$I$4:$AU$364,7,0)</f>
        <v>#N/A</v>
      </c>
      <c r="R95" s="1" t="e">
        <f>VLOOKUP($B95,事故データ!$I$4:$AU$364,14,0)</f>
        <v>#N/A</v>
      </c>
      <c r="S95" s="225" t="e">
        <f>VLOOKUP($B95,事故データ!$I$4:$AU$364,33,0)</f>
        <v>#N/A</v>
      </c>
      <c r="U95" s="142" t="e">
        <f>VLOOKUP($C95,事故データ!$I$4:$AU$364,20,0)</f>
        <v>#N/A</v>
      </c>
      <c r="V95" s="1" t="e">
        <f>VLOOKUP($C95,事故データ!$I$4:$AU$364,7,0)</f>
        <v>#N/A</v>
      </c>
      <c r="W95" s="1" t="e">
        <f>VLOOKUP($C95,事故データ!$I$4:$AU$364,14,0)</f>
        <v>#N/A</v>
      </c>
      <c r="X95" s="225" t="e">
        <f>VLOOKUP($C95,事故データ!$I$4:$AU$364,33,0)</f>
        <v>#N/A</v>
      </c>
      <c r="Z95" s="142" t="e">
        <f>VLOOKUP($D95,事故データ!$I$4:$AU$364,20,0)</f>
        <v>#N/A</v>
      </c>
      <c r="AA95" s="1" t="e">
        <f>VLOOKUP($D95,事故データ!$I$4:$AU$364,7,0)</f>
        <v>#N/A</v>
      </c>
      <c r="AB95" s="1" t="e">
        <f>VLOOKUP($D95,事故データ!$I$4:$AU$364,14,0)</f>
        <v>#N/A</v>
      </c>
      <c r="AC95" s="143" t="e">
        <f>VLOOKUP($D95,事故データ!$I$4:$AU$364,33,0)</f>
        <v>#N/A</v>
      </c>
      <c r="AE95" s="142" t="e">
        <f>VLOOKUP($E95,事故データ!$I$4:$AU$364,20,0)</f>
        <v>#N/A</v>
      </c>
      <c r="AF95" t="e">
        <f>VLOOKUP($E95,事故データ!$I$4:$AU$364,7,0)</f>
        <v>#N/A</v>
      </c>
      <c r="AG95" s="1" t="e">
        <f>VLOOKUP($E95,事故データ!$I$4:$AU$364,14,0)</f>
        <v>#N/A</v>
      </c>
      <c r="AH95" s="143" t="e">
        <f>VLOOKUP($E95,事故データ!$I$4:$AU$364,33,0)</f>
        <v>#N/A</v>
      </c>
      <c r="AJ95" s="142" t="e">
        <f>VLOOKUP($F95,事故データ!$I$4:$AU$364,20,0)</f>
        <v>#N/A</v>
      </c>
      <c r="AK95" t="e">
        <f>VLOOKUP($F95,事故データ!$I$4:$AU$364,7,0)</f>
        <v>#N/A</v>
      </c>
      <c r="AL95" s="1" t="e">
        <f>VLOOKUP($F95,事故データ!$I$4:$AU$364,14,0)</f>
        <v>#N/A</v>
      </c>
      <c r="AM95" s="143" t="e">
        <f>VLOOKUP($F95,事故データ!$I$4:$AU$364,33,0)</f>
        <v>#N/A</v>
      </c>
      <c r="AN95" s="138"/>
      <c r="AO95" s="142" t="e">
        <f>VLOOKUP($G95,事故データ!$I$4:$AU$364,20,0)</f>
        <v>#N/A</v>
      </c>
      <c r="AP95" t="e">
        <f>VLOOKUP($G95,事故データ!$I$4:$AU$364,7,0)</f>
        <v>#N/A</v>
      </c>
      <c r="AQ95" t="e">
        <f>VLOOKUP($G95,事故データ!$I$4:$AU$364,14,0)</f>
        <v>#N/A</v>
      </c>
      <c r="AR95" s="143" t="e">
        <f>VLOOKUP($G95,事故データ!$I$4:$AU$364,33,0)</f>
        <v>#N/A</v>
      </c>
    </row>
    <row r="96" spans="1:44">
      <c r="A96" s="144" t="s">
        <v>451</v>
      </c>
      <c r="B96" s="144" t="s">
        <v>1023</v>
      </c>
      <c r="C96" s="144" t="s">
        <v>1024</v>
      </c>
      <c r="D96" s="144" t="s">
        <v>1025</v>
      </c>
      <c r="E96" s="144" t="s">
        <v>1026</v>
      </c>
      <c r="F96" s="144" t="s">
        <v>1027</v>
      </c>
      <c r="G96" s="144" t="s">
        <v>1028</v>
      </c>
      <c r="J96">
        <v>91</v>
      </c>
      <c r="K96" s="51" t="e">
        <f>VLOOKUP($A96,事故データ!$I$4:$AU$364,20,0)</f>
        <v>#N/A</v>
      </c>
      <c r="L96" s="140" t="e">
        <f>VLOOKUP($A96,事故データ!$I$4:$AU$364,7,0)</f>
        <v>#N/A</v>
      </c>
      <c r="M96" s="140" t="e">
        <f>VLOOKUP($A96,事故データ!$I$4:$AU$364,14,0)</f>
        <v>#N/A</v>
      </c>
      <c r="N96" s="145" t="e">
        <f>VLOOKUP($A96,事故データ!$I$4:$AU$364,33,0)</f>
        <v>#N/A</v>
      </c>
      <c r="P96" s="142" t="e">
        <f>VLOOKUP($B96,事故データ!$I$4:$AU$364,20,0)</f>
        <v>#N/A</v>
      </c>
      <c r="Q96" s="1" t="e">
        <f>VLOOKUP($B96,事故データ!$I$4:$AU$364,7,0)</f>
        <v>#N/A</v>
      </c>
      <c r="R96" s="1" t="e">
        <f>VLOOKUP($B96,事故データ!$I$4:$AU$364,14,0)</f>
        <v>#N/A</v>
      </c>
      <c r="S96" s="225" t="e">
        <f>VLOOKUP($B96,事故データ!$I$4:$AU$364,33,0)</f>
        <v>#N/A</v>
      </c>
      <c r="U96" s="142" t="e">
        <f>VLOOKUP($C96,事故データ!$I$4:$AU$364,20,0)</f>
        <v>#N/A</v>
      </c>
      <c r="V96" s="1" t="e">
        <f>VLOOKUP($C96,事故データ!$I$4:$AU$364,7,0)</f>
        <v>#N/A</v>
      </c>
      <c r="W96" s="1" t="e">
        <f>VLOOKUP($C96,事故データ!$I$4:$AU$364,14,0)</f>
        <v>#N/A</v>
      </c>
      <c r="X96" s="225" t="e">
        <f>VLOOKUP($C96,事故データ!$I$4:$AU$364,33,0)</f>
        <v>#N/A</v>
      </c>
      <c r="Z96" s="142" t="e">
        <f>VLOOKUP($D96,事故データ!$I$4:$AU$364,20,0)</f>
        <v>#N/A</v>
      </c>
      <c r="AA96" s="1" t="e">
        <f>VLOOKUP($D96,事故データ!$I$4:$AU$364,7,0)</f>
        <v>#N/A</v>
      </c>
      <c r="AB96" s="1" t="e">
        <f>VLOOKUP($D96,事故データ!$I$4:$AU$364,14,0)</f>
        <v>#N/A</v>
      </c>
      <c r="AC96" s="143" t="e">
        <f>VLOOKUP($D96,事故データ!$I$4:$AU$364,33,0)</f>
        <v>#N/A</v>
      </c>
      <c r="AE96" s="142" t="e">
        <f>VLOOKUP($E96,事故データ!$I$4:$AU$364,20,0)</f>
        <v>#N/A</v>
      </c>
      <c r="AF96" t="e">
        <f>VLOOKUP($E96,事故データ!$I$4:$AU$364,7,0)</f>
        <v>#N/A</v>
      </c>
      <c r="AG96" s="1" t="e">
        <f>VLOOKUP($E96,事故データ!$I$4:$AU$364,14,0)</f>
        <v>#N/A</v>
      </c>
      <c r="AH96" s="143" t="e">
        <f>VLOOKUP($E96,事故データ!$I$4:$AU$364,33,0)</f>
        <v>#N/A</v>
      </c>
      <c r="AJ96" s="142" t="e">
        <f>VLOOKUP($F96,事故データ!$I$4:$AU$364,20,0)</f>
        <v>#N/A</v>
      </c>
      <c r="AK96" t="e">
        <f>VLOOKUP($F96,事故データ!$I$4:$AU$364,7,0)</f>
        <v>#N/A</v>
      </c>
      <c r="AL96" s="1" t="e">
        <f>VLOOKUP($F96,事故データ!$I$4:$AU$364,14,0)</f>
        <v>#N/A</v>
      </c>
      <c r="AM96" s="143" t="e">
        <f>VLOOKUP($F96,事故データ!$I$4:$AU$364,33,0)</f>
        <v>#N/A</v>
      </c>
      <c r="AN96" s="138"/>
      <c r="AO96" s="142" t="e">
        <f>VLOOKUP($G96,事故データ!$I$4:$AU$364,20,0)</f>
        <v>#N/A</v>
      </c>
      <c r="AP96" t="e">
        <f>VLOOKUP($G96,事故データ!$I$4:$AU$364,7,0)</f>
        <v>#N/A</v>
      </c>
      <c r="AQ96" t="e">
        <f>VLOOKUP($G96,事故データ!$I$4:$AU$364,14,0)</f>
        <v>#N/A</v>
      </c>
      <c r="AR96" s="143" t="e">
        <f>VLOOKUP($G96,事故データ!$I$4:$AU$364,33,0)</f>
        <v>#N/A</v>
      </c>
    </row>
    <row r="97" spans="1:44">
      <c r="A97" s="144" t="s">
        <v>452</v>
      </c>
      <c r="B97" s="144" t="s">
        <v>1029</v>
      </c>
      <c r="C97" s="144" t="s">
        <v>1030</v>
      </c>
      <c r="D97" s="144" t="s">
        <v>1031</v>
      </c>
      <c r="E97" s="144" t="s">
        <v>1032</v>
      </c>
      <c r="F97" s="144" t="s">
        <v>1033</v>
      </c>
      <c r="G97" s="144" t="s">
        <v>1034</v>
      </c>
      <c r="J97">
        <v>92</v>
      </c>
      <c r="K97" s="51" t="e">
        <f>VLOOKUP($A97,事故データ!$I$4:$AU$364,20,0)</f>
        <v>#N/A</v>
      </c>
      <c r="L97" s="140" t="e">
        <f>VLOOKUP($A97,事故データ!$I$4:$AU$364,7,0)</f>
        <v>#N/A</v>
      </c>
      <c r="M97" s="140" t="e">
        <f>VLOOKUP($A97,事故データ!$I$4:$AU$364,14,0)</f>
        <v>#N/A</v>
      </c>
      <c r="N97" s="145" t="e">
        <f>VLOOKUP($A97,事故データ!$I$4:$AU$364,33,0)</f>
        <v>#N/A</v>
      </c>
      <c r="P97" s="142" t="e">
        <f>VLOOKUP($B97,事故データ!$I$4:$AU$364,20,0)</f>
        <v>#N/A</v>
      </c>
      <c r="Q97" s="1" t="e">
        <f>VLOOKUP($B97,事故データ!$I$4:$AU$364,7,0)</f>
        <v>#N/A</v>
      </c>
      <c r="R97" s="1" t="e">
        <f>VLOOKUP($B97,事故データ!$I$4:$AU$364,14,0)</f>
        <v>#N/A</v>
      </c>
      <c r="S97" s="225" t="e">
        <f>VLOOKUP($B97,事故データ!$I$4:$AU$364,33,0)</f>
        <v>#N/A</v>
      </c>
      <c r="U97" s="142" t="e">
        <f>VLOOKUP($C97,事故データ!$I$4:$AU$364,20,0)</f>
        <v>#N/A</v>
      </c>
      <c r="V97" s="1" t="e">
        <f>VLOOKUP($C97,事故データ!$I$4:$AU$364,7,0)</f>
        <v>#N/A</v>
      </c>
      <c r="W97" s="1" t="e">
        <f>VLOOKUP($C97,事故データ!$I$4:$AU$364,14,0)</f>
        <v>#N/A</v>
      </c>
      <c r="X97" s="225" t="e">
        <f>VLOOKUP($C97,事故データ!$I$4:$AU$364,33,0)</f>
        <v>#N/A</v>
      </c>
      <c r="Z97" s="142" t="e">
        <f>VLOOKUP($D97,事故データ!$I$4:$AU$364,20,0)</f>
        <v>#N/A</v>
      </c>
      <c r="AA97" s="1" t="e">
        <f>VLOOKUP($D97,事故データ!$I$4:$AU$364,7,0)</f>
        <v>#N/A</v>
      </c>
      <c r="AB97" s="1" t="e">
        <f>VLOOKUP($D97,事故データ!$I$4:$AU$364,14,0)</f>
        <v>#N/A</v>
      </c>
      <c r="AC97" s="143" t="e">
        <f>VLOOKUP($D97,事故データ!$I$4:$AU$364,33,0)</f>
        <v>#N/A</v>
      </c>
      <c r="AE97" s="142" t="e">
        <f>VLOOKUP($E97,事故データ!$I$4:$AU$364,20,0)</f>
        <v>#N/A</v>
      </c>
      <c r="AF97" t="e">
        <f>VLOOKUP($E97,事故データ!$I$4:$AU$364,7,0)</f>
        <v>#N/A</v>
      </c>
      <c r="AG97" s="1" t="e">
        <f>VLOOKUP($E97,事故データ!$I$4:$AU$364,14,0)</f>
        <v>#N/A</v>
      </c>
      <c r="AH97" s="143" t="e">
        <f>VLOOKUP($E97,事故データ!$I$4:$AU$364,33,0)</f>
        <v>#N/A</v>
      </c>
      <c r="AJ97" s="142" t="e">
        <f>VLOOKUP($F97,事故データ!$I$4:$AU$364,20,0)</f>
        <v>#N/A</v>
      </c>
      <c r="AK97" t="e">
        <f>VLOOKUP($F97,事故データ!$I$4:$AU$364,7,0)</f>
        <v>#N/A</v>
      </c>
      <c r="AL97" s="1" t="e">
        <f>VLOOKUP($F97,事故データ!$I$4:$AU$364,14,0)</f>
        <v>#N/A</v>
      </c>
      <c r="AM97" s="143" t="e">
        <f>VLOOKUP($F97,事故データ!$I$4:$AU$364,33,0)</f>
        <v>#N/A</v>
      </c>
      <c r="AN97" s="138"/>
      <c r="AO97" s="142" t="e">
        <f>VLOOKUP($G97,事故データ!$I$4:$AU$364,20,0)</f>
        <v>#N/A</v>
      </c>
      <c r="AP97" t="e">
        <f>VLOOKUP($G97,事故データ!$I$4:$AU$364,7,0)</f>
        <v>#N/A</v>
      </c>
      <c r="AQ97" t="e">
        <f>VLOOKUP($G97,事故データ!$I$4:$AU$364,14,0)</f>
        <v>#N/A</v>
      </c>
      <c r="AR97" s="143" t="e">
        <f>VLOOKUP($G97,事故データ!$I$4:$AU$364,33,0)</f>
        <v>#N/A</v>
      </c>
    </row>
    <row r="98" spans="1:44">
      <c r="A98" s="144" t="s">
        <v>453</v>
      </c>
      <c r="B98" s="144" t="s">
        <v>1035</v>
      </c>
      <c r="C98" s="144" t="s">
        <v>1036</v>
      </c>
      <c r="D98" s="144" t="s">
        <v>1037</v>
      </c>
      <c r="E98" s="144" t="s">
        <v>1038</v>
      </c>
      <c r="F98" s="144" t="s">
        <v>1039</v>
      </c>
      <c r="G98" s="144" t="s">
        <v>1040</v>
      </c>
      <c r="J98">
        <v>93</v>
      </c>
      <c r="K98" s="51" t="e">
        <f>VLOOKUP($A98,事故データ!$I$4:$AU$364,20,0)</f>
        <v>#N/A</v>
      </c>
      <c r="L98" s="140" t="e">
        <f>VLOOKUP($A98,事故データ!$I$4:$AU$364,7,0)</f>
        <v>#N/A</v>
      </c>
      <c r="M98" s="140" t="e">
        <f>VLOOKUP($A98,事故データ!$I$4:$AU$364,14,0)</f>
        <v>#N/A</v>
      </c>
      <c r="N98" s="145" t="e">
        <f>VLOOKUP($A98,事故データ!$I$4:$AU$364,33,0)</f>
        <v>#N/A</v>
      </c>
      <c r="P98" s="142" t="e">
        <f>VLOOKUP($B98,事故データ!$I$4:$AU$364,20,0)</f>
        <v>#N/A</v>
      </c>
      <c r="Q98" s="1" t="e">
        <f>VLOOKUP($B98,事故データ!$I$4:$AU$364,7,0)</f>
        <v>#N/A</v>
      </c>
      <c r="R98" s="1" t="e">
        <f>VLOOKUP($B98,事故データ!$I$4:$AU$364,14,0)</f>
        <v>#N/A</v>
      </c>
      <c r="S98" s="225" t="e">
        <f>VLOOKUP($B98,事故データ!$I$4:$AU$364,33,0)</f>
        <v>#N/A</v>
      </c>
      <c r="U98" s="142" t="e">
        <f>VLOOKUP($C98,事故データ!$I$4:$AU$364,20,0)</f>
        <v>#N/A</v>
      </c>
      <c r="V98" s="1" t="e">
        <f>VLOOKUP($C98,事故データ!$I$4:$AU$364,7,0)</f>
        <v>#N/A</v>
      </c>
      <c r="W98" s="1" t="e">
        <f>VLOOKUP($C98,事故データ!$I$4:$AU$364,14,0)</f>
        <v>#N/A</v>
      </c>
      <c r="X98" s="225" t="e">
        <f>VLOOKUP($C98,事故データ!$I$4:$AU$364,33,0)</f>
        <v>#N/A</v>
      </c>
      <c r="Z98" s="142" t="e">
        <f>VLOOKUP($D98,事故データ!$I$4:$AU$364,20,0)</f>
        <v>#N/A</v>
      </c>
      <c r="AA98" s="1" t="e">
        <f>VLOOKUP($D98,事故データ!$I$4:$AU$364,7,0)</f>
        <v>#N/A</v>
      </c>
      <c r="AB98" s="1" t="e">
        <f>VLOOKUP($D98,事故データ!$I$4:$AU$364,14,0)</f>
        <v>#N/A</v>
      </c>
      <c r="AC98" s="143" t="e">
        <f>VLOOKUP($D98,事故データ!$I$4:$AU$364,33,0)</f>
        <v>#N/A</v>
      </c>
      <c r="AE98" s="142" t="e">
        <f>VLOOKUP($E98,事故データ!$I$4:$AU$364,20,0)</f>
        <v>#N/A</v>
      </c>
      <c r="AF98" t="e">
        <f>VLOOKUP($E98,事故データ!$I$4:$AU$364,7,0)</f>
        <v>#N/A</v>
      </c>
      <c r="AG98" s="1" t="e">
        <f>VLOOKUP($E98,事故データ!$I$4:$AU$364,14,0)</f>
        <v>#N/A</v>
      </c>
      <c r="AH98" s="143" t="e">
        <f>VLOOKUP($E98,事故データ!$I$4:$AU$364,33,0)</f>
        <v>#N/A</v>
      </c>
      <c r="AJ98" s="142" t="e">
        <f>VLOOKUP($F98,事故データ!$I$4:$AU$364,20,0)</f>
        <v>#N/A</v>
      </c>
      <c r="AK98" t="e">
        <f>VLOOKUP($F98,事故データ!$I$4:$AU$364,7,0)</f>
        <v>#N/A</v>
      </c>
      <c r="AL98" s="1" t="e">
        <f>VLOOKUP($F98,事故データ!$I$4:$AU$364,14,0)</f>
        <v>#N/A</v>
      </c>
      <c r="AM98" s="143" t="e">
        <f>VLOOKUP($F98,事故データ!$I$4:$AU$364,33,0)</f>
        <v>#N/A</v>
      </c>
      <c r="AN98" s="138"/>
      <c r="AO98" s="142" t="e">
        <f>VLOOKUP($G98,事故データ!$I$4:$AU$364,20,0)</f>
        <v>#N/A</v>
      </c>
      <c r="AP98" t="e">
        <f>VLOOKUP($G98,事故データ!$I$4:$AU$364,7,0)</f>
        <v>#N/A</v>
      </c>
      <c r="AQ98" t="e">
        <f>VLOOKUP($G98,事故データ!$I$4:$AU$364,14,0)</f>
        <v>#N/A</v>
      </c>
      <c r="AR98" s="143" t="e">
        <f>VLOOKUP($G98,事故データ!$I$4:$AU$364,33,0)</f>
        <v>#N/A</v>
      </c>
    </row>
    <row r="99" spans="1:44">
      <c r="A99" s="144" t="s">
        <v>454</v>
      </c>
      <c r="B99" s="144" t="s">
        <v>1041</v>
      </c>
      <c r="C99" s="144" t="s">
        <v>1042</v>
      </c>
      <c r="D99" s="144" t="s">
        <v>1043</v>
      </c>
      <c r="E99" s="144" t="s">
        <v>1044</v>
      </c>
      <c r="F99" s="144" t="s">
        <v>1045</v>
      </c>
      <c r="G99" s="144" t="s">
        <v>1046</v>
      </c>
      <c r="J99">
        <v>94</v>
      </c>
      <c r="K99" s="51" t="e">
        <f>VLOOKUP($A99,事故データ!$I$4:$AU$364,20,0)</f>
        <v>#N/A</v>
      </c>
      <c r="L99" s="140" t="e">
        <f>VLOOKUP($A99,事故データ!$I$4:$AU$364,7,0)</f>
        <v>#N/A</v>
      </c>
      <c r="M99" s="140" t="e">
        <f>VLOOKUP($A99,事故データ!$I$4:$AU$364,14,0)</f>
        <v>#N/A</v>
      </c>
      <c r="N99" s="145" t="e">
        <f>VLOOKUP($A99,事故データ!$I$4:$AU$364,33,0)</f>
        <v>#N/A</v>
      </c>
      <c r="P99" s="142" t="e">
        <f>VLOOKUP($B99,事故データ!$I$4:$AU$364,20,0)</f>
        <v>#N/A</v>
      </c>
      <c r="Q99" s="1" t="e">
        <f>VLOOKUP($B99,事故データ!$I$4:$AU$364,7,0)</f>
        <v>#N/A</v>
      </c>
      <c r="R99" s="1" t="e">
        <f>VLOOKUP($B99,事故データ!$I$4:$AU$364,14,0)</f>
        <v>#N/A</v>
      </c>
      <c r="S99" s="225" t="e">
        <f>VLOOKUP($B99,事故データ!$I$4:$AU$364,33,0)</f>
        <v>#N/A</v>
      </c>
      <c r="U99" s="142" t="e">
        <f>VLOOKUP($C99,事故データ!$I$4:$AU$364,20,0)</f>
        <v>#N/A</v>
      </c>
      <c r="V99" s="1" t="e">
        <f>VLOOKUP($C99,事故データ!$I$4:$AU$364,7,0)</f>
        <v>#N/A</v>
      </c>
      <c r="W99" s="1" t="e">
        <f>VLOOKUP($C99,事故データ!$I$4:$AU$364,14,0)</f>
        <v>#N/A</v>
      </c>
      <c r="X99" s="225" t="e">
        <f>VLOOKUP($C99,事故データ!$I$4:$AU$364,33,0)</f>
        <v>#N/A</v>
      </c>
      <c r="Z99" s="142" t="e">
        <f>VLOOKUP($D99,事故データ!$I$4:$AU$364,20,0)</f>
        <v>#N/A</v>
      </c>
      <c r="AA99" s="1" t="e">
        <f>VLOOKUP($D99,事故データ!$I$4:$AU$364,7,0)</f>
        <v>#N/A</v>
      </c>
      <c r="AB99" s="1" t="e">
        <f>VLOOKUP($D99,事故データ!$I$4:$AU$364,14,0)</f>
        <v>#N/A</v>
      </c>
      <c r="AC99" s="143" t="e">
        <f>VLOOKUP($D99,事故データ!$I$4:$AU$364,33,0)</f>
        <v>#N/A</v>
      </c>
      <c r="AE99" s="142" t="e">
        <f>VLOOKUP($E99,事故データ!$I$4:$AU$364,20,0)</f>
        <v>#N/A</v>
      </c>
      <c r="AF99" t="e">
        <f>VLOOKUP($E99,事故データ!$I$4:$AU$364,7,0)</f>
        <v>#N/A</v>
      </c>
      <c r="AG99" s="1" t="e">
        <f>VLOOKUP($E99,事故データ!$I$4:$AU$364,14,0)</f>
        <v>#N/A</v>
      </c>
      <c r="AH99" s="143" t="e">
        <f>VLOOKUP($E99,事故データ!$I$4:$AU$364,33,0)</f>
        <v>#N/A</v>
      </c>
      <c r="AJ99" s="142" t="e">
        <f>VLOOKUP($F99,事故データ!$I$4:$AU$364,20,0)</f>
        <v>#N/A</v>
      </c>
      <c r="AK99" t="e">
        <f>VLOOKUP($F99,事故データ!$I$4:$AU$364,7,0)</f>
        <v>#N/A</v>
      </c>
      <c r="AL99" s="1" t="e">
        <f>VLOOKUP($F99,事故データ!$I$4:$AU$364,14,0)</f>
        <v>#N/A</v>
      </c>
      <c r="AM99" s="143" t="e">
        <f>VLOOKUP($F99,事故データ!$I$4:$AU$364,33,0)</f>
        <v>#N/A</v>
      </c>
      <c r="AN99" s="138"/>
      <c r="AO99" s="142" t="e">
        <f>VLOOKUP($G99,事故データ!$I$4:$AU$364,20,0)</f>
        <v>#N/A</v>
      </c>
      <c r="AP99" t="e">
        <f>VLOOKUP($G99,事故データ!$I$4:$AU$364,7,0)</f>
        <v>#N/A</v>
      </c>
      <c r="AQ99" t="e">
        <f>VLOOKUP($G99,事故データ!$I$4:$AU$364,14,0)</f>
        <v>#N/A</v>
      </c>
      <c r="AR99" s="143" t="e">
        <f>VLOOKUP($G99,事故データ!$I$4:$AU$364,33,0)</f>
        <v>#N/A</v>
      </c>
    </row>
    <row r="100" spans="1:44">
      <c r="A100" s="144" t="s">
        <v>455</v>
      </c>
      <c r="B100" s="144" t="s">
        <v>1047</v>
      </c>
      <c r="C100" s="144" t="s">
        <v>1048</v>
      </c>
      <c r="D100" s="144" t="s">
        <v>1049</v>
      </c>
      <c r="E100" s="144" t="s">
        <v>1050</v>
      </c>
      <c r="F100" s="144" t="s">
        <v>1051</v>
      </c>
      <c r="G100" s="144" t="s">
        <v>1052</v>
      </c>
      <c r="J100">
        <v>95</v>
      </c>
      <c r="K100" s="51" t="e">
        <f>VLOOKUP($A100,事故データ!$I$4:$AU$364,20,0)</f>
        <v>#N/A</v>
      </c>
      <c r="L100" s="140" t="e">
        <f>VLOOKUP($A100,事故データ!$I$4:$AU$364,7,0)</f>
        <v>#N/A</v>
      </c>
      <c r="M100" s="140" t="e">
        <f>VLOOKUP($A100,事故データ!$I$4:$AU$364,14,0)</f>
        <v>#N/A</v>
      </c>
      <c r="N100" s="145" t="e">
        <f>VLOOKUP($A100,事故データ!$I$4:$AU$364,33,0)</f>
        <v>#N/A</v>
      </c>
      <c r="P100" s="142" t="e">
        <f>VLOOKUP($B100,事故データ!$I$4:$AU$364,20,0)</f>
        <v>#N/A</v>
      </c>
      <c r="Q100" s="1" t="e">
        <f>VLOOKUP($B100,事故データ!$I$4:$AU$364,7,0)</f>
        <v>#N/A</v>
      </c>
      <c r="R100" s="1" t="e">
        <f>VLOOKUP($B100,事故データ!$I$4:$AU$364,14,0)</f>
        <v>#N/A</v>
      </c>
      <c r="S100" s="225" t="e">
        <f>VLOOKUP($B100,事故データ!$I$4:$AU$364,33,0)</f>
        <v>#N/A</v>
      </c>
      <c r="U100" s="142" t="e">
        <f>VLOOKUP($C100,事故データ!$I$4:$AU$364,20,0)</f>
        <v>#N/A</v>
      </c>
      <c r="V100" s="1" t="e">
        <f>VLOOKUP($C100,事故データ!$I$4:$AU$364,7,0)</f>
        <v>#N/A</v>
      </c>
      <c r="W100" s="1" t="e">
        <f>VLOOKUP($C100,事故データ!$I$4:$AU$364,14,0)</f>
        <v>#N/A</v>
      </c>
      <c r="X100" s="225" t="e">
        <f>VLOOKUP($C100,事故データ!$I$4:$AU$364,33,0)</f>
        <v>#N/A</v>
      </c>
      <c r="Z100" s="142" t="e">
        <f>VLOOKUP($D100,事故データ!$I$4:$AU$364,20,0)</f>
        <v>#N/A</v>
      </c>
      <c r="AA100" s="1" t="e">
        <f>VLOOKUP($D100,事故データ!$I$4:$AU$364,7,0)</f>
        <v>#N/A</v>
      </c>
      <c r="AB100" s="1" t="e">
        <f>VLOOKUP($D100,事故データ!$I$4:$AU$364,14,0)</f>
        <v>#N/A</v>
      </c>
      <c r="AC100" s="143" t="e">
        <f>VLOOKUP($D100,事故データ!$I$4:$AU$364,33,0)</f>
        <v>#N/A</v>
      </c>
      <c r="AE100" s="142" t="e">
        <f>VLOOKUP($E100,事故データ!$I$4:$AU$364,20,0)</f>
        <v>#N/A</v>
      </c>
      <c r="AF100" t="e">
        <f>VLOOKUP($E100,事故データ!$I$4:$AU$364,7,0)</f>
        <v>#N/A</v>
      </c>
      <c r="AG100" s="1" t="e">
        <f>VLOOKUP($E100,事故データ!$I$4:$AU$364,14,0)</f>
        <v>#N/A</v>
      </c>
      <c r="AH100" s="143" t="e">
        <f>VLOOKUP($E100,事故データ!$I$4:$AU$364,33,0)</f>
        <v>#N/A</v>
      </c>
      <c r="AJ100" s="142" t="e">
        <f>VLOOKUP($F100,事故データ!$I$4:$AU$364,20,0)</f>
        <v>#N/A</v>
      </c>
      <c r="AK100" t="e">
        <f>VLOOKUP($F100,事故データ!$I$4:$AU$364,7,0)</f>
        <v>#N/A</v>
      </c>
      <c r="AL100" s="1" t="e">
        <f>VLOOKUP($F100,事故データ!$I$4:$AU$364,14,0)</f>
        <v>#N/A</v>
      </c>
      <c r="AM100" s="143" t="e">
        <f>VLOOKUP($F100,事故データ!$I$4:$AU$364,33,0)</f>
        <v>#N/A</v>
      </c>
      <c r="AN100" s="138"/>
      <c r="AO100" s="142" t="e">
        <f>VLOOKUP($G100,事故データ!$I$4:$AU$364,20,0)</f>
        <v>#N/A</v>
      </c>
      <c r="AP100" t="e">
        <f>VLOOKUP($G100,事故データ!$I$4:$AU$364,7,0)</f>
        <v>#N/A</v>
      </c>
      <c r="AQ100" t="e">
        <f>VLOOKUP($G100,事故データ!$I$4:$AU$364,14,0)</f>
        <v>#N/A</v>
      </c>
      <c r="AR100" s="143" t="e">
        <f>VLOOKUP($G100,事故データ!$I$4:$AU$364,33,0)</f>
        <v>#N/A</v>
      </c>
    </row>
    <row r="101" spans="1:44">
      <c r="A101" s="144" t="s">
        <v>456</v>
      </c>
      <c r="B101" s="144" t="s">
        <v>1053</v>
      </c>
      <c r="C101" s="144" t="s">
        <v>1054</v>
      </c>
      <c r="D101" s="144" t="s">
        <v>1055</v>
      </c>
      <c r="E101" s="144" t="s">
        <v>1056</v>
      </c>
      <c r="F101" s="144" t="s">
        <v>1057</v>
      </c>
      <c r="G101" s="144" t="s">
        <v>1058</v>
      </c>
      <c r="J101">
        <v>96</v>
      </c>
      <c r="K101" s="51" t="e">
        <f>VLOOKUP($A101,事故データ!$I$4:$AU$364,20,0)</f>
        <v>#N/A</v>
      </c>
      <c r="L101" s="140" t="e">
        <f>VLOOKUP($A101,事故データ!$I$4:$AU$364,7,0)</f>
        <v>#N/A</v>
      </c>
      <c r="M101" s="140" t="e">
        <f>VLOOKUP($A101,事故データ!$I$4:$AU$364,14,0)</f>
        <v>#N/A</v>
      </c>
      <c r="N101" s="145" t="e">
        <f>VLOOKUP($A101,事故データ!$I$4:$AU$364,33,0)</f>
        <v>#N/A</v>
      </c>
      <c r="P101" s="142" t="e">
        <f>VLOOKUP($B101,事故データ!$I$4:$AU$364,20,0)</f>
        <v>#N/A</v>
      </c>
      <c r="Q101" s="1" t="e">
        <f>VLOOKUP($B101,事故データ!$I$4:$AU$364,7,0)</f>
        <v>#N/A</v>
      </c>
      <c r="R101" s="1" t="e">
        <f>VLOOKUP($B101,事故データ!$I$4:$AU$364,14,0)</f>
        <v>#N/A</v>
      </c>
      <c r="S101" s="225" t="e">
        <f>VLOOKUP($B101,事故データ!$I$4:$AU$364,33,0)</f>
        <v>#N/A</v>
      </c>
      <c r="U101" s="142" t="e">
        <f>VLOOKUP($C101,事故データ!$I$4:$AU$364,20,0)</f>
        <v>#N/A</v>
      </c>
      <c r="V101" s="1" t="e">
        <f>VLOOKUP($C101,事故データ!$I$4:$AU$364,7,0)</f>
        <v>#N/A</v>
      </c>
      <c r="W101" s="1" t="e">
        <f>VLOOKUP($C101,事故データ!$I$4:$AU$364,14,0)</f>
        <v>#N/A</v>
      </c>
      <c r="X101" s="225" t="e">
        <f>VLOOKUP($C101,事故データ!$I$4:$AU$364,33,0)</f>
        <v>#N/A</v>
      </c>
      <c r="Z101" s="142" t="e">
        <f>VLOOKUP($D101,事故データ!$I$4:$AU$364,20,0)</f>
        <v>#N/A</v>
      </c>
      <c r="AA101" s="1" t="e">
        <f>VLOOKUP($D101,事故データ!$I$4:$AU$364,7,0)</f>
        <v>#N/A</v>
      </c>
      <c r="AB101" s="1" t="e">
        <f>VLOOKUP($D101,事故データ!$I$4:$AU$364,14,0)</f>
        <v>#N/A</v>
      </c>
      <c r="AC101" s="143" t="e">
        <f>VLOOKUP($D101,事故データ!$I$4:$AU$364,33,0)</f>
        <v>#N/A</v>
      </c>
      <c r="AE101" s="142" t="e">
        <f>VLOOKUP($E101,事故データ!$I$4:$AU$364,20,0)</f>
        <v>#N/A</v>
      </c>
      <c r="AF101" t="e">
        <f>VLOOKUP($E101,事故データ!$I$4:$AU$364,7,0)</f>
        <v>#N/A</v>
      </c>
      <c r="AG101" s="1" t="e">
        <f>VLOOKUP($E101,事故データ!$I$4:$AU$364,14,0)</f>
        <v>#N/A</v>
      </c>
      <c r="AH101" s="143" t="e">
        <f>VLOOKUP($E101,事故データ!$I$4:$AU$364,33,0)</f>
        <v>#N/A</v>
      </c>
      <c r="AJ101" s="142" t="e">
        <f>VLOOKUP($F101,事故データ!$I$4:$AU$364,20,0)</f>
        <v>#N/A</v>
      </c>
      <c r="AK101" t="e">
        <f>VLOOKUP($F101,事故データ!$I$4:$AU$364,7,0)</f>
        <v>#N/A</v>
      </c>
      <c r="AL101" s="1" t="e">
        <f>VLOOKUP($F101,事故データ!$I$4:$AU$364,14,0)</f>
        <v>#N/A</v>
      </c>
      <c r="AM101" s="143" t="e">
        <f>VLOOKUP($F101,事故データ!$I$4:$AU$364,33,0)</f>
        <v>#N/A</v>
      </c>
      <c r="AN101" s="138"/>
      <c r="AO101" s="142" t="e">
        <f>VLOOKUP($G101,事故データ!$I$4:$AU$364,20,0)</f>
        <v>#N/A</v>
      </c>
      <c r="AP101" t="e">
        <f>VLOOKUP($G101,事故データ!$I$4:$AU$364,7,0)</f>
        <v>#N/A</v>
      </c>
      <c r="AQ101" t="e">
        <f>VLOOKUP($G101,事故データ!$I$4:$AU$364,14,0)</f>
        <v>#N/A</v>
      </c>
      <c r="AR101" s="143" t="e">
        <f>VLOOKUP($G101,事故データ!$I$4:$AU$364,33,0)</f>
        <v>#N/A</v>
      </c>
    </row>
    <row r="102" spans="1:44">
      <c r="A102" s="144" t="s">
        <v>457</v>
      </c>
      <c r="B102" s="144" t="s">
        <v>1059</v>
      </c>
      <c r="C102" s="144" t="s">
        <v>1060</v>
      </c>
      <c r="D102" s="144" t="s">
        <v>1061</v>
      </c>
      <c r="E102" s="144" t="s">
        <v>1062</v>
      </c>
      <c r="F102" s="144" t="s">
        <v>1063</v>
      </c>
      <c r="G102" s="144" t="s">
        <v>1064</v>
      </c>
      <c r="J102">
        <v>97</v>
      </c>
      <c r="K102" s="51" t="e">
        <f>VLOOKUP($A102,事故データ!$I$4:$AU$364,20,0)</f>
        <v>#N/A</v>
      </c>
      <c r="L102" s="140" t="e">
        <f>VLOOKUP($A102,事故データ!$I$4:$AU$364,7,0)</f>
        <v>#N/A</v>
      </c>
      <c r="M102" s="140" t="e">
        <f>VLOOKUP($A102,事故データ!$I$4:$AU$364,14,0)</f>
        <v>#N/A</v>
      </c>
      <c r="N102" s="145" t="e">
        <f>VLOOKUP($A102,事故データ!$I$4:$AU$364,33,0)</f>
        <v>#N/A</v>
      </c>
      <c r="P102" s="142" t="e">
        <f>VLOOKUP($B102,事故データ!$I$4:$AU$364,20,0)</f>
        <v>#N/A</v>
      </c>
      <c r="Q102" s="1" t="e">
        <f>VLOOKUP($B102,事故データ!$I$4:$AU$364,7,0)</f>
        <v>#N/A</v>
      </c>
      <c r="R102" s="1" t="e">
        <f>VLOOKUP($B102,事故データ!$I$4:$AU$364,14,0)</f>
        <v>#N/A</v>
      </c>
      <c r="S102" s="225" t="e">
        <f>VLOOKUP($B102,事故データ!$I$4:$AU$364,33,0)</f>
        <v>#N/A</v>
      </c>
      <c r="U102" s="142" t="e">
        <f>VLOOKUP($C102,事故データ!$I$4:$AU$364,20,0)</f>
        <v>#N/A</v>
      </c>
      <c r="V102" s="1" t="e">
        <f>VLOOKUP($C102,事故データ!$I$4:$AU$364,7,0)</f>
        <v>#N/A</v>
      </c>
      <c r="W102" s="1" t="e">
        <f>VLOOKUP($C102,事故データ!$I$4:$AU$364,14,0)</f>
        <v>#N/A</v>
      </c>
      <c r="X102" s="225" t="e">
        <f>VLOOKUP($C102,事故データ!$I$4:$AU$364,33,0)</f>
        <v>#N/A</v>
      </c>
      <c r="Z102" s="142" t="e">
        <f>VLOOKUP($D102,事故データ!$I$4:$AU$364,20,0)</f>
        <v>#N/A</v>
      </c>
      <c r="AA102" s="1" t="e">
        <f>VLOOKUP($D102,事故データ!$I$4:$AU$364,7,0)</f>
        <v>#N/A</v>
      </c>
      <c r="AB102" s="1" t="e">
        <f>VLOOKUP($D102,事故データ!$I$4:$AU$364,14,0)</f>
        <v>#N/A</v>
      </c>
      <c r="AC102" s="143" t="e">
        <f>VLOOKUP($D102,事故データ!$I$4:$AU$364,33,0)</f>
        <v>#N/A</v>
      </c>
      <c r="AE102" s="142" t="e">
        <f>VLOOKUP($E102,事故データ!$I$4:$AU$364,20,0)</f>
        <v>#N/A</v>
      </c>
      <c r="AF102" t="e">
        <f>VLOOKUP($E102,事故データ!$I$4:$AU$364,7,0)</f>
        <v>#N/A</v>
      </c>
      <c r="AG102" s="1" t="e">
        <f>VLOOKUP($E102,事故データ!$I$4:$AU$364,14,0)</f>
        <v>#N/A</v>
      </c>
      <c r="AH102" s="143" t="e">
        <f>VLOOKUP($E102,事故データ!$I$4:$AU$364,33,0)</f>
        <v>#N/A</v>
      </c>
      <c r="AJ102" s="142" t="e">
        <f>VLOOKUP($F102,事故データ!$I$4:$AU$364,20,0)</f>
        <v>#N/A</v>
      </c>
      <c r="AK102" t="e">
        <f>VLOOKUP($F102,事故データ!$I$4:$AU$364,7,0)</f>
        <v>#N/A</v>
      </c>
      <c r="AL102" s="1" t="e">
        <f>VLOOKUP($F102,事故データ!$I$4:$AU$364,14,0)</f>
        <v>#N/A</v>
      </c>
      <c r="AM102" s="143" t="e">
        <f>VLOOKUP($F102,事故データ!$I$4:$AU$364,33,0)</f>
        <v>#N/A</v>
      </c>
      <c r="AN102" s="138"/>
      <c r="AO102" s="142" t="e">
        <f>VLOOKUP($G102,事故データ!$I$4:$AU$364,20,0)</f>
        <v>#N/A</v>
      </c>
      <c r="AP102" t="e">
        <f>VLOOKUP($G102,事故データ!$I$4:$AU$364,7,0)</f>
        <v>#N/A</v>
      </c>
      <c r="AQ102" t="e">
        <f>VLOOKUP($G102,事故データ!$I$4:$AU$364,14,0)</f>
        <v>#N/A</v>
      </c>
      <c r="AR102" s="143" t="e">
        <f>VLOOKUP($G102,事故データ!$I$4:$AU$364,33,0)</f>
        <v>#N/A</v>
      </c>
    </row>
    <row r="103" spans="1:44">
      <c r="A103" s="144" t="s">
        <v>458</v>
      </c>
      <c r="B103" s="144" t="s">
        <v>1065</v>
      </c>
      <c r="C103" s="144" t="s">
        <v>1066</v>
      </c>
      <c r="D103" s="144" t="s">
        <v>1067</v>
      </c>
      <c r="E103" s="144" t="s">
        <v>1068</v>
      </c>
      <c r="F103" s="144" t="s">
        <v>1069</v>
      </c>
      <c r="G103" s="144" t="s">
        <v>1070</v>
      </c>
      <c r="J103">
        <v>98</v>
      </c>
      <c r="K103" s="51" t="e">
        <f>VLOOKUP($A103,事故データ!$I$4:$AU$364,20,0)</f>
        <v>#N/A</v>
      </c>
      <c r="L103" s="140" t="e">
        <f>VLOOKUP($A103,事故データ!$I$4:$AU$364,7,0)</f>
        <v>#N/A</v>
      </c>
      <c r="M103" s="140" t="e">
        <f>VLOOKUP($A103,事故データ!$I$4:$AU$364,14,0)</f>
        <v>#N/A</v>
      </c>
      <c r="N103" s="145" t="e">
        <f>VLOOKUP($A103,事故データ!$I$4:$AU$364,33,0)</f>
        <v>#N/A</v>
      </c>
      <c r="P103" s="142" t="e">
        <f>VLOOKUP($B103,事故データ!$I$4:$AU$364,20,0)</f>
        <v>#N/A</v>
      </c>
      <c r="Q103" s="1" t="e">
        <f>VLOOKUP($B103,事故データ!$I$4:$AU$364,7,0)</f>
        <v>#N/A</v>
      </c>
      <c r="R103" s="1" t="e">
        <f>VLOOKUP($B103,事故データ!$I$4:$AU$364,14,0)</f>
        <v>#N/A</v>
      </c>
      <c r="S103" s="225" t="e">
        <f>VLOOKUP($B103,事故データ!$I$4:$AU$364,33,0)</f>
        <v>#N/A</v>
      </c>
      <c r="U103" s="142" t="e">
        <f>VLOOKUP($C103,事故データ!$I$4:$AU$364,20,0)</f>
        <v>#N/A</v>
      </c>
      <c r="V103" s="1" t="e">
        <f>VLOOKUP($C103,事故データ!$I$4:$AU$364,7,0)</f>
        <v>#N/A</v>
      </c>
      <c r="W103" s="1" t="e">
        <f>VLOOKUP($C103,事故データ!$I$4:$AU$364,14,0)</f>
        <v>#N/A</v>
      </c>
      <c r="X103" s="225" t="e">
        <f>VLOOKUP($C103,事故データ!$I$4:$AU$364,33,0)</f>
        <v>#N/A</v>
      </c>
      <c r="Z103" s="142" t="e">
        <f>VLOOKUP($D103,事故データ!$I$4:$AU$364,20,0)</f>
        <v>#N/A</v>
      </c>
      <c r="AA103" s="1" t="e">
        <f>VLOOKUP($D103,事故データ!$I$4:$AU$364,7,0)</f>
        <v>#N/A</v>
      </c>
      <c r="AB103" s="1" t="e">
        <f>VLOOKUP($D103,事故データ!$I$4:$AU$364,14,0)</f>
        <v>#N/A</v>
      </c>
      <c r="AC103" s="143" t="e">
        <f>VLOOKUP($D103,事故データ!$I$4:$AU$364,33,0)</f>
        <v>#N/A</v>
      </c>
      <c r="AE103" s="142" t="e">
        <f>VLOOKUP($E103,事故データ!$I$4:$AU$364,20,0)</f>
        <v>#N/A</v>
      </c>
      <c r="AF103" t="e">
        <f>VLOOKUP($E103,事故データ!$I$4:$AU$364,7,0)</f>
        <v>#N/A</v>
      </c>
      <c r="AG103" s="1" t="e">
        <f>VLOOKUP($E103,事故データ!$I$4:$AU$364,14,0)</f>
        <v>#N/A</v>
      </c>
      <c r="AH103" s="143" t="e">
        <f>VLOOKUP($E103,事故データ!$I$4:$AU$364,33,0)</f>
        <v>#N/A</v>
      </c>
      <c r="AJ103" s="142" t="e">
        <f>VLOOKUP($F103,事故データ!$I$4:$AU$364,20,0)</f>
        <v>#N/A</v>
      </c>
      <c r="AK103" t="e">
        <f>VLOOKUP($F103,事故データ!$I$4:$AU$364,7,0)</f>
        <v>#N/A</v>
      </c>
      <c r="AL103" s="1" t="e">
        <f>VLOOKUP($F103,事故データ!$I$4:$AU$364,14,0)</f>
        <v>#N/A</v>
      </c>
      <c r="AM103" s="143" t="e">
        <f>VLOOKUP($F103,事故データ!$I$4:$AU$364,33,0)</f>
        <v>#N/A</v>
      </c>
      <c r="AN103" s="138"/>
      <c r="AO103" s="142" t="e">
        <f>VLOOKUP($G103,事故データ!$I$4:$AU$364,20,0)</f>
        <v>#N/A</v>
      </c>
      <c r="AP103" t="e">
        <f>VLOOKUP($G103,事故データ!$I$4:$AU$364,7,0)</f>
        <v>#N/A</v>
      </c>
      <c r="AQ103" t="e">
        <f>VLOOKUP($G103,事故データ!$I$4:$AU$364,14,0)</f>
        <v>#N/A</v>
      </c>
      <c r="AR103" s="143" t="e">
        <f>VLOOKUP($G103,事故データ!$I$4:$AU$364,33,0)</f>
        <v>#N/A</v>
      </c>
    </row>
    <row r="104" spans="1:44">
      <c r="A104" s="144" t="s">
        <v>459</v>
      </c>
      <c r="B104" s="144" t="s">
        <v>1071</v>
      </c>
      <c r="C104" s="144" t="s">
        <v>1072</v>
      </c>
      <c r="D104" s="144" t="s">
        <v>1073</v>
      </c>
      <c r="E104" s="144" t="s">
        <v>1074</v>
      </c>
      <c r="F104" s="144" t="s">
        <v>1075</v>
      </c>
      <c r="G104" s="144" t="s">
        <v>1076</v>
      </c>
      <c r="J104">
        <v>99</v>
      </c>
      <c r="K104" s="51" t="e">
        <f>VLOOKUP($A104,事故データ!$I$4:$AU$364,20,0)</f>
        <v>#N/A</v>
      </c>
      <c r="L104" s="140" t="e">
        <f>VLOOKUP($A104,事故データ!$I$4:$AU$364,7,0)</f>
        <v>#N/A</v>
      </c>
      <c r="M104" s="140" t="e">
        <f>VLOOKUP($A104,事故データ!$I$4:$AU$364,14,0)</f>
        <v>#N/A</v>
      </c>
      <c r="N104" s="145" t="e">
        <f>VLOOKUP($A104,事故データ!$I$4:$AU$364,33,0)</f>
        <v>#N/A</v>
      </c>
      <c r="P104" s="142" t="e">
        <f>VLOOKUP($B104,事故データ!$I$4:$AU$364,20,0)</f>
        <v>#N/A</v>
      </c>
      <c r="Q104" s="1" t="e">
        <f>VLOOKUP($B104,事故データ!$I$4:$AU$364,7,0)</f>
        <v>#N/A</v>
      </c>
      <c r="R104" s="1" t="e">
        <f>VLOOKUP($B104,事故データ!$I$4:$AU$364,14,0)</f>
        <v>#N/A</v>
      </c>
      <c r="S104" s="225" t="e">
        <f>VLOOKUP($B104,事故データ!$I$4:$AU$364,33,0)</f>
        <v>#N/A</v>
      </c>
      <c r="U104" s="142" t="e">
        <f>VLOOKUP($C104,事故データ!$I$4:$AU$364,20,0)</f>
        <v>#N/A</v>
      </c>
      <c r="V104" s="1" t="e">
        <f>VLOOKUP($C104,事故データ!$I$4:$AU$364,7,0)</f>
        <v>#N/A</v>
      </c>
      <c r="W104" s="1" t="e">
        <f>VLOOKUP($C104,事故データ!$I$4:$AU$364,14,0)</f>
        <v>#N/A</v>
      </c>
      <c r="X104" s="225" t="e">
        <f>VLOOKUP($C104,事故データ!$I$4:$AU$364,33,0)</f>
        <v>#N/A</v>
      </c>
      <c r="Z104" s="142" t="e">
        <f>VLOOKUP($D104,事故データ!$I$4:$AU$364,20,0)</f>
        <v>#N/A</v>
      </c>
      <c r="AA104" s="1" t="e">
        <f>VLOOKUP($D104,事故データ!$I$4:$AU$364,7,0)</f>
        <v>#N/A</v>
      </c>
      <c r="AB104" s="1" t="e">
        <f>VLOOKUP($D104,事故データ!$I$4:$AU$364,14,0)</f>
        <v>#N/A</v>
      </c>
      <c r="AC104" s="143" t="e">
        <f>VLOOKUP($D104,事故データ!$I$4:$AU$364,33,0)</f>
        <v>#N/A</v>
      </c>
      <c r="AE104" s="142" t="e">
        <f>VLOOKUP($E104,事故データ!$I$4:$AU$364,20,0)</f>
        <v>#N/A</v>
      </c>
      <c r="AF104" t="e">
        <f>VLOOKUP($E104,事故データ!$I$4:$AU$364,7,0)</f>
        <v>#N/A</v>
      </c>
      <c r="AG104" s="1" t="e">
        <f>VLOOKUP($E104,事故データ!$I$4:$AU$364,14,0)</f>
        <v>#N/A</v>
      </c>
      <c r="AH104" s="143" t="e">
        <f>VLOOKUP($E104,事故データ!$I$4:$AU$364,33,0)</f>
        <v>#N/A</v>
      </c>
      <c r="AJ104" s="142" t="e">
        <f>VLOOKUP($F104,事故データ!$I$4:$AU$364,20,0)</f>
        <v>#N/A</v>
      </c>
      <c r="AK104" t="e">
        <f>VLOOKUP($F104,事故データ!$I$4:$AU$364,7,0)</f>
        <v>#N/A</v>
      </c>
      <c r="AL104" s="1" t="e">
        <f>VLOOKUP($F104,事故データ!$I$4:$AU$364,14,0)</f>
        <v>#N/A</v>
      </c>
      <c r="AM104" s="143" t="e">
        <f>VLOOKUP($F104,事故データ!$I$4:$AU$364,33,0)</f>
        <v>#N/A</v>
      </c>
      <c r="AN104" s="138"/>
      <c r="AO104" s="142" t="e">
        <f>VLOOKUP($G104,事故データ!$I$4:$AU$364,20,0)</f>
        <v>#N/A</v>
      </c>
      <c r="AP104" t="e">
        <f>VLOOKUP($G104,事故データ!$I$4:$AU$364,7,0)</f>
        <v>#N/A</v>
      </c>
      <c r="AQ104" t="e">
        <f>VLOOKUP($G104,事故データ!$I$4:$AU$364,14,0)</f>
        <v>#N/A</v>
      </c>
      <c r="AR104" s="143" t="e">
        <f>VLOOKUP($G104,事故データ!$I$4:$AU$364,33,0)</f>
        <v>#N/A</v>
      </c>
    </row>
    <row r="105" spans="1:44">
      <c r="A105" s="144" t="s">
        <v>460</v>
      </c>
      <c r="B105" s="144" t="s">
        <v>1077</v>
      </c>
      <c r="C105" s="144" t="s">
        <v>1078</v>
      </c>
      <c r="D105" s="144" t="s">
        <v>1079</v>
      </c>
      <c r="E105" s="144" t="s">
        <v>1080</v>
      </c>
      <c r="F105" s="144" t="s">
        <v>1081</v>
      </c>
      <c r="G105" s="144" t="s">
        <v>1082</v>
      </c>
      <c r="J105">
        <v>100</v>
      </c>
      <c r="K105" s="51" t="e">
        <f>VLOOKUP($A105,事故データ!$I$4:$AU$364,20,0)</f>
        <v>#N/A</v>
      </c>
      <c r="L105" s="140" t="e">
        <f>VLOOKUP($A105,事故データ!$I$4:$AU$364,7,0)</f>
        <v>#N/A</v>
      </c>
      <c r="M105" s="140" t="e">
        <f>VLOOKUP($A105,事故データ!$I$4:$AU$364,14,0)</f>
        <v>#N/A</v>
      </c>
      <c r="N105" s="145" t="e">
        <f>VLOOKUP($A105,事故データ!$I$4:$AU$364,33,0)</f>
        <v>#N/A</v>
      </c>
      <c r="P105" s="142" t="e">
        <f>VLOOKUP($B105,事故データ!$I$4:$AU$364,20,0)</f>
        <v>#N/A</v>
      </c>
      <c r="Q105" s="1" t="e">
        <f>VLOOKUP($B105,事故データ!$I$4:$AU$364,7,0)</f>
        <v>#N/A</v>
      </c>
      <c r="R105" s="1" t="e">
        <f>VLOOKUP($B105,事故データ!$I$4:$AU$364,14,0)</f>
        <v>#N/A</v>
      </c>
      <c r="S105" s="225" t="e">
        <f>VLOOKUP($B105,事故データ!$I$4:$AU$364,33,0)</f>
        <v>#N/A</v>
      </c>
      <c r="U105" s="142" t="e">
        <f>VLOOKUP($C105,事故データ!$I$4:$AU$364,20,0)</f>
        <v>#N/A</v>
      </c>
      <c r="V105" s="1" t="e">
        <f>VLOOKUP($C105,事故データ!$I$4:$AU$364,7,0)</f>
        <v>#N/A</v>
      </c>
      <c r="W105" s="1" t="e">
        <f>VLOOKUP($C105,事故データ!$I$4:$AU$364,14,0)</f>
        <v>#N/A</v>
      </c>
      <c r="X105" s="225" t="e">
        <f>VLOOKUP($C105,事故データ!$I$4:$AU$364,33,0)</f>
        <v>#N/A</v>
      </c>
      <c r="Z105" s="142" t="e">
        <f>VLOOKUP($D105,事故データ!$I$4:$AU$364,20,0)</f>
        <v>#N/A</v>
      </c>
      <c r="AA105" s="1" t="e">
        <f>VLOOKUP($D105,事故データ!$I$4:$AU$364,7,0)</f>
        <v>#N/A</v>
      </c>
      <c r="AB105" s="1" t="e">
        <f>VLOOKUP($D105,事故データ!$I$4:$AU$364,14,0)</f>
        <v>#N/A</v>
      </c>
      <c r="AC105" s="143" t="e">
        <f>VLOOKUP($D105,事故データ!$I$4:$AU$364,33,0)</f>
        <v>#N/A</v>
      </c>
      <c r="AE105" s="142" t="e">
        <f>VLOOKUP($E105,事故データ!$I$4:$AU$364,20,0)</f>
        <v>#N/A</v>
      </c>
      <c r="AF105" t="e">
        <f>VLOOKUP($E105,事故データ!$I$4:$AU$364,7,0)</f>
        <v>#N/A</v>
      </c>
      <c r="AG105" s="1" t="e">
        <f>VLOOKUP($E105,事故データ!$I$4:$AU$364,14,0)</f>
        <v>#N/A</v>
      </c>
      <c r="AH105" s="143" t="e">
        <f>VLOOKUP($E105,事故データ!$I$4:$AU$364,33,0)</f>
        <v>#N/A</v>
      </c>
      <c r="AJ105" s="142" t="e">
        <f>VLOOKUP($F105,事故データ!$I$4:$AU$364,20,0)</f>
        <v>#N/A</v>
      </c>
      <c r="AK105" t="e">
        <f>VLOOKUP($F105,事故データ!$I$4:$AU$364,7,0)</f>
        <v>#N/A</v>
      </c>
      <c r="AL105" s="1" t="e">
        <f>VLOOKUP($F105,事故データ!$I$4:$AU$364,14,0)</f>
        <v>#N/A</v>
      </c>
      <c r="AM105" s="143" t="e">
        <f>VLOOKUP($F105,事故データ!$I$4:$AU$364,33,0)</f>
        <v>#N/A</v>
      </c>
      <c r="AN105" s="138"/>
      <c r="AO105" s="142" t="e">
        <f>VLOOKUP($G105,事故データ!$I$4:$AU$364,20,0)</f>
        <v>#N/A</v>
      </c>
      <c r="AP105" t="e">
        <f>VLOOKUP($G105,事故データ!$I$4:$AU$364,7,0)</f>
        <v>#N/A</v>
      </c>
      <c r="AQ105" t="e">
        <f>VLOOKUP($G105,事故データ!$I$4:$AU$364,14,0)</f>
        <v>#N/A</v>
      </c>
      <c r="AR105" s="143" t="e">
        <f>VLOOKUP($G105,事故データ!$I$4:$AU$364,33,0)</f>
        <v>#N/A</v>
      </c>
    </row>
    <row r="106" spans="1:44">
      <c r="A106" s="144" t="s">
        <v>461</v>
      </c>
      <c r="B106" s="144" t="s">
        <v>1083</v>
      </c>
      <c r="C106" s="144" t="s">
        <v>1084</v>
      </c>
      <c r="D106" s="144" t="s">
        <v>1085</v>
      </c>
      <c r="E106" s="144" t="s">
        <v>1086</v>
      </c>
      <c r="F106" s="144" t="s">
        <v>1087</v>
      </c>
      <c r="G106" s="144" t="s">
        <v>1088</v>
      </c>
      <c r="J106">
        <v>101</v>
      </c>
      <c r="K106" s="51" t="e">
        <f>VLOOKUP($A106,事故データ!$I$4:$AU$364,20,0)</f>
        <v>#N/A</v>
      </c>
      <c r="L106" s="140" t="e">
        <f>VLOOKUP($A106,事故データ!$I$4:$AU$364,7,0)</f>
        <v>#N/A</v>
      </c>
      <c r="M106" s="140" t="e">
        <f>VLOOKUP($A106,事故データ!$I$4:$AU$364,14,0)</f>
        <v>#N/A</v>
      </c>
      <c r="N106" s="145" t="e">
        <f>VLOOKUP($A106,事故データ!$I$4:$AU$364,33,0)</f>
        <v>#N/A</v>
      </c>
      <c r="P106" s="142" t="e">
        <f>VLOOKUP($B106,事故データ!$I$4:$AU$364,20,0)</f>
        <v>#N/A</v>
      </c>
      <c r="Q106" s="1" t="e">
        <f>VLOOKUP($B106,事故データ!$I$4:$AU$364,7,0)</f>
        <v>#N/A</v>
      </c>
      <c r="R106" s="1" t="e">
        <f>VLOOKUP($B106,事故データ!$I$4:$AU$364,14,0)</f>
        <v>#N/A</v>
      </c>
      <c r="S106" s="225" t="e">
        <f>VLOOKUP($B106,事故データ!$I$4:$AU$364,33,0)</f>
        <v>#N/A</v>
      </c>
      <c r="U106" s="142" t="e">
        <f>VLOOKUP($C106,事故データ!$I$4:$AU$364,20,0)</f>
        <v>#N/A</v>
      </c>
      <c r="V106" s="1" t="e">
        <f>VLOOKUP($C106,事故データ!$I$4:$AU$364,7,0)</f>
        <v>#N/A</v>
      </c>
      <c r="W106" s="1" t="e">
        <f>VLOOKUP($C106,事故データ!$I$4:$AU$364,14,0)</f>
        <v>#N/A</v>
      </c>
      <c r="X106" s="225" t="e">
        <f>VLOOKUP($C106,事故データ!$I$4:$AU$364,33,0)</f>
        <v>#N/A</v>
      </c>
      <c r="Z106" s="142" t="e">
        <f>VLOOKUP($D106,事故データ!$I$4:$AU$364,20,0)</f>
        <v>#N/A</v>
      </c>
      <c r="AA106" s="1" t="e">
        <f>VLOOKUP($D106,事故データ!$I$4:$AU$364,7,0)</f>
        <v>#N/A</v>
      </c>
      <c r="AB106" s="1" t="e">
        <f>VLOOKUP($D106,事故データ!$I$4:$AU$364,14,0)</f>
        <v>#N/A</v>
      </c>
      <c r="AC106" s="143" t="e">
        <f>VLOOKUP($D106,事故データ!$I$4:$AU$364,33,0)</f>
        <v>#N/A</v>
      </c>
      <c r="AE106" s="142" t="e">
        <f>VLOOKUP($E106,事故データ!$I$4:$AU$364,20,0)</f>
        <v>#N/A</v>
      </c>
      <c r="AF106" t="e">
        <f>VLOOKUP($E106,事故データ!$I$4:$AU$364,7,0)</f>
        <v>#N/A</v>
      </c>
      <c r="AG106" s="1" t="e">
        <f>VLOOKUP($E106,事故データ!$I$4:$AU$364,14,0)</f>
        <v>#N/A</v>
      </c>
      <c r="AH106" s="143" t="e">
        <f>VLOOKUP($E106,事故データ!$I$4:$AU$364,33,0)</f>
        <v>#N/A</v>
      </c>
      <c r="AJ106" s="142" t="e">
        <f>VLOOKUP($F106,事故データ!$I$4:$AU$364,20,0)</f>
        <v>#N/A</v>
      </c>
      <c r="AK106" t="e">
        <f>VLOOKUP($F106,事故データ!$I$4:$AU$364,7,0)</f>
        <v>#N/A</v>
      </c>
      <c r="AL106" s="1" t="e">
        <f>VLOOKUP($F106,事故データ!$I$4:$AU$364,14,0)</f>
        <v>#N/A</v>
      </c>
      <c r="AM106" s="143" t="e">
        <f>VLOOKUP($F106,事故データ!$I$4:$AU$364,33,0)</f>
        <v>#N/A</v>
      </c>
      <c r="AN106" s="138"/>
      <c r="AO106" s="142" t="e">
        <f>VLOOKUP($G106,事故データ!$I$4:$AU$364,20,0)</f>
        <v>#N/A</v>
      </c>
      <c r="AP106" t="e">
        <f>VLOOKUP($G106,事故データ!$I$4:$AU$364,7,0)</f>
        <v>#N/A</v>
      </c>
      <c r="AQ106" t="e">
        <f>VLOOKUP($G106,事故データ!$I$4:$AU$364,14,0)</f>
        <v>#N/A</v>
      </c>
      <c r="AR106" s="143" t="e">
        <f>VLOOKUP($G106,事故データ!$I$4:$AU$364,33,0)</f>
        <v>#N/A</v>
      </c>
    </row>
    <row r="107" spans="1:44">
      <c r="A107" s="144" t="s">
        <v>462</v>
      </c>
      <c r="B107" s="144" t="s">
        <v>1089</v>
      </c>
      <c r="C107" s="144" t="s">
        <v>1090</v>
      </c>
      <c r="D107" s="144" t="s">
        <v>1091</v>
      </c>
      <c r="E107" s="144" t="s">
        <v>1092</v>
      </c>
      <c r="F107" s="144" t="s">
        <v>1093</v>
      </c>
      <c r="G107" s="144" t="s">
        <v>1094</v>
      </c>
      <c r="J107">
        <v>102</v>
      </c>
      <c r="K107" s="51" t="e">
        <f>VLOOKUP($A107,事故データ!$I$4:$AU$364,20,0)</f>
        <v>#N/A</v>
      </c>
      <c r="L107" s="140" t="e">
        <f>VLOOKUP($A107,事故データ!$I$4:$AU$364,7,0)</f>
        <v>#N/A</v>
      </c>
      <c r="M107" s="140" t="e">
        <f>VLOOKUP($A107,事故データ!$I$4:$AU$364,14,0)</f>
        <v>#N/A</v>
      </c>
      <c r="N107" s="145" t="e">
        <f>VLOOKUP($A107,事故データ!$I$4:$AU$364,33,0)</f>
        <v>#N/A</v>
      </c>
      <c r="P107" s="142" t="e">
        <f>VLOOKUP($B107,事故データ!$I$4:$AU$364,20,0)</f>
        <v>#N/A</v>
      </c>
      <c r="Q107" s="1" t="e">
        <f>VLOOKUP($B107,事故データ!$I$4:$AU$364,7,0)</f>
        <v>#N/A</v>
      </c>
      <c r="R107" s="1" t="e">
        <f>VLOOKUP($B107,事故データ!$I$4:$AU$364,14,0)</f>
        <v>#N/A</v>
      </c>
      <c r="S107" s="225" t="e">
        <f>VLOOKUP($B107,事故データ!$I$4:$AU$364,33,0)</f>
        <v>#N/A</v>
      </c>
      <c r="U107" s="142" t="e">
        <f>VLOOKUP($C107,事故データ!$I$4:$AU$364,20,0)</f>
        <v>#N/A</v>
      </c>
      <c r="V107" s="1" t="e">
        <f>VLOOKUP($C107,事故データ!$I$4:$AU$364,7,0)</f>
        <v>#N/A</v>
      </c>
      <c r="W107" s="1" t="e">
        <f>VLOOKUP($C107,事故データ!$I$4:$AU$364,14,0)</f>
        <v>#N/A</v>
      </c>
      <c r="X107" s="225" t="e">
        <f>VLOOKUP($C107,事故データ!$I$4:$AU$364,33,0)</f>
        <v>#N/A</v>
      </c>
      <c r="Z107" s="142" t="e">
        <f>VLOOKUP($D107,事故データ!$I$4:$AU$364,20,0)</f>
        <v>#N/A</v>
      </c>
      <c r="AA107" s="1" t="e">
        <f>VLOOKUP($D107,事故データ!$I$4:$AU$364,7,0)</f>
        <v>#N/A</v>
      </c>
      <c r="AB107" s="1" t="e">
        <f>VLOOKUP($D107,事故データ!$I$4:$AU$364,14,0)</f>
        <v>#N/A</v>
      </c>
      <c r="AC107" s="143" t="e">
        <f>VLOOKUP($D107,事故データ!$I$4:$AU$364,33,0)</f>
        <v>#N/A</v>
      </c>
      <c r="AE107" s="142" t="e">
        <f>VLOOKUP($E107,事故データ!$I$4:$AU$364,20,0)</f>
        <v>#N/A</v>
      </c>
      <c r="AF107" t="e">
        <f>VLOOKUP($E107,事故データ!$I$4:$AU$364,7,0)</f>
        <v>#N/A</v>
      </c>
      <c r="AG107" s="1" t="e">
        <f>VLOOKUP($E107,事故データ!$I$4:$AU$364,14,0)</f>
        <v>#N/A</v>
      </c>
      <c r="AH107" s="143" t="e">
        <f>VLOOKUP($E107,事故データ!$I$4:$AU$364,33,0)</f>
        <v>#N/A</v>
      </c>
      <c r="AJ107" s="142" t="e">
        <f>VLOOKUP($F107,事故データ!$I$4:$AU$364,20,0)</f>
        <v>#N/A</v>
      </c>
      <c r="AK107" t="e">
        <f>VLOOKUP($F107,事故データ!$I$4:$AU$364,7,0)</f>
        <v>#N/A</v>
      </c>
      <c r="AL107" s="1" t="e">
        <f>VLOOKUP($F107,事故データ!$I$4:$AU$364,14,0)</f>
        <v>#N/A</v>
      </c>
      <c r="AM107" s="143" t="e">
        <f>VLOOKUP($F107,事故データ!$I$4:$AU$364,33,0)</f>
        <v>#N/A</v>
      </c>
      <c r="AN107" s="138"/>
      <c r="AO107" s="142" t="e">
        <f>VLOOKUP($G107,事故データ!$I$4:$AU$364,20,0)</f>
        <v>#N/A</v>
      </c>
      <c r="AP107" t="e">
        <f>VLOOKUP($G107,事故データ!$I$4:$AU$364,7,0)</f>
        <v>#N/A</v>
      </c>
      <c r="AQ107" t="e">
        <f>VLOOKUP($G107,事故データ!$I$4:$AU$364,14,0)</f>
        <v>#N/A</v>
      </c>
      <c r="AR107" s="143" t="e">
        <f>VLOOKUP($G107,事故データ!$I$4:$AU$364,33,0)</f>
        <v>#N/A</v>
      </c>
    </row>
    <row r="108" spans="1:44">
      <c r="A108" s="144" t="s">
        <v>463</v>
      </c>
      <c r="B108" s="144" t="s">
        <v>1095</v>
      </c>
      <c r="C108" s="144" t="s">
        <v>1096</v>
      </c>
      <c r="D108" s="144" t="s">
        <v>1097</v>
      </c>
      <c r="E108" s="144" t="s">
        <v>1098</v>
      </c>
      <c r="F108" s="144" t="s">
        <v>1099</v>
      </c>
      <c r="G108" s="144" t="s">
        <v>1100</v>
      </c>
      <c r="J108">
        <v>103</v>
      </c>
      <c r="K108" s="51" t="e">
        <f>VLOOKUP($A108,事故データ!$I$4:$AU$364,20,0)</f>
        <v>#N/A</v>
      </c>
      <c r="L108" s="140" t="e">
        <f>VLOOKUP($A108,事故データ!$I$4:$AU$364,7,0)</f>
        <v>#N/A</v>
      </c>
      <c r="M108" s="140" t="e">
        <f>VLOOKUP($A108,事故データ!$I$4:$AU$364,14,0)</f>
        <v>#N/A</v>
      </c>
      <c r="N108" s="145" t="e">
        <f>VLOOKUP($A108,事故データ!$I$4:$AU$364,33,0)</f>
        <v>#N/A</v>
      </c>
      <c r="P108" s="142" t="e">
        <f>VLOOKUP($B108,事故データ!$I$4:$AU$364,20,0)</f>
        <v>#N/A</v>
      </c>
      <c r="Q108" s="1" t="e">
        <f>VLOOKUP($B108,事故データ!$I$4:$AU$364,7,0)</f>
        <v>#N/A</v>
      </c>
      <c r="R108" s="1" t="e">
        <f>VLOOKUP($B108,事故データ!$I$4:$AU$364,14,0)</f>
        <v>#N/A</v>
      </c>
      <c r="S108" s="225" t="e">
        <f>VLOOKUP($B108,事故データ!$I$4:$AU$364,33,0)</f>
        <v>#N/A</v>
      </c>
      <c r="U108" s="142" t="e">
        <f>VLOOKUP($C108,事故データ!$I$4:$AU$364,20,0)</f>
        <v>#N/A</v>
      </c>
      <c r="V108" s="1" t="e">
        <f>VLOOKUP($C108,事故データ!$I$4:$AU$364,7,0)</f>
        <v>#N/A</v>
      </c>
      <c r="W108" s="1" t="e">
        <f>VLOOKUP($C108,事故データ!$I$4:$AU$364,14,0)</f>
        <v>#N/A</v>
      </c>
      <c r="X108" s="225" t="e">
        <f>VLOOKUP($C108,事故データ!$I$4:$AU$364,33,0)</f>
        <v>#N/A</v>
      </c>
      <c r="Z108" s="142" t="e">
        <f>VLOOKUP($D108,事故データ!$I$4:$AU$364,20,0)</f>
        <v>#N/A</v>
      </c>
      <c r="AA108" s="1" t="e">
        <f>VLOOKUP($D108,事故データ!$I$4:$AU$364,7,0)</f>
        <v>#N/A</v>
      </c>
      <c r="AB108" s="1" t="e">
        <f>VLOOKUP($D108,事故データ!$I$4:$AU$364,14,0)</f>
        <v>#N/A</v>
      </c>
      <c r="AC108" s="143" t="e">
        <f>VLOOKUP($D108,事故データ!$I$4:$AU$364,33,0)</f>
        <v>#N/A</v>
      </c>
      <c r="AE108" s="142" t="e">
        <f>VLOOKUP($E108,事故データ!$I$4:$AU$364,20,0)</f>
        <v>#N/A</v>
      </c>
      <c r="AF108" t="e">
        <f>VLOOKUP($E108,事故データ!$I$4:$AU$364,7,0)</f>
        <v>#N/A</v>
      </c>
      <c r="AG108" s="1" t="e">
        <f>VLOOKUP($E108,事故データ!$I$4:$AU$364,14,0)</f>
        <v>#N/A</v>
      </c>
      <c r="AH108" s="143" t="e">
        <f>VLOOKUP($E108,事故データ!$I$4:$AU$364,33,0)</f>
        <v>#N/A</v>
      </c>
      <c r="AJ108" s="142" t="e">
        <f>VLOOKUP($F108,事故データ!$I$4:$AU$364,20,0)</f>
        <v>#N/A</v>
      </c>
      <c r="AK108" t="e">
        <f>VLOOKUP($F108,事故データ!$I$4:$AU$364,7,0)</f>
        <v>#N/A</v>
      </c>
      <c r="AL108" s="1" t="e">
        <f>VLOOKUP($F108,事故データ!$I$4:$AU$364,14,0)</f>
        <v>#N/A</v>
      </c>
      <c r="AM108" s="143" t="e">
        <f>VLOOKUP($F108,事故データ!$I$4:$AU$364,33,0)</f>
        <v>#N/A</v>
      </c>
      <c r="AN108" s="138"/>
      <c r="AO108" s="142" t="e">
        <f>VLOOKUP($G108,事故データ!$I$4:$AU$364,20,0)</f>
        <v>#N/A</v>
      </c>
      <c r="AP108" t="e">
        <f>VLOOKUP($G108,事故データ!$I$4:$AU$364,7,0)</f>
        <v>#N/A</v>
      </c>
      <c r="AQ108" t="e">
        <f>VLOOKUP($G108,事故データ!$I$4:$AU$364,14,0)</f>
        <v>#N/A</v>
      </c>
      <c r="AR108" s="143" t="e">
        <f>VLOOKUP($G108,事故データ!$I$4:$AU$364,33,0)</f>
        <v>#N/A</v>
      </c>
    </row>
    <row r="109" spans="1:44">
      <c r="A109" s="144" t="s">
        <v>464</v>
      </c>
      <c r="B109" s="144" t="s">
        <v>1101</v>
      </c>
      <c r="C109" s="144" t="s">
        <v>1102</v>
      </c>
      <c r="D109" s="144" t="s">
        <v>1103</v>
      </c>
      <c r="E109" s="144" t="s">
        <v>1104</v>
      </c>
      <c r="F109" s="144" t="s">
        <v>1105</v>
      </c>
      <c r="G109" s="144" t="s">
        <v>1106</v>
      </c>
      <c r="J109">
        <v>104</v>
      </c>
      <c r="K109" s="51" t="e">
        <f>VLOOKUP($A109,事故データ!$I$4:$AU$364,20,0)</f>
        <v>#N/A</v>
      </c>
      <c r="L109" s="140" t="e">
        <f>VLOOKUP($A109,事故データ!$I$4:$AU$364,7,0)</f>
        <v>#N/A</v>
      </c>
      <c r="M109" s="140" t="e">
        <f>VLOOKUP($A109,事故データ!$I$4:$AU$364,14,0)</f>
        <v>#N/A</v>
      </c>
      <c r="N109" s="145" t="e">
        <f>VLOOKUP($A109,事故データ!$I$4:$AU$364,33,0)</f>
        <v>#N/A</v>
      </c>
      <c r="P109" s="142" t="e">
        <f>VLOOKUP($B109,事故データ!$I$4:$AU$364,20,0)</f>
        <v>#N/A</v>
      </c>
      <c r="Q109" s="1" t="e">
        <f>VLOOKUP($B109,事故データ!$I$4:$AU$364,7,0)</f>
        <v>#N/A</v>
      </c>
      <c r="R109" s="1" t="e">
        <f>VLOOKUP($B109,事故データ!$I$4:$AU$364,14,0)</f>
        <v>#N/A</v>
      </c>
      <c r="S109" s="225" t="e">
        <f>VLOOKUP($B109,事故データ!$I$4:$AU$364,33,0)</f>
        <v>#N/A</v>
      </c>
      <c r="U109" s="142" t="e">
        <f>VLOOKUP($C109,事故データ!$I$4:$AU$364,20,0)</f>
        <v>#N/A</v>
      </c>
      <c r="V109" s="1" t="e">
        <f>VLOOKUP($C109,事故データ!$I$4:$AU$364,7,0)</f>
        <v>#N/A</v>
      </c>
      <c r="W109" s="1" t="e">
        <f>VLOOKUP($C109,事故データ!$I$4:$AU$364,14,0)</f>
        <v>#N/A</v>
      </c>
      <c r="X109" s="225" t="e">
        <f>VLOOKUP($C109,事故データ!$I$4:$AU$364,33,0)</f>
        <v>#N/A</v>
      </c>
      <c r="Z109" s="142" t="e">
        <f>VLOOKUP($D109,事故データ!$I$4:$AU$364,20,0)</f>
        <v>#N/A</v>
      </c>
      <c r="AA109" s="1" t="e">
        <f>VLOOKUP($D109,事故データ!$I$4:$AU$364,7,0)</f>
        <v>#N/A</v>
      </c>
      <c r="AB109" s="1" t="e">
        <f>VLOOKUP($D109,事故データ!$I$4:$AU$364,14,0)</f>
        <v>#N/A</v>
      </c>
      <c r="AC109" s="143" t="e">
        <f>VLOOKUP($D109,事故データ!$I$4:$AU$364,33,0)</f>
        <v>#N/A</v>
      </c>
      <c r="AE109" s="142" t="e">
        <f>VLOOKUP($E109,事故データ!$I$4:$AU$364,20,0)</f>
        <v>#N/A</v>
      </c>
      <c r="AF109" t="e">
        <f>VLOOKUP($E109,事故データ!$I$4:$AU$364,7,0)</f>
        <v>#N/A</v>
      </c>
      <c r="AG109" s="1" t="e">
        <f>VLOOKUP($E109,事故データ!$I$4:$AU$364,14,0)</f>
        <v>#N/A</v>
      </c>
      <c r="AH109" s="143" t="e">
        <f>VLOOKUP($E109,事故データ!$I$4:$AU$364,33,0)</f>
        <v>#N/A</v>
      </c>
      <c r="AJ109" s="142" t="e">
        <f>VLOOKUP($F109,事故データ!$I$4:$AU$364,20,0)</f>
        <v>#N/A</v>
      </c>
      <c r="AK109" t="e">
        <f>VLOOKUP($F109,事故データ!$I$4:$AU$364,7,0)</f>
        <v>#N/A</v>
      </c>
      <c r="AL109" s="1" t="e">
        <f>VLOOKUP($F109,事故データ!$I$4:$AU$364,14,0)</f>
        <v>#N/A</v>
      </c>
      <c r="AM109" s="143" t="e">
        <f>VLOOKUP($F109,事故データ!$I$4:$AU$364,33,0)</f>
        <v>#N/A</v>
      </c>
      <c r="AN109" s="138"/>
      <c r="AO109" s="142" t="e">
        <f>VLOOKUP($G109,事故データ!$I$4:$AU$364,20,0)</f>
        <v>#N/A</v>
      </c>
      <c r="AP109" t="e">
        <f>VLOOKUP($G109,事故データ!$I$4:$AU$364,7,0)</f>
        <v>#N/A</v>
      </c>
      <c r="AQ109" t="e">
        <f>VLOOKUP($G109,事故データ!$I$4:$AU$364,14,0)</f>
        <v>#N/A</v>
      </c>
      <c r="AR109" s="143" t="e">
        <f>VLOOKUP($G109,事故データ!$I$4:$AU$364,33,0)</f>
        <v>#N/A</v>
      </c>
    </row>
    <row r="110" spans="1:44">
      <c r="A110" s="144" t="s">
        <v>465</v>
      </c>
      <c r="B110" s="144" t="s">
        <v>1107</v>
      </c>
      <c r="C110" s="144" t="s">
        <v>1108</v>
      </c>
      <c r="D110" s="144" t="s">
        <v>1109</v>
      </c>
      <c r="E110" s="144" t="s">
        <v>1110</v>
      </c>
      <c r="F110" s="144" t="s">
        <v>1111</v>
      </c>
      <c r="G110" s="144" t="s">
        <v>1112</v>
      </c>
      <c r="J110">
        <v>105</v>
      </c>
      <c r="K110" s="51" t="e">
        <f>VLOOKUP($A110,事故データ!$I$4:$AU$364,20,0)</f>
        <v>#N/A</v>
      </c>
      <c r="L110" s="140" t="e">
        <f>VLOOKUP($A110,事故データ!$I$4:$AU$364,7,0)</f>
        <v>#N/A</v>
      </c>
      <c r="M110" s="140" t="e">
        <f>VLOOKUP($A110,事故データ!$I$4:$AU$364,14,0)</f>
        <v>#N/A</v>
      </c>
      <c r="N110" s="145" t="e">
        <f>VLOOKUP($A110,事故データ!$I$4:$AU$364,33,0)</f>
        <v>#N/A</v>
      </c>
      <c r="P110" s="142" t="e">
        <f>VLOOKUP($B110,事故データ!$I$4:$AU$364,20,0)</f>
        <v>#N/A</v>
      </c>
      <c r="Q110" s="1" t="e">
        <f>VLOOKUP($B110,事故データ!$I$4:$AU$364,7,0)</f>
        <v>#N/A</v>
      </c>
      <c r="R110" s="1" t="e">
        <f>VLOOKUP($B110,事故データ!$I$4:$AU$364,14,0)</f>
        <v>#N/A</v>
      </c>
      <c r="S110" s="225" t="e">
        <f>VLOOKUP($B110,事故データ!$I$4:$AU$364,33,0)</f>
        <v>#N/A</v>
      </c>
      <c r="U110" s="142" t="e">
        <f>VLOOKUP($C110,事故データ!$I$4:$AU$364,20,0)</f>
        <v>#N/A</v>
      </c>
      <c r="V110" s="1" t="e">
        <f>VLOOKUP($C110,事故データ!$I$4:$AU$364,7,0)</f>
        <v>#N/A</v>
      </c>
      <c r="W110" s="1" t="e">
        <f>VLOOKUP($C110,事故データ!$I$4:$AU$364,14,0)</f>
        <v>#N/A</v>
      </c>
      <c r="X110" s="225" t="e">
        <f>VLOOKUP($C110,事故データ!$I$4:$AU$364,33,0)</f>
        <v>#N/A</v>
      </c>
      <c r="Z110" s="142" t="e">
        <f>VLOOKUP($D110,事故データ!$I$4:$AU$364,20,0)</f>
        <v>#N/A</v>
      </c>
      <c r="AA110" s="1" t="e">
        <f>VLOOKUP($D110,事故データ!$I$4:$AU$364,7,0)</f>
        <v>#N/A</v>
      </c>
      <c r="AB110" s="1" t="e">
        <f>VLOOKUP($D110,事故データ!$I$4:$AU$364,14,0)</f>
        <v>#N/A</v>
      </c>
      <c r="AC110" s="143" t="e">
        <f>VLOOKUP($D110,事故データ!$I$4:$AU$364,33,0)</f>
        <v>#N/A</v>
      </c>
      <c r="AE110" s="142" t="e">
        <f>VLOOKUP($E110,事故データ!$I$4:$AU$364,20,0)</f>
        <v>#N/A</v>
      </c>
      <c r="AF110" t="e">
        <f>VLOOKUP($E110,事故データ!$I$4:$AU$364,7,0)</f>
        <v>#N/A</v>
      </c>
      <c r="AG110" s="1" t="e">
        <f>VLOOKUP($E110,事故データ!$I$4:$AU$364,14,0)</f>
        <v>#N/A</v>
      </c>
      <c r="AH110" s="143" t="e">
        <f>VLOOKUP($E110,事故データ!$I$4:$AU$364,33,0)</f>
        <v>#N/A</v>
      </c>
      <c r="AJ110" s="142" t="e">
        <f>VLOOKUP($F110,事故データ!$I$4:$AU$364,20,0)</f>
        <v>#N/A</v>
      </c>
      <c r="AK110" t="e">
        <f>VLOOKUP($F110,事故データ!$I$4:$AU$364,7,0)</f>
        <v>#N/A</v>
      </c>
      <c r="AL110" s="1" t="e">
        <f>VLOOKUP($F110,事故データ!$I$4:$AU$364,14,0)</f>
        <v>#N/A</v>
      </c>
      <c r="AM110" s="143" t="e">
        <f>VLOOKUP($F110,事故データ!$I$4:$AU$364,33,0)</f>
        <v>#N/A</v>
      </c>
      <c r="AN110" s="138"/>
      <c r="AO110" s="142" t="e">
        <f>VLOOKUP($G110,事故データ!$I$4:$AU$364,20,0)</f>
        <v>#N/A</v>
      </c>
      <c r="AP110" t="e">
        <f>VLOOKUP($G110,事故データ!$I$4:$AU$364,7,0)</f>
        <v>#N/A</v>
      </c>
      <c r="AQ110" t="e">
        <f>VLOOKUP($G110,事故データ!$I$4:$AU$364,14,0)</f>
        <v>#N/A</v>
      </c>
      <c r="AR110" s="143" t="e">
        <f>VLOOKUP($G110,事故データ!$I$4:$AU$364,33,0)</f>
        <v>#N/A</v>
      </c>
    </row>
    <row r="111" spans="1:44">
      <c r="A111" s="144" t="s">
        <v>466</v>
      </c>
      <c r="B111" s="144" t="s">
        <v>1113</v>
      </c>
      <c r="C111" s="144" t="s">
        <v>1114</v>
      </c>
      <c r="D111" s="144" t="s">
        <v>1115</v>
      </c>
      <c r="E111" s="144" t="s">
        <v>1116</v>
      </c>
      <c r="F111" s="144" t="s">
        <v>1117</v>
      </c>
      <c r="G111" s="144" t="s">
        <v>1118</v>
      </c>
      <c r="J111">
        <v>106</v>
      </c>
      <c r="K111" s="51" t="e">
        <f>VLOOKUP($A111,事故データ!$I$4:$AU$364,20,0)</f>
        <v>#N/A</v>
      </c>
      <c r="L111" s="140" t="e">
        <f>VLOOKUP($A111,事故データ!$I$4:$AU$364,7,0)</f>
        <v>#N/A</v>
      </c>
      <c r="M111" s="140" t="e">
        <f>VLOOKUP($A111,事故データ!$I$4:$AU$364,14,0)</f>
        <v>#N/A</v>
      </c>
      <c r="N111" s="145" t="e">
        <f>VLOOKUP($A111,事故データ!$I$4:$AU$364,33,0)</f>
        <v>#N/A</v>
      </c>
      <c r="P111" s="142" t="e">
        <f>VLOOKUP($B111,事故データ!$I$4:$AU$364,20,0)</f>
        <v>#N/A</v>
      </c>
      <c r="Q111" s="1" t="e">
        <f>VLOOKUP($B111,事故データ!$I$4:$AU$364,7,0)</f>
        <v>#N/A</v>
      </c>
      <c r="R111" s="1" t="e">
        <f>VLOOKUP($B111,事故データ!$I$4:$AU$364,14,0)</f>
        <v>#N/A</v>
      </c>
      <c r="S111" s="225" t="e">
        <f>VLOOKUP($B111,事故データ!$I$4:$AU$364,33,0)</f>
        <v>#N/A</v>
      </c>
      <c r="U111" s="142" t="e">
        <f>VLOOKUP($C111,事故データ!$I$4:$AU$364,20,0)</f>
        <v>#N/A</v>
      </c>
      <c r="V111" s="1" t="e">
        <f>VLOOKUP($C111,事故データ!$I$4:$AU$364,7,0)</f>
        <v>#N/A</v>
      </c>
      <c r="W111" s="1" t="e">
        <f>VLOOKUP($C111,事故データ!$I$4:$AU$364,14,0)</f>
        <v>#N/A</v>
      </c>
      <c r="X111" s="225" t="e">
        <f>VLOOKUP($C111,事故データ!$I$4:$AU$364,33,0)</f>
        <v>#N/A</v>
      </c>
      <c r="Z111" s="142" t="e">
        <f>VLOOKUP($D111,事故データ!$I$4:$AU$364,20,0)</f>
        <v>#N/A</v>
      </c>
      <c r="AA111" s="1" t="e">
        <f>VLOOKUP($D111,事故データ!$I$4:$AU$364,7,0)</f>
        <v>#N/A</v>
      </c>
      <c r="AB111" s="1" t="e">
        <f>VLOOKUP($D111,事故データ!$I$4:$AU$364,14,0)</f>
        <v>#N/A</v>
      </c>
      <c r="AC111" s="143" t="e">
        <f>VLOOKUP($D111,事故データ!$I$4:$AU$364,33,0)</f>
        <v>#N/A</v>
      </c>
      <c r="AE111" s="142" t="e">
        <f>VLOOKUP($E111,事故データ!$I$4:$AU$364,20,0)</f>
        <v>#N/A</v>
      </c>
      <c r="AF111" t="e">
        <f>VLOOKUP($E111,事故データ!$I$4:$AU$364,7,0)</f>
        <v>#N/A</v>
      </c>
      <c r="AG111" s="1" t="e">
        <f>VLOOKUP($E111,事故データ!$I$4:$AU$364,14,0)</f>
        <v>#N/A</v>
      </c>
      <c r="AH111" s="143" t="e">
        <f>VLOOKUP($E111,事故データ!$I$4:$AU$364,33,0)</f>
        <v>#N/A</v>
      </c>
      <c r="AJ111" s="142" t="e">
        <f>VLOOKUP($F111,事故データ!$I$4:$AU$364,20,0)</f>
        <v>#N/A</v>
      </c>
      <c r="AK111" t="e">
        <f>VLOOKUP($F111,事故データ!$I$4:$AU$364,7,0)</f>
        <v>#N/A</v>
      </c>
      <c r="AL111" s="1" t="e">
        <f>VLOOKUP($F111,事故データ!$I$4:$AU$364,14,0)</f>
        <v>#N/A</v>
      </c>
      <c r="AM111" s="143" t="e">
        <f>VLOOKUP($F111,事故データ!$I$4:$AU$364,33,0)</f>
        <v>#N/A</v>
      </c>
      <c r="AN111" s="138"/>
      <c r="AO111" s="142" t="e">
        <f>VLOOKUP($G111,事故データ!$I$4:$AU$364,20,0)</f>
        <v>#N/A</v>
      </c>
      <c r="AP111" t="e">
        <f>VLOOKUP($G111,事故データ!$I$4:$AU$364,7,0)</f>
        <v>#N/A</v>
      </c>
      <c r="AQ111" t="e">
        <f>VLOOKUP($G111,事故データ!$I$4:$AU$364,14,0)</f>
        <v>#N/A</v>
      </c>
      <c r="AR111" s="143" t="e">
        <f>VLOOKUP($G111,事故データ!$I$4:$AU$364,33,0)</f>
        <v>#N/A</v>
      </c>
    </row>
    <row r="112" spans="1:44">
      <c r="A112" s="144" t="s">
        <v>467</v>
      </c>
      <c r="B112" s="144" t="s">
        <v>1119</v>
      </c>
      <c r="C112" s="144" t="s">
        <v>1120</v>
      </c>
      <c r="D112" s="144" t="s">
        <v>1121</v>
      </c>
      <c r="E112" s="144" t="s">
        <v>1122</v>
      </c>
      <c r="F112" s="144" t="s">
        <v>1123</v>
      </c>
      <c r="G112" s="144" t="s">
        <v>1124</v>
      </c>
      <c r="J112">
        <v>107</v>
      </c>
      <c r="K112" s="51" t="e">
        <f>VLOOKUP($A112,事故データ!$I$4:$AU$364,20,0)</f>
        <v>#N/A</v>
      </c>
      <c r="L112" s="140" t="e">
        <f>VLOOKUP($A112,事故データ!$I$4:$AU$364,7,0)</f>
        <v>#N/A</v>
      </c>
      <c r="M112" s="140" t="e">
        <f>VLOOKUP($A112,事故データ!$I$4:$AU$364,14,0)</f>
        <v>#N/A</v>
      </c>
      <c r="N112" s="145" t="e">
        <f>VLOOKUP($A112,事故データ!$I$4:$AU$364,33,0)</f>
        <v>#N/A</v>
      </c>
      <c r="P112" s="142" t="e">
        <f>VLOOKUP($B112,事故データ!$I$4:$AU$364,20,0)</f>
        <v>#N/A</v>
      </c>
      <c r="Q112" s="1" t="e">
        <f>VLOOKUP($B112,事故データ!$I$4:$AU$364,7,0)</f>
        <v>#N/A</v>
      </c>
      <c r="R112" s="1" t="e">
        <f>VLOOKUP($B112,事故データ!$I$4:$AU$364,14,0)</f>
        <v>#N/A</v>
      </c>
      <c r="S112" s="225" t="e">
        <f>VLOOKUP($B112,事故データ!$I$4:$AU$364,33,0)</f>
        <v>#N/A</v>
      </c>
      <c r="U112" s="142" t="e">
        <f>VLOOKUP($C112,事故データ!$I$4:$AU$364,20,0)</f>
        <v>#N/A</v>
      </c>
      <c r="V112" s="1" t="e">
        <f>VLOOKUP($C112,事故データ!$I$4:$AU$364,7,0)</f>
        <v>#N/A</v>
      </c>
      <c r="W112" s="1" t="e">
        <f>VLOOKUP($C112,事故データ!$I$4:$AU$364,14,0)</f>
        <v>#N/A</v>
      </c>
      <c r="X112" s="225" t="e">
        <f>VLOOKUP($C112,事故データ!$I$4:$AU$364,33,0)</f>
        <v>#N/A</v>
      </c>
      <c r="Z112" s="142" t="e">
        <f>VLOOKUP($D112,事故データ!$I$4:$AU$364,20,0)</f>
        <v>#N/A</v>
      </c>
      <c r="AA112" s="1" t="e">
        <f>VLOOKUP($D112,事故データ!$I$4:$AU$364,7,0)</f>
        <v>#N/A</v>
      </c>
      <c r="AB112" s="1" t="e">
        <f>VLOOKUP($D112,事故データ!$I$4:$AU$364,14,0)</f>
        <v>#N/A</v>
      </c>
      <c r="AC112" s="143" t="e">
        <f>VLOOKUP($D112,事故データ!$I$4:$AU$364,33,0)</f>
        <v>#N/A</v>
      </c>
      <c r="AE112" s="142" t="e">
        <f>VLOOKUP($E112,事故データ!$I$4:$AU$364,20,0)</f>
        <v>#N/A</v>
      </c>
      <c r="AF112" t="e">
        <f>VLOOKUP($E112,事故データ!$I$4:$AU$364,7,0)</f>
        <v>#N/A</v>
      </c>
      <c r="AG112" s="1" t="e">
        <f>VLOOKUP($E112,事故データ!$I$4:$AU$364,14,0)</f>
        <v>#N/A</v>
      </c>
      <c r="AH112" s="143" t="e">
        <f>VLOOKUP($E112,事故データ!$I$4:$AU$364,33,0)</f>
        <v>#N/A</v>
      </c>
      <c r="AJ112" s="142" t="e">
        <f>VLOOKUP($F112,事故データ!$I$4:$AU$364,20,0)</f>
        <v>#N/A</v>
      </c>
      <c r="AK112" t="e">
        <f>VLOOKUP($F112,事故データ!$I$4:$AU$364,7,0)</f>
        <v>#N/A</v>
      </c>
      <c r="AL112" s="1" t="e">
        <f>VLOOKUP($F112,事故データ!$I$4:$AU$364,14,0)</f>
        <v>#N/A</v>
      </c>
      <c r="AM112" s="143" t="e">
        <f>VLOOKUP($F112,事故データ!$I$4:$AU$364,33,0)</f>
        <v>#N/A</v>
      </c>
      <c r="AN112" s="138"/>
      <c r="AO112" s="142" t="e">
        <f>VLOOKUP($G112,事故データ!$I$4:$AU$364,20,0)</f>
        <v>#N/A</v>
      </c>
      <c r="AP112" t="e">
        <f>VLOOKUP($G112,事故データ!$I$4:$AU$364,7,0)</f>
        <v>#N/A</v>
      </c>
      <c r="AQ112" t="e">
        <f>VLOOKUP($G112,事故データ!$I$4:$AU$364,14,0)</f>
        <v>#N/A</v>
      </c>
      <c r="AR112" s="143" t="e">
        <f>VLOOKUP($G112,事故データ!$I$4:$AU$364,33,0)</f>
        <v>#N/A</v>
      </c>
    </row>
    <row r="113" spans="1:44">
      <c r="A113" s="144" t="s">
        <v>468</v>
      </c>
      <c r="B113" s="144" t="s">
        <v>1125</v>
      </c>
      <c r="C113" s="144" t="s">
        <v>1126</v>
      </c>
      <c r="D113" s="144" t="s">
        <v>1127</v>
      </c>
      <c r="E113" s="144" t="s">
        <v>1128</v>
      </c>
      <c r="F113" s="144" t="s">
        <v>1129</v>
      </c>
      <c r="G113" s="144" t="s">
        <v>1130</v>
      </c>
      <c r="J113">
        <v>108</v>
      </c>
      <c r="K113" s="51" t="e">
        <f>VLOOKUP($A113,事故データ!$I$4:$AU$364,20,0)</f>
        <v>#N/A</v>
      </c>
      <c r="L113" s="140" t="e">
        <f>VLOOKUP($A113,事故データ!$I$4:$AU$364,7,0)</f>
        <v>#N/A</v>
      </c>
      <c r="M113" s="140" t="e">
        <f>VLOOKUP($A113,事故データ!$I$4:$AU$364,14,0)</f>
        <v>#N/A</v>
      </c>
      <c r="N113" s="145" t="e">
        <f>VLOOKUP($A113,事故データ!$I$4:$AU$364,33,0)</f>
        <v>#N/A</v>
      </c>
      <c r="P113" s="142" t="e">
        <f>VLOOKUP($B113,事故データ!$I$4:$AU$364,20,0)</f>
        <v>#N/A</v>
      </c>
      <c r="Q113" s="1" t="e">
        <f>VLOOKUP($B113,事故データ!$I$4:$AU$364,7,0)</f>
        <v>#N/A</v>
      </c>
      <c r="R113" s="1" t="e">
        <f>VLOOKUP($B113,事故データ!$I$4:$AU$364,14,0)</f>
        <v>#N/A</v>
      </c>
      <c r="S113" s="225" t="e">
        <f>VLOOKUP($B113,事故データ!$I$4:$AU$364,33,0)</f>
        <v>#N/A</v>
      </c>
      <c r="U113" s="142" t="e">
        <f>VLOOKUP($C113,事故データ!$I$4:$AU$364,20,0)</f>
        <v>#N/A</v>
      </c>
      <c r="V113" s="1" t="e">
        <f>VLOOKUP($C113,事故データ!$I$4:$AU$364,7,0)</f>
        <v>#N/A</v>
      </c>
      <c r="W113" s="1" t="e">
        <f>VLOOKUP($C113,事故データ!$I$4:$AU$364,14,0)</f>
        <v>#N/A</v>
      </c>
      <c r="X113" s="225" t="e">
        <f>VLOOKUP($C113,事故データ!$I$4:$AU$364,33,0)</f>
        <v>#N/A</v>
      </c>
      <c r="Z113" s="142" t="e">
        <f>VLOOKUP($D113,事故データ!$I$4:$AU$364,20,0)</f>
        <v>#N/A</v>
      </c>
      <c r="AA113" s="1" t="e">
        <f>VLOOKUP($D113,事故データ!$I$4:$AU$364,7,0)</f>
        <v>#N/A</v>
      </c>
      <c r="AB113" s="1" t="e">
        <f>VLOOKUP($D113,事故データ!$I$4:$AU$364,14,0)</f>
        <v>#N/A</v>
      </c>
      <c r="AC113" s="143" t="e">
        <f>VLOOKUP($D113,事故データ!$I$4:$AU$364,33,0)</f>
        <v>#N/A</v>
      </c>
      <c r="AE113" s="142" t="e">
        <f>VLOOKUP($E113,事故データ!$I$4:$AU$364,20,0)</f>
        <v>#N/A</v>
      </c>
      <c r="AF113" t="e">
        <f>VLOOKUP($E113,事故データ!$I$4:$AU$364,7,0)</f>
        <v>#N/A</v>
      </c>
      <c r="AG113" s="1" t="e">
        <f>VLOOKUP($E113,事故データ!$I$4:$AU$364,14,0)</f>
        <v>#N/A</v>
      </c>
      <c r="AH113" s="143" t="e">
        <f>VLOOKUP($E113,事故データ!$I$4:$AU$364,33,0)</f>
        <v>#N/A</v>
      </c>
      <c r="AJ113" s="142" t="e">
        <f>VLOOKUP($F113,事故データ!$I$4:$AU$364,20,0)</f>
        <v>#N/A</v>
      </c>
      <c r="AK113" t="e">
        <f>VLOOKUP($F113,事故データ!$I$4:$AU$364,7,0)</f>
        <v>#N/A</v>
      </c>
      <c r="AL113" s="1" t="e">
        <f>VLOOKUP($F113,事故データ!$I$4:$AU$364,14,0)</f>
        <v>#N/A</v>
      </c>
      <c r="AM113" s="143" t="e">
        <f>VLOOKUP($F113,事故データ!$I$4:$AU$364,33,0)</f>
        <v>#N/A</v>
      </c>
      <c r="AN113" s="138"/>
      <c r="AO113" s="142" t="e">
        <f>VLOOKUP($G113,事故データ!$I$4:$AU$364,20,0)</f>
        <v>#N/A</v>
      </c>
      <c r="AP113" t="e">
        <f>VLOOKUP($G113,事故データ!$I$4:$AU$364,7,0)</f>
        <v>#N/A</v>
      </c>
      <c r="AQ113" t="e">
        <f>VLOOKUP($G113,事故データ!$I$4:$AU$364,14,0)</f>
        <v>#N/A</v>
      </c>
      <c r="AR113" s="143" t="e">
        <f>VLOOKUP($G113,事故データ!$I$4:$AU$364,33,0)</f>
        <v>#N/A</v>
      </c>
    </row>
    <row r="114" spans="1:44">
      <c r="A114" s="144" t="s">
        <v>469</v>
      </c>
      <c r="B114" s="144" t="s">
        <v>1131</v>
      </c>
      <c r="C114" s="144" t="s">
        <v>1132</v>
      </c>
      <c r="D114" s="144" t="s">
        <v>1133</v>
      </c>
      <c r="E114" s="144" t="s">
        <v>1134</v>
      </c>
      <c r="F114" s="144" t="s">
        <v>1135</v>
      </c>
      <c r="G114" s="144" t="s">
        <v>1136</v>
      </c>
      <c r="J114">
        <v>109</v>
      </c>
      <c r="K114" s="51" t="e">
        <f>VLOOKUP($A114,事故データ!$I$4:$AU$364,20,0)</f>
        <v>#N/A</v>
      </c>
      <c r="L114" s="140" t="e">
        <f>VLOOKUP($A114,事故データ!$I$4:$AU$364,7,0)</f>
        <v>#N/A</v>
      </c>
      <c r="M114" s="140" t="e">
        <f>VLOOKUP($A114,事故データ!$I$4:$AU$364,14,0)</f>
        <v>#N/A</v>
      </c>
      <c r="N114" s="145" t="e">
        <f>VLOOKUP($A114,事故データ!$I$4:$AU$364,33,0)</f>
        <v>#N/A</v>
      </c>
      <c r="P114" s="142" t="e">
        <f>VLOOKUP($B114,事故データ!$I$4:$AU$364,20,0)</f>
        <v>#N/A</v>
      </c>
      <c r="Q114" s="1" t="e">
        <f>VLOOKUP($B114,事故データ!$I$4:$AU$364,7,0)</f>
        <v>#N/A</v>
      </c>
      <c r="R114" s="1" t="e">
        <f>VLOOKUP($B114,事故データ!$I$4:$AU$364,14,0)</f>
        <v>#N/A</v>
      </c>
      <c r="S114" s="225" t="e">
        <f>VLOOKUP($B114,事故データ!$I$4:$AU$364,33,0)</f>
        <v>#N/A</v>
      </c>
      <c r="U114" s="142" t="e">
        <f>VLOOKUP($C114,事故データ!$I$4:$AU$364,20,0)</f>
        <v>#N/A</v>
      </c>
      <c r="V114" s="1" t="e">
        <f>VLOOKUP($C114,事故データ!$I$4:$AU$364,7,0)</f>
        <v>#N/A</v>
      </c>
      <c r="W114" s="1" t="e">
        <f>VLOOKUP($C114,事故データ!$I$4:$AU$364,14,0)</f>
        <v>#N/A</v>
      </c>
      <c r="X114" s="225" t="e">
        <f>VLOOKUP($C114,事故データ!$I$4:$AU$364,33,0)</f>
        <v>#N/A</v>
      </c>
      <c r="Z114" s="142" t="e">
        <f>VLOOKUP($D114,事故データ!$I$4:$AU$364,20,0)</f>
        <v>#N/A</v>
      </c>
      <c r="AA114" s="1" t="e">
        <f>VLOOKUP($D114,事故データ!$I$4:$AU$364,7,0)</f>
        <v>#N/A</v>
      </c>
      <c r="AB114" s="1" t="e">
        <f>VLOOKUP($D114,事故データ!$I$4:$AU$364,14,0)</f>
        <v>#N/A</v>
      </c>
      <c r="AC114" s="143" t="e">
        <f>VLOOKUP($D114,事故データ!$I$4:$AU$364,33,0)</f>
        <v>#N/A</v>
      </c>
      <c r="AE114" s="142" t="e">
        <f>VLOOKUP($E114,事故データ!$I$4:$AU$364,20,0)</f>
        <v>#N/A</v>
      </c>
      <c r="AF114" t="e">
        <f>VLOOKUP($E114,事故データ!$I$4:$AU$364,7,0)</f>
        <v>#N/A</v>
      </c>
      <c r="AG114" s="1" t="e">
        <f>VLOOKUP($E114,事故データ!$I$4:$AU$364,14,0)</f>
        <v>#N/A</v>
      </c>
      <c r="AH114" s="143" t="e">
        <f>VLOOKUP($E114,事故データ!$I$4:$AU$364,33,0)</f>
        <v>#N/A</v>
      </c>
      <c r="AJ114" s="142" t="e">
        <f>VLOOKUP($F114,事故データ!$I$4:$AU$364,20,0)</f>
        <v>#N/A</v>
      </c>
      <c r="AK114" t="e">
        <f>VLOOKUP($F114,事故データ!$I$4:$AU$364,7,0)</f>
        <v>#N/A</v>
      </c>
      <c r="AL114" s="1" t="e">
        <f>VLOOKUP($F114,事故データ!$I$4:$AU$364,14,0)</f>
        <v>#N/A</v>
      </c>
      <c r="AM114" s="143" t="e">
        <f>VLOOKUP($F114,事故データ!$I$4:$AU$364,33,0)</f>
        <v>#N/A</v>
      </c>
      <c r="AN114" s="138"/>
      <c r="AO114" s="142" t="e">
        <f>VLOOKUP($G114,事故データ!$I$4:$AU$364,20,0)</f>
        <v>#N/A</v>
      </c>
      <c r="AP114" t="e">
        <f>VLOOKUP($G114,事故データ!$I$4:$AU$364,7,0)</f>
        <v>#N/A</v>
      </c>
      <c r="AQ114" t="e">
        <f>VLOOKUP($G114,事故データ!$I$4:$AU$364,14,0)</f>
        <v>#N/A</v>
      </c>
      <c r="AR114" s="143" t="e">
        <f>VLOOKUP($G114,事故データ!$I$4:$AU$364,33,0)</f>
        <v>#N/A</v>
      </c>
    </row>
    <row r="115" spans="1:44">
      <c r="A115" s="144" t="s">
        <v>470</v>
      </c>
      <c r="B115" s="144" t="s">
        <v>1137</v>
      </c>
      <c r="C115" s="144" t="s">
        <v>1138</v>
      </c>
      <c r="D115" s="144" t="s">
        <v>1139</v>
      </c>
      <c r="E115" s="144" t="s">
        <v>1140</v>
      </c>
      <c r="F115" s="144" t="s">
        <v>1141</v>
      </c>
      <c r="G115" s="144" t="s">
        <v>1142</v>
      </c>
      <c r="J115">
        <v>110</v>
      </c>
      <c r="K115" s="51" t="e">
        <f>VLOOKUP($A115,事故データ!$I$4:$AU$364,20,0)</f>
        <v>#N/A</v>
      </c>
      <c r="L115" s="140" t="e">
        <f>VLOOKUP($A115,事故データ!$I$4:$AU$364,7,0)</f>
        <v>#N/A</v>
      </c>
      <c r="M115" s="140" t="e">
        <f>VLOOKUP($A115,事故データ!$I$4:$AU$364,14,0)</f>
        <v>#N/A</v>
      </c>
      <c r="N115" s="145" t="e">
        <f>VLOOKUP($A115,事故データ!$I$4:$AU$364,33,0)</f>
        <v>#N/A</v>
      </c>
      <c r="P115" s="142" t="e">
        <f>VLOOKUP($B115,事故データ!$I$4:$AU$364,20,0)</f>
        <v>#N/A</v>
      </c>
      <c r="Q115" s="1" t="e">
        <f>VLOOKUP($B115,事故データ!$I$4:$AU$364,7,0)</f>
        <v>#N/A</v>
      </c>
      <c r="R115" s="1" t="e">
        <f>VLOOKUP($B115,事故データ!$I$4:$AU$364,14,0)</f>
        <v>#N/A</v>
      </c>
      <c r="S115" s="225" t="e">
        <f>VLOOKUP($B115,事故データ!$I$4:$AU$364,33,0)</f>
        <v>#N/A</v>
      </c>
      <c r="U115" s="142" t="e">
        <f>VLOOKUP($C115,事故データ!$I$4:$AU$364,20,0)</f>
        <v>#N/A</v>
      </c>
      <c r="V115" s="1" t="e">
        <f>VLOOKUP($C115,事故データ!$I$4:$AU$364,7,0)</f>
        <v>#N/A</v>
      </c>
      <c r="W115" s="1" t="e">
        <f>VLOOKUP($C115,事故データ!$I$4:$AU$364,14,0)</f>
        <v>#N/A</v>
      </c>
      <c r="X115" s="225" t="e">
        <f>VLOOKUP($C115,事故データ!$I$4:$AU$364,33,0)</f>
        <v>#N/A</v>
      </c>
      <c r="Z115" s="142" t="e">
        <f>VLOOKUP($D115,事故データ!$I$4:$AU$364,20,0)</f>
        <v>#N/A</v>
      </c>
      <c r="AA115" s="1" t="e">
        <f>VLOOKUP($D115,事故データ!$I$4:$AU$364,7,0)</f>
        <v>#N/A</v>
      </c>
      <c r="AB115" s="1" t="e">
        <f>VLOOKUP($D115,事故データ!$I$4:$AU$364,14,0)</f>
        <v>#N/A</v>
      </c>
      <c r="AC115" s="143" t="e">
        <f>VLOOKUP($D115,事故データ!$I$4:$AU$364,33,0)</f>
        <v>#N/A</v>
      </c>
      <c r="AE115" s="142" t="e">
        <f>VLOOKUP($E115,事故データ!$I$4:$AU$364,20,0)</f>
        <v>#N/A</v>
      </c>
      <c r="AF115" t="e">
        <f>VLOOKUP($E115,事故データ!$I$4:$AU$364,7,0)</f>
        <v>#N/A</v>
      </c>
      <c r="AG115" s="1" t="e">
        <f>VLOOKUP($E115,事故データ!$I$4:$AU$364,14,0)</f>
        <v>#N/A</v>
      </c>
      <c r="AH115" s="143" t="e">
        <f>VLOOKUP($E115,事故データ!$I$4:$AU$364,33,0)</f>
        <v>#N/A</v>
      </c>
      <c r="AJ115" s="142" t="e">
        <f>VLOOKUP($F115,事故データ!$I$4:$AU$364,20,0)</f>
        <v>#N/A</v>
      </c>
      <c r="AK115" t="e">
        <f>VLOOKUP($F115,事故データ!$I$4:$AU$364,7,0)</f>
        <v>#N/A</v>
      </c>
      <c r="AL115" s="1" t="e">
        <f>VLOOKUP($F115,事故データ!$I$4:$AU$364,14,0)</f>
        <v>#N/A</v>
      </c>
      <c r="AM115" s="143" t="e">
        <f>VLOOKUP($F115,事故データ!$I$4:$AU$364,33,0)</f>
        <v>#N/A</v>
      </c>
      <c r="AN115" s="138"/>
      <c r="AO115" s="142" t="e">
        <f>VLOOKUP($G115,事故データ!$I$4:$AU$364,20,0)</f>
        <v>#N/A</v>
      </c>
      <c r="AP115" t="e">
        <f>VLOOKUP($G115,事故データ!$I$4:$AU$364,7,0)</f>
        <v>#N/A</v>
      </c>
      <c r="AQ115" t="e">
        <f>VLOOKUP($G115,事故データ!$I$4:$AU$364,14,0)</f>
        <v>#N/A</v>
      </c>
      <c r="AR115" s="143" t="e">
        <f>VLOOKUP($G115,事故データ!$I$4:$AU$364,33,0)</f>
        <v>#N/A</v>
      </c>
    </row>
    <row r="116" spans="1:44">
      <c r="A116" s="144" t="s">
        <v>471</v>
      </c>
      <c r="B116" s="144" t="s">
        <v>1143</v>
      </c>
      <c r="C116" s="144" t="s">
        <v>1144</v>
      </c>
      <c r="D116" s="144" t="s">
        <v>1145</v>
      </c>
      <c r="E116" s="144" t="s">
        <v>1146</v>
      </c>
      <c r="F116" s="144" t="s">
        <v>1147</v>
      </c>
      <c r="G116" s="144" t="s">
        <v>1148</v>
      </c>
      <c r="J116">
        <v>111</v>
      </c>
      <c r="K116" s="51" t="e">
        <f>VLOOKUP($A116,事故データ!$I$4:$AU$364,20,0)</f>
        <v>#N/A</v>
      </c>
      <c r="L116" s="140" t="e">
        <f>VLOOKUP($A116,事故データ!$I$4:$AU$364,7,0)</f>
        <v>#N/A</v>
      </c>
      <c r="M116" s="140" t="e">
        <f>VLOOKUP($A116,事故データ!$I$4:$AU$364,14,0)</f>
        <v>#N/A</v>
      </c>
      <c r="N116" s="145" t="e">
        <f>VLOOKUP($A116,事故データ!$I$4:$AU$364,33,0)</f>
        <v>#N/A</v>
      </c>
      <c r="P116" s="142" t="e">
        <f>VLOOKUP($B116,事故データ!$I$4:$AU$364,20,0)</f>
        <v>#N/A</v>
      </c>
      <c r="Q116" s="1" t="e">
        <f>VLOOKUP($B116,事故データ!$I$4:$AU$364,7,0)</f>
        <v>#N/A</v>
      </c>
      <c r="R116" s="1" t="e">
        <f>VLOOKUP($B116,事故データ!$I$4:$AU$364,14,0)</f>
        <v>#N/A</v>
      </c>
      <c r="S116" s="225" t="e">
        <f>VLOOKUP($B116,事故データ!$I$4:$AU$364,33,0)</f>
        <v>#N/A</v>
      </c>
      <c r="U116" s="142" t="e">
        <f>VLOOKUP($C116,事故データ!$I$4:$AU$364,20,0)</f>
        <v>#N/A</v>
      </c>
      <c r="V116" s="1" t="e">
        <f>VLOOKUP($C116,事故データ!$I$4:$AU$364,7,0)</f>
        <v>#N/A</v>
      </c>
      <c r="W116" s="1" t="e">
        <f>VLOOKUP($C116,事故データ!$I$4:$AU$364,14,0)</f>
        <v>#N/A</v>
      </c>
      <c r="X116" s="225" t="e">
        <f>VLOOKUP($C116,事故データ!$I$4:$AU$364,33,0)</f>
        <v>#N/A</v>
      </c>
      <c r="Z116" s="142" t="e">
        <f>VLOOKUP($D116,事故データ!$I$4:$AU$364,20,0)</f>
        <v>#N/A</v>
      </c>
      <c r="AA116" s="1" t="e">
        <f>VLOOKUP($D116,事故データ!$I$4:$AU$364,7,0)</f>
        <v>#N/A</v>
      </c>
      <c r="AB116" s="1" t="e">
        <f>VLOOKUP($D116,事故データ!$I$4:$AU$364,14,0)</f>
        <v>#N/A</v>
      </c>
      <c r="AC116" s="143" t="e">
        <f>VLOOKUP($D116,事故データ!$I$4:$AU$364,33,0)</f>
        <v>#N/A</v>
      </c>
      <c r="AE116" s="142" t="e">
        <f>VLOOKUP($E116,事故データ!$I$4:$AU$364,20,0)</f>
        <v>#N/A</v>
      </c>
      <c r="AF116" t="e">
        <f>VLOOKUP($E116,事故データ!$I$4:$AU$364,7,0)</f>
        <v>#N/A</v>
      </c>
      <c r="AG116" s="1" t="e">
        <f>VLOOKUP($E116,事故データ!$I$4:$AU$364,14,0)</f>
        <v>#N/A</v>
      </c>
      <c r="AH116" s="143" t="e">
        <f>VLOOKUP($E116,事故データ!$I$4:$AU$364,33,0)</f>
        <v>#N/A</v>
      </c>
      <c r="AJ116" s="142" t="e">
        <f>VLOOKUP($F116,事故データ!$I$4:$AU$364,20,0)</f>
        <v>#N/A</v>
      </c>
      <c r="AK116" t="e">
        <f>VLOOKUP($F116,事故データ!$I$4:$AU$364,7,0)</f>
        <v>#N/A</v>
      </c>
      <c r="AL116" s="1" t="e">
        <f>VLOOKUP($F116,事故データ!$I$4:$AU$364,14,0)</f>
        <v>#N/A</v>
      </c>
      <c r="AM116" s="143" t="e">
        <f>VLOOKUP($F116,事故データ!$I$4:$AU$364,33,0)</f>
        <v>#N/A</v>
      </c>
      <c r="AN116" s="138"/>
      <c r="AO116" s="142" t="e">
        <f>VLOOKUP($G116,事故データ!$I$4:$AU$364,20,0)</f>
        <v>#N/A</v>
      </c>
      <c r="AP116" t="e">
        <f>VLOOKUP($G116,事故データ!$I$4:$AU$364,7,0)</f>
        <v>#N/A</v>
      </c>
      <c r="AQ116" t="e">
        <f>VLOOKUP($G116,事故データ!$I$4:$AU$364,14,0)</f>
        <v>#N/A</v>
      </c>
      <c r="AR116" s="143" t="e">
        <f>VLOOKUP($G116,事故データ!$I$4:$AU$364,33,0)</f>
        <v>#N/A</v>
      </c>
    </row>
    <row r="117" spans="1:44">
      <c r="A117" s="144" t="s">
        <v>472</v>
      </c>
      <c r="B117" s="144" t="s">
        <v>1149</v>
      </c>
      <c r="C117" s="144" t="s">
        <v>1150</v>
      </c>
      <c r="D117" s="144" t="s">
        <v>1151</v>
      </c>
      <c r="E117" s="144" t="s">
        <v>1152</v>
      </c>
      <c r="F117" s="144" t="s">
        <v>1153</v>
      </c>
      <c r="G117" s="144" t="s">
        <v>1154</v>
      </c>
      <c r="J117">
        <v>112</v>
      </c>
      <c r="K117" s="51" t="e">
        <f>VLOOKUP($A117,事故データ!$I$4:$AU$364,20,0)</f>
        <v>#N/A</v>
      </c>
      <c r="L117" s="140" t="e">
        <f>VLOOKUP($A117,事故データ!$I$4:$AU$364,7,0)</f>
        <v>#N/A</v>
      </c>
      <c r="M117" s="140" t="e">
        <f>VLOOKUP($A117,事故データ!$I$4:$AU$364,14,0)</f>
        <v>#N/A</v>
      </c>
      <c r="N117" s="145" t="e">
        <f>VLOOKUP($A117,事故データ!$I$4:$AU$364,33,0)</f>
        <v>#N/A</v>
      </c>
      <c r="P117" s="142" t="e">
        <f>VLOOKUP($B117,事故データ!$I$4:$AU$364,20,0)</f>
        <v>#N/A</v>
      </c>
      <c r="Q117" s="1" t="e">
        <f>VLOOKUP($B117,事故データ!$I$4:$AU$364,7,0)</f>
        <v>#N/A</v>
      </c>
      <c r="R117" s="1" t="e">
        <f>VLOOKUP($B117,事故データ!$I$4:$AU$364,14,0)</f>
        <v>#N/A</v>
      </c>
      <c r="S117" s="225" t="e">
        <f>VLOOKUP($B117,事故データ!$I$4:$AU$364,33,0)</f>
        <v>#N/A</v>
      </c>
      <c r="U117" s="142" t="e">
        <f>VLOOKUP($C117,事故データ!$I$4:$AU$364,20,0)</f>
        <v>#N/A</v>
      </c>
      <c r="V117" s="1" t="e">
        <f>VLOOKUP($C117,事故データ!$I$4:$AU$364,7,0)</f>
        <v>#N/A</v>
      </c>
      <c r="W117" s="1" t="e">
        <f>VLOOKUP($C117,事故データ!$I$4:$AU$364,14,0)</f>
        <v>#N/A</v>
      </c>
      <c r="X117" s="225" t="e">
        <f>VLOOKUP($C117,事故データ!$I$4:$AU$364,33,0)</f>
        <v>#N/A</v>
      </c>
      <c r="Z117" s="142" t="e">
        <f>VLOOKUP($D117,事故データ!$I$4:$AU$364,20,0)</f>
        <v>#N/A</v>
      </c>
      <c r="AA117" s="1" t="e">
        <f>VLOOKUP($D117,事故データ!$I$4:$AU$364,7,0)</f>
        <v>#N/A</v>
      </c>
      <c r="AB117" s="1" t="e">
        <f>VLOOKUP($D117,事故データ!$I$4:$AU$364,14,0)</f>
        <v>#N/A</v>
      </c>
      <c r="AC117" s="143" t="e">
        <f>VLOOKUP($D117,事故データ!$I$4:$AU$364,33,0)</f>
        <v>#N/A</v>
      </c>
      <c r="AE117" s="142" t="e">
        <f>VLOOKUP($E117,事故データ!$I$4:$AU$364,20,0)</f>
        <v>#N/A</v>
      </c>
      <c r="AF117" t="e">
        <f>VLOOKUP($E117,事故データ!$I$4:$AU$364,7,0)</f>
        <v>#N/A</v>
      </c>
      <c r="AG117" s="1" t="e">
        <f>VLOOKUP($E117,事故データ!$I$4:$AU$364,14,0)</f>
        <v>#N/A</v>
      </c>
      <c r="AH117" s="143" t="e">
        <f>VLOOKUP($E117,事故データ!$I$4:$AU$364,33,0)</f>
        <v>#N/A</v>
      </c>
      <c r="AJ117" s="142" t="e">
        <f>VLOOKUP($F117,事故データ!$I$4:$AU$364,20,0)</f>
        <v>#N/A</v>
      </c>
      <c r="AK117" t="e">
        <f>VLOOKUP($F117,事故データ!$I$4:$AU$364,7,0)</f>
        <v>#N/A</v>
      </c>
      <c r="AL117" s="1" t="e">
        <f>VLOOKUP($F117,事故データ!$I$4:$AU$364,14,0)</f>
        <v>#N/A</v>
      </c>
      <c r="AM117" s="143" t="e">
        <f>VLOOKUP($F117,事故データ!$I$4:$AU$364,33,0)</f>
        <v>#N/A</v>
      </c>
      <c r="AN117" s="138"/>
      <c r="AO117" s="142" t="e">
        <f>VLOOKUP($G117,事故データ!$I$4:$AU$364,20,0)</f>
        <v>#N/A</v>
      </c>
      <c r="AP117" t="e">
        <f>VLOOKUP($G117,事故データ!$I$4:$AU$364,7,0)</f>
        <v>#N/A</v>
      </c>
      <c r="AQ117" t="e">
        <f>VLOOKUP($G117,事故データ!$I$4:$AU$364,14,0)</f>
        <v>#N/A</v>
      </c>
      <c r="AR117" s="143" t="e">
        <f>VLOOKUP($G117,事故データ!$I$4:$AU$364,33,0)</f>
        <v>#N/A</v>
      </c>
    </row>
    <row r="118" spans="1:44">
      <c r="A118" s="144" t="s">
        <v>473</v>
      </c>
      <c r="B118" s="144" t="s">
        <v>1155</v>
      </c>
      <c r="C118" s="144" t="s">
        <v>1156</v>
      </c>
      <c r="D118" s="144" t="s">
        <v>1157</v>
      </c>
      <c r="E118" s="144" t="s">
        <v>1158</v>
      </c>
      <c r="F118" s="144" t="s">
        <v>1159</v>
      </c>
      <c r="G118" s="144" t="s">
        <v>1160</v>
      </c>
      <c r="J118">
        <v>113</v>
      </c>
      <c r="K118" s="51" t="e">
        <f>VLOOKUP($A118,事故データ!$I$4:$AU$364,20,0)</f>
        <v>#N/A</v>
      </c>
      <c r="L118" s="140" t="e">
        <f>VLOOKUP($A118,事故データ!$I$4:$AU$364,7,0)</f>
        <v>#N/A</v>
      </c>
      <c r="M118" s="140" t="e">
        <f>VLOOKUP($A118,事故データ!$I$4:$AU$364,14,0)</f>
        <v>#N/A</v>
      </c>
      <c r="N118" s="145" t="e">
        <f>VLOOKUP($A118,事故データ!$I$4:$AU$364,33,0)</f>
        <v>#N/A</v>
      </c>
      <c r="P118" s="142" t="e">
        <f>VLOOKUP($B118,事故データ!$I$4:$AU$364,20,0)</f>
        <v>#N/A</v>
      </c>
      <c r="Q118" s="1" t="e">
        <f>VLOOKUP($B118,事故データ!$I$4:$AU$364,7,0)</f>
        <v>#N/A</v>
      </c>
      <c r="R118" s="1" t="e">
        <f>VLOOKUP($B118,事故データ!$I$4:$AU$364,14,0)</f>
        <v>#N/A</v>
      </c>
      <c r="S118" s="225" t="e">
        <f>VLOOKUP($B118,事故データ!$I$4:$AU$364,33,0)</f>
        <v>#N/A</v>
      </c>
      <c r="U118" s="142" t="e">
        <f>VLOOKUP($C118,事故データ!$I$4:$AU$364,20,0)</f>
        <v>#N/A</v>
      </c>
      <c r="V118" s="1" t="e">
        <f>VLOOKUP($C118,事故データ!$I$4:$AU$364,7,0)</f>
        <v>#N/A</v>
      </c>
      <c r="W118" s="1" t="e">
        <f>VLOOKUP($C118,事故データ!$I$4:$AU$364,14,0)</f>
        <v>#N/A</v>
      </c>
      <c r="X118" s="225" t="e">
        <f>VLOOKUP($C118,事故データ!$I$4:$AU$364,33,0)</f>
        <v>#N/A</v>
      </c>
      <c r="Z118" s="142" t="e">
        <f>VLOOKUP($D118,事故データ!$I$4:$AU$364,20,0)</f>
        <v>#N/A</v>
      </c>
      <c r="AA118" s="1" t="e">
        <f>VLOOKUP($D118,事故データ!$I$4:$AU$364,7,0)</f>
        <v>#N/A</v>
      </c>
      <c r="AB118" s="1" t="e">
        <f>VLOOKUP($D118,事故データ!$I$4:$AU$364,14,0)</f>
        <v>#N/A</v>
      </c>
      <c r="AC118" s="143" t="e">
        <f>VLOOKUP($D118,事故データ!$I$4:$AU$364,33,0)</f>
        <v>#N/A</v>
      </c>
      <c r="AE118" s="142" t="e">
        <f>VLOOKUP($E118,事故データ!$I$4:$AU$364,20,0)</f>
        <v>#N/A</v>
      </c>
      <c r="AF118" t="e">
        <f>VLOOKUP($E118,事故データ!$I$4:$AU$364,7,0)</f>
        <v>#N/A</v>
      </c>
      <c r="AG118" s="1" t="e">
        <f>VLOOKUP($E118,事故データ!$I$4:$AU$364,14,0)</f>
        <v>#N/A</v>
      </c>
      <c r="AH118" s="143" t="e">
        <f>VLOOKUP($E118,事故データ!$I$4:$AU$364,33,0)</f>
        <v>#N/A</v>
      </c>
      <c r="AJ118" s="142" t="e">
        <f>VLOOKUP($F118,事故データ!$I$4:$AU$364,20,0)</f>
        <v>#N/A</v>
      </c>
      <c r="AK118" t="e">
        <f>VLOOKUP($F118,事故データ!$I$4:$AU$364,7,0)</f>
        <v>#N/A</v>
      </c>
      <c r="AL118" s="1" t="e">
        <f>VLOOKUP($F118,事故データ!$I$4:$AU$364,14,0)</f>
        <v>#N/A</v>
      </c>
      <c r="AM118" s="143" t="e">
        <f>VLOOKUP($F118,事故データ!$I$4:$AU$364,33,0)</f>
        <v>#N/A</v>
      </c>
      <c r="AN118" s="138"/>
      <c r="AO118" s="142" t="e">
        <f>VLOOKUP($G118,事故データ!$I$4:$AU$364,20,0)</f>
        <v>#N/A</v>
      </c>
      <c r="AP118" t="e">
        <f>VLOOKUP($G118,事故データ!$I$4:$AU$364,7,0)</f>
        <v>#N/A</v>
      </c>
      <c r="AQ118" t="e">
        <f>VLOOKUP($G118,事故データ!$I$4:$AU$364,14,0)</f>
        <v>#N/A</v>
      </c>
      <c r="AR118" s="143" t="e">
        <f>VLOOKUP($G118,事故データ!$I$4:$AU$364,33,0)</f>
        <v>#N/A</v>
      </c>
    </row>
    <row r="119" spans="1:44">
      <c r="A119" s="144" t="s">
        <v>474</v>
      </c>
      <c r="B119" s="144" t="s">
        <v>1161</v>
      </c>
      <c r="C119" s="144" t="s">
        <v>1162</v>
      </c>
      <c r="D119" s="144" t="s">
        <v>1163</v>
      </c>
      <c r="E119" s="144" t="s">
        <v>1164</v>
      </c>
      <c r="F119" s="144" t="s">
        <v>1165</v>
      </c>
      <c r="G119" s="144" t="s">
        <v>1166</v>
      </c>
      <c r="J119">
        <v>114</v>
      </c>
      <c r="K119" s="51" t="e">
        <f>VLOOKUP($A119,事故データ!$I$4:$AU$364,20,0)</f>
        <v>#N/A</v>
      </c>
      <c r="L119" s="140" t="e">
        <f>VLOOKUP($A119,事故データ!$I$4:$AU$364,7,0)</f>
        <v>#N/A</v>
      </c>
      <c r="M119" s="140" t="e">
        <f>VLOOKUP($A119,事故データ!$I$4:$AU$364,14,0)</f>
        <v>#N/A</v>
      </c>
      <c r="N119" s="145" t="e">
        <f>VLOOKUP($A119,事故データ!$I$4:$AU$364,33,0)</f>
        <v>#N/A</v>
      </c>
      <c r="P119" s="142" t="e">
        <f>VLOOKUP($B119,事故データ!$I$4:$AU$364,20,0)</f>
        <v>#N/A</v>
      </c>
      <c r="Q119" s="1" t="e">
        <f>VLOOKUP($B119,事故データ!$I$4:$AU$364,7,0)</f>
        <v>#N/A</v>
      </c>
      <c r="R119" s="1" t="e">
        <f>VLOOKUP($B119,事故データ!$I$4:$AU$364,14,0)</f>
        <v>#N/A</v>
      </c>
      <c r="S119" s="225" t="e">
        <f>VLOOKUP($B119,事故データ!$I$4:$AU$364,33,0)</f>
        <v>#N/A</v>
      </c>
      <c r="U119" s="142" t="e">
        <f>VLOOKUP($C119,事故データ!$I$4:$AU$364,20,0)</f>
        <v>#N/A</v>
      </c>
      <c r="V119" s="1" t="e">
        <f>VLOOKUP($C119,事故データ!$I$4:$AU$364,7,0)</f>
        <v>#N/A</v>
      </c>
      <c r="W119" s="1" t="e">
        <f>VLOOKUP($C119,事故データ!$I$4:$AU$364,14,0)</f>
        <v>#N/A</v>
      </c>
      <c r="X119" s="225" t="e">
        <f>VLOOKUP($C119,事故データ!$I$4:$AU$364,33,0)</f>
        <v>#N/A</v>
      </c>
      <c r="Z119" s="142" t="e">
        <f>VLOOKUP($D119,事故データ!$I$4:$AU$364,20,0)</f>
        <v>#N/A</v>
      </c>
      <c r="AA119" s="1" t="e">
        <f>VLOOKUP($D119,事故データ!$I$4:$AU$364,7,0)</f>
        <v>#N/A</v>
      </c>
      <c r="AB119" s="1" t="e">
        <f>VLOOKUP($D119,事故データ!$I$4:$AU$364,14,0)</f>
        <v>#N/A</v>
      </c>
      <c r="AC119" s="143" t="e">
        <f>VLOOKUP($D119,事故データ!$I$4:$AU$364,33,0)</f>
        <v>#N/A</v>
      </c>
      <c r="AE119" s="142" t="e">
        <f>VLOOKUP($E119,事故データ!$I$4:$AU$364,20,0)</f>
        <v>#N/A</v>
      </c>
      <c r="AF119" t="e">
        <f>VLOOKUP($E119,事故データ!$I$4:$AU$364,7,0)</f>
        <v>#N/A</v>
      </c>
      <c r="AG119" s="1" t="e">
        <f>VLOOKUP($E119,事故データ!$I$4:$AU$364,14,0)</f>
        <v>#N/A</v>
      </c>
      <c r="AH119" s="143" t="e">
        <f>VLOOKUP($E119,事故データ!$I$4:$AU$364,33,0)</f>
        <v>#N/A</v>
      </c>
      <c r="AJ119" s="142" t="e">
        <f>VLOOKUP($F119,事故データ!$I$4:$AU$364,20,0)</f>
        <v>#N/A</v>
      </c>
      <c r="AK119" t="e">
        <f>VLOOKUP($F119,事故データ!$I$4:$AU$364,7,0)</f>
        <v>#N/A</v>
      </c>
      <c r="AL119" s="1" t="e">
        <f>VLOOKUP($F119,事故データ!$I$4:$AU$364,14,0)</f>
        <v>#N/A</v>
      </c>
      <c r="AM119" s="143" t="e">
        <f>VLOOKUP($F119,事故データ!$I$4:$AU$364,33,0)</f>
        <v>#N/A</v>
      </c>
      <c r="AN119" s="138"/>
      <c r="AO119" s="142" t="e">
        <f>VLOOKUP($G119,事故データ!$I$4:$AU$364,20,0)</f>
        <v>#N/A</v>
      </c>
      <c r="AP119" t="e">
        <f>VLOOKUP($G119,事故データ!$I$4:$AU$364,7,0)</f>
        <v>#N/A</v>
      </c>
      <c r="AQ119" t="e">
        <f>VLOOKUP($G119,事故データ!$I$4:$AU$364,14,0)</f>
        <v>#N/A</v>
      </c>
      <c r="AR119" s="143" t="e">
        <f>VLOOKUP($G119,事故データ!$I$4:$AU$364,33,0)</f>
        <v>#N/A</v>
      </c>
    </row>
    <row r="120" spans="1:44">
      <c r="A120" s="144" t="s">
        <v>1276</v>
      </c>
      <c r="J120">
        <v>115</v>
      </c>
      <c r="K120" s="51" t="e">
        <f>VLOOKUP($A120,事故データ!$I$4:$AU$364,20,0)</f>
        <v>#N/A</v>
      </c>
      <c r="L120" s="140" t="e">
        <f>VLOOKUP($A120,事故データ!$I$4:$AU$364,7,0)</f>
        <v>#N/A</v>
      </c>
      <c r="M120" s="140" t="e">
        <f>VLOOKUP($A120,事故データ!$I$4:$AU$364,14,0)</f>
        <v>#N/A</v>
      </c>
      <c r="N120" s="145" t="e">
        <f>VLOOKUP($A120,事故データ!$I$4:$AU$364,33,0)</f>
        <v>#N/A</v>
      </c>
      <c r="O120" s="112"/>
      <c r="P120" s="112"/>
      <c r="Q120" s="57"/>
      <c r="R120" s="57"/>
      <c r="S120" s="112"/>
      <c r="T120" s="112"/>
      <c r="U120" s="112"/>
      <c r="V120" s="57"/>
      <c r="W120" s="57"/>
      <c r="X120" s="112"/>
      <c r="Y120" s="112"/>
      <c r="Z120" s="112"/>
      <c r="AA120" s="57"/>
      <c r="AB120" s="57"/>
      <c r="AC120" s="112"/>
      <c r="AD120" s="112"/>
      <c r="AE120" s="112"/>
      <c r="AF120" s="112"/>
      <c r="AG120" s="112"/>
      <c r="AH120" s="112"/>
      <c r="AI120" s="112"/>
      <c r="AJ120" s="112"/>
      <c r="AK120" s="112"/>
      <c r="AL120" s="112"/>
      <c r="AM120" s="139"/>
      <c r="AN120" s="112"/>
      <c r="AO120" s="112"/>
      <c r="AP120" s="112"/>
      <c r="AQ120" s="112"/>
      <c r="AR120" s="112"/>
    </row>
    <row r="121" spans="1:44">
      <c r="A121" s="144" t="s">
        <v>1277</v>
      </c>
      <c r="J121">
        <v>116</v>
      </c>
      <c r="K121" s="51" t="e">
        <f>VLOOKUP($A121,事故データ!$I$4:$AU$364,20,0)</f>
        <v>#N/A</v>
      </c>
      <c r="L121" s="140" t="e">
        <f>VLOOKUP($A121,事故データ!$I$4:$AU$364,7,0)</f>
        <v>#N/A</v>
      </c>
      <c r="M121" s="140" t="e">
        <f>VLOOKUP($A121,事故データ!$I$4:$AU$364,14,0)</f>
        <v>#N/A</v>
      </c>
      <c r="N121" s="145" t="e">
        <f>VLOOKUP($A121,事故データ!$I$4:$AU$364,33,0)</f>
        <v>#N/A</v>
      </c>
      <c r="AM121" s="138"/>
    </row>
    <row r="122" spans="1:44">
      <c r="A122" s="144" t="s">
        <v>1278</v>
      </c>
      <c r="J122">
        <v>117</v>
      </c>
      <c r="K122" s="51" t="e">
        <f>VLOOKUP($A122,事故データ!$I$4:$AU$364,20,0)</f>
        <v>#N/A</v>
      </c>
      <c r="L122" s="140" t="e">
        <f>VLOOKUP($A122,事故データ!$I$4:$AU$364,7,0)</f>
        <v>#N/A</v>
      </c>
      <c r="M122" s="140" t="e">
        <f>VLOOKUP($A122,事故データ!$I$4:$AU$364,14,0)</f>
        <v>#N/A</v>
      </c>
      <c r="N122" s="145" t="e">
        <f>VLOOKUP($A122,事故データ!$I$4:$AU$364,33,0)</f>
        <v>#N/A</v>
      </c>
      <c r="AM122" s="138"/>
    </row>
    <row r="123" spans="1:44">
      <c r="A123" s="144" t="s">
        <v>1279</v>
      </c>
      <c r="J123">
        <v>118</v>
      </c>
      <c r="K123" s="51" t="e">
        <f>VLOOKUP($A123,事故データ!$I$4:$AU$364,20,0)</f>
        <v>#N/A</v>
      </c>
      <c r="L123" s="140" t="e">
        <f>VLOOKUP($A123,事故データ!$I$4:$AU$364,7,0)</f>
        <v>#N/A</v>
      </c>
      <c r="M123" s="140" t="e">
        <f>VLOOKUP($A123,事故データ!$I$4:$AU$364,14,0)</f>
        <v>#N/A</v>
      </c>
      <c r="N123" s="145" t="e">
        <f>VLOOKUP($A123,事故データ!$I$4:$AU$364,33,0)</f>
        <v>#N/A</v>
      </c>
      <c r="AM123" s="138"/>
    </row>
    <row r="124" spans="1:44">
      <c r="A124" s="144" t="s">
        <v>1280</v>
      </c>
      <c r="J124">
        <v>119</v>
      </c>
      <c r="K124" s="51" t="e">
        <f>VLOOKUP($A124,事故データ!$I$4:$AU$364,20,0)</f>
        <v>#N/A</v>
      </c>
      <c r="L124" s="140" t="e">
        <f>VLOOKUP($A124,事故データ!$I$4:$AU$364,7,0)</f>
        <v>#N/A</v>
      </c>
      <c r="M124" s="140" t="e">
        <f>VLOOKUP($A124,事故データ!$I$4:$AU$364,14,0)</f>
        <v>#N/A</v>
      </c>
      <c r="N124" s="145" t="e">
        <f>VLOOKUP($A124,事故データ!$I$4:$AU$364,33,0)</f>
        <v>#N/A</v>
      </c>
      <c r="AM124" s="138"/>
    </row>
    <row r="125" spans="1:44">
      <c r="A125" s="144" t="s">
        <v>1281</v>
      </c>
      <c r="J125">
        <v>120</v>
      </c>
      <c r="K125" s="51" t="e">
        <f>VLOOKUP($A125,事故データ!$I$4:$AU$364,20,0)</f>
        <v>#N/A</v>
      </c>
      <c r="L125" s="140" t="e">
        <f>VLOOKUP($A125,事故データ!$I$4:$AU$364,7,0)</f>
        <v>#N/A</v>
      </c>
      <c r="M125" s="140" t="e">
        <f>VLOOKUP($A125,事故データ!$I$4:$AU$364,14,0)</f>
        <v>#N/A</v>
      </c>
      <c r="N125" s="145" t="e">
        <f>VLOOKUP($A125,事故データ!$I$4:$AU$364,33,0)</f>
        <v>#N/A</v>
      </c>
      <c r="AM125" s="138"/>
    </row>
    <row r="126" spans="1:44">
      <c r="A126" s="144" t="s">
        <v>1282</v>
      </c>
      <c r="J126">
        <v>121</v>
      </c>
      <c r="K126" s="51" t="e">
        <f>VLOOKUP($A126,事故データ!$I$4:$AU$364,20,0)</f>
        <v>#N/A</v>
      </c>
      <c r="L126" s="140" t="e">
        <f>VLOOKUP($A126,事故データ!$I$4:$AU$364,7,0)</f>
        <v>#N/A</v>
      </c>
      <c r="M126" s="140" t="e">
        <f>VLOOKUP($A126,事故データ!$I$4:$AU$364,14,0)</f>
        <v>#N/A</v>
      </c>
      <c r="N126" s="145" t="e">
        <f>VLOOKUP($A126,事故データ!$I$4:$AU$364,33,0)</f>
        <v>#N/A</v>
      </c>
    </row>
    <row r="127" spans="1:44">
      <c r="A127" s="144" t="s">
        <v>1283</v>
      </c>
      <c r="J127">
        <v>122</v>
      </c>
      <c r="K127" s="51" t="e">
        <f>VLOOKUP($A127,事故データ!$I$4:$AU$364,20,0)</f>
        <v>#N/A</v>
      </c>
      <c r="L127" s="140" t="e">
        <f>VLOOKUP($A127,事故データ!$I$4:$AU$364,7,0)</f>
        <v>#N/A</v>
      </c>
      <c r="M127" s="140" t="e">
        <f>VLOOKUP($A127,事故データ!$I$4:$AU$364,14,0)</f>
        <v>#N/A</v>
      </c>
      <c r="N127" s="145" t="e">
        <f>VLOOKUP($A127,事故データ!$I$4:$AU$364,33,0)</f>
        <v>#N/A</v>
      </c>
    </row>
    <row r="128" spans="1:44">
      <c r="A128" s="144" t="s">
        <v>1284</v>
      </c>
      <c r="J128">
        <v>123</v>
      </c>
      <c r="K128" s="51" t="e">
        <f>VLOOKUP($A128,事故データ!$I$4:$AU$364,20,0)</f>
        <v>#N/A</v>
      </c>
      <c r="L128" s="140" t="e">
        <f>VLOOKUP($A128,事故データ!$I$4:$AU$364,7,0)</f>
        <v>#N/A</v>
      </c>
      <c r="M128" s="140" t="e">
        <f>VLOOKUP($A128,事故データ!$I$4:$AU$364,14,0)</f>
        <v>#N/A</v>
      </c>
      <c r="N128" s="145" t="e">
        <f>VLOOKUP($A128,事故データ!$I$4:$AU$364,33,0)</f>
        <v>#N/A</v>
      </c>
    </row>
    <row r="129" spans="1:14">
      <c r="A129" s="144" t="s">
        <v>1285</v>
      </c>
      <c r="J129">
        <v>124</v>
      </c>
      <c r="K129" s="51" t="e">
        <f>VLOOKUP($A129,事故データ!$I$4:$AU$364,20,0)</f>
        <v>#N/A</v>
      </c>
      <c r="L129" s="140" t="e">
        <f>VLOOKUP($A129,事故データ!$I$4:$AU$364,7,0)</f>
        <v>#N/A</v>
      </c>
      <c r="M129" s="140" t="e">
        <f>VLOOKUP($A129,事故データ!$I$4:$AU$364,14,0)</f>
        <v>#N/A</v>
      </c>
      <c r="N129" s="145" t="e">
        <f>VLOOKUP($A129,事故データ!$I$4:$AU$364,33,0)</f>
        <v>#N/A</v>
      </c>
    </row>
    <row r="130" spans="1:14">
      <c r="A130" s="144" t="s">
        <v>1286</v>
      </c>
      <c r="J130">
        <v>125</v>
      </c>
      <c r="K130" s="51" t="e">
        <f>VLOOKUP($A130,事故データ!$I$4:$AU$364,20,0)</f>
        <v>#N/A</v>
      </c>
      <c r="L130" s="140" t="e">
        <f>VLOOKUP($A130,事故データ!$I$4:$AU$364,7,0)</f>
        <v>#N/A</v>
      </c>
      <c r="M130" s="140" t="e">
        <f>VLOOKUP($A130,事故データ!$I$4:$AU$364,14,0)</f>
        <v>#N/A</v>
      </c>
      <c r="N130" s="145" t="e">
        <f>VLOOKUP($A130,事故データ!$I$4:$AU$364,33,0)</f>
        <v>#N/A</v>
      </c>
    </row>
    <row r="131" spans="1:14">
      <c r="A131" s="144" t="s">
        <v>1287</v>
      </c>
      <c r="J131">
        <v>126</v>
      </c>
      <c r="K131" s="51" t="e">
        <f>VLOOKUP($A131,事故データ!$I$4:$AU$364,20,0)</f>
        <v>#N/A</v>
      </c>
      <c r="L131" s="140" t="e">
        <f>VLOOKUP($A131,事故データ!$I$4:$AU$364,7,0)</f>
        <v>#N/A</v>
      </c>
      <c r="M131" s="140" t="e">
        <f>VLOOKUP($A131,事故データ!$I$4:$AU$364,14,0)</f>
        <v>#N/A</v>
      </c>
      <c r="N131" s="145" t="e">
        <f>VLOOKUP($A131,事故データ!$I$4:$AU$364,33,0)</f>
        <v>#N/A</v>
      </c>
    </row>
    <row r="132" spans="1:14">
      <c r="A132" s="144" t="s">
        <v>1288</v>
      </c>
      <c r="J132">
        <v>127</v>
      </c>
      <c r="K132" s="51" t="e">
        <f>VLOOKUP($A132,事故データ!$I$4:$AU$364,20,0)</f>
        <v>#N/A</v>
      </c>
      <c r="L132" s="140" t="e">
        <f>VLOOKUP($A132,事故データ!$I$4:$AU$364,7,0)</f>
        <v>#N/A</v>
      </c>
      <c r="M132" s="140" t="e">
        <f>VLOOKUP($A132,事故データ!$I$4:$AU$364,14,0)</f>
        <v>#N/A</v>
      </c>
      <c r="N132" s="145" t="e">
        <f>VLOOKUP($A132,事故データ!$I$4:$AU$364,33,0)</f>
        <v>#N/A</v>
      </c>
    </row>
    <row r="133" spans="1:14">
      <c r="A133" s="144" t="s">
        <v>1289</v>
      </c>
      <c r="J133">
        <v>128</v>
      </c>
      <c r="K133" s="51" t="e">
        <f>VLOOKUP($A133,事故データ!$I$4:$AU$364,20,0)</f>
        <v>#N/A</v>
      </c>
      <c r="L133" s="140" t="e">
        <f>VLOOKUP($A133,事故データ!$I$4:$AU$364,7,0)</f>
        <v>#N/A</v>
      </c>
      <c r="M133" s="140" t="e">
        <f>VLOOKUP($A133,事故データ!$I$4:$AU$364,14,0)</f>
        <v>#N/A</v>
      </c>
      <c r="N133" s="145" t="e">
        <f>VLOOKUP($A133,事故データ!$I$4:$AU$364,33,0)</f>
        <v>#N/A</v>
      </c>
    </row>
    <row r="134" spans="1:14">
      <c r="A134" s="144" t="s">
        <v>1290</v>
      </c>
      <c r="J134">
        <v>129</v>
      </c>
      <c r="K134" s="51" t="e">
        <f>VLOOKUP($A134,事故データ!$I$4:$AU$364,20,0)</f>
        <v>#N/A</v>
      </c>
      <c r="L134" s="140" t="e">
        <f>VLOOKUP($A134,事故データ!$I$4:$AU$364,7,0)</f>
        <v>#N/A</v>
      </c>
      <c r="M134" s="140" t="e">
        <f>VLOOKUP($A134,事故データ!$I$4:$AU$364,14,0)</f>
        <v>#N/A</v>
      </c>
      <c r="N134" s="145" t="e">
        <f>VLOOKUP($A134,事故データ!$I$4:$AU$364,33,0)</f>
        <v>#N/A</v>
      </c>
    </row>
    <row r="135" spans="1:14">
      <c r="A135" s="144" t="s">
        <v>1291</v>
      </c>
      <c r="J135">
        <v>130</v>
      </c>
      <c r="K135" s="51" t="e">
        <f>VLOOKUP($A135,事故データ!$I$4:$AU$364,20,0)</f>
        <v>#N/A</v>
      </c>
      <c r="L135" s="140" t="e">
        <f>VLOOKUP($A135,事故データ!$I$4:$AU$364,7,0)</f>
        <v>#N/A</v>
      </c>
      <c r="M135" s="140" t="e">
        <f>VLOOKUP($A135,事故データ!$I$4:$AU$364,14,0)</f>
        <v>#N/A</v>
      </c>
      <c r="N135" s="145" t="e">
        <f>VLOOKUP($A135,事故データ!$I$4:$AU$364,33,0)</f>
        <v>#N/A</v>
      </c>
    </row>
    <row r="136" spans="1:14">
      <c r="A136" s="144" t="s">
        <v>1292</v>
      </c>
      <c r="J136">
        <v>131</v>
      </c>
      <c r="K136" s="51" t="e">
        <f>VLOOKUP($A136,事故データ!$I$4:$AU$364,20,0)</f>
        <v>#N/A</v>
      </c>
      <c r="L136" s="140" t="e">
        <f>VLOOKUP($A136,事故データ!$I$4:$AU$364,7,0)</f>
        <v>#N/A</v>
      </c>
      <c r="M136" s="140" t="e">
        <f>VLOOKUP($A136,事故データ!$I$4:$AU$364,14,0)</f>
        <v>#N/A</v>
      </c>
      <c r="N136" s="145" t="e">
        <f>VLOOKUP($A136,事故データ!$I$4:$AU$364,33,0)</f>
        <v>#N/A</v>
      </c>
    </row>
    <row r="137" spans="1:14">
      <c r="A137" s="144" t="s">
        <v>1293</v>
      </c>
      <c r="J137">
        <v>132</v>
      </c>
      <c r="K137" s="51" t="e">
        <f>VLOOKUP($A137,事故データ!$I$4:$AU$364,20,0)</f>
        <v>#N/A</v>
      </c>
      <c r="L137" s="140" t="e">
        <f>VLOOKUP($A137,事故データ!$I$4:$AU$364,7,0)</f>
        <v>#N/A</v>
      </c>
      <c r="M137" s="140" t="e">
        <f>VLOOKUP($A137,事故データ!$I$4:$AU$364,14,0)</f>
        <v>#N/A</v>
      </c>
      <c r="N137" s="145" t="e">
        <f>VLOOKUP($A137,事故データ!$I$4:$AU$364,33,0)</f>
        <v>#N/A</v>
      </c>
    </row>
    <row r="138" spans="1:14">
      <c r="A138" s="144" t="s">
        <v>1294</v>
      </c>
      <c r="J138">
        <v>133</v>
      </c>
      <c r="K138" s="51" t="e">
        <f>VLOOKUP($A138,事故データ!$I$4:$AU$364,20,0)</f>
        <v>#N/A</v>
      </c>
      <c r="L138" s="140" t="e">
        <f>VLOOKUP($A138,事故データ!$I$4:$AU$364,7,0)</f>
        <v>#N/A</v>
      </c>
      <c r="M138" s="140" t="e">
        <f>VLOOKUP($A138,事故データ!$I$4:$AU$364,14,0)</f>
        <v>#N/A</v>
      </c>
      <c r="N138" s="145" t="e">
        <f>VLOOKUP($A138,事故データ!$I$4:$AU$364,33,0)</f>
        <v>#N/A</v>
      </c>
    </row>
    <row r="139" spans="1:14">
      <c r="A139" s="144" t="s">
        <v>1295</v>
      </c>
      <c r="J139">
        <v>134</v>
      </c>
      <c r="K139" s="51" t="e">
        <f>VLOOKUP($A139,事故データ!$I$4:$AU$364,20,0)</f>
        <v>#N/A</v>
      </c>
      <c r="L139" s="140" t="e">
        <f>VLOOKUP($A139,事故データ!$I$4:$AU$364,7,0)</f>
        <v>#N/A</v>
      </c>
      <c r="M139" s="140" t="e">
        <f>VLOOKUP($A139,事故データ!$I$4:$AU$364,14,0)</f>
        <v>#N/A</v>
      </c>
      <c r="N139" s="145" t="e">
        <f>VLOOKUP($A139,事故データ!$I$4:$AU$364,33,0)</f>
        <v>#N/A</v>
      </c>
    </row>
    <row r="140" spans="1:14">
      <c r="A140" s="144" t="s">
        <v>1296</v>
      </c>
      <c r="J140">
        <v>135</v>
      </c>
      <c r="K140" s="51" t="e">
        <f>VLOOKUP($A140,事故データ!$I$4:$AU$364,20,0)</f>
        <v>#N/A</v>
      </c>
      <c r="L140" s="140" t="e">
        <f>VLOOKUP($A140,事故データ!$I$4:$AU$364,7,0)</f>
        <v>#N/A</v>
      </c>
      <c r="M140" s="140" t="e">
        <f>VLOOKUP($A140,事故データ!$I$4:$AU$364,14,0)</f>
        <v>#N/A</v>
      </c>
      <c r="N140" s="145" t="e">
        <f>VLOOKUP($A140,事故データ!$I$4:$AU$364,33,0)</f>
        <v>#N/A</v>
      </c>
    </row>
    <row r="141" spans="1:14">
      <c r="A141" s="144" t="s">
        <v>1297</v>
      </c>
      <c r="J141">
        <v>136</v>
      </c>
      <c r="K141" s="51" t="e">
        <f>VLOOKUP($A141,事故データ!$I$4:$AU$364,20,0)</f>
        <v>#N/A</v>
      </c>
      <c r="L141" s="140" t="e">
        <f>VLOOKUP($A141,事故データ!$I$4:$AU$364,7,0)</f>
        <v>#N/A</v>
      </c>
      <c r="M141" s="140" t="e">
        <f>VLOOKUP($A141,事故データ!$I$4:$AU$364,14,0)</f>
        <v>#N/A</v>
      </c>
      <c r="N141" s="145" t="e">
        <f>VLOOKUP($A141,事故データ!$I$4:$AU$364,33,0)</f>
        <v>#N/A</v>
      </c>
    </row>
    <row r="142" spans="1:14">
      <c r="A142" s="144" t="s">
        <v>1298</v>
      </c>
      <c r="J142">
        <v>137</v>
      </c>
      <c r="K142" s="51" t="e">
        <f>VLOOKUP($A142,事故データ!$I$4:$AU$364,20,0)</f>
        <v>#N/A</v>
      </c>
      <c r="L142" s="140" t="e">
        <f>VLOOKUP($A142,事故データ!$I$4:$AU$364,7,0)</f>
        <v>#N/A</v>
      </c>
      <c r="M142" s="140" t="e">
        <f>VLOOKUP($A142,事故データ!$I$4:$AU$364,14,0)</f>
        <v>#N/A</v>
      </c>
      <c r="N142" s="145" t="e">
        <f>VLOOKUP($A142,事故データ!$I$4:$AU$364,33,0)</f>
        <v>#N/A</v>
      </c>
    </row>
    <row r="143" spans="1:14">
      <c r="A143" s="144" t="s">
        <v>1299</v>
      </c>
      <c r="J143">
        <v>138</v>
      </c>
      <c r="K143" s="51" t="e">
        <f>VLOOKUP($A143,事故データ!$I$4:$AU$364,20,0)</f>
        <v>#N/A</v>
      </c>
      <c r="L143" s="140" t="e">
        <f>VLOOKUP($A143,事故データ!$I$4:$AU$364,7,0)</f>
        <v>#N/A</v>
      </c>
      <c r="M143" s="140" t="e">
        <f>VLOOKUP($A143,事故データ!$I$4:$AU$364,14,0)</f>
        <v>#N/A</v>
      </c>
      <c r="N143" s="145" t="e">
        <f>VLOOKUP($A143,事故データ!$I$4:$AU$364,33,0)</f>
        <v>#N/A</v>
      </c>
    </row>
    <row r="144" spans="1:14">
      <c r="A144" s="144" t="s">
        <v>1300</v>
      </c>
      <c r="J144">
        <v>139</v>
      </c>
      <c r="K144" s="51" t="e">
        <f>VLOOKUP($A144,事故データ!$I$4:$AU$364,20,0)</f>
        <v>#N/A</v>
      </c>
      <c r="L144" s="140" t="e">
        <f>VLOOKUP($A144,事故データ!$I$4:$AU$364,7,0)</f>
        <v>#N/A</v>
      </c>
      <c r="M144" s="140" t="e">
        <f>VLOOKUP($A144,事故データ!$I$4:$AU$364,14,0)</f>
        <v>#N/A</v>
      </c>
      <c r="N144" s="145" t="e">
        <f>VLOOKUP($A144,事故データ!$I$4:$AU$364,33,0)</f>
        <v>#N/A</v>
      </c>
    </row>
    <row r="145" spans="1:14">
      <c r="A145" s="144" t="s">
        <v>1301</v>
      </c>
      <c r="J145">
        <v>140</v>
      </c>
      <c r="K145" s="51" t="e">
        <f>VLOOKUP($A145,事故データ!$I$4:$AU$364,20,0)</f>
        <v>#N/A</v>
      </c>
      <c r="L145" s="140" t="e">
        <f>VLOOKUP($A145,事故データ!$I$4:$AU$364,7,0)</f>
        <v>#N/A</v>
      </c>
      <c r="M145" s="140" t="e">
        <f>VLOOKUP($A145,事故データ!$I$4:$AU$364,14,0)</f>
        <v>#N/A</v>
      </c>
      <c r="N145" s="145" t="e">
        <f>VLOOKUP($A145,事故データ!$I$4:$AU$364,33,0)</f>
        <v>#N/A</v>
      </c>
    </row>
    <row r="146" spans="1:14">
      <c r="A146" s="144" t="s">
        <v>1302</v>
      </c>
      <c r="J146">
        <v>141</v>
      </c>
      <c r="K146" s="51" t="e">
        <f>VLOOKUP($A146,事故データ!$I$4:$AU$364,20,0)</f>
        <v>#N/A</v>
      </c>
      <c r="L146" s="140" t="e">
        <f>VLOOKUP($A146,事故データ!$I$4:$AU$364,7,0)</f>
        <v>#N/A</v>
      </c>
      <c r="M146" s="140" t="e">
        <f>VLOOKUP($A146,事故データ!$I$4:$AU$364,14,0)</f>
        <v>#N/A</v>
      </c>
      <c r="N146" s="145" t="e">
        <f>VLOOKUP($A146,事故データ!$I$4:$AU$364,33,0)</f>
        <v>#N/A</v>
      </c>
    </row>
    <row r="147" spans="1:14">
      <c r="A147" s="144" t="s">
        <v>1303</v>
      </c>
      <c r="J147">
        <v>142</v>
      </c>
      <c r="K147" s="51" t="e">
        <f>VLOOKUP($A147,事故データ!$I$4:$AU$364,20,0)</f>
        <v>#N/A</v>
      </c>
      <c r="L147" s="140" t="e">
        <f>VLOOKUP($A147,事故データ!$I$4:$AU$364,7,0)</f>
        <v>#N/A</v>
      </c>
      <c r="M147" s="140" t="e">
        <f>VLOOKUP($A147,事故データ!$I$4:$AU$364,14,0)</f>
        <v>#N/A</v>
      </c>
      <c r="N147" s="145" t="e">
        <f>VLOOKUP($A147,事故データ!$I$4:$AU$364,33,0)</f>
        <v>#N/A</v>
      </c>
    </row>
    <row r="148" spans="1:14">
      <c r="A148" s="144" t="s">
        <v>1304</v>
      </c>
      <c r="J148">
        <v>143</v>
      </c>
      <c r="K148" s="51" t="e">
        <f>VLOOKUP($A148,事故データ!$I$4:$AU$364,20,0)</f>
        <v>#N/A</v>
      </c>
      <c r="L148" s="140" t="e">
        <f>VLOOKUP($A148,事故データ!$I$4:$AU$364,7,0)</f>
        <v>#N/A</v>
      </c>
      <c r="M148" s="140" t="e">
        <f>VLOOKUP($A148,事故データ!$I$4:$AU$364,14,0)</f>
        <v>#N/A</v>
      </c>
      <c r="N148" s="145" t="e">
        <f>VLOOKUP($A148,事故データ!$I$4:$AU$364,33,0)</f>
        <v>#N/A</v>
      </c>
    </row>
    <row r="149" spans="1:14">
      <c r="A149" s="144" t="s">
        <v>1305</v>
      </c>
      <c r="J149">
        <v>144</v>
      </c>
      <c r="K149" s="51" t="e">
        <f>VLOOKUP($A149,事故データ!$I$4:$AU$364,20,0)</f>
        <v>#N/A</v>
      </c>
      <c r="L149" s="140" t="e">
        <f>VLOOKUP($A149,事故データ!$I$4:$AU$364,7,0)</f>
        <v>#N/A</v>
      </c>
      <c r="M149" s="140" t="e">
        <f>VLOOKUP($A149,事故データ!$I$4:$AU$364,14,0)</f>
        <v>#N/A</v>
      </c>
      <c r="N149" s="145" t="e">
        <f>VLOOKUP($A149,事故データ!$I$4:$AU$364,33,0)</f>
        <v>#N/A</v>
      </c>
    </row>
    <row r="150" spans="1:14">
      <c r="A150" s="144" t="s">
        <v>1306</v>
      </c>
      <c r="J150">
        <v>145</v>
      </c>
      <c r="K150" s="51" t="e">
        <f>VLOOKUP($A150,事故データ!$I$4:$AU$364,20,0)</f>
        <v>#N/A</v>
      </c>
      <c r="L150" s="140" t="e">
        <f>VLOOKUP($A150,事故データ!$I$4:$AU$364,7,0)</f>
        <v>#N/A</v>
      </c>
      <c r="M150" s="140" t="e">
        <f>VLOOKUP($A150,事故データ!$I$4:$AU$364,14,0)</f>
        <v>#N/A</v>
      </c>
      <c r="N150" s="145" t="e">
        <f>VLOOKUP($A150,事故データ!$I$4:$AU$364,33,0)</f>
        <v>#N/A</v>
      </c>
    </row>
    <row r="151" spans="1:14">
      <c r="A151" s="144" t="s">
        <v>1307</v>
      </c>
      <c r="J151">
        <v>146</v>
      </c>
      <c r="K151" s="51" t="e">
        <f>VLOOKUP($A151,事故データ!$I$4:$AU$364,20,0)</f>
        <v>#N/A</v>
      </c>
      <c r="L151" s="140" t="e">
        <f>VLOOKUP($A151,事故データ!$I$4:$AU$364,7,0)</f>
        <v>#N/A</v>
      </c>
      <c r="M151" s="140" t="e">
        <f>VLOOKUP($A151,事故データ!$I$4:$AU$364,14,0)</f>
        <v>#N/A</v>
      </c>
      <c r="N151" s="145" t="e">
        <f>VLOOKUP($A151,事故データ!$I$4:$AU$364,33,0)</f>
        <v>#N/A</v>
      </c>
    </row>
    <row r="152" spans="1:14">
      <c r="A152" s="144" t="s">
        <v>1308</v>
      </c>
      <c r="J152">
        <v>147</v>
      </c>
      <c r="K152" s="51" t="e">
        <f>VLOOKUP($A152,事故データ!$I$4:$AU$364,20,0)</f>
        <v>#N/A</v>
      </c>
      <c r="L152" s="140" t="e">
        <f>VLOOKUP($A152,事故データ!$I$4:$AU$364,7,0)</f>
        <v>#N/A</v>
      </c>
      <c r="M152" s="140" t="e">
        <f>VLOOKUP($A152,事故データ!$I$4:$AU$364,14,0)</f>
        <v>#N/A</v>
      </c>
      <c r="N152" s="145" t="e">
        <f>VLOOKUP($A152,事故データ!$I$4:$AU$364,33,0)</f>
        <v>#N/A</v>
      </c>
    </row>
    <row r="153" spans="1:14">
      <c r="A153" s="144" t="s">
        <v>1309</v>
      </c>
      <c r="J153">
        <v>148</v>
      </c>
      <c r="K153" s="51" t="e">
        <f>VLOOKUP($A153,事故データ!$I$4:$AU$364,20,0)</f>
        <v>#N/A</v>
      </c>
      <c r="L153" s="140" t="e">
        <f>VLOOKUP($A153,事故データ!$I$4:$AU$364,7,0)</f>
        <v>#N/A</v>
      </c>
      <c r="M153" s="140" t="e">
        <f>VLOOKUP($A153,事故データ!$I$4:$AU$364,14,0)</f>
        <v>#N/A</v>
      </c>
      <c r="N153" s="145" t="e">
        <f>VLOOKUP($A153,事故データ!$I$4:$AU$364,33,0)</f>
        <v>#N/A</v>
      </c>
    </row>
    <row r="154" spans="1:14">
      <c r="A154" s="144" t="s">
        <v>1310</v>
      </c>
      <c r="J154">
        <v>149</v>
      </c>
      <c r="K154" s="51" t="e">
        <f>VLOOKUP($A154,事故データ!$I$4:$AU$364,20,0)</f>
        <v>#N/A</v>
      </c>
      <c r="L154" s="140" t="e">
        <f>VLOOKUP($A154,事故データ!$I$4:$AU$364,7,0)</f>
        <v>#N/A</v>
      </c>
      <c r="M154" s="140" t="e">
        <f>VLOOKUP($A154,事故データ!$I$4:$AU$364,14,0)</f>
        <v>#N/A</v>
      </c>
      <c r="N154" s="145" t="e">
        <f>VLOOKUP($A154,事故データ!$I$4:$AU$364,33,0)</f>
        <v>#N/A</v>
      </c>
    </row>
    <row r="155" spans="1:14">
      <c r="A155" s="144" t="s">
        <v>1311</v>
      </c>
      <c r="J155">
        <v>150</v>
      </c>
      <c r="K155" s="52" t="e">
        <f>VLOOKUP($A155,事故データ!$I$4:$AU$364,20,0)</f>
        <v>#N/A</v>
      </c>
      <c r="L155" s="141" t="e">
        <f>VLOOKUP($A155,事故データ!$I$4:$AU$364,7,0)</f>
        <v>#N/A</v>
      </c>
      <c r="M155" s="141" t="e">
        <f>VLOOKUP($A155,事故データ!$I$4:$AU$364,14,0)</f>
        <v>#N/A</v>
      </c>
      <c r="N155" s="145" t="e">
        <f>VLOOKUP($A155,事故データ!$I$4:$AU$364,33,0)</f>
        <v>#N/A</v>
      </c>
    </row>
    <row r="156" spans="1:14">
      <c r="J156" s="112"/>
      <c r="K156" s="112"/>
      <c r="L156" s="57"/>
      <c r="M156" s="57"/>
      <c r="N156" s="112"/>
    </row>
  </sheetData>
  <phoneticPr fontId="2"/>
  <conditionalFormatting sqref="AN5:AN119 AM120:AQ124">
    <cfRule type="expression" dxfId="44" priority="31">
      <formula>ISERROR(AM5:BD124)</formula>
    </cfRule>
    <cfRule type="expression" dxfId="43" priority="32">
      <formula>ＩＳＥＥＲＲＯＲ(AM5:BD124)</formula>
    </cfRule>
  </conditionalFormatting>
  <conditionalFormatting sqref="AA5:AB124 S5:S124">
    <cfRule type="expression" dxfId="42" priority="1392">
      <formula>ISERROR(S5:AU124)</formula>
    </cfRule>
    <cfRule type="expression" dxfId="41" priority="1393">
      <formula>ＩＳＥＥＲＲＯＲ(S5:AU124)</formula>
    </cfRule>
  </conditionalFormatting>
  <conditionalFormatting sqref="AF5:AG124 X5:X124 T5:U124">
    <cfRule type="expression" dxfId="40" priority="27">
      <formula>ISERROR(T5:AU124)</formula>
    </cfRule>
    <cfRule type="expression" dxfId="39" priority="28">
      <formula>ＩＳＥＥＲＲＯＲ(T5:AU124)</formula>
    </cfRule>
  </conditionalFormatting>
  <conditionalFormatting sqref="AK5:AL119 AC5:AC124">
    <cfRule type="expression" dxfId="38" priority="23">
      <formula>ISERROR(AC5:BC124)</formula>
    </cfRule>
    <cfRule type="expression" dxfId="37" priority="24">
      <formula>ＩＳＥＥＲＲＯＲ(AC5:BC124)</formula>
    </cfRule>
  </conditionalFormatting>
  <conditionalFormatting sqref="N5:N155">
    <cfRule type="expression" dxfId="36" priority="1432">
      <formula>ISERROR(N5:AT124)</formula>
    </cfRule>
    <cfRule type="expression" dxfId="35" priority="1433">
      <formula>ＩＳＥＥＲＲＯＲ(N5:AT124)</formula>
    </cfRule>
  </conditionalFormatting>
  <conditionalFormatting sqref="AH5:AH124">
    <cfRule type="expression" dxfId="34" priority="19">
      <formula>ISERROR(AH5:BG124)</formula>
    </cfRule>
    <cfRule type="expression" dxfId="33" priority="20">
      <formula>ＩＳＥＥＲＲＯＲ(AH5:BG124)</formula>
    </cfRule>
  </conditionalFormatting>
  <conditionalFormatting sqref="AJ5:AJ119">
    <cfRule type="expression" dxfId="32" priority="17">
      <formula>ISERROR(AJ5:BD124)</formula>
    </cfRule>
    <cfRule type="expression" dxfId="31" priority="18">
      <formula>ＩＳＥＥＲＲＯＲ(AJ5:BD124)</formula>
    </cfRule>
  </conditionalFormatting>
  <conditionalFormatting sqref="Y5:Z124 AM5:AM119">
    <cfRule type="expression" dxfId="30" priority="13">
      <formula>ISERROR(Y5:AW124)</formula>
    </cfRule>
    <cfRule type="expression" dxfId="29" priority="14">
      <formula>ＩＳＥＥＲＲＯＲ(Y5:AW124)</formula>
    </cfRule>
  </conditionalFormatting>
  <conditionalFormatting sqref="AO5:AO119">
    <cfRule type="expression" dxfId="28" priority="11">
      <formula>ISERROR(AO5:BH124)</formula>
    </cfRule>
    <cfRule type="expression" dxfId="27" priority="12">
      <formula>ＩＳＥＥＲＲＯＲ(AO5:BH124)</formula>
    </cfRule>
  </conditionalFormatting>
  <conditionalFormatting sqref="AR5:AR119">
    <cfRule type="expression" dxfId="26" priority="7">
      <formula>ISERROR(AR5:BO124)</formula>
    </cfRule>
    <cfRule type="expression" dxfId="25" priority="8">
      <formula>ＩＳＥＥＲＲＯＲ(AR5:BO124)</formula>
    </cfRule>
  </conditionalFormatting>
  <conditionalFormatting sqref="AP5:AQ119">
    <cfRule type="expression" dxfId="24" priority="9">
      <formula>ISERROR(AP5:BO124)</formula>
    </cfRule>
    <cfRule type="expression" dxfId="23" priority="10">
      <formula>ＩＳＥＥＲＲＯＲ(AP5:BO124)</formula>
    </cfRule>
  </conditionalFormatting>
  <conditionalFormatting sqref="K6:K155">
    <cfRule type="expression" dxfId="22" priority="6">
      <formula>COUNTIF($P$6:$P$119,K6)=1</formula>
    </cfRule>
  </conditionalFormatting>
  <conditionalFormatting sqref="P6:P119">
    <cfRule type="expression" dxfId="21" priority="5">
      <formula>COUNTIF($U$6:$U$119,P6)=1</formula>
    </cfRule>
  </conditionalFormatting>
  <conditionalFormatting sqref="U6:U119">
    <cfRule type="expression" dxfId="20" priority="4">
      <formula>COUNTIF($Z$6:$Z$119,U6)=1</formula>
    </cfRule>
  </conditionalFormatting>
  <conditionalFormatting sqref="Z6:Z119">
    <cfRule type="expression" dxfId="19" priority="3">
      <formula>COUNTIF($AE$6:$AE$119,Z6)=1</formula>
    </cfRule>
  </conditionalFormatting>
  <conditionalFormatting sqref="AE6:AE119">
    <cfRule type="expression" dxfId="18" priority="2">
      <formula>COUNTIF($AJ$6:$AJ$119,AE6)=1</formula>
    </cfRule>
  </conditionalFormatting>
  <conditionalFormatting sqref="AJ6:AJ119">
    <cfRule type="expression" dxfId="17" priority="1">
      <formula>COUNTIF($AO$6:$AO$119,AJ6)=1</formula>
    </cfRule>
  </conditionalFormatting>
  <conditionalFormatting sqref="AI5:AI119 AI120:AL124">
    <cfRule type="expression" dxfId="16" priority="1491">
      <formula>ISERROR(AI5:BA124)</formula>
    </cfRule>
    <cfRule type="expression" dxfId="15" priority="1492">
      <formula>ＩＳＥＥＲＲＯＲ(AI5:BA124)</formula>
    </cfRule>
  </conditionalFormatting>
  <conditionalFormatting sqref="V5:W124">
    <cfRule type="expression" dxfId="14" priority="1509">
      <formula>ISERROR(V5:AY124)</formula>
    </cfRule>
    <cfRule type="expression" dxfId="13" priority="1510">
      <formula>ＩＳＥＥＲＲＯＲ(V5:AY124)</formula>
    </cfRule>
  </conditionalFormatting>
  <conditionalFormatting sqref="AR120:AR124">
    <cfRule type="expression" dxfId="12" priority="1515">
      <formula>ISERROR(AR120:BH239)</formula>
    </cfRule>
    <cfRule type="expression" dxfId="11" priority="1516">
      <formula>ＩＳＥＥＲＲＯＲ(AR120:BH239)</formula>
    </cfRule>
  </conditionalFormatting>
  <conditionalFormatting sqref="AD5:AE124">
    <cfRule type="expression" dxfId="10" priority="1531">
      <formula>ISERROR(AD5:AY124)</formula>
    </cfRule>
    <cfRule type="expression" dxfId="9" priority="1532">
      <formula>ＩＳＥＥＲＲＯＲ(AD5:AY124)</formula>
    </cfRule>
  </conditionalFormatting>
  <conditionalFormatting sqref="O5:R124">
    <cfRule type="expression" dxfId="8" priority="1533">
      <formula>ISERROR(O5:AS124)</formula>
    </cfRule>
    <cfRule type="expression" dxfId="7" priority="1534">
      <formula>ＩＳＥＥＲＲＯＲ(O5:AS124)</formula>
    </cfRule>
  </conditionalFormatting>
  <conditionalFormatting sqref="K5:M155">
    <cfRule type="expression" dxfId="6" priority="1535">
      <formula>ISERROR(K5:AR124)</formula>
    </cfRule>
    <cfRule type="expression" dxfId="5" priority="1536">
      <formula>ＩＳＥＥＲＲＯＲ(K5:AR124)</formula>
    </cfRule>
  </conditionalFormatting>
  <pageMargins left="0.7" right="0.7" top="0.75" bottom="0.75" header="0.3" footer="0.3"/>
  <pageSetup paperSize="9" orientation="portrait" r:id="rId1"/>
  <ignoredErrors>
    <ignoredError sqref="U6:X17 Z6:AR119 K11:S155 V18:X119 U28:U29 U21:U25 U18:U20 U26:U27 U30:U119" evalError="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sheetPr>
  <dimension ref="A1:AA39"/>
  <sheetViews>
    <sheetView workbookViewId="0">
      <selection activeCell="Q10" sqref="Q10"/>
    </sheetView>
  </sheetViews>
  <sheetFormatPr defaultColWidth="9" defaultRowHeight="18.75"/>
  <cols>
    <col min="1" max="2" width="4.625" style="1054" customWidth="1"/>
    <col min="3" max="3" width="10.875" style="1054" customWidth="1"/>
    <col min="4" max="4" width="4.125" style="1054" customWidth="1"/>
    <col min="5" max="5" width="3.125" style="1054" customWidth="1"/>
    <col min="6" max="6" width="12.125" style="1054" customWidth="1"/>
    <col min="7" max="7" width="6.125" style="1054" customWidth="1"/>
    <col min="8" max="8" width="5.125" style="1054" customWidth="1"/>
    <col min="9" max="9" width="6" style="1054" customWidth="1"/>
    <col min="10" max="10" width="6.625" style="1054" customWidth="1"/>
    <col min="11" max="11" width="7.25" style="1054" customWidth="1"/>
    <col min="12" max="12" width="4.375" style="1054" customWidth="1"/>
    <col min="13" max="13" width="4.375" style="1054" hidden="1" customWidth="1"/>
    <col min="14" max="14" width="10.125" style="1054" hidden="1" customWidth="1"/>
    <col min="15" max="15" width="13.25" style="1054" hidden="1" customWidth="1"/>
    <col min="16" max="16" width="7" style="1054" customWidth="1"/>
    <col min="17" max="17" width="11.125" style="1054" customWidth="1"/>
    <col min="18" max="18" width="10.75" style="1054" customWidth="1"/>
    <col min="19" max="21" width="7.625" style="1054" customWidth="1"/>
    <col min="22" max="22" width="9.25" style="1054" customWidth="1"/>
    <col min="23" max="23" width="42.625" style="1054" customWidth="1"/>
    <col min="24" max="25" width="28.375" style="1054" customWidth="1"/>
    <col min="26" max="26" width="33.125" style="1054" customWidth="1"/>
    <col min="27" max="27" width="36.375" style="1054" customWidth="1"/>
    <col min="28" max="16384" width="9" style="1054"/>
  </cols>
  <sheetData>
    <row r="1" spans="2:27" ht="19.5" thickBot="1"/>
    <row r="2" spans="2:27" s="548" customFormat="1" ht="18" customHeight="1" thickTop="1" thickBot="1">
      <c r="D2" s="1055"/>
      <c r="E2" s="1197" t="s">
        <v>1649</v>
      </c>
      <c r="F2" s="1198"/>
      <c r="G2" s="1198"/>
      <c r="H2" s="1198"/>
      <c r="I2" s="1198"/>
      <c r="J2" s="1198"/>
      <c r="K2" s="1198"/>
      <c r="L2" s="1056"/>
      <c r="M2" s="520"/>
      <c r="N2" s="520" t="s">
        <v>1650</v>
      </c>
    </row>
    <row r="3" spans="2:27" ht="18" customHeight="1" thickTop="1">
      <c r="D3" s="1057"/>
      <c r="E3" s="520"/>
      <c r="F3" s="520"/>
      <c r="G3" s="520"/>
      <c r="H3" s="520"/>
      <c r="I3" s="520"/>
      <c r="J3" s="520"/>
      <c r="K3" s="520"/>
      <c r="L3" s="520"/>
      <c r="M3" s="520"/>
      <c r="N3" s="520"/>
      <c r="O3" s="520"/>
      <c r="P3" s="520"/>
      <c r="Q3" s="1097" t="s">
        <v>1653</v>
      </c>
      <c r="R3" s="520"/>
      <c r="S3" s="520"/>
      <c r="T3" s="520"/>
      <c r="U3" s="520"/>
      <c r="V3" s="520"/>
    </row>
    <row r="4" spans="2:27">
      <c r="C4" s="1058"/>
      <c r="D4" s="548"/>
      <c r="H4" s="548"/>
      <c r="I4" s="548"/>
      <c r="J4" s="548"/>
      <c r="K4" s="548"/>
      <c r="L4" s="548"/>
      <c r="M4" s="548"/>
      <c r="N4" s="548"/>
      <c r="O4" s="548"/>
      <c r="P4" s="548"/>
      <c r="Q4" s="548"/>
    </row>
    <row r="5" spans="2:27" ht="25.5" customHeight="1">
      <c r="C5" s="1059" t="s">
        <v>259</v>
      </c>
      <c r="D5" s="1060"/>
      <c r="E5" s="520" t="s">
        <v>1727</v>
      </c>
      <c r="F5" s="520"/>
      <c r="G5" s="520"/>
      <c r="H5" s="548"/>
      <c r="I5" s="548"/>
      <c r="J5" s="548"/>
      <c r="K5" s="548"/>
      <c r="L5" s="1061" t="str">
        <f>IF(D4=1,"香里卒","")</f>
        <v/>
      </c>
      <c r="M5" s="1061"/>
      <c r="N5" s="1062" t="s">
        <v>260</v>
      </c>
      <c r="O5" s="1205">
        <f ca="1">NOW()</f>
        <v>44533.645776620368</v>
      </c>
      <c r="P5" s="1205"/>
      <c r="Q5" s="1205"/>
      <c r="R5" s="1205"/>
    </row>
    <row r="6" spans="2:27" ht="25.5" customHeight="1">
      <c r="C6" s="1063" t="s">
        <v>1674</v>
      </c>
      <c r="D6" s="1199" t="s">
        <v>1651</v>
      </c>
      <c r="E6" s="1200"/>
      <c r="F6" s="1201"/>
      <c r="G6" s="1201" t="e">
        <f>VLOOKUP($C6,事故データ!$H$4:$BD$364,7,0)</f>
        <v>#N/A</v>
      </c>
      <c r="H6" s="1201" t="e">
        <f>VLOOKUP($C6,事故データ!$H$4:$BD$364,7,0)</f>
        <v>#N/A</v>
      </c>
      <c r="I6" s="1202" t="e">
        <f>VLOOKUP($C6,事故データ!$H$4:$BD$364,7,0)</f>
        <v>#N/A</v>
      </c>
      <c r="J6" s="1091" t="s">
        <v>1652</v>
      </c>
      <c r="K6" s="1214" t="s">
        <v>261</v>
      </c>
      <c r="L6" s="1215"/>
      <c r="M6" s="1216"/>
      <c r="N6" s="1064" t="s">
        <v>262</v>
      </c>
      <c r="O6" s="1065" t="s">
        <v>263</v>
      </c>
      <c r="P6" s="1065"/>
      <c r="Q6" s="1066" t="s">
        <v>264</v>
      </c>
      <c r="R6" s="1066" t="s">
        <v>265</v>
      </c>
      <c r="S6" s="1229" t="s">
        <v>266</v>
      </c>
      <c r="T6" s="1230"/>
      <c r="U6" s="1230"/>
      <c r="V6" s="1064" t="s">
        <v>267</v>
      </c>
      <c r="W6" s="1095"/>
      <c r="Y6" s="1058"/>
    </row>
    <row r="7" spans="2:27" ht="22.7" customHeight="1">
      <c r="B7" s="1067"/>
      <c r="C7" s="1068"/>
      <c r="D7" s="1231"/>
      <c r="E7" s="1232"/>
      <c r="F7" s="1233" t="str">
        <f>C6</f>
        <v>香里太郎</v>
      </c>
      <c r="G7" s="1233"/>
      <c r="H7" s="1233"/>
      <c r="I7" s="1234"/>
      <c r="J7" s="1092"/>
      <c r="K7" s="1237"/>
      <c r="L7" s="1238"/>
      <c r="M7" s="1239"/>
      <c r="N7" s="1069"/>
      <c r="O7" s="1070"/>
      <c r="P7" s="1070"/>
      <c r="Q7" s="1093"/>
      <c r="R7" s="1094"/>
      <c r="S7" s="1235"/>
      <c r="T7" s="1236"/>
      <c r="U7" s="1236"/>
      <c r="V7" s="1071" t="s">
        <v>268</v>
      </c>
      <c r="W7" s="1096"/>
      <c r="Y7" s="1058"/>
      <c r="Z7" s="548"/>
      <c r="AA7" s="548"/>
    </row>
    <row r="8" spans="2:27" ht="17.25" customHeight="1">
      <c r="B8" s="1067"/>
      <c r="C8" s="1072"/>
      <c r="D8" s="1206" t="s">
        <v>269</v>
      </c>
      <c r="E8" s="1207"/>
      <c r="F8" s="1208" t="s">
        <v>270</v>
      </c>
      <c r="G8" s="1208" t="s">
        <v>271</v>
      </c>
      <c r="H8" s="1208" t="s">
        <v>272</v>
      </c>
      <c r="I8" s="1208" t="s">
        <v>273</v>
      </c>
      <c r="J8" s="1208" t="s">
        <v>274</v>
      </c>
      <c r="K8" s="1208" t="s">
        <v>275</v>
      </c>
      <c r="L8" s="1207" t="s">
        <v>1180</v>
      </c>
      <c r="M8" s="1212" t="s">
        <v>1181</v>
      </c>
      <c r="N8" s="1212" t="s">
        <v>276</v>
      </c>
      <c r="O8" s="1203" t="s">
        <v>277</v>
      </c>
      <c r="P8" s="1203" t="s">
        <v>1203</v>
      </c>
      <c r="Q8" s="1203" t="s">
        <v>278</v>
      </c>
      <c r="R8" s="1225" t="s">
        <v>279</v>
      </c>
      <c r="S8" s="1225" t="s">
        <v>280</v>
      </c>
      <c r="T8" s="1227" t="s">
        <v>1646</v>
      </c>
      <c r="U8" s="1225" t="s">
        <v>281</v>
      </c>
      <c r="V8" s="1212" t="s">
        <v>282</v>
      </c>
      <c r="W8" s="1217" t="s">
        <v>283</v>
      </c>
      <c r="X8" s="1195" t="s">
        <v>1226</v>
      </c>
      <c r="Y8" s="1195" t="s">
        <v>1227</v>
      </c>
      <c r="AA8" s="1073"/>
    </row>
    <row r="9" spans="2:27" ht="17.25" customHeight="1">
      <c r="B9" s="1067"/>
      <c r="C9" s="1074"/>
      <c r="D9" s="1210" t="s">
        <v>284</v>
      </c>
      <c r="E9" s="1211"/>
      <c r="F9" s="1209"/>
      <c r="G9" s="1209"/>
      <c r="H9" s="1209"/>
      <c r="I9" s="1209"/>
      <c r="J9" s="1209"/>
      <c r="K9" s="1209"/>
      <c r="L9" s="1211"/>
      <c r="M9" s="1213"/>
      <c r="N9" s="1213"/>
      <c r="O9" s="1204"/>
      <c r="P9" s="1204"/>
      <c r="Q9" s="1204"/>
      <c r="R9" s="1226"/>
      <c r="S9" s="1226"/>
      <c r="T9" s="1228"/>
      <c r="U9" s="1226"/>
      <c r="V9" s="1213"/>
      <c r="W9" s="1218"/>
      <c r="X9" s="1196"/>
      <c r="Y9" s="1196"/>
      <c r="Z9" s="1073"/>
      <c r="AA9" s="1073"/>
    </row>
    <row r="10" spans="2:27" ht="47.25" customHeight="1">
      <c r="C10" s="548" t="str">
        <f>1&amp;$C$6</f>
        <v>1香里太郎</v>
      </c>
      <c r="D10" s="1223" t="s">
        <v>285</v>
      </c>
      <c r="E10" s="1224"/>
      <c r="F10" s="1075">
        <f>VLOOKUP($C10,事故データ!$H$4:$BD$364,7,0)</f>
        <v>43556</v>
      </c>
      <c r="G10" s="1076">
        <f>VLOOKUP($C10,事故データ!$H$4:$BD$364,10,0)</f>
        <v>0.69791666666666663</v>
      </c>
      <c r="H10" s="1076" t="str">
        <f>VLOOKUP($C10,事故データ!$H$4:$BD$364,11,0)</f>
        <v>月</v>
      </c>
      <c r="I10" s="1076" t="str">
        <f>VLOOKUP($C10,事故データ!$H$4:$BD$364,12,0)</f>
        <v>晴</v>
      </c>
      <c r="J10" s="1076" t="str">
        <f>VLOOKUP($C10,事故データ!$H$4:$BD$364,13,0)</f>
        <v>物損</v>
      </c>
      <c r="K10" s="1077" t="str">
        <f>VLOOKUP($C10,事故データ!$H$4:$BD$364,14,0)</f>
        <v>大型</v>
      </c>
      <c r="L10" s="1078">
        <f>VLOOKUP($C10,事故データ!$H$4:$BD$364,15,0)</f>
        <v>1</v>
      </c>
      <c r="M10" s="1078" t="str">
        <f>VLOOKUP($C10,事故データ!$H$4:$BD$364,14,0)</f>
        <v>大型</v>
      </c>
      <c r="N10" s="1078" t="str">
        <f>VLOOKUP($C10,事故データ!$H$4:$BD$364,14,0)</f>
        <v>大型</v>
      </c>
      <c r="O10" s="1078" t="str">
        <f>VLOOKUP($C10,事故データ!$H$4:$BD$364,14,0)</f>
        <v>大型</v>
      </c>
      <c r="P10" s="1066">
        <f>VLOOKUP($C10,事故データ!$H$4:$BD$364,25,0)</f>
        <v>3</v>
      </c>
      <c r="Q10" s="1066" t="str">
        <f>VLOOKUP($C10,事故データ!$H$4:$BD$364,32,0)</f>
        <v>高速道</v>
      </c>
      <c r="R10" s="1066" t="str">
        <f>VLOOKUP($C10,事故データ!$H$4:$BD$364,34,0)</f>
        <v>車線
変更時</v>
      </c>
      <c r="S10" s="1066" t="str">
        <f>VLOOKUP($C10,事故データ!$H$4:$BD$364,36,0)</f>
        <v>車線変更(右)</v>
      </c>
      <c r="T10" s="1066" t="str">
        <f>VLOOKUP($C10,事故データ!$H$4:$BD$364,37,0)</f>
        <v>右方前進</v>
      </c>
      <c r="U10" s="1066" t="str">
        <f>VLOOKUP($C10,事故データ!$H$4:$BD$364,40,0)</f>
        <v>車</v>
      </c>
      <c r="V10" s="1066" t="str">
        <f>VLOOKUP($C10,事故データ!$H$4:$BD$364,39,0)</f>
        <v>後部右角</v>
      </c>
      <c r="W10" s="1079" t="str">
        <f>VLOOKUP($C10,事故データ!$H$4:$BF$364,28,0)</f>
        <v>大型車両運行中、走行車線から右車線の登坂車線へ車線変更するべくウィンカを出し車線変更した際、登坂車線走行中の相手車両の右側方前方に当方右側方を接触させた</v>
      </c>
      <c r="X10" s="1079" t="str">
        <f>VLOOKUP($C10,事故データ!$H$4:$BF$364,50,0)</f>
        <v>早めの合図と確実な後方確認</v>
      </c>
      <c r="Y10" s="1079" t="str">
        <f>VLOOKUP($C10,事故データ!$H$4:$BF$364,51,0)</f>
        <v>筆記テスト</v>
      </c>
      <c r="Z10" s="1073"/>
      <c r="AA10" s="1073"/>
    </row>
    <row r="11" spans="2:27" ht="38.25" customHeight="1">
      <c r="C11" s="548" t="str">
        <f>2&amp;$C$6</f>
        <v>2香里太郎</v>
      </c>
      <c r="D11" s="1219" t="s">
        <v>286</v>
      </c>
      <c r="E11" s="1220"/>
      <c r="F11" s="1080">
        <f>VLOOKUP($C11,事故データ!$H$4:$BD$364,7,0)</f>
        <v>43591</v>
      </c>
      <c r="G11" s="1081">
        <f>VLOOKUP($C11,事故データ!$H$4:$BD$364,10,0)</f>
        <v>0.45833333333333331</v>
      </c>
      <c r="H11" s="1081" t="str">
        <f>VLOOKUP($C11,事故データ!$H$4:$BD$364,11,0)</f>
        <v>月</v>
      </c>
      <c r="I11" s="1081" t="str">
        <f>VLOOKUP($C11,事故データ!$H$4:$BD$364,12,0)</f>
        <v>曇</v>
      </c>
      <c r="J11" s="1081" t="str">
        <f>VLOOKUP($C11,事故データ!$H$4:$BD$364,13,0)</f>
        <v>物損</v>
      </c>
      <c r="K11" s="1082" t="str">
        <f>VLOOKUP($C11,事故データ!$H$4:$BD$364,14,0)</f>
        <v>4t</v>
      </c>
      <c r="L11" s="1083">
        <f>VLOOKUP($C11,事故データ!$H$4:$BD$364,15,0)</f>
        <v>1</v>
      </c>
      <c r="M11" s="1083" t="str">
        <f>VLOOKUP($C11,事故データ!$H$4:$BD$364,14,0)</f>
        <v>4t</v>
      </c>
      <c r="N11" s="1083" t="str">
        <f>VLOOKUP($C11,事故データ!$H$4:$BD$364,14,0)</f>
        <v>4t</v>
      </c>
      <c r="O11" s="1083" t="str">
        <f>VLOOKUP($C11,事故データ!$H$4:$BD$364,14,0)</f>
        <v>4t</v>
      </c>
      <c r="P11" s="1084">
        <f>VLOOKUP($C11,事故データ!$H$4:$BD$364,25,0)</f>
        <v>3</v>
      </c>
      <c r="Q11" s="1084" t="str">
        <f>VLOOKUP($C11,事故データ!$H$4:$BD$364,32,0)</f>
        <v>拠点構内・前路上等</v>
      </c>
      <c r="R11" s="1084" t="str">
        <f>VLOOKUP($C11,事故データ!$H$4:$BD$364,34,0)</f>
        <v>バック時</v>
      </c>
      <c r="S11" s="1084" t="str">
        <f>VLOOKUP($C11,事故データ!$H$4:$BD$364,36,0)</f>
        <v>車庫入・着車時(バック)</v>
      </c>
      <c r="T11" s="1084" t="str">
        <f>VLOOKUP($C11,事故データ!$H$4:$BD$364,37,0)</f>
        <v>直進バック</v>
      </c>
      <c r="U11" s="1084" t="str">
        <f>VLOOKUP($C11,事故データ!$H$4:$BD$364,40,0)</f>
        <v>施設設置物</v>
      </c>
      <c r="V11" s="1084" t="str">
        <f>VLOOKUP($C11,事故データ!$H$4:$BD$364,39,0)</f>
        <v>後部左角</v>
      </c>
      <c r="W11" s="1085" t="str">
        <f>VLOOKUP($C11,事故データ!$H$4:$BF$364,28,0)</f>
        <v>配達先構内にて荷卸のため車両を後退させる際、左後方建屋の階段出入口扉に気付かずバンパー端を後突、破損させた</v>
      </c>
      <c r="X11" s="1085">
        <f>VLOOKUP($C11,事故データ!$H$4:$BF$364,50,0)</f>
        <v>0</v>
      </c>
      <c r="Y11" s="1085">
        <f>VLOOKUP($C11,事故データ!$H$4:$BF$364,51,0)</f>
        <v>0</v>
      </c>
      <c r="Z11" s="1073"/>
      <c r="AA11" s="1073"/>
    </row>
    <row r="12" spans="2:27" ht="38.25" customHeight="1">
      <c r="C12" s="548" t="str">
        <f>3&amp;$C$6</f>
        <v>3香里太郎</v>
      </c>
      <c r="D12" s="1219" t="s">
        <v>287</v>
      </c>
      <c r="E12" s="1220"/>
      <c r="F12" s="1080" t="e">
        <f>VLOOKUP($C12,事故データ!$H$4:$BD$364,7,0)</f>
        <v>#N/A</v>
      </c>
      <c r="G12" s="1081" t="e">
        <f>VLOOKUP($C12,事故データ!$H$4:$BD$364,10,0)</f>
        <v>#N/A</v>
      </c>
      <c r="H12" s="1081" t="e">
        <f>VLOOKUP($C12,事故データ!$H$4:$BD$364,11,0)</f>
        <v>#N/A</v>
      </c>
      <c r="I12" s="1081" t="e">
        <f>VLOOKUP($C12,事故データ!$H$4:$BD$364,12,0)</f>
        <v>#N/A</v>
      </c>
      <c r="J12" s="1081" t="e">
        <f>VLOOKUP($C12,事故データ!$H$4:$BD$364,13,0)</f>
        <v>#N/A</v>
      </c>
      <c r="K12" s="1082" t="e">
        <f>VLOOKUP($C12,事故データ!$H$4:$BD$364,14,0)</f>
        <v>#N/A</v>
      </c>
      <c r="L12" s="1083" t="e">
        <f>VLOOKUP($C12,事故データ!$H$4:$BD$364,15,0)</f>
        <v>#N/A</v>
      </c>
      <c r="M12" s="1083" t="e">
        <f>VLOOKUP($C12,事故データ!$H$4:$BD$364,14,0)</f>
        <v>#N/A</v>
      </c>
      <c r="N12" s="1083" t="e">
        <f>VLOOKUP($C12,事故データ!$H$4:$BD$364,14,0)</f>
        <v>#N/A</v>
      </c>
      <c r="O12" s="1083" t="e">
        <f>VLOOKUP($C12,事故データ!$H$4:$BD$364,14,0)</f>
        <v>#N/A</v>
      </c>
      <c r="P12" s="1084" t="e">
        <f>VLOOKUP($C12,事故データ!$H$4:$BD$364,25,0)</f>
        <v>#N/A</v>
      </c>
      <c r="Q12" s="1084" t="e">
        <f>VLOOKUP($C12,事故データ!$H$4:$BD$364,32,0)</f>
        <v>#N/A</v>
      </c>
      <c r="R12" s="1084" t="e">
        <f>VLOOKUP($C12,事故データ!$H$4:$BD$364,34,0)</f>
        <v>#N/A</v>
      </c>
      <c r="S12" s="1084" t="e">
        <f>VLOOKUP($C12,事故データ!$H$4:$BD$364,36,0)</f>
        <v>#N/A</v>
      </c>
      <c r="T12" s="1084" t="e">
        <f>VLOOKUP($C12,事故データ!$H$4:$BD$364,37,0)</f>
        <v>#N/A</v>
      </c>
      <c r="U12" s="1084" t="e">
        <f>VLOOKUP($C12,事故データ!$H$4:$BD$364,40,0)</f>
        <v>#N/A</v>
      </c>
      <c r="V12" s="1084" t="e">
        <f>VLOOKUP($C12,事故データ!$H$4:$BD$364,39,0)</f>
        <v>#N/A</v>
      </c>
      <c r="W12" s="1085" t="e">
        <f>VLOOKUP($C12,事故データ!$H$4:$BF$364,28,0)</f>
        <v>#N/A</v>
      </c>
      <c r="X12" s="1085" t="e">
        <f>VLOOKUP($C12,事故データ!$H$4:$BF$364,50,0)</f>
        <v>#N/A</v>
      </c>
      <c r="Y12" s="1085" t="e">
        <f>VLOOKUP($C12,事故データ!$H$4:$BF$364,51,0)</f>
        <v>#N/A</v>
      </c>
      <c r="Z12" s="1073"/>
      <c r="AA12" s="1073"/>
    </row>
    <row r="13" spans="2:27" ht="38.25" customHeight="1">
      <c r="C13" s="548" t="str">
        <f>4&amp;$C$6</f>
        <v>4香里太郎</v>
      </c>
      <c r="D13" s="1219" t="s">
        <v>288</v>
      </c>
      <c r="E13" s="1220"/>
      <c r="F13" s="1080" t="e">
        <f>VLOOKUP($C13,事故データ!$H$4:$BD$364,7,0)</f>
        <v>#N/A</v>
      </c>
      <c r="G13" s="1081" t="e">
        <f>VLOOKUP($C13,事故データ!$H$4:$BD$364,10,0)</f>
        <v>#N/A</v>
      </c>
      <c r="H13" s="1081" t="e">
        <f>VLOOKUP($C13,事故データ!$H$4:$BD$364,11,0)</f>
        <v>#N/A</v>
      </c>
      <c r="I13" s="1081" t="e">
        <f>VLOOKUP($C13,事故データ!$H$4:$BD$364,12,0)</f>
        <v>#N/A</v>
      </c>
      <c r="J13" s="1081" t="e">
        <f>VLOOKUP($C13,事故データ!$H$4:$BD$364,13,0)</f>
        <v>#N/A</v>
      </c>
      <c r="K13" s="1082" t="e">
        <f>VLOOKUP($C13,事故データ!$H$4:$BD$364,14,0)</f>
        <v>#N/A</v>
      </c>
      <c r="L13" s="1083" t="e">
        <f>VLOOKUP($C13,事故データ!$H$4:$BD$364,15,0)</f>
        <v>#N/A</v>
      </c>
      <c r="M13" s="1083" t="e">
        <f>VLOOKUP($C13,事故データ!$H$4:$BD$364,14,0)</f>
        <v>#N/A</v>
      </c>
      <c r="N13" s="1084" t="e">
        <f>VLOOKUP($C13,事故データ!$H$4:$BD$364,14,0)</f>
        <v>#N/A</v>
      </c>
      <c r="O13" s="1086" t="e">
        <f>VLOOKUP($C13,事故データ!$H$4:$BD$364,14,0)</f>
        <v>#N/A</v>
      </c>
      <c r="P13" s="1084" t="e">
        <f>VLOOKUP($C13,事故データ!$H$4:$BD$364,25,0)</f>
        <v>#N/A</v>
      </c>
      <c r="Q13" s="1084" t="e">
        <f>VLOOKUP($C13,事故データ!$H$4:$BD$364,32,0)</f>
        <v>#N/A</v>
      </c>
      <c r="R13" s="1084" t="e">
        <f>VLOOKUP($C13,事故データ!$H$4:$BD$364,34,0)</f>
        <v>#N/A</v>
      </c>
      <c r="S13" s="1084" t="e">
        <f>VLOOKUP($C13,事故データ!$H$4:$BD$364,36,0)</f>
        <v>#N/A</v>
      </c>
      <c r="T13" s="1084" t="e">
        <f>VLOOKUP($C13,事故データ!$H$4:$BD$364,37,0)</f>
        <v>#N/A</v>
      </c>
      <c r="U13" s="1084" t="e">
        <f>VLOOKUP($C13,事故データ!$H$4:$BD$364,40,0)</f>
        <v>#N/A</v>
      </c>
      <c r="V13" s="1084" t="e">
        <f>VLOOKUP($C13,事故データ!$H$4:$BD$364,39,0)</f>
        <v>#N/A</v>
      </c>
      <c r="W13" s="1085" t="e">
        <f>VLOOKUP($C13,事故データ!$H$4:$BF$364,28,0)</f>
        <v>#N/A</v>
      </c>
      <c r="X13" s="1085" t="e">
        <f>VLOOKUP($C13,事故データ!$H$4:$BF$364,50,0)</f>
        <v>#N/A</v>
      </c>
      <c r="Y13" s="1085" t="e">
        <f>VLOOKUP($C13,事故データ!$H$4:$BF$364,51,0)</f>
        <v>#N/A</v>
      </c>
      <c r="Z13" s="1073"/>
      <c r="AA13" s="1073"/>
    </row>
    <row r="14" spans="2:27" ht="38.25" customHeight="1">
      <c r="C14" s="548" t="str">
        <f>5&amp;$C$6</f>
        <v>5香里太郎</v>
      </c>
      <c r="D14" s="1219" t="s">
        <v>289</v>
      </c>
      <c r="E14" s="1220"/>
      <c r="F14" s="1080" t="e">
        <f>VLOOKUP($C14,事故データ!$H$4:$BD$364,7,0)</f>
        <v>#N/A</v>
      </c>
      <c r="G14" s="1081" t="e">
        <f>VLOOKUP($C14,事故データ!$H$4:$BD$364,10,0)</f>
        <v>#N/A</v>
      </c>
      <c r="H14" s="1081" t="e">
        <f>VLOOKUP($C14,事故データ!$H$4:$BD$364,11,0)</f>
        <v>#N/A</v>
      </c>
      <c r="I14" s="1081" t="e">
        <f>VLOOKUP($C14,事故データ!$H$4:$BD$364,12,0)</f>
        <v>#N/A</v>
      </c>
      <c r="J14" s="1081" t="e">
        <f>VLOOKUP($C14,事故データ!$H$4:$BD$364,13,0)</f>
        <v>#N/A</v>
      </c>
      <c r="K14" s="1082" t="e">
        <f>VLOOKUP($C14,事故データ!$H$4:$BD$364,14,0)</f>
        <v>#N/A</v>
      </c>
      <c r="L14" s="1083" t="e">
        <f>VLOOKUP($C14,事故データ!$H$4:$BD$364,15,0)</f>
        <v>#N/A</v>
      </c>
      <c r="M14" s="1083" t="e">
        <f>VLOOKUP($C14,事故データ!$H$4:$BD$364,14,0)</f>
        <v>#N/A</v>
      </c>
      <c r="N14" s="1084" t="e">
        <f>VLOOKUP($C14,事故データ!$H$4:$BD$364,14,0)</f>
        <v>#N/A</v>
      </c>
      <c r="O14" s="1086" t="e">
        <f>VLOOKUP($C14,事故データ!$H$4:$BD$364,14,0)</f>
        <v>#N/A</v>
      </c>
      <c r="P14" s="1084" t="e">
        <f>VLOOKUP($C14,事故データ!$H$4:$BD$364,25,0)</f>
        <v>#N/A</v>
      </c>
      <c r="Q14" s="1084" t="e">
        <f>VLOOKUP($C14,事故データ!$H$4:$BD$364,32,0)</f>
        <v>#N/A</v>
      </c>
      <c r="R14" s="1084" t="e">
        <f>VLOOKUP($C14,事故データ!$H$4:$BD$364,34,0)</f>
        <v>#N/A</v>
      </c>
      <c r="S14" s="1084" t="e">
        <f>VLOOKUP($C14,事故データ!$H$4:$BD$364,36,0)</f>
        <v>#N/A</v>
      </c>
      <c r="T14" s="1084" t="e">
        <f>VLOOKUP($C14,事故データ!$H$4:$BD$364,37,0)</f>
        <v>#N/A</v>
      </c>
      <c r="U14" s="1084" t="e">
        <f>VLOOKUP($C14,事故データ!$H$4:$BD$364,40,0)</f>
        <v>#N/A</v>
      </c>
      <c r="V14" s="1084" t="e">
        <f>VLOOKUP($C14,事故データ!$H$4:$BD$364,39,0)</f>
        <v>#N/A</v>
      </c>
      <c r="W14" s="1085" t="e">
        <f>VLOOKUP($C14,事故データ!$H$4:$BF$364,28,0)</f>
        <v>#N/A</v>
      </c>
      <c r="X14" s="1085" t="e">
        <f>VLOOKUP($C14,事故データ!$H$4:$BF$364,50,0)</f>
        <v>#N/A</v>
      </c>
      <c r="Y14" s="1085" t="e">
        <f>VLOOKUP($C14,事故データ!$H$4:$BF$364,51,0)</f>
        <v>#N/A</v>
      </c>
      <c r="Z14" s="1073"/>
      <c r="AA14" s="1073"/>
    </row>
    <row r="15" spans="2:27" ht="38.25" customHeight="1">
      <c r="C15" s="548" t="str">
        <f>6&amp;$C$6</f>
        <v>6香里太郎</v>
      </c>
      <c r="D15" s="1219" t="s">
        <v>290</v>
      </c>
      <c r="E15" s="1220"/>
      <c r="F15" s="1080" t="e">
        <f>VLOOKUP($C15,事故データ!$H$4:$BD$364,7,0)</f>
        <v>#N/A</v>
      </c>
      <c r="G15" s="1081" t="e">
        <f>VLOOKUP($C15,事故データ!$H$4:$BD$364,10,0)</f>
        <v>#N/A</v>
      </c>
      <c r="H15" s="1081" t="e">
        <f>VLOOKUP($C15,事故データ!$H$4:$BD$364,11,0)</f>
        <v>#N/A</v>
      </c>
      <c r="I15" s="1081" t="e">
        <f>VLOOKUP($C15,事故データ!$H$4:$BD$364,12,0)</f>
        <v>#N/A</v>
      </c>
      <c r="J15" s="1081" t="e">
        <f>VLOOKUP($C15,事故データ!$H$4:$BD$364,13,0)</f>
        <v>#N/A</v>
      </c>
      <c r="K15" s="1082" t="e">
        <f>VLOOKUP($C15,事故データ!$H$4:$BD$364,14,0)</f>
        <v>#N/A</v>
      </c>
      <c r="L15" s="1083" t="e">
        <f>VLOOKUP($C15,事故データ!$H$4:$BD$364,15,0)</f>
        <v>#N/A</v>
      </c>
      <c r="M15" s="1083" t="e">
        <f>VLOOKUP($C15,事故データ!$H$4:$BD$364,14,0)</f>
        <v>#N/A</v>
      </c>
      <c r="N15" s="1084" t="e">
        <f>VLOOKUP($C15,事故データ!$H$4:$BD$364,14,0)</f>
        <v>#N/A</v>
      </c>
      <c r="O15" s="1086" t="e">
        <f>VLOOKUP($C15,事故データ!$H$4:$BD$364,14,0)</f>
        <v>#N/A</v>
      </c>
      <c r="P15" s="1084" t="e">
        <f>VLOOKUP($C15,事故データ!$H$4:$BD$364,25,0)</f>
        <v>#N/A</v>
      </c>
      <c r="Q15" s="1084" t="e">
        <f>VLOOKUP($C15,事故データ!$H$4:$BD$364,32,0)</f>
        <v>#N/A</v>
      </c>
      <c r="R15" s="1084" t="e">
        <f>VLOOKUP($C15,事故データ!$H$4:$BD$364,34,0)</f>
        <v>#N/A</v>
      </c>
      <c r="S15" s="1084" t="e">
        <f>VLOOKUP($C15,事故データ!$H$4:$BD$364,36,0)</f>
        <v>#N/A</v>
      </c>
      <c r="T15" s="1084" t="e">
        <f>VLOOKUP($C15,事故データ!$H$4:$BD$364,37,0)</f>
        <v>#N/A</v>
      </c>
      <c r="U15" s="1084" t="e">
        <f>VLOOKUP($C15,事故データ!$H$4:$BD$364,40,0)</f>
        <v>#N/A</v>
      </c>
      <c r="V15" s="1084" t="e">
        <f>VLOOKUP($C15,事故データ!$H$4:$BD$364,39,0)</f>
        <v>#N/A</v>
      </c>
      <c r="W15" s="1085" t="e">
        <f>VLOOKUP($C15,事故データ!$H$4:$BF$364,28,0)</f>
        <v>#N/A</v>
      </c>
      <c r="X15" s="1085" t="e">
        <f>VLOOKUP($C15,事故データ!$H$4:$BF$364,50,0)</f>
        <v>#N/A</v>
      </c>
      <c r="Y15" s="1085" t="e">
        <f>VLOOKUP($C15,事故データ!$H$4:$BF$364,51,0)</f>
        <v>#N/A</v>
      </c>
      <c r="Z15" s="1073"/>
      <c r="AA15" s="1073"/>
    </row>
    <row r="16" spans="2:27" ht="30.4" customHeight="1">
      <c r="C16" s="548" t="str">
        <f>7&amp;$C$6</f>
        <v>7香里太郎</v>
      </c>
      <c r="D16" s="1219" t="s">
        <v>291</v>
      </c>
      <c r="E16" s="1220"/>
      <c r="F16" s="1080" t="e">
        <f>VLOOKUP($C16,事故データ!$H$4:$BD$364,7,0)</f>
        <v>#N/A</v>
      </c>
      <c r="G16" s="1081" t="e">
        <f>VLOOKUP($C16,事故データ!$H$4:$BD$364,10,0)</f>
        <v>#N/A</v>
      </c>
      <c r="H16" s="1081" t="e">
        <f>VLOOKUP($C16,事故データ!$H$4:$BD$364,11,0)</f>
        <v>#N/A</v>
      </c>
      <c r="I16" s="1081" t="e">
        <f>VLOOKUP($C16,事故データ!$H$4:$BD$364,12,0)</f>
        <v>#N/A</v>
      </c>
      <c r="J16" s="1081" t="e">
        <f>VLOOKUP($C16,事故データ!$H$4:$BD$364,13,0)</f>
        <v>#N/A</v>
      </c>
      <c r="K16" s="1082" t="e">
        <f>VLOOKUP($C16,事故データ!$H$4:$BD$364,14,0)</f>
        <v>#N/A</v>
      </c>
      <c r="L16" s="1083" t="e">
        <f>VLOOKUP($C16,事故データ!$H$4:$BD$364,15,0)</f>
        <v>#N/A</v>
      </c>
      <c r="M16" s="1083" t="e">
        <f>VLOOKUP($C16,事故データ!$H$4:$BD$364,14,0)</f>
        <v>#N/A</v>
      </c>
      <c r="N16" s="1084" t="e">
        <f>VLOOKUP($C16,事故データ!$H$4:$BD$364,14,0)</f>
        <v>#N/A</v>
      </c>
      <c r="O16" s="1087" t="e">
        <f>VLOOKUP($C16,事故データ!$H$4:$BD$364,14,0)</f>
        <v>#N/A</v>
      </c>
      <c r="P16" s="1084" t="e">
        <f>VLOOKUP($C16,事故データ!$H$4:$BD$364,25,0)</f>
        <v>#N/A</v>
      </c>
      <c r="Q16" s="1084" t="e">
        <f>VLOOKUP($C16,事故データ!$H$4:$BD$364,32,0)</f>
        <v>#N/A</v>
      </c>
      <c r="R16" s="1084" t="e">
        <f>VLOOKUP($C16,事故データ!$H$4:$BD$364,34,0)</f>
        <v>#N/A</v>
      </c>
      <c r="S16" s="1084" t="e">
        <f>VLOOKUP($C16,事故データ!$H$4:$BD$364,36,0)</f>
        <v>#N/A</v>
      </c>
      <c r="T16" s="1084" t="e">
        <f>VLOOKUP($C16,事故データ!$H$4:$BD$364,37,0)</f>
        <v>#N/A</v>
      </c>
      <c r="U16" s="1084" t="e">
        <f>VLOOKUP($C16,事故データ!$H$4:$BD$364,40,0)</f>
        <v>#N/A</v>
      </c>
      <c r="V16" s="1084" t="e">
        <f>VLOOKUP($C16,事故データ!$H$4:$BD$364,39,0)</f>
        <v>#N/A</v>
      </c>
      <c r="W16" s="1085" t="e">
        <f>VLOOKUP($C16,事故データ!$H$4:$BF$364,28,0)</f>
        <v>#N/A</v>
      </c>
      <c r="X16" s="1085" t="e">
        <f>VLOOKUP($C16,事故データ!$H$4:$BF$364,50,0)</f>
        <v>#N/A</v>
      </c>
      <c r="Y16" s="1085" t="e">
        <f>VLOOKUP($C16,事故データ!$H$4:$BF$364,51,0)</f>
        <v>#N/A</v>
      </c>
      <c r="Z16" s="1073"/>
      <c r="AA16" s="1073"/>
    </row>
    <row r="17" spans="1:27" ht="30.4" customHeight="1">
      <c r="C17" s="548" t="str">
        <f>8&amp;$C$6</f>
        <v>8香里太郎</v>
      </c>
      <c r="D17" s="1219" t="s">
        <v>292</v>
      </c>
      <c r="E17" s="1220"/>
      <c r="F17" s="1080" t="e">
        <f>VLOOKUP($C17,事故データ!$H$4:$BD$364,7,0)</f>
        <v>#N/A</v>
      </c>
      <c r="G17" s="1081" t="e">
        <f>VLOOKUP($C17,事故データ!$H$4:$BD$364,10,0)</f>
        <v>#N/A</v>
      </c>
      <c r="H17" s="1081" t="e">
        <f>VLOOKUP($C17,事故データ!$H$4:$BD$364,11,0)</f>
        <v>#N/A</v>
      </c>
      <c r="I17" s="1081" t="e">
        <f>VLOOKUP($C17,事故データ!$H$4:$BD$364,12,0)</f>
        <v>#N/A</v>
      </c>
      <c r="J17" s="1081" t="e">
        <f>VLOOKUP($C17,事故データ!$H$4:$BD$364,13,0)</f>
        <v>#N/A</v>
      </c>
      <c r="K17" s="1082" t="e">
        <f>VLOOKUP($C17,事故データ!$H$4:$BD$364,14,0)</f>
        <v>#N/A</v>
      </c>
      <c r="L17" s="1083" t="e">
        <f>VLOOKUP($C17,事故データ!$H$4:$BD$364,15,0)</f>
        <v>#N/A</v>
      </c>
      <c r="M17" s="1083" t="e">
        <f>VLOOKUP($C17,事故データ!$H$4:$BD$364,14,0)</f>
        <v>#N/A</v>
      </c>
      <c r="N17" s="1084" t="e">
        <f>VLOOKUP($C17,事故データ!$H$4:$BD$364,14,0)</f>
        <v>#N/A</v>
      </c>
      <c r="O17" s="1087" t="e">
        <f>VLOOKUP($C17,事故データ!$H$4:$BD$364,14,0)</f>
        <v>#N/A</v>
      </c>
      <c r="P17" s="1084" t="e">
        <f>VLOOKUP($C17,事故データ!$H$4:$BD$364,25,0)</f>
        <v>#N/A</v>
      </c>
      <c r="Q17" s="1084" t="e">
        <f>VLOOKUP($C17,事故データ!$H$4:$BD$364,32,0)</f>
        <v>#N/A</v>
      </c>
      <c r="R17" s="1084" t="e">
        <f>VLOOKUP($C17,事故データ!$H$4:$BD$364,34,0)</f>
        <v>#N/A</v>
      </c>
      <c r="S17" s="1084" t="e">
        <f>VLOOKUP($C17,事故データ!$H$4:$BD$364,36,0)</f>
        <v>#N/A</v>
      </c>
      <c r="T17" s="1084" t="e">
        <f>VLOOKUP($C17,事故データ!$H$4:$BD$364,37,0)</f>
        <v>#N/A</v>
      </c>
      <c r="U17" s="1084" t="e">
        <f>VLOOKUP($C17,事故データ!$H$4:$BD$364,40,0)</f>
        <v>#N/A</v>
      </c>
      <c r="V17" s="1084" t="e">
        <f>VLOOKUP($C17,事故データ!$H$4:$BD$364,39,0)</f>
        <v>#N/A</v>
      </c>
      <c r="W17" s="1085" t="e">
        <f>VLOOKUP($C17,事故データ!$H$4:$BF$364,28,0)</f>
        <v>#N/A</v>
      </c>
      <c r="X17" s="1085" t="e">
        <f>VLOOKUP($C17,事故データ!$H$4:$BF$364,50,0)</f>
        <v>#N/A</v>
      </c>
      <c r="Y17" s="1085" t="e">
        <f>VLOOKUP($C17,事故データ!$H$4:$BF$364,51,0)</f>
        <v>#N/A</v>
      </c>
      <c r="Z17" s="1073"/>
      <c r="AA17" s="1073"/>
    </row>
    <row r="18" spans="1:27" ht="29.25" customHeight="1">
      <c r="C18" s="548" t="str">
        <f>9&amp;$C$6</f>
        <v>9香里太郎</v>
      </c>
      <c r="D18" s="1219" t="s">
        <v>293</v>
      </c>
      <c r="E18" s="1220"/>
      <c r="F18" s="1080" t="e">
        <f>VLOOKUP($C18,事故データ!$H$4:$BD$364,7,0)</f>
        <v>#N/A</v>
      </c>
      <c r="G18" s="1081" t="e">
        <f>VLOOKUP($C18,事故データ!$H$4:$BD$364,10,0)</f>
        <v>#N/A</v>
      </c>
      <c r="H18" s="1081" t="e">
        <f>VLOOKUP($C18,事故データ!$H$4:$BD$364,11,0)</f>
        <v>#N/A</v>
      </c>
      <c r="I18" s="1081" t="e">
        <f>VLOOKUP($C18,事故データ!$H$4:$BD$364,12,0)</f>
        <v>#N/A</v>
      </c>
      <c r="J18" s="1081" t="e">
        <f>VLOOKUP($C18,事故データ!$H$4:$BD$364,13,0)</f>
        <v>#N/A</v>
      </c>
      <c r="K18" s="1082" t="e">
        <f>VLOOKUP($C18,事故データ!$H$4:$BD$364,14,0)</f>
        <v>#N/A</v>
      </c>
      <c r="L18" s="1083" t="e">
        <f>VLOOKUP($C18,事故データ!$H$4:$BD$364,15,0)</f>
        <v>#N/A</v>
      </c>
      <c r="M18" s="1083" t="e">
        <f>VLOOKUP($C18,事故データ!$H$4:$BD$364,14,0)</f>
        <v>#N/A</v>
      </c>
      <c r="N18" s="1084" t="e">
        <f>VLOOKUP($C18,事故データ!$H$4:$BD$364,14,0)</f>
        <v>#N/A</v>
      </c>
      <c r="O18" s="1087" t="e">
        <f>VLOOKUP($C18,事故データ!$H$4:$BD$364,14,0)</f>
        <v>#N/A</v>
      </c>
      <c r="P18" s="1084" t="e">
        <f>VLOOKUP($C18,事故データ!$H$4:$BD$364,25,0)</f>
        <v>#N/A</v>
      </c>
      <c r="Q18" s="1084" t="e">
        <f>VLOOKUP($C18,事故データ!$H$4:$BD$364,32,0)</f>
        <v>#N/A</v>
      </c>
      <c r="R18" s="1084" t="e">
        <f>VLOOKUP($C18,事故データ!$H$4:$BD$364,34,0)</f>
        <v>#N/A</v>
      </c>
      <c r="S18" s="1084" t="e">
        <f>VLOOKUP($C18,事故データ!$H$4:$BD$364,36,0)</f>
        <v>#N/A</v>
      </c>
      <c r="T18" s="1084" t="e">
        <f>VLOOKUP($C18,事故データ!$H$4:$BD$364,37,0)</f>
        <v>#N/A</v>
      </c>
      <c r="U18" s="1084" t="e">
        <f>VLOOKUP($C18,事故データ!$H$4:$BD$364,40,0)</f>
        <v>#N/A</v>
      </c>
      <c r="V18" s="1084" t="e">
        <f>VLOOKUP($C18,事故データ!$H$4:$BD$364,39,0)</f>
        <v>#N/A</v>
      </c>
      <c r="W18" s="1085" t="e">
        <f>VLOOKUP($C18,事故データ!$H$4:$BF$364,28,0)</f>
        <v>#N/A</v>
      </c>
      <c r="X18" s="1085" t="e">
        <f>VLOOKUP($C18,事故データ!$H$4:$BF$364,50,0)</f>
        <v>#N/A</v>
      </c>
      <c r="Y18" s="1085" t="e">
        <f>VLOOKUP($C18,事故データ!$H$4:$BF$364,51,0)</f>
        <v>#N/A</v>
      </c>
      <c r="Z18" s="1073"/>
      <c r="AA18" s="1073"/>
    </row>
    <row r="19" spans="1:27" ht="29.25" customHeight="1">
      <c r="C19" s="548" t="str">
        <f>10&amp;$C$6</f>
        <v>10香里太郎</v>
      </c>
      <c r="D19" s="1221" t="s">
        <v>294</v>
      </c>
      <c r="E19" s="1222"/>
      <c r="F19" s="1080" t="e">
        <f>VLOOKUP($C19,事故データ!$H$4:$BD$364,7,0)</f>
        <v>#N/A</v>
      </c>
      <c r="G19" s="1081" t="e">
        <f>VLOOKUP($C19,事故データ!$H$4:$BD$364,10,0)</f>
        <v>#N/A</v>
      </c>
      <c r="H19" s="1081" t="e">
        <f>VLOOKUP($C19,事故データ!$H$4:$BD$364,11,0)</f>
        <v>#N/A</v>
      </c>
      <c r="I19" s="1081" t="e">
        <f>VLOOKUP($C19,事故データ!$H$4:$BD$364,12,0)</f>
        <v>#N/A</v>
      </c>
      <c r="J19" s="1081" t="e">
        <f>VLOOKUP($C19,事故データ!$H$4:$BD$364,13,0)</f>
        <v>#N/A</v>
      </c>
      <c r="K19" s="1082" t="e">
        <f>VLOOKUP($C19,事故データ!$H$4:$BD$364,14,0)</f>
        <v>#N/A</v>
      </c>
      <c r="L19" s="1083" t="e">
        <f>VLOOKUP($C19,事故データ!$H$4:$BD$364,15,0)</f>
        <v>#N/A</v>
      </c>
      <c r="M19" s="1083" t="e">
        <f>VLOOKUP($C19,事故データ!$H$4:$BD$364,14,0)</f>
        <v>#N/A</v>
      </c>
      <c r="N19" s="1084" t="e">
        <f>VLOOKUP($C19,事故データ!$H$4:$BD$364,14,0)</f>
        <v>#N/A</v>
      </c>
      <c r="O19" s="1087" t="e">
        <f>VLOOKUP($C19,事故データ!$H$4:$BD$364,14,0)</f>
        <v>#N/A</v>
      </c>
      <c r="P19" s="1084" t="e">
        <f>VLOOKUP($C19,事故データ!$H$4:$BD$364,25,0)</f>
        <v>#N/A</v>
      </c>
      <c r="Q19" s="1084" t="e">
        <f>VLOOKUP($C19,事故データ!$H$4:$BD$364,32,0)</f>
        <v>#N/A</v>
      </c>
      <c r="R19" s="1084" t="e">
        <f>VLOOKUP($C19,事故データ!$H$4:$BD$364,34,0)</f>
        <v>#N/A</v>
      </c>
      <c r="S19" s="1084" t="e">
        <f>VLOOKUP($C19,事故データ!$H$4:$BD$364,36,0)</f>
        <v>#N/A</v>
      </c>
      <c r="T19" s="1084" t="e">
        <f>VLOOKUP($C19,事故データ!$H$4:$BD$364,37,0)</f>
        <v>#N/A</v>
      </c>
      <c r="U19" s="1084" t="e">
        <f>VLOOKUP($C19,事故データ!$H$4:$BD$364,40,0)</f>
        <v>#N/A</v>
      </c>
      <c r="V19" s="1084" t="e">
        <f>VLOOKUP($C19,事故データ!$H$4:$BD$364,39,0)</f>
        <v>#N/A</v>
      </c>
      <c r="W19" s="1085" t="e">
        <f>VLOOKUP($C19,事故データ!$H$4:$BF$364,28,0)</f>
        <v>#N/A</v>
      </c>
      <c r="X19" s="1085" t="e">
        <f>VLOOKUP($C19,事故データ!$H$4:$BF$364,50,0)</f>
        <v>#N/A</v>
      </c>
      <c r="Y19" s="1085" t="e">
        <f>VLOOKUP($C19,事故データ!$H$4:$BF$364,51,0)</f>
        <v>#N/A</v>
      </c>
      <c r="Z19" s="1073"/>
      <c r="AA19" s="1073"/>
    </row>
    <row r="20" spans="1:27" ht="29.25" customHeight="1">
      <c r="F20" s="1088"/>
      <c r="O20" s="1058"/>
      <c r="P20" s="1058"/>
    </row>
    <row r="21" spans="1:27" ht="29.25" customHeight="1"/>
    <row r="26" spans="1:27">
      <c r="A26" s="1089"/>
      <c r="C26" s="1090"/>
    </row>
    <row r="27" spans="1:27">
      <c r="A27" s="1089"/>
    </row>
    <row r="28" spans="1:27">
      <c r="A28" s="1089"/>
    </row>
    <row r="29" spans="1:27">
      <c r="A29" s="1089"/>
    </row>
    <row r="30" spans="1:27">
      <c r="A30" s="1089"/>
    </row>
    <row r="31" spans="1:27">
      <c r="A31" s="1089"/>
    </row>
    <row r="32" spans="1:27">
      <c r="A32" s="1089"/>
    </row>
    <row r="33" spans="1:1">
      <c r="A33" s="1089"/>
    </row>
    <row r="34" spans="1:1">
      <c r="A34" s="1089"/>
    </row>
    <row r="35" spans="1:1">
      <c r="A35" s="1089"/>
    </row>
    <row r="36" spans="1:1">
      <c r="A36" s="1089"/>
    </row>
    <row r="37" spans="1:1">
      <c r="A37" s="1089"/>
    </row>
    <row r="38" spans="1:1">
      <c r="A38" s="1089"/>
    </row>
    <row r="39" spans="1:1">
      <c r="A39" s="1089"/>
    </row>
  </sheetData>
  <mergeCells count="42">
    <mergeCell ref="S6:U6"/>
    <mergeCell ref="D7:E7"/>
    <mergeCell ref="F7:I7"/>
    <mergeCell ref="S7:U7"/>
    <mergeCell ref="K8:K9"/>
    <mergeCell ref="L8:L9"/>
    <mergeCell ref="K7:M7"/>
    <mergeCell ref="J8:J9"/>
    <mergeCell ref="V8:V9"/>
    <mergeCell ref="N8:N9"/>
    <mergeCell ref="R8:R9"/>
    <mergeCell ref="S8:S9"/>
    <mergeCell ref="U8:U9"/>
    <mergeCell ref="O8:O9"/>
    <mergeCell ref="Q8:Q9"/>
    <mergeCell ref="T8:T9"/>
    <mergeCell ref="D17:E17"/>
    <mergeCell ref="D18:E18"/>
    <mergeCell ref="D19:E19"/>
    <mergeCell ref="D10:E10"/>
    <mergeCell ref="D11:E11"/>
    <mergeCell ref="D12:E12"/>
    <mergeCell ref="D13:E13"/>
    <mergeCell ref="D14:E14"/>
    <mergeCell ref="D15:E15"/>
    <mergeCell ref="D16:E16"/>
    <mergeCell ref="X8:X9"/>
    <mergeCell ref="Y8:Y9"/>
    <mergeCell ref="E2:K2"/>
    <mergeCell ref="D6:E6"/>
    <mergeCell ref="F6:I6"/>
    <mergeCell ref="P8:P9"/>
    <mergeCell ref="O5:R5"/>
    <mergeCell ref="D8:E8"/>
    <mergeCell ref="F8:F9"/>
    <mergeCell ref="G8:G9"/>
    <mergeCell ref="H8:H9"/>
    <mergeCell ref="I8:I9"/>
    <mergeCell ref="D9:E9"/>
    <mergeCell ref="M8:M9"/>
    <mergeCell ref="K6:M6"/>
    <mergeCell ref="W8:W9"/>
  </mergeCells>
  <phoneticPr fontId="2"/>
  <conditionalFormatting sqref="U10:Y19">
    <cfRule type="expression" dxfId="4" priority="2" stopIfTrue="1">
      <formula>ISERROR(U10:AF13)</formula>
    </cfRule>
  </conditionalFormatting>
  <conditionalFormatting sqref="M13:M19 G10:P10 M11:O12 P11:P19 G11:L19">
    <cfRule type="expression" dxfId="3" priority="1435" stopIfTrue="1">
      <formula>ISERROR(G10:U13)</formula>
    </cfRule>
  </conditionalFormatting>
  <conditionalFormatting sqref="Q10:T19">
    <cfRule type="expression" dxfId="2" priority="1450" stopIfTrue="1">
      <formula>ISERROR(Q10:AC13)</formula>
    </cfRule>
  </conditionalFormatting>
  <conditionalFormatting sqref="X10:Y19">
    <cfRule type="cellIs" dxfId="1" priority="1" operator="between">
      <formula>0</formula>
      <formula>0</formula>
    </cfRule>
  </conditionalFormatting>
  <conditionalFormatting sqref="F10:F19 N13:O19">
    <cfRule type="expression" dxfId="0" priority="1939" stopIfTrue="1">
      <formula>ISERROR(F10:S13)</formula>
    </cfRule>
  </conditionalFormatting>
  <pageMargins left="0.7" right="0.7" top="0.75" bottom="0.75" header="0.3" footer="0.3"/>
  <pageSetup paperSize="9" orientation="portrait" r:id="rId1"/>
  <ignoredErrors>
    <ignoredError sqref="F10:K19 M10:Y19" evalError="1"/>
    <ignoredError sqref="L10:L19" evalError="1" formula="1"/>
  </ignoredError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C000"/>
  </sheetPr>
  <dimension ref="A1:BG718"/>
  <sheetViews>
    <sheetView tabSelected="1" zoomScaleNormal="100" workbookViewId="0">
      <selection activeCell="M6" sqref="M6"/>
    </sheetView>
  </sheetViews>
  <sheetFormatPr defaultColWidth="7.25" defaultRowHeight="13.5"/>
  <cols>
    <col min="1" max="2" width="2.375" style="19" customWidth="1"/>
    <col min="3" max="4" width="3.125" style="19" customWidth="1"/>
    <col min="5" max="6" width="3" style="19" customWidth="1"/>
    <col min="7" max="7" width="3.75" style="19" customWidth="1"/>
    <col min="8" max="8" width="8" style="19" customWidth="1"/>
    <col min="9" max="9" width="4" style="37" customWidth="1"/>
    <col min="10" max="10" width="4.25" style="19" customWidth="1"/>
    <col min="11" max="11" width="16.875" style="44" customWidth="1"/>
    <col min="12" max="12" width="5.25" style="44" customWidth="1"/>
    <col min="13" max="13" width="8.25" style="39" customWidth="1"/>
    <col min="14" max="14" width="12.25" style="40" customWidth="1"/>
    <col min="15" max="15" width="4.375" style="48" customWidth="1"/>
    <col min="16" max="16" width="4.375" style="49" customWidth="1"/>
    <col min="17" max="17" width="7.25" style="41" customWidth="1"/>
    <col min="18" max="18" width="4.25" style="36" customWidth="1"/>
    <col min="19" max="19" width="4.625" style="37" customWidth="1"/>
    <col min="20" max="20" width="7.875" style="19" customWidth="1"/>
    <col min="21" max="21" width="5.875" style="37" customWidth="1"/>
    <col min="22" max="22" width="5.25" style="19" customWidth="1"/>
    <col min="23" max="23" width="10.125" style="45" customWidth="1"/>
    <col min="24" max="24" width="10.375" style="19" customWidth="1"/>
    <col min="25" max="26" width="5.375" style="19" customWidth="1"/>
    <col min="27" max="27" width="7.75" style="19" customWidth="1"/>
    <col min="28" max="28" width="8.875" style="19" customWidth="1"/>
    <col min="29" max="29" width="4.125" style="19" customWidth="1"/>
    <col min="30" max="31" width="3.25" style="19" customWidth="1"/>
    <col min="32" max="32" width="4.375" style="19" customWidth="1"/>
    <col min="33" max="33" width="5.75" style="19" customWidth="1"/>
    <col min="34" max="34" width="3.75" style="34" customWidth="1"/>
    <col min="35" max="35" width="58" style="34" customWidth="1"/>
    <col min="36" max="36" width="4.75" style="36" customWidth="1"/>
    <col min="37" max="38" width="4.25" style="36" customWidth="1"/>
    <col min="39" max="39" width="7.875" style="110" customWidth="1"/>
    <col min="40" max="40" width="5.75" style="36" customWidth="1"/>
    <col min="41" max="41" width="7.875" style="36" customWidth="1"/>
    <col min="42" max="42" width="11.625" style="36" customWidth="1"/>
    <col min="43" max="43" width="15" style="36" customWidth="1"/>
    <col min="44" max="44" width="8.5" style="122" customWidth="1"/>
    <col min="45" max="45" width="7.75" style="36" customWidth="1"/>
    <col min="46" max="46" width="8.25" style="36" customWidth="1"/>
    <col min="47" max="47" width="9" style="36" customWidth="1"/>
    <col min="48" max="48" width="15.25" style="36" customWidth="1"/>
    <col min="49" max="50" width="7.5" style="36" customWidth="1"/>
    <col min="51" max="51" width="7.875" style="37" customWidth="1"/>
    <col min="52" max="52" width="7.75" style="19" customWidth="1"/>
    <col min="53" max="53" width="7.875" style="19" customWidth="1"/>
    <col min="54" max="54" width="7.375" style="19" customWidth="1"/>
    <col min="55" max="55" width="6.75" style="19" customWidth="1"/>
    <col min="56" max="56" width="8" style="19" customWidth="1"/>
    <col min="57" max="57" width="15.375" style="19" customWidth="1"/>
    <col min="58" max="58" width="16" style="19" customWidth="1"/>
    <col min="59" max="16384" width="7.25" style="19"/>
  </cols>
  <sheetData>
    <row r="1" spans="1:59" ht="14.25" thickBot="1">
      <c r="C1" s="37">
        <v>-1</v>
      </c>
      <c r="D1" s="37">
        <v>0</v>
      </c>
      <c r="E1" s="37">
        <v>1</v>
      </c>
      <c r="F1" s="37">
        <v>2</v>
      </c>
      <c r="G1" s="37">
        <v>3</v>
      </c>
      <c r="H1" s="37">
        <v>4</v>
      </c>
      <c r="I1" s="37">
        <v>5</v>
      </c>
      <c r="J1" s="37">
        <v>6</v>
      </c>
      <c r="K1" s="37">
        <v>7</v>
      </c>
      <c r="L1" s="37">
        <v>8</v>
      </c>
      <c r="M1" s="37">
        <v>9</v>
      </c>
      <c r="N1" s="37">
        <v>10</v>
      </c>
      <c r="O1" s="37">
        <v>11</v>
      </c>
      <c r="P1" s="37">
        <v>12</v>
      </c>
      <c r="Q1" s="37">
        <v>13</v>
      </c>
      <c r="R1" s="37">
        <v>14</v>
      </c>
      <c r="S1" s="37">
        <v>15</v>
      </c>
      <c r="T1" s="37">
        <v>16</v>
      </c>
      <c r="U1" s="37">
        <v>17</v>
      </c>
      <c r="V1" s="37">
        <v>18</v>
      </c>
      <c r="W1" s="37">
        <v>19</v>
      </c>
      <c r="X1" s="37">
        <v>20</v>
      </c>
      <c r="Y1" s="37">
        <v>21</v>
      </c>
      <c r="Z1" s="37">
        <v>22</v>
      </c>
      <c r="AA1" s="37">
        <v>23</v>
      </c>
      <c r="AB1" s="37">
        <v>24</v>
      </c>
      <c r="AC1" s="37">
        <v>25</v>
      </c>
      <c r="AD1" s="37">
        <v>26</v>
      </c>
      <c r="AE1" s="37"/>
      <c r="AF1" s="37">
        <v>27</v>
      </c>
      <c r="AG1" s="37">
        <v>28</v>
      </c>
      <c r="AH1" s="37">
        <v>29</v>
      </c>
      <c r="AI1" s="37">
        <v>30</v>
      </c>
      <c r="AJ1" s="37">
        <v>31</v>
      </c>
      <c r="AK1" s="37">
        <v>32</v>
      </c>
      <c r="AL1" s="37">
        <v>33</v>
      </c>
      <c r="AM1" s="37">
        <v>34</v>
      </c>
      <c r="AN1" s="37">
        <v>35</v>
      </c>
      <c r="AO1" s="37">
        <v>36</v>
      </c>
      <c r="AP1" s="37">
        <v>37</v>
      </c>
      <c r="AQ1" s="37">
        <v>38</v>
      </c>
      <c r="AR1" s="37">
        <v>39</v>
      </c>
      <c r="AS1" s="32" t="str">
        <f t="shared" ref="AS1:AS2" si="0">IF(COUNTIF(AI1,"*オーバーハング*")=1,"○","")</f>
        <v/>
      </c>
      <c r="AT1" s="37">
        <v>41</v>
      </c>
      <c r="AU1" s="37">
        <v>42</v>
      </c>
      <c r="AV1" s="37">
        <v>43</v>
      </c>
      <c r="AW1" s="37">
        <v>44</v>
      </c>
      <c r="AX1" s="37">
        <v>45</v>
      </c>
      <c r="AY1" s="37">
        <v>46</v>
      </c>
      <c r="AZ1" s="37">
        <v>47</v>
      </c>
      <c r="BA1" s="37">
        <v>48</v>
      </c>
      <c r="BB1" s="37">
        <v>49</v>
      </c>
      <c r="BC1" s="37">
        <v>50</v>
      </c>
      <c r="BD1" s="37">
        <v>51</v>
      </c>
      <c r="BE1" s="37">
        <v>52</v>
      </c>
      <c r="BF1" s="37">
        <v>53</v>
      </c>
    </row>
    <row r="2" spans="1:59" s="99" customFormat="1" ht="22.7" customHeight="1" thickBot="1">
      <c r="A2" s="239" t="s">
        <v>1334</v>
      </c>
      <c r="C2" s="98" t="s">
        <v>184</v>
      </c>
      <c r="E2" s="98" t="s">
        <v>177</v>
      </c>
      <c r="G2" s="1163" t="s">
        <v>168</v>
      </c>
      <c r="H2" s="164"/>
      <c r="I2" s="165" t="s">
        <v>110</v>
      </c>
      <c r="J2" s="172" t="s">
        <v>1172</v>
      </c>
      <c r="K2" s="1166" t="s">
        <v>1235</v>
      </c>
      <c r="L2" s="1167"/>
      <c r="M2" s="1168"/>
      <c r="N2" s="187" t="s">
        <v>111</v>
      </c>
      <c r="O2" s="188"/>
      <c r="P2" s="189"/>
      <c r="Q2" s="190" t="s">
        <v>112</v>
      </c>
      <c r="R2" s="191" t="s">
        <v>113</v>
      </c>
      <c r="S2" s="192" t="s">
        <v>114</v>
      </c>
      <c r="T2" s="80" t="s">
        <v>1170</v>
      </c>
      <c r="U2" s="194" t="s">
        <v>214</v>
      </c>
      <c r="V2" s="16" t="s">
        <v>110</v>
      </c>
      <c r="W2" s="193" t="s">
        <v>1174</v>
      </c>
      <c r="X2" s="192" t="s">
        <v>1362</v>
      </c>
      <c r="Y2" s="192" t="s">
        <v>1239</v>
      </c>
      <c r="Z2" s="194" t="s">
        <v>1238</v>
      </c>
      <c r="AA2" s="194" t="s">
        <v>1236</v>
      </c>
      <c r="AB2" s="192" t="s">
        <v>188</v>
      </c>
      <c r="AC2" s="104" t="s">
        <v>257</v>
      </c>
      <c r="AD2" s="1161" t="s">
        <v>115</v>
      </c>
      <c r="AE2" s="1161" t="s">
        <v>1331</v>
      </c>
      <c r="AF2" s="1164" t="s">
        <v>116</v>
      </c>
      <c r="AG2" s="1165"/>
      <c r="AH2" s="1171" t="s">
        <v>1402</v>
      </c>
      <c r="AI2" s="200" t="s">
        <v>117</v>
      </c>
      <c r="AJ2" s="104" t="s">
        <v>118</v>
      </c>
      <c r="AK2" s="1169" t="s">
        <v>1416</v>
      </c>
      <c r="AL2" s="93"/>
      <c r="AM2" s="108" t="s">
        <v>119</v>
      </c>
      <c r="AN2" s="100" t="s">
        <v>120</v>
      </c>
      <c r="AO2" s="90"/>
      <c r="AP2" s="101" t="s">
        <v>121</v>
      </c>
      <c r="AQ2" s="94" t="s">
        <v>122</v>
      </c>
      <c r="AR2" s="1173" t="s">
        <v>1476</v>
      </c>
      <c r="AS2" s="32" t="str">
        <f t="shared" si="0"/>
        <v/>
      </c>
      <c r="AT2" s="93" t="s">
        <v>123</v>
      </c>
      <c r="AU2" s="89" t="s">
        <v>124</v>
      </c>
      <c r="AV2" s="259" t="s">
        <v>205</v>
      </c>
      <c r="AW2" s="1158" t="s">
        <v>1420</v>
      </c>
      <c r="AX2" s="1154" t="s">
        <v>1422</v>
      </c>
      <c r="AY2" s="1157" t="s">
        <v>1401</v>
      </c>
      <c r="AZ2" s="260" t="s">
        <v>126</v>
      </c>
      <c r="BA2" s="102" t="s">
        <v>125</v>
      </c>
      <c r="BB2" s="1169" t="s">
        <v>127</v>
      </c>
      <c r="BC2" s="103" t="s">
        <v>128</v>
      </c>
      <c r="BD2" s="1155" t="s">
        <v>129</v>
      </c>
      <c r="BG2" s="99" t="s">
        <v>1220</v>
      </c>
    </row>
    <row r="3" spans="1:59" ht="15" customHeight="1" thickBot="1">
      <c r="A3" s="58">
        <v>0</v>
      </c>
      <c r="B3" s="59">
        <f>内容検索!$F$143</f>
        <v>30</v>
      </c>
      <c r="C3" s="58">
        <v>0</v>
      </c>
      <c r="D3" s="59" t="str">
        <f>内容検索!$F$62</f>
        <v>バック時</v>
      </c>
      <c r="E3" s="58">
        <v>0</v>
      </c>
      <c r="F3" s="59" t="str">
        <f>内容検索!$F$6</f>
        <v>後部左角</v>
      </c>
      <c r="G3" s="1163"/>
      <c r="H3" s="166" t="s">
        <v>1168</v>
      </c>
      <c r="I3" s="167" t="s">
        <v>373</v>
      </c>
      <c r="J3" s="173" t="s">
        <v>1173</v>
      </c>
      <c r="K3" s="184" t="s">
        <v>1232</v>
      </c>
      <c r="L3" s="185" t="s">
        <v>1233</v>
      </c>
      <c r="M3" s="186" t="s">
        <v>1234</v>
      </c>
      <c r="N3" s="60"/>
      <c r="O3" s="85" t="s">
        <v>1172</v>
      </c>
      <c r="P3" s="86" t="s">
        <v>162</v>
      </c>
      <c r="Q3" s="61"/>
      <c r="R3" s="84"/>
      <c r="S3" s="159"/>
      <c r="T3" s="158" t="s">
        <v>1171</v>
      </c>
      <c r="U3" s="88" t="s">
        <v>1169</v>
      </c>
      <c r="V3" s="83" t="s">
        <v>199</v>
      </c>
      <c r="W3" s="20"/>
      <c r="X3" s="62"/>
      <c r="Y3" s="62"/>
      <c r="Z3" s="62"/>
      <c r="AA3" s="62"/>
      <c r="AB3" s="62"/>
      <c r="AC3" s="136" t="s">
        <v>258</v>
      </c>
      <c r="AD3" s="1162"/>
      <c r="AE3" s="1162"/>
      <c r="AF3" s="95" t="s">
        <v>186</v>
      </c>
      <c r="AG3" s="96" t="s">
        <v>187</v>
      </c>
      <c r="AH3" s="1172"/>
      <c r="AI3" s="46"/>
      <c r="AJ3" s="88"/>
      <c r="AK3" s="1170"/>
      <c r="AL3" s="21"/>
      <c r="AM3" s="107" t="s">
        <v>159</v>
      </c>
      <c r="AN3" s="22" t="s">
        <v>130</v>
      </c>
      <c r="AO3" s="63" t="s">
        <v>154</v>
      </c>
      <c r="AP3" s="22" t="s">
        <v>131</v>
      </c>
      <c r="AQ3" s="156" t="s">
        <v>194</v>
      </c>
      <c r="AR3" s="1174"/>
      <c r="AS3" s="32" t="s">
        <v>1473</v>
      </c>
      <c r="AT3" s="157" t="s">
        <v>155</v>
      </c>
      <c r="AU3" s="63" t="s">
        <v>163</v>
      </c>
      <c r="AV3" s="97" t="s">
        <v>206</v>
      </c>
      <c r="AW3" s="263">
        <f>SUM(AW4:AW211)</f>
        <v>6</v>
      </c>
      <c r="AX3" s="23">
        <f t="shared" ref="AX3:AY3" si="1">SUM(AX4:AX211)</f>
        <v>3</v>
      </c>
      <c r="AY3" s="23">
        <f t="shared" si="1"/>
        <v>2</v>
      </c>
      <c r="AZ3" s="18" t="s">
        <v>126</v>
      </c>
      <c r="BA3" s="17" t="s">
        <v>125</v>
      </c>
      <c r="BB3" s="1170"/>
      <c r="BC3" s="91" t="s">
        <v>128</v>
      </c>
      <c r="BD3" s="1156" t="s">
        <v>129</v>
      </c>
      <c r="BE3" s="178" t="s">
        <v>1226</v>
      </c>
      <c r="BF3" s="178" t="s">
        <v>1228</v>
      </c>
    </row>
    <row r="4" spans="1:59" ht="41.45" customHeight="1">
      <c r="A4" s="126">
        <f t="shared" ref="A4:A34" si="2">A3+B4</f>
        <v>0</v>
      </c>
      <c r="B4" s="126">
        <f t="shared" ref="B4:B34" si="3">IF(AE4=$B$3,1,0)</f>
        <v>0</v>
      </c>
      <c r="C4" s="126">
        <f t="shared" ref="C4:C34" si="4">C3+D4</f>
        <v>0</v>
      </c>
      <c r="D4" s="126">
        <f t="shared" ref="D4:D34" si="5">IF(AO4=$D$3,1,0)</f>
        <v>0</v>
      </c>
      <c r="E4" s="126">
        <f t="shared" ref="E4:E34" si="6">E3+F4</f>
        <v>0</v>
      </c>
      <c r="F4" s="126">
        <f t="shared" ref="F4:F34" si="7">IF(AT4=$F$3,1,0)</f>
        <v>0</v>
      </c>
      <c r="G4" s="127">
        <v>1</v>
      </c>
      <c r="H4" s="224" t="str">
        <f t="shared" ref="H4:H34" si="8">AC4&amp;AB4</f>
        <v>1香里太郎</v>
      </c>
      <c r="I4" s="168" t="str">
        <f>AC4&amp;"-"&amp;IF(AC4="","",COUNTIF($AC$4:AC4,AC4))</f>
        <v>1-1</v>
      </c>
      <c r="J4" s="226">
        <v>1</v>
      </c>
      <c r="K4" s="180"/>
      <c r="L4" s="180"/>
      <c r="M4" s="181"/>
      <c r="N4" s="242">
        <v>43556</v>
      </c>
      <c r="O4" s="53">
        <v>19</v>
      </c>
      <c r="P4" s="54">
        <v>4</v>
      </c>
      <c r="Q4" s="113">
        <v>0.69791666666666663</v>
      </c>
      <c r="R4" s="120" t="str">
        <f t="shared" ref="R4:R34" si="9">IF(N4="","",(TEXT(N4,"aaa")))</f>
        <v>月</v>
      </c>
      <c r="S4" s="114" t="s">
        <v>1527</v>
      </c>
      <c r="T4" s="114" t="s">
        <v>1528</v>
      </c>
      <c r="U4" s="226" t="s">
        <v>1366</v>
      </c>
      <c r="V4" s="115">
        <v>1</v>
      </c>
      <c r="W4" s="116"/>
      <c r="X4" s="137" t="s">
        <v>1599</v>
      </c>
      <c r="Y4" s="137" t="s">
        <v>1374</v>
      </c>
      <c r="Z4" s="137"/>
      <c r="AA4" s="137"/>
      <c r="AB4" s="137" t="s">
        <v>1643</v>
      </c>
      <c r="AC4" s="137">
        <f>IF(AB4="","",COUNTIF($AB$4:AB4,AB4))</f>
        <v>1</v>
      </c>
      <c r="AD4" s="195">
        <v>47</v>
      </c>
      <c r="AE4" s="322">
        <f>IF(AD4&lt;20,20,IF(AD4&gt;70,60,(INT(AD4 / 10 ))*10))</f>
        <v>40</v>
      </c>
      <c r="AF4" s="244">
        <v>3</v>
      </c>
      <c r="AG4" s="230">
        <v>9</v>
      </c>
      <c r="AH4" s="261">
        <f t="shared" ref="AH4:AH34" si="10">IF(AF4&gt;=30,30,IF(AF4&gt;=20,20,IF(AF4&gt;=10,10,IF(AF4&gt;=5,5,IF(AF4&gt;=3,3,IF(AF4&gt;=2,2,IF(AF4&gt;=1,1,0)))))))</f>
        <v>3</v>
      </c>
      <c r="AI4" s="117" t="s">
        <v>1645</v>
      </c>
      <c r="AJ4" s="87">
        <f t="shared" ref="AJ4:AJ15" si="11">IF(Q4="","",HOUR(Q4))</f>
        <v>16</v>
      </c>
      <c r="AK4" s="253">
        <v>2</v>
      </c>
      <c r="AL4" s="222"/>
      <c r="AM4" s="208" t="s">
        <v>1560</v>
      </c>
      <c r="AN4" s="209"/>
      <c r="AO4" s="210" t="s">
        <v>1324</v>
      </c>
      <c r="AP4" s="248"/>
      <c r="AQ4" s="212" t="s">
        <v>1561</v>
      </c>
      <c r="AR4" s="121" t="s">
        <v>1471</v>
      </c>
      <c r="AS4" s="32"/>
      <c r="AT4" s="211" t="s">
        <v>151</v>
      </c>
      <c r="AU4" s="223" t="s">
        <v>57</v>
      </c>
      <c r="AV4" s="264"/>
      <c r="AW4" s="270"/>
      <c r="AX4" s="271" t="str">
        <f>IF(COUNTIF($AI4,"*オーバーハング*")=1,1,"")</f>
        <v/>
      </c>
      <c r="AY4" s="272" t="str">
        <f>IF(COUNTIF(AI4,"*"&amp;$AY$2&amp;"*")=1,1,"")</f>
        <v/>
      </c>
      <c r="AZ4" s="273"/>
      <c r="BA4" s="273"/>
      <c r="BB4" s="273"/>
      <c r="BC4" s="273"/>
      <c r="BD4" s="273"/>
      <c r="BE4" s="277" t="s">
        <v>1648</v>
      </c>
      <c r="BF4" s="274" t="s">
        <v>1647</v>
      </c>
    </row>
    <row r="5" spans="1:59" ht="51" customHeight="1">
      <c r="A5" s="126">
        <f t="shared" si="2"/>
        <v>0</v>
      </c>
      <c r="B5" s="126">
        <f t="shared" si="3"/>
        <v>0</v>
      </c>
      <c r="C5" s="128">
        <f t="shared" si="4"/>
        <v>1</v>
      </c>
      <c r="D5" s="128">
        <f t="shared" si="5"/>
        <v>1</v>
      </c>
      <c r="E5" s="128">
        <f t="shared" si="6"/>
        <v>0</v>
      </c>
      <c r="F5" s="128">
        <f t="shared" si="7"/>
        <v>0</v>
      </c>
      <c r="G5" s="129">
        <v>2</v>
      </c>
      <c r="H5" s="170" t="str">
        <f t="shared" si="8"/>
        <v>1G</v>
      </c>
      <c r="I5" s="169" t="str">
        <f>AC5&amp;"-"&amp;IF(AC5="","",COUNTIF($AC$4:AC5,AC5))</f>
        <v>1-2</v>
      </c>
      <c r="J5" s="227">
        <v>2</v>
      </c>
      <c r="K5" s="182"/>
      <c r="L5" s="182"/>
      <c r="M5" s="183"/>
      <c r="N5" s="243">
        <v>43558</v>
      </c>
      <c r="O5" s="118">
        <v>19</v>
      </c>
      <c r="P5" s="55">
        <v>4</v>
      </c>
      <c r="Q5" s="25">
        <v>0.625</v>
      </c>
      <c r="R5" s="130" t="str">
        <f t="shared" si="9"/>
        <v>水</v>
      </c>
      <c r="S5" s="26" t="s">
        <v>1527</v>
      </c>
      <c r="T5" s="26" t="s">
        <v>1246</v>
      </c>
      <c r="U5" s="227" t="s">
        <v>1312</v>
      </c>
      <c r="V5" s="27">
        <v>1</v>
      </c>
      <c r="W5" s="28"/>
      <c r="X5" s="119" t="s">
        <v>1600</v>
      </c>
      <c r="Y5" s="119" t="s">
        <v>1375</v>
      </c>
      <c r="Z5" s="119"/>
      <c r="AA5" s="119"/>
      <c r="AB5" s="119" t="s">
        <v>1624</v>
      </c>
      <c r="AC5" s="119">
        <f>IF(AB5="","",COUNTIF($AB$4:AB5,AB5))</f>
        <v>1</v>
      </c>
      <c r="AD5" s="175">
        <v>67</v>
      </c>
      <c r="AE5" s="323">
        <f>IF(AD5&lt;20,20,IF(AD5&gt;70,60,(INT(AD5 / 10 ))*10))</f>
        <v>60</v>
      </c>
      <c r="AF5" s="245">
        <v>0</v>
      </c>
      <c r="AG5" s="231">
        <v>6</v>
      </c>
      <c r="AH5" s="262">
        <f t="shared" si="10"/>
        <v>0</v>
      </c>
      <c r="AI5" s="47" t="s">
        <v>1530</v>
      </c>
      <c r="AJ5" s="87">
        <f t="shared" si="11"/>
        <v>15</v>
      </c>
      <c r="AK5" s="254">
        <v>1</v>
      </c>
      <c r="AL5" s="35"/>
      <c r="AM5" s="208" t="s">
        <v>1254</v>
      </c>
      <c r="AN5" s="209"/>
      <c r="AO5" s="210" t="s">
        <v>1248</v>
      </c>
      <c r="AP5" s="249"/>
      <c r="AQ5" s="213" t="s">
        <v>1382</v>
      </c>
      <c r="AR5" s="106" t="s">
        <v>1562</v>
      </c>
      <c r="AS5" s="285"/>
      <c r="AT5" s="210" t="s">
        <v>8</v>
      </c>
      <c r="AU5" s="216" t="s">
        <v>11</v>
      </c>
      <c r="AV5" s="265"/>
      <c r="AW5" s="271"/>
      <c r="AX5" s="271" t="str">
        <f t="shared" ref="AX5:AX34" si="12">IF(COUNTIF($AI5,"*オーバーハング*")=1,1,"")</f>
        <v/>
      </c>
      <c r="AY5" s="275" t="str">
        <f t="shared" ref="AY5:AY13" si="13">IF(COUNTIF(AI5,"*"&amp;$AY$2&amp;"*")=1,1,"")</f>
        <v/>
      </c>
      <c r="AZ5" s="276"/>
      <c r="BA5" s="276"/>
      <c r="BB5" s="276"/>
      <c r="BC5" s="276"/>
      <c r="BD5" s="276"/>
      <c r="BE5" s="277"/>
      <c r="BF5" s="277"/>
    </row>
    <row r="6" spans="1:59" ht="36" customHeight="1">
      <c r="A6" s="126">
        <f t="shared" si="2"/>
        <v>0</v>
      </c>
      <c r="B6" s="126">
        <f t="shared" si="3"/>
        <v>0</v>
      </c>
      <c r="C6" s="128">
        <f t="shared" si="4"/>
        <v>2</v>
      </c>
      <c r="D6" s="128">
        <f t="shared" si="5"/>
        <v>1</v>
      </c>
      <c r="E6" s="128">
        <f t="shared" si="6"/>
        <v>1</v>
      </c>
      <c r="F6" s="128">
        <f t="shared" si="7"/>
        <v>1</v>
      </c>
      <c r="G6" s="127">
        <v>3</v>
      </c>
      <c r="H6" s="170" t="str">
        <f t="shared" si="8"/>
        <v>1Z</v>
      </c>
      <c r="I6" s="169" t="str">
        <f>AC6&amp;"-"&amp;IF(AC6="","",COUNTIF($AC$4:AC6,AC6))</f>
        <v>1-3</v>
      </c>
      <c r="J6" s="227">
        <v>3</v>
      </c>
      <c r="K6" s="182"/>
      <c r="L6" s="182"/>
      <c r="M6" s="183"/>
      <c r="N6" s="243">
        <v>43559</v>
      </c>
      <c r="O6" s="118">
        <v>19</v>
      </c>
      <c r="P6" s="55">
        <v>4</v>
      </c>
      <c r="Q6" s="25">
        <v>0.34375</v>
      </c>
      <c r="R6" s="130" t="str">
        <f t="shared" si="9"/>
        <v>木</v>
      </c>
      <c r="S6" s="26" t="s">
        <v>1527</v>
      </c>
      <c r="T6" s="26" t="s">
        <v>1528</v>
      </c>
      <c r="U6" s="227" t="s">
        <v>1367</v>
      </c>
      <c r="V6" s="27">
        <v>1</v>
      </c>
      <c r="W6" s="28"/>
      <c r="X6" s="119" t="s">
        <v>1601</v>
      </c>
      <c r="Y6" s="119" t="s">
        <v>1376</v>
      </c>
      <c r="Z6" s="119"/>
      <c r="AA6" s="119"/>
      <c r="AB6" s="119" t="s">
        <v>1642</v>
      </c>
      <c r="AC6" s="119">
        <f>IF(AB6="","",COUNTIF($AB$4:AB6,AB6))</f>
        <v>1</v>
      </c>
      <c r="AD6" s="175">
        <v>44</v>
      </c>
      <c r="AE6" s="323">
        <v>40</v>
      </c>
      <c r="AF6" s="245">
        <v>4</v>
      </c>
      <c r="AG6" s="231">
        <v>2</v>
      </c>
      <c r="AH6" s="262">
        <f t="shared" si="10"/>
        <v>3</v>
      </c>
      <c r="AI6" s="47" t="s">
        <v>1531</v>
      </c>
      <c r="AJ6" s="87">
        <f t="shared" si="11"/>
        <v>8</v>
      </c>
      <c r="AK6" s="254">
        <v>2</v>
      </c>
      <c r="AL6" s="35"/>
      <c r="AM6" s="208" t="s">
        <v>1254</v>
      </c>
      <c r="AN6" s="209"/>
      <c r="AO6" s="214" t="s">
        <v>1248</v>
      </c>
      <c r="AP6" s="249"/>
      <c r="AQ6" s="213" t="s">
        <v>51</v>
      </c>
      <c r="AR6" s="106" t="s">
        <v>1563</v>
      </c>
      <c r="AS6" s="32"/>
      <c r="AT6" s="210" t="s">
        <v>143</v>
      </c>
      <c r="AU6" s="216" t="s">
        <v>1657</v>
      </c>
      <c r="AV6" s="265"/>
      <c r="AW6" s="271"/>
      <c r="AX6" s="271">
        <f t="shared" si="12"/>
        <v>1</v>
      </c>
      <c r="AY6" s="272" t="str">
        <f t="shared" si="13"/>
        <v/>
      </c>
      <c r="AZ6" s="276"/>
      <c r="BA6" s="276"/>
      <c r="BB6" s="276"/>
      <c r="BC6" s="276"/>
      <c r="BD6" s="276"/>
      <c r="BE6" s="277"/>
      <c r="BF6" s="277"/>
    </row>
    <row r="7" spans="1:59" ht="36" customHeight="1">
      <c r="A7" s="126">
        <f t="shared" si="2"/>
        <v>0</v>
      </c>
      <c r="B7" s="126">
        <f t="shared" si="3"/>
        <v>0</v>
      </c>
      <c r="C7" s="128">
        <f t="shared" si="4"/>
        <v>2</v>
      </c>
      <c r="D7" s="128">
        <f t="shared" si="5"/>
        <v>0</v>
      </c>
      <c r="E7" s="128">
        <f t="shared" si="6"/>
        <v>1</v>
      </c>
      <c r="F7" s="128">
        <f t="shared" si="7"/>
        <v>0</v>
      </c>
      <c r="G7" s="129">
        <v>4</v>
      </c>
      <c r="H7" s="170" t="str">
        <f t="shared" si="8"/>
        <v>1B</v>
      </c>
      <c r="I7" s="169" t="str">
        <f>AC7&amp;"-"&amp;IF(AC7="","",COUNTIF($AC$4:AC7,AC7))</f>
        <v>1-4</v>
      </c>
      <c r="J7" s="227">
        <v>4</v>
      </c>
      <c r="K7" s="182"/>
      <c r="L7" s="182"/>
      <c r="M7" s="183"/>
      <c r="N7" s="243">
        <v>43590</v>
      </c>
      <c r="O7" s="118">
        <v>19</v>
      </c>
      <c r="P7" s="55">
        <v>5</v>
      </c>
      <c r="Q7" s="25">
        <v>0.63541666666666663</v>
      </c>
      <c r="R7" s="130" t="str">
        <f t="shared" si="9"/>
        <v>日</v>
      </c>
      <c r="S7" s="26" t="s">
        <v>1527</v>
      </c>
      <c r="T7" s="26" t="s">
        <v>1528</v>
      </c>
      <c r="U7" s="227" t="s">
        <v>1313</v>
      </c>
      <c r="V7" s="27">
        <v>1</v>
      </c>
      <c r="W7" s="28"/>
      <c r="X7" s="119" t="s">
        <v>1602</v>
      </c>
      <c r="Y7" s="119" t="s">
        <v>1375</v>
      </c>
      <c r="Z7" s="119"/>
      <c r="AA7" s="119"/>
      <c r="AB7" s="119" t="s">
        <v>1619</v>
      </c>
      <c r="AC7" s="119">
        <f>IF(AB7="","",COUNTIF($AB$4:AB7,AB7))</f>
        <v>1</v>
      </c>
      <c r="AD7" s="175">
        <v>49</v>
      </c>
      <c r="AE7" s="323">
        <v>40</v>
      </c>
      <c r="AF7" s="245">
        <v>2</v>
      </c>
      <c r="AG7" s="231">
        <v>5</v>
      </c>
      <c r="AH7" s="262">
        <f t="shared" si="10"/>
        <v>2</v>
      </c>
      <c r="AI7" s="47" t="s">
        <v>1532</v>
      </c>
      <c r="AJ7" s="87">
        <f t="shared" si="11"/>
        <v>15</v>
      </c>
      <c r="AK7" s="254">
        <v>1</v>
      </c>
      <c r="AL7" s="35"/>
      <c r="AM7" s="208" t="s">
        <v>1323</v>
      </c>
      <c r="AN7" s="209"/>
      <c r="AO7" s="214" t="s">
        <v>1327</v>
      </c>
      <c r="AP7" s="249"/>
      <c r="AQ7" s="215" t="s">
        <v>1564</v>
      </c>
      <c r="AR7" s="106" t="s">
        <v>1471</v>
      </c>
      <c r="AS7" s="32"/>
      <c r="AT7" s="218" t="s">
        <v>151</v>
      </c>
      <c r="AU7" s="216" t="s">
        <v>57</v>
      </c>
      <c r="AV7" s="265"/>
      <c r="AW7" s="271"/>
      <c r="AX7" s="271" t="str">
        <f t="shared" si="12"/>
        <v/>
      </c>
      <c r="AY7" s="272" t="str">
        <f t="shared" si="13"/>
        <v/>
      </c>
      <c r="AZ7" s="276"/>
      <c r="BA7" s="276"/>
      <c r="BB7" s="276"/>
      <c r="BC7" s="276"/>
      <c r="BD7" s="276"/>
      <c r="BE7" s="277"/>
      <c r="BF7" s="277"/>
    </row>
    <row r="8" spans="1:59" ht="36" customHeight="1">
      <c r="A8" s="126">
        <f t="shared" si="2"/>
        <v>0</v>
      </c>
      <c r="B8" s="126">
        <f t="shared" si="3"/>
        <v>0</v>
      </c>
      <c r="C8" s="128">
        <f t="shared" si="4"/>
        <v>2</v>
      </c>
      <c r="D8" s="128">
        <f t="shared" si="5"/>
        <v>0</v>
      </c>
      <c r="E8" s="128">
        <f t="shared" si="6"/>
        <v>1</v>
      </c>
      <c r="F8" s="128">
        <f t="shared" si="7"/>
        <v>0</v>
      </c>
      <c r="G8" s="127">
        <v>5</v>
      </c>
      <c r="H8" s="203" t="str">
        <f t="shared" si="8"/>
        <v>1E</v>
      </c>
      <c r="I8" s="169" t="str">
        <f>AC8&amp;"-"&amp;IF(AC8="","",COUNTIF($AC$4:AC8,AC8))</f>
        <v>1-5</v>
      </c>
      <c r="J8" s="227">
        <v>5</v>
      </c>
      <c r="K8" s="182"/>
      <c r="L8" s="182"/>
      <c r="M8" s="183"/>
      <c r="N8" s="243">
        <v>43590</v>
      </c>
      <c r="O8" s="118">
        <v>19</v>
      </c>
      <c r="P8" s="55">
        <v>5</v>
      </c>
      <c r="Q8" s="25">
        <v>0.38263888888888892</v>
      </c>
      <c r="R8" s="130" t="str">
        <f t="shared" si="9"/>
        <v>日</v>
      </c>
      <c r="S8" s="26" t="s">
        <v>1527</v>
      </c>
      <c r="T8" s="26" t="s">
        <v>1528</v>
      </c>
      <c r="U8" s="227" t="s">
        <v>1313</v>
      </c>
      <c r="V8" s="27">
        <v>1</v>
      </c>
      <c r="W8" s="28"/>
      <c r="X8" s="119" t="s">
        <v>1602</v>
      </c>
      <c r="Y8" s="119" t="s">
        <v>1375</v>
      </c>
      <c r="Z8" s="119"/>
      <c r="AA8" s="119"/>
      <c r="AB8" s="119" t="s">
        <v>1622</v>
      </c>
      <c r="AC8" s="119">
        <f>IF(AB8="","",COUNTIF($AB$4:AB8,AB8))</f>
        <v>1</v>
      </c>
      <c r="AD8" s="175">
        <v>53</v>
      </c>
      <c r="AE8" s="323">
        <v>50</v>
      </c>
      <c r="AF8" s="245">
        <v>11</v>
      </c>
      <c r="AG8" s="231">
        <v>7</v>
      </c>
      <c r="AH8" s="262">
        <f t="shared" si="10"/>
        <v>10</v>
      </c>
      <c r="AI8" s="47" t="s">
        <v>1533</v>
      </c>
      <c r="AJ8" s="87">
        <f t="shared" si="11"/>
        <v>9</v>
      </c>
      <c r="AK8" s="254">
        <v>2</v>
      </c>
      <c r="AL8" s="30"/>
      <c r="AM8" s="208" t="s">
        <v>1254</v>
      </c>
      <c r="AN8" s="209"/>
      <c r="AO8" s="214" t="s">
        <v>1325</v>
      </c>
      <c r="AP8" s="249" t="s">
        <v>1494</v>
      </c>
      <c r="AQ8" s="215" t="s">
        <v>1665</v>
      </c>
      <c r="AR8" s="106" t="s">
        <v>1492</v>
      </c>
      <c r="AS8" s="32"/>
      <c r="AT8" s="210" t="s">
        <v>37</v>
      </c>
      <c r="AU8" s="216" t="s">
        <v>1384</v>
      </c>
      <c r="AV8" s="265"/>
      <c r="AW8" s="271"/>
      <c r="AX8" s="271" t="str">
        <f t="shared" si="12"/>
        <v/>
      </c>
      <c r="AY8" s="272" t="str">
        <f t="shared" si="13"/>
        <v/>
      </c>
      <c r="AZ8" s="276"/>
      <c r="BA8" s="276"/>
      <c r="BB8" s="276"/>
      <c r="BC8" s="276"/>
      <c r="BD8" s="276"/>
      <c r="BE8" s="277"/>
      <c r="BF8" s="277"/>
    </row>
    <row r="9" spans="1:59" ht="29.45" customHeight="1">
      <c r="A9" s="126">
        <f t="shared" si="2"/>
        <v>0</v>
      </c>
      <c r="B9" s="126">
        <f t="shared" si="3"/>
        <v>0</v>
      </c>
      <c r="C9" s="128">
        <f t="shared" si="4"/>
        <v>2</v>
      </c>
      <c r="D9" s="128">
        <f t="shared" si="5"/>
        <v>0</v>
      </c>
      <c r="E9" s="128">
        <f t="shared" si="6"/>
        <v>1</v>
      </c>
      <c r="F9" s="128">
        <f t="shared" si="7"/>
        <v>0</v>
      </c>
      <c r="G9" s="129">
        <v>6</v>
      </c>
      <c r="H9" s="170" t="str">
        <f t="shared" si="8"/>
        <v>1D</v>
      </c>
      <c r="I9" s="169" t="str">
        <f>AC9&amp;"-"&amp;IF(AC9="","",COUNTIF($AC$4:AC9,AC9))</f>
        <v>1-6</v>
      </c>
      <c r="J9" s="227">
        <v>6</v>
      </c>
      <c r="K9" s="182"/>
      <c r="L9" s="182"/>
      <c r="M9" s="183"/>
      <c r="N9" s="243">
        <v>43591</v>
      </c>
      <c r="O9" s="118">
        <v>19</v>
      </c>
      <c r="P9" s="55">
        <v>5</v>
      </c>
      <c r="Q9" s="25">
        <v>0.47916666666666669</v>
      </c>
      <c r="R9" s="130" t="str">
        <f t="shared" si="9"/>
        <v>月</v>
      </c>
      <c r="S9" s="26" t="s">
        <v>1489</v>
      </c>
      <c r="T9" s="26" t="s">
        <v>1528</v>
      </c>
      <c r="U9" s="227" t="s">
        <v>1312</v>
      </c>
      <c r="V9" s="27">
        <v>1</v>
      </c>
      <c r="W9" s="28"/>
      <c r="X9" s="119" t="s">
        <v>1602</v>
      </c>
      <c r="Y9" s="119" t="s">
        <v>1375</v>
      </c>
      <c r="Z9" s="119"/>
      <c r="AA9" s="119"/>
      <c r="AB9" s="119" t="s">
        <v>1621</v>
      </c>
      <c r="AC9" s="119">
        <f>IF(AB9="","",COUNTIF($AB$4:AB9,AB9))</f>
        <v>1</v>
      </c>
      <c r="AD9" s="175">
        <v>51</v>
      </c>
      <c r="AE9" s="323">
        <v>50</v>
      </c>
      <c r="AF9" s="245">
        <v>3</v>
      </c>
      <c r="AG9" s="231">
        <v>10</v>
      </c>
      <c r="AH9" s="262">
        <f t="shared" si="10"/>
        <v>3</v>
      </c>
      <c r="AI9" s="238" t="s">
        <v>1534</v>
      </c>
      <c r="AJ9" s="87">
        <f t="shared" si="11"/>
        <v>11</v>
      </c>
      <c r="AK9" s="254">
        <v>1</v>
      </c>
      <c r="AL9" s="30"/>
      <c r="AM9" s="208" t="s">
        <v>158</v>
      </c>
      <c r="AN9" s="209"/>
      <c r="AO9" s="214" t="s">
        <v>152</v>
      </c>
      <c r="AP9" s="249"/>
      <c r="AQ9" s="213" t="s">
        <v>1491</v>
      </c>
      <c r="AR9" s="106" t="s">
        <v>1491</v>
      </c>
      <c r="AS9" s="32"/>
      <c r="AT9" s="218" t="s">
        <v>139</v>
      </c>
      <c r="AU9" s="208" t="s">
        <v>1428</v>
      </c>
      <c r="AV9" s="265" t="s">
        <v>1575</v>
      </c>
      <c r="AW9" s="271">
        <v>1</v>
      </c>
      <c r="AX9" s="271" t="str">
        <f t="shared" si="12"/>
        <v/>
      </c>
      <c r="AY9" s="272" t="str">
        <f t="shared" si="13"/>
        <v/>
      </c>
      <c r="AZ9" s="276"/>
      <c r="BA9" s="276"/>
      <c r="BB9" s="276"/>
      <c r="BC9" s="276"/>
      <c r="BD9" s="276"/>
      <c r="BE9" s="277"/>
      <c r="BF9" s="277"/>
    </row>
    <row r="10" spans="1:59" ht="36" customHeight="1">
      <c r="A10" s="126">
        <f t="shared" si="2"/>
        <v>0</v>
      </c>
      <c r="B10" s="126">
        <f t="shared" si="3"/>
        <v>0</v>
      </c>
      <c r="C10" s="128">
        <f t="shared" si="4"/>
        <v>2</v>
      </c>
      <c r="D10" s="128">
        <f t="shared" si="5"/>
        <v>0</v>
      </c>
      <c r="E10" s="128">
        <f t="shared" si="6"/>
        <v>2</v>
      </c>
      <c r="F10" s="128">
        <f t="shared" si="7"/>
        <v>1</v>
      </c>
      <c r="G10" s="127">
        <v>7</v>
      </c>
      <c r="H10" s="170" t="str">
        <f t="shared" si="8"/>
        <v>1C</v>
      </c>
      <c r="I10" s="169" t="str">
        <f>AC10&amp;"-"&amp;IF(AC10="","",COUNTIF($AC$4:AC10,AC10))</f>
        <v>1-7</v>
      </c>
      <c r="J10" s="227">
        <v>7</v>
      </c>
      <c r="K10" s="182"/>
      <c r="L10" s="182"/>
      <c r="M10" s="183"/>
      <c r="N10" s="243">
        <v>43591</v>
      </c>
      <c r="O10" s="118">
        <v>19</v>
      </c>
      <c r="P10" s="55">
        <v>5</v>
      </c>
      <c r="Q10" s="25">
        <v>0.63888888888888895</v>
      </c>
      <c r="R10" s="130" t="str">
        <f t="shared" si="9"/>
        <v>月</v>
      </c>
      <c r="S10" s="26" t="s">
        <v>1527</v>
      </c>
      <c r="T10" s="26" t="s">
        <v>1246</v>
      </c>
      <c r="U10" s="227" t="s">
        <v>1366</v>
      </c>
      <c r="V10" s="27">
        <v>1</v>
      </c>
      <c r="W10" s="28"/>
      <c r="X10" s="119" t="s">
        <v>1602</v>
      </c>
      <c r="Y10" s="119" t="s">
        <v>1374</v>
      </c>
      <c r="Z10" s="119"/>
      <c r="AA10" s="119"/>
      <c r="AB10" s="119" t="s">
        <v>1620</v>
      </c>
      <c r="AC10" s="119">
        <f>IF(AB10="","",COUNTIF($AB$4:AB10,AB10))</f>
        <v>1</v>
      </c>
      <c r="AD10" s="175">
        <v>43</v>
      </c>
      <c r="AE10" s="323">
        <v>40</v>
      </c>
      <c r="AF10" s="245">
        <v>14</v>
      </c>
      <c r="AG10" s="231">
        <v>0</v>
      </c>
      <c r="AH10" s="262">
        <f t="shared" si="10"/>
        <v>10</v>
      </c>
      <c r="AI10" s="47" t="s">
        <v>1535</v>
      </c>
      <c r="AJ10" s="87">
        <f t="shared" si="11"/>
        <v>15</v>
      </c>
      <c r="AK10" s="254">
        <v>1</v>
      </c>
      <c r="AL10" s="30"/>
      <c r="AM10" s="208" t="s">
        <v>1254</v>
      </c>
      <c r="AN10" s="209"/>
      <c r="AO10" s="210" t="s">
        <v>1251</v>
      </c>
      <c r="AP10" s="249"/>
      <c r="AQ10" s="213" t="s">
        <v>1565</v>
      </c>
      <c r="AR10" s="106" t="s">
        <v>1492</v>
      </c>
      <c r="AS10" s="32"/>
      <c r="AT10" s="210" t="s">
        <v>143</v>
      </c>
      <c r="AU10" s="217" t="s">
        <v>57</v>
      </c>
      <c r="AV10" s="265"/>
      <c r="AW10" s="278"/>
      <c r="AX10" s="271">
        <f t="shared" si="12"/>
        <v>1</v>
      </c>
      <c r="AY10" s="272" t="str">
        <f t="shared" si="13"/>
        <v/>
      </c>
      <c r="AZ10" s="276"/>
      <c r="BA10" s="276"/>
      <c r="BB10" s="276"/>
      <c r="BC10" s="276"/>
      <c r="BD10" s="276"/>
      <c r="BE10" s="277"/>
      <c r="BF10" s="277"/>
    </row>
    <row r="11" spans="1:59" ht="36" customHeight="1">
      <c r="A11" s="126">
        <f t="shared" si="2"/>
        <v>0</v>
      </c>
      <c r="B11" s="126">
        <f t="shared" si="3"/>
        <v>0</v>
      </c>
      <c r="C11" s="128">
        <f t="shared" si="4"/>
        <v>3</v>
      </c>
      <c r="D11" s="128">
        <f t="shared" si="5"/>
        <v>1</v>
      </c>
      <c r="E11" s="128">
        <f t="shared" si="6"/>
        <v>3</v>
      </c>
      <c r="F11" s="128">
        <f t="shared" si="7"/>
        <v>1</v>
      </c>
      <c r="G11" s="129">
        <v>8</v>
      </c>
      <c r="H11" s="170" t="str">
        <f t="shared" si="8"/>
        <v>2香里太郎</v>
      </c>
      <c r="I11" s="169" t="str">
        <f>AC11&amp;"-"&amp;IF(AC11="","",COUNTIF($AC$4:AC11,AC11))</f>
        <v>2-1</v>
      </c>
      <c r="J11" s="227">
        <v>8</v>
      </c>
      <c r="K11" s="182"/>
      <c r="L11" s="182"/>
      <c r="M11" s="183"/>
      <c r="N11" s="243">
        <v>43591</v>
      </c>
      <c r="O11" s="118">
        <v>19</v>
      </c>
      <c r="P11" s="55">
        <v>5</v>
      </c>
      <c r="Q11" s="25">
        <v>0.45833333333333331</v>
      </c>
      <c r="R11" s="130" t="str">
        <f t="shared" si="9"/>
        <v>月</v>
      </c>
      <c r="S11" s="26" t="s">
        <v>1529</v>
      </c>
      <c r="T11" s="26" t="s">
        <v>1528</v>
      </c>
      <c r="U11" s="227" t="s">
        <v>1313</v>
      </c>
      <c r="V11" s="27">
        <v>1</v>
      </c>
      <c r="W11" s="28"/>
      <c r="X11" s="119" t="s">
        <v>1599</v>
      </c>
      <c r="Y11" s="119" t="s">
        <v>1375</v>
      </c>
      <c r="Z11" s="119"/>
      <c r="AA11" s="119"/>
      <c r="AB11" s="119" t="s">
        <v>1643</v>
      </c>
      <c r="AC11" s="119">
        <f>IF(AB11="","",COUNTIF($AB$4:AB11,AB11))</f>
        <v>2</v>
      </c>
      <c r="AD11" s="175">
        <v>47</v>
      </c>
      <c r="AE11" s="323">
        <v>40</v>
      </c>
      <c r="AF11" s="245">
        <v>3</v>
      </c>
      <c r="AG11" s="231">
        <v>10</v>
      </c>
      <c r="AH11" s="262">
        <f t="shared" si="10"/>
        <v>3</v>
      </c>
      <c r="AI11" s="47" t="s">
        <v>1536</v>
      </c>
      <c r="AJ11" s="87">
        <f t="shared" si="11"/>
        <v>11</v>
      </c>
      <c r="AK11" s="254">
        <v>2</v>
      </c>
      <c r="AL11" s="30"/>
      <c r="AM11" s="208" t="s">
        <v>1315</v>
      </c>
      <c r="AN11" s="209"/>
      <c r="AO11" s="216" t="s">
        <v>1248</v>
      </c>
      <c r="AP11" s="249"/>
      <c r="AQ11" s="213" t="s">
        <v>1259</v>
      </c>
      <c r="AR11" s="106" t="s">
        <v>1493</v>
      </c>
      <c r="AS11" s="32"/>
      <c r="AT11" s="210" t="s">
        <v>143</v>
      </c>
      <c r="AU11" s="216" t="s">
        <v>54</v>
      </c>
      <c r="AV11" s="265"/>
      <c r="AW11" s="271"/>
      <c r="AX11" s="271" t="str">
        <f t="shared" si="12"/>
        <v/>
      </c>
      <c r="AY11" s="272" t="str">
        <f t="shared" si="13"/>
        <v/>
      </c>
      <c r="AZ11" s="276"/>
      <c r="BA11" s="276"/>
      <c r="BB11" s="276"/>
      <c r="BC11" s="276"/>
      <c r="BD11" s="276"/>
      <c r="BE11" s="277"/>
      <c r="BF11" s="277"/>
    </row>
    <row r="12" spans="1:59" ht="42" customHeight="1">
      <c r="A12" s="126">
        <f t="shared" si="2"/>
        <v>0</v>
      </c>
      <c r="B12" s="126">
        <f t="shared" si="3"/>
        <v>0</v>
      </c>
      <c r="C12" s="128">
        <f t="shared" si="4"/>
        <v>3</v>
      </c>
      <c r="D12" s="128">
        <f t="shared" si="5"/>
        <v>0</v>
      </c>
      <c r="E12" s="128">
        <f t="shared" si="6"/>
        <v>3</v>
      </c>
      <c r="F12" s="128">
        <f t="shared" si="7"/>
        <v>0</v>
      </c>
      <c r="G12" s="127">
        <v>9</v>
      </c>
      <c r="H12" s="170" t="str">
        <f t="shared" si="8"/>
        <v>1H</v>
      </c>
      <c r="I12" s="169" t="str">
        <f>AC12&amp;"-"&amp;IF(AC12="","",COUNTIF($AC$4:AC12,AC12))</f>
        <v>1-8</v>
      </c>
      <c r="J12" s="227">
        <v>9</v>
      </c>
      <c r="K12" s="182"/>
      <c r="L12" s="182"/>
      <c r="M12" s="183"/>
      <c r="N12" s="243">
        <v>43625</v>
      </c>
      <c r="O12" s="118">
        <v>19</v>
      </c>
      <c r="P12" s="56">
        <v>6</v>
      </c>
      <c r="Q12" s="25">
        <v>0.53333333333333333</v>
      </c>
      <c r="R12" s="130" t="str">
        <f t="shared" si="9"/>
        <v>日</v>
      </c>
      <c r="S12" s="26" t="s">
        <v>1527</v>
      </c>
      <c r="T12" s="26" t="s">
        <v>1528</v>
      </c>
      <c r="U12" s="227" t="s">
        <v>1312</v>
      </c>
      <c r="V12" s="27">
        <v>1</v>
      </c>
      <c r="W12" s="28"/>
      <c r="X12" s="119" t="s">
        <v>1600</v>
      </c>
      <c r="Y12" s="119" t="s">
        <v>1375</v>
      </c>
      <c r="Z12" s="119"/>
      <c r="AA12" s="119"/>
      <c r="AB12" s="119" t="s">
        <v>1625</v>
      </c>
      <c r="AC12" s="119">
        <f>IF(AB12="","",COUNTIF($AB$4:AB12,AB12))</f>
        <v>1</v>
      </c>
      <c r="AD12" s="175">
        <v>45</v>
      </c>
      <c r="AE12" s="323">
        <v>40</v>
      </c>
      <c r="AF12" s="245">
        <v>27</v>
      </c>
      <c r="AG12" s="231">
        <v>0</v>
      </c>
      <c r="AH12" s="262">
        <f t="shared" si="10"/>
        <v>20</v>
      </c>
      <c r="AI12" s="47" t="s">
        <v>1537</v>
      </c>
      <c r="AJ12" s="87">
        <f t="shared" si="11"/>
        <v>12</v>
      </c>
      <c r="AK12" s="254">
        <v>1</v>
      </c>
      <c r="AL12" s="30"/>
      <c r="AM12" s="208" t="s">
        <v>1254</v>
      </c>
      <c r="AN12" s="209"/>
      <c r="AO12" s="216" t="s">
        <v>1390</v>
      </c>
      <c r="AP12" s="249"/>
      <c r="AQ12" s="213" t="s">
        <v>1566</v>
      </c>
      <c r="AR12" s="106" t="s">
        <v>1567</v>
      </c>
      <c r="AS12" s="32"/>
      <c r="AT12" s="210" t="s">
        <v>151</v>
      </c>
      <c r="AU12" s="216" t="s">
        <v>1330</v>
      </c>
      <c r="AV12" s="265" t="s">
        <v>1576</v>
      </c>
      <c r="AW12" s="271"/>
      <c r="AX12" s="271" t="str">
        <f t="shared" si="12"/>
        <v/>
      </c>
      <c r="AY12" s="272" t="str">
        <f t="shared" si="13"/>
        <v/>
      </c>
      <c r="AZ12" s="276"/>
      <c r="BA12" s="276"/>
      <c r="BB12" s="276"/>
      <c r="BC12" s="276"/>
      <c r="BD12" s="276"/>
      <c r="BE12" s="277"/>
      <c r="BF12" s="277"/>
    </row>
    <row r="13" spans="1:59" ht="44.1" customHeight="1">
      <c r="A13" s="126">
        <f t="shared" si="2"/>
        <v>0</v>
      </c>
      <c r="B13" s="126">
        <f t="shared" si="3"/>
        <v>0</v>
      </c>
      <c r="C13" s="128">
        <f t="shared" si="4"/>
        <v>3</v>
      </c>
      <c r="D13" s="128">
        <f t="shared" si="5"/>
        <v>0</v>
      </c>
      <c r="E13" s="128">
        <f t="shared" si="6"/>
        <v>3</v>
      </c>
      <c r="F13" s="128">
        <f t="shared" si="7"/>
        <v>0</v>
      </c>
      <c r="G13" s="129">
        <v>10</v>
      </c>
      <c r="H13" s="170" t="str">
        <f t="shared" si="8"/>
        <v>1I</v>
      </c>
      <c r="I13" s="169" t="str">
        <f>AC13&amp;"-"&amp;IF(AC13="","",COUNTIF($AC$4:AC13,AC13))</f>
        <v>1-9</v>
      </c>
      <c r="J13" s="227">
        <v>10</v>
      </c>
      <c r="K13" s="182"/>
      <c r="L13" s="182"/>
      <c r="M13" s="183"/>
      <c r="N13" s="243">
        <v>43625</v>
      </c>
      <c r="O13" s="118">
        <v>19</v>
      </c>
      <c r="P13" s="56">
        <v>6</v>
      </c>
      <c r="Q13" s="25">
        <v>0.54305555555555551</v>
      </c>
      <c r="R13" s="130" t="str">
        <f t="shared" si="9"/>
        <v>日</v>
      </c>
      <c r="S13" s="26" t="s">
        <v>1527</v>
      </c>
      <c r="T13" s="26" t="s">
        <v>1528</v>
      </c>
      <c r="U13" s="227" t="s">
        <v>1313</v>
      </c>
      <c r="V13" s="27">
        <v>1</v>
      </c>
      <c r="W13" s="28"/>
      <c r="X13" s="119" t="s">
        <v>1600</v>
      </c>
      <c r="Y13" s="119" t="s">
        <v>1375</v>
      </c>
      <c r="Z13" s="119"/>
      <c r="AA13" s="119"/>
      <c r="AB13" s="119" t="s">
        <v>1626</v>
      </c>
      <c r="AC13" s="119">
        <f>IF(AB13="","",COUNTIF($AB$4:AB13,AB13))</f>
        <v>1</v>
      </c>
      <c r="AD13" s="175">
        <v>43</v>
      </c>
      <c r="AE13" s="323">
        <v>40</v>
      </c>
      <c r="AF13" s="245">
        <v>7</v>
      </c>
      <c r="AG13" s="231">
        <v>3</v>
      </c>
      <c r="AH13" s="262">
        <f t="shared" si="10"/>
        <v>5</v>
      </c>
      <c r="AI13" s="47" t="s">
        <v>1538</v>
      </c>
      <c r="AJ13" s="87">
        <f t="shared" si="11"/>
        <v>13</v>
      </c>
      <c r="AK13" s="254">
        <v>2</v>
      </c>
      <c r="AL13" s="30"/>
      <c r="AM13" s="208" t="s">
        <v>1315</v>
      </c>
      <c r="AN13" s="209"/>
      <c r="AO13" s="216" t="s">
        <v>1392</v>
      </c>
      <c r="AP13" s="249" t="s">
        <v>1494</v>
      </c>
      <c r="AQ13" s="213" t="s">
        <v>1568</v>
      </c>
      <c r="AR13" s="106" t="s">
        <v>1492</v>
      </c>
      <c r="AS13" s="32"/>
      <c r="AT13" s="218" t="s">
        <v>139</v>
      </c>
      <c r="AU13" s="216" t="s">
        <v>57</v>
      </c>
      <c r="AV13" s="265" t="s">
        <v>1577</v>
      </c>
      <c r="AW13" s="271"/>
      <c r="AX13" s="271" t="str">
        <f t="shared" si="12"/>
        <v/>
      </c>
      <c r="AY13" s="272" t="str">
        <f t="shared" si="13"/>
        <v/>
      </c>
      <c r="AZ13" s="276"/>
      <c r="BA13" s="276"/>
      <c r="BB13" s="276"/>
      <c r="BC13" s="276"/>
      <c r="BD13" s="276"/>
      <c r="BE13" s="277"/>
      <c r="BF13" s="277"/>
    </row>
    <row r="14" spans="1:59" ht="36" customHeight="1">
      <c r="A14" s="126">
        <f t="shared" si="2"/>
        <v>0</v>
      </c>
      <c r="B14" s="126">
        <f t="shared" si="3"/>
        <v>0</v>
      </c>
      <c r="C14" s="128">
        <f t="shared" si="4"/>
        <v>4</v>
      </c>
      <c r="D14" s="128">
        <f t="shared" si="5"/>
        <v>1</v>
      </c>
      <c r="E14" s="128">
        <f t="shared" si="6"/>
        <v>3</v>
      </c>
      <c r="F14" s="128">
        <f t="shared" si="7"/>
        <v>0</v>
      </c>
      <c r="G14" s="127">
        <v>11</v>
      </c>
      <c r="H14" s="170" t="str">
        <f t="shared" si="8"/>
        <v>1R</v>
      </c>
      <c r="I14" s="169" t="str">
        <f>AC14&amp;"-"&amp;IF(AC14="","",COUNTIF($AC$4:AC14,AC14))</f>
        <v>1-10</v>
      </c>
      <c r="J14" s="227">
        <v>11</v>
      </c>
      <c r="K14" s="182"/>
      <c r="L14" s="182"/>
      <c r="M14" s="183"/>
      <c r="N14" s="243">
        <v>43626</v>
      </c>
      <c r="O14" s="118">
        <v>19</v>
      </c>
      <c r="P14" s="56">
        <v>6</v>
      </c>
      <c r="Q14" s="25">
        <v>0.46527777777777773</v>
      </c>
      <c r="R14" s="130" t="str">
        <f t="shared" si="9"/>
        <v>月</v>
      </c>
      <c r="S14" s="26" t="s">
        <v>1527</v>
      </c>
      <c r="T14" s="26" t="s">
        <v>1528</v>
      </c>
      <c r="U14" s="227" t="s">
        <v>1313</v>
      </c>
      <c r="V14" s="27">
        <v>1</v>
      </c>
      <c r="W14" s="28"/>
      <c r="X14" s="119" t="s">
        <v>1599</v>
      </c>
      <c r="Y14" s="119" t="s">
        <v>1375</v>
      </c>
      <c r="Z14" s="119"/>
      <c r="AA14" s="119"/>
      <c r="AB14" s="119" t="s">
        <v>1634</v>
      </c>
      <c r="AC14" s="119">
        <f>IF(AB14="","",COUNTIF($AB$4:AB14,AB14))</f>
        <v>1</v>
      </c>
      <c r="AD14" s="175">
        <v>48</v>
      </c>
      <c r="AE14" s="323">
        <v>40</v>
      </c>
      <c r="AF14" s="245">
        <v>30</v>
      </c>
      <c r="AG14" s="231">
        <v>0</v>
      </c>
      <c r="AH14" s="262">
        <f t="shared" si="10"/>
        <v>30</v>
      </c>
      <c r="AI14" s="47" t="s">
        <v>1539</v>
      </c>
      <c r="AJ14" s="87">
        <f t="shared" si="11"/>
        <v>11</v>
      </c>
      <c r="AK14" s="254">
        <v>1</v>
      </c>
      <c r="AL14" s="30"/>
      <c r="AM14" s="208" t="s">
        <v>1315</v>
      </c>
      <c r="AN14" s="209"/>
      <c r="AO14" s="216" t="s">
        <v>1248</v>
      </c>
      <c r="AP14" s="249" t="s">
        <v>1494</v>
      </c>
      <c r="AQ14" s="213" t="s">
        <v>1667</v>
      </c>
      <c r="AR14" s="106" t="s">
        <v>1563</v>
      </c>
      <c r="AS14" s="32"/>
      <c r="AT14" s="210" t="s">
        <v>150</v>
      </c>
      <c r="AU14" s="216" t="s">
        <v>1657</v>
      </c>
      <c r="AV14" s="265"/>
      <c r="AW14" s="271"/>
      <c r="AX14" s="271" t="str">
        <f t="shared" si="12"/>
        <v/>
      </c>
      <c r="AY14" s="272"/>
      <c r="AZ14" s="276"/>
      <c r="BA14" s="276"/>
      <c r="BB14" s="276"/>
      <c r="BC14" s="276"/>
      <c r="BD14" s="276"/>
      <c r="BE14" s="277"/>
      <c r="BF14" s="277"/>
    </row>
    <row r="15" spans="1:59" ht="36" customHeight="1">
      <c r="A15" s="126">
        <f t="shared" si="2"/>
        <v>1</v>
      </c>
      <c r="B15" s="126">
        <f t="shared" si="3"/>
        <v>1</v>
      </c>
      <c r="C15" s="128">
        <f t="shared" si="4"/>
        <v>4</v>
      </c>
      <c r="D15" s="128">
        <f t="shared" si="5"/>
        <v>0</v>
      </c>
      <c r="E15" s="128">
        <f t="shared" si="6"/>
        <v>3</v>
      </c>
      <c r="F15" s="128">
        <f t="shared" si="7"/>
        <v>0</v>
      </c>
      <c r="G15" s="129">
        <v>12</v>
      </c>
      <c r="H15" s="170" t="str">
        <f t="shared" si="8"/>
        <v>1J</v>
      </c>
      <c r="I15" s="169" t="str">
        <f>AC15&amp;"-"&amp;IF(AC15="","",COUNTIF($AC$4:AC15,AC15))</f>
        <v>1-11</v>
      </c>
      <c r="J15" s="227">
        <v>12</v>
      </c>
      <c r="K15" s="182"/>
      <c r="L15" s="182"/>
      <c r="M15" s="183"/>
      <c r="N15" s="243">
        <v>43656</v>
      </c>
      <c r="O15" s="118">
        <v>19</v>
      </c>
      <c r="P15" s="56">
        <v>7</v>
      </c>
      <c r="Q15" s="25">
        <v>0.53819444444444442</v>
      </c>
      <c r="R15" s="130" t="str">
        <f t="shared" si="9"/>
        <v>水</v>
      </c>
      <c r="S15" s="26" t="s">
        <v>1527</v>
      </c>
      <c r="T15" s="26" t="s">
        <v>1528</v>
      </c>
      <c r="U15" s="227" t="s">
        <v>1313</v>
      </c>
      <c r="V15" s="27">
        <v>1</v>
      </c>
      <c r="W15" s="28"/>
      <c r="X15" s="119" t="s">
        <v>1600</v>
      </c>
      <c r="Y15" s="119" t="s">
        <v>1375</v>
      </c>
      <c r="Z15" s="119"/>
      <c r="AA15" s="119"/>
      <c r="AB15" s="119" t="s">
        <v>1627</v>
      </c>
      <c r="AC15" s="119">
        <f>IF(AB15="","",COUNTIF($AB$4:AB15,AB15))</f>
        <v>1</v>
      </c>
      <c r="AD15" s="175">
        <v>38</v>
      </c>
      <c r="AE15" s="323">
        <v>30</v>
      </c>
      <c r="AF15" s="245">
        <v>0</v>
      </c>
      <c r="AG15" s="231">
        <v>0</v>
      </c>
      <c r="AH15" s="262">
        <f t="shared" si="10"/>
        <v>0</v>
      </c>
      <c r="AI15" s="47" t="s">
        <v>1540</v>
      </c>
      <c r="AJ15" s="87">
        <f t="shared" si="11"/>
        <v>12</v>
      </c>
      <c r="AK15" s="254">
        <v>1</v>
      </c>
      <c r="AL15" s="30"/>
      <c r="AM15" s="208" t="s">
        <v>1254</v>
      </c>
      <c r="AN15" s="209"/>
      <c r="AO15" s="216" t="s">
        <v>1251</v>
      </c>
      <c r="AP15" s="249"/>
      <c r="AQ15" s="213" t="s">
        <v>1665</v>
      </c>
      <c r="AR15" s="106" t="s">
        <v>1492</v>
      </c>
      <c r="AS15" s="32"/>
      <c r="AT15" s="218" t="s">
        <v>153</v>
      </c>
      <c r="AU15" s="216" t="s">
        <v>11</v>
      </c>
      <c r="AV15" s="265"/>
      <c r="AW15" s="271"/>
      <c r="AX15" s="271" t="str">
        <f t="shared" si="12"/>
        <v/>
      </c>
      <c r="AY15" s="272" t="str">
        <f t="shared" ref="AY15:AY34" si="14">IF(COUNTIF(AI15,"*"&amp;$AY$2&amp;"*")=1,1,"")</f>
        <v/>
      </c>
      <c r="AZ15" s="276"/>
      <c r="BA15" s="276"/>
      <c r="BB15" s="276"/>
      <c r="BC15" s="276"/>
      <c r="BD15" s="276"/>
      <c r="BE15" s="277"/>
      <c r="BF15" s="277"/>
    </row>
    <row r="16" spans="1:59" ht="37.9" customHeight="1">
      <c r="A16" s="126">
        <f t="shared" si="2"/>
        <v>2</v>
      </c>
      <c r="B16" s="126">
        <f t="shared" si="3"/>
        <v>1</v>
      </c>
      <c r="C16" s="128">
        <f t="shared" si="4"/>
        <v>5</v>
      </c>
      <c r="D16" s="128">
        <f t="shared" si="5"/>
        <v>1</v>
      </c>
      <c r="E16" s="128">
        <f t="shared" si="6"/>
        <v>3</v>
      </c>
      <c r="F16" s="128">
        <f t="shared" si="7"/>
        <v>0</v>
      </c>
      <c r="G16" s="127">
        <v>13</v>
      </c>
      <c r="H16" s="170" t="str">
        <f t="shared" si="8"/>
        <v>1大阪次郎</v>
      </c>
      <c r="I16" s="169" t="str">
        <f>AC16&amp;"-"&amp;IF(AC16="","",COUNTIF($AC$4:AC16,AC16))</f>
        <v>1-12</v>
      </c>
      <c r="J16" s="124">
        <v>1</v>
      </c>
      <c r="K16" s="182"/>
      <c r="L16" s="182"/>
      <c r="M16" s="183"/>
      <c r="N16" s="243">
        <v>43656</v>
      </c>
      <c r="O16" s="118">
        <v>19</v>
      </c>
      <c r="P16" s="56">
        <v>7</v>
      </c>
      <c r="Q16" s="25">
        <v>0.39583333333333331</v>
      </c>
      <c r="R16" s="130" t="str">
        <f t="shared" si="9"/>
        <v>水</v>
      </c>
      <c r="S16" s="26" t="s">
        <v>1529</v>
      </c>
      <c r="T16" s="26" t="s">
        <v>1528</v>
      </c>
      <c r="U16" s="227" t="s">
        <v>1312</v>
      </c>
      <c r="V16" s="27">
        <v>1</v>
      </c>
      <c r="W16" s="28"/>
      <c r="X16" s="119" t="s">
        <v>1602</v>
      </c>
      <c r="Y16" s="119" t="s">
        <v>1375</v>
      </c>
      <c r="Z16" s="119"/>
      <c r="AA16" s="119"/>
      <c r="AB16" s="119" t="s">
        <v>1644</v>
      </c>
      <c r="AC16" s="119">
        <f>IF(AB16="","",COUNTIF($AB$4:AB16,AB16))</f>
        <v>1</v>
      </c>
      <c r="AD16" s="175">
        <v>31</v>
      </c>
      <c r="AE16" s="323">
        <v>30</v>
      </c>
      <c r="AF16" s="245">
        <v>1</v>
      </c>
      <c r="AG16" s="231">
        <v>1</v>
      </c>
      <c r="AH16" s="262">
        <f t="shared" si="10"/>
        <v>1</v>
      </c>
      <c r="AI16" s="238" t="s">
        <v>1541</v>
      </c>
      <c r="AJ16" s="87">
        <f t="shared" ref="AJ16:AJ34" si="15">IF(Q16="","",HOUR(Q16))</f>
        <v>9</v>
      </c>
      <c r="AK16" s="254">
        <v>1</v>
      </c>
      <c r="AL16" s="30"/>
      <c r="AM16" s="208" t="s">
        <v>1254</v>
      </c>
      <c r="AN16" s="209"/>
      <c r="AO16" s="210" t="s">
        <v>1248</v>
      </c>
      <c r="AP16" s="249"/>
      <c r="AQ16" s="213" t="s">
        <v>52</v>
      </c>
      <c r="AR16" s="106" t="s">
        <v>1562</v>
      </c>
      <c r="AS16" s="32"/>
      <c r="AT16" s="210" t="s">
        <v>148</v>
      </c>
      <c r="AU16" s="216" t="s">
        <v>1384</v>
      </c>
      <c r="AV16" s="265"/>
      <c r="AW16" s="271"/>
      <c r="AX16" s="271" t="str">
        <f t="shared" si="12"/>
        <v/>
      </c>
      <c r="AY16" s="272" t="str">
        <f t="shared" si="14"/>
        <v/>
      </c>
      <c r="AZ16" s="276"/>
      <c r="BA16" s="276"/>
      <c r="BB16" s="276"/>
      <c r="BC16" s="276"/>
      <c r="BD16" s="276"/>
      <c r="BE16" s="277"/>
      <c r="BF16" s="277"/>
    </row>
    <row r="17" spans="1:58" ht="27.6" customHeight="1">
      <c r="A17" s="126">
        <f t="shared" si="2"/>
        <v>2</v>
      </c>
      <c r="B17" s="126">
        <f t="shared" si="3"/>
        <v>0</v>
      </c>
      <c r="C17" s="128">
        <f t="shared" si="4"/>
        <v>6</v>
      </c>
      <c r="D17" s="128">
        <f t="shared" si="5"/>
        <v>1</v>
      </c>
      <c r="E17" s="128">
        <f t="shared" si="6"/>
        <v>3</v>
      </c>
      <c r="F17" s="128">
        <f t="shared" si="7"/>
        <v>0</v>
      </c>
      <c r="G17" s="129">
        <v>14</v>
      </c>
      <c r="H17" s="170" t="str">
        <f t="shared" si="8"/>
        <v>1V</v>
      </c>
      <c r="I17" s="169" t="str">
        <f>AC17&amp;"-"&amp;IF(AC17="","",COUNTIF($AC$4:AC17,AC17))</f>
        <v>1-13</v>
      </c>
      <c r="J17" s="124">
        <v>2</v>
      </c>
      <c r="K17" s="182"/>
      <c r="L17" s="182"/>
      <c r="M17" s="183"/>
      <c r="N17" s="243">
        <v>43658</v>
      </c>
      <c r="O17" s="118">
        <v>19</v>
      </c>
      <c r="P17" s="56">
        <v>7</v>
      </c>
      <c r="Q17" s="25">
        <v>0.47569444444444442</v>
      </c>
      <c r="R17" s="130" t="str">
        <f t="shared" si="9"/>
        <v>金</v>
      </c>
      <c r="S17" s="26" t="s">
        <v>1527</v>
      </c>
      <c r="T17" s="26" t="s">
        <v>1528</v>
      </c>
      <c r="U17" s="227" t="s">
        <v>1312</v>
      </c>
      <c r="V17" s="27">
        <v>1</v>
      </c>
      <c r="W17" s="28"/>
      <c r="X17" s="119" t="s">
        <v>1364</v>
      </c>
      <c r="Y17" s="119" t="s">
        <v>1375</v>
      </c>
      <c r="Z17" s="119"/>
      <c r="AA17" s="119"/>
      <c r="AB17" s="119" t="s">
        <v>1638</v>
      </c>
      <c r="AC17" s="119">
        <f>IF(AB17="","",COUNTIF($AB$4:AB17,AB17))</f>
        <v>1</v>
      </c>
      <c r="AD17" s="175">
        <v>55</v>
      </c>
      <c r="AE17" s="323">
        <v>50</v>
      </c>
      <c r="AF17" s="245">
        <v>13</v>
      </c>
      <c r="AG17" s="231">
        <v>8</v>
      </c>
      <c r="AH17" s="262">
        <f t="shared" si="10"/>
        <v>10</v>
      </c>
      <c r="AI17" s="238" t="s">
        <v>1542</v>
      </c>
      <c r="AJ17" s="87">
        <f t="shared" si="15"/>
        <v>11</v>
      </c>
      <c r="AK17" s="254">
        <v>1</v>
      </c>
      <c r="AL17" s="30"/>
      <c r="AM17" s="208" t="s">
        <v>1254</v>
      </c>
      <c r="AN17" s="209"/>
      <c r="AO17" s="210" t="s">
        <v>1248</v>
      </c>
      <c r="AP17" s="249" t="s">
        <v>1494</v>
      </c>
      <c r="AQ17" s="213" t="s">
        <v>1667</v>
      </c>
      <c r="AR17" s="106" t="s">
        <v>1493</v>
      </c>
      <c r="AS17" s="32"/>
      <c r="AT17" s="210" t="s">
        <v>8</v>
      </c>
      <c r="AU17" s="216" t="s">
        <v>57</v>
      </c>
      <c r="AV17" s="265"/>
      <c r="AW17" s="271"/>
      <c r="AX17" s="271" t="str">
        <f t="shared" si="12"/>
        <v/>
      </c>
      <c r="AY17" s="272" t="str">
        <f t="shared" si="14"/>
        <v/>
      </c>
      <c r="AZ17" s="276"/>
      <c r="BA17" s="276"/>
      <c r="BB17" s="276"/>
      <c r="BC17" s="276"/>
      <c r="BD17" s="276"/>
      <c r="BE17" s="277"/>
      <c r="BF17" s="277"/>
    </row>
    <row r="18" spans="1:58" ht="45.6" customHeight="1">
      <c r="A18" s="126">
        <f t="shared" si="2"/>
        <v>3</v>
      </c>
      <c r="B18" s="126">
        <f t="shared" si="3"/>
        <v>1</v>
      </c>
      <c r="C18" s="128">
        <f t="shared" si="4"/>
        <v>6</v>
      </c>
      <c r="D18" s="128">
        <f t="shared" si="5"/>
        <v>0</v>
      </c>
      <c r="E18" s="128">
        <f t="shared" si="6"/>
        <v>3</v>
      </c>
      <c r="F18" s="128">
        <f t="shared" si="7"/>
        <v>0</v>
      </c>
      <c r="G18" s="127">
        <v>15</v>
      </c>
      <c r="H18" s="170" t="str">
        <f t="shared" si="8"/>
        <v>2大阪次郎</v>
      </c>
      <c r="I18" s="169" t="str">
        <f>AC18&amp;"-"&amp;IF(AC18="","",COUNTIF($AC$4:AC18,AC18))</f>
        <v>2-2</v>
      </c>
      <c r="J18" s="124">
        <v>3</v>
      </c>
      <c r="K18" s="182"/>
      <c r="L18" s="182"/>
      <c r="M18" s="183"/>
      <c r="N18" s="243">
        <v>43695</v>
      </c>
      <c r="O18" s="118">
        <v>19</v>
      </c>
      <c r="P18" s="56">
        <v>8</v>
      </c>
      <c r="Q18" s="25">
        <v>0.47222222222222227</v>
      </c>
      <c r="R18" s="130" t="str">
        <f t="shared" si="9"/>
        <v>日</v>
      </c>
      <c r="S18" s="26" t="s">
        <v>1529</v>
      </c>
      <c r="T18" s="26" t="s">
        <v>1490</v>
      </c>
      <c r="U18" s="227" t="s">
        <v>1312</v>
      </c>
      <c r="V18" s="27">
        <v>1</v>
      </c>
      <c r="W18" s="28"/>
      <c r="X18" s="119" t="s">
        <v>1602</v>
      </c>
      <c r="Y18" s="119" t="s">
        <v>1375</v>
      </c>
      <c r="Z18" s="119"/>
      <c r="AA18" s="119"/>
      <c r="AB18" s="119" t="s">
        <v>1644</v>
      </c>
      <c r="AC18" s="119">
        <f>IF(AB18="","",COUNTIF($AB$4:AB18,AB18))</f>
        <v>2</v>
      </c>
      <c r="AD18" s="175">
        <v>33</v>
      </c>
      <c r="AE18" s="323">
        <v>30</v>
      </c>
      <c r="AF18" s="245">
        <v>0</v>
      </c>
      <c r="AG18" s="231">
        <v>1</v>
      </c>
      <c r="AH18" s="262">
        <f t="shared" si="10"/>
        <v>0</v>
      </c>
      <c r="AI18" s="238" t="s">
        <v>1543</v>
      </c>
      <c r="AJ18" s="87">
        <f t="shared" si="15"/>
        <v>11</v>
      </c>
      <c r="AK18" s="254">
        <v>1</v>
      </c>
      <c r="AL18" s="35"/>
      <c r="AM18" s="208" t="s">
        <v>158</v>
      </c>
      <c r="AN18" s="209"/>
      <c r="AO18" s="210" t="s">
        <v>1325</v>
      </c>
      <c r="AP18" s="249"/>
      <c r="AQ18" s="213" t="s">
        <v>1495</v>
      </c>
      <c r="AR18" s="106" t="s">
        <v>1492</v>
      </c>
      <c r="AS18" s="32"/>
      <c r="AT18" s="210" t="s">
        <v>37</v>
      </c>
      <c r="AU18" s="208" t="s">
        <v>1428</v>
      </c>
      <c r="AV18" s="265" t="s">
        <v>1578</v>
      </c>
      <c r="AW18" s="271">
        <v>1</v>
      </c>
      <c r="AX18" s="271" t="str">
        <f t="shared" si="12"/>
        <v/>
      </c>
      <c r="AY18" s="272" t="str">
        <f t="shared" si="14"/>
        <v/>
      </c>
      <c r="AZ18" s="276"/>
      <c r="BA18" s="276"/>
      <c r="BB18" s="276"/>
      <c r="BC18" s="276"/>
      <c r="BD18" s="276"/>
      <c r="BE18" s="277"/>
      <c r="BF18" s="277"/>
    </row>
    <row r="19" spans="1:58" ht="47.45" customHeight="1">
      <c r="A19" s="126">
        <f t="shared" si="2"/>
        <v>3</v>
      </c>
      <c r="B19" s="126">
        <f t="shared" si="3"/>
        <v>0</v>
      </c>
      <c r="C19" s="128">
        <f t="shared" si="4"/>
        <v>6</v>
      </c>
      <c r="D19" s="128">
        <f t="shared" si="5"/>
        <v>0</v>
      </c>
      <c r="E19" s="128">
        <f t="shared" si="6"/>
        <v>3</v>
      </c>
      <c r="F19" s="128">
        <f t="shared" si="7"/>
        <v>0</v>
      </c>
      <c r="G19" s="129">
        <v>16</v>
      </c>
      <c r="H19" s="170" t="str">
        <f t="shared" si="8"/>
        <v>1S</v>
      </c>
      <c r="I19" s="169" t="str">
        <f>AC19&amp;"-"&amp;IF(AC19="","",COUNTIF($AC$4:AC19,AC19))</f>
        <v>1-14</v>
      </c>
      <c r="J19" s="124">
        <v>4</v>
      </c>
      <c r="K19" s="182"/>
      <c r="L19" s="182"/>
      <c r="M19" s="183"/>
      <c r="N19" s="243">
        <v>43695</v>
      </c>
      <c r="O19" s="118">
        <v>19</v>
      </c>
      <c r="P19" s="56">
        <v>8</v>
      </c>
      <c r="Q19" s="25">
        <v>0.66527777777777775</v>
      </c>
      <c r="R19" s="130" t="str">
        <f t="shared" si="9"/>
        <v>日</v>
      </c>
      <c r="S19" s="26" t="s">
        <v>1489</v>
      </c>
      <c r="T19" s="26" t="s">
        <v>1528</v>
      </c>
      <c r="U19" s="227" t="s">
        <v>1366</v>
      </c>
      <c r="V19" s="27">
        <v>1</v>
      </c>
      <c r="W19" s="28"/>
      <c r="X19" s="119" t="s">
        <v>1599</v>
      </c>
      <c r="Y19" s="119" t="s">
        <v>1374</v>
      </c>
      <c r="Z19" s="119"/>
      <c r="AA19" s="119"/>
      <c r="AB19" s="119" t="s">
        <v>1635</v>
      </c>
      <c r="AC19" s="119">
        <f>IF(AB19="","",COUNTIF($AB$4:AB19,AB19))</f>
        <v>1</v>
      </c>
      <c r="AD19" s="175">
        <v>66</v>
      </c>
      <c r="AE19" s="323">
        <v>60</v>
      </c>
      <c r="AF19" s="245">
        <v>1</v>
      </c>
      <c r="AG19" s="231">
        <v>10</v>
      </c>
      <c r="AH19" s="262">
        <f t="shared" si="10"/>
        <v>1</v>
      </c>
      <c r="AI19" s="238" t="s">
        <v>1544</v>
      </c>
      <c r="AJ19" s="87">
        <f t="shared" si="15"/>
        <v>15</v>
      </c>
      <c r="AK19" s="254">
        <v>2</v>
      </c>
      <c r="AL19" s="35"/>
      <c r="AM19" s="208" t="s">
        <v>157</v>
      </c>
      <c r="AN19" s="209"/>
      <c r="AO19" s="214" t="s">
        <v>1250</v>
      </c>
      <c r="AP19" s="249"/>
      <c r="AQ19" s="213" t="s">
        <v>1569</v>
      </c>
      <c r="AR19" s="106" t="s">
        <v>1491</v>
      </c>
      <c r="AS19" s="32"/>
      <c r="AT19" s="210" t="s">
        <v>139</v>
      </c>
      <c r="AU19" s="216" t="s">
        <v>57</v>
      </c>
      <c r="AV19" s="265" t="s">
        <v>1579</v>
      </c>
      <c r="AW19" s="271"/>
      <c r="AX19" s="271" t="str">
        <f t="shared" si="12"/>
        <v/>
      </c>
      <c r="AY19" s="272" t="str">
        <f t="shared" si="14"/>
        <v/>
      </c>
      <c r="AZ19" s="276"/>
      <c r="BA19" s="276"/>
      <c r="BB19" s="276"/>
      <c r="BC19" s="276"/>
      <c r="BD19" s="276"/>
      <c r="BE19" s="277"/>
      <c r="BF19" s="277"/>
    </row>
    <row r="20" spans="1:58" ht="28.15" customHeight="1">
      <c r="A20" s="126">
        <f t="shared" si="2"/>
        <v>3</v>
      </c>
      <c r="B20" s="126">
        <f t="shared" si="3"/>
        <v>0</v>
      </c>
      <c r="C20" s="128">
        <f t="shared" si="4"/>
        <v>6</v>
      </c>
      <c r="D20" s="128">
        <f t="shared" si="5"/>
        <v>0</v>
      </c>
      <c r="E20" s="128">
        <f t="shared" si="6"/>
        <v>3</v>
      </c>
      <c r="F20" s="128">
        <f t="shared" si="7"/>
        <v>0</v>
      </c>
      <c r="G20" s="127">
        <v>17</v>
      </c>
      <c r="H20" s="170" t="str">
        <f t="shared" si="8"/>
        <v>1F</v>
      </c>
      <c r="I20" s="169" t="str">
        <f>AC20&amp;"-"&amp;IF(AC20="","",COUNTIF($AC$4:AC20,AC20))</f>
        <v>1-15</v>
      </c>
      <c r="J20" s="124">
        <v>5</v>
      </c>
      <c r="K20" s="182"/>
      <c r="L20" s="182"/>
      <c r="M20" s="183"/>
      <c r="N20" s="243">
        <v>43724</v>
      </c>
      <c r="O20" s="118">
        <v>19</v>
      </c>
      <c r="P20" s="56">
        <v>9</v>
      </c>
      <c r="Q20" s="25">
        <v>0.45833333333333331</v>
      </c>
      <c r="R20" s="130" t="str">
        <f t="shared" si="9"/>
        <v>月</v>
      </c>
      <c r="S20" s="26" t="s">
        <v>1527</v>
      </c>
      <c r="T20" s="26" t="s">
        <v>1490</v>
      </c>
      <c r="U20" s="227" t="s">
        <v>1312</v>
      </c>
      <c r="V20" s="27">
        <v>1</v>
      </c>
      <c r="W20" s="28"/>
      <c r="X20" s="119" t="s">
        <v>1602</v>
      </c>
      <c r="Y20" s="119" t="s">
        <v>1375</v>
      </c>
      <c r="Z20" s="119"/>
      <c r="AA20" s="119"/>
      <c r="AB20" s="119" t="s">
        <v>1623</v>
      </c>
      <c r="AC20" s="119">
        <f>IF(AB20="","",COUNTIF($AB$4:AB20,AB20))</f>
        <v>1</v>
      </c>
      <c r="AD20" s="175">
        <v>54</v>
      </c>
      <c r="AE20" s="323">
        <v>50</v>
      </c>
      <c r="AF20" s="245">
        <v>14</v>
      </c>
      <c r="AG20" s="231">
        <v>0</v>
      </c>
      <c r="AH20" s="262">
        <f t="shared" si="10"/>
        <v>10</v>
      </c>
      <c r="AI20" s="238" t="s">
        <v>1545</v>
      </c>
      <c r="AJ20" s="87">
        <f t="shared" si="15"/>
        <v>11</v>
      </c>
      <c r="AK20" s="254">
        <v>2</v>
      </c>
      <c r="AL20" s="30"/>
      <c r="AM20" s="208" t="s">
        <v>1254</v>
      </c>
      <c r="AN20" s="209"/>
      <c r="AO20" s="216" t="s">
        <v>1392</v>
      </c>
      <c r="AP20" s="249" t="s">
        <v>1496</v>
      </c>
      <c r="AQ20" s="213" t="s">
        <v>1570</v>
      </c>
      <c r="AR20" s="106" t="s">
        <v>1491</v>
      </c>
      <c r="AS20" s="32"/>
      <c r="AT20" s="210" t="s">
        <v>139</v>
      </c>
      <c r="AU20" s="216" t="s">
        <v>1574</v>
      </c>
      <c r="AV20" s="265"/>
      <c r="AW20" s="271"/>
      <c r="AX20" s="271" t="str">
        <f t="shared" si="12"/>
        <v/>
      </c>
      <c r="AY20" s="272" t="str">
        <f t="shared" si="14"/>
        <v/>
      </c>
      <c r="AZ20" s="276"/>
      <c r="BA20" s="276"/>
      <c r="BB20" s="276"/>
      <c r="BC20" s="276"/>
      <c r="BD20" s="276"/>
      <c r="BE20" s="277"/>
      <c r="BF20" s="277"/>
    </row>
    <row r="21" spans="1:58" ht="32.25" customHeight="1">
      <c r="A21" s="126">
        <f t="shared" si="2"/>
        <v>3</v>
      </c>
      <c r="B21" s="126">
        <f t="shared" si="3"/>
        <v>0</v>
      </c>
      <c r="C21" s="128">
        <f t="shared" si="4"/>
        <v>7</v>
      </c>
      <c r="D21" s="128">
        <f t="shared" si="5"/>
        <v>1</v>
      </c>
      <c r="E21" s="128">
        <f t="shared" si="6"/>
        <v>3</v>
      </c>
      <c r="F21" s="128">
        <f t="shared" si="7"/>
        <v>0</v>
      </c>
      <c r="G21" s="129">
        <v>18</v>
      </c>
      <c r="H21" s="170" t="str">
        <f t="shared" si="8"/>
        <v>2B</v>
      </c>
      <c r="I21" s="169" t="str">
        <f>AC21&amp;"-"&amp;IF(AC21="","",COUNTIF($AC$4:AC21,AC21))</f>
        <v>2-3</v>
      </c>
      <c r="J21" s="124">
        <v>6</v>
      </c>
      <c r="K21" s="182"/>
      <c r="L21" s="182"/>
      <c r="M21" s="183"/>
      <c r="N21" s="243">
        <v>43756</v>
      </c>
      <c r="O21" s="118">
        <v>19</v>
      </c>
      <c r="P21" s="56">
        <v>10</v>
      </c>
      <c r="Q21" s="25">
        <v>0.4375</v>
      </c>
      <c r="R21" s="130" t="str">
        <f t="shared" si="9"/>
        <v>金</v>
      </c>
      <c r="S21" s="26" t="s">
        <v>1527</v>
      </c>
      <c r="T21" s="26" t="s">
        <v>1490</v>
      </c>
      <c r="U21" s="227" t="s">
        <v>1312</v>
      </c>
      <c r="V21" s="27">
        <v>1</v>
      </c>
      <c r="W21" s="28"/>
      <c r="X21" s="119" t="s">
        <v>1602</v>
      </c>
      <c r="Y21" s="119" t="s">
        <v>1375</v>
      </c>
      <c r="Z21" s="119"/>
      <c r="AA21" s="119"/>
      <c r="AB21" s="119" t="s">
        <v>1619</v>
      </c>
      <c r="AC21" s="119">
        <f>IF(AB21="","",COUNTIF($AB$4:AB21,AB21))</f>
        <v>2</v>
      </c>
      <c r="AD21" s="175">
        <v>48</v>
      </c>
      <c r="AE21" s="323">
        <v>40</v>
      </c>
      <c r="AF21" s="245">
        <v>2</v>
      </c>
      <c r="AG21" s="231">
        <v>3</v>
      </c>
      <c r="AH21" s="262">
        <f t="shared" si="10"/>
        <v>2</v>
      </c>
      <c r="AI21" s="238" t="s">
        <v>1546</v>
      </c>
      <c r="AJ21" s="87">
        <f t="shared" si="15"/>
        <v>10</v>
      </c>
      <c r="AK21" s="254">
        <v>1</v>
      </c>
      <c r="AL21" s="35"/>
      <c r="AM21" s="208" t="s">
        <v>1254</v>
      </c>
      <c r="AN21" s="209"/>
      <c r="AO21" s="214" t="s">
        <v>1248</v>
      </c>
      <c r="AP21" s="249"/>
      <c r="AQ21" s="213" t="s">
        <v>1382</v>
      </c>
      <c r="AR21" s="106" t="s">
        <v>1562</v>
      </c>
      <c r="AS21" s="32"/>
      <c r="AT21" s="214" t="s">
        <v>151</v>
      </c>
      <c r="AU21" s="216" t="s">
        <v>57</v>
      </c>
      <c r="AV21" s="265"/>
      <c r="AW21" s="271"/>
      <c r="AX21" s="271" t="str">
        <f t="shared" si="12"/>
        <v/>
      </c>
      <c r="AY21" s="272" t="str">
        <f t="shared" si="14"/>
        <v/>
      </c>
      <c r="AZ21" s="276"/>
      <c r="BA21" s="276"/>
      <c r="BB21" s="276"/>
      <c r="BC21" s="276"/>
      <c r="BD21" s="276"/>
      <c r="BE21" s="277"/>
      <c r="BF21" s="277"/>
    </row>
    <row r="22" spans="1:58" ht="40.15" customHeight="1">
      <c r="A22" s="126">
        <f t="shared" si="2"/>
        <v>3</v>
      </c>
      <c r="B22" s="126">
        <f t="shared" si="3"/>
        <v>0</v>
      </c>
      <c r="C22" s="128">
        <f t="shared" si="4"/>
        <v>7</v>
      </c>
      <c r="D22" s="128">
        <f t="shared" si="5"/>
        <v>0</v>
      </c>
      <c r="E22" s="128">
        <f t="shared" si="6"/>
        <v>3</v>
      </c>
      <c r="F22" s="128">
        <f t="shared" si="7"/>
        <v>0</v>
      </c>
      <c r="G22" s="127">
        <v>19</v>
      </c>
      <c r="H22" s="170" t="str">
        <f t="shared" si="8"/>
        <v>1W</v>
      </c>
      <c r="I22" s="169" t="str">
        <f>AC22&amp;"-"&amp;IF(AC22="","",COUNTIF($AC$4:AC22,AC22))</f>
        <v>1-16</v>
      </c>
      <c r="J22" s="124">
        <v>7</v>
      </c>
      <c r="K22" s="182"/>
      <c r="L22" s="182"/>
      <c r="M22" s="183"/>
      <c r="N22" s="243">
        <v>43792</v>
      </c>
      <c r="O22" s="118">
        <v>19</v>
      </c>
      <c r="P22" s="56">
        <v>11</v>
      </c>
      <c r="Q22" s="25">
        <v>0.64583333333333337</v>
      </c>
      <c r="R22" s="130" t="str">
        <f t="shared" si="9"/>
        <v>土</v>
      </c>
      <c r="S22" s="26" t="s">
        <v>1527</v>
      </c>
      <c r="T22" s="26" t="s">
        <v>1528</v>
      </c>
      <c r="U22" s="227" t="s">
        <v>1313</v>
      </c>
      <c r="V22" s="27">
        <v>1</v>
      </c>
      <c r="W22" s="28"/>
      <c r="X22" s="119" t="s">
        <v>1364</v>
      </c>
      <c r="Y22" s="119" t="s">
        <v>1375</v>
      </c>
      <c r="Z22" s="119"/>
      <c r="AA22" s="119"/>
      <c r="AB22" s="119" t="s">
        <v>1639</v>
      </c>
      <c r="AC22" s="119">
        <f>IF(AB22="","",COUNTIF($AB$4:AB22,AB22))</f>
        <v>1</v>
      </c>
      <c r="AD22" s="175">
        <v>46</v>
      </c>
      <c r="AE22" s="323">
        <v>40</v>
      </c>
      <c r="AF22" s="245">
        <v>2</v>
      </c>
      <c r="AG22" s="231">
        <v>6</v>
      </c>
      <c r="AH22" s="262">
        <f t="shared" si="10"/>
        <v>2</v>
      </c>
      <c r="AI22" s="238" t="s">
        <v>1547</v>
      </c>
      <c r="AJ22" s="87">
        <f t="shared" si="15"/>
        <v>15</v>
      </c>
      <c r="AK22" s="254">
        <v>1</v>
      </c>
      <c r="AL22" s="30"/>
      <c r="AM22" s="208" t="s">
        <v>157</v>
      </c>
      <c r="AN22" s="209"/>
      <c r="AO22" s="210" t="s">
        <v>1325</v>
      </c>
      <c r="AP22" s="249"/>
      <c r="AQ22" s="213" t="s">
        <v>1495</v>
      </c>
      <c r="AR22" s="106" t="s">
        <v>1492</v>
      </c>
      <c r="AS22" s="32"/>
      <c r="AT22" s="210" t="s">
        <v>37</v>
      </c>
      <c r="AU22" s="216" t="s">
        <v>86</v>
      </c>
      <c r="AV22" s="265"/>
      <c r="AW22" s="271"/>
      <c r="AX22" s="271" t="str">
        <f t="shared" si="12"/>
        <v/>
      </c>
      <c r="AY22" s="272" t="str">
        <f t="shared" si="14"/>
        <v/>
      </c>
      <c r="AZ22" s="276"/>
      <c r="BA22" s="276"/>
      <c r="BB22" s="276"/>
      <c r="BC22" s="276"/>
      <c r="BD22" s="276"/>
      <c r="BE22" s="277"/>
      <c r="BF22" s="277"/>
    </row>
    <row r="23" spans="1:58" ht="33.6" customHeight="1">
      <c r="A23" s="126">
        <f t="shared" si="2"/>
        <v>3</v>
      </c>
      <c r="B23" s="126">
        <f t="shared" si="3"/>
        <v>0</v>
      </c>
      <c r="C23" s="128">
        <f t="shared" si="4"/>
        <v>7</v>
      </c>
      <c r="D23" s="128">
        <f t="shared" si="5"/>
        <v>0</v>
      </c>
      <c r="E23" s="128">
        <f t="shared" si="6"/>
        <v>3</v>
      </c>
      <c r="F23" s="128">
        <f t="shared" si="7"/>
        <v>0</v>
      </c>
      <c r="G23" s="129">
        <v>20</v>
      </c>
      <c r="H23" s="170" t="str">
        <f t="shared" si="8"/>
        <v>1K</v>
      </c>
      <c r="I23" s="169" t="str">
        <f>AC23&amp;"-"&amp;IF(AC23="","",COUNTIF($AC$4:AC23,AC23))</f>
        <v>1-17</v>
      </c>
      <c r="J23" s="124">
        <v>8</v>
      </c>
      <c r="K23" s="182"/>
      <c r="L23" s="182"/>
      <c r="M23" s="183"/>
      <c r="N23" s="243">
        <v>43798</v>
      </c>
      <c r="O23" s="118">
        <v>19</v>
      </c>
      <c r="P23" s="56">
        <v>11</v>
      </c>
      <c r="Q23" s="25">
        <v>0.57291666666666663</v>
      </c>
      <c r="R23" s="130" t="str">
        <f t="shared" si="9"/>
        <v>金</v>
      </c>
      <c r="S23" s="26" t="s">
        <v>1529</v>
      </c>
      <c r="T23" s="26" t="s">
        <v>1528</v>
      </c>
      <c r="U23" s="227" t="s">
        <v>1313</v>
      </c>
      <c r="V23" s="27">
        <v>1</v>
      </c>
      <c r="W23" s="28"/>
      <c r="X23" s="119" t="s">
        <v>1600</v>
      </c>
      <c r="Y23" s="119" t="s">
        <v>1375</v>
      </c>
      <c r="Z23" s="119"/>
      <c r="AA23" s="119"/>
      <c r="AB23" s="119" t="s">
        <v>1628</v>
      </c>
      <c r="AC23" s="119">
        <f>IF(AB23="","",COUNTIF($AB$4:AB23,AB23))</f>
        <v>1</v>
      </c>
      <c r="AD23" s="175">
        <v>59</v>
      </c>
      <c r="AE23" s="323">
        <v>50</v>
      </c>
      <c r="AF23" s="245">
        <v>24</v>
      </c>
      <c r="AG23" s="231">
        <v>6</v>
      </c>
      <c r="AH23" s="262">
        <f t="shared" si="10"/>
        <v>20</v>
      </c>
      <c r="AI23" s="238" t="s">
        <v>1548</v>
      </c>
      <c r="AJ23" s="87">
        <f t="shared" si="15"/>
        <v>13</v>
      </c>
      <c r="AK23" s="254">
        <v>1</v>
      </c>
      <c r="AL23" s="30"/>
      <c r="AM23" s="208" t="s">
        <v>1254</v>
      </c>
      <c r="AN23" s="209"/>
      <c r="AO23" s="210" t="s">
        <v>1251</v>
      </c>
      <c r="AP23" s="249"/>
      <c r="AQ23" s="213" t="s">
        <v>1662</v>
      </c>
      <c r="AR23" s="106" t="s">
        <v>1471</v>
      </c>
      <c r="AS23" s="32"/>
      <c r="AT23" s="218" t="s">
        <v>150</v>
      </c>
      <c r="AU23" s="209" t="s">
        <v>11</v>
      </c>
      <c r="AV23" s="265"/>
      <c r="AW23" s="271"/>
      <c r="AX23" s="271" t="str">
        <f t="shared" si="12"/>
        <v/>
      </c>
      <c r="AY23" s="272" t="str">
        <f t="shared" si="14"/>
        <v/>
      </c>
      <c r="AZ23" s="276"/>
      <c r="BA23" s="276"/>
      <c r="BB23" s="276"/>
      <c r="BC23" s="276"/>
      <c r="BD23" s="276"/>
      <c r="BE23" s="277"/>
      <c r="BF23" s="277"/>
    </row>
    <row r="24" spans="1:58" ht="38.25" customHeight="1">
      <c r="A24" s="126">
        <f t="shared" si="2"/>
        <v>3</v>
      </c>
      <c r="B24" s="126">
        <f t="shared" si="3"/>
        <v>0</v>
      </c>
      <c r="C24" s="128">
        <f t="shared" si="4"/>
        <v>8</v>
      </c>
      <c r="D24" s="128">
        <f t="shared" si="5"/>
        <v>1</v>
      </c>
      <c r="E24" s="128">
        <f t="shared" si="6"/>
        <v>3</v>
      </c>
      <c r="F24" s="128">
        <f t="shared" si="7"/>
        <v>0</v>
      </c>
      <c r="G24" s="127">
        <v>21</v>
      </c>
      <c r="H24" s="170" t="str">
        <f t="shared" si="8"/>
        <v>1P</v>
      </c>
      <c r="I24" s="169" t="str">
        <f>AC24&amp;"-"&amp;IF(AC24="","",COUNTIF($AC$4:AC24,AC24))</f>
        <v>1-18</v>
      </c>
      <c r="J24" s="124">
        <v>9</v>
      </c>
      <c r="K24" s="182"/>
      <c r="L24" s="182"/>
      <c r="M24" s="183"/>
      <c r="N24" s="243">
        <v>43800</v>
      </c>
      <c r="O24" s="118">
        <v>19</v>
      </c>
      <c r="P24" s="56">
        <v>12</v>
      </c>
      <c r="Q24" s="25">
        <v>0.52083333333333337</v>
      </c>
      <c r="R24" s="130" t="str">
        <f t="shared" si="9"/>
        <v>日</v>
      </c>
      <c r="S24" s="26" t="s">
        <v>1529</v>
      </c>
      <c r="T24" s="26" t="s">
        <v>1490</v>
      </c>
      <c r="U24" s="227" t="s">
        <v>1313</v>
      </c>
      <c r="V24" s="27">
        <v>1</v>
      </c>
      <c r="W24" s="28"/>
      <c r="X24" s="119" t="s">
        <v>1599</v>
      </c>
      <c r="Y24" s="119" t="s">
        <v>1375</v>
      </c>
      <c r="Z24" s="119"/>
      <c r="AA24" s="119"/>
      <c r="AB24" s="119" t="s">
        <v>1633</v>
      </c>
      <c r="AC24" s="119">
        <f>IF(AB24="","",COUNTIF($AB$4:AB24,AB24))</f>
        <v>1</v>
      </c>
      <c r="AD24" s="175">
        <v>40</v>
      </c>
      <c r="AE24" s="323">
        <v>40</v>
      </c>
      <c r="AF24" s="245">
        <v>0</v>
      </c>
      <c r="AG24" s="232">
        <v>3</v>
      </c>
      <c r="AH24" s="262">
        <f t="shared" si="10"/>
        <v>0</v>
      </c>
      <c r="AI24" s="238" t="s">
        <v>1549</v>
      </c>
      <c r="AJ24" s="87">
        <f t="shared" si="15"/>
        <v>12</v>
      </c>
      <c r="AK24" s="254">
        <v>2</v>
      </c>
      <c r="AL24" s="30"/>
      <c r="AM24" s="208" t="s">
        <v>1254</v>
      </c>
      <c r="AN24" s="216"/>
      <c r="AO24" s="210" t="s">
        <v>1248</v>
      </c>
      <c r="AP24" s="249"/>
      <c r="AQ24" s="213" t="s">
        <v>52</v>
      </c>
      <c r="AR24" s="106" t="s">
        <v>1562</v>
      </c>
      <c r="AS24" s="32"/>
      <c r="AT24" s="210" t="s">
        <v>151</v>
      </c>
      <c r="AU24" s="216" t="s">
        <v>1384</v>
      </c>
      <c r="AV24" s="265"/>
      <c r="AW24" s="271"/>
      <c r="AX24" s="271" t="str">
        <f t="shared" si="12"/>
        <v/>
      </c>
      <c r="AY24" s="272" t="str">
        <f t="shared" si="14"/>
        <v/>
      </c>
      <c r="AZ24" s="276"/>
      <c r="BA24" s="276"/>
      <c r="BB24" s="276"/>
      <c r="BC24" s="276"/>
      <c r="BD24" s="276"/>
      <c r="BE24" s="277"/>
      <c r="BF24" s="277"/>
    </row>
    <row r="25" spans="1:58" ht="40.9" customHeight="1">
      <c r="A25" s="126">
        <f t="shared" si="2"/>
        <v>4</v>
      </c>
      <c r="B25" s="126">
        <f t="shared" si="3"/>
        <v>1</v>
      </c>
      <c r="C25" s="128">
        <f t="shared" si="4"/>
        <v>8</v>
      </c>
      <c r="D25" s="128">
        <f t="shared" si="5"/>
        <v>0</v>
      </c>
      <c r="E25" s="128">
        <f t="shared" si="6"/>
        <v>4</v>
      </c>
      <c r="F25" s="128">
        <f t="shared" si="7"/>
        <v>1</v>
      </c>
      <c r="G25" s="129">
        <v>22</v>
      </c>
      <c r="H25" s="170" t="str">
        <f t="shared" si="8"/>
        <v>1T</v>
      </c>
      <c r="I25" s="169" t="str">
        <f>AC25&amp;"-"&amp;IF(AC25="","",COUNTIF($AC$4:AC25,AC25))</f>
        <v>1-19</v>
      </c>
      <c r="J25" s="124">
        <v>10</v>
      </c>
      <c r="K25" s="182"/>
      <c r="L25" s="182"/>
      <c r="M25" s="183"/>
      <c r="N25" s="243">
        <v>43800</v>
      </c>
      <c r="O25" s="118">
        <v>19</v>
      </c>
      <c r="P25" s="56">
        <v>12</v>
      </c>
      <c r="Q25" s="25">
        <v>0.63541666666666663</v>
      </c>
      <c r="R25" s="130" t="str">
        <f t="shared" si="9"/>
        <v>日</v>
      </c>
      <c r="S25" s="26" t="s">
        <v>1527</v>
      </c>
      <c r="T25" s="26" t="s">
        <v>1528</v>
      </c>
      <c r="U25" s="227" t="s">
        <v>1313</v>
      </c>
      <c r="V25" s="27">
        <v>1</v>
      </c>
      <c r="W25" s="28"/>
      <c r="X25" s="119" t="s">
        <v>1603</v>
      </c>
      <c r="Y25" s="119" t="s">
        <v>1375</v>
      </c>
      <c r="Z25" s="119"/>
      <c r="AA25" s="119"/>
      <c r="AB25" s="119" t="s">
        <v>1636</v>
      </c>
      <c r="AC25" s="119">
        <f>IF(AB25="","",COUNTIF($AB$4:AB25,AB25))</f>
        <v>1</v>
      </c>
      <c r="AD25" s="175">
        <v>39</v>
      </c>
      <c r="AE25" s="323">
        <v>30</v>
      </c>
      <c r="AF25" s="245">
        <v>7</v>
      </c>
      <c r="AG25" s="231">
        <v>7</v>
      </c>
      <c r="AH25" s="262">
        <f t="shared" si="10"/>
        <v>5</v>
      </c>
      <c r="AI25" s="238" t="s">
        <v>1550</v>
      </c>
      <c r="AJ25" s="87">
        <f t="shared" si="15"/>
        <v>15</v>
      </c>
      <c r="AK25" s="254">
        <v>2</v>
      </c>
      <c r="AL25" s="30"/>
      <c r="AM25" s="208" t="s">
        <v>1254</v>
      </c>
      <c r="AN25" s="209"/>
      <c r="AO25" s="210" t="s">
        <v>1249</v>
      </c>
      <c r="AP25" s="249"/>
      <c r="AQ25" s="213" t="s">
        <v>1571</v>
      </c>
      <c r="AR25" s="106" t="s">
        <v>1471</v>
      </c>
      <c r="AS25" s="32"/>
      <c r="AT25" s="210" t="s">
        <v>143</v>
      </c>
      <c r="AU25" s="216" t="s">
        <v>1264</v>
      </c>
      <c r="AV25" s="265"/>
      <c r="AW25" s="271"/>
      <c r="AX25" s="271" t="str">
        <f t="shared" si="12"/>
        <v/>
      </c>
      <c r="AY25" s="272">
        <f>IF(COUNTIF(AI25,"*"&amp;$AY$2&amp;"*")=1,1,"")</f>
        <v>1</v>
      </c>
      <c r="AZ25" s="276"/>
      <c r="BA25" s="276"/>
      <c r="BB25" s="276"/>
      <c r="BC25" s="276"/>
      <c r="BD25" s="276"/>
      <c r="BE25" s="277"/>
      <c r="BF25" s="277"/>
    </row>
    <row r="26" spans="1:58" ht="37.9" customHeight="1">
      <c r="A26" s="126">
        <f t="shared" si="2"/>
        <v>4</v>
      </c>
      <c r="B26" s="126">
        <f t="shared" si="3"/>
        <v>0</v>
      </c>
      <c r="C26" s="128">
        <f t="shared" si="4"/>
        <v>8</v>
      </c>
      <c r="D26" s="128">
        <f t="shared" si="5"/>
        <v>0</v>
      </c>
      <c r="E26" s="128">
        <f t="shared" si="6"/>
        <v>4</v>
      </c>
      <c r="F26" s="128">
        <f t="shared" si="7"/>
        <v>0</v>
      </c>
      <c r="G26" s="127">
        <v>23</v>
      </c>
      <c r="H26" s="170" t="str">
        <f t="shared" si="8"/>
        <v>1X</v>
      </c>
      <c r="I26" s="169" t="str">
        <f>AC26&amp;"-"&amp;IF(AC26="","",COUNTIF($AC$4:AC26,AC26))</f>
        <v>1-20</v>
      </c>
      <c r="J26" s="124">
        <v>11</v>
      </c>
      <c r="K26" s="182"/>
      <c r="L26" s="182"/>
      <c r="M26" s="183"/>
      <c r="N26" s="243">
        <v>43801</v>
      </c>
      <c r="O26" s="118">
        <v>19</v>
      </c>
      <c r="P26" s="56">
        <v>12</v>
      </c>
      <c r="Q26" s="25">
        <v>0.48958333333333331</v>
      </c>
      <c r="R26" s="130" t="str">
        <f t="shared" si="9"/>
        <v>月</v>
      </c>
      <c r="S26" s="26" t="s">
        <v>1529</v>
      </c>
      <c r="T26" s="26" t="s">
        <v>1528</v>
      </c>
      <c r="U26" s="227" t="s">
        <v>1313</v>
      </c>
      <c r="V26" s="27">
        <v>1</v>
      </c>
      <c r="W26" s="28"/>
      <c r="X26" s="119" t="s">
        <v>1364</v>
      </c>
      <c r="Y26" s="119" t="s">
        <v>1375</v>
      </c>
      <c r="Z26" s="119"/>
      <c r="AA26" s="119"/>
      <c r="AB26" s="119" t="s">
        <v>1640</v>
      </c>
      <c r="AC26" s="119">
        <f>IF(AB26="","",COUNTIF($AB$4:AB26,AB26))</f>
        <v>1</v>
      </c>
      <c r="AD26" s="175">
        <v>42</v>
      </c>
      <c r="AE26" s="323">
        <v>40</v>
      </c>
      <c r="AF26" s="245">
        <v>0</v>
      </c>
      <c r="AG26" s="231">
        <v>2</v>
      </c>
      <c r="AH26" s="262">
        <f t="shared" si="10"/>
        <v>0</v>
      </c>
      <c r="AI26" s="238" t="s">
        <v>1551</v>
      </c>
      <c r="AJ26" s="87">
        <f t="shared" si="15"/>
        <v>11</v>
      </c>
      <c r="AK26" s="254">
        <v>2</v>
      </c>
      <c r="AL26" s="30"/>
      <c r="AM26" s="208" t="s">
        <v>1254</v>
      </c>
      <c r="AN26" s="209"/>
      <c r="AO26" s="216" t="s">
        <v>1251</v>
      </c>
      <c r="AP26" s="249"/>
      <c r="AQ26" s="213" t="s">
        <v>1665</v>
      </c>
      <c r="AR26" s="106" t="s">
        <v>1492</v>
      </c>
      <c r="AS26" s="32"/>
      <c r="AT26" s="210" t="s">
        <v>151</v>
      </c>
      <c r="AU26" s="208" t="s">
        <v>1428</v>
      </c>
      <c r="AV26" s="265" t="s">
        <v>1580</v>
      </c>
      <c r="AW26" s="271">
        <v>1</v>
      </c>
      <c r="AX26" s="271">
        <f t="shared" si="12"/>
        <v>1</v>
      </c>
      <c r="AY26" s="272" t="str">
        <f t="shared" si="14"/>
        <v/>
      </c>
      <c r="AZ26" s="276"/>
      <c r="BA26" s="276"/>
      <c r="BB26" s="276"/>
      <c r="BC26" s="276"/>
      <c r="BD26" s="276"/>
      <c r="BE26" s="277"/>
      <c r="BF26" s="277"/>
    </row>
    <row r="27" spans="1:58" ht="33.75" customHeight="1">
      <c r="A27" s="126">
        <f t="shared" si="2"/>
        <v>4</v>
      </c>
      <c r="B27" s="126">
        <f t="shared" si="3"/>
        <v>0</v>
      </c>
      <c r="C27" s="128">
        <f t="shared" si="4"/>
        <v>8</v>
      </c>
      <c r="D27" s="128">
        <f t="shared" si="5"/>
        <v>0</v>
      </c>
      <c r="E27" s="128">
        <f t="shared" si="6"/>
        <v>4</v>
      </c>
      <c r="F27" s="128">
        <f t="shared" si="7"/>
        <v>0</v>
      </c>
      <c r="G27" s="129">
        <v>24</v>
      </c>
      <c r="H27" s="170" t="str">
        <f t="shared" si="8"/>
        <v>1O</v>
      </c>
      <c r="I27" s="169" t="str">
        <f>AC27&amp;"-"&amp;IF(AC27="","",COUNTIF($AC$4:AC27,AC27))</f>
        <v>1-21</v>
      </c>
      <c r="J27" s="124">
        <v>12</v>
      </c>
      <c r="K27" s="182"/>
      <c r="L27" s="182"/>
      <c r="M27" s="183"/>
      <c r="N27" s="243">
        <v>43840</v>
      </c>
      <c r="O27" s="118">
        <v>19</v>
      </c>
      <c r="P27" s="56">
        <v>1</v>
      </c>
      <c r="Q27" s="25">
        <v>0.47916666666666669</v>
      </c>
      <c r="R27" s="130" t="str">
        <f t="shared" si="9"/>
        <v>金</v>
      </c>
      <c r="S27" s="26" t="s">
        <v>1527</v>
      </c>
      <c r="T27" s="26" t="s">
        <v>1528</v>
      </c>
      <c r="U27" s="227" t="s">
        <v>1313</v>
      </c>
      <c r="V27" s="27">
        <v>1</v>
      </c>
      <c r="W27" s="28"/>
      <c r="X27" s="119" t="s">
        <v>1599</v>
      </c>
      <c r="Y27" s="119" t="s">
        <v>1375</v>
      </c>
      <c r="Z27" s="119"/>
      <c r="AA27" s="119"/>
      <c r="AB27" s="119" t="s">
        <v>1632</v>
      </c>
      <c r="AC27" s="119">
        <f>IF(AB27="","",COUNTIF($AB$4:AB27,AB27))</f>
        <v>1</v>
      </c>
      <c r="AD27" s="175">
        <v>28</v>
      </c>
      <c r="AE27" s="323">
        <v>20</v>
      </c>
      <c r="AF27" s="245">
        <v>1</v>
      </c>
      <c r="AG27" s="231">
        <v>6</v>
      </c>
      <c r="AH27" s="262">
        <f t="shared" si="10"/>
        <v>1</v>
      </c>
      <c r="AI27" s="238" t="s">
        <v>1552</v>
      </c>
      <c r="AJ27" s="87">
        <f t="shared" si="15"/>
        <v>11</v>
      </c>
      <c r="AK27" s="254">
        <v>2</v>
      </c>
      <c r="AL27" s="30"/>
      <c r="AM27" s="208" t="s">
        <v>157</v>
      </c>
      <c r="AN27" s="209"/>
      <c r="AO27" s="210" t="s">
        <v>1325</v>
      </c>
      <c r="AP27" s="249" t="s">
        <v>1494</v>
      </c>
      <c r="AQ27" s="213" t="s">
        <v>1495</v>
      </c>
      <c r="AR27" s="106" t="s">
        <v>1492</v>
      </c>
      <c r="AS27" s="32"/>
      <c r="AT27" s="210" t="s">
        <v>37</v>
      </c>
      <c r="AU27" s="208" t="s">
        <v>1428</v>
      </c>
      <c r="AV27" s="265" t="s">
        <v>1581</v>
      </c>
      <c r="AW27" s="271">
        <v>1</v>
      </c>
      <c r="AX27" s="271" t="str">
        <f t="shared" si="12"/>
        <v/>
      </c>
      <c r="AY27" s="272" t="str">
        <f t="shared" si="14"/>
        <v/>
      </c>
      <c r="AZ27" s="276"/>
      <c r="BA27" s="276"/>
      <c r="BB27" s="276"/>
      <c r="BC27" s="276"/>
      <c r="BD27" s="276"/>
      <c r="BE27" s="277"/>
      <c r="BF27" s="277"/>
    </row>
    <row r="28" spans="1:58" ht="40.5" customHeight="1">
      <c r="A28" s="126">
        <f t="shared" si="2"/>
        <v>5</v>
      </c>
      <c r="B28" s="126">
        <f t="shared" si="3"/>
        <v>1</v>
      </c>
      <c r="C28" s="128">
        <f t="shared" si="4"/>
        <v>8</v>
      </c>
      <c r="D28" s="128">
        <f t="shared" si="5"/>
        <v>0</v>
      </c>
      <c r="E28" s="128">
        <f t="shared" si="6"/>
        <v>4</v>
      </c>
      <c r="F28" s="128">
        <f t="shared" si="7"/>
        <v>0</v>
      </c>
      <c r="G28" s="127">
        <v>25</v>
      </c>
      <c r="H28" s="170" t="str">
        <f t="shared" si="8"/>
        <v>2P</v>
      </c>
      <c r="I28" s="169" t="str">
        <f>AC28&amp;"-"&amp;IF(AC28="","",COUNTIF($AC$4:AC28,AC28))</f>
        <v>2-4</v>
      </c>
      <c r="J28" s="124">
        <v>13</v>
      </c>
      <c r="K28" s="182"/>
      <c r="L28" s="182"/>
      <c r="M28" s="183"/>
      <c r="N28" s="243">
        <v>43846</v>
      </c>
      <c r="O28" s="118">
        <v>19</v>
      </c>
      <c r="P28" s="56">
        <v>1</v>
      </c>
      <c r="Q28" s="25">
        <v>0.64583333333333337</v>
      </c>
      <c r="R28" s="130" t="str">
        <f t="shared" si="9"/>
        <v>木</v>
      </c>
      <c r="S28" s="26" t="s">
        <v>1527</v>
      </c>
      <c r="T28" s="26" t="s">
        <v>1528</v>
      </c>
      <c r="U28" s="227" t="s">
        <v>1312</v>
      </c>
      <c r="V28" s="27">
        <v>1</v>
      </c>
      <c r="W28" s="28"/>
      <c r="X28" s="119" t="s">
        <v>1599</v>
      </c>
      <c r="Y28" s="119" t="s">
        <v>1375</v>
      </c>
      <c r="Z28" s="119"/>
      <c r="AA28" s="119"/>
      <c r="AB28" s="119" t="s">
        <v>1633</v>
      </c>
      <c r="AC28" s="119">
        <f>IF(AB28="","",COUNTIF($AB$4:AB28,AB28))</f>
        <v>2</v>
      </c>
      <c r="AD28" s="175">
        <v>39</v>
      </c>
      <c r="AE28" s="323">
        <v>30</v>
      </c>
      <c r="AF28" s="245">
        <v>0</v>
      </c>
      <c r="AG28" s="231">
        <v>11</v>
      </c>
      <c r="AH28" s="262">
        <f t="shared" si="10"/>
        <v>0</v>
      </c>
      <c r="AI28" s="238" t="s">
        <v>1553</v>
      </c>
      <c r="AJ28" s="87">
        <f t="shared" si="15"/>
        <v>15</v>
      </c>
      <c r="AK28" s="254">
        <v>2</v>
      </c>
      <c r="AL28" s="255"/>
      <c r="AM28" s="208" t="s">
        <v>158</v>
      </c>
      <c r="AN28" s="209"/>
      <c r="AO28" s="214" t="s">
        <v>1386</v>
      </c>
      <c r="AP28" s="249"/>
      <c r="AQ28" s="213" t="s">
        <v>1665</v>
      </c>
      <c r="AR28" s="106" t="s">
        <v>1492</v>
      </c>
      <c r="AS28" s="32"/>
      <c r="AT28" s="210" t="s">
        <v>139</v>
      </c>
      <c r="AU28" s="216" t="s">
        <v>1330</v>
      </c>
      <c r="AV28" s="265"/>
      <c r="AW28" s="271"/>
      <c r="AX28" s="271" t="str">
        <f t="shared" si="12"/>
        <v/>
      </c>
      <c r="AY28" s="272" t="str">
        <f t="shared" si="14"/>
        <v/>
      </c>
      <c r="AZ28" s="276"/>
      <c r="BA28" s="276"/>
      <c r="BB28" s="276"/>
      <c r="BC28" s="276"/>
      <c r="BD28" s="276"/>
      <c r="BE28" s="277"/>
      <c r="BF28" s="277"/>
    </row>
    <row r="29" spans="1:58" ht="51.6" customHeight="1">
      <c r="A29" s="126">
        <f t="shared" si="2"/>
        <v>5</v>
      </c>
      <c r="B29" s="126">
        <f t="shared" si="3"/>
        <v>0</v>
      </c>
      <c r="C29" s="128">
        <f t="shared" si="4"/>
        <v>8</v>
      </c>
      <c r="D29" s="128">
        <f t="shared" si="5"/>
        <v>0</v>
      </c>
      <c r="E29" s="128">
        <f t="shared" si="6"/>
        <v>4</v>
      </c>
      <c r="F29" s="128">
        <f t="shared" si="7"/>
        <v>0</v>
      </c>
      <c r="G29" s="129">
        <v>26</v>
      </c>
      <c r="H29" s="170" t="str">
        <f t="shared" si="8"/>
        <v>1N</v>
      </c>
      <c r="I29" s="169" t="str">
        <f>AC29&amp;"-"&amp;IF(AC29="","",COUNTIF($AC$4:AC29,AC29))</f>
        <v>1-22</v>
      </c>
      <c r="J29" s="124">
        <v>14</v>
      </c>
      <c r="K29" s="182"/>
      <c r="L29" s="182"/>
      <c r="M29" s="183"/>
      <c r="N29" s="243">
        <v>43879</v>
      </c>
      <c r="O29" s="118">
        <v>19</v>
      </c>
      <c r="P29" s="56">
        <v>2</v>
      </c>
      <c r="Q29" s="25">
        <v>0.40625</v>
      </c>
      <c r="R29" s="130" t="str">
        <f t="shared" si="9"/>
        <v>火</v>
      </c>
      <c r="S29" s="26" t="s">
        <v>1529</v>
      </c>
      <c r="T29" s="26" t="s">
        <v>1528</v>
      </c>
      <c r="U29" s="227" t="s">
        <v>1312</v>
      </c>
      <c r="V29" s="27">
        <v>1</v>
      </c>
      <c r="W29" s="28"/>
      <c r="X29" s="119" t="s">
        <v>1599</v>
      </c>
      <c r="Y29" s="119" t="s">
        <v>1375</v>
      </c>
      <c r="Z29" s="119"/>
      <c r="AA29" s="119"/>
      <c r="AB29" s="119" t="s">
        <v>1631</v>
      </c>
      <c r="AC29" s="119">
        <f>IF(AB29="","",COUNTIF($AB$4:AB29,AB29))</f>
        <v>1</v>
      </c>
      <c r="AD29" s="175">
        <v>22</v>
      </c>
      <c r="AE29" s="323">
        <v>20</v>
      </c>
      <c r="AF29" s="245">
        <v>0</v>
      </c>
      <c r="AG29" s="231">
        <v>2</v>
      </c>
      <c r="AH29" s="262">
        <f t="shared" si="10"/>
        <v>0</v>
      </c>
      <c r="AI29" s="238" t="s">
        <v>1554</v>
      </c>
      <c r="AJ29" s="87">
        <f t="shared" si="15"/>
        <v>9</v>
      </c>
      <c r="AK29" s="254">
        <v>2</v>
      </c>
      <c r="AL29" s="256"/>
      <c r="AM29" s="208" t="s">
        <v>1254</v>
      </c>
      <c r="AN29" s="209"/>
      <c r="AO29" s="216" t="s">
        <v>1392</v>
      </c>
      <c r="AP29" s="249"/>
      <c r="AQ29" s="213" t="s">
        <v>1570</v>
      </c>
      <c r="AR29" s="106" t="s">
        <v>1492</v>
      </c>
      <c r="AS29" s="32"/>
      <c r="AT29" s="210" t="s">
        <v>151</v>
      </c>
      <c r="AU29" s="209" t="s">
        <v>54</v>
      </c>
      <c r="AV29" s="265" t="s">
        <v>1582</v>
      </c>
      <c r="AW29" s="271"/>
      <c r="AX29" s="271" t="str">
        <f t="shared" si="12"/>
        <v/>
      </c>
      <c r="AY29" s="272">
        <f t="shared" si="14"/>
        <v>1</v>
      </c>
      <c r="AZ29" s="276"/>
      <c r="BA29" s="276"/>
      <c r="BB29" s="276"/>
      <c r="BC29" s="276"/>
      <c r="BD29" s="276"/>
      <c r="BE29" s="277"/>
      <c r="BF29" s="277"/>
    </row>
    <row r="30" spans="1:58" ht="42" customHeight="1">
      <c r="A30" s="126">
        <f t="shared" si="2"/>
        <v>5</v>
      </c>
      <c r="B30" s="126">
        <f t="shared" si="3"/>
        <v>0</v>
      </c>
      <c r="C30" s="128">
        <f t="shared" si="4"/>
        <v>9</v>
      </c>
      <c r="D30" s="128">
        <f t="shared" si="5"/>
        <v>1</v>
      </c>
      <c r="E30" s="128">
        <f t="shared" si="6"/>
        <v>4</v>
      </c>
      <c r="F30" s="128">
        <f t="shared" si="7"/>
        <v>0</v>
      </c>
      <c r="G30" s="127">
        <v>27</v>
      </c>
      <c r="H30" s="170" t="str">
        <f t="shared" si="8"/>
        <v>2F</v>
      </c>
      <c r="I30" s="169" t="str">
        <f>AC30&amp;"-"&amp;IF(AC30="","",COUNTIF($AC$4:AC30,AC30))</f>
        <v>2-5</v>
      </c>
      <c r="J30" s="124">
        <v>15</v>
      </c>
      <c r="K30" s="182"/>
      <c r="L30" s="182"/>
      <c r="M30" s="183"/>
      <c r="N30" s="243">
        <v>43882</v>
      </c>
      <c r="O30" s="118">
        <v>19</v>
      </c>
      <c r="P30" s="56">
        <v>2</v>
      </c>
      <c r="Q30" s="25">
        <v>0.73958333333333337</v>
      </c>
      <c r="R30" s="130" t="str">
        <f t="shared" si="9"/>
        <v>金</v>
      </c>
      <c r="S30" s="26" t="s">
        <v>1527</v>
      </c>
      <c r="T30" s="26" t="s">
        <v>1528</v>
      </c>
      <c r="U30" s="227" t="s">
        <v>1313</v>
      </c>
      <c r="V30" s="27">
        <v>1</v>
      </c>
      <c r="W30" s="28"/>
      <c r="X30" s="119" t="s">
        <v>1602</v>
      </c>
      <c r="Y30" s="119" t="s">
        <v>1375</v>
      </c>
      <c r="Z30" s="119"/>
      <c r="AA30" s="119"/>
      <c r="AB30" s="119" t="s">
        <v>1623</v>
      </c>
      <c r="AC30" s="119">
        <f>IF(AB30="","",COUNTIF($AB$4:AB30,AB30))</f>
        <v>2</v>
      </c>
      <c r="AD30" s="175">
        <v>56</v>
      </c>
      <c r="AE30" s="323">
        <v>50</v>
      </c>
      <c r="AF30" s="245">
        <v>19</v>
      </c>
      <c r="AG30" s="231">
        <v>2</v>
      </c>
      <c r="AH30" s="262">
        <f t="shared" si="10"/>
        <v>10</v>
      </c>
      <c r="AI30" s="238" t="s">
        <v>1555</v>
      </c>
      <c r="AJ30" s="87">
        <f t="shared" si="15"/>
        <v>17</v>
      </c>
      <c r="AK30" s="254">
        <v>2</v>
      </c>
      <c r="AL30" s="255"/>
      <c r="AM30" s="208" t="s">
        <v>1254</v>
      </c>
      <c r="AN30" s="209"/>
      <c r="AO30" s="214" t="s">
        <v>1248</v>
      </c>
      <c r="AP30" s="249"/>
      <c r="AQ30" s="213" t="s">
        <v>1667</v>
      </c>
      <c r="AR30" s="106" t="s">
        <v>1563</v>
      </c>
      <c r="AS30" s="32"/>
      <c r="AT30" s="210" t="s">
        <v>139</v>
      </c>
      <c r="AU30" s="208" t="s">
        <v>1428</v>
      </c>
      <c r="AV30" s="265" t="s">
        <v>1583</v>
      </c>
      <c r="AW30" s="271">
        <v>1</v>
      </c>
      <c r="AX30" s="271" t="str">
        <f t="shared" si="12"/>
        <v/>
      </c>
      <c r="AY30" s="272" t="str">
        <f t="shared" si="14"/>
        <v/>
      </c>
      <c r="AZ30" s="276"/>
      <c r="BA30" s="276"/>
      <c r="BB30" s="276"/>
      <c r="BC30" s="276"/>
      <c r="BD30" s="276"/>
      <c r="BE30" s="277"/>
      <c r="BF30" s="277"/>
    </row>
    <row r="31" spans="1:58" ht="46.15" customHeight="1">
      <c r="A31" s="126">
        <f t="shared" si="2"/>
        <v>6</v>
      </c>
      <c r="B31" s="126">
        <f t="shared" si="3"/>
        <v>1</v>
      </c>
      <c r="C31" s="128">
        <f t="shared" si="4"/>
        <v>9</v>
      </c>
      <c r="D31" s="128">
        <f t="shared" si="5"/>
        <v>0</v>
      </c>
      <c r="E31" s="128">
        <f t="shared" si="6"/>
        <v>4</v>
      </c>
      <c r="F31" s="128">
        <f t="shared" si="7"/>
        <v>0</v>
      </c>
      <c r="G31" s="129">
        <v>28</v>
      </c>
      <c r="H31" s="170" t="str">
        <f t="shared" si="8"/>
        <v>1U</v>
      </c>
      <c r="I31" s="169" t="str">
        <f>AC31&amp;"-"&amp;IF(AC31="","",COUNTIF($AC$4:AC31,AC31))</f>
        <v>1-23</v>
      </c>
      <c r="J31" s="124">
        <v>16</v>
      </c>
      <c r="K31" s="182"/>
      <c r="L31" s="182"/>
      <c r="M31" s="183"/>
      <c r="N31" s="243">
        <v>43912</v>
      </c>
      <c r="O31" s="118">
        <v>19</v>
      </c>
      <c r="P31" s="56">
        <v>3</v>
      </c>
      <c r="Q31" s="25">
        <v>0.39930555555555558</v>
      </c>
      <c r="R31" s="130" t="str">
        <f t="shared" si="9"/>
        <v>日</v>
      </c>
      <c r="S31" s="26" t="s">
        <v>1527</v>
      </c>
      <c r="T31" s="26" t="s">
        <v>1528</v>
      </c>
      <c r="U31" s="227" t="s">
        <v>1368</v>
      </c>
      <c r="V31" s="27">
        <v>1</v>
      </c>
      <c r="W31" s="28"/>
      <c r="X31" s="119" t="s">
        <v>1604</v>
      </c>
      <c r="Y31" s="119" t="s">
        <v>1375</v>
      </c>
      <c r="Z31" s="119"/>
      <c r="AA31" s="119"/>
      <c r="AB31" s="119" t="s">
        <v>1637</v>
      </c>
      <c r="AC31" s="119">
        <f>IF(AB31="","",COUNTIF($AB$4:AB31,AB31))</f>
        <v>1</v>
      </c>
      <c r="AD31" s="175">
        <v>35</v>
      </c>
      <c r="AE31" s="323">
        <v>30</v>
      </c>
      <c r="AF31" s="245">
        <v>6</v>
      </c>
      <c r="AG31" s="231">
        <v>8</v>
      </c>
      <c r="AH31" s="262">
        <f t="shared" si="10"/>
        <v>5</v>
      </c>
      <c r="AI31" s="238" t="s">
        <v>1556</v>
      </c>
      <c r="AJ31" s="87">
        <f t="shared" si="15"/>
        <v>9</v>
      </c>
      <c r="AK31" s="254">
        <v>1</v>
      </c>
      <c r="AL31" s="255"/>
      <c r="AM31" s="208" t="s">
        <v>1254</v>
      </c>
      <c r="AN31" s="209"/>
      <c r="AO31" s="210" t="s">
        <v>1251</v>
      </c>
      <c r="AP31" s="249"/>
      <c r="AQ31" s="213" t="s">
        <v>1572</v>
      </c>
      <c r="AR31" s="106" t="s">
        <v>1492</v>
      </c>
      <c r="AS31" s="32"/>
      <c r="AT31" s="210" t="s">
        <v>37</v>
      </c>
      <c r="AU31" s="208" t="s">
        <v>1428</v>
      </c>
      <c r="AV31" s="265" t="s">
        <v>1584</v>
      </c>
      <c r="AW31" s="271">
        <v>1</v>
      </c>
      <c r="AX31" s="271" t="str">
        <f t="shared" si="12"/>
        <v/>
      </c>
      <c r="AY31" s="272" t="str">
        <f t="shared" si="14"/>
        <v/>
      </c>
      <c r="AZ31" s="276"/>
      <c r="BA31" s="276"/>
      <c r="BB31" s="276"/>
      <c r="BC31" s="276"/>
      <c r="BD31" s="276"/>
      <c r="BE31" s="277"/>
      <c r="BF31" s="277"/>
    </row>
    <row r="32" spans="1:58" ht="51.6" customHeight="1">
      <c r="A32" s="126">
        <f t="shared" si="2"/>
        <v>6</v>
      </c>
      <c r="B32" s="126">
        <f t="shared" si="3"/>
        <v>0</v>
      </c>
      <c r="C32" s="128">
        <f t="shared" si="4"/>
        <v>9</v>
      </c>
      <c r="D32" s="128">
        <f t="shared" si="5"/>
        <v>0</v>
      </c>
      <c r="E32" s="128">
        <f t="shared" si="6"/>
        <v>4</v>
      </c>
      <c r="F32" s="128">
        <f t="shared" si="7"/>
        <v>0</v>
      </c>
      <c r="G32" s="127">
        <v>29</v>
      </c>
      <c r="H32" s="170" t="str">
        <f t="shared" si="8"/>
        <v>1Y</v>
      </c>
      <c r="I32" s="169" t="str">
        <f>AC32&amp;"-"&amp;IF(AC32="","",COUNTIF($AC$4:AC32,AC32))</f>
        <v>1-24</v>
      </c>
      <c r="J32" s="124">
        <v>17</v>
      </c>
      <c r="K32" s="182"/>
      <c r="L32" s="182"/>
      <c r="M32" s="183"/>
      <c r="N32" s="243">
        <v>43912</v>
      </c>
      <c r="O32" s="118">
        <v>19</v>
      </c>
      <c r="P32" s="56">
        <v>3</v>
      </c>
      <c r="Q32" s="25">
        <v>0.50694444444444442</v>
      </c>
      <c r="R32" s="130" t="str">
        <f t="shared" si="9"/>
        <v>日</v>
      </c>
      <c r="S32" s="26" t="s">
        <v>1527</v>
      </c>
      <c r="T32" s="26" t="s">
        <v>1490</v>
      </c>
      <c r="U32" s="227" t="s">
        <v>1368</v>
      </c>
      <c r="V32" s="27">
        <v>1</v>
      </c>
      <c r="W32" s="28"/>
      <c r="X32" s="119" t="s">
        <v>1364</v>
      </c>
      <c r="Y32" s="119" t="s">
        <v>1375</v>
      </c>
      <c r="Z32" s="119"/>
      <c r="AA32" s="119"/>
      <c r="AB32" s="119" t="s">
        <v>1641</v>
      </c>
      <c r="AC32" s="119">
        <f>IF(AB32="","",COUNTIF($AB$4:AB32,AB32))</f>
        <v>1</v>
      </c>
      <c r="AD32" s="175">
        <v>68</v>
      </c>
      <c r="AE32" s="323">
        <v>60</v>
      </c>
      <c r="AF32" s="245">
        <v>3</v>
      </c>
      <c r="AG32" s="231">
        <v>2</v>
      </c>
      <c r="AH32" s="262">
        <f t="shared" si="10"/>
        <v>3</v>
      </c>
      <c r="AI32" s="238" t="s">
        <v>1557</v>
      </c>
      <c r="AJ32" s="87">
        <f t="shared" si="15"/>
        <v>12</v>
      </c>
      <c r="AK32" s="254">
        <v>1</v>
      </c>
      <c r="AL32" s="255"/>
      <c r="AM32" s="208" t="s">
        <v>157</v>
      </c>
      <c r="AN32" s="209"/>
      <c r="AO32" s="210" t="s">
        <v>1387</v>
      </c>
      <c r="AP32" s="249"/>
      <c r="AQ32" s="213" t="s">
        <v>1569</v>
      </c>
      <c r="AR32" s="106" t="s">
        <v>1567</v>
      </c>
      <c r="AS32" s="32"/>
      <c r="AT32" s="210" t="s">
        <v>27</v>
      </c>
      <c r="AU32" s="216" t="s">
        <v>57</v>
      </c>
      <c r="AV32" s="265" t="s">
        <v>1585</v>
      </c>
      <c r="AW32" s="271"/>
      <c r="AX32" s="271" t="str">
        <f t="shared" si="12"/>
        <v/>
      </c>
      <c r="AY32" s="272" t="str">
        <f t="shared" si="14"/>
        <v/>
      </c>
      <c r="AZ32" s="276"/>
      <c r="BA32" s="276"/>
      <c r="BB32" s="276"/>
      <c r="BC32" s="276"/>
      <c r="BD32" s="276"/>
      <c r="BE32" s="277"/>
      <c r="BF32" s="277"/>
    </row>
    <row r="33" spans="1:58" ht="51" customHeight="1">
      <c r="A33" s="126">
        <f t="shared" si="2"/>
        <v>7</v>
      </c>
      <c r="B33" s="126">
        <f t="shared" si="3"/>
        <v>1</v>
      </c>
      <c r="C33" s="128">
        <f t="shared" si="4"/>
        <v>9</v>
      </c>
      <c r="D33" s="128">
        <f t="shared" si="5"/>
        <v>0</v>
      </c>
      <c r="E33" s="128">
        <f t="shared" si="6"/>
        <v>4</v>
      </c>
      <c r="F33" s="128">
        <f t="shared" si="7"/>
        <v>0</v>
      </c>
      <c r="G33" s="129">
        <v>30</v>
      </c>
      <c r="H33" s="170" t="str">
        <f t="shared" si="8"/>
        <v>1L</v>
      </c>
      <c r="I33" s="169" t="str">
        <f>AC33&amp;"-"&amp;IF(AC33="","",COUNTIF($AC$4:AC33,AC33))</f>
        <v>1-25</v>
      </c>
      <c r="J33" s="124">
        <v>18</v>
      </c>
      <c r="K33" s="182"/>
      <c r="L33" s="182"/>
      <c r="M33" s="183"/>
      <c r="N33" s="243">
        <v>43914</v>
      </c>
      <c r="O33" s="118">
        <v>19</v>
      </c>
      <c r="P33" s="56">
        <v>3</v>
      </c>
      <c r="Q33" s="25">
        <v>0.61458333333333337</v>
      </c>
      <c r="R33" s="130" t="str">
        <f t="shared" si="9"/>
        <v>火</v>
      </c>
      <c r="S33" s="26" t="s">
        <v>1527</v>
      </c>
      <c r="T33" s="26" t="s">
        <v>1528</v>
      </c>
      <c r="U33" s="227" t="s">
        <v>1367</v>
      </c>
      <c r="V33" s="27">
        <v>1</v>
      </c>
      <c r="W33" s="28"/>
      <c r="X33" s="119" t="s">
        <v>1600</v>
      </c>
      <c r="Y33" s="119" t="s">
        <v>1376</v>
      </c>
      <c r="Z33" s="119"/>
      <c r="AA33" s="119"/>
      <c r="AB33" s="119" t="s">
        <v>1629</v>
      </c>
      <c r="AC33" s="119">
        <f>IF(AB33="","",COUNTIF($AB$4:AB33,AB33))</f>
        <v>1</v>
      </c>
      <c r="AD33" s="175">
        <v>30</v>
      </c>
      <c r="AE33" s="323">
        <v>30</v>
      </c>
      <c r="AF33" s="245">
        <v>2</v>
      </c>
      <c r="AG33" s="231">
        <v>3</v>
      </c>
      <c r="AH33" s="262">
        <f t="shared" si="10"/>
        <v>2</v>
      </c>
      <c r="AI33" s="238" t="s">
        <v>1558</v>
      </c>
      <c r="AJ33" s="87">
        <f t="shared" si="15"/>
        <v>14</v>
      </c>
      <c r="AK33" s="254">
        <v>2</v>
      </c>
      <c r="AL33" s="255"/>
      <c r="AM33" s="208" t="s">
        <v>157</v>
      </c>
      <c r="AN33" s="209"/>
      <c r="AO33" s="210" t="s">
        <v>1327</v>
      </c>
      <c r="AP33" s="249"/>
      <c r="AQ33" s="213" t="s">
        <v>1491</v>
      </c>
      <c r="AR33" s="106" t="s">
        <v>1491</v>
      </c>
      <c r="AS33" s="32"/>
      <c r="AT33" s="210" t="s">
        <v>27</v>
      </c>
      <c r="AU33" s="216" t="s">
        <v>57</v>
      </c>
      <c r="AV33" s="265"/>
      <c r="AW33" s="271"/>
      <c r="AX33" s="271" t="str">
        <f t="shared" si="12"/>
        <v/>
      </c>
      <c r="AY33" s="272" t="str">
        <f t="shared" si="14"/>
        <v/>
      </c>
      <c r="AZ33" s="276"/>
      <c r="BA33" s="276"/>
      <c r="BB33" s="276"/>
      <c r="BC33" s="276"/>
      <c r="BD33" s="276"/>
      <c r="BE33" s="277"/>
      <c r="BF33" s="277"/>
    </row>
    <row r="34" spans="1:58" ht="42" customHeight="1">
      <c r="A34" s="126">
        <f t="shared" si="2"/>
        <v>7</v>
      </c>
      <c r="B34" s="126">
        <f t="shared" si="3"/>
        <v>0</v>
      </c>
      <c r="C34" s="128">
        <f t="shared" si="4"/>
        <v>9</v>
      </c>
      <c r="D34" s="128">
        <f t="shared" si="5"/>
        <v>0</v>
      </c>
      <c r="E34" s="128">
        <f t="shared" si="6"/>
        <v>4</v>
      </c>
      <c r="F34" s="128">
        <f t="shared" si="7"/>
        <v>0</v>
      </c>
      <c r="G34" s="127">
        <v>31</v>
      </c>
      <c r="H34" s="170" t="str">
        <f t="shared" si="8"/>
        <v>1M</v>
      </c>
      <c r="I34" s="169" t="str">
        <f>AC34&amp;"-"&amp;IF(AC34="","",COUNTIF($AC$4:AC34,AC34))</f>
        <v>1-26</v>
      </c>
      <c r="J34" s="124">
        <v>19</v>
      </c>
      <c r="K34" s="182"/>
      <c r="L34" s="182"/>
      <c r="M34" s="183"/>
      <c r="N34" s="243">
        <v>43914</v>
      </c>
      <c r="O34" s="118">
        <v>19</v>
      </c>
      <c r="P34" s="56">
        <v>3</v>
      </c>
      <c r="Q34" s="25">
        <v>0.30208333333333331</v>
      </c>
      <c r="R34" s="130" t="str">
        <f t="shared" si="9"/>
        <v>火</v>
      </c>
      <c r="S34" s="26" t="s">
        <v>1527</v>
      </c>
      <c r="T34" s="26" t="s">
        <v>1528</v>
      </c>
      <c r="U34" s="227" t="s">
        <v>1367</v>
      </c>
      <c r="V34" s="27">
        <v>1</v>
      </c>
      <c r="W34" s="28"/>
      <c r="X34" s="119" t="s">
        <v>1600</v>
      </c>
      <c r="Y34" s="119" t="s">
        <v>1376</v>
      </c>
      <c r="Z34" s="119"/>
      <c r="AA34" s="119"/>
      <c r="AB34" s="119" t="s">
        <v>1630</v>
      </c>
      <c r="AC34" s="119">
        <f>IF(AB34="","",COUNTIF($AB$4:AB34,AB34))</f>
        <v>1</v>
      </c>
      <c r="AD34" s="175">
        <v>53</v>
      </c>
      <c r="AE34" s="323">
        <v>50</v>
      </c>
      <c r="AF34" s="245">
        <v>22</v>
      </c>
      <c r="AG34" s="231">
        <v>10</v>
      </c>
      <c r="AH34" s="262">
        <f t="shared" si="10"/>
        <v>20</v>
      </c>
      <c r="AI34" s="238" t="s">
        <v>1559</v>
      </c>
      <c r="AJ34" s="87">
        <f t="shared" si="15"/>
        <v>7</v>
      </c>
      <c r="AK34" s="254">
        <v>2</v>
      </c>
      <c r="AL34" s="255"/>
      <c r="AM34" s="208" t="s">
        <v>157</v>
      </c>
      <c r="AN34" s="209"/>
      <c r="AO34" s="216" t="s">
        <v>1387</v>
      </c>
      <c r="AP34" s="249"/>
      <c r="AQ34" s="213" t="s">
        <v>1573</v>
      </c>
      <c r="AR34" s="106" t="s">
        <v>1491</v>
      </c>
      <c r="AS34" s="32"/>
      <c r="AT34" s="210" t="s">
        <v>27</v>
      </c>
      <c r="AU34" s="216" t="s">
        <v>57</v>
      </c>
      <c r="AV34" s="265"/>
      <c r="AW34" s="271"/>
      <c r="AX34" s="271" t="str">
        <f t="shared" si="12"/>
        <v/>
      </c>
      <c r="AY34" s="272" t="str">
        <f t="shared" si="14"/>
        <v/>
      </c>
      <c r="AZ34" s="276"/>
      <c r="BA34" s="276"/>
      <c r="BB34" s="276"/>
      <c r="BC34" s="276"/>
      <c r="BD34" s="276"/>
      <c r="BE34" s="277"/>
      <c r="BF34" s="277"/>
    </row>
    <row r="35" spans="1:58" ht="27" customHeight="1">
      <c r="A35" s="126">
        <f t="shared" ref="A35:A67" si="16">A34+B35</f>
        <v>7</v>
      </c>
      <c r="B35" s="126">
        <f t="shared" ref="B35:B67" si="17">IF(AE35=$B$3,1,0)</f>
        <v>0</v>
      </c>
      <c r="C35" s="128">
        <f t="shared" ref="C35:C67" si="18">C34+D35</f>
        <v>9</v>
      </c>
      <c r="D35" s="128">
        <f t="shared" ref="D35:D67" si="19">IF(AO35=$D$3,1,0)</f>
        <v>0</v>
      </c>
      <c r="E35" s="128">
        <f t="shared" ref="E35:E67" si="20">E34+F35</f>
        <v>4</v>
      </c>
      <c r="F35" s="128">
        <f t="shared" ref="F35:F67" si="21">IF(AT35=$F$3,1,0)</f>
        <v>0</v>
      </c>
      <c r="G35" s="129">
        <v>32</v>
      </c>
      <c r="H35" s="170" t="str">
        <f t="shared" ref="H35:H67" si="22">AC35&amp;AB35</f>
        <v/>
      </c>
      <c r="I35" s="169" t="str">
        <f>AC35&amp;"-"&amp;IF(AC35="","",COUNTIF($AC$4:AC35,AC35))</f>
        <v>-</v>
      </c>
      <c r="J35" s="124">
        <v>3</v>
      </c>
      <c r="K35" s="182"/>
      <c r="L35" s="182"/>
      <c r="M35" s="183"/>
      <c r="N35" s="243"/>
      <c r="O35" s="118"/>
      <c r="P35" s="56"/>
      <c r="Q35" s="25"/>
      <c r="R35" s="130" t="str">
        <f t="shared" ref="R35:R67" si="23">IF(N35="","",(TEXT(N35,"aaa")))</f>
        <v/>
      </c>
      <c r="S35" s="26"/>
      <c r="T35" s="26"/>
      <c r="U35" s="227"/>
      <c r="V35" s="27"/>
      <c r="W35" s="28"/>
      <c r="X35" s="119"/>
      <c r="Y35" s="119"/>
      <c r="Z35" s="119"/>
      <c r="AA35" s="119"/>
      <c r="AB35" s="119"/>
      <c r="AC35" s="119" t="str">
        <f>IF(AB35="","",COUNTIF($AB$4:AB35,AB35))</f>
        <v/>
      </c>
      <c r="AD35" s="175"/>
      <c r="AE35" s="323"/>
      <c r="AF35" s="245"/>
      <c r="AG35" s="231"/>
      <c r="AH35" s="262">
        <f t="shared" ref="AH35:AH67" si="24">IF(AF35&gt;=30,30,IF(AF35&gt;=20,20,IF(AF35&gt;=10,10,IF(AF35&gt;=5,5,IF(AF35&gt;=3,3,IF(AF35&gt;=2,2,IF(AF35&gt;=1,1,0)))))))</f>
        <v>0</v>
      </c>
      <c r="AI35" s="47"/>
      <c r="AJ35" s="87" t="str">
        <f t="shared" ref="AJ35:AJ54" si="25">IF(Q35="","",HOUR(Q35))</f>
        <v/>
      </c>
      <c r="AK35" s="254"/>
      <c r="AL35" s="255"/>
      <c r="AM35" s="208"/>
      <c r="AN35" s="209"/>
      <c r="AO35" s="216"/>
      <c r="AP35" s="249"/>
      <c r="AQ35" s="213"/>
      <c r="AR35" s="106"/>
      <c r="AS35" s="32"/>
      <c r="AT35" s="210"/>
      <c r="AU35" s="216"/>
      <c r="AV35" s="265"/>
      <c r="AW35" s="271"/>
      <c r="AX35" s="271" t="str">
        <f t="shared" ref="AX35:AX68" si="26">IF(COUNTIF($AI35,"*オーバーハング*")=1,1,"")</f>
        <v/>
      </c>
      <c r="AY35" s="272" t="str">
        <f t="shared" ref="AY35:AY68" si="27">IF(COUNTIF(AI35,"*"&amp;$AY$2&amp;"*")=1,1,"")</f>
        <v/>
      </c>
      <c r="AZ35" s="276"/>
      <c r="BA35" s="276"/>
      <c r="BB35" s="276"/>
      <c r="BC35" s="276"/>
      <c r="BD35" s="276"/>
      <c r="BE35" s="277"/>
      <c r="BF35" s="277"/>
    </row>
    <row r="36" spans="1:58" ht="34.15" customHeight="1">
      <c r="A36" s="126">
        <f t="shared" si="16"/>
        <v>7</v>
      </c>
      <c r="B36" s="126">
        <f t="shared" si="17"/>
        <v>0</v>
      </c>
      <c r="C36" s="128">
        <f t="shared" si="18"/>
        <v>9</v>
      </c>
      <c r="D36" s="128">
        <f t="shared" si="19"/>
        <v>0</v>
      </c>
      <c r="E36" s="128">
        <f t="shared" si="20"/>
        <v>4</v>
      </c>
      <c r="F36" s="128">
        <f t="shared" si="21"/>
        <v>0</v>
      </c>
      <c r="G36" s="127">
        <v>33</v>
      </c>
      <c r="H36" s="170" t="str">
        <f t="shared" si="22"/>
        <v/>
      </c>
      <c r="I36" s="169" t="str">
        <f>AC36&amp;"-"&amp;IF(AC36="","",COUNTIF($AC$4:AC36,AC36))</f>
        <v>-</v>
      </c>
      <c r="J36" s="124">
        <v>6</v>
      </c>
      <c r="K36" s="182"/>
      <c r="L36" s="182"/>
      <c r="M36" s="183"/>
      <c r="N36" s="243"/>
      <c r="O36" s="118"/>
      <c r="P36" s="56"/>
      <c r="Q36" s="25"/>
      <c r="R36" s="130" t="str">
        <f t="shared" si="23"/>
        <v/>
      </c>
      <c r="S36" s="26"/>
      <c r="T36" s="26"/>
      <c r="U36" s="227"/>
      <c r="V36" s="27"/>
      <c r="W36" s="28"/>
      <c r="X36" s="119"/>
      <c r="Y36" s="119"/>
      <c r="Z36" s="119"/>
      <c r="AA36" s="119"/>
      <c r="AB36" s="119"/>
      <c r="AC36" s="119" t="str">
        <f>IF(AB36="","",COUNTIF($AB$4:AB36,AB36))</f>
        <v/>
      </c>
      <c r="AD36" s="175"/>
      <c r="AE36" s="323"/>
      <c r="AF36" s="245"/>
      <c r="AG36" s="233"/>
      <c r="AH36" s="262">
        <f t="shared" si="24"/>
        <v>0</v>
      </c>
      <c r="AI36" s="47"/>
      <c r="AJ36" s="87" t="str">
        <f t="shared" si="25"/>
        <v/>
      </c>
      <c r="AK36" s="254"/>
      <c r="AL36" s="255"/>
      <c r="AM36" s="208"/>
      <c r="AN36" s="209"/>
      <c r="AO36" s="210"/>
      <c r="AP36" s="249"/>
      <c r="AQ36" s="213"/>
      <c r="AR36" s="106"/>
      <c r="AS36" s="32"/>
      <c r="AT36" s="210"/>
      <c r="AU36" s="208"/>
      <c r="AV36" s="265"/>
      <c r="AW36" s="271"/>
      <c r="AX36" s="271" t="str">
        <f t="shared" si="26"/>
        <v/>
      </c>
      <c r="AY36" s="272" t="str">
        <f t="shared" si="27"/>
        <v/>
      </c>
      <c r="AZ36" s="276"/>
      <c r="BA36" s="276"/>
      <c r="BB36" s="276"/>
      <c r="BC36" s="276"/>
      <c r="BD36" s="276"/>
      <c r="BE36" s="277"/>
      <c r="BF36" s="277"/>
    </row>
    <row r="37" spans="1:58" ht="31.15" customHeight="1">
      <c r="A37" s="126">
        <f t="shared" si="16"/>
        <v>7</v>
      </c>
      <c r="B37" s="126">
        <f t="shared" si="17"/>
        <v>0</v>
      </c>
      <c r="C37" s="128">
        <f t="shared" si="18"/>
        <v>9</v>
      </c>
      <c r="D37" s="128">
        <f t="shared" si="19"/>
        <v>0</v>
      </c>
      <c r="E37" s="128">
        <f t="shared" si="20"/>
        <v>4</v>
      </c>
      <c r="F37" s="128">
        <f t="shared" si="21"/>
        <v>0</v>
      </c>
      <c r="G37" s="129">
        <v>34</v>
      </c>
      <c r="H37" s="170" t="str">
        <f t="shared" si="22"/>
        <v/>
      </c>
      <c r="I37" s="169" t="str">
        <f>AC37&amp;"-"&amp;IF(AC37="","",COUNTIF($AC$4:AC37,AC37))</f>
        <v>-</v>
      </c>
      <c r="J37" s="124">
        <v>7</v>
      </c>
      <c r="K37" s="182"/>
      <c r="L37" s="182"/>
      <c r="M37" s="183"/>
      <c r="N37" s="243"/>
      <c r="O37" s="118"/>
      <c r="P37" s="56"/>
      <c r="Q37" s="25"/>
      <c r="R37" s="130" t="str">
        <f t="shared" si="23"/>
        <v/>
      </c>
      <c r="S37" s="26"/>
      <c r="T37" s="26"/>
      <c r="U37" s="227"/>
      <c r="V37" s="27"/>
      <c r="W37" s="28"/>
      <c r="X37" s="119"/>
      <c r="Y37" s="119"/>
      <c r="Z37" s="119"/>
      <c r="AA37" s="119"/>
      <c r="AB37" s="119"/>
      <c r="AC37" s="119" t="str">
        <f>IF(AB37="","",COUNTIF($AB$4:AB37,AB37))</f>
        <v/>
      </c>
      <c r="AD37" s="175"/>
      <c r="AE37" s="323"/>
      <c r="AF37" s="245"/>
      <c r="AG37" s="234"/>
      <c r="AH37" s="262">
        <f t="shared" si="24"/>
        <v>0</v>
      </c>
      <c r="AI37" s="47"/>
      <c r="AJ37" s="87" t="str">
        <f t="shared" si="25"/>
        <v/>
      </c>
      <c r="AK37" s="254"/>
      <c r="AL37" s="255"/>
      <c r="AM37" s="208"/>
      <c r="AN37" s="209"/>
      <c r="AO37" s="214"/>
      <c r="AP37" s="249"/>
      <c r="AQ37" s="213"/>
      <c r="AR37" s="106"/>
      <c r="AS37" s="32"/>
      <c r="AT37" s="210"/>
      <c r="AU37" s="216"/>
      <c r="AV37" s="265"/>
      <c r="AW37" s="271"/>
      <c r="AX37" s="271" t="str">
        <f t="shared" si="26"/>
        <v/>
      </c>
      <c r="AY37" s="272" t="str">
        <f t="shared" si="27"/>
        <v/>
      </c>
      <c r="AZ37" s="276"/>
      <c r="BA37" s="276"/>
      <c r="BB37" s="276"/>
      <c r="BC37" s="276"/>
      <c r="BD37" s="276"/>
      <c r="BE37" s="277"/>
      <c r="BF37" s="277"/>
    </row>
    <row r="38" spans="1:58" ht="48" customHeight="1">
      <c r="A38" s="126">
        <f t="shared" si="16"/>
        <v>7</v>
      </c>
      <c r="B38" s="126">
        <f t="shared" si="17"/>
        <v>0</v>
      </c>
      <c r="C38" s="128">
        <f t="shared" si="18"/>
        <v>9</v>
      </c>
      <c r="D38" s="128">
        <f t="shared" si="19"/>
        <v>0</v>
      </c>
      <c r="E38" s="128">
        <f t="shared" si="20"/>
        <v>4</v>
      </c>
      <c r="F38" s="128">
        <f t="shared" si="21"/>
        <v>0</v>
      </c>
      <c r="G38" s="127">
        <v>35</v>
      </c>
      <c r="H38" s="203" t="str">
        <f t="shared" si="22"/>
        <v/>
      </c>
      <c r="I38" s="169" t="str">
        <f>AC38&amp;"-"&amp;IF(AC38="","",COUNTIF($AC$4:AC38,AC38))</f>
        <v>-</v>
      </c>
      <c r="J38" s="124">
        <v>8</v>
      </c>
      <c r="K38" s="182"/>
      <c r="L38" s="182"/>
      <c r="M38" s="183"/>
      <c r="N38" s="243"/>
      <c r="O38" s="118"/>
      <c r="P38" s="56"/>
      <c r="Q38" s="25"/>
      <c r="R38" s="130" t="str">
        <f t="shared" si="23"/>
        <v/>
      </c>
      <c r="S38" s="26"/>
      <c r="T38" s="26"/>
      <c r="U38" s="227"/>
      <c r="V38" s="27"/>
      <c r="W38" s="28"/>
      <c r="X38" s="119"/>
      <c r="Y38" s="119"/>
      <c r="Z38" s="119"/>
      <c r="AA38" s="119"/>
      <c r="AB38" s="119"/>
      <c r="AC38" s="119" t="str">
        <f>IF(AB38="","",COUNTIF($AB$4:AB38,AB38))</f>
        <v/>
      </c>
      <c r="AD38" s="175"/>
      <c r="AE38" s="323"/>
      <c r="AF38" s="246"/>
      <c r="AG38" s="231"/>
      <c r="AH38" s="262">
        <f t="shared" si="24"/>
        <v>0</v>
      </c>
      <c r="AI38" s="47"/>
      <c r="AJ38" s="87" t="str">
        <f t="shared" si="25"/>
        <v/>
      </c>
      <c r="AK38" s="254"/>
      <c r="AL38" s="255"/>
      <c r="AM38" s="208"/>
      <c r="AN38" s="209"/>
      <c r="AO38" s="214"/>
      <c r="AP38" s="249"/>
      <c r="AQ38" s="213"/>
      <c r="AR38" s="106"/>
      <c r="AS38" s="32"/>
      <c r="AT38" s="210"/>
      <c r="AU38" s="208"/>
      <c r="AV38" s="265"/>
      <c r="AW38" s="271"/>
      <c r="AX38" s="271" t="str">
        <f t="shared" si="26"/>
        <v/>
      </c>
      <c r="AY38" s="272" t="str">
        <f t="shared" si="27"/>
        <v/>
      </c>
      <c r="AZ38" s="276"/>
      <c r="BA38" s="276"/>
      <c r="BB38" s="276"/>
      <c r="BC38" s="276"/>
      <c r="BD38" s="276"/>
      <c r="BE38" s="277"/>
      <c r="BF38" s="277"/>
    </row>
    <row r="39" spans="1:58" ht="30.75" customHeight="1">
      <c r="A39" s="126">
        <f t="shared" si="16"/>
        <v>7</v>
      </c>
      <c r="B39" s="126">
        <f t="shared" si="17"/>
        <v>0</v>
      </c>
      <c r="C39" s="128">
        <f t="shared" si="18"/>
        <v>9</v>
      </c>
      <c r="D39" s="128">
        <f t="shared" si="19"/>
        <v>0</v>
      </c>
      <c r="E39" s="128">
        <f t="shared" si="20"/>
        <v>4</v>
      </c>
      <c r="F39" s="128">
        <f t="shared" si="21"/>
        <v>0</v>
      </c>
      <c r="G39" s="129">
        <v>36</v>
      </c>
      <c r="H39" s="203" t="str">
        <f t="shared" si="22"/>
        <v/>
      </c>
      <c r="I39" s="169" t="str">
        <f>AC39&amp;"-"&amp;IF(AC39="","",COUNTIF($AC$4:AC39,AC39))</f>
        <v>-</v>
      </c>
      <c r="J39" s="124">
        <v>9</v>
      </c>
      <c r="K39" s="182"/>
      <c r="L39" s="182"/>
      <c r="M39" s="183"/>
      <c r="N39" s="243"/>
      <c r="O39" s="118"/>
      <c r="P39" s="56"/>
      <c r="Q39" s="25"/>
      <c r="R39" s="130" t="str">
        <f t="shared" si="23"/>
        <v/>
      </c>
      <c r="S39" s="26"/>
      <c r="T39" s="26"/>
      <c r="U39" s="227"/>
      <c r="V39" s="27"/>
      <c r="W39" s="28"/>
      <c r="X39" s="119"/>
      <c r="Y39" s="119"/>
      <c r="Z39" s="119"/>
      <c r="AA39" s="119"/>
      <c r="AB39" s="119"/>
      <c r="AC39" s="119" t="str">
        <f>IF(AB39="","",COUNTIF($AB$4:AB39,AB39))</f>
        <v/>
      </c>
      <c r="AD39" s="175"/>
      <c r="AE39" s="323"/>
      <c r="AF39" s="245"/>
      <c r="AG39" s="231"/>
      <c r="AH39" s="262">
        <f t="shared" si="24"/>
        <v>0</v>
      </c>
      <c r="AI39" s="47"/>
      <c r="AJ39" s="87" t="str">
        <f t="shared" si="25"/>
        <v/>
      </c>
      <c r="AK39" s="254"/>
      <c r="AL39" s="255"/>
      <c r="AM39" s="208"/>
      <c r="AN39" s="209"/>
      <c r="AO39" s="210"/>
      <c r="AP39" s="249"/>
      <c r="AQ39" s="213"/>
      <c r="AR39" s="106"/>
      <c r="AS39" s="32"/>
      <c r="AT39" s="210"/>
      <c r="AU39" s="216"/>
      <c r="AV39" s="265"/>
      <c r="AW39" s="271"/>
      <c r="AX39" s="271" t="str">
        <f t="shared" si="26"/>
        <v/>
      </c>
      <c r="AY39" s="272" t="str">
        <f t="shared" si="27"/>
        <v/>
      </c>
      <c r="AZ39" s="276"/>
      <c r="BA39" s="276"/>
      <c r="BB39" s="276"/>
      <c r="BC39" s="276"/>
      <c r="BD39" s="276"/>
      <c r="BE39" s="277"/>
      <c r="BF39" s="277"/>
    </row>
    <row r="40" spans="1:58" ht="24" customHeight="1">
      <c r="A40" s="126">
        <f t="shared" si="16"/>
        <v>7</v>
      </c>
      <c r="B40" s="126">
        <f t="shared" si="17"/>
        <v>0</v>
      </c>
      <c r="C40" s="128">
        <f t="shared" si="18"/>
        <v>9</v>
      </c>
      <c r="D40" s="128">
        <f t="shared" si="19"/>
        <v>0</v>
      </c>
      <c r="E40" s="128">
        <f t="shared" si="20"/>
        <v>4</v>
      </c>
      <c r="F40" s="128">
        <f t="shared" si="21"/>
        <v>0</v>
      </c>
      <c r="G40" s="127">
        <v>37</v>
      </c>
      <c r="H40" s="203" t="str">
        <f t="shared" si="22"/>
        <v/>
      </c>
      <c r="I40" s="169" t="str">
        <f>AC40&amp;"-"&amp;IF(AC40="","",COUNTIF($AC$4:AC40,AC40))</f>
        <v>-</v>
      </c>
      <c r="J40" s="124">
        <v>10</v>
      </c>
      <c r="K40" s="182"/>
      <c r="L40" s="182"/>
      <c r="M40" s="183"/>
      <c r="N40" s="243"/>
      <c r="O40" s="118"/>
      <c r="P40" s="56"/>
      <c r="Q40" s="25"/>
      <c r="R40" s="130" t="str">
        <f t="shared" si="23"/>
        <v/>
      </c>
      <c r="S40" s="26"/>
      <c r="T40" s="26"/>
      <c r="U40" s="227"/>
      <c r="V40" s="27"/>
      <c r="W40" s="28"/>
      <c r="X40" s="119"/>
      <c r="Y40" s="119"/>
      <c r="Z40" s="119"/>
      <c r="AA40" s="119"/>
      <c r="AB40" s="119"/>
      <c r="AC40" s="119" t="str">
        <f>IF(AB40="","",COUNTIF($AB$4:AB40,AB40))</f>
        <v/>
      </c>
      <c r="AD40" s="175"/>
      <c r="AE40" s="323"/>
      <c r="AF40" s="245"/>
      <c r="AG40" s="231"/>
      <c r="AH40" s="262">
        <f t="shared" si="24"/>
        <v>0</v>
      </c>
      <c r="AI40" s="47"/>
      <c r="AJ40" s="87" t="str">
        <f t="shared" si="25"/>
        <v/>
      </c>
      <c r="AK40" s="254"/>
      <c r="AL40" s="255"/>
      <c r="AM40" s="208"/>
      <c r="AN40" s="209"/>
      <c r="AO40" s="214"/>
      <c r="AP40" s="249"/>
      <c r="AQ40" s="213"/>
      <c r="AR40" s="106"/>
      <c r="AS40" s="32"/>
      <c r="AT40" s="210"/>
      <c r="AU40" s="208"/>
      <c r="AV40" s="265"/>
      <c r="AW40" s="271"/>
      <c r="AX40" s="271" t="str">
        <f t="shared" si="26"/>
        <v/>
      </c>
      <c r="AY40" s="272" t="str">
        <f t="shared" si="27"/>
        <v/>
      </c>
      <c r="AZ40" s="276"/>
      <c r="BA40" s="276"/>
      <c r="BB40" s="276"/>
      <c r="BC40" s="276"/>
      <c r="BD40" s="276"/>
      <c r="BE40" s="277"/>
      <c r="BF40" s="277"/>
    </row>
    <row r="41" spans="1:58" ht="37.5" customHeight="1">
      <c r="A41" s="126">
        <f t="shared" si="16"/>
        <v>7</v>
      </c>
      <c r="B41" s="126">
        <f t="shared" si="17"/>
        <v>0</v>
      </c>
      <c r="C41" s="128">
        <f t="shared" si="18"/>
        <v>9</v>
      </c>
      <c r="D41" s="128">
        <f t="shared" si="19"/>
        <v>0</v>
      </c>
      <c r="E41" s="128">
        <f t="shared" si="20"/>
        <v>4</v>
      </c>
      <c r="F41" s="128">
        <f t="shared" si="21"/>
        <v>0</v>
      </c>
      <c r="G41" s="129">
        <v>38</v>
      </c>
      <c r="H41" s="203" t="str">
        <f t="shared" si="22"/>
        <v/>
      </c>
      <c r="I41" s="169" t="str">
        <f>AC41&amp;"-"&amp;IF(AC41="","",COUNTIF($AC$4:AC41,AC41))</f>
        <v>-</v>
      </c>
      <c r="J41" s="124">
        <v>11</v>
      </c>
      <c r="K41" s="182"/>
      <c r="L41" s="182"/>
      <c r="M41" s="183"/>
      <c r="N41" s="243"/>
      <c r="O41" s="118"/>
      <c r="P41" s="56"/>
      <c r="Q41" s="25"/>
      <c r="R41" s="130" t="str">
        <f t="shared" si="23"/>
        <v/>
      </c>
      <c r="S41" s="26"/>
      <c r="T41" s="26"/>
      <c r="U41" s="227"/>
      <c r="V41" s="27"/>
      <c r="W41" s="28"/>
      <c r="X41" s="119"/>
      <c r="Y41" s="119"/>
      <c r="Z41" s="119"/>
      <c r="AA41" s="119"/>
      <c r="AB41" s="119"/>
      <c r="AC41" s="119" t="str">
        <f>IF(AB41="","",COUNTIF($AB$4:AB41,AB41))</f>
        <v/>
      </c>
      <c r="AD41" s="175"/>
      <c r="AE41" s="323"/>
      <c r="AF41" s="245"/>
      <c r="AG41" s="231"/>
      <c r="AH41" s="262">
        <f t="shared" si="24"/>
        <v>0</v>
      </c>
      <c r="AI41" s="47"/>
      <c r="AJ41" s="87" t="str">
        <f t="shared" si="25"/>
        <v/>
      </c>
      <c r="AK41" s="254"/>
      <c r="AL41" s="255"/>
      <c r="AM41" s="208"/>
      <c r="AN41" s="209"/>
      <c r="AO41" s="210"/>
      <c r="AP41" s="249"/>
      <c r="AQ41" s="213"/>
      <c r="AR41" s="106"/>
      <c r="AS41" s="32"/>
      <c r="AT41" s="210"/>
      <c r="AU41" s="216"/>
      <c r="AV41" s="265"/>
      <c r="AW41" s="271"/>
      <c r="AX41" s="271" t="str">
        <f t="shared" si="26"/>
        <v/>
      </c>
      <c r="AY41" s="272" t="str">
        <f t="shared" si="27"/>
        <v/>
      </c>
      <c r="AZ41" s="276"/>
      <c r="BA41" s="276"/>
      <c r="BB41" s="276"/>
      <c r="BC41" s="276"/>
      <c r="BD41" s="276"/>
      <c r="BE41" s="277"/>
      <c r="BF41" s="277"/>
    </row>
    <row r="42" spans="1:58" ht="24" customHeight="1">
      <c r="A42" s="126">
        <f t="shared" si="16"/>
        <v>7</v>
      </c>
      <c r="B42" s="126">
        <f t="shared" si="17"/>
        <v>0</v>
      </c>
      <c r="C42" s="128">
        <f t="shared" si="18"/>
        <v>9</v>
      </c>
      <c r="D42" s="128">
        <f t="shared" si="19"/>
        <v>0</v>
      </c>
      <c r="E42" s="128">
        <f t="shared" si="20"/>
        <v>4</v>
      </c>
      <c r="F42" s="128">
        <f t="shared" si="21"/>
        <v>0</v>
      </c>
      <c r="G42" s="127">
        <v>39</v>
      </c>
      <c r="H42" s="203" t="str">
        <f t="shared" si="22"/>
        <v/>
      </c>
      <c r="I42" s="169" t="str">
        <f>AC42&amp;"-"&amp;IF(AC42="","",COUNTIF($AC$4:AC42,AC42))</f>
        <v>-</v>
      </c>
      <c r="J42" s="124">
        <v>12</v>
      </c>
      <c r="K42" s="182"/>
      <c r="L42" s="182"/>
      <c r="M42" s="183"/>
      <c r="N42" s="243"/>
      <c r="O42" s="118"/>
      <c r="P42" s="56"/>
      <c r="Q42" s="25"/>
      <c r="R42" s="130" t="str">
        <f t="shared" si="23"/>
        <v/>
      </c>
      <c r="S42" s="26"/>
      <c r="T42" s="26"/>
      <c r="U42" s="227"/>
      <c r="V42" s="27"/>
      <c r="W42" s="28"/>
      <c r="X42" s="119"/>
      <c r="Y42" s="119"/>
      <c r="Z42" s="119"/>
      <c r="AA42" s="119"/>
      <c r="AB42" s="119"/>
      <c r="AC42" s="119" t="str">
        <f>IF(AB42="","",COUNTIF($AB$4:AB42,AB42))</f>
        <v/>
      </c>
      <c r="AD42" s="175"/>
      <c r="AE42" s="323"/>
      <c r="AF42" s="246"/>
      <c r="AG42" s="231"/>
      <c r="AH42" s="262">
        <f t="shared" si="24"/>
        <v>0</v>
      </c>
      <c r="AI42" s="47"/>
      <c r="AJ42" s="87" t="str">
        <f t="shared" si="25"/>
        <v/>
      </c>
      <c r="AK42" s="254"/>
      <c r="AL42" s="255"/>
      <c r="AM42" s="208"/>
      <c r="AN42" s="209"/>
      <c r="AO42" s="216"/>
      <c r="AP42" s="249"/>
      <c r="AQ42" s="213"/>
      <c r="AR42" s="106"/>
      <c r="AS42" s="32"/>
      <c r="AT42" s="210"/>
      <c r="AU42" s="216"/>
      <c r="AV42" s="265"/>
      <c r="AW42" s="271"/>
      <c r="AX42" s="271" t="str">
        <f t="shared" si="26"/>
        <v/>
      </c>
      <c r="AY42" s="272" t="str">
        <f t="shared" si="27"/>
        <v/>
      </c>
      <c r="AZ42" s="276"/>
      <c r="BA42" s="276"/>
      <c r="BB42" s="276"/>
      <c r="BC42" s="276"/>
      <c r="BD42" s="276"/>
      <c r="BE42" s="277"/>
      <c r="BF42" s="277"/>
    </row>
    <row r="43" spans="1:58" ht="25.5" customHeight="1">
      <c r="A43" s="126">
        <f t="shared" si="16"/>
        <v>7</v>
      </c>
      <c r="B43" s="126">
        <f t="shared" si="17"/>
        <v>0</v>
      </c>
      <c r="C43" s="128">
        <f t="shared" si="18"/>
        <v>9</v>
      </c>
      <c r="D43" s="128">
        <f t="shared" si="19"/>
        <v>0</v>
      </c>
      <c r="E43" s="128">
        <f t="shared" si="20"/>
        <v>4</v>
      </c>
      <c r="F43" s="128">
        <f t="shared" si="21"/>
        <v>0</v>
      </c>
      <c r="G43" s="129">
        <v>40</v>
      </c>
      <c r="H43" s="203" t="str">
        <f t="shared" si="22"/>
        <v/>
      </c>
      <c r="I43" s="169" t="str">
        <f>AC43&amp;"-"&amp;IF(AC43="","",COUNTIF($AC$4:AC43,AC43))</f>
        <v>-</v>
      </c>
      <c r="J43" s="124">
        <v>13</v>
      </c>
      <c r="K43" s="182"/>
      <c r="L43" s="182"/>
      <c r="M43" s="183"/>
      <c r="N43" s="243"/>
      <c r="O43" s="118"/>
      <c r="P43" s="56"/>
      <c r="Q43" s="25"/>
      <c r="R43" s="130" t="str">
        <f t="shared" si="23"/>
        <v/>
      </c>
      <c r="S43" s="26"/>
      <c r="T43" s="26"/>
      <c r="U43" s="227"/>
      <c r="V43" s="27"/>
      <c r="W43" s="28"/>
      <c r="X43" s="119"/>
      <c r="Y43" s="119"/>
      <c r="Z43" s="119"/>
      <c r="AA43" s="119"/>
      <c r="AB43" s="119"/>
      <c r="AC43" s="119" t="str">
        <f>IF(AB43="","",COUNTIF($AB$4:AB43,AB43))</f>
        <v/>
      </c>
      <c r="AD43" s="175"/>
      <c r="AE43" s="323"/>
      <c r="AF43" s="245"/>
      <c r="AG43" s="231"/>
      <c r="AH43" s="262">
        <f t="shared" si="24"/>
        <v>0</v>
      </c>
      <c r="AI43" s="47"/>
      <c r="AJ43" s="87" t="str">
        <f t="shared" si="25"/>
        <v/>
      </c>
      <c r="AK43" s="254"/>
      <c r="AL43" s="255"/>
      <c r="AM43" s="208"/>
      <c r="AN43" s="209"/>
      <c r="AO43" s="210"/>
      <c r="AP43" s="249"/>
      <c r="AQ43" s="213"/>
      <c r="AR43" s="106"/>
      <c r="AS43" s="32"/>
      <c r="AT43" s="210"/>
      <c r="AU43" s="216"/>
      <c r="AV43" s="265"/>
      <c r="AW43" s="271"/>
      <c r="AX43" s="271" t="str">
        <f t="shared" si="26"/>
        <v/>
      </c>
      <c r="AY43" s="272" t="str">
        <f t="shared" si="27"/>
        <v/>
      </c>
      <c r="AZ43" s="276"/>
      <c r="BA43" s="276"/>
      <c r="BB43" s="276"/>
      <c r="BC43" s="276"/>
      <c r="BD43" s="276"/>
      <c r="BE43" s="277"/>
      <c r="BF43" s="277"/>
    </row>
    <row r="44" spans="1:58" ht="30.75" customHeight="1">
      <c r="A44" s="126">
        <f t="shared" si="16"/>
        <v>7</v>
      </c>
      <c r="B44" s="126">
        <f t="shared" si="17"/>
        <v>0</v>
      </c>
      <c r="C44" s="128">
        <f t="shared" si="18"/>
        <v>9</v>
      </c>
      <c r="D44" s="128">
        <f t="shared" si="19"/>
        <v>0</v>
      </c>
      <c r="E44" s="128">
        <f t="shared" si="20"/>
        <v>4</v>
      </c>
      <c r="F44" s="128">
        <f t="shared" si="21"/>
        <v>0</v>
      </c>
      <c r="G44" s="127">
        <v>41</v>
      </c>
      <c r="H44" s="203" t="str">
        <f t="shared" si="22"/>
        <v/>
      </c>
      <c r="I44" s="169" t="str">
        <f>AC44&amp;"-"&amp;IF(AC44="","",COUNTIF($AC$4:AC44,AC44))</f>
        <v>-</v>
      </c>
      <c r="J44" s="124">
        <v>14</v>
      </c>
      <c r="K44" s="182"/>
      <c r="L44" s="182"/>
      <c r="M44" s="183"/>
      <c r="N44" s="243"/>
      <c r="O44" s="118"/>
      <c r="P44" s="56"/>
      <c r="Q44" s="25"/>
      <c r="R44" s="130" t="str">
        <f t="shared" si="23"/>
        <v/>
      </c>
      <c r="S44" s="26"/>
      <c r="T44" s="26"/>
      <c r="U44" s="227"/>
      <c r="V44" s="27"/>
      <c r="W44" s="28"/>
      <c r="X44" s="119"/>
      <c r="Y44" s="119"/>
      <c r="Z44" s="119"/>
      <c r="AA44" s="119"/>
      <c r="AB44" s="119"/>
      <c r="AC44" s="119" t="str">
        <f>IF(AB44="","",COUNTIF($AB$4:AB44,AB44))</f>
        <v/>
      </c>
      <c r="AD44" s="196"/>
      <c r="AE44" s="323"/>
      <c r="AF44" s="245"/>
      <c r="AG44" s="235"/>
      <c r="AH44" s="262">
        <f t="shared" si="24"/>
        <v>0</v>
      </c>
      <c r="AI44" s="47"/>
      <c r="AJ44" s="87" t="str">
        <f t="shared" si="25"/>
        <v/>
      </c>
      <c r="AK44" s="254"/>
      <c r="AL44" s="255"/>
      <c r="AM44" s="208"/>
      <c r="AN44" s="209"/>
      <c r="AO44" s="214"/>
      <c r="AP44" s="249"/>
      <c r="AQ44" s="213"/>
      <c r="AR44" s="106"/>
      <c r="AS44" s="32"/>
      <c r="AT44" s="210"/>
      <c r="AU44" s="216"/>
      <c r="AV44" s="265"/>
      <c r="AW44" s="271"/>
      <c r="AX44" s="271" t="str">
        <f t="shared" si="26"/>
        <v/>
      </c>
      <c r="AY44" s="272" t="str">
        <f t="shared" si="27"/>
        <v/>
      </c>
      <c r="AZ44" s="276"/>
      <c r="BA44" s="276"/>
      <c r="BB44" s="276"/>
      <c r="BC44" s="276"/>
      <c r="BD44" s="276"/>
      <c r="BE44" s="277"/>
      <c r="BF44" s="277"/>
    </row>
    <row r="45" spans="1:58" ht="24" customHeight="1">
      <c r="A45" s="126">
        <f t="shared" si="16"/>
        <v>7</v>
      </c>
      <c r="B45" s="126">
        <f t="shared" si="17"/>
        <v>0</v>
      </c>
      <c r="C45" s="128">
        <f t="shared" si="18"/>
        <v>9</v>
      </c>
      <c r="D45" s="128">
        <f t="shared" si="19"/>
        <v>0</v>
      </c>
      <c r="E45" s="128">
        <f t="shared" si="20"/>
        <v>4</v>
      </c>
      <c r="F45" s="128">
        <f t="shared" si="21"/>
        <v>0</v>
      </c>
      <c r="G45" s="129">
        <v>42</v>
      </c>
      <c r="H45" s="203" t="str">
        <f t="shared" si="22"/>
        <v/>
      </c>
      <c r="I45" s="169" t="str">
        <f>AC45&amp;"-"&amp;IF(AC45="","",COUNTIF($AC$4:AC45,AC45))</f>
        <v>-</v>
      </c>
      <c r="J45" s="124">
        <v>15</v>
      </c>
      <c r="K45" s="182"/>
      <c r="L45" s="182"/>
      <c r="M45" s="183"/>
      <c r="N45" s="243"/>
      <c r="O45" s="118"/>
      <c r="P45" s="56"/>
      <c r="Q45" s="25"/>
      <c r="R45" s="130" t="str">
        <f t="shared" si="23"/>
        <v/>
      </c>
      <c r="S45" s="26"/>
      <c r="T45" s="26"/>
      <c r="U45" s="227"/>
      <c r="V45" s="27"/>
      <c r="W45" s="28"/>
      <c r="X45" s="119"/>
      <c r="Y45" s="119"/>
      <c r="Z45" s="119"/>
      <c r="AA45" s="119"/>
      <c r="AB45" s="119"/>
      <c r="AC45" s="119" t="str">
        <f>IF(AB45="","",COUNTIF($AB$4:AB45,AB45))</f>
        <v/>
      </c>
      <c r="AD45" s="175"/>
      <c r="AE45" s="323"/>
      <c r="AF45" s="245"/>
      <c r="AG45" s="231"/>
      <c r="AH45" s="262">
        <f t="shared" si="24"/>
        <v>0</v>
      </c>
      <c r="AI45" s="47"/>
      <c r="AJ45" s="87" t="str">
        <f t="shared" si="25"/>
        <v/>
      </c>
      <c r="AK45" s="254"/>
      <c r="AL45" s="255"/>
      <c r="AM45" s="208"/>
      <c r="AN45" s="209"/>
      <c r="AO45" s="210"/>
      <c r="AP45" s="249"/>
      <c r="AQ45" s="213"/>
      <c r="AR45" s="106"/>
      <c r="AS45" s="32"/>
      <c r="AT45" s="210"/>
      <c r="AU45" s="216"/>
      <c r="AV45" s="265"/>
      <c r="AW45" s="271"/>
      <c r="AX45" s="271" t="str">
        <f t="shared" si="26"/>
        <v/>
      </c>
      <c r="AY45" s="272" t="str">
        <f t="shared" si="27"/>
        <v/>
      </c>
      <c r="AZ45" s="276"/>
      <c r="BA45" s="276"/>
      <c r="BB45" s="276"/>
      <c r="BC45" s="276"/>
      <c r="BD45" s="276"/>
      <c r="BE45" s="277"/>
      <c r="BF45" s="277"/>
    </row>
    <row r="46" spans="1:58" ht="24" customHeight="1">
      <c r="A46" s="126">
        <f t="shared" si="16"/>
        <v>7</v>
      </c>
      <c r="B46" s="126">
        <f t="shared" si="17"/>
        <v>0</v>
      </c>
      <c r="C46" s="128">
        <f t="shared" si="18"/>
        <v>9</v>
      </c>
      <c r="D46" s="128">
        <f t="shared" si="19"/>
        <v>0</v>
      </c>
      <c r="E46" s="128">
        <f t="shared" si="20"/>
        <v>4</v>
      </c>
      <c r="F46" s="128">
        <f t="shared" si="21"/>
        <v>0</v>
      </c>
      <c r="G46" s="127">
        <v>43</v>
      </c>
      <c r="H46" s="203" t="str">
        <f t="shared" si="22"/>
        <v/>
      </c>
      <c r="I46" s="169" t="str">
        <f>AC46&amp;"-"&amp;IF(AC46="","",COUNTIF($AC$4:AC46,AC46))</f>
        <v>-</v>
      </c>
      <c r="J46" s="124">
        <v>16</v>
      </c>
      <c r="K46" s="182"/>
      <c r="L46" s="182"/>
      <c r="M46" s="183"/>
      <c r="N46" s="243"/>
      <c r="O46" s="118"/>
      <c r="P46" s="56"/>
      <c r="Q46" s="25"/>
      <c r="R46" s="130" t="str">
        <f t="shared" si="23"/>
        <v/>
      </c>
      <c r="S46" s="26"/>
      <c r="T46" s="26"/>
      <c r="U46" s="227"/>
      <c r="V46" s="27"/>
      <c r="W46" s="28"/>
      <c r="X46" s="119"/>
      <c r="Y46" s="119"/>
      <c r="Z46" s="119"/>
      <c r="AA46" s="119"/>
      <c r="AB46" s="119"/>
      <c r="AC46" s="119" t="str">
        <f>IF(AB46="","",COUNTIF($AB$4:AB46,AB46))</f>
        <v/>
      </c>
      <c r="AD46" s="175"/>
      <c r="AE46" s="323"/>
      <c r="AF46" s="245"/>
      <c r="AG46" s="231"/>
      <c r="AH46" s="262">
        <f t="shared" si="24"/>
        <v>0</v>
      </c>
      <c r="AI46" s="47"/>
      <c r="AJ46" s="87" t="str">
        <f t="shared" si="25"/>
        <v/>
      </c>
      <c r="AK46" s="254"/>
      <c r="AL46" s="255"/>
      <c r="AM46" s="208"/>
      <c r="AN46" s="209"/>
      <c r="AO46" s="210"/>
      <c r="AP46" s="249"/>
      <c r="AQ46" s="213"/>
      <c r="AR46" s="106"/>
      <c r="AS46" s="32"/>
      <c r="AT46" s="210"/>
      <c r="AU46" s="216"/>
      <c r="AV46" s="265"/>
      <c r="AW46" s="271"/>
      <c r="AX46" s="271" t="str">
        <f t="shared" si="26"/>
        <v/>
      </c>
      <c r="AY46" s="272" t="str">
        <f t="shared" si="27"/>
        <v/>
      </c>
      <c r="AZ46" s="276"/>
      <c r="BA46" s="276"/>
      <c r="BB46" s="276"/>
      <c r="BC46" s="276"/>
      <c r="BD46" s="276"/>
      <c r="BE46" s="277"/>
      <c r="BF46" s="277"/>
    </row>
    <row r="47" spans="1:58" ht="45.75" customHeight="1">
      <c r="A47" s="126">
        <f t="shared" si="16"/>
        <v>7</v>
      </c>
      <c r="B47" s="126">
        <f t="shared" si="17"/>
        <v>0</v>
      </c>
      <c r="C47" s="128">
        <f t="shared" si="18"/>
        <v>9</v>
      </c>
      <c r="D47" s="128">
        <f t="shared" si="19"/>
        <v>0</v>
      </c>
      <c r="E47" s="128">
        <f t="shared" si="20"/>
        <v>4</v>
      </c>
      <c r="F47" s="128">
        <f t="shared" si="21"/>
        <v>0</v>
      </c>
      <c r="G47" s="129">
        <v>44</v>
      </c>
      <c r="H47" s="203" t="str">
        <f t="shared" si="22"/>
        <v/>
      </c>
      <c r="I47" s="169" t="str">
        <f>AC47&amp;"-"&amp;IF(AC47="","",COUNTIF($AC$4:AC47,AC47))</f>
        <v>-</v>
      </c>
      <c r="J47" s="124">
        <v>17</v>
      </c>
      <c r="K47" s="182"/>
      <c r="L47" s="182"/>
      <c r="M47" s="183"/>
      <c r="N47" s="243"/>
      <c r="O47" s="118"/>
      <c r="P47" s="56"/>
      <c r="Q47" s="25"/>
      <c r="R47" s="130" t="str">
        <f t="shared" si="23"/>
        <v/>
      </c>
      <c r="S47" s="26"/>
      <c r="T47" s="26"/>
      <c r="U47" s="227"/>
      <c r="V47" s="27"/>
      <c r="W47" s="28"/>
      <c r="X47" s="119"/>
      <c r="Y47" s="119"/>
      <c r="Z47" s="119"/>
      <c r="AA47" s="119"/>
      <c r="AB47" s="119"/>
      <c r="AC47" s="119" t="str">
        <f>IF(AB47="","",COUNTIF($AB$4:AB47,AB47))</f>
        <v/>
      </c>
      <c r="AD47" s="175"/>
      <c r="AE47" s="323"/>
      <c r="AF47" s="245"/>
      <c r="AG47" s="231"/>
      <c r="AH47" s="262">
        <f t="shared" si="24"/>
        <v>0</v>
      </c>
      <c r="AI47" s="47"/>
      <c r="AJ47" s="87" t="str">
        <f t="shared" si="25"/>
        <v/>
      </c>
      <c r="AK47" s="254"/>
      <c r="AL47" s="250"/>
      <c r="AM47" s="208"/>
      <c r="AN47" s="209"/>
      <c r="AO47" s="210"/>
      <c r="AP47" s="249"/>
      <c r="AQ47" s="213"/>
      <c r="AR47" s="106"/>
      <c r="AS47" s="32"/>
      <c r="AT47" s="210"/>
      <c r="AU47" s="209"/>
      <c r="AV47" s="265"/>
      <c r="AW47" s="271"/>
      <c r="AX47" s="271" t="str">
        <f t="shared" si="26"/>
        <v/>
      </c>
      <c r="AY47" s="272" t="str">
        <f t="shared" si="27"/>
        <v/>
      </c>
      <c r="AZ47" s="276"/>
      <c r="BA47" s="276"/>
      <c r="BB47" s="276"/>
      <c r="BC47" s="276"/>
      <c r="BD47" s="276"/>
      <c r="BE47" s="277"/>
      <c r="BF47" s="277"/>
    </row>
    <row r="48" spans="1:58" ht="24" customHeight="1">
      <c r="A48" s="126">
        <f t="shared" si="16"/>
        <v>7</v>
      </c>
      <c r="B48" s="126">
        <f t="shared" si="17"/>
        <v>0</v>
      </c>
      <c r="C48" s="128">
        <f t="shared" si="18"/>
        <v>9</v>
      </c>
      <c r="D48" s="128">
        <f t="shared" si="19"/>
        <v>0</v>
      </c>
      <c r="E48" s="128">
        <f t="shared" si="20"/>
        <v>4</v>
      </c>
      <c r="F48" s="128">
        <f t="shared" si="21"/>
        <v>0</v>
      </c>
      <c r="G48" s="127">
        <v>45</v>
      </c>
      <c r="H48" s="203" t="str">
        <f t="shared" si="22"/>
        <v/>
      </c>
      <c r="I48" s="169" t="str">
        <f>AC48&amp;"-"&amp;IF(AC48="","",COUNTIF($AC$4:AC48,AC48))</f>
        <v>-</v>
      </c>
      <c r="J48" s="124">
        <v>18</v>
      </c>
      <c r="K48" s="182"/>
      <c r="L48" s="182"/>
      <c r="M48" s="183"/>
      <c r="N48" s="243"/>
      <c r="O48" s="118"/>
      <c r="P48" s="56"/>
      <c r="Q48" s="25"/>
      <c r="R48" s="130" t="str">
        <f t="shared" si="23"/>
        <v/>
      </c>
      <c r="S48" s="26"/>
      <c r="T48" s="26"/>
      <c r="U48" s="227"/>
      <c r="V48" s="27"/>
      <c r="W48" s="28"/>
      <c r="X48" s="119"/>
      <c r="Y48" s="119"/>
      <c r="Z48" s="119"/>
      <c r="AA48" s="119"/>
      <c r="AB48" s="119"/>
      <c r="AC48" s="119" t="str">
        <f>IF(AB48="","",COUNTIF($AB$4:AB48,AB48))</f>
        <v/>
      </c>
      <c r="AD48" s="175"/>
      <c r="AE48" s="323"/>
      <c r="AF48" s="245"/>
      <c r="AG48" s="231"/>
      <c r="AH48" s="262">
        <f t="shared" si="24"/>
        <v>0</v>
      </c>
      <c r="AI48" s="47"/>
      <c r="AJ48" s="87" t="str">
        <f t="shared" si="25"/>
        <v/>
      </c>
      <c r="AK48" s="254"/>
      <c r="AL48" s="255"/>
      <c r="AM48" s="208"/>
      <c r="AN48" s="209"/>
      <c r="AO48" s="214"/>
      <c r="AP48" s="249"/>
      <c r="AQ48" s="213"/>
      <c r="AR48" s="106"/>
      <c r="AS48" s="32"/>
      <c r="AT48" s="210"/>
      <c r="AU48" s="216"/>
      <c r="AV48" s="265"/>
      <c r="AW48" s="271"/>
      <c r="AX48" s="271" t="str">
        <f t="shared" si="26"/>
        <v/>
      </c>
      <c r="AY48" s="272" t="str">
        <f t="shared" si="27"/>
        <v/>
      </c>
      <c r="AZ48" s="276"/>
      <c r="BA48" s="276"/>
      <c r="BB48" s="276"/>
      <c r="BC48" s="276"/>
      <c r="BD48" s="276"/>
      <c r="BE48" s="277"/>
      <c r="BF48" s="277"/>
    </row>
    <row r="49" spans="1:58" ht="24" customHeight="1">
      <c r="A49" s="126">
        <f t="shared" si="16"/>
        <v>7</v>
      </c>
      <c r="B49" s="126">
        <f t="shared" si="17"/>
        <v>0</v>
      </c>
      <c r="C49" s="128">
        <f t="shared" si="18"/>
        <v>9</v>
      </c>
      <c r="D49" s="128">
        <f t="shared" si="19"/>
        <v>0</v>
      </c>
      <c r="E49" s="128">
        <f t="shared" si="20"/>
        <v>4</v>
      </c>
      <c r="F49" s="128">
        <f t="shared" si="21"/>
        <v>0</v>
      </c>
      <c r="G49" s="129">
        <v>46</v>
      </c>
      <c r="H49" s="203" t="str">
        <f t="shared" si="22"/>
        <v/>
      </c>
      <c r="I49" s="169" t="str">
        <f>AC49&amp;"-"&amp;IF(AC49="","",COUNTIF($AC$4:AC49,AC49))</f>
        <v>-</v>
      </c>
      <c r="J49" s="124">
        <v>19</v>
      </c>
      <c r="K49" s="182"/>
      <c r="L49" s="182"/>
      <c r="M49" s="183"/>
      <c r="N49" s="243"/>
      <c r="O49" s="118"/>
      <c r="P49" s="56"/>
      <c r="Q49" s="25"/>
      <c r="R49" s="130" t="str">
        <f t="shared" si="23"/>
        <v/>
      </c>
      <c r="S49" s="26"/>
      <c r="T49" s="26"/>
      <c r="U49" s="227"/>
      <c r="V49" s="27"/>
      <c r="W49" s="28"/>
      <c r="X49" s="119"/>
      <c r="Y49" s="119"/>
      <c r="Z49" s="119"/>
      <c r="AA49" s="119"/>
      <c r="AB49" s="119"/>
      <c r="AC49" s="119" t="str">
        <f>IF(AB49="","",COUNTIF($AB$4:AB49,AB49))</f>
        <v/>
      </c>
      <c r="AD49" s="175"/>
      <c r="AE49" s="323"/>
      <c r="AF49" s="245"/>
      <c r="AG49" s="231"/>
      <c r="AH49" s="262">
        <f t="shared" si="24"/>
        <v>0</v>
      </c>
      <c r="AI49" s="47"/>
      <c r="AJ49" s="87" t="str">
        <f t="shared" si="25"/>
        <v/>
      </c>
      <c r="AK49" s="254"/>
      <c r="AL49" s="250"/>
      <c r="AM49" s="208"/>
      <c r="AN49" s="209"/>
      <c r="AO49" s="214"/>
      <c r="AP49" s="249"/>
      <c r="AQ49" s="213"/>
      <c r="AR49" s="106"/>
      <c r="AS49" s="32"/>
      <c r="AT49" s="210"/>
      <c r="AU49" s="216"/>
      <c r="AV49" s="265"/>
      <c r="AW49" s="271"/>
      <c r="AX49" s="271" t="str">
        <f t="shared" si="26"/>
        <v/>
      </c>
      <c r="AY49" s="272" t="str">
        <f t="shared" si="27"/>
        <v/>
      </c>
      <c r="AZ49" s="276"/>
      <c r="BA49" s="276"/>
      <c r="BB49" s="276"/>
      <c r="BC49" s="276"/>
      <c r="BD49" s="276"/>
      <c r="BE49" s="277"/>
      <c r="BF49" s="277"/>
    </row>
    <row r="50" spans="1:58" ht="30" customHeight="1">
      <c r="A50" s="126">
        <f t="shared" si="16"/>
        <v>7</v>
      </c>
      <c r="B50" s="126">
        <f t="shared" si="17"/>
        <v>0</v>
      </c>
      <c r="C50" s="128">
        <f t="shared" si="18"/>
        <v>9</v>
      </c>
      <c r="D50" s="128">
        <f t="shared" si="19"/>
        <v>0</v>
      </c>
      <c r="E50" s="128">
        <f t="shared" si="20"/>
        <v>4</v>
      </c>
      <c r="F50" s="128">
        <f t="shared" si="21"/>
        <v>0</v>
      </c>
      <c r="G50" s="127">
        <v>47</v>
      </c>
      <c r="H50" s="203" t="str">
        <f t="shared" si="22"/>
        <v/>
      </c>
      <c r="I50" s="169" t="str">
        <f>AC50&amp;"-"&amp;IF(AC50="","",COUNTIF($AC$4:AC50,AC50))</f>
        <v>-</v>
      </c>
      <c r="J50" s="124">
        <v>20</v>
      </c>
      <c r="K50" s="182"/>
      <c r="L50" s="182"/>
      <c r="M50" s="183"/>
      <c r="N50" s="243"/>
      <c r="O50" s="118"/>
      <c r="P50" s="56"/>
      <c r="Q50" s="25"/>
      <c r="R50" s="130" t="str">
        <f t="shared" si="23"/>
        <v/>
      </c>
      <c r="S50" s="26"/>
      <c r="T50" s="26"/>
      <c r="U50" s="227"/>
      <c r="V50" s="27"/>
      <c r="W50" s="28"/>
      <c r="X50" s="119"/>
      <c r="Y50" s="119"/>
      <c r="Z50" s="119"/>
      <c r="AA50" s="119"/>
      <c r="AB50" s="119"/>
      <c r="AC50" s="119" t="str">
        <f>IF(AB50="","",COUNTIF($AB$4:AB50,AB50))</f>
        <v/>
      </c>
      <c r="AD50" s="175"/>
      <c r="AE50" s="323"/>
      <c r="AF50" s="245"/>
      <c r="AG50" s="231"/>
      <c r="AH50" s="262">
        <f t="shared" si="24"/>
        <v>0</v>
      </c>
      <c r="AI50" s="47"/>
      <c r="AJ50" s="87" t="str">
        <f t="shared" si="25"/>
        <v/>
      </c>
      <c r="AK50" s="254"/>
      <c r="AL50" s="250"/>
      <c r="AM50" s="208"/>
      <c r="AN50" s="209"/>
      <c r="AO50" s="214"/>
      <c r="AP50" s="249"/>
      <c r="AQ50" s="213"/>
      <c r="AR50" s="106"/>
      <c r="AS50" s="32"/>
      <c r="AT50" s="210"/>
      <c r="AU50" s="216"/>
      <c r="AV50" s="265"/>
      <c r="AW50" s="271"/>
      <c r="AX50" s="271" t="str">
        <f t="shared" si="26"/>
        <v/>
      </c>
      <c r="AY50" s="272" t="str">
        <f t="shared" si="27"/>
        <v/>
      </c>
      <c r="AZ50" s="276"/>
      <c r="BA50" s="276"/>
      <c r="BB50" s="276"/>
      <c r="BC50" s="276"/>
      <c r="BD50" s="276"/>
      <c r="BE50" s="277"/>
      <c r="BF50" s="277"/>
    </row>
    <row r="51" spans="1:58" ht="24" customHeight="1">
      <c r="A51" s="126">
        <f t="shared" si="16"/>
        <v>7</v>
      </c>
      <c r="B51" s="126">
        <f t="shared" si="17"/>
        <v>0</v>
      </c>
      <c r="C51" s="128">
        <f t="shared" si="18"/>
        <v>9</v>
      </c>
      <c r="D51" s="128">
        <f t="shared" si="19"/>
        <v>0</v>
      </c>
      <c r="E51" s="128">
        <f t="shared" si="20"/>
        <v>4</v>
      </c>
      <c r="F51" s="128">
        <f t="shared" si="21"/>
        <v>0</v>
      </c>
      <c r="G51" s="129">
        <v>48</v>
      </c>
      <c r="H51" s="203" t="str">
        <f t="shared" si="22"/>
        <v/>
      </c>
      <c r="I51" s="169" t="str">
        <f>AC51&amp;"-"&amp;IF(AC51="","",COUNTIF($AC$4:AC51,AC51))</f>
        <v>-</v>
      </c>
      <c r="J51" s="124">
        <v>21</v>
      </c>
      <c r="K51" s="182"/>
      <c r="L51" s="182"/>
      <c r="M51" s="183"/>
      <c r="N51" s="243"/>
      <c r="O51" s="118"/>
      <c r="P51" s="56"/>
      <c r="Q51" s="25"/>
      <c r="R51" s="130" t="str">
        <f t="shared" si="23"/>
        <v/>
      </c>
      <c r="S51" s="26"/>
      <c r="T51" s="26"/>
      <c r="U51" s="227"/>
      <c r="V51" s="27"/>
      <c r="W51" s="28"/>
      <c r="X51" s="119"/>
      <c r="Y51" s="119"/>
      <c r="Z51" s="119"/>
      <c r="AA51" s="119"/>
      <c r="AB51" s="119"/>
      <c r="AC51" s="119" t="str">
        <f>IF(AB51="","",COUNTIF($AB$4:AB51,AB51))</f>
        <v/>
      </c>
      <c r="AD51" s="175"/>
      <c r="AE51" s="323"/>
      <c r="AF51" s="245"/>
      <c r="AG51" s="231"/>
      <c r="AH51" s="262">
        <f t="shared" si="24"/>
        <v>0</v>
      </c>
      <c r="AI51" s="47"/>
      <c r="AJ51" s="87" t="str">
        <f t="shared" si="25"/>
        <v/>
      </c>
      <c r="AK51" s="254"/>
      <c r="AL51" s="255"/>
      <c r="AM51" s="208"/>
      <c r="AN51" s="209"/>
      <c r="AO51" s="210"/>
      <c r="AP51" s="249"/>
      <c r="AQ51" s="213"/>
      <c r="AR51" s="106"/>
      <c r="AS51" s="32"/>
      <c r="AT51" s="218"/>
      <c r="AU51" s="216"/>
      <c r="AV51" s="265"/>
      <c r="AW51" s="271"/>
      <c r="AX51" s="271" t="str">
        <f t="shared" si="26"/>
        <v/>
      </c>
      <c r="AY51" s="272" t="str">
        <f t="shared" si="27"/>
        <v/>
      </c>
      <c r="AZ51" s="276"/>
      <c r="BA51" s="276"/>
      <c r="BB51" s="276"/>
      <c r="BC51" s="276"/>
      <c r="BD51" s="276"/>
      <c r="BE51" s="277"/>
      <c r="BF51" s="277"/>
    </row>
    <row r="52" spans="1:58" ht="31.7" customHeight="1">
      <c r="A52" s="126">
        <f t="shared" si="16"/>
        <v>7</v>
      </c>
      <c r="B52" s="126">
        <f t="shared" si="17"/>
        <v>0</v>
      </c>
      <c r="C52" s="128">
        <f t="shared" si="18"/>
        <v>9</v>
      </c>
      <c r="D52" s="128">
        <f t="shared" si="19"/>
        <v>0</v>
      </c>
      <c r="E52" s="128">
        <f t="shared" si="20"/>
        <v>4</v>
      </c>
      <c r="F52" s="128">
        <f t="shared" si="21"/>
        <v>0</v>
      </c>
      <c r="G52" s="127">
        <v>49</v>
      </c>
      <c r="H52" s="203" t="str">
        <f t="shared" si="22"/>
        <v/>
      </c>
      <c r="I52" s="169" t="str">
        <f>AC52&amp;"-"&amp;IF(AC52="","",COUNTIF($AC$4:AC52,AC52))</f>
        <v>-</v>
      </c>
      <c r="J52" s="124">
        <v>22</v>
      </c>
      <c r="K52" s="182"/>
      <c r="L52" s="182"/>
      <c r="M52" s="183"/>
      <c r="N52" s="243"/>
      <c r="O52" s="118"/>
      <c r="P52" s="56"/>
      <c r="Q52" s="25"/>
      <c r="R52" s="130" t="str">
        <f t="shared" si="23"/>
        <v/>
      </c>
      <c r="S52" s="26"/>
      <c r="T52" s="26"/>
      <c r="U52" s="227"/>
      <c r="V52" s="27"/>
      <c r="W52" s="28"/>
      <c r="X52" s="119"/>
      <c r="Y52" s="119"/>
      <c r="Z52" s="119"/>
      <c r="AA52" s="119"/>
      <c r="AB52" s="119"/>
      <c r="AC52" s="119" t="str">
        <f>IF(AB52="","",COUNTIF($AB$4:AB52,AB52))</f>
        <v/>
      </c>
      <c r="AD52" s="175"/>
      <c r="AE52" s="323"/>
      <c r="AF52" s="245"/>
      <c r="AG52" s="231"/>
      <c r="AH52" s="262">
        <f t="shared" si="24"/>
        <v>0</v>
      </c>
      <c r="AI52" s="47"/>
      <c r="AJ52" s="87" t="str">
        <f t="shared" si="25"/>
        <v/>
      </c>
      <c r="AK52" s="254"/>
      <c r="AL52" s="255"/>
      <c r="AM52" s="208"/>
      <c r="AN52" s="209"/>
      <c r="AO52" s="210"/>
      <c r="AP52" s="249"/>
      <c r="AQ52" s="213"/>
      <c r="AR52" s="106"/>
      <c r="AS52" s="32"/>
      <c r="AT52" s="210"/>
      <c r="AU52" s="209"/>
      <c r="AV52" s="265"/>
      <c r="AW52" s="271"/>
      <c r="AX52" s="271" t="str">
        <f t="shared" si="26"/>
        <v/>
      </c>
      <c r="AY52" s="272" t="str">
        <f t="shared" si="27"/>
        <v/>
      </c>
      <c r="AZ52" s="276"/>
      <c r="BA52" s="276"/>
      <c r="BB52" s="276"/>
      <c r="BC52" s="276"/>
      <c r="BD52" s="276"/>
      <c r="BE52" s="277"/>
      <c r="BF52" s="277"/>
    </row>
    <row r="53" spans="1:58" ht="32.450000000000003" customHeight="1">
      <c r="A53" s="126">
        <f t="shared" si="16"/>
        <v>7</v>
      </c>
      <c r="B53" s="126">
        <f t="shared" si="17"/>
        <v>0</v>
      </c>
      <c r="C53" s="128">
        <f t="shared" si="18"/>
        <v>9</v>
      </c>
      <c r="D53" s="128">
        <f t="shared" si="19"/>
        <v>0</v>
      </c>
      <c r="E53" s="128">
        <f t="shared" si="20"/>
        <v>4</v>
      </c>
      <c r="F53" s="128">
        <f t="shared" si="21"/>
        <v>0</v>
      </c>
      <c r="G53" s="129">
        <v>50</v>
      </c>
      <c r="H53" s="203" t="str">
        <f t="shared" si="22"/>
        <v/>
      </c>
      <c r="I53" s="169" t="str">
        <f>AC53&amp;"-"&amp;IF(AC53="","",COUNTIF($AC$4:AC53,AC53))</f>
        <v>-</v>
      </c>
      <c r="J53" s="124">
        <v>23</v>
      </c>
      <c r="K53" s="182"/>
      <c r="L53" s="182"/>
      <c r="M53" s="183"/>
      <c r="N53" s="243"/>
      <c r="O53" s="118"/>
      <c r="P53" s="56"/>
      <c r="Q53" s="25"/>
      <c r="R53" s="130" t="str">
        <f t="shared" si="23"/>
        <v/>
      </c>
      <c r="S53" s="26"/>
      <c r="T53" s="26"/>
      <c r="U53" s="227"/>
      <c r="V53" s="27"/>
      <c r="W53" s="28"/>
      <c r="X53" s="119"/>
      <c r="Y53" s="119"/>
      <c r="Z53" s="119"/>
      <c r="AA53" s="119"/>
      <c r="AB53" s="119"/>
      <c r="AC53" s="119" t="str">
        <f>IF(AB53="","",COUNTIF($AB$4:AB53,AB53))</f>
        <v/>
      </c>
      <c r="AD53" s="175"/>
      <c r="AE53" s="323"/>
      <c r="AF53" s="245"/>
      <c r="AG53" s="231"/>
      <c r="AH53" s="262">
        <f t="shared" si="24"/>
        <v>0</v>
      </c>
      <c r="AI53" s="47"/>
      <c r="AJ53" s="87" t="str">
        <f t="shared" si="25"/>
        <v/>
      </c>
      <c r="AK53" s="254"/>
      <c r="AL53" s="255"/>
      <c r="AM53" s="208"/>
      <c r="AN53" s="209"/>
      <c r="AO53" s="214"/>
      <c r="AP53" s="249"/>
      <c r="AQ53" s="213"/>
      <c r="AR53" s="106"/>
      <c r="AS53" s="32"/>
      <c r="AT53" s="210"/>
      <c r="AU53" s="208"/>
      <c r="AV53" s="265"/>
      <c r="AW53" s="271"/>
      <c r="AX53" s="271" t="str">
        <f t="shared" si="26"/>
        <v/>
      </c>
      <c r="AY53" s="272" t="str">
        <f t="shared" si="27"/>
        <v/>
      </c>
      <c r="AZ53" s="276"/>
      <c r="BA53" s="276"/>
      <c r="BB53" s="276"/>
      <c r="BC53" s="276"/>
      <c r="BD53" s="276"/>
      <c r="BE53" s="277"/>
      <c r="BF53" s="277"/>
    </row>
    <row r="54" spans="1:58" ht="33.75" customHeight="1">
      <c r="A54" s="126">
        <f t="shared" si="16"/>
        <v>7</v>
      </c>
      <c r="B54" s="126">
        <f t="shared" si="17"/>
        <v>0</v>
      </c>
      <c r="C54" s="128">
        <f t="shared" si="18"/>
        <v>9</v>
      </c>
      <c r="D54" s="128">
        <f t="shared" si="19"/>
        <v>0</v>
      </c>
      <c r="E54" s="128">
        <f t="shared" si="20"/>
        <v>4</v>
      </c>
      <c r="F54" s="128">
        <f t="shared" si="21"/>
        <v>0</v>
      </c>
      <c r="G54" s="127">
        <v>51</v>
      </c>
      <c r="H54" s="203" t="str">
        <f t="shared" si="22"/>
        <v/>
      </c>
      <c r="I54" s="169" t="str">
        <f>AC54&amp;"-"&amp;IF(AC54="","",COUNTIF($AC$4:AC54,AC54))</f>
        <v>-</v>
      </c>
      <c r="J54" s="124">
        <v>24</v>
      </c>
      <c r="K54" s="182"/>
      <c r="L54" s="182"/>
      <c r="M54" s="183"/>
      <c r="N54" s="243"/>
      <c r="O54" s="118"/>
      <c r="P54" s="56"/>
      <c r="Q54" s="25"/>
      <c r="R54" s="130" t="str">
        <f t="shared" si="23"/>
        <v/>
      </c>
      <c r="S54" s="26"/>
      <c r="T54" s="26"/>
      <c r="U54" s="227"/>
      <c r="V54" s="27"/>
      <c r="W54" s="28"/>
      <c r="X54" s="119"/>
      <c r="Y54" s="119"/>
      <c r="Z54" s="119"/>
      <c r="AA54" s="119"/>
      <c r="AB54" s="119"/>
      <c r="AC54" s="119" t="str">
        <f>IF(AB54="","",COUNTIF($AB$4:AB54,AB54))</f>
        <v/>
      </c>
      <c r="AD54" s="175"/>
      <c r="AE54" s="323"/>
      <c r="AF54" s="245"/>
      <c r="AG54" s="231"/>
      <c r="AH54" s="262">
        <f t="shared" si="24"/>
        <v>0</v>
      </c>
      <c r="AI54" s="47"/>
      <c r="AJ54" s="87" t="str">
        <f t="shared" si="25"/>
        <v/>
      </c>
      <c r="AK54" s="254"/>
      <c r="AL54" s="255"/>
      <c r="AM54" s="208"/>
      <c r="AN54" s="209"/>
      <c r="AO54" s="210"/>
      <c r="AP54" s="249"/>
      <c r="AQ54" s="213"/>
      <c r="AR54" s="106"/>
      <c r="AS54" s="32"/>
      <c r="AT54" s="210"/>
      <c r="AU54" s="216"/>
      <c r="AV54" s="265"/>
      <c r="AW54" s="271"/>
      <c r="AX54" s="271" t="str">
        <f t="shared" si="26"/>
        <v/>
      </c>
      <c r="AY54" s="272" t="str">
        <f t="shared" si="27"/>
        <v/>
      </c>
      <c r="AZ54" s="276"/>
      <c r="BA54" s="276"/>
      <c r="BB54" s="276"/>
      <c r="BC54" s="276"/>
      <c r="BD54" s="276"/>
      <c r="BE54" s="277"/>
      <c r="BF54" s="277"/>
    </row>
    <row r="55" spans="1:58" ht="30.75" customHeight="1">
      <c r="A55" s="126">
        <f t="shared" si="16"/>
        <v>7</v>
      </c>
      <c r="B55" s="126">
        <f t="shared" si="17"/>
        <v>0</v>
      </c>
      <c r="C55" s="128">
        <f t="shared" si="18"/>
        <v>9</v>
      </c>
      <c r="D55" s="128">
        <f t="shared" si="19"/>
        <v>0</v>
      </c>
      <c r="E55" s="128">
        <f t="shared" si="20"/>
        <v>4</v>
      </c>
      <c r="F55" s="128">
        <f t="shared" si="21"/>
        <v>0</v>
      </c>
      <c r="G55" s="129">
        <v>52</v>
      </c>
      <c r="H55" s="203" t="str">
        <f t="shared" si="22"/>
        <v/>
      </c>
      <c r="I55" s="169" t="str">
        <f>AC55&amp;"-"&amp;IF(AC55="","",COUNTIF($AC$4:AC55,AC55))</f>
        <v>-</v>
      </c>
      <c r="J55" s="124">
        <v>25</v>
      </c>
      <c r="K55" s="182"/>
      <c r="L55" s="182"/>
      <c r="M55" s="183"/>
      <c r="N55" s="243"/>
      <c r="O55" s="118"/>
      <c r="P55" s="56"/>
      <c r="Q55" s="25"/>
      <c r="R55" s="130" t="str">
        <f t="shared" si="23"/>
        <v/>
      </c>
      <c r="S55" s="26"/>
      <c r="T55" s="26"/>
      <c r="U55" s="227"/>
      <c r="V55" s="27"/>
      <c r="W55" s="28"/>
      <c r="X55" s="119"/>
      <c r="Y55" s="119"/>
      <c r="Z55" s="119"/>
      <c r="AA55" s="119"/>
      <c r="AB55" s="119"/>
      <c r="AC55" s="119" t="str">
        <f>IF(AB55="","",COUNTIF($AB$4:AB55,AB55))</f>
        <v/>
      </c>
      <c r="AD55" s="175"/>
      <c r="AE55" s="323"/>
      <c r="AF55" s="245"/>
      <c r="AG55" s="231"/>
      <c r="AH55" s="262">
        <f t="shared" si="24"/>
        <v>0</v>
      </c>
      <c r="AI55" s="47"/>
      <c r="AJ55" s="87"/>
      <c r="AK55" s="254"/>
      <c r="AL55" s="255"/>
      <c r="AM55" s="208"/>
      <c r="AN55" s="29"/>
      <c r="AO55" s="210"/>
      <c r="AP55" s="249"/>
      <c r="AQ55" s="213"/>
      <c r="AR55" s="106"/>
      <c r="AS55" s="32"/>
      <c r="AT55" s="210"/>
      <c r="AU55" s="208"/>
      <c r="AV55" s="265"/>
      <c r="AW55" s="271"/>
      <c r="AX55" s="271" t="str">
        <f t="shared" si="26"/>
        <v/>
      </c>
      <c r="AY55" s="272" t="str">
        <f t="shared" si="27"/>
        <v/>
      </c>
      <c r="AZ55" s="276"/>
      <c r="BA55" s="276"/>
      <c r="BB55" s="276"/>
      <c r="BC55" s="276"/>
      <c r="BD55" s="276"/>
      <c r="BE55" s="277"/>
      <c r="BF55" s="277"/>
    </row>
    <row r="56" spans="1:58" ht="33.6" customHeight="1">
      <c r="A56" s="126">
        <f t="shared" si="16"/>
        <v>7</v>
      </c>
      <c r="B56" s="126">
        <f t="shared" si="17"/>
        <v>0</v>
      </c>
      <c r="C56" s="128">
        <f t="shared" si="18"/>
        <v>9</v>
      </c>
      <c r="D56" s="128">
        <f t="shared" si="19"/>
        <v>0</v>
      </c>
      <c r="E56" s="128">
        <f t="shared" si="20"/>
        <v>4</v>
      </c>
      <c r="F56" s="128">
        <f t="shared" si="21"/>
        <v>0</v>
      </c>
      <c r="G56" s="127">
        <v>53</v>
      </c>
      <c r="H56" s="203" t="str">
        <f t="shared" si="22"/>
        <v/>
      </c>
      <c r="I56" s="169" t="str">
        <f>AC56&amp;"-"&amp;IF(AC56="","",COUNTIF($AC$4:AC56,AC56))</f>
        <v>-</v>
      </c>
      <c r="J56" s="124">
        <v>26</v>
      </c>
      <c r="K56" s="182"/>
      <c r="L56" s="182"/>
      <c r="M56" s="183"/>
      <c r="N56" s="243"/>
      <c r="O56" s="118"/>
      <c r="P56" s="56"/>
      <c r="Q56" s="25"/>
      <c r="R56" s="130" t="str">
        <f t="shared" si="23"/>
        <v/>
      </c>
      <c r="S56" s="26"/>
      <c r="T56" s="26"/>
      <c r="U56" s="227"/>
      <c r="V56" s="27"/>
      <c r="W56" s="28"/>
      <c r="X56" s="119"/>
      <c r="Y56" s="119"/>
      <c r="Z56" s="119"/>
      <c r="AA56" s="119"/>
      <c r="AB56" s="119"/>
      <c r="AC56" s="119" t="str">
        <f>IF(AB56="","",COUNTIF($AB$4:AB56,AB56))</f>
        <v/>
      </c>
      <c r="AD56" s="175"/>
      <c r="AE56" s="323"/>
      <c r="AF56" s="245"/>
      <c r="AG56" s="231"/>
      <c r="AH56" s="262">
        <f t="shared" si="24"/>
        <v>0</v>
      </c>
      <c r="AI56" s="47"/>
      <c r="AJ56" s="87"/>
      <c r="AK56" s="254"/>
      <c r="AL56" s="255"/>
      <c r="AM56" s="216"/>
      <c r="AN56" s="209"/>
      <c r="AO56" s="214"/>
      <c r="AP56" s="249"/>
      <c r="AQ56" s="213"/>
      <c r="AR56" s="106"/>
      <c r="AS56" s="32"/>
      <c r="AT56" s="210"/>
      <c r="AU56" s="216"/>
      <c r="AV56" s="265"/>
      <c r="AW56" s="271"/>
      <c r="AX56" s="271" t="str">
        <f t="shared" si="26"/>
        <v/>
      </c>
      <c r="AY56" s="272" t="str">
        <f t="shared" si="27"/>
        <v/>
      </c>
      <c r="AZ56" s="276"/>
      <c r="BA56" s="276"/>
      <c r="BB56" s="276"/>
      <c r="BC56" s="276"/>
      <c r="BD56" s="276"/>
      <c r="BE56" s="277"/>
      <c r="BF56" s="277"/>
    </row>
    <row r="57" spans="1:58" ht="25.9" customHeight="1">
      <c r="A57" s="126">
        <f t="shared" si="16"/>
        <v>7</v>
      </c>
      <c r="B57" s="126">
        <f t="shared" si="17"/>
        <v>0</v>
      </c>
      <c r="C57" s="128">
        <f t="shared" si="18"/>
        <v>9</v>
      </c>
      <c r="D57" s="128">
        <f t="shared" si="19"/>
        <v>0</v>
      </c>
      <c r="E57" s="128">
        <f t="shared" si="20"/>
        <v>4</v>
      </c>
      <c r="F57" s="128">
        <f t="shared" si="21"/>
        <v>0</v>
      </c>
      <c r="G57" s="129">
        <v>54</v>
      </c>
      <c r="H57" s="203" t="str">
        <f t="shared" si="22"/>
        <v/>
      </c>
      <c r="I57" s="169" t="str">
        <f>AC57&amp;"-"&amp;IF(AC57="","",COUNTIF($AC$4:AC57,AC57))</f>
        <v>-</v>
      </c>
      <c r="J57" s="124">
        <v>27</v>
      </c>
      <c r="K57" s="182"/>
      <c r="L57" s="182"/>
      <c r="M57" s="183"/>
      <c r="N57" s="243"/>
      <c r="O57" s="118"/>
      <c r="P57" s="56"/>
      <c r="Q57" s="25"/>
      <c r="R57" s="130" t="str">
        <f t="shared" si="23"/>
        <v/>
      </c>
      <c r="S57" s="26"/>
      <c r="T57" s="26"/>
      <c r="U57" s="227"/>
      <c r="V57" s="27"/>
      <c r="W57" s="28"/>
      <c r="X57" s="119"/>
      <c r="Y57" s="119"/>
      <c r="Z57" s="119"/>
      <c r="AA57" s="119"/>
      <c r="AB57" s="119"/>
      <c r="AC57" s="119" t="str">
        <f>IF(AB57="","",COUNTIF($AB$4:AB57,AB57))</f>
        <v/>
      </c>
      <c r="AD57" s="175"/>
      <c r="AE57" s="323"/>
      <c r="AF57" s="245"/>
      <c r="AG57" s="231"/>
      <c r="AH57" s="262">
        <f t="shared" si="24"/>
        <v>0</v>
      </c>
      <c r="AI57" s="47"/>
      <c r="AJ57" s="87"/>
      <c r="AK57" s="254"/>
      <c r="AL57" s="255"/>
      <c r="AM57" s="208"/>
      <c r="AN57" s="209"/>
      <c r="AO57" s="214"/>
      <c r="AP57" s="249"/>
      <c r="AQ57" s="213"/>
      <c r="AR57" s="106"/>
      <c r="AS57" s="32"/>
      <c r="AT57" s="210"/>
      <c r="AU57" s="216"/>
      <c r="AV57" s="265"/>
      <c r="AW57" s="271"/>
      <c r="AX57" s="271" t="str">
        <f t="shared" si="26"/>
        <v/>
      </c>
      <c r="AY57" s="272" t="str">
        <f t="shared" si="27"/>
        <v/>
      </c>
      <c r="AZ57" s="276"/>
      <c r="BA57" s="276"/>
      <c r="BB57" s="276"/>
      <c r="BC57" s="276"/>
      <c r="BD57" s="276"/>
      <c r="BE57" s="277"/>
      <c r="BF57" s="277"/>
    </row>
    <row r="58" spans="1:58" ht="24" customHeight="1">
      <c r="A58" s="126">
        <f t="shared" si="16"/>
        <v>7</v>
      </c>
      <c r="B58" s="126">
        <f t="shared" si="17"/>
        <v>0</v>
      </c>
      <c r="C58" s="128">
        <f t="shared" si="18"/>
        <v>9</v>
      </c>
      <c r="D58" s="128">
        <f t="shared" si="19"/>
        <v>0</v>
      </c>
      <c r="E58" s="128">
        <f t="shared" si="20"/>
        <v>4</v>
      </c>
      <c r="F58" s="128">
        <f t="shared" si="21"/>
        <v>0</v>
      </c>
      <c r="G58" s="127">
        <v>55</v>
      </c>
      <c r="H58" s="203" t="str">
        <f t="shared" si="22"/>
        <v/>
      </c>
      <c r="I58" s="169" t="str">
        <f>AC58&amp;"-"&amp;IF(AC58="","",COUNTIF($AC$4:AC58,AC58))</f>
        <v>-</v>
      </c>
      <c r="J58" s="124">
        <v>28</v>
      </c>
      <c r="K58" s="182"/>
      <c r="L58" s="182"/>
      <c r="M58" s="183"/>
      <c r="N58" s="243"/>
      <c r="O58" s="118"/>
      <c r="P58" s="56"/>
      <c r="Q58" s="25"/>
      <c r="R58" s="130" t="str">
        <f t="shared" si="23"/>
        <v/>
      </c>
      <c r="S58" s="26"/>
      <c r="T58" s="26"/>
      <c r="U58" s="227"/>
      <c r="V58" s="27"/>
      <c r="W58" s="28"/>
      <c r="X58" s="119"/>
      <c r="Y58" s="119"/>
      <c r="Z58" s="119"/>
      <c r="AA58" s="119"/>
      <c r="AB58" s="119"/>
      <c r="AC58" s="119" t="str">
        <f>IF(AB58="","",COUNTIF($AB$4:AB58,AB58))</f>
        <v/>
      </c>
      <c r="AD58" s="175"/>
      <c r="AE58" s="323"/>
      <c r="AF58" s="245"/>
      <c r="AG58" s="231"/>
      <c r="AH58" s="262">
        <f t="shared" si="24"/>
        <v>0</v>
      </c>
      <c r="AI58" s="47"/>
      <c r="AJ58" s="87"/>
      <c r="AK58" s="254"/>
      <c r="AL58" s="255"/>
      <c r="AM58" s="208"/>
      <c r="AN58" s="209"/>
      <c r="AO58" s="214"/>
      <c r="AP58" s="249"/>
      <c r="AQ58" s="213"/>
      <c r="AR58" s="106"/>
      <c r="AS58" s="32"/>
      <c r="AT58" s="210"/>
      <c r="AU58" s="216"/>
      <c r="AV58" s="265"/>
      <c r="AW58" s="271"/>
      <c r="AX58" s="271" t="str">
        <f t="shared" si="26"/>
        <v/>
      </c>
      <c r="AY58" s="272" t="str">
        <f t="shared" si="27"/>
        <v/>
      </c>
      <c r="AZ58" s="276"/>
      <c r="BA58" s="276"/>
      <c r="BB58" s="276"/>
      <c r="BC58" s="276"/>
      <c r="BD58" s="276"/>
      <c r="BE58" s="277"/>
      <c r="BF58" s="277"/>
    </row>
    <row r="59" spans="1:58" ht="15.75">
      <c r="A59" s="126">
        <f t="shared" si="16"/>
        <v>7</v>
      </c>
      <c r="B59" s="126">
        <f t="shared" si="17"/>
        <v>0</v>
      </c>
      <c r="C59" s="128">
        <f t="shared" si="18"/>
        <v>9</v>
      </c>
      <c r="D59" s="128">
        <f t="shared" si="19"/>
        <v>0</v>
      </c>
      <c r="E59" s="128">
        <f t="shared" si="20"/>
        <v>4</v>
      </c>
      <c r="F59" s="128">
        <f t="shared" si="21"/>
        <v>0</v>
      </c>
      <c r="G59" s="129">
        <v>56</v>
      </c>
      <c r="H59" s="203" t="str">
        <f t="shared" si="22"/>
        <v/>
      </c>
      <c r="I59" s="169" t="str">
        <f>AC59&amp;"-"&amp;IF(AC59="","",COUNTIF($AC$4:AC59,AC59))</f>
        <v>-</v>
      </c>
      <c r="J59" s="124">
        <v>29</v>
      </c>
      <c r="K59" s="182"/>
      <c r="L59" s="182"/>
      <c r="M59" s="183"/>
      <c r="N59" s="243"/>
      <c r="O59" s="118"/>
      <c r="P59" s="56"/>
      <c r="Q59" s="25"/>
      <c r="R59" s="130" t="str">
        <f t="shared" si="23"/>
        <v/>
      </c>
      <c r="S59" s="26"/>
      <c r="T59" s="26"/>
      <c r="U59" s="227"/>
      <c r="V59" s="27"/>
      <c r="W59" s="28"/>
      <c r="X59" s="119"/>
      <c r="Y59" s="119"/>
      <c r="Z59" s="119"/>
      <c r="AA59" s="119"/>
      <c r="AB59" s="119"/>
      <c r="AC59" s="119" t="str">
        <f>IF(AB59="","",COUNTIF($AB$4:AB59,AB59))</f>
        <v/>
      </c>
      <c r="AD59" s="175"/>
      <c r="AE59" s="323"/>
      <c r="AF59" s="245"/>
      <c r="AG59" s="231"/>
      <c r="AH59" s="262">
        <f t="shared" si="24"/>
        <v>0</v>
      </c>
      <c r="AI59" s="47"/>
      <c r="AJ59" s="87"/>
      <c r="AK59" s="254"/>
      <c r="AL59" s="255"/>
      <c r="AM59" s="208"/>
      <c r="AN59" s="209"/>
      <c r="AO59" s="210"/>
      <c r="AP59" s="249"/>
      <c r="AQ59" s="213"/>
      <c r="AR59" s="106"/>
      <c r="AS59" s="32"/>
      <c r="AT59" s="210"/>
      <c r="AU59" s="216"/>
      <c r="AV59" s="265"/>
      <c r="AW59" s="271"/>
      <c r="AX59" s="271" t="str">
        <f t="shared" si="26"/>
        <v/>
      </c>
      <c r="AY59" s="272" t="str">
        <f t="shared" si="27"/>
        <v/>
      </c>
      <c r="AZ59" s="276"/>
      <c r="BA59" s="276"/>
      <c r="BB59" s="276"/>
      <c r="BC59" s="276"/>
      <c r="BD59" s="276"/>
      <c r="BE59" s="277"/>
      <c r="BF59" s="277"/>
    </row>
    <row r="60" spans="1:58" ht="25.15" customHeight="1">
      <c r="A60" s="126">
        <f t="shared" si="16"/>
        <v>7</v>
      </c>
      <c r="B60" s="126">
        <f t="shared" si="17"/>
        <v>0</v>
      </c>
      <c r="C60" s="128">
        <f t="shared" si="18"/>
        <v>9</v>
      </c>
      <c r="D60" s="128">
        <f t="shared" si="19"/>
        <v>0</v>
      </c>
      <c r="E60" s="128">
        <f t="shared" si="20"/>
        <v>4</v>
      </c>
      <c r="F60" s="128">
        <f t="shared" si="21"/>
        <v>0</v>
      </c>
      <c r="G60" s="127">
        <v>57</v>
      </c>
      <c r="H60" s="203" t="str">
        <f t="shared" si="22"/>
        <v/>
      </c>
      <c r="I60" s="169" t="str">
        <f>AC60&amp;"-"&amp;IF(AC60="","",COUNTIF($AC$4:AC60,AC60))</f>
        <v>-</v>
      </c>
      <c r="J60" s="124">
        <v>30</v>
      </c>
      <c r="K60" s="182"/>
      <c r="L60" s="182"/>
      <c r="M60" s="183"/>
      <c r="N60" s="243"/>
      <c r="O60" s="118"/>
      <c r="P60" s="56"/>
      <c r="Q60" s="25"/>
      <c r="R60" s="130" t="str">
        <f t="shared" si="23"/>
        <v/>
      </c>
      <c r="S60" s="26"/>
      <c r="T60" s="26"/>
      <c r="U60" s="227"/>
      <c r="V60" s="27"/>
      <c r="W60" s="28"/>
      <c r="X60" s="119"/>
      <c r="Y60" s="119"/>
      <c r="Z60" s="119"/>
      <c r="AA60" s="119"/>
      <c r="AB60" s="119"/>
      <c r="AC60" s="119" t="str">
        <f>IF(AB60="","",COUNTIF($AB$4:AB60,AB60))</f>
        <v/>
      </c>
      <c r="AD60" s="175"/>
      <c r="AE60" s="323"/>
      <c r="AF60" s="245"/>
      <c r="AG60" s="231"/>
      <c r="AH60" s="262">
        <f t="shared" si="24"/>
        <v>0</v>
      </c>
      <c r="AI60" s="47"/>
      <c r="AJ60" s="87"/>
      <c r="AK60" s="254"/>
      <c r="AL60" s="255"/>
      <c r="AM60" s="208"/>
      <c r="AN60" s="209"/>
      <c r="AO60" s="214"/>
      <c r="AP60" s="249"/>
      <c r="AQ60" s="213"/>
      <c r="AR60" s="106"/>
      <c r="AS60" s="32"/>
      <c r="AT60" s="210"/>
      <c r="AU60" s="208"/>
      <c r="AV60" s="265"/>
      <c r="AW60" s="271"/>
      <c r="AX60" s="271" t="str">
        <f t="shared" si="26"/>
        <v/>
      </c>
      <c r="AY60" s="272" t="str">
        <f t="shared" si="27"/>
        <v/>
      </c>
      <c r="AZ60" s="276"/>
      <c r="BA60" s="276"/>
      <c r="BB60" s="276"/>
      <c r="BC60" s="276"/>
      <c r="BD60" s="276"/>
      <c r="BE60" s="277"/>
      <c r="BF60" s="277"/>
    </row>
    <row r="61" spans="1:58" ht="33.75" customHeight="1">
      <c r="A61" s="126">
        <f t="shared" si="16"/>
        <v>7</v>
      </c>
      <c r="B61" s="126">
        <f t="shared" si="17"/>
        <v>0</v>
      </c>
      <c r="C61" s="128">
        <f t="shared" si="18"/>
        <v>9</v>
      </c>
      <c r="D61" s="128">
        <f t="shared" si="19"/>
        <v>0</v>
      </c>
      <c r="E61" s="128">
        <f t="shared" si="20"/>
        <v>4</v>
      </c>
      <c r="F61" s="128">
        <f t="shared" si="21"/>
        <v>0</v>
      </c>
      <c r="G61" s="129">
        <v>58</v>
      </c>
      <c r="H61" s="170" t="str">
        <f t="shared" si="22"/>
        <v/>
      </c>
      <c r="I61" s="169" t="str">
        <f>AC61&amp;"-"&amp;IF(AC61="","",COUNTIF($AC$4:AC61,AC61))</f>
        <v>-</v>
      </c>
      <c r="J61" s="124">
        <v>31</v>
      </c>
      <c r="K61" s="182"/>
      <c r="L61" s="182"/>
      <c r="M61" s="183"/>
      <c r="N61" s="243"/>
      <c r="O61" s="118"/>
      <c r="P61" s="56"/>
      <c r="Q61" s="25"/>
      <c r="R61" s="130" t="str">
        <f t="shared" si="23"/>
        <v/>
      </c>
      <c r="S61" s="26"/>
      <c r="T61" s="26"/>
      <c r="U61" s="227"/>
      <c r="V61" s="27"/>
      <c r="W61" s="28"/>
      <c r="X61" s="119"/>
      <c r="Y61" s="119"/>
      <c r="Z61" s="119"/>
      <c r="AA61" s="119"/>
      <c r="AB61" s="119"/>
      <c r="AC61" s="119" t="str">
        <f>IF(AB61="","",COUNTIF($AB$4:AB61,AB61))</f>
        <v/>
      </c>
      <c r="AD61" s="175"/>
      <c r="AE61" s="323"/>
      <c r="AF61" s="245"/>
      <c r="AG61" s="231"/>
      <c r="AH61" s="262">
        <f t="shared" si="24"/>
        <v>0</v>
      </c>
      <c r="AI61" s="47"/>
      <c r="AJ61" s="87" t="str">
        <f t="shared" ref="AJ61:AJ92" si="28">IF(Q61="","",HOUR(Q61))</f>
        <v/>
      </c>
      <c r="AK61" s="254"/>
      <c r="AL61" s="257"/>
      <c r="AM61" s="208"/>
      <c r="AN61" s="209"/>
      <c r="AO61" s="210"/>
      <c r="AP61" s="249"/>
      <c r="AQ61" s="213"/>
      <c r="AR61" s="106"/>
      <c r="AS61" s="32"/>
      <c r="AT61" s="210"/>
      <c r="AU61" s="208"/>
      <c r="AV61" s="265"/>
      <c r="AW61" s="271"/>
      <c r="AX61" s="271" t="str">
        <f t="shared" si="26"/>
        <v/>
      </c>
      <c r="AY61" s="272" t="str">
        <f t="shared" si="27"/>
        <v/>
      </c>
      <c r="AZ61" s="276"/>
      <c r="BA61" s="276"/>
      <c r="BB61" s="276"/>
      <c r="BC61" s="276"/>
      <c r="BD61" s="276"/>
      <c r="BE61" s="277"/>
      <c r="BF61" s="277"/>
    </row>
    <row r="62" spans="1:58" ht="24" customHeight="1">
      <c r="A62" s="126">
        <f t="shared" si="16"/>
        <v>7</v>
      </c>
      <c r="B62" s="126">
        <f t="shared" si="17"/>
        <v>0</v>
      </c>
      <c r="C62" s="128">
        <f t="shared" si="18"/>
        <v>9</v>
      </c>
      <c r="D62" s="128">
        <f t="shared" si="19"/>
        <v>0</v>
      </c>
      <c r="E62" s="128">
        <f t="shared" si="20"/>
        <v>4</v>
      </c>
      <c r="F62" s="128">
        <f t="shared" si="21"/>
        <v>0</v>
      </c>
      <c r="G62" s="127">
        <v>59</v>
      </c>
      <c r="H62" s="170" t="str">
        <f t="shared" si="22"/>
        <v/>
      </c>
      <c r="I62" s="169" t="str">
        <f>AC62&amp;"-"&amp;IF(AC62="","",COUNTIF($AC$4:AC62,AC62))</f>
        <v>-</v>
      </c>
      <c r="J62" s="124">
        <v>32</v>
      </c>
      <c r="K62" s="182"/>
      <c r="L62" s="182"/>
      <c r="M62" s="183"/>
      <c r="N62" s="243"/>
      <c r="O62" s="118"/>
      <c r="P62" s="56"/>
      <c r="Q62" s="25"/>
      <c r="R62" s="130" t="str">
        <f t="shared" si="23"/>
        <v/>
      </c>
      <c r="S62" s="26"/>
      <c r="T62" s="26"/>
      <c r="U62" s="227"/>
      <c r="V62" s="27"/>
      <c r="W62" s="28"/>
      <c r="X62" s="119"/>
      <c r="Y62" s="119"/>
      <c r="Z62" s="119"/>
      <c r="AA62" s="119"/>
      <c r="AB62" s="119"/>
      <c r="AC62" s="119" t="str">
        <f>IF(AB62="","",COUNTIF($AB$4:AB62,AB62))</f>
        <v/>
      </c>
      <c r="AD62" s="175"/>
      <c r="AE62" s="323"/>
      <c r="AF62" s="245"/>
      <c r="AG62" s="231"/>
      <c r="AH62" s="262">
        <f t="shared" si="24"/>
        <v>0</v>
      </c>
      <c r="AI62" s="47"/>
      <c r="AJ62" s="87" t="str">
        <f t="shared" si="28"/>
        <v/>
      </c>
      <c r="AK62" s="254"/>
      <c r="AL62" s="255"/>
      <c r="AM62" s="208"/>
      <c r="AN62" s="209"/>
      <c r="AO62" s="210"/>
      <c r="AP62" s="249"/>
      <c r="AQ62" s="213"/>
      <c r="AR62" s="106"/>
      <c r="AS62" s="32"/>
      <c r="AT62" s="210"/>
      <c r="AU62" s="216"/>
      <c r="AV62" s="265"/>
      <c r="AW62" s="271"/>
      <c r="AX62" s="271" t="str">
        <f t="shared" si="26"/>
        <v/>
      </c>
      <c r="AY62" s="272" t="str">
        <f t="shared" si="27"/>
        <v/>
      </c>
      <c r="AZ62" s="276"/>
      <c r="BA62" s="276"/>
      <c r="BB62" s="276"/>
      <c r="BC62" s="276"/>
      <c r="BD62" s="276"/>
      <c r="BE62" s="277"/>
      <c r="BF62" s="277"/>
    </row>
    <row r="63" spans="1:58" ht="24" customHeight="1">
      <c r="A63" s="126">
        <f t="shared" si="16"/>
        <v>7</v>
      </c>
      <c r="B63" s="126">
        <f t="shared" si="17"/>
        <v>0</v>
      </c>
      <c r="C63" s="128">
        <f t="shared" si="18"/>
        <v>9</v>
      </c>
      <c r="D63" s="128">
        <f t="shared" si="19"/>
        <v>0</v>
      </c>
      <c r="E63" s="128">
        <f t="shared" si="20"/>
        <v>4</v>
      </c>
      <c r="F63" s="128">
        <f t="shared" si="21"/>
        <v>0</v>
      </c>
      <c r="G63" s="129">
        <v>60</v>
      </c>
      <c r="H63" s="170" t="str">
        <f t="shared" si="22"/>
        <v/>
      </c>
      <c r="I63" s="169" t="str">
        <f>AC63&amp;"-"&amp;IF(AC63="","",COUNTIF($AC$4:AC63,AC63))</f>
        <v>-</v>
      </c>
      <c r="J63" s="124">
        <v>33</v>
      </c>
      <c r="K63" s="182"/>
      <c r="L63" s="182"/>
      <c r="M63" s="183"/>
      <c r="N63" s="243"/>
      <c r="O63" s="118"/>
      <c r="P63" s="56"/>
      <c r="Q63" s="25"/>
      <c r="R63" s="130" t="str">
        <f t="shared" si="23"/>
        <v/>
      </c>
      <c r="S63" s="26"/>
      <c r="T63" s="26"/>
      <c r="U63" s="227"/>
      <c r="V63" s="27"/>
      <c r="W63" s="28"/>
      <c r="X63" s="119"/>
      <c r="Y63" s="119"/>
      <c r="Z63" s="119"/>
      <c r="AA63" s="119"/>
      <c r="AB63" s="119"/>
      <c r="AC63" s="119" t="str">
        <f>IF(AB63="","",COUNTIF($AB$4:AB63,AB63))</f>
        <v/>
      </c>
      <c r="AD63" s="175"/>
      <c r="AE63" s="323"/>
      <c r="AF63" s="245"/>
      <c r="AG63" s="231"/>
      <c r="AH63" s="262">
        <f t="shared" si="24"/>
        <v>0</v>
      </c>
      <c r="AI63" s="47"/>
      <c r="AJ63" s="87" t="str">
        <f t="shared" si="28"/>
        <v/>
      </c>
      <c r="AK63" s="254"/>
      <c r="AL63" s="257"/>
      <c r="AM63" s="208"/>
      <c r="AN63" s="209"/>
      <c r="AO63" s="214"/>
      <c r="AP63" s="249"/>
      <c r="AQ63" s="213"/>
      <c r="AR63" s="106"/>
      <c r="AS63" s="32"/>
      <c r="AT63" s="214"/>
      <c r="AU63" s="216"/>
      <c r="AV63" s="265"/>
      <c r="AW63" s="271"/>
      <c r="AX63" s="271" t="str">
        <f t="shared" si="26"/>
        <v/>
      </c>
      <c r="AY63" s="272" t="str">
        <f t="shared" si="27"/>
        <v/>
      </c>
      <c r="AZ63" s="276"/>
      <c r="BA63" s="276"/>
      <c r="BB63" s="276"/>
      <c r="BC63" s="276"/>
      <c r="BD63" s="276"/>
      <c r="BE63" s="277"/>
      <c r="BF63" s="277"/>
    </row>
    <row r="64" spans="1:58" ht="24" customHeight="1">
      <c r="A64" s="126">
        <f t="shared" si="16"/>
        <v>7</v>
      </c>
      <c r="B64" s="126">
        <f t="shared" si="17"/>
        <v>0</v>
      </c>
      <c r="C64" s="128">
        <f t="shared" si="18"/>
        <v>9</v>
      </c>
      <c r="D64" s="128">
        <f t="shared" si="19"/>
        <v>0</v>
      </c>
      <c r="E64" s="128">
        <f t="shared" si="20"/>
        <v>4</v>
      </c>
      <c r="F64" s="128">
        <f t="shared" si="21"/>
        <v>0</v>
      </c>
      <c r="G64" s="127">
        <v>61</v>
      </c>
      <c r="H64" s="170" t="str">
        <f t="shared" si="22"/>
        <v/>
      </c>
      <c r="I64" s="169" t="str">
        <f>AC64&amp;"-"&amp;IF(AC64="","",COUNTIF($AC$4:AC64,AC64))</f>
        <v>-</v>
      </c>
      <c r="J64" s="124">
        <v>1</v>
      </c>
      <c r="K64" s="182"/>
      <c r="L64" s="182"/>
      <c r="M64" s="183"/>
      <c r="N64" s="243"/>
      <c r="O64" s="118"/>
      <c r="P64" s="56"/>
      <c r="Q64" s="25"/>
      <c r="R64" s="130" t="str">
        <f t="shared" si="23"/>
        <v/>
      </c>
      <c r="S64" s="26"/>
      <c r="T64" s="26"/>
      <c r="U64" s="227"/>
      <c r="V64" s="27"/>
      <c r="W64" s="28"/>
      <c r="X64" s="119"/>
      <c r="Y64" s="119"/>
      <c r="Z64" s="119"/>
      <c r="AA64" s="119"/>
      <c r="AB64" s="119"/>
      <c r="AC64" s="119" t="str">
        <f>IF(AB64="","",COUNTIF($AB$4:AB64,AB64))</f>
        <v/>
      </c>
      <c r="AD64" s="175"/>
      <c r="AE64" s="323"/>
      <c r="AF64" s="245"/>
      <c r="AG64" s="231"/>
      <c r="AH64" s="262">
        <f t="shared" si="24"/>
        <v>0</v>
      </c>
      <c r="AI64" s="47"/>
      <c r="AJ64" s="87" t="str">
        <f t="shared" si="28"/>
        <v/>
      </c>
      <c r="AK64" s="254"/>
      <c r="AL64" s="257"/>
      <c r="AM64" s="208"/>
      <c r="AN64" s="209"/>
      <c r="AO64" s="210"/>
      <c r="AP64" s="249"/>
      <c r="AQ64" s="213"/>
      <c r="AR64" s="106"/>
      <c r="AS64" s="32"/>
      <c r="AT64" s="214"/>
      <c r="AU64" s="216"/>
      <c r="AV64" s="265"/>
      <c r="AW64" s="271"/>
      <c r="AX64" s="271" t="str">
        <f t="shared" si="26"/>
        <v/>
      </c>
      <c r="AY64" s="272" t="str">
        <f t="shared" si="27"/>
        <v/>
      </c>
      <c r="AZ64" s="276"/>
      <c r="BA64" s="276"/>
      <c r="BB64" s="276"/>
      <c r="BC64" s="276"/>
      <c r="BD64" s="276"/>
      <c r="BE64" s="277"/>
      <c r="BF64" s="277"/>
    </row>
    <row r="65" spans="1:58" ht="24" customHeight="1">
      <c r="A65" s="126">
        <f t="shared" si="16"/>
        <v>7</v>
      </c>
      <c r="B65" s="126">
        <f t="shared" si="17"/>
        <v>0</v>
      </c>
      <c r="C65" s="128">
        <f t="shared" si="18"/>
        <v>9</v>
      </c>
      <c r="D65" s="128">
        <f t="shared" si="19"/>
        <v>0</v>
      </c>
      <c r="E65" s="128">
        <f t="shared" si="20"/>
        <v>4</v>
      </c>
      <c r="F65" s="128">
        <f t="shared" si="21"/>
        <v>0</v>
      </c>
      <c r="G65" s="129">
        <v>62</v>
      </c>
      <c r="H65" s="170" t="str">
        <f t="shared" si="22"/>
        <v/>
      </c>
      <c r="I65" s="169" t="str">
        <f>AC65&amp;"-"&amp;IF(AC65="","",COUNTIF($AC$4:AC65,AC65))</f>
        <v>-</v>
      </c>
      <c r="J65" s="124">
        <v>2</v>
      </c>
      <c r="K65" s="182"/>
      <c r="L65" s="182"/>
      <c r="M65" s="183"/>
      <c r="N65" s="243"/>
      <c r="O65" s="118"/>
      <c r="P65" s="56"/>
      <c r="Q65" s="25"/>
      <c r="R65" s="130" t="str">
        <f t="shared" si="23"/>
        <v/>
      </c>
      <c r="S65" s="26"/>
      <c r="T65" s="26"/>
      <c r="U65" s="227"/>
      <c r="V65" s="27"/>
      <c r="W65" s="28"/>
      <c r="X65" s="119"/>
      <c r="Y65" s="119"/>
      <c r="Z65" s="119"/>
      <c r="AA65" s="119"/>
      <c r="AB65" s="119"/>
      <c r="AC65" s="119" t="str">
        <f>IF(AB65="","",COUNTIF($AB$4:AB65,AB65))</f>
        <v/>
      </c>
      <c r="AD65" s="175"/>
      <c r="AE65" s="323"/>
      <c r="AF65" s="245"/>
      <c r="AG65" s="231"/>
      <c r="AH65" s="262">
        <f t="shared" si="24"/>
        <v>0</v>
      </c>
      <c r="AI65" s="47"/>
      <c r="AJ65" s="87" t="str">
        <f t="shared" si="28"/>
        <v/>
      </c>
      <c r="AK65" s="254"/>
      <c r="AL65" s="257"/>
      <c r="AM65" s="208"/>
      <c r="AN65" s="209"/>
      <c r="AO65" s="214"/>
      <c r="AP65" s="249"/>
      <c r="AQ65" s="213"/>
      <c r="AR65" s="106"/>
      <c r="AS65" s="32"/>
      <c r="AT65" s="210"/>
      <c r="AU65" s="216"/>
      <c r="AV65" s="265"/>
      <c r="AW65" s="271"/>
      <c r="AX65" s="271" t="str">
        <f t="shared" si="26"/>
        <v/>
      </c>
      <c r="AY65" s="272" t="str">
        <f t="shared" si="27"/>
        <v/>
      </c>
      <c r="AZ65" s="276"/>
      <c r="BA65" s="276"/>
      <c r="BB65" s="276"/>
      <c r="BC65" s="276"/>
      <c r="BD65" s="276"/>
      <c r="BE65" s="277"/>
      <c r="BF65" s="277"/>
    </row>
    <row r="66" spans="1:58" ht="24" customHeight="1">
      <c r="A66" s="126">
        <f t="shared" si="16"/>
        <v>7</v>
      </c>
      <c r="B66" s="126">
        <f t="shared" si="17"/>
        <v>0</v>
      </c>
      <c r="C66" s="128">
        <f t="shared" si="18"/>
        <v>9</v>
      </c>
      <c r="D66" s="128">
        <f t="shared" si="19"/>
        <v>0</v>
      </c>
      <c r="E66" s="128">
        <f t="shared" si="20"/>
        <v>4</v>
      </c>
      <c r="F66" s="128">
        <f t="shared" si="21"/>
        <v>0</v>
      </c>
      <c r="G66" s="127">
        <v>63</v>
      </c>
      <c r="H66" s="170" t="str">
        <f t="shared" si="22"/>
        <v/>
      </c>
      <c r="I66" s="169" t="str">
        <f>AC66&amp;"-"&amp;IF(AC66="","",COUNTIF($AC$4:AC66,AC66))</f>
        <v>-</v>
      </c>
      <c r="J66" s="124">
        <v>3</v>
      </c>
      <c r="K66" s="182"/>
      <c r="L66" s="182"/>
      <c r="M66" s="183"/>
      <c r="N66" s="243"/>
      <c r="O66" s="118"/>
      <c r="P66" s="56"/>
      <c r="Q66" s="25"/>
      <c r="R66" s="130" t="str">
        <f t="shared" si="23"/>
        <v/>
      </c>
      <c r="S66" s="26"/>
      <c r="T66" s="26"/>
      <c r="U66" s="227"/>
      <c r="V66" s="27"/>
      <c r="W66" s="28"/>
      <c r="X66" s="119"/>
      <c r="Y66" s="119"/>
      <c r="Z66" s="119"/>
      <c r="AA66" s="119"/>
      <c r="AB66" s="119"/>
      <c r="AC66" s="119" t="str">
        <f>IF(AB66="","",COUNTIF($AB$4:AB66,AB66))</f>
        <v/>
      </c>
      <c r="AD66" s="175"/>
      <c r="AE66" s="323"/>
      <c r="AF66" s="245"/>
      <c r="AG66" s="231"/>
      <c r="AH66" s="262">
        <f t="shared" si="24"/>
        <v>0</v>
      </c>
      <c r="AI66" s="47"/>
      <c r="AJ66" s="87" t="str">
        <f t="shared" si="28"/>
        <v/>
      </c>
      <c r="AK66" s="254"/>
      <c r="AL66" s="255"/>
      <c r="AM66" s="208"/>
      <c r="AN66" s="209"/>
      <c r="AO66" s="214"/>
      <c r="AP66" s="249"/>
      <c r="AQ66" s="213"/>
      <c r="AR66" s="106"/>
      <c r="AS66" s="32"/>
      <c r="AT66" s="210"/>
      <c r="AU66" s="216"/>
      <c r="AV66" s="265"/>
      <c r="AW66" s="271"/>
      <c r="AX66" s="271" t="str">
        <f t="shared" si="26"/>
        <v/>
      </c>
      <c r="AY66" s="272" t="str">
        <f t="shared" si="27"/>
        <v/>
      </c>
      <c r="AZ66" s="276"/>
      <c r="BA66" s="276"/>
      <c r="BB66" s="276"/>
      <c r="BC66" s="276"/>
      <c r="BD66" s="276"/>
      <c r="BE66" s="277"/>
      <c r="BF66" s="277"/>
    </row>
    <row r="67" spans="1:58" ht="30.6" customHeight="1">
      <c r="A67" s="126">
        <f t="shared" si="16"/>
        <v>7</v>
      </c>
      <c r="B67" s="126">
        <f t="shared" si="17"/>
        <v>0</v>
      </c>
      <c r="C67" s="128">
        <f t="shared" si="18"/>
        <v>9</v>
      </c>
      <c r="D67" s="128">
        <f t="shared" si="19"/>
        <v>0</v>
      </c>
      <c r="E67" s="128">
        <f t="shared" si="20"/>
        <v>4</v>
      </c>
      <c r="F67" s="128">
        <f t="shared" si="21"/>
        <v>0</v>
      </c>
      <c r="G67" s="129">
        <v>64</v>
      </c>
      <c r="H67" s="170" t="str">
        <f t="shared" si="22"/>
        <v/>
      </c>
      <c r="I67" s="169" t="str">
        <f>AC67&amp;"-"&amp;IF(AC67="","",COUNTIF($AC$4:AC67,AC67))</f>
        <v>-</v>
      </c>
      <c r="J67" s="124">
        <v>4</v>
      </c>
      <c r="K67" s="182"/>
      <c r="L67" s="182"/>
      <c r="M67" s="183"/>
      <c r="N67" s="243"/>
      <c r="O67" s="118"/>
      <c r="P67" s="56"/>
      <c r="Q67" s="25"/>
      <c r="R67" s="130" t="str">
        <f t="shared" si="23"/>
        <v/>
      </c>
      <c r="S67" s="26"/>
      <c r="T67" s="26"/>
      <c r="U67" s="227"/>
      <c r="V67" s="27"/>
      <c r="W67" s="28"/>
      <c r="X67" s="119"/>
      <c r="Y67" s="119"/>
      <c r="Z67" s="119"/>
      <c r="AA67" s="119"/>
      <c r="AB67" s="119"/>
      <c r="AC67" s="119" t="str">
        <f>IF(AB67="","",COUNTIF($AB$4:AB67,AB67))</f>
        <v/>
      </c>
      <c r="AD67" s="175"/>
      <c r="AE67" s="323"/>
      <c r="AF67" s="245"/>
      <c r="AG67" s="231"/>
      <c r="AH67" s="262">
        <f t="shared" si="24"/>
        <v>0</v>
      </c>
      <c r="AI67" s="47"/>
      <c r="AJ67" s="87" t="str">
        <f t="shared" si="28"/>
        <v/>
      </c>
      <c r="AK67" s="254"/>
      <c r="AL67" s="255"/>
      <c r="AM67" s="208"/>
      <c r="AN67" s="209"/>
      <c r="AO67" s="214"/>
      <c r="AP67" s="249"/>
      <c r="AQ67" s="213"/>
      <c r="AR67" s="106"/>
      <c r="AS67" s="32"/>
      <c r="AT67" s="210"/>
      <c r="AU67" s="209"/>
      <c r="AV67" s="265"/>
      <c r="AW67" s="271"/>
      <c r="AX67" s="271" t="str">
        <f t="shared" si="26"/>
        <v/>
      </c>
      <c r="AY67" s="272" t="str">
        <f t="shared" si="27"/>
        <v/>
      </c>
      <c r="AZ67" s="276"/>
      <c r="BA67" s="276"/>
      <c r="BB67" s="276"/>
      <c r="BC67" s="276"/>
      <c r="BD67" s="276"/>
      <c r="BE67" s="277"/>
      <c r="BF67" s="277"/>
    </row>
    <row r="68" spans="1:58" ht="39.75" customHeight="1">
      <c r="A68" s="126">
        <f t="shared" ref="A68:A131" si="29">A67+B68</f>
        <v>7</v>
      </c>
      <c r="B68" s="126">
        <f t="shared" ref="B68:B131" si="30">IF(AE68=$B$3,1,0)</f>
        <v>0</v>
      </c>
      <c r="C68" s="128">
        <f t="shared" ref="C68:C131" si="31">C67+D68</f>
        <v>9</v>
      </c>
      <c r="D68" s="128">
        <f t="shared" ref="D68:D131" si="32">IF(AO68=$D$3,1,0)</f>
        <v>0</v>
      </c>
      <c r="E68" s="128">
        <f t="shared" ref="E68:E131" si="33">E67+F68</f>
        <v>4</v>
      </c>
      <c r="F68" s="128">
        <f t="shared" ref="F68:F131" si="34">IF(AT68=$F$3,1,0)</f>
        <v>0</v>
      </c>
      <c r="G68" s="127">
        <v>65</v>
      </c>
      <c r="H68" s="170" t="str">
        <f t="shared" ref="H68:H131" si="35">AC68&amp;AB68</f>
        <v/>
      </c>
      <c r="I68" s="169" t="str">
        <f>AC68&amp;"-"&amp;IF(AC68="","",COUNTIF($AC$4:AC68,AC68))</f>
        <v>-</v>
      </c>
      <c r="J68" s="124">
        <v>5</v>
      </c>
      <c r="K68" s="182"/>
      <c r="L68" s="182"/>
      <c r="M68" s="183"/>
      <c r="N68" s="243"/>
      <c r="O68" s="118"/>
      <c r="P68" s="56"/>
      <c r="Q68" s="25"/>
      <c r="R68" s="130" t="str">
        <f t="shared" ref="R68:R131" si="36">IF(N68="","",(TEXT(N68,"aaa")))</f>
        <v/>
      </c>
      <c r="S68" s="26"/>
      <c r="T68" s="26"/>
      <c r="U68" s="227"/>
      <c r="V68" s="27"/>
      <c r="W68" s="28"/>
      <c r="X68" s="119"/>
      <c r="Y68" s="119"/>
      <c r="Z68" s="119"/>
      <c r="AA68" s="119"/>
      <c r="AB68" s="119"/>
      <c r="AC68" s="119" t="str">
        <f>IF(AB68="","",COUNTIF($AB$4:AB68,AB68))</f>
        <v/>
      </c>
      <c r="AD68" s="175"/>
      <c r="AE68" s="323"/>
      <c r="AF68" s="245"/>
      <c r="AG68" s="231"/>
      <c r="AH68" s="262">
        <f t="shared" ref="AH68:AH131" si="37">IF(AF68&gt;=30,30,IF(AF68&gt;=20,20,IF(AF68&gt;=10,10,IF(AF68&gt;=5,5,IF(AF68&gt;=3,3,IF(AF68&gt;=2,2,IF(AF68&gt;=1,1,0)))))))</f>
        <v>0</v>
      </c>
      <c r="AI68" s="47"/>
      <c r="AJ68" s="87" t="str">
        <f t="shared" si="28"/>
        <v/>
      </c>
      <c r="AK68" s="254"/>
      <c r="AL68" s="255"/>
      <c r="AM68" s="208"/>
      <c r="AN68" s="209"/>
      <c r="AO68" s="214"/>
      <c r="AP68" s="249"/>
      <c r="AQ68" s="213"/>
      <c r="AR68" s="106"/>
      <c r="AS68" s="32"/>
      <c r="AT68" s="210"/>
      <c r="AU68" s="208"/>
      <c r="AV68" s="265"/>
      <c r="AW68" s="271"/>
      <c r="AX68" s="271" t="str">
        <f t="shared" si="26"/>
        <v/>
      </c>
      <c r="AY68" s="272" t="str">
        <f t="shared" si="27"/>
        <v/>
      </c>
      <c r="AZ68" s="276"/>
      <c r="BA68" s="276"/>
      <c r="BB68" s="276"/>
      <c r="BC68" s="276"/>
      <c r="BD68" s="276"/>
      <c r="BE68" s="277"/>
      <c r="BF68" s="277"/>
    </row>
    <row r="69" spans="1:58" ht="39.75" customHeight="1">
      <c r="A69" s="126">
        <f t="shared" si="29"/>
        <v>7</v>
      </c>
      <c r="B69" s="126">
        <f t="shared" si="30"/>
        <v>0</v>
      </c>
      <c r="C69" s="128">
        <f t="shared" si="31"/>
        <v>9</v>
      </c>
      <c r="D69" s="128">
        <f t="shared" si="32"/>
        <v>0</v>
      </c>
      <c r="E69" s="128">
        <f t="shared" si="33"/>
        <v>4</v>
      </c>
      <c r="F69" s="128">
        <f t="shared" si="34"/>
        <v>0</v>
      </c>
      <c r="G69" s="129">
        <v>66</v>
      </c>
      <c r="H69" s="170" t="str">
        <f t="shared" si="35"/>
        <v/>
      </c>
      <c r="I69" s="169" t="str">
        <f>AC69&amp;"-"&amp;IF(AC69="","",COUNTIF($AC$4:AC69,AC69))</f>
        <v>-</v>
      </c>
      <c r="J69" s="124">
        <v>6</v>
      </c>
      <c r="K69" s="182"/>
      <c r="L69" s="182"/>
      <c r="M69" s="183"/>
      <c r="N69" s="243"/>
      <c r="O69" s="118"/>
      <c r="P69" s="56"/>
      <c r="Q69" s="25"/>
      <c r="R69" s="130" t="str">
        <f t="shared" si="36"/>
        <v/>
      </c>
      <c r="S69" s="26"/>
      <c r="T69" s="26"/>
      <c r="U69" s="227"/>
      <c r="V69" s="27"/>
      <c r="W69" s="28"/>
      <c r="X69" s="119"/>
      <c r="Y69" s="197"/>
      <c r="Z69" s="197"/>
      <c r="AA69" s="197"/>
      <c r="AB69" s="197"/>
      <c r="AC69" s="119" t="str">
        <f>IF(AB69="","",COUNTIF($AB$4:AB69,AB69))</f>
        <v/>
      </c>
      <c r="AD69" s="198"/>
      <c r="AE69" s="323"/>
      <c r="AF69" s="247"/>
      <c r="AG69" s="231"/>
      <c r="AH69" s="262">
        <f t="shared" si="37"/>
        <v>0</v>
      </c>
      <c r="AI69" s="47"/>
      <c r="AJ69" s="87" t="str">
        <f t="shared" si="28"/>
        <v/>
      </c>
      <c r="AK69" s="254"/>
      <c r="AL69" s="255"/>
      <c r="AM69" s="208"/>
      <c r="AN69" s="209"/>
      <c r="AO69" s="210"/>
      <c r="AP69" s="249"/>
      <c r="AQ69" s="213"/>
      <c r="AR69" s="106"/>
      <c r="AS69" s="32"/>
      <c r="AT69" s="210"/>
      <c r="AU69" s="209"/>
      <c r="AV69" s="265"/>
      <c r="AW69" s="271"/>
      <c r="AX69" s="271" t="str">
        <f t="shared" ref="AX69:AX132" si="38">IF(COUNTIF($AI69,"*オーバーハング*")=1,1,"")</f>
        <v/>
      </c>
      <c r="AY69" s="272" t="str">
        <f t="shared" ref="AY69:AY132" si="39">IF(COUNTIF(AI69,"*"&amp;$AY$2&amp;"*")=1,1,"")</f>
        <v/>
      </c>
      <c r="AZ69" s="276"/>
      <c r="BA69" s="276"/>
      <c r="BB69" s="276"/>
      <c r="BC69" s="276"/>
      <c r="BD69" s="276"/>
      <c r="BE69" s="277"/>
      <c r="BF69" s="277"/>
    </row>
    <row r="70" spans="1:58" ht="37.5" customHeight="1">
      <c r="A70" s="126">
        <f t="shared" si="29"/>
        <v>7</v>
      </c>
      <c r="B70" s="126">
        <f t="shared" si="30"/>
        <v>0</v>
      </c>
      <c r="C70" s="128">
        <f t="shared" si="31"/>
        <v>9</v>
      </c>
      <c r="D70" s="128">
        <f t="shared" si="32"/>
        <v>0</v>
      </c>
      <c r="E70" s="128">
        <f t="shared" si="33"/>
        <v>4</v>
      </c>
      <c r="F70" s="128">
        <f t="shared" si="34"/>
        <v>0</v>
      </c>
      <c r="G70" s="127">
        <v>67</v>
      </c>
      <c r="H70" s="170" t="str">
        <f t="shared" si="35"/>
        <v/>
      </c>
      <c r="I70" s="169" t="str">
        <f>AC70&amp;"-"&amp;IF(AC70="","",COUNTIF($AC$4:AC70,AC70))</f>
        <v>-</v>
      </c>
      <c r="J70" s="124">
        <v>7</v>
      </c>
      <c r="K70" s="182"/>
      <c r="L70" s="182"/>
      <c r="M70" s="183"/>
      <c r="N70" s="243"/>
      <c r="O70" s="118"/>
      <c r="P70" s="56"/>
      <c r="Q70" s="25"/>
      <c r="R70" s="130" t="str">
        <f t="shared" si="36"/>
        <v/>
      </c>
      <c r="S70" s="26"/>
      <c r="T70" s="26"/>
      <c r="U70" s="227"/>
      <c r="V70" s="27"/>
      <c r="W70" s="28"/>
      <c r="X70" s="119"/>
      <c r="Y70" s="119"/>
      <c r="Z70" s="119"/>
      <c r="AA70" s="119"/>
      <c r="AB70" s="119"/>
      <c r="AC70" s="119" t="str">
        <f>IF(AB70="","",COUNTIF($AB$4:AB70,AB70))</f>
        <v/>
      </c>
      <c r="AD70" s="175"/>
      <c r="AE70" s="323"/>
      <c r="AF70" s="245"/>
      <c r="AG70" s="231"/>
      <c r="AH70" s="262">
        <f t="shared" si="37"/>
        <v>0</v>
      </c>
      <c r="AI70" s="47"/>
      <c r="AJ70" s="87" t="str">
        <f t="shared" si="28"/>
        <v/>
      </c>
      <c r="AK70" s="254"/>
      <c r="AL70" s="257"/>
      <c r="AM70" s="208"/>
      <c r="AN70" s="209"/>
      <c r="AO70" s="214"/>
      <c r="AP70" s="249"/>
      <c r="AQ70" s="213"/>
      <c r="AR70" s="106"/>
      <c r="AS70" s="32"/>
      <c r="AT70" s="210"/>
      <c r="AU70" s="216"/>
      <c r="AV70" s="265"/>
      <c r="AW70" s="271"/>
      <c r="AX70" s="271" t="str">
        <f t="shared" si="38"/>
        <v/>
      </c>
      <c r="AY70" s="272" t="str">
        <f t="shared" si="39"/>
        <v/>
      </c>
      <c r="AZ70" s="276"/>
      <c r="BA70" s="276"/>
      <c r="BB70" s="276"/>
      <c r="BC70" s="276"/>
      <c r="BD70" s="276"/>
      <c r="BE70" s="277"/>
      <c r="BF70" s="277"/>
    </row>
    <row r="71" spans="1:58" ht="30.75" customHeight="1">
      <c r="A71" s="126">
        <f t="shared" si="29"/>
        <v>7</v>
      </c>
      <c r="B71" s="126">
        <f t="shared" si="30"/>
        <v>0</v>
      </c>
      <c r="C71" s="128">
        <f t="shared" si="31"/>
        <v>9</v>
      </c>
      <c r="D71" s="128">
        <f t="shared" si="32"/>
        <v>0</v>
      </c>
      <c r="E71" s="128">
        <f t="shared" si="33"/>
        <v>4</v>
      </c>
      <c r="F71" s="128">
        <f t="shared" si="34"/>
        <v>0</v>
      </c>
      <c r="G71" s="129">
        <v>68</v>
      </c>
      <c r="H71" s="170" t="str">
        <f t="shared" si="35"/>
        <v/>
      </c>
      <c r="I71" s="169" t="str">
        <f>AC71&amp;"-"&amp;IF(AC71="","",COUNTIF($AC$4:AC71,AC71))</f>
        <v>-</v>
      </c>
      <c r="J71" s="124">
        <v>8</v>
      </c>
      <c r="K71" s="182"/>
      <c r="L71" s="182"/>
      <c r="M71" s="183"/>
      <c r="N71" s="243"/>
      <c r="O71" s="118"/>
      <c r="P71" s="56"/>
      <c r="Q71" s="25"/>
      <c r="R71" s="130" t="str">
        <f t="shared" si="36"/>
        <v/>
      </c>
      <c r="S71" s="26"/>
      <c r="T71" s="26"/>
      <c r="U71" s="227"/>
      <c r="V71" s="27"/>
      <c r="W71" s="28"/>
      <c r="X71" s="119"/>
      <c r="Y71" s="119"/>
      <c r="Z71" s="119"/>
      <c r="AA71" s="119"/>
      <c r="AB71" s="119"/>
      <c r="AC71" s="119" t="str">
        <f>IF(AB71="","",COUNTIF($AB$4:AB71,AB71))</f>
        <v/>
      </c>
      <c r="AD71" s="175"/>
      <c r="AE71" s="323"/>
      <c r="AF71" s="245"/>
      <c r="AG71" s="231"/>
      <c r="AH71" s="262">
        <f t="shared" si="37"/>
        <v>0</v>
      </c>
      <c r="AI71" s="47"/>
      <c r="AJ71" s="87" t="str">
        <f t="shared" si="28"/>
        <v/>
      </c>
      <c r="AK71" s="254"/>
      <c r="AL71" s="255"/>
      <c r="AM71" s="208"/>
      <c r="AN71" s="209"/>
      <c r="AO71" s="210"/>
      <c r="AP71" s="249"/>
      <c r="AQ71" s="213"/>
      <c r="AR71" s="106"/>
      <c r="AS71" s="32"/>
      <c r="AT71" s="218"/>
      <c r="AU71" s="216"/>
      <c r="AV71" s="265"/>
      <c r="AW71" s="271"/>
      <c r="AX71" s="271" t="str">
        <f t="shared" si="38"/>
        <v/>
      </c>
      <c r="AY71" s="272" t="str">
        <f t="shared" si="39"/>
        <v/>
      </c>
      <c r="AZ71" s="276"/>
      <c r="BA71" s="276"/>
      <c r="BB71" s="276"/>
      <c r="BC71" s="276"/>
      <c r="BD71" s="276"/>
      <c r="BE71" s="277"/>
      <c r="BF71" s="277"/>
    </row>
    <row r="72" spans="1:58" ht="43.15" customHeight="1">
      <c r="A72" s="126">
        <f t="shared" si="29"/>
        <v>7</v>
      </c>
      <c r="B72" s="126">
        <f t="shared" si="30"/>
        <v>0</v>
      </c>
      <c r="C72" s="128">
        <f t="shared" si="31"/>
        <v>9</v>
      </c>
      <c r="D72" s="128">
        <f t="shared" si="32"/>
        <v>0</v>
      </c>
      <c r="E72" s="128">
        <f t="shared" si="33"/>
        <v>4</v>
      </c>
      <c r="F72" s="128">
        <f t="shared" si="34"/>
        <v>0</v>
      </c>
      <c r="G72" s="127">
        <v>69</v>
      </c>
      <c r="H72" s="170" t="str">
        <f t="shared" si="35"/>
        <v/>
      </c>
      <c r="I72" s="169" t="str">
        <f>AC72&amp;"-"&amp;IF(AC72="","",COUNTIF($AC$4:AC72,AC72))</f>
        <v>-</v>
      </c>
      <c r="J72" s="124">
        <v>9</v>
      </c>
      <c r="K72" s="182"/>
      <c r="L72" s="182"/>
      <c r="M72" s="183"/>
      <c r="N72" s="243"/>
      <c r="O72" s="118"/>
      <c r="P72" s="56"/>
      <c r="Q72" s="25"/>
      <c r="R72" s="130" t="str">
        <f t="shared" si="36"/>
        <v/>
      </c>
      <c r="S72" s="26"/>
      <c r="T72" s="26"/>
      <c r="U72" s="227"/>
      <c r="V72" s="27"/>
      <c r="W72" s="28"/>
      <c r="X72" s="119"/>
      <c r="Y72" s="119"/>
      <c r="Z72" s="119"/>
      <c r="AA72" s="119"/>
      <c r="AB72" s="119"/>
      <c r="AC72" s="119" t="str">
        <f>IF(AB72="","",COUNTIF($AB$4:AB72,AB72))</f>
        <v/>
      </c>
      <c r="AD72" s="175"/>
      <c r="AE72" s="323"/>
      <c r="AF72" s="245"/>
      <c r="AG72" s="231"/>
      <c r="AH72" s="262">
        <f t="shared" si="37"/>
        <v>0</v>
      </c>
      <c r="AI72" s="47"/>
      <c r="AJ72" s="87" t="str">
        <f t="shared" si="28"/>
        <v/>
      </c>
      <c r="AK72" s="254"/>
      <c r="AL72" s="257"/>
      <c r="AM72" s="208"/>
      <c r="AN72" s="209"/>
      <c r="AO72" s="214"/>
      <c r="AP72" s="249"/>
      <c r="AQ72" s="213"/>
      <c r="AR72" s="106"/>
      <c r="AS72" s="32"/>
      <c r="AT72" s="210"/>
      <c r="AU72" s="216"/>
      <c r="AV72" s="265"/>
      <c r="AW72" s="271"/>
      <c r="AX72" s="271" t="str">
        <f t="shared" si="38"/>
        <v/>
      </c>
      <c r="AY72" s="272" t="str">
        <f t="shared" si="39"/>
        <v/>
      </c>
      <c r="AZ72" s="276"/>
      <c r="BA72" s="276"/>
      <c r="BB72" s="276"/>
      <c r="BC72" s="276"/>
      <c r="BD72" s="276"/>
      <c r="BE72" s="277"/>
      <c r="BF72" s="277"/>
    </row>
    <row r="73" spans="1:58" ht="24" customHeight="1">
      <c r="A73" s="126">
        <f t="shared" si="29"/>
        <v>7</v>
      </c>
      <c r="B73" s="126">
        <f t="shared" si="30"/>
        <v>0</v>
      </c>
      <c r="C73" s="128">
        <f t="shared" si="31"/>
        <v>9</v>
      </c>
      <c r="D73" s="128">
        <f t="shared" si="32"/>
        <v>0</v>
      </c>
      <c r="E73" s="128">
        <f t="shared" si="33"/>
        <v>4</v>
      </c>
      <c r="F73" s="128">
        <f t="shared" si="34"/>
        <v>0</v>
      </c>
      <c r="G73" s="129">
        <v>70</v>
      </c>
      <c r="H73" s="170" t="str">
        <f t="shared" si="35"/>
        <v/>
      </c>
      <c r="I73" s="169" t="str">
        <f>AC73&amp;"-"&amp;IF(AC73="","",COUNTIF($AC$4:AC73,AC73))</f>
        <v>-</v>
      </c>
      <c r="J73" s="124">
        <v>10</v>
      </c>
      <c r="K73" s="182"/>
      <c r="L73" s="182"/>
      <c r="M73" s="183"/>
      <c r="N73" s="243"/>
      <c r="O73" s="118"/>
      <c r="P73" s="56"/>
      <c r="Q73" s="25"/>
      <c r="R73" s="130" t="str">
        <f t="shared" si="36"/>
        <v/>
      </c>
      <c r="S73" s="26"/>
      <c r="T73" s="26"/>
      <c r="U73" s="227"/>
      <c r="V73" s="27"/>
      <c r="W73" s="28"/>
      <c r="X73" s="119"/>
      <c r="Y73" s="119"/>
      <c r="Z73" s="119"/>
      <c r="AA73" s="119"/>
      <c r="AB73" s="119"/>
      <c r="AC73" s="119" t="str">
        <f>IF(AB73="","",COUNTIF($AB$4:AB73,AB73))</f>
        <v/>
      </c>
      <c r="AD73" s="175"/>
      <c r="AE73" s="323"/>
      <c r="AF73" s="245"/>
      <c r="AG73" s="231"/>
      <c r="AH73" s="262">
        <f t="shared" si="37"/>
        <v>0</v>
      </c>
      <c r="AI73" s="47"/>
      <c r="AJ73" s="87" t="str">
        <f t="shared" si="28"/>
        <v/>
      </c>
      <c r="AK73" s="254"/>
      <c r="AL73" s="257"/>
      <c r="AM73" s="208"/>
      <c r="AN73" s="209"/>
      <c r="AO73" s="214"/>
      <c r="AP73" s="249"/>
      <c r="AQ73" s="213"/>
      <c r="AR73" s="106"/>
      <c r="AS73" s="32"/>
      <c r="AT73" s="210"/>
      <c r="AU73" s="216"/>
      <c r="AV73" s="265"/>
      <c r="AW73" s="271"/>
      <c r="AX73" s="271" t="str">
        <f t="shared" si="38"/>
        <v/>
      </c>
      <c r="AY73" s="272" t="str">
        <f t="shared" si="39"/>
        <v/>
      </c>
      <c r="AZ73" s="276"/>
      <c r="BA73" s="276"/>
      <c r="BB73" s="276"/>
      <c r="BC73" s="276"/>
      <c r="BD73" s="276"/>
      <c r="BE73" s="277"/>
      <c r="BF73" s="277"/>
    </row>
    <row r="74" spans="1:58" ht="31.7" customHeight="1">
      <c r="A74" s="126">
        <f t="shared" si="29"/>
        <v>7</v>
      </c>
      <c r="B74" s="126">
        <f t="shared" si="30"/>
        <v>0</v>
      </c>
      <c r="C74" s="128">
        <f t="shared" si="31"/>
        <v>9</v>
      </c>
      <c r="D74" s="128">
        <f t="shared" si="32"/>
        <v>0</v>
      </c>
      <c r="E74" s="128">
        <f t="shared" si="33"/>
        <v>4</v>
      </c>
      <c r="F74" s="128">
        <f t="shared" si="34"/>
        <v>0</v>
      </c>
      <c r="G74" s="127">
        <v>71</v>
      </c>
      <c r="H74" s="170" t="str">
        <f t="shared" si="35"/>
        <v/>
      </c>
      <c r="I74" s="169" t="str">
        <f>AC74&amp;"-"&amp;IF(AC74="","",COUNTIF($AC$4:AC74,AC74))</f>
        <v>-</v>
      </c>
      <c r="J74" s="124">
        <v>11</v>
      </c>
      <c r="K74" s="182"/>
      <c r="L74" s="182"/>
      <c r="M74" s="183"/>
      <c r="N74" s="243"/>
      <c r="O74" s="118"/>
      <c r="P74" s="56"/>
      <c r="Q74" s="25"/>
      <c r="R74" s="130" t="str">
        <f t="shared" si="36"/>
        <v/>
      </c>
      <c r="S74" s="26"/>
      <c r="T74" s="26"/>
      <c r="U74" s="227"/>
      <c r="V74" s="27"/>
      <c r="W74" s="28"/>
      <c r="X74" s="119"/>
      <c r="Y74" s="119"/>
      <c r="Z74" s="119"/>
      <c r="AA74" s="119"/>
      <c r="AB74" s="119"/>
      <c r="AC74" s="119" t="str">
        <f>IF(AB74="","",COUNTIF($AB$4:AB74,AB74))</f>
        <v/>
      </c>
      <c r="AD74" s="175"/>
      <c r="AE74" s="323"/>
      <c r="AF74" s="245"/>
      <c r="AG74" s="231"/>
      <c r="AH74" s="262">
        <f t="shared" si="37"/>
        <v>0</v>
      </c>
      <c r="AI74" s="47"/>
      <c r="AJ74" s="87" t="str">
        <f t="shared" si="28"/>
        <v/>
      </c>
      <c r="AK74" s="254"/>
      <c r="AL74" s="257"/>
      <c r="AM74" s="208"/>
      <c r="AN74" s="209"/>
      <c r="AO74" s="214"/>
      <c r="AP74" s="249"/>
      <c r="AQ74" s="213"/>
      <c r="AR74" s="106"/>
      <c r="AS74" s="32"/>
      <c r="AT74" s="214"/>
      <c r="AU74" s="216"/>
      <c r="AV74" s="265"/>
      <c r="AW74" s="271"/>
      <c r="AX74" s="271" t="str">
        <f t="shared" si="38"/>
        <v/>
      </c>
      <c r="AY74" s="272" t="str">
        <f t="shared" si="39"/>
        <v/>
      </c>
      <c r="AZ74" s="276"/>
      <c r="BA74" s="276"/>
      <c r="BB74" s="276"/>
      <c r="BC74" s="276"/>
      <c r="BD74" s="276"/>
      <c r="BE74" s="277"/>
      <c r="BF74" s="277"/>
    </row>
    <row r="75" spans="1:58" ht="33.75" customHeight="1">
      <c r="A75" s="126">
        <f t="shared" si="29"/>
        <v>7</v>
      </c>
      <c r="B75" s="126">
        <f t="shared" si="30"/>
        <v>0</v>
      </c>
      <c r="C75" s="128">
        <f t="shared" si="31"/>
        <v>9</v>
      </c>
      <c r="D75" s="128">
        <f t="shared" si="32"/>
        <v>0</v>
      </c>
      <c r="E75" s="128">
        <f t="shared" si="33"/>
        <v>4</v>
      </c>
      <c r="F75" s="128">
        <f t="shared" si="34"/>
        <v>0</v>
      </c>
      <c r="G75" s="129">
        <v>72</v>
      </c>
      <c r="H75" s="170" t="str">
        <f t="shared" si="35"/>
        <v/>
      </c>
      <c r="I75" s="169" t="str">
        <f>AC75&amp;"-"&amp;IF(AC75="","",COUNTIF($AC$4:AC75,AC75))</f>
        <v>-</v>
      </c>
      <c r="J75" s="124">
        <v>12</v>
      </c>
      <c r="K75" s="182"/>
      <c r="L75" s="182"/>
      <c r="M75" s="183"/>
      <c r="N75" s="243"/>
      <c r="O75" s="118"/>
      <c r="P75" s="56"/>
      <c r="Q75" s="25"/>
      <c r="R75" s="130" t="str">
        <f t="shared" si="36"/>
        <v/>
      </c>
      <c r="S75" s="26"/>
      <c r="T75" s="26"/>
      <c r="U75" s="227"/>
      <c r="V75" s="27"/>
      <c r="W75" s="28"/>
      <c r="X75" s="119"/>
      <c r="Y75" s="119"/>
      <c r="Z75" s="119"/>
      <c r="AA75" s="119"/>
      <c r="AB75" s="119"/>
      <c r="AC75" s="119" t="str">
        <f>IF(AB75="","",COUNTIF($AB$4:AB75,AB75))</f>
        <v/>
      </c>
      <c r="AD75" s="175"/>
      <c r="AE75" s="323"/>
      <c r="AF75" s="245"/>
      <c r="AG75" s="231"/>
      <c r="AH75" s="262">
        <f t="shared" si="37"/>
        <v>0</v>
      </c>
      <c r="AI75" s="47"/>
      <c r="AJ75" s="87" t="str">
        <f t="shared" si="28"/>
        <v/>
      </c>
      <c r="AK75" s="254"/>
      <c r="AL75" s="257"/>
      <c r="AM75" s="208"/>
      <c r="AN75" s="209"/>
      <c r="AO75" s="214"/>
      <c r="AP75" s="249"/>
      <c r="AQ75" s="213"/>
      <c r="AR75" s="106"/>
      <c r="AS75" s="32"/>
      <c r="AT75" s="214"/>
      <c r="AU75" s="216"/>
      <c r="AV75" s="265"/>
      <c r="AW75" s="271"/>
      <c r="AX75" s="271" t="str">
        <f t="shared" si="38"/>
        <v/>
      </c>
      <c r="AY75" s="272" t="str">
        <f t="shared" si="39"/>
        <v/>
      </c>
      <c r="AZ75" s="276"/>
      <c r="BA75" s="276"/>
      <c r="BB75" s="276"/>
      <c r="BC75" s="276"/>
      <c r="BD75" s="276"/>
      <c r="BE75" s="277"/>
      <c r="BF75" s="277"/>
    </row>
    <row r="76" spans="1:58" ht="24" customHeight="1">
      <c r="A76" s="126">
        <f t="shared" si="29"/>
        <v>7</v>
      </c>
      <c r="B76" s="126">
        <f t="shared" si="30"/>
        <v>0</v>
      </c>
      <c r="C76" s="128">
        <f t="shared" si="31"/>
        <v>9</v>
      </c>
      <c r="D76" s="128">
        <f t="shared" si="32"/>
        <v>0</v>
      </c>
      <c r="E76" s="128">
        <f t="shared" si="33"/>
        <v>4</v>
      </c>
      <c r="F76" s="128">
        <f t="shared" si="34"/>
        <v>0</v>
      </c>
      <c r="G76" s="127">
        <v>73</v>
      </c>
      <c r="H76" s="170" t="str">
        <f t="shared" si="35"/>
        <v/>
      </c>
      <c r="I76" s="169" t="str">
        <f>AC76&amp;"-"&amp;IF(AC76="","",COUNTIF($AC$4:AC76,AC76))</f>
        <v>-</v>
      </c>
      <c r="J76" s="124">
        <v>13</v>
      </c>
      <c r="K76" s="182"/>
      <c r="L76" s="182"/>
      <c r="M76" s="183"/>
      <c r="N76" s="243"/>
      <c r="O76" s="118"/>
      <c r="P76" s="56"/>
      <c r="Q76" s="25"/>
      <c r="R76" s="130" t="str">
        <f t="shared" si="36"/>
        <v/>
      </c>
      <c r="S76" s="26"/>
      <c r="T76" s="26"/>
      <c r="U76" s="227"/>
      <c r="V76" s="27"/>
      <c r="W76" s="28"/>
      <c r="X76" s="119"/>
      <c r="Y76" s="119"/>
      <c r="Z76" s="119"/>
      <c r="AA76" s="119"/>
      <c r="AB76" s="119"/>
      <c r="AC76" s="119" t="str">
        <f>IF(AB76="","",COUNTIF($AB$4:AB76,AB76))</f>
        <v/>
      </c>
      <c r="AD76" s="175"/>
      <c r="AE76" s="323"/>
      <c r="AF76" s="245"/>
      <c r="AG76" s="231"/>
      <c r="AH76" s="262">
        <f t="shared" si="37"/>
        <v>0</v>
      </c>
      <c r="AI76" s="47"/>
      <c r="AJ76" s="87" t="str">
        <f t="shared" si="28"/>
        <v/>
      </c>
      <c r="AK76" s="254"/>
      <c r="AL76" s="257"/>
      <c r="AM76" s="208"/>
      <c r="AN76" s="209"/>
      <c r="AO76" s="210"/>
      <c r="AP76" s="249"/>
      <c r="AQ76" s="213"/>
      <c r="AR76" s="106"/>
      <c r="AS76" s="32"/>
      <c r="AT76" s="214"/>
      <c r="AU76" s="216"/>
      <c r="AV76" s="266"/>
      <c r="AW76" s="278"/>
      <c r="AX76" s="271" t="str">
        <f t="shared" si="38"/>
        <v/>
      </c>
      <c r="AY76" s="272" t="str">
        <f t="shared" si="39"/>
        <v/>
      </c>
      <c r="AZ76" s="276"/>
      <c r="BA76" s="276"/>
      <c r="BB76" s="276"/>
      <c r="BC76" s="276"/>
      <c r="BD76" s="276"/>
      <c r="BE76" s="277"/>
      <c r="BF76" s="277"/>
    </row>
    <row r="77" spans="1:58" ht="36" customHeight="1">
      <c r="A77" s="126">
        <f t="shared" si="29"/>
        <v>7</v>
      </c>
      <c r="B77" s="126">
        <f t="shared" si="30"/>
        <v>0</v>
      </c>
      <c r="C77" s="128">
        <f t="shared" si="31"/>
        <v>9</v>
      </c>
      <c r="D77" s="128">
        <f t="shared" si="32"/>
        <v>0</v>
      </c>
      <c r="E77" s="128">
        <f t="shared" si="33"/>
        <v>4</v>
      </c>
      <c r="F77" s="128">
        <f t="shared" si="34"/>
        <v>0</v>
      </c>
      <c r="G77" s="129">
        <v>74</v>
      </c>
      <c r="H77" s="170" t="str">
        <f t="shared" si="35"/>
        <v/>
      </c>
      <c r="I77" s="169" t="str">
        <f>AC77&amp;"-"&amp;IF(AC77="","",COUNTIF($AC$4:AC77,AC77))</f>
        <v>-</v>
      </c>
      <c r="J77" s="124">
        <v>14</v>
      </c>
      <c r="K77" s="182"/>
      <c r="L77" s="182"/>
      <c r="M77" s="183"/>
      <c r="N77" s="243"/>
      <c r="O77" s="118"/>
      <c r="P77" s="56"/>
      <c r="Q77" s="25"/>
      <c r="R77" s="130" t="str">
        <f t="shared" si="36"/>
        <v/>
      </c>
      <c r="S77" s="26"/>
      <c r="T77" s="26"/>
      <c r="U77" s="227"/>
      <c r="V77" s="27"/>
      <c r="W77" s="28"/>
      <c r="X77" s="119"/>
      <c r="Y77" s="119"/>
      <c r="Z77" s="119"/>
      <c r="AA77" s="119"/>
      <c r="AB77" s="119"/>
      <c r="AC77" s="119" t="str">
        <f>IF(AB77="","",COUNTIF($AB$4:AB77,AB77))</f>
        <v/>
      </c>
      <c r="AD77" s="175"/>
      <c r="AE77" s="323"/>
      <c r="AF77" s="245"/>
      <c r="AG77" s="231"/>
      <c r="AH77" s="262">
        <f t="shared" si="37"/>
        <v>0</v>
      </c>
      <c r="AI77" s="47"/>
      <c r="AJ77" s="87" t="str">
        <f t="shared" si="28"/>
        <v/>
      </c>
      <c r="AK77" s="254"/>
      <c r="AL77" s="256"/>
      <c r="AM77" s="208"/>
      <c r="AN77" s="209"/>
      <c r="AO77" s="216"/>
      <c r="AP77" s="249"/>
      <c r="AQ77" s="213"/>
      <c r="AR77" s="106"/>
      <c r="AS77" s="32"/>
      <c r="AT77" s="210"/>
      <c r="AU77" s="216"/>
      <c r="AV77" s="266"/>
      <c r="AW77" s="278"/>
      <c r="AX77" s="271" t="str">
        <f t="shared" si="38"/>
        <v/>
      </c>
      <c r="AY77" s="272" t="str">
        <f t="shared" si="39"/>
        <v/>
      </c>
      <c r="AZ77" s="276"/>
      <c r="BA77" s="276"/>
      <c r="BB77" s="276"/>
      <c r="BC77" s="276"/>
      <c r="BD77" s="276"/>
      <c r="BE77" s="277"/>
      <c r="BF77" s="277"/>
    </row>
    <row r="78" spans="1:58" ht="24" customHeight="1">
      <c r="A78" s="126">
        <f t="shared" si="29"/>
        <v>7</v>
      </c>
      <c r="B78" s="126">
        <f t="shared" si="30"/>
        <v>0</v>
      </c>
      <c r="C78" s="128">
        <f t="shared" si="31"/>
        <v>9</v>
      </c>
      <c r="D78" s="128">
        <f t="shared" si="32"/>
        <v>0</v>
      </c>
      <c r="E78" s="128">
        <f t="shared" si="33"/>
        <v>4</v>
      </c>
      <c r="F78" s="128">
        <f t="shared" si="34"/>
        <v>0</v>
      </c>
      <c r="G78" s="127">
        <v>75</v>
      </c>
      <c r="H78" s="170" t="str">
        <f t="shared" si="35"/>
        <v/>
      </c>
      <c r="I78" s="169" t="str">
        <f>AC78&amp;"-"&amp;IF(AC78="","",COUNTIF($AC$4:AC78,AC78))</f>
        <v>-</v>
      </c>
      <c r="J78" s="124">
        <v>15</v>
      </c>
      <c r="K78" s="182"/>
      <c r="L78" s="182"/>
      <c r="M78" s="183"/>
      <c r="N78" s="243"/>
      <c r="O78" s="118"/>
      <c r="P78" s="56"/>
      <c r="Q78" s="25"/>
      <c r="R78" s="130" t="str">
        <f t="shared" si="36"/>
        <v/>
      </c>
      <c r="S78" s="26"/>
      <c r="T78" s="26"/>
      <c r="U78" s="227"/>
      <c r="V78" s="27"/>
      <c r="W78" s="28"/>
      <c r="X78" s="119"/>
      <c r="Y78" s="119"/>
      <c r="Z78" s="119"/>
      <c r="AA78" s="119"/>
      <c r="AB78" s="119"/>
      <c r="AC78" s="119" t="str">
        <f>IF(AB78="","",COUNTIF($AB$4:AB78,AB78))</f>
        <v/>
      </c>
      <c r="AD78" s="175"/>
      <c r="AE78" s="323"/>
      <c r="AF78" s="245"/>
      <c r="AG78" s="231"/>
      <c r="AH78" s="262">
        <f t="shared" si="37"/>
        <v>0</v>
      </c>
      <c r="AI78" s="47"/>
      <c r="AJ78" s="87" t="str">
        <f t="shared" si="28"/>
        <v/>
      </c>
      <c r="AK78" s="254"/>
      <c r="AL78" s="258"/>
      <c r="AM78" s="208"/>
      <c r="AN78" s="209"/>
      <c r="AO78" s="216"/>
      <c r="AP78" s="249"/>
      <c r="AQ78" s="213"/>
      <c r="AR78" s="106"/>
      <c r="AS78" s="32"/>
      <c r="AT78" s="210"/>
      <c r="AU78" s="216"/>
      <c r="AV78" s="265"/>
      <c r="AW78" s="271"/>
      <c r="AX78" s="271" t="str">
        <f t="shared" si="38"/>
        <v/>
      </c>
      <c r="AY78" s="272" t="str">
        <f t="shared" si="39"/>
        <v/>
      </c>
      <c r="AZ78" s="276"/>
      <c r="BA78" s="276"/>
      <c r="BB78" s="276"/>
      <c r="BC78" s="276"/>
      <c r="BD78" s="276"/>
      <c r="BE78" s="277"/>
      <c r="BF78" s="277"/>
    </row>
    <row r="79" spans="1:58" ht="24" customHeight="1">
      <c r="A79" s="126">
        <f t="shared" si="29"/>
        <v>7</v>
      </c>
      <c r="B79" s="126">
        <f t="shared" si="30"/>
        <v>0</v>
      </c>
      <c r="C79" s="128">
        <f t="shared" si="31"/>
        <v>9</v>
      </c>
      <c r="D79" s="128">
        <f t="shared" si="32"/>
        <v>0</v>
      </c>
      <c r="E79" s="128">
        <f t="shared" si="33"/>
        <v>4</v>
      </c>
      <c r="F79" s="128">
        <f t="shared" si="34"/>
        <v>0</v>
      </c>
      <c r="G79" s="129">
        <v>76</v>
      </c>
      <c r="H79" s="170" t="str">
        <f t="shared" si="35"/>
        <v/>
      </c>
      <c r="I79" s="169" t="str">
        <f>AC79&amp;"-"&amp;IF(AC79="","",COUNTIF($AC$4:AC79,AC79))</f>
        <v>-</v>
      </c>
      <c r="J79" s="124">
        <v>16</v>
      </c>
      <c r="K79" s="182"/>
      <c r="L79" s="182"/>
      <c r="M79" s="183"/>
      <c r="N79" s="243"/>
      <c r="O79" s="118"/>
      <c r="P79" s="56"/>
      <c r="Q79" s="25"/>
      <c r="R79" s="130" t="str">
        <f t="shared" si="36"/>
        <v/>
      </c>
      <c r="S79" s="26"/>
      <c r="T79" s="26"/>
      <c r="U79" s="227"/>
      <c r="V79" s="27"/>
      <c r="W79" s="28"/>
      <c r="X79" s="119"/>
      <c r="Y79" s="119"/>
      <c r="Z79" s="119"/>
      <c r="AA79" s="119"/>
      <c r="AB79" s="119"/>
      <c r="AC79" s="119" t="str">
        <f>IF(AB79="","",COUNTIF($AB$4:AB79,AB79))</f>
        <v/>
      </c>
      <c r="AD79" s="175"/>
      <c r="AE79" s="323"/>
      <c r="AF79" s="245"/>
      <c r="AG79" s="231"/>
      <c r="AH79" s="262">
        <f t="shared" si="37"/>
        <v>0</v>
      </c>
      <c r="AI79" s="47"/>
      <c r="AJ79" s="87" t="str">
        <f t="shared" si="28"/>
        <v/>
      </c>
      <c r="AK79" s="254"/>
      <c r="AL79" s="257"/>
      <c r="AM79" s="208"/>
      <c r="AN79" s="209"/>
      <c r="AO79" s="214"/>
      <c r="AP79" s="249"/>
      <c r="AQ79" s="213"/>
      <c r="AR79" s="106"/>
      <c r="AS79" s="32"/>
      <c r="AT79" s="214"/>
      <c r="AU79" s="216"/>
      <c r="AV79" s="265"/>
      <c r="AW79" s="271"/>
      <c r="AX79" s="271" t="str">
        <f t="shared" si="38"/>
        <v/>
      </c>
      <c r="AY79" s="272" t="str">
        <f t="shared" si="39"/>
        <v/>
      </c>
      <c r="AZ79" s="276"/>
      <c r="BA79" s="276"/>
      <c r="BB79" s="276"/>
      <c r="BC79" s="276"/>
      <c r="BD79" s="276"/>
      <c r="BE79" s="277"/>
      <c r="BF79" s="277"/>
    </row>
    <row r="80" spans="1:58" ht="24" customHeight="1">
      <c r="A80" s="126">
        <f t="shared" si="29"/>
        <v>7</v>
      </c>
      <c r="B80" s="126">
        <f t="shared" si="30"/>
        <v>0</v>
      </c>
      <c r="C80" s="128">
        <f t="shared" si="31"/>
        <v>9</v>
      </c>
      <c r="D80" s="128">
        <f t="shared" si="32"/>
        <v>0</v>
      </c>
      <c r="E80" s="128">
        <f t="shared" si="33"/>
        <v>4</v>
      </c>
      <c r="F80" s="128">
        <f t="shared" si="34"/>
        <v>0</v>
      </c>
      <c r="G80" s="127">
        <v>77</v>
      </c>
      <c r="H80" s="170" t="str">
        <f t="shared" si="35"/>
        <v/>
      </c>
      <c r="I80" s="169" t="str">
        <f>AC80&amp;"-"&amp;IF(AC80="","",COUNTIF($AC$4:AC80,AC80))</f>
        <v>-</v>
      </c>
      <c r="J80" s="124">
        <v>17</v>
      </c>
      <c r="K80" s="182"/>
      <c r="L80" s="182"/>
      <c r="M80" s="183"/>
      <c r="N80" s="243"/>
      <c r="O80" s="118"/>
      <c r="P80" s="56"/>
      <c r="Q80" s="25"/>
      <c r="R80" s="130" t="str">
        <f t="shared" si="36"/>
        <v/>
      </c>
      <c r="S80" s="26"/>
      <c r="T80" s="26"/>
      <c r="U80" s="227"/>
      <c r="V80" s="27"/>
      <c r="W80" s="28"/>
      <c r="X80" s="119"/>
      <c r="Y80" s="119"/>
      <c r="Z80" s="119"/>
      <c r="AA80" s="119"/>
      <c r="AB80" s="119"/>
      <c r="AC80" s="119" t="str">
        <f>IF(AB80="","",COUNTIF($AB$4:AB80,AB80))</f>
        <v/>
      </c>
      <c r="AD80" s="175"/>
      <c r="AE80" s="323"/>
      <c r="AF80" s="245"/>
      <c r="AG80" s="231"/>
      <c r="AH80" s="262">
        <f t="shared" si="37"/>
        <v>0</v>
      </c>
      <c r="AI80" s="47"/>
      <c r="AJ80" s="87" t="str">
        <f t="shared" si="28"/>
        <v/>
      </c>
      <c r="AK80" s="254"/>
      <c r="AL80" s="257"/>
      <c r="AM80" s="208"/>
      <c r="AN80" s="209"/>
      <c r="AO80" s="214"/>
      <c r="AP80" s="249"/>
      <c r="AQ80" s="213"/>
      <c r="AR80" s="106"/>
      <c r="AS80" s="32"/>
      <c r="AT80" s="214"/>
      <c r="AU80" s="216"/>
      <c r="AV80" s="265"/>
      <c r="AW80" s="271"/>
      <c r="AX80" s="271" t="str">
        <f t="shared" si="38"/>
        <v/>
      </c>
      <c r="AY80" s="272" t="str">
        <f t="shared" si="39"/>
        <v/>
      </c>
      <c r="AZ80" s="276"/>
      <c r="BA80" s="276"/>
      <c r="BB80" s="276"/>
      <c r="BC80" s="276"/>
      <c r="BD80" s="276"/>
      <c r="BE80" s="277"/>
      <c r="BF80" s="277"/>
    </row>
    <row r="81" spans="1:58" ht="36.6" customHeight="1">
      <c r="A81" s="126">
        <f t="shared" si="29"/>
        <v>7</v>
      </c>
      <c r="B81" s="126">
        <f t="shared" si="30"/>
        <v>0</v>
      </c>
      <c r="C81" s="128">
        <f t="shared" si="31"/>
        <v>9</v>
      </c>
      <c r="D81" s="128">
        <f t="shared" si="32"/>
        <v>0</v>
      </c>
      <c r="E81" s="128">
        <f t="shared" si="33"/>
        <v>4</v>
      </c>
      <c r="F81" s="128">
        <f t="shared" si="34"/>
        <v>0</v>
      </c>
      <c r="G81" s="129">
        <v>78</v>
      </c>
      <c r="H81" s="170" t="str">
        <f t="shared" si="35"/>
        <v/>
      </c>
      <c r="I81" s="169" t="str">
        <f>AC81&amp;"-"&amp;IF(AC81="","",COUNTIF($AC$4:AC81,AC81))</f>
        <v>-</v>
      </c>
      <c r="J81" s="124">
        <v>18</v>
      </c>
      <c r="K81" s="182"/>
      <c r="L81" s="182"/>
      <c r="M81" s="183"/>
      <c r="N81" s="243"/>
      <c r="O81" s="118"/>
      <c r="P81" s="56"/>
      <c r="Q81" s="25"/>
      <c r="R81" s="130" t="str">
        <f t="shared" si="36"/>
        <v/>
      </c>
      <c r="S81" s="26"/>
      <c r="T81" s="26"/>
      <c r="U81" s="227"/>
      <c r="V81" s="27"/>
      <c r="W81" s="28"/>
      <c r="X81" s="119"/>
      <c r="Y81" s="119"/>
      <c r="Z81" s="119"/>
      <c r="AA81" s="119"/>
      <c r="AB81" s="119"/>
      <c r="AC81" s="119" t="str">
        <f>IF(AB81="","",COUNTIF($AB$4:AB81,AB81))</f>
        <v/>
      </c>
      <c r="AD81" s="175"/>
      <c r="AE81" s="323"/>
      <c r="AF81" s="245"/>
      <c r="AG81" s="231"/>
      <c r="AH81" s="262">
        <f t="shared" si="37"/>
        <v>0</v>
      </c>
      <c r="AI81" s="47"/>
      <c r="AJ81" s="87" t="str">
        <f t="shared" si="28"/>
        <v/>
      </c>
      <c r="AK81" s="254"/>
      <c r="AL81" s="257"/>
      <c r="AM81" s="208"/>
      <c r="AN81" s="209"/>
      <c r="AO81" s="214"/>
      <c r="AP81" s="249"/>
      <c r="AQ81" s="213"/>
      <c r="AR81" s="106"/>
      <c r="AS81" s="32"/>
      <c r="AT81" s="220"/>
      <c r="AU81" s="216"/>
      <c r="AV81" s="267"/>
      <c r="AW81" s="279"/>
      <c r="AX81" s="271" t="str">
        <f t="shared" si="38"/>
        <v/>
      </c>
      <c r="AY81" s="272" t="str">
        <f t="shared" si="39"/>
        <v/>
      </c>
      <c r="AZ81" s="276"/>
      <c r="BA81" s="276"/>
      <c r="BB81" s="276"/>
      <c r="BC81" s="276"/>
      <c r="BD81" s="276"/>
      <c r="BE81" s="277"/>
      <c r="BF81" s="277"/>
    </row>
    <row r="82" spans="1:58" ht="37.35" customHeight="1">
      <c r="A82" s="126">
        <f t="shared" si="29"/>
        <v>7</v>
      </c>
      <c r="B82" s="126">
        <f t="shared" si="30"/>
        <v>0</v>
      </c>
      <c r="C82" s="128">
        <f t="shared" si="31"/>
        <v>9</v>
      </c>
      <c r="D82" s="128">
        <f t="shared" si="32"/>
        <v>0</v>
      </c>
      <c r="E82" s="128">
        <f t="shared" si="33"/>
        <v>4</v>
      </c>
      <c r="F82" s="128">
        <f t="shared" si="34"/>
        <v>0</v>
      </c>
      <c r="G82" s="127">
        <v>79</v>
      </c>
      <c r="H82" s="170" t="str">
        <f t="shared" si="35"/>
        <v/>
      </c>
      <c r="I82" s="169" t="str">
        <f>AC82&amp;"-"&amp;IF(AC82="","",COUNTIF($AC$4:AC82,AC82))</f>
        <v>-</v>
      </c>
      <c r="J82" s="124">
        <v>19</v>
      </c>
      <c r="K82" s="182"/>
      <c r="L82" s="182"/>
      <c r="M82" s="183"/>
      <c r="N82" s="243"/>
      <c r="O82" s="118"/>
      <c r="P82" s="56"/>
      <c r="Q82" s="25"/>
      <c r="R82" s="130" t="str">
        <f t="shared" si="36"/>
        <v/>
      </c>
      <c r="S82" s="26"/>
      <c r="T82" s="26"/>
      <c r="U82" s="227"/>
      <c r="V82" s="27"/>
      <c r="W82" s="28"/>
      <c r="X82" s="119"/>
      <c r="Y82" s="119"/>
      <c r="Z82" s="119"/>
      <c r="AA82" s="119"/>
      <c r="AB82" s="119"/>
      <c r="AC82" s="119" t="str">
        <f>IF(AB82="","",COUNTIF($AB$4:AB82,AB82))</f>
        <v/>
      </c>
      <c r="AD82" s="175"/>
      <c r="AE82" s="323"/>
      <c r="AF82" s="245"/>
      <c r="AG82" s="231"/>
      <c r="AH82" s="262">
        <f t="shared" si="37"/>
        <v>0</v>
      </c>
      <c r="AI82" s="47"/>
      <c r="AJ82" s="87" t="str">
        <f t="shared" si="28"/>
        <v/>
      </c>
      <c r="AK82" s="254"/>
      <c r="AL82" s="257"/>
      <c r="AM82" s="208"/>
      <c r="AN82" s="209"/>
      <c r="AO82" s="214"/>
      <c r="AP82" s="249"/>
      <c r="AQ82" s="213"/>
      <c r="AR82" s="106"/>
      <c r="AS82" s="32"/>
      <c r="AT82" s="210"/>
      <c r="AU82" s="208"/>
      <c r="AV82" s="265"/>
      <c r="AW82" s="280"/>
      <c r="AX82" s="271" t="str">
        <f t="shared" si="38"/>
        <v/>
      </c>
      <c r="AY82" s="272" t="str">
        <f t="shared" si="39"/>
        <v/>
      </c>
      <c r="AZ82" s="276"/>
      <c r="BA82" s="276"/>
      <c r="BB82" s="276"/>
      <c r="BC82" s="276"/>
      <c r="BD82" s="276"/>
      <c r="BE82" s="277"/>
      <c r="BF82" s="277"/>
    </row>
    <row r="83" spans="1:58" ht="33.75" customHeight="1">
      <c r="A83" s="126">
        <f t="shared" si="29"/>
        <v>7</v>
      </c>
      <c r="B83" s="126">
        <f t="shared" si="30"/>
        <v>0</v>
      </c>
      <c r="C83" s="128">
        <f t="shared" si="31"/>
        <v>9</v>
      </c>
      <c r="D83" s="128">
        <f t="shared" si="32"/>
        <v>0</v>
      </c>
      <c r="E83" s="128">
        <f t="shared" si="33"/>
        <v>4</v>
      </c>
      <c r="F83" s="128">
        <f t="shared" si="34"/>
        <v>0</v>
      </c>
      <c r="G83" s="129">
        <v>80</v>
      </c>
      <c r="H83" s="170" t="str">
        <f t="shared" si="35"/>
        <v/>
      </c>
      <c r="I83" s="169" t="str">
        <f>AC83&amp;"-"&amp;IF(AC83="","",COUNTIF($AC$4:AC83,AC83))</f>
        <v>-</v>
      </c>
      <c r="J83" s="124">
        <v>20</v>
      </c>
      <c r="K83" s="182"/>
      <c r="L83" s="182"/>
      <c r="M83" s="183"/>
      <c r="N83" s="243"/>
      <c r="O83" s="118"/>
      <c r="P83" s="56"/>
      <c r="Q83" s="25"/>
      <c r="R83" s="130" t="str">
        <f t="shared" si="36"/>
        <v/>
      </c>
      <c r="S83" s="26"/>
      <c r="T83" s="26"/>
      <c r="U83" s="227"/>
      <c r="V83" s="27"/>
      <c r="W83" s="28"/>
      <c r="X83" s="119"/>
      <c r="Y83" s="119"/>
      <c r="Z83" s="119"/>
      <c r="AA83" s="119"/>
      <c r="AB83" s="119"/>
      <c r="AC83" s="119" t="str">
        <f>IF(AB83="","",COUNTIF($AB$4:AB83,AB83))</f>
        <v/>
      </c>
      <c r="AD83" s="175"/>
      <c r="AE83" s="323"/>
      <c r="AF83" s="245"/>
      <c r="AG83" s="231"/>
      <c r="AH83" s="262">
        <f t="shared" si="37"/>
        <v>0</v>
      </c>
      <c r="AI83" s="47"/>
      <c r="AJ83" s="87" t="str">
        <f t="shared" si="28"/>
        <v/>
      </c>
      <c r="AK83" s="254"/>
      <c r="AL83" s="257"/>
      <c r="AM83" s="208"/>
      <c r="AN83" s="209"/>
      <c r="AO83" s="214"/>
      <c r="AP83" s="249"/>
      <c r="AQ83" s="213"/>
      <c r="AR83" s="106"/>
      <c r="AS83" s="32"/>
      <c r="AT83" s="210"/>
      <c r="AU83" s="216"/>
      <c r="AV83" s="268"/>
      <c r="AW83" s="281"/>
      <c r="AX83" s="271" t="str">
        <f t="shared" si="38"/>
        <v/>
      </c>
      <c r="AY83" s="272" t="str">
        <f t="shared" si="39"/>
        <v/>
      </c>
      <c r="AZ83" s="276"/>
      <c r="BA83" s="276"/>
      <c r="BB83" s="276"/>
      <c r="BC83" s="276"/>
      <c r="BD83" s="276"/>
      <c r="BE83" s="277"/>
      <c r="BF83" s="277"/>
    </row>
    <row r="84" spans="1:58" ht="43.5" customHeight="1">
      <c r="A84" s="126">
        <f t="shared" si="29"/>
        <v>7</v>
      </c>
      <c r="B84" s="126">
        <f t="shared" si="30"/>
        <v>0</v>
      </c>
      <c r="C84" s="128">
        <f t="shared" si="31"/>
        <v>9</v>
      </c>
      <c r="D84" s="128">
        <f t="shared" si="32"/>
        <v>0</v>
      </c>
      <c r="E84" s="128">
        <f t="shared" si="33"/>
        <v>4</v>
      </c>
      <c r="F84" s="128">
        <f t="shared" si="34"/>
        <v>0</v>
      </c>
      <c r="G84" s="127">
        <v>81</v>
      </c>
      <c r="H84" s="170" t="str">
        <f t="shared" si="35"/>
        <v/>
      </c>
      <c r="I84" s="169" t="str">
        <f>AC84&amp;"-"&amp;IF(AC84="","",COUNTIF($AC$4:AC84,AC84))</f>
        <v>-</v>
      </c>
      <c r="J84" s="124">
        <v>21</v>
      </c>
      <c r="K84" s="182"/>
      <c r="L84" s="182"/>
      <c r="M84" s="183"/>
      <c r="N84" s="243"/>
      <c r="O84" s="118"/>
      <c r="P84" s="56"/>
      <c r="Q84" s="25"/>
      <c r="R84" s="130" t="str">
        <f t="shared" si="36"/>
        <v/>
      </c>
      <c r="S84" s="26"/>
      <c r="T84" s="26"/>
      <c r="U84" s="227"/>
      <c r="V84" s="27"/>
      <c r="W84" s="28"/>
      <c r="X84" s="119"/>
      <c r="Y84" s="119"/>
      <c r="Z84" s="119"/>
      <c r="AA84" s="119"/>
      <c r="AB84" s="119"/>
      <c r="AC84" s="119" t="str">
        <f>IF(AB84="","",COUNTIF($AB$4:AB84,AB84))</f>
        <v/>
      </c>
      <c r="AD84" s="175"/>
      <c r="AE84" s="323"/>
      <c r="AF84" s="245"/>
      <c r="AG84" s="231"/>
      <c r="AH84" s="262">
        <f t="shared" si="37"/>
        <v>0</v>
      </c>
      <c r="AI84" s="47"/>
      <c r="AJ84" s="87" t="str">
        <f t="shared" si="28"/>
        <v/>
      </c>
      <c r="AK84" s="254"/>
      <c r="AL84" s="257"/>
      <c r="AM84" s="208"/>
      <c r="AN84" s="209"/>
      <c r="AO84" s="210"/>
      <c r="AP84" s="249"/>
      <c r="AQ84" s="213"/>
      <c r="AR84" s="106"/>
      <c r="AS84" s="32"/>
      <c r="AT84" s="214"/>
      <c r="AU84" s="217"/>
      <c r="AV84" s="265"/>
      <c r="AW84" s="271"/>
      <c r="AX84" s="271" t="str">
        <f t="shared" si="38"/>
        <v/>
      </c>
      <c r="AY84" s="272" t="str">
        <f t="shared" si="39"/>
        <v/>
      </c>
      <c r="AZ84" s="276"/>
      <c r="BA84" s="276"/>
      <c r="BB84" s="276"/>
      <c r="BC84" s="276"/>
      <c r="BD84" s="276"/>
      <c r="BE84" s="277"/>
      <c r="BF84" s="277"/>
    </row>
    <row r="85" spans="1:58" ht="34.5" customHeight="1">
      <c r="A85" s="126">
        <f t="shared" si="29"/>
        <v>7</v>
      </c>
      <c r="B85" s="126">
        <f t="shared" si="30"/>
        <v>0</v>
      </c>
      <c r="C85" s="128">
        <f t="shared" si="31"/>
        <v>9</v>
      </c>
      <c r="D85" s="128">
        <f t="shared" si="32"/>
        <v>0</v>
      </c>
      <c r="E85" s="128">
        <f t="shared" si="33"/>
        <v>4</v>
      </c>
      <c r="F85" s="128">
        <f t="shared" si="34"/>
        <v>0</v>
      </c>
      <c r="G85" s="129">
        <v>82</v>
      </c>
      <c r="H85" s="170" t="str">
        <f t="shared" si="35"/>
        <v/>
      </c>
      <c r="I85" s="169" t="str">
        <f>AC85&amp;"-"&amp;IF(AC85="","",COUNTIF($AC$4:AC85,AC85))</f>
        <v>-</v>
      </c>
      <c r="J85" s="124">
        <v>22</v>
      </c>
      <c r="K85" s="182"/>
      <c r="L85" s="182"/>
      <c r="M85" s="183"/>
      <c r="N85" s="243"/>
      <c r="O85" s="118"/>
      <c r="P85" s="56"/>
      <c r="Q85" s="25"/>
      <c r="R85" s="130" t="str">
        <f t="shared" si="36"/>
        <v/>
      </c>
      <c r="S85" s="26"/>
      <c r="T85" s="26"/>
      <c r="U85" s="227"/>
      <c r="V85" s="27"/>
      <c r="W85" s="28"/>
      <c r="X85" s="119"/>
      <c r="Y85" s="119"/>
      <c r="Z85" s="119"/>
      <c r="AA85" s="119"/>
      <c r="AB85" s="119"/>
      <c r="AC85" s="119" t="str">
        <f>IF(AB85="","",COUNTIF($AB$4:AB85,AB85))</f>
        <v/>
      </c>
      <c r="AD85" s="175"/>
      <c r="AE85" s="323"/>
      <c r="AF85" s="245"/>
      <c r="AG85" s="231"/>
      <c r="AH85" s="262">
        <f t="shared" si="37"/>
        <v>0</v>
      </c>
      <c r="AI85" s="47"/>
      <c r="AJ85" s="87" t="str">
        <f t="shared" si="28"/>
        <v/>
      </c>
      <c r="AK85" s="254"/>
      <c r="AL85" s="257"/>
      <c r="AM85" s="208"/>
      <c r="AN85" s="209"/>
      <c r="AO85" s="214"/>
      <c r="AP85" s="249"/>
      <c r="AQ85" s="213"/>
      <c r="AR85" s="106"/>
      <c r="AS85" s="32"/>
      <c r="AT85" s="214"/>
      <c r="AU85" s="209"/>
      <c r="AV85" s="269"/>
      <c r="AW85" s="280"/>
      <c r="AX85" s="271" t="str">
        <f t="shared" si="38"/>
        <v/>
      </c>
      <c r="AY85" s="272" t="str">
        <f t="shared" si="39"/>
        <v/>
      </c>
      <c r="AZ85" s="276"/>
      <c r="BA85" s="276"/>
      <c r="BB85" s="276"/>
      <c r="BC85" s="276"/>
      <c r="BD85" s="276"/>
      <c r="BE85" s="277"/>
      <c r="BF85" s="277"/>
    </row>
    <row r="86" spans="1:58" ht="38.25" customHeight="1">
      <c r="A86" s="126">
        <f t="shared" si="29"/>
        <v>7</v>
      </c>
      <c r="B86" s="126">
        <f t="shared" si="30"/>
        <v>0</v>
      </c>
      <c r="C86" s="128">
        <f t="shared" si="31"/>
        <v>9</v>
      </c>
      <c r="D86" s="128">
        <f t="shared" si="32"/>
        <v>0</v>
      </c>
      <c r="E86" s="128">
        <f t="shared" si="33"/>
        <v>4</v>
      </c>
      <c r="F86" s="128">
        <f t="shared" si="34"/>
        <v>0</v>
      </c>
      <c r="G86" s="127">
        <v>83</v>
      </c>
      <c r="H86" s="170" t="str">
        <f t="shared" si="35"/>
        <v/>
      </c>
      <c r="I86" s="169" t="str">
        <f>AC86&amp;"-"&amp;IF(AC86="","",COUNTIF($AC$4:AC86,AC86))</f>
        <v>-</v>
      </c>
      <c r="J86" s="124">
        <v>23</v>
      </c>
      <c r="K86" s="182"/>
      <c r="L86" s="182"/>
      <c r="M86" s="183"/>
      <c r="N86" s="243"/>
      <c r="O86" s="118"/>
      <c r="P86" s="56"/>
      <c r="Q86" s="25"/>
      <c r="R86" s="130" t="str">
        <f t="shared" si="36"/>
        <v/>
      </c>
      <c r="S86" s="26"/>
      <c r="T86" s="26"/>
      <c r="U86" s="227"/>
      <c r="V86" s="27"/>
      <c r="W86" s="28"/>
      <c r="X86" s="119"/>
      <c r="Y86" s="119"/>
      <c r="Z86" s="119"/>
      <c r="AA86" s="119"/>
      <c r="AB86" s="119"/>
      <c r="AC86" s="119" t="str">
        <f>IF(AB86="","",COUNTIF($AB$4:AB86,AB86))</f>
        <v/>
      </c>
      <c r="AD86" s="175"/>
      <c r="AE86" s="323"/>
      <c r="AF86" s="245"/>
      <c r="AG86" s="231"/>
      <c r="AH86" s="262">
        <f t="shared" si="37"/>
        <v>0</v>
      </c>
      <c r="AI86" s="47"/>
      <c r="AJ86" s="87" t="str">
        <f t="shared" si="28"/>
        <v/>
      </c>
      <c r="AK86" s="254"/>
      <c r="AL86" s="258"/>
      <c r="AM86" s="208"/>
      <c r="AN86" s="209"/>
      <c r="AO86" s="216"/>
      <c r="AP86" s="249"/>
      <c r="AQ86" s="213"/>
      <c r="AR86" s="106"/>
      <c r="AS86" s="32"/>
      <c r="AT86" s="214"/>
      <c r="AU86" s="208"/>
      <c r="AV86" s="265"/>
      <c r="AW86" s="271"/>
      <c r="AX86" s="271" t="str">
        <f t="shared" si="38"/>
        <v/>
      </c>
      <c r="AY86" s="272" t="str">
        <f t="shared" si="39"/>
        <v/>
      </c>
      <c r="AZ86" s="276"/>
      <c r="BA86" s="276"/>
      <c r="BB86" s="276"/>
      <c r="BC86" s="276"/>
      <c r="BD86" s="276"/>
      <c r="BE86" s="277"/>
      <c r="BF86" s="277"/>
    </row>
    <row r="87" spans="1:58" ht="34.5" customHeight="1">
      <c r="A87" s="126">
        <f t="shared" si="29"/>
        <v>7</v>
      </c>
      <c r="B87" s="126">
        <f t="shared" si="30"/>
        <v>0</v>
      </c>
      <c r="C87" s="128">
        <f t="shared" si="31"/>
        <v>9</v>
      </c>
      <c r="D87" s="128">
        <f t="shared" si="32"/>
        <v>0</v>
      </c>
      <c r="E87" s="128">
        <f t="shared" si="33"/>
        <v>4</v>
      </c>
      <c r="F87" s="128">
        <f t="shared" si="34"/>
        <v>0</v>
      </c>
      <c r="G87" s="129">
        <v>84</v>
      </c>
      <c r="H87" s="170" t="str">
        <f t="shared" si="35"/>
        <v/>
      </c>
      <c r="I87" s="169" t="str">
        <f>AC87&amp;"-"&amp;IF(AC87="","",COUNTIF($AC$4:AC87,AC87))</f>
        <v>-</v>
      </c>
      <c r="J87" s="124">
        <v>24</v>
      </c>
      <c r="K87" s="182"/>
      <c r="L87" s="182"/>
      <c r="M87" s="183"/>
      <c r="N87" s="243"/>
      <c r="O87" s="118"/>
      <c r="P87" s="56"/>
      <c r="Q87" s="25"/>
      <c r="R87" s="130" t="str">
        <f t="shared" si="36"/>
        <v/>
      </c>
      <c r="S87" s="26"/>
      <c r="T87" s="26"/>
      <c r="U87" s="227"/>
      <c r="V87" s="27"/>
      <c r="W87" s="28"/>
      <c r="X87" s="119"/>
      <c r="Y87" s="119"/>
      <c r="Z87" s="119"/>
      <c r="AA87" s="119"/>
      <c r="AB87" s="119"/>
      <c r="AC87" s="119" t="str">
        <f>IF(AB87="","",COUNTIF($AB$4:AB87,AB87))</f>
        <v/>
      </c>
      <c r="AD87" s="175"/>
      <c r="AE87" s="323"/>
      <c r="AF87" s="245"/>
      <c r="AG87" s="231"/>
      <c r="AH87" s="262">
        <f t="shared" si="37"/>
        <v>0</v>
      </c>
      <c r="AI87" s="47"/>
      <c r="AJ87" s="87" t="str">
        <f t="shared" si="28"/>
        <v/>
      </c>
      <c r="AK87" s="254"/>
      <c r="AL87" s="257"/>
      <c r="AM87" s="208"/>
      <c r="AN87" s="209"/>
      <c r="AO87" s="214"/>
      <c r="AP87" s="249"/>
      <c r="AQ87" s="213"/>
      <c r="AR87" s="106"/>
      <c r="AS87" s="32"/>
      <c r="AT87" s="214"/>
      <c r="AU87" s="216"/>
      <c r="AV87" s="269"/>
      <c r="AW87" s="280"/>
      <c r="AX87" s="271" t="str">
        <f t="shared" si="38"/>
        <v/>
      </c>
      <c r="AY87" s="272" t="str">
        <f t="shared" si="39"/>
        <v/>
      </c>
      <c r="AZ87" s="276"/>
      <c r="BA87" s="276"/>
      <c r="BB87" s="276"/>
      <c r="BC87" s="276"/>
      <c r="BD87" s="276"/>
      <c r="BE87" s="277"/>
      <c r="BF87" s="277"/>
    </row>
    <row r="88" spans="1:58" ht="34.5" customHeight="1">
      <c r="A88" s="126">
        <f t="shared" si="29"/>
        <v>7</v>
      </c>
      <c r="B88" s="126">
        <f t="shared" si="30"/>
        <v>0</v>
      </c>
      <c r="C88" s="128">
        <f t="shared" si="31"/>
        <v>9</v>
      </c>
      <c r="D88" s="128">
        <f t="shared" si="32"/>
        <v>0</v>
      </c>
      <c r="E88" s="128">
        <f t="shared" si="33"/>
        <v>4</v>
      </c>
      <c r="F88" s="128">
        <f t="shared" si="34"/>
        <v>0</v>
      </c>
      <c r="G88" s="127">
        <v>85</v>
      </c>
      <c r="H88" s="170" t="str">
        <f t="shared" si="35"/>
        <v/>
      </c>
      <c r="I88" s="169" t="str">
        <f>AC88&amp;"-"&amp;IF(AC88="","",COUNTIF($AC$4:AC88,AC88))</f>
        <v>-</v>
      </c>
      <c r="J88" s="124">
        <v>25</v>
      </c>
      <c r="K88" s="182"/>
      <c r="L88" s="182"/>
      <c r="M88" s="183"/>
      <c r="N88" s="243"/>
      <c r="O88" s="118"/>
      <c r="P88" s="56"/>
      <c r="Q88" s="25"/>
      <c r="R88" s="130" t="str">
        <f t="shared" si="36"/>
        <v/>
      </c>
      <c r="S88" s="26"/>
      <c r="T88" s="26"/>
      <c r="U88" s="227"/>
      <c r="V88" s="27"/>
      <c r="W88" s="28"/>
      <c r="X88" s="119"/>
      <c r="Y88" s="119"/>
      <c r="Z88" s="119"/>
      <c r="AA88" s="119"/>
      <c r="AB88" s="119"/>
      <c r="AC88" s="119" t="str">
        <f>IF(AB88="","",COUNTIF($AB$4:AB88,AB88))</f>
        <v/>
      </c>
      <c r="AD88" s="175"/>
      <c r="AE88" s="323"/>
      <c r="AF88" s="245"/>
      <c r="AG88" s="231"/>
      <c r="AH88" s="262">
        <f t="shared" si="37"/>
        <v>0</v>
      </c>
      <c r="AI88" s="47"/>
      <c r="AJ88" s="87" t="str">
        <f t="shared" si="28"/>
        <v/>
      </c>
      <c r="AK88" s="254"/>
      <c r="AL88" s="257"/>
      <c r="AM88" s="208"/>
      <c r="AN88" s="209"/>
      <c r="AO88" s="214"/>
      <c r="AP88" s="249"/>
      <c r="AQ88" s="213"/>
      <c r="AR88" s="106"/>
      <c r="AS88" s="32"/>
      <c r="AT88" s="210"/>
      <c r="AU88" s="216"/>
      <c r="AV88" s="265"/>
      <c r="AW88" s="271"/>
      <c r="AX88" s="271" t="str">
        <f t="shared" si="38"/>
        <v/>
      </c>
      <c r="AY88" s="272" t="str">
        <f t="shared" si="39"/>
        <v/>
      </c>
      <c r="AZ88" s="276"/>
      <c r="BA88" s="276"/>
      <c r="BB88" s="276"/>
      <c r="BC88" s="276"/>
      <c r="BD88" s="276"/>
      <c r="BE88" s="277"/>
      <c r="BF88" s="277"/>
    </row>
    <row r="89" spans="1:58" ht="34.5" customHeight="1">
      <c r="A89" s="126">
        <f t="shared" si="29"/>
        <v>7</v>
      </c>
      <c r="B89" s="126">
        <f t="shared" si="30"/>
        <v>0</v>
      </c>
      <c r="C89" s="128">
        <f t="shared" si="31"/>
        <v>9</v>
      </c>
      <c r="D89" s="128">
        <f t="shared" si="32"/>
        <v>0</v>
      </c>
      <c r="E89" s="128">
        <f t="shared" si="33"/>
        <v>4</v>
      </c>
      <c r="F89" s="128">
        <f t="shared" si="34"/>
        <v>0</v>
      </c>
      <c r="G89" s="129">
        <v>86</v>
      </c>
      <c r="H89" s="170" t="str">
        <f t="shared" si="35"/>
        <v/>
      </c>
      <c r="I89" s="169" t="str">
        <f>AC89&amp;"-"&amp;IF(AC89="","",COUNTIF($AC$4:AC89,AC89))</f>
        <v>-</v>
      </c>
      <c r="J89" s="124">
        <v>26</v>
      </c>
      <c r="K89" s="182"/>
      <c r="L89" s="182"/>
      <c r="M89" s="183"/>
      <c r="N89" s="243"/>
      <c r="O89" s="118"/>
      <c r="P89" s="56"/>
      <c r="Q89" s="25"/>
      <c r="R89" s="130" t="str">
        <f t="shared" si="36"/>
        <v/>
      </c>
      <c r="S89" s="26"/>
      <c r="T89" s="26"/>
      <c r="U89" s="227"/>
      <c r="V89" s="27"/>
      <c r="W89" s="28"/>
      <c r="X89" s="119"/>
      <c r="Y89" s="119"/>
      <c r="Z89" s="119"/>
      <c r="AA89" s="119"/>
      <c r="AB89" s="119"/>
      <c r="AC89" s="119" t="str">
        <f>IF(AB89="","",COUNTIF($AB$4:AB89,AB89))</f>
        <v/>
      </c>
      <c r="AD89" s="175"/>
      <c r="AE89" s="323"/>
      <c r="AF89" s="245"/>
      <c r="AG89" s="231"/>
      <c r="AH89" s="262">
        <f t="shared" si="37"/>
        <v>0</v>
      </c>
      <c r="AI89" s="47"/>
      <c r="AJ89" s="87" t="str">
        <f t="shared" si="28"/>
        <v/>
      </c>
      <c r="AK89" s="254"/>
      <c r="AL89" s="257"/>
      <c r="AM89" s="208"/>
      <c r="AN89" s="209"/>
      <c r="AO89" s="214"/>
      <c r="AP89" s="249"/>
      <c r="AQ89" s="213"/>
      <c r="AR89" s="106"/>
      <c r="AS89" s="32"/>
      <c r="AT89" s="210"/>
      <c r="AU89" s="216"/>
      <c r="AV89" s="265"/>
      <c r="AW89" s="271"/>
      <c r="AX89" s="271" t="str">
        <f t="shared" si="38"/>
        <v/>
      </c>
      <c r="AY89" s="272" t="str">
        <f t="shared" si="39"/>
        <v/>
      </c>
      <c r="AZ89" s="276"/>
      <c r="BA89" s="276"/>
      <c r="BB89" s="276"/>
      <c r="BC89" s="276"/>
      <c r="BD89" s="276"/>
      <c r="BE89" s="277"/>
      <c r="BF89" s="277"/>
    </row>
    <row r="90" spans="1:58" ht="34.5" customHeight="1">
      <c r="A90" s="126">
        <f t="shared" si="29"/>
        <v>7</v>
      </c>
      <c r="B90" s="126">
        <f t="shared" si="30"/>
        <v>0</v>
      </c>
      <c r="C90" s="128">
        <f t="shared" si="31"/>
        <v>9</v>
      </c>
      <c r="D90" s="128">
        <f t="shared" si="32"/>
        <v>0</v>
      </c>
      <c r="E90" s="128">
        <f t="shared" si="33"/>
        <v>4</v>
      </c>
      <c r="F90" s="128">
        <f t="shared" si="34"/>
        <v>0</v>
      </c>
      <c r="G90" s="127">
        <v>87</v>
      </c>
      <c r="H90" s="170" t="str">
        <f t="shared" si="35"/>
        <v/>
      </c>
      <c r="I90" s="169" t="str">
        <f>AC90&amp;"-"&amp;IF(AC90="","",COUNTIF($AC$4:AC90,AC90))</f>
        <v>-</v>
      </c>
      <c r="J90" s="124">
        <v>27</v>
      </c>
      <c r="K90" s="182"/>
      <c r="L90" s="182"/>
      <c r="M90" s="183"/>
      <c r="N90" s="243"/>
      <c r="O90" s="118"/>
      <c r="P90" s="56"/>
      <c r="Q90" s="25"/>
      <c r="R90" s="130" t="str">
        <f t="shared" si="36"/>
        <v/>
      </c>
      <c r="S90" s="26"/>
      <c r="T90" s="26"/>
      <c r="U90" s="227"/>
      <c r="V90" s="27"/>
      <c r="W90" s="28"/>
      <c r="X90" s="119"/>
      <c r="Y90" s="119"/>
      <c r="Z90" s="119"/>
      <c r="AA90" s="119"/>
      <c r="AB90" s="119"/>
      <c r="AC90" s="119" t="str">
        <f>IF(AB90="","",COUNTIF($AB$4:AB90,AB90))</f>
        <v/>
      </c>
      <c r="AD90" s="175"/>
      <c r="AE90" s="323"/>
      <c r="AF90" s="245"/>
      <c r="AG90" s="231"/>
      <c r="AH90" s="262">
        <f t="shared" si="37"/>
        <v>0</v>
      </c>
      <c r="AI90" s="47"/>
      <c r="AJ90" s="87" t="str">
        <f t="shared" si="28"/>
        <v/>
      </c>
      <c r="AK90" s="254"/>
      <c r="AL90" s="257"/>
      <c r="AM90" s="208"/>
      <c r="AN90" s="209"/>
      <c r="AO90" s="214"/>
      <c r="AP90" s="249"/>
      <c r="AQ90" s="213"/>
      <c r="AR90" s="106"/>
      <c r="AS90" s="32"/>
      <c r="AT90" s="220"/>
      <c r="AU90" s="216"/>
      <c r="AV90" s="265"/>
      <c r="AW90" s="271"/>
      <c r="AX90" s="271" t="str">
        <f t="shared" si="38"/>
        <v/>
      </c>
      <c r="AY90" s="272" t="str">
        <f t="shared" si="39"/>
        <v/>
      </c>
      <c r="AZ90" s="276"/>
      <c r="BA90" s="276"/>
      <c r="BB90" s="276"/>
      <c r="BC90" s="276"/>
      <c r="BD90" s="276"/>
      <c r="BE90" s="277"/>
      <c r="BF90" s="277"/>
    </row>
    <row r="91" spans="1:58" ht="34.5" customHeight="1">
      <c r="A91" s="126">
        <f t="shared" si="29"/>
        <v>7</v>
      </c>
      <c r="B91" s="126">
        <f t="shared" si="30"/>
        <v>0</v>
      </c>
      <c r="C91" s="128">
        <f t="shared" si="31"/>
        <v>9</v>
      </c>
      <c r="D91" s="128">
        <f t="shared" si="32"/>
        <v>0</v>
      </c>
      <c r="E91" s="128">
        <f t="shared" si="33"/>
        <v>4</v>
      </c>
      <c r="F91" s="128">
        <f t="shared" si="34"/>
        <v>0</v>
      </c>
      <c r="G91" s="129">
        <v>88</v>
      </c>
      <c r="H91" s="170" t="str">
        <f t="shared" si="35"/>
        <v/>
      </c>
      <c r="I91" s="169" t="str">
        <f>AC91&amp;"-"&amp;IF(AC91="","",COUNTIF($AC$4:AC91,AC91))</f>
        <v>-</v>
      </c>
      <c r="J91" s="124">
        <v>28</v>
      </c>
      <c r="K91" s="182"/>
      <c r="L91" s="182"/>
      <c r="M91" s="183"/>
      <c r="N91" s="243"/>
      <c r="O91" s="118"/>
      <c r="P91" s="56"/>
      <c r="Q91" s="25"/>
      <c r="R91" s="130" t="str">
        <f t="shared" si="36"/>
        <v/>
      </c>
      <c r="S91" s="26"/>
      <c r="T91" s="26"/>
      <c r="U91" s="227"/>
      <c r="V91" s="27"/>
      <c r="W91" s="28"/>
      <c r="X91" s="119"/>
      <c r="Y91" s="119"/>
      <c r="Z91" s="119"/>
      <c r="AA91" s="119"/>
      <c r="AB91" s="119"/>
      <c r="AC91" s="119" t="str">
        <f>IF(AB91="","",COUNTIF($AB$4:AB91,AB91))</f>
        <v/>
      </c>
      <c r="AD91" s="175"/>
      <c r="AE91" s="323"/>
      <c r="AF91" s="245"/>
      <c r="AG91" s="231"/>
      <c r="AH91" s="262">
        <f t="shared" si="37"/>
        <v>0</v>
      </c>
      <c r="AI91" s="47"/>
      <c r="AJ91" s="87" t="str">
        <f t="shared" si="28"/>
        <v/>
      </c>
      <c r="AK91" s="254"/>
      <c r="AL91" s="257"/>
      <c r="AM91" s="208"/>
      <c r="AN91" s="209"/>
      <c r="AO91" s="214"/>
      <c r="AP91" s="249"/>
      <c r="AQ91" s="213"/>
      <c r="AR91" s="106"/>
      <c r="AS91" s="131"/>
      <c r="AT91" s="221"/>
      <c r="AU91" s="208"/>
      <c r="AV91" s="265"/>
      <c r="AW91" s="278"/>
      <c r="AX91" s="271" t="str">
        <f t="shared" si="38"/>
        <v/>
      </c>
      <c r="AY91" s="272" t="str">
        <f t="shared" si="39"/>
        <v/>
      </c>
      <c r="AZ91" s="276"/>
      <c r="BA91" s="276"/>
      <c r="BB91" s="276"/>
      <c r="BC91" s="276"/>
      <c r="BD91" s="276"/>
      <c r="BE91" s="277"/>
      <c r="BF91" s="277"/>
    </row>
    <row r="92" spans="1:58" ht="34.5" customHeight="1">
      <c r="A92" s="126">
        <f t="shared" si="29"/>
        <v>7</v>
      </c>
      <c r="B92" s="126">
        <f t="shared" si="30"/>
        <v>0</v>
      </c>
      <c r="C92" s="128">
        <f t="shared" si="31"/>
        <v>9</v>
      </c>
      <c r="D92" s="128">
        <f t="shared" si="32"/>
        <v>0</v>
      </c>
      <c r="E92" s="128">
        <f t="shared" si="33"/>
        <v>4</v>
      </c>
      <c r="F92" s="128">
        <f t="shared" si="34"/>
        <v>0</v>
      </c>
      <c r="G92" s="127">
        <v>89</v>
      </c>
      <c r="H92" s="170" t="str">
        <f t="shared" si="35"/>
        <v/>
      </c>
      <c r="I92" s="169" t="str">
        <f>AC92&amp;"-"&amp;IF(AC92="","",COUNTIF($AC$4:AC92,AC92))</f>
        <v>-</v>
      </c>
      <c r="J92" s="124">
        <v>29</v>
      </c>
      <c r="K92" s="182"/>
      <c r="L92" s="182"/>
      <c r="M92" s="183"/>
      <c r="N92" s="243"/>
      <c r="O92" s="118"/>
      <c r="P92" s="56"/>
      <c r="Q92" s="25"/>
      <c r="R92" s="130" t="str">
        <f t="shared" si="36"/>
        <v/>
      </c>
      <c r="S92" s="26"/>
      <c r="T92" s="26"/>
      <c r="U92" s="227"/>
      <c r="V92" s="27"/>
      <c r="W92" s="28"/>
      <c r="X92" s="119"/>
      <c r="Y92" s="119"/>
      <c r="Z92" s="119"/>
      <c r="AA92" s="119"/>
      <c r="AB92" s="119"/>
      <c r="AC92" s="119" t="str">
        <f>IF(AB92="","",COUNTIF($AB$4:AB92,AB92))</f>
        <v/>
      </c>
      <c r="AD92" s="175"/>
      <c r="AE92" s="323"/>
      <c r="AF92" s="245"/>
      <c r="AG92" s="231"/>
      <c r="AH92" s="262">
        <f t="shared" si="37"/>
        <v>0</v>
      </c>
      <c r="AI92" s="47"/>
      <c r="AJ92" s="87" t="str">
        <f t="shared" si="28"/>
        <v/>
      </c>
      <c r="AK92" s="254"/>
      <c r="AL92" s="257"/>
      <c r="AM92" s="208"/>
      <c r="AN92" s="209"/>
      <c r="AO92" s="214"/>
      <c r="AP92" s="249"/>
      <c r="AQ92" s="213"/>
      <c r="AR92" s="106"/>
      <c r="AS92" s="29"/>
      <c r="AT92" s="210"/>
      <c r="AU92" s="216"/>
      <c r="AV92" s="266"/>
      <c r="AW92" s="278"/>
      <c r="AX92" s="271" t="str">
        <f t="shared" si="38"/>
        <v/>
      </c>
      <c r="AY92" s="272" t="str">
        <f t="shared" si="39"/>
        <v/>
      </c>
      <c r="AZ92" s="276"/>
      <c r="BA92" s="276"/>
      <c r="BB92" s="276"/>
      <c r="BC92" s="276"/>
      <c r="BD92" s="276"/>
      <c r="BE92" s="277"/>
      <c r="BF92" s="277"/>
    </row>
    <row r="93" spans="1:58" ht="34.5" customHeight="1">
      <c r="A93" s="126">
        <f t="shared" si="29"/>
        <v>7</v>
      </c>
      <c r="B93" s="126">
        <f t="shared" si="30"/>
        <v>0</v>
      </c>
      <c r="C93" s="128">
        <f t="shared" si="31"/>
        <v>9</v>
      </c>
      <c r="D93" s="128">
        <f t="shared" si="32"/>
        <v>0</v>
      </c>
      <c r="E93" s="128">
        <f t="shared" si="33"/>
        <v>4</v>
      </c>
      <c r="F93" s="128">
        <f t="shared" si="34"/>
        <v>0</v>
      </c>
      <c r="G93" s="129">
        <v>90</v>
      </c>
      <c r="H93" s="204" t="str">
        <f t="shared" si="35"/>
        <v/>
      </c>
      <c r="I93" s="169" t="str">
        <f>AC93&amp;"-"&amp;IF(AC93="","",COUNTIF($AC$4:AC93,AC93))</f>
        <v>-</v>
      </c>
      <c r="J93" s="124">
        <v>1</v>
      </c>
      <c r="K93" s="182"/>
      <c r="L93" s="182"/>
      <c r="M93" s="183"/>
      <c r="N93" s="243"/>
      <c r="O93" s="118"/>
      <c r="P93" s="56"/>
      <c r="Q93" s="25"/>
      <c r="R93" s="130" t="str">
        <f t="shared" si="36"/>
        <v/>
      </c>
      <c r="S93" s="26"/>
      <c r="T93" s="26"/>
      <c r="U93" s="227"/>
      <c r="V93" s="27"/>
      <c r="W93" s="28"/>
      <c r="X93" s="119"/>
      <c r="Y93" s="119"/>
      <c r="Z93" s="119"/>
      <c r="AA93" s="119"/>
      <c r="AB93" s="119"/>
      <c r="AC93" s="119" t="str">
        <f>IF(AB93="","",COUNTIF($AB$4:AB93,AB93))</f>
        <v/>
      </c>
      <c r="AD93" s="175"/>
      <c r="AE93" s="323"/>
      <c r="AF93" s="245"/>
      <c r="AG93" s="232"/>
      <c r="AH93" s="262">
        <f t="shared" si="37"/>
        <v>0</v>
      </c>
      <c r="AI93" s="47"/>
      <c r="AJ93" s="87"/>
      <c r="AK93" s="254"/>
      <c r="AL93" s="255"/>
      <c r="AM93" s="208"/>
      <c r="AN93" s="216"/>
      <c r="AO93" s="214"/>
      <c r="AP93" s="249"/>
      <c r="AQ93" s="213"/>
      <c r="AR93" s="106"/>
      <c r="AS93" s="32"/>
      <c r="AT93" s="210"/>
      <c r="AU93" s="216"/>
      <c r="AV93" s="265"/>
      <c r="AW93" s="271"/>
      <c r="AX93" s="271" t="str">
        <f t="shared" si="38"/>
        <v/>
      </c>
      <c r="AY93" s="272" t="str">
        <f t="shared" si="39"/>
        <v/>
      </c>
      <c r="AZ93" s="276"/>
      <c r="BA93" s="276"/>
      <c r="BB93" s="276"/>
      <c r="BC93" s="276"/>
      <c r="BD93" s="276"/>
      <c r="BE93" s="277"/>
      <c r="BF93" s="277"/>
    </row>
    <row r="94" spans="1:58" ht="34.5" customHeight="1">
      <c r="A94" s="126">
        <f t="shared" si="29"/>
        <v>7</v>
      </c>
      <c r="B94" s="126">
        <f t="shared" si="30"/>
        <v>0</v>
      </c>
      <c r="C94" s="128">
        <f t="shared" si="31"/>
        <v>9</v>
      </c>
      <c r="D94" s="128">
        <f t="shared" si="32"/>
        <v>0</v>
      </c>
      <c r="E94" s="128">
        <f t="shared" si="33"/>
        <v>4</v>
      </c>
      <c r="F94" s="128">
        <f t="shared" si="34"/>
        <v>0</v>
      </c>
      <c r="G94" s="127">
        <v>91</v>
      </c>
      <c r="H94" s="204" t="str">
        <f t="shared" si="35"/>
        <v/>
      </c>
      <c r="I94" s="169" t="str">
        <f>AC94&amp;"-"&amp;IF(AC94="","",COUNTIF($AC$4:AC94,AC94))</f>
        <v>-</v>
      </c>
      <c r="J94" s="124">
        <v>2</v>
      </c>
      <c r="K94" s="182"/>
      <c r="L94" s="182"/>
      <c r="M94" s="183"/>
      <c r="N94" s="243"/>
      <c r="O94" s="118"/>
      <c r="P94" s="56"/>
      <c r="Q94" s="25"/>
      <c r="R94" s="130" t="str">
        <f t="shared" si="36"/>
        <v/>
      </c>
      <c r="S94" s="26"/>
      <c r="T94" s="26"/>
      <c r="U94" s="227"/>
      <c r="V94" s="27"/>
      <c r="W94" s="28"/>
      <c r="X94" s="119"/>
      <c r="Y94" s="119"/>
      <c r="Z94" s="119"/>
      <c r="AA94" s="119"/>
      <c r="AB94" s="119"/>
      <c r="AC94" s="119" t="str">
        <f>IF(AB94="","",COUNTIF($AB$4:AB94,AB94))</f>
        <v/>
      </c>
      <c r="AD94" s="175"/>
      <c r="AE94" s="323"/>
      <c r="AF94" s="245"/>
      <c r="AG94" s="232"/>
      <c r="AH94" s="262">
        <f t="shared" si="37"/>
        <v>0</v>
      </c>
      <c r="AI94" s="47"/>
      <c r="AJ94" s="87"/>
      <c r="AK94" s="254"/>
      <c r="AL94" s="255"/>
      <c r="AM94" s="208"/>
      <c r="AN94" s="209"/>
      <c r="AO94" s="210"/>
      <c r="AP94" s="249"/>
      <c r="AQ94" s="213"/>
      <c r="AR94" s="106"/>
      <c r="AS94" s="32"/>
      <c r="AT94" s="210"/>
      <c r="AU94" s="216"/>
      <c r="AV94" s="265"/>
      <c r="AW94" s="271"/>
      <c r="AX94" s="271" t="str">
        <f t="shared" si="38"/>
        <v/>
      </c>
      <c r="AY94" s="272" t="str">
        <f t="shared" si="39"/>
        <v/>
      </c>
      <c r="AZ94" s="276"/>
      <c r="BA94" s="276"/>
      <c r="BB94" s="276"/>
      <c r="BC94" s="276"/>
      <c r="BD94" s="276"/>
      <c r="BE94" s="277"/>
      <c r="BF94" s="277"/>
    </row>
    <row r="95" spans="1:58" ht="24" customHeight="1">
      <c r="A95" s="126">
        <f t="shared" si="29"/>
        <v>7</v>
      </c>
      <c r="B95" s="126">
        <f t="shared" si="30"/>
        <v>0</v>
      </c>
      <c r="C95" s="128">
        <f t="shared" si="31"/>
        <v>9</v>
      </c>
      <c r="D95" s="128">
        <f t="shared" si="32"/>
        <v>0</v>
      </c>
      <c r="E95" s="128">
        <f t="shared" si="33"/>
        <v>4</v>
      </c>
      <c r="F95" s="128">
        <f t="shared" si="34"/>
        <v>0</v>
      </c>
      <c r="G95" s="129">
        <v>92</v>
      </c>
      <c r="H95" s="204" t="str">
        <f t="shared" si="35"/>
        <v/>
      </c>
      <c r="I95" s="169" t="str">
        <f>AC95&amp;"-"&amp;IF(AC95="","",COUNTIF($AC$4:AC95,AC95))</f>
        <v>-</v>
      </c>
      <c r="J95" s="124">
        <v>3</v>
      </c>
      <c r="K95" s="182"/>
      <c r="L95" s="182"/>
      <c r="M95" s="183"/>
      <c r="N95" s="243"/>
      <c r="O95" s="118"/>
      <c r="P95" s="56"/>
      <c r="Q95" s="25"/>
      <c r="R95" s="130" t="str">
        <f t="shared" si="36"/>
        <v/>
      </c>
      <c r="S95" s="26"/>
      <c r="T95" s="26"/>
      <c r="U95" s="227"/>
      <c r="V95" s="27"/>
      <c r="W95" s="28"/>
      <c r="X95" s="119"/>
      <c r="Y95" s="119"/>
      <c r="Z95" s="119"/>
      <c r="AA95" s="119"/>
      <c r="AB95" s="119"/>
      <c r="AC95" s="119" t="str">
        <f>IF(AB95="","",COUNTIF($AB$4:AB95,AB95))</f>
        <v/>
      </c>
      <c r="AD95" s="175"/>
      <c r="AE95" s="323"/>
      <c r="AF95" s="245"/>
      <c r="AG95" s="232"/>
      <c r="AH95" s="262">
        <f t="shared" si="37"/>
        <v>0</v>
      </c>
      <c r="AI95" s="47"/>
      <c r="AJ95" s="87"/>
      <c r="AK95" s="254"/>
      <c r="AL95" s="257"/>
      <c r="AM95" s="216"/>
      <c r="AN95" s="209"/>
      <c r="AO95" s="214"/>
      <c r="AP95" s="249"/>
      <c r="AQ95" s="213"/>
      <c r="AR95" s="106"/>
      <c r="AS95" s="32"/>
      <c r="AT95" s="210"/>
      <c r="AU95" s="216"/>
      <c r="AV95" s="265"/>
      <c r="AW95" s="271"/>
      <c r="AX95" s="271" t="str">
        <f t="shared" si="38"/>
        <v/>
      </c>
      <c r="AY95" s="272" t="str">
        <f t="shared" si="39"/>
        <v/>
      </c>
      <c r="AZ95" s="276"/>
      <c r="BA95" s="276"/>
      <c r="BB95" s="276"/>
      <c r="BC95" s="276"/>
      <c r="BD95" s="276"/>
      <c r="BE95" s="277"/>
      <c r="BF95" s="277"/>
    </row>
    <row r="96" spans="1:58" ht="33" customHeight="1">
      <c r="A96" s="126">
        <f t="shared" si="29"/>
        <v>7</v>
      </c>
      <c r="B96" s="126">
        <f t="shared" si="30"/>
        <v>0</v>
      </c>
      <c r="C96" s="128">
        <f t="shared" si="31"/>
        <v>9</v>
      </c>
      <c r="D96" s="128">
        <f t="shared" si="32"/>
        <v>0</v>
      </c>
      <c r="E96" s="128">
        <f t="shared" si="33"/>
        <v>4</v>
      </c>
      <c r="F96" s="128">
        <f t="shared" si="34"/>
        <v>0</v>
      </c>
      <c r="G96" s="127">
        <v>93</v>
      </c>
      <c r="H96" s="204" t="str">
        <f t="shared" si="35"/>
        <v/>
      </c>
      <c r="I96" s="169" t="str">
        <f>AC96&amp;"-"&amp;IF(AC96="","",COUNTIF($AC$4:AC96,AC96))</f>
        <v>-</v>
      </c>
      <c r="J96" s="124">
        <v>4</v>
      </c>
      <c r="K96" s="252"/>
      <c r="L96" s="182"/>
      <c r="M96" s="183"/>
      <c r="N96" s="243"/>
      <c r="O96" s="118"/>
      <c r="P96" s="56"/>
      <c r="Q96" s="25"/>
      <c r="R96" s="130" t="str">
        <f t="shared" si="36"/>
        <v/>
      </c>
      <c r="S96" s="26"/>
      <c r="T96" s="26"/>
      <c r="U96" s="227"/>
      <c r="V96" s="27"/>
      <c r="W96" s="28"/>
      <c r="X96" s="119"/>
      <c r="Y96" s="119"/>
      <c r="Z96" s="119"/>
      <c r="AA96" s="119"/>
      <c r="AB96" s="119"/>
      <c r="AC96" s="119" t="str">
        <f>IF(AB96="","",COUNTIF($AB$4:AB96,AB96))</f>
        <v/>
      </c>
      <c r="AD96" s="175"/>
      <c r="AE96" s="323"/>
      <c r="AF96" s="245"/>
      <c r="AG96" s="232"/>
      <c r="AH96" s="262">
        <f t="shared" si="37"/>
        <v>0</v>
      </c>
      <c r="AI96" s="47"/>
      <c r="AJ96" s="87"/>
      <c r="AK96" s="254"/>
      <c r="AL96" s="257"/>
      <c r="AM96" s="208"/>
      <c r="AN96" s="209"/>
      <c r="AO96" s="214"/>
      <c r="AP96" s="249"/>
      <c r="AQ96" s="213"/>
      <c r="AR96" s="106"/>
      <c r="AS96" s="32"/>
      <c r="AT96" s="210"/>
      <c r="AU96" s="216"/>
      <c r="AV96" s="265"/>
      <c r="AW96" s="271"/>
      <c r="AX96" s="271" t="str">
        <f t="shared" si="38"/>
        <v/>
      </c>
      <c r="AY96" s="272" t="str">
        <f t="shared" si="39"/>
        <v/>
      </c>
      <c r="AZ96" s="276"/>
      <c r="BA96" s="276"/>
      <c r="BB96" s="276"/>
      <c r="BC96" s="276"/>
      <c r="BD96" s="276"/>
      <c r="BE96" s="277"/>
      <c r="BF96" s="277"/>
    </row>
    <row r="97" spans="1:58" ht="34.5" customHeight="1">
      <c r="A97" s="126">
        <f t="shared" si="29"/>
        <v>7</v>
      </c>
      <c r="B97" s="126">
        <f t="shared" si="30"/>
        <v>0</v>
      </c>
      <c r="C97" s="128">
        <f t="shared" si="31"/>
        <v>9</v>
      </c>
      <c r="D97" s="128">
        <f t="shared" si="32"/>
        <v>0</v>
      </c>
      <c r="E97" s="128">
        <f t="shared" si="33"/>
        <v>4</v>
      </c>
      <c r="F97" s="128">
        <f t="shared" si="34"/>
        <v>0</v>
      </c>
      <c r="G97" s="129">
        <v>94</v>
      </c>
      <c r="H97" s="204" t="str">
        <f t="shared" si="35"/>
        <v/>
      </c>
      <c r="I97" s="169" t="str">
        <f>AC97&amp;"-"&amp;IF(AC97="","",COUNTIF($AC$4:AC97,AC97))</f>
        <v>-</v>
      </c>
      <c r="J97" s="124">
        <v>5</v>
      </c>
      <c r="K97" s="182"/>
      <c r="L97" s="182"/>
      <c r="M97" s="183"/>
      <c r="N97" s="243"/>
      <c r="O97" s="118"/>
      <c r="P97" s="56"/>
      <c r="Q97" s="25"/>
      <c r="R97" s="130" t="str">
        <f t="shared" si="36"/>
        <v/>
      </c>
      <c r="S97" s="26"/>
      <c r="T97" s="26"/>
      <c r="U97" s="227"/>
      <c r="V97" s="27"/>
      <c r="W97" s="28"/>
      <c r="X97" s="119"/>
      <c r="Y97" s="119"/>
      <c r="Z97" s="119"/>
      <c r="AA97" s="119"/>
      <c r="AB97" s="119"/>
      <c r="AC97" s="119" t="str">
        <f>IF(AB97="","",COUNTIF($AB$4:AB97,AB97))</f>
        <v/>
      </c>
      <c r="AD97" s="175"/>
      <c r="AE97" s="323"/>
      <c r="AF97" s="245"/>
      <c r="AG97" s="232"/>
      <c r="AH97" s="262">
        <f t="shared" si="37"/>
        <v>0</v>
      </c>
      <c r="AI97" s="47"/>
      <c r="AJ97" s="87"/>
      <c r="AK97" s="254"/>
      <c r="AL97" s="255"/>
      <c r="AM97" s="208"/>
      <c r="AN97" s="209"/>
      <c r="AO97" s="214"/>
      <c r="AP97" s="249"/>
      <c r="AQ97" s="213"/>
      <c r="AR97" s="106"/>
      <c r="AS97" s="32"/>
      <c r="AT97" s="210"/>
      <c r="AU97" s="216"/>
      <c r="AV97" s="265"/>
      <c r="AW97" s="271"/>
      <c r="AX97" s="271" t="str">
        <f t="shared" si="38"/>
        <v/>
      </c>
      <c r="AY97" s="272" t="str">
        <f t="shared" si="39"/>
        <v/>
      </c>
      <c r="AZ97" s="276"/>
      <c r="BA97" s="276"/>
      <c r="BB97" s="276"/>
      <c r="BC97" s="276"/>
      <c r="BD97" s="276"/>
      <c r="BE97" s="277"/>
      <c r="BF97" s="277"/>
    </row>
    <row r="98" spans="1:58" ht="45.6" customHeight="1">
      <c r="A98" s="126">
        <f t="shared" si="29"/>
        <v>7</v>
      </c>
      <c r="B98" s="126">
        <f t="shared" si="30"/>
        <v>0</v>
      </c>
      <c r="C98" s="128">
        <f t="shared" si="31"/>
        <v>9</v>
      </c>
      <c r="D98" s="128">
        <f t="shared" si="32"/>
        <v>0</v>
      </c>
      <c r="E98" s="128">
        <f t="shared" si="33"/>
        <v>4</v>
      </c>
      <c r="F98" s="128">
        <f t="shared" si="34"/>
        <v>0</v>
      </c>
      <c r="G98" s="127">
        <v>95</v>
      </c>
      <c r="H98" s="170" t="str">
        <f t="shared" si="35"/>
        <v/>
      </c>
      <c r="I98" s="169" t="str">
        <f>AC98&amp;"-"&amp;IF(AC98="","",COUNTIF($AC$4:AC98,AC98))</f>
        <v>-</v>
      </c>
      <c r="J98" s="124">
        <v>6</v>
      </c>
      <c r="K98" s="182"/>
      <c r="L98" s="182"/>
      <c r="M98" s="183"/>
      <c r="N98" s="243"/>
      <c r="O98" s="118"/>
      <c r="P98" s="56"/>
      <c r="Q98" s="25"/>
      <c r="R98" s="130" t="str">
        <f t="shared" si="36"/>
        <v/>
      </c>
      <c r="S98" s="26"/>
      <c r="T98" s="26"/>
      <c r="U98" s="227"/>
      <c r="V98" s="27"/>
      <c r="W98" s="28"/>
      <c r="X98" s="119"/>
      <c r="Y98" s="119"/>
      <c r="Z98" s="119"/>
      <c r="AA98" s="119"/>
      <c r="AB98" s="119"/>
      <c r="AC98" s="119" t="str">
        <f>IF(AB98="","",COUNTIF($AB$4:AB98,AB98))</f>
        <v/>
      </c>
      <c r="AD98" s="175"/>
      <c r="AE98" s="323"/>
      <c r="AF98" s="245"/>
      <c r="AG98" s="232"/>
      <c r="AH98" s="262">
        <f t="shared" si="37"/>
        <v>0</v>
      </c>
      <c r="AI98" s="47"/>
      <c r="AJ98" s="87" t="str">
        <f>IF(Q98="","",HOUR(Q98))</f>
        <v/>
      </c>
      <c r="AK98" s="254"/>
      <c r="AL98" s="257"/>
      <c r="AM98" s="208"/>
      <c r="AN98" s="209"/>
      <c r="AO98" s="210"/>
      <c r="AP98" s="249"/>
      <c r="AQ98" s="213"/>
      <c r="AR98" s="106"/>
      <c r="AS98" s="29"/>
      <c r="AT98" s="214"/>
      <c r="AU98" s="208"/>
      <c r="AV98" s="284"/>
      <c r="AW98" s="271"/>
      <c r="AX98" s="271" t="str">
        <f t="shared" si="38"/>
        <v/>
      </c>
      <c r="AY98" s="272" t="str">
        <f t="shared" si="39"/>
        <v/>
      </c>
      <c r="AZ98" s="276"/>
      <c r="BA98" s="276"/>
      <c r="BB98" s="276"/>
      <c r="BC98" s="276"/>
      <c r="BD98" s="276"/>
      <c r="BE98" s="277"/>
      <c r="BF98" s="277"/>
    </row>
    <row r="99" spans="1:58" ht="34.5" customHeight="1">
      <c r="A99" s="126">
        <f t="shared" si="29"/>
        <v>7</v>
      </c>
      <c r="B99" s="126">
        <f t="shared" si="30"/>
        <v>0</v>
      </c>
      <c r="C99" s="128">
        <f t="shared" si="31"/>
        <v>9</v>
      </c>
      <c r="D99" s="128">
        <f t="shared" si="32"/>
        <v>0</v>
      </c>
      <c r="E99" s="128">
        <f t="shared" si="33"/>
        <v>4</v>
      </c>
      <c r="F99" s="128">
        <f t="shared" si="34"/>
        <v>0</v>
      </c>
      <c r="G99" s="129">
        <v>96</v>
      </c>
      <c r="H99" s="204" t="str">
        <f t="shared" si="35"/>
        <v/>
      </c>
      <c r="I99" s="169" t="str">
        <f>AC99&amp;"-"&amp;IF(AC99="","",COUNTIF($AC$4:AC99,AC99))</f>
        <v>-</v>
      </c>
      <c r="J99" s="124">
        <v>7</v>
      </c>
      <c r="K99" s="252"/>
      <c r="L99" s="182"/>
      <c r="M99" s="183"/>
      <c r="N99" s="243"/>
      <c r="O99" s="118"/>
      <c r="P99" s="56"/>
      <c r="Q99" s="25"/>
      <c r="R99" s="130" t="str">
        <f t="shared" si="36"/>
        <v/>
      </c>
      <c r="S99" s="26"/>
      <c r="T99" s="26"/>
      <c r="U99" s="227"/>
      <c r="V99" s="27"/>
      <c r="W99" s="28"/>
      <c r="X99" s="119"/>
      <c r="Y99" s="119"/>
      <c r="Z99" s="119"/>
      <c r="AA99" s="119"/>
      <c r="AB99" s="119"/>
      <c r="AC99" s="119" t="str">
        <f>IF(AB99="","",COUNTIF($AB$4:AB99,AB99))</f>
        <v/>
      </c>
      <c r="AD99" s="175"/>
      <c r="AE99" s="323"/>
      <c r="AF99" s="245"/>
      <c r="AG99" s="232"/>
      <c r="AH99" s="262">
        <f t="shared" si="37"/>
        <v>0</v>
      </c>
      <c r="AI99" s="47"/>
      <c r="AJ99" s="87"/>
      <c r="AK99" s="254"/>
      <c r="AL99" s="257"/>
      <c r="AM99" s="208"/>
      <c r="AN99" s="209"/>
      <c r="AO99" s="210"/>
      <c r="AP99" s="249"/>
      <c r="AQ99" s="213"/>
      <c r="AR99" s="106"/>
      <c r="AS99" s="32"/>
      <c r="AT99" s="214"/>
      <c r="AU99" s="216"/>
      <c r="AV99" s="265"/>
      <c r="AW99" s="271"/>
      <c r="AX99" s="271" t="str">
        <f t="shared" si="38"/>
        <v/>
      </c>
      <c r="AY99" s="272" t="str">
        <f t="shared" si="39"/>
        <v/>
      </c>
      <c r="AZ99" s="276"/>
      <c r="BA99" s="276"/>
      <c r="BB99" s="276"/>
      <c r="BC99" s="276"/>
      <c r="BD99" s="276"/>
      <c r="BE99" s="277"/>
      <c r="BF99" s="277"/>
    </row>
    <row r="100" spans="1:58" ht="34.5" customHeight="1">
      <c r="A100" s="126">
        <f t="shared" si="29"/>
        <v>7</v>
      </c>
      <c r="B100" s="126">
        <f t="shared" si="30"/>
        <v>0</v>
      </c>
      <c r="C100" s="128">
        <f t="shared" si="31"/>
        <v>9</v>
      </c>
      <c r="D100" s="128">
        <f t="shared" si="32"/>
        <v>0</v>
      </c>
      <c r="E100" s="128">
        <f t="shared" si="33"/>
        <v>4</v>
      </c>
      <c r="F100" s="128">
        <f t="shared" si="34"/>
        <v>0</v>
      </c>
      <c r="G100" s="127">
        <v>97</v>
      </c>
      <c r="H100" s="204" t="str">
        <f t="shared" si="35"/>
        <v/>
      </c>
      <c r="I100" s="169" t="str">
        <f>AC100&amp;"-"&amp;IF(AC100="","",COUNTIF($AC$4:AC100,AC100))</f>
        <v>-</v>
      </c>
      <c r="J100" s="124">
        <v>8</v>
      </c>
      <c r="K100" s="252"/>
      <c r="L100" s="182"/>
      <c r="M100" s="183"/>
      <c r="N100" s="243"/>
      <c r="O100" s="118"/>
      <c r="P100" s="56"/>
      <c r="Q100" s="25"/>
      <c r="R100" s="130" t="str">
        <f t="shared" si="36"/>
        <v/>
      </c>
      <c r="S100" s="26"/>
      <c r="T100" s="26"/>
      <c r="U100" s="227"/>
      <c r="V100" s="27"/>
      <c r="W100" s="28"/>
      <c r="X100" s="119"/>
      <c r="Y100" s="119"/>
      <c r="Z100" s="119"/>
      <c r="AA100" s="119"/>
      <c r="AB100" s="119"/>
      <c r="AC100" s="119" t="str">
        <f>IF(AB100="","",COUNTIF($AB$4:AB100,AB100))</f>
        <v/>
      </c>
      <c r="AD100" s="175"/>
      <c r="AE100" s="323"/>
      <c r="AF100" s="245"/>
      <c r="AG100" s="232"/>
      <c r="AH100" s="262">
        <f t="shared" si="37"/>
        <v>0</v>
      </c>
      <c r="AI100" s="47"/>
      <c r="AJ100" s="87"/>
      <c r="AK100" s="254"/>
      <c r="AL100" s="255"/>
      <c r="AM100" s="208"/>
      <c r="AN100" s="209"/>
      <c r="AO100" s="210"/>
      <c r="AP100" s="249"/>
      <c r="AQ100" s="213"/>
      <c r="AR100" s="106"/>
      <c r="AS100" s="32"/>
      <c r="AT100" s="210"/>
      <c r="AU100" s="209"/>
      <c r="AV100" s="265"/>
      <c r="AW100" s="271"/>
      <c r="AX100" s="271" t="str">
        <f t="shared" si="38"/>
        <v/>
      </c>
      <c r="AY100" s="272" t="str">
        <f t="shared" si="39"/>
        <v/>
      </c>
      <c r="AZ100" s="276"/>
      <c r="BA100" s="276"/>
      <c r="BB100" s="276"/>
      <c r="BC100" s="276"/>
      <c r="BD100" s="276"/>
      <c r="BE100" s="277"/>
      <c r="BF100" s="277"/>
    </row>
    <row r="101" spans="1:58" ht="34.5" customHeight="1">
      <c r="A101" s="126">
        <f t="shared" si="29"/>
        <v>7</v>
      </c>
      <c r="B101" s="126">
        <f t="shared" si="30"/>
        <v>0</v>
      </c>
      <c r="C101" s="128">
        <f t="shared" si="31"/>
        <v>9</v>
      </c>
      <c r="D101" s="128">
        <f t="shared" si="32"/>
        <v>0</v>
      </c>
      <c r="E101" s="128">
        <f t="shared" si="33"/>
        <v>4</v>
      </c>
      <c r="F101" s="128">
        <f t="shared" si="34"/>
        <v>0</v>
      </c>
      <c r="G101" s="129">
        <v>98</v>
      </c>
      <c r="H101" s="204" t="str">
        <f t="shared" si="35"/>
        <v/>
      </c>
      <c r="I101" s="169" t="str">
        <f>AC101&amp;"-"&amp;IF(AC101="","",COUNTIF($AC$4:AC101,AC101))</f>
        <v>-</v>
      </c>
      <c r="J101" s="124">
        <v>9</v>
      </c>
      <c r="K101" s="252"/>
      <c r="L101" s="182"/>
      <c r="M101" s="183"/>
      <c r="N101" s="243"/>
      <c r="O101" s="118"/>
      <c r="P101" s="56"/>
      <c r="Q101" s="25"/>
      <c r="R101" s="130" t="str">
        <f t="shared" si="36"/>
        <v/>
      </c>
      <c r="S101" s="26"/>
      <c r="T101" s="26"/>
      <c r="U101" s="227"/>
      <c r="V101" s="27"/>
      <c r="W101" s="28"/>
      <c r="X101" s="119"/>
      <c r="Y101" s="119"/>
      <c r="Z101" s="119"/>
      <c r="AA101" s="119"/>
      <c r="AB101" s="119"/>
      <c r="AC101" s="119" t="str">
        <f>IF(AB101="","",COUNTIF($AB$4:AB101,AB101))</f>
        <v/>
      </c>
      <c r="AD101" s="175"/>
      <c r="AE101" s="323"/>
      <c r="AF101" s="245"/>
      <c r="AG101" s="232"/>
      <c r="AH101" s="262">
        <f t="shared" si="37"/>
        <v>0</v>
      </c>
      <c r="AI101" s="47"/>
      <c r="AJ101" s="87"/>
      <c r="AK101" s="254"/>
      <c r="AL101" s="255"/>
      <c r="AM101" s="208"/>
      <c r="AN101" s="209"/>
      <c r="AO101" s="210"/>
      <c r="AP101" s="249"/>
      <c r="AQ101" s="213"/>
      <c r="AR101" s="106"/>
      <c r="AS101" s="32"/>
      <c r="AT101" s="210"/>
      <c r="AU101" s="209"/>
      <c r="AV101" s="265"/>
      <c r="AW101" s="271"/>
      <c r="AX101" s="271" t="str">
        <f t="shared" si="38"/>
        <v/>
      </c>
      <c r="AY101" s="272" t="str">
        <f t="shared" si="39"/>
        <v/>
      </c>
      <c r="AZ101" s="276"/>
      <c r="BA101" s="276"/>
      <c r="BB101" s="276"/>
      <c r="BC101" s="276"/>
      <c r="BD101" s="276"/>
      <c r="BE101" s="277"/>
      <c r="BF101" s="277"/>
    </row>
    <row r="102" spans="1:58" ht="34.5" customHeight="1">
      <c r="A102" s="126">
        <f t="shared" si="29"/>
        <v>7</v>
      </c>
      <c r="B102" s="126">
        <f t="shared" si="30"/>
        <v>0</v>
      </c>
      <c r="C102" s="128">
        <f t="shared" si="31"/>
        <v>9</v>
      </c>
      <c r="D102" s="128">
        <f t="shared" si="32"/>
        <v>0</v>
      </c>
      <c r="E102" s="128">
        <f t="shared" si="33"/>
        <v>4</v>
      </c>
      <c r="F102" s="128">
        <f t="shared" si="34"/>
        <v>0</v>
      </c>
      <c r="G102" s="127">
        <v>99</v>
      </c>
      <c r="H102" s="204" t="str">
        <f t="shared" si="35"/>
        <v/>
      </c>
      <c r="I102" s="169" t="str">
        <f>AC102&amp;"-"&amp;IF(AC102="","",COUNTIF($AC$4:AC102,AC102))</f>
        <v>-</v>
      </c>
      <c r="J102" s="124">
        <v>10</v>
      </c>
      <c r="K102" s="252"/>
      <c r="L102" s="182"/>
      <c r="M102" s="183"/>
      <c r="N102" s="243"/>
      <c r="O102" s="118"/>
      <c r="P102" s="56"/>
      <c r="Q102" s="25"/>
      <c r="R102" s="130" t="str">
        <f t="shared" si="36"/>
        <v/>
      </c>
      <c r="S102" s="26"/>
      <c r="T102" s="26"/>
      <c r="U102" s="227"/>
      <c r="V102" s="27"/>
      <c r="W102" s="28"/>
      <c r="X102" s="119"/>
      <c r="Y102" s="119"/>
      <c r="Z102" s="119"/>
      <c r="AA102" s="119"/>
      <c r="AB102" s="119"/>
      <c r="AC102" s="119" t="str">
        <f>IF(AB102="","",COUNTIF($AB$4:AB102,AB102))</f>
        <v/>
      </c>
      <c r="AD102" s="175"/>
      <c r="AE102" s="323"/>
      <c r="AF102" s="245"/>
      <c r="AG102" s="232"/>
      <c r="AH102" s="262">
        <f t="shared" si="37"/>
        <v>0</v>
      </c>
      <c r="AI102" s="47"/>
      <c r="AJ102" s="87"/>
      <c r="AK102" s="254"/>
      <c r="AL102" s="255"/>
      <c r="AM102" s="208"/>
      <c r="AN102" s="209"/>
      <c r="AO102" s="210"/>
      <c r="AP102" s="249"/>
      <c r="AQ102" s="213"/>
      <c r="AR102" s="106"/>
      <c r="AS102" s="32"/>
      <c r="AT102" s="210"/>
      <c r="AU102" s="216"/>
      <c r="AV102" s="265"/>
      <c r="AW102" s="271"/>
      <c r="AX102" s="271" t="str">
        <f t="shared" si="38"/>
        <v/>
      </c>
      <c r="AY102" s="272" t="str">
        <f t="shared" si="39"/>
        <v/>
      </c>
      <c r="AZ102" s="276"/>
      <c r="BA102" s="276"/>
      <c r="BB102" s="276"/>
      <c r="BC102" s="276"/>
      <c r="BD102" s="276"/>
      <c r="BE102" s="277"/>
      <c r="BF102" s="277"/>
    </row>
    <row r="103" spans="1:58" ht="34.5" customHeight="1">
      <c r="A103" s="126">
        <f t="shared" si="29"/>
        <v>7</v>
      </c>
      <c r="B103" s="126">
        <f t="shared" si="30"/>
        <v>0</v>
      </c>
      <c r="C103" s="128">
        <f t="shared" si="31"/>
        <v>9</v>
      </c>
      <c r="D103" s="128">
        <f t="shared" si="32"/>
        <v>0</v>
      </c>
      <c r="E103" s="128">
        <f t="shared" si="33"/>
        <v>4</v>
      </c>
      <c r="F103" s="128">
        <f t="shared" si="34"/>
        <v>0</v>
      </c>
      <c r="G103" s="129">
        <v>100</v>
      </c>
      <c r="H103" s="204" t="str">
        <f t="shared" si="35"/>
        <v/>
      </c>
      <c r="I103" s="169" t="str">
        <f>AC103&amp;"-"&amp;IF(AC103="","",COUNTIF($AC$4:AC103,AC103))</f>
        <v>-</v>
      </c>
      <c r="J103" s="124">
        <v>11</v>
      </c>
      <c r="K103" s="182"/>
      <c r="L103" s="182"/>
      <c r="M103" s="183"/>
      <c r="N103" s="243"/>
      <c r="O103" s="118"/>
      <c r="P103" s="56"/>
      <c r="Q103" s="25"/>
      <c r="R103" s="130" t="str">
        <f t="shared" si="36"/>
        <v/>
      </c>
      <c r="S103" s="26"/>
      <c r="T103" s="26"/>
      <c r="U103" s="227"/>
      <c r="V103" s="27"/>
      <c r="W103" s="28"/>
      <c r="X103" s="119"/>
      <c r="Y103" s="119"/>
      <c r="Z103" s="119"/>
      <c r="AA103" s="119"/>
      <c r="AB103" s="119"/>
      <c r="AC103" s="119" t="str">
        <f>IF(AB103="","",COUNTIF($AB$4:AB103,AB103))</f>
        <v/>
      </c>
      <c r="AD103" s="175"/>
      <c r="AE103" s="323"/>
      <c r="AF103" s="245"/>
      <c r="AG103" s="232"/>
      <c r="AH103" s="262">
        <f t="shared" si="37"/>
        <v>0</v>
      </c>
      <c r="AI103" s="47"/>
      <c r="AJ103" s="87"/>
      <c r="AK103" s="254"/>
      <c r="AL103" s="255"/>
      <c r="AM103" s="208"/>
      <c r="AN103" s="209"/>
      <c r="AO103" s="214"/>
      <c r="AP103" s="249"/>
      <c r="AQ103" s="213"/>
      <c r="AR103" s="106"/>
      <c r="AS103" s="32"/>
      <c r="AT103" s="210"/>
      <c r="AU103" s="216"/>
      <c r="AV103" s="265"/>
      <c r="AW103" s="271"/>
      <c r="AX103" s="271" t="str">
        <f t="shared" si="38"/>
        <v/>
      </c>
      <c r="AY103" s="272" t="str">
        <f t="shared" si="39"/>
        <v/>
      </c>
      <c r="AZ103" s="276"/>
      <c r="BA103" s="276"/>
      <c r="BB103" s="276"/>
      <c r="BC103" s="276"/>
      <c r="BD103" s="276"/>
      <c r="BE103" s="277"/>
      <c r="BF103" s="277"/>
    </row>
    <row r="104" spans="1:58" ht="34.5" customHeight="1">
      <c r="A104" s="126">
        <f t="shared" si="29"/>
        <v>7</v>
      </c>
      <c r="B104" s="126">
        <f t="shared" si="30"/>
        <v>0</v>
      </c>
      <c r="C104" s="128">
        <f t="shared" si="31"/>
        <v>9</v>
      </c>
      <c r="D104" s="128">
        <f t="shared" si="32"/>
        <v>0</v>
      </c>
      <c r="E104" s="128">
        <f t="shared" si="33"/>
        <v>4</v>
      </c>
      <c r="F104" s="128">
        <f t="shared" si="34"/>
        <v>0</v>
      </c>
      <c r="G104" s="127">
        <v>101</v>
      </c>
      <c r="H104" s="204" t="str">
        <f t="shared" si="35"/>
        <v/>
      </c>
      <c r="I104" s="169" t="str">
        <f>AC104&amp;"-"&amp;IF(AC104="","",COUNTIF($AC$4:AC104,AC104))</f>
        <v>-</v>
      </c>
      <c r="J104" s="124">
        <v>12</v>
      </c>
      <c r="K104" s="182"/>
      <c r="L104" s="182"/>
      <c r="M104" s="183"/>
      <c r="N104" s="243"/>
      <c r="O104" s="118"/>
      <c r="P104" s="56"/>
      <c r="Q104" s="25"/>
      <c r="R104" s="130" t="str">
        <f t="shared" si="36"/>
        <v/>
      </c>
      <c r="S104" s="26"/>
      <c r="T104" s="26"/>
      <c r="U104" s="227"/>
      <c r="V104" s="27"/>
      <c r="W104" s="28"/>
      <c r="X104" s="119"/>
      <c r="Y104" s="119"/>
      <c r="Z104" s="119"/>
      <c r="AA104" s="119"/>
      <c r="AB104" s="119"/>
      <c r="AC104" s="119" t="str">
        <f>IF(AB104="","",COUNTIF($AB$4:AB104,AB104))</f>
        <v/>
      </c>
      <c r="AD104" s="175"/>
      <c r="AE104" s="323"/>
      <c r="AF104" s="245"/>
      <c r="AG104" s="232"/>
      <c r="AH104" s="262">
        <f t="shared" si="37"/>
        <v>0</v>
      </c>
      <c r="AI104" s="47"/>
      <c r="AJ104" s="87"/>
      <c r="AK104" s="254"/>
      <c r="AL104" s="255"/>
      <c r="AM104" s="208"/>
      <c r="AN104" s="209"/>
      <c r="AO104" s="214"/>
      <c r="AP104" s="249"/>
      <c r="AQ104" s="213"/>
      <c r="AR104" s="106"/>
      <c r="AS104" s="32"/>
      <c r="AT104" s="210"/>
      <c r="AU104" s="216"/>
      <c r="AV104" s="265"/>
      <c r="AW104" s="271"/>
      <c r="AX104" s="271" t="str">
        <f t="shared" si="38"/>
        <v/>
      </c>
      <c r="AY104" s="272" t="str">
        <f t="shared" si="39"/>
        <v/>
      </c>
      <c r="AZ104" s="276"/>
      <c r="BA104" s="276"/>
      <c r="BB104" s="276"/>
      <c r="BC104" s="276"/>
      <c r="BD104" s="276"/>
      <c r="BE104" s="277"/>
      <c r="BF104" s="277"/>
    </row>
    <row r="105" spans="1:58" ht="34.5" customHeight="1">
      <c r="A105" s="126">
        <f t="shared" si="29"/>
        <v>7</v>
      </c>
      <c r="B105" s="126">
        <f t="shared" si="30"/>
        <v>0</v>
      </c>
      <c r="C105" s="128">
        <f t="shared" si="31"/>
        <v>9</v>
      </c>
      <c r="D105" s="128">
        <f t="shared" si="32"/>
        <v>0</v>
      </c>
      <c r="E105" s="128">
        <f t="shared" si="33"/>
        <v>4</v>
      </c>
      <c r="F105" s="128">
        <f t="shared" si="34"/>
        <v>0</v>
      </c>
      <c r="G105" s="129">
        <v>102</v>
      </c>
      <c r="H105" s="204" t="str">
        <f t="shared" si="35"/>
        <v/>
      </c>
      <c r="I105" s="169" t="str">
        <f>AC105&amp;"-"&amp;IF(AC105="","",COUNTIF($AC$4:AC105,AC105))</f>
        <v>-</v>
      </c>
      <c r="J105" s="124">
        <v>13</v>
      </c>
      <c r="K105" s="182"/>
      <c r="L105" s="182"/>
      <c r="M105" s="183"/>
      <c r="N105" s="243"/>
      <c r="O105" s="118"/>
      <c r="P105" s="56"/>
      <c r="Q105" s="25"/>
      <c r="R105" s="130" t="str">
        <f t="shared" si="36"/>
        <v/>
      </c>
      <c r="S105" s="26"/>
      <c r="T105" s="26"/>
      <c r="U105" s="227"/>
      <c r="V105" s="27"/>
      <c r="W105" s="28"/>
      <c r="X105" s="119"/>
      <c r="Y105" s="119"/>
      <c r="Z105" s="119"/>
      <c r="AA105" s="119"/>
      <c r="AB105" s="119"/>
      <c r="AC105" s="119" t="str">
        <f>IF(AB105="","",COUNTIF($AB$4:AB105,AB105))</f>
        <v/>
      </c>
      <c r="AD105" s="175"/>
      <c r="AE105" s="323"/>
      <c r="AF105" s="245"/>
      <c r="AG105" s="232"/>
      <c r="AH105" s="262">
        <f t="shared" si="37"/>
        <v>0</v>
      </c>
      <c r="AI105" s="47"/>
      <c r="AJ105" s="87" t="str">
        <f t="shared" ref="AJ105:AJ136" si="40">IF(Q105="","",HOUR(Q105))</f>
        <v/>
      </c>
      <c r="AK105" s="254"/>
      <c r="AL105" s="255"/>
      <c r="AM105" s="208"/>
      <c r="AN105" s="209"/>
      <c r="AO105" s="214"/>
      <c r="AP105" s="249"/>
      <c r="AQ105" s="213"/>
      <c r="AR105" s="106"/>
      <c r="AS105" s="32"/>
      <c r="AT105" s="210"/>
      <c r="AU105" s="216"/>
      <c r="AV105" s="265"/>
      <c r="AW105" s="271"/>
      <c r="AX105" s="271" t="str">
        <f t="shared" si="38"/>
        <v/>
      </c>
      <c r="AY105" s="272" t="str">
        <f t="shared" si="39"/>
        <v/>
      </c>
      <c r="AZ105" s="276"/>
      <c r="BA105" s="276"/>
      <c r="BB105" s="276"/>
      <c r="BC105" s="276"/>
      <c r="BD105" s="276"/>
      <c r="BE105" s="277"/>
      <c r="BF105" s="277"/>
    </row>
    <row r="106" spans="1:58" ht="34.5" customHeight="1">
      <c r="A106" s="126">
        <f t="shared" si="29"/>
        <v>7</v>
      </c>
      <c r="B106" s="126">
        <f t="shared" si="30"/>
        <v>0</v>
      </c>
      <c r="C106" s="128">
        <f t="shared" si="31"/>
        <v>9</v>
      </c>
      <c r="D106" s="128">
        <f t="shared" si="32"/>
        <v>0</v>
      </c>
      <c r="E106" s="128">
        <f t="shared" si="33"/>
        <v>4</v>
      </c>
      <c r="F106" s="128">
        <f t="shared" si="34"/>
        <v>0</v>
      </c>
      <c r="G106" s="127">
        <v>103</v>
      </c>
      <c r="H106" s="204" t="str">
        <f t="shared" si="35"/>
        <v/>
      </c>
      <c r="I106" s="169" t="str">
        <f>AC106&amp;"-"&amp;IF(AC106="","",COUNTIF($AC$4:AC106,AC106))</f>
        <v>-</v>
      </c>
      <c r="J106" s="124">
        <v>14</v>
      </c>
      <c r="K106" s="182"/>
      <c r="L106" s="182"/>
      <c r="M106" s="183"/>
      <c r="N106" s="243"/>
      <c r="O106" s="118"/>
      <c r="P106" s="56"/>
      <c r="Q106" s="25"/>
      <c r="R106" s="130" t="str">
        <f t="shared" si="36"/>
        <v/>
      </c>
      <c r="S106" s="26"/>
      <c r="T106" s="26"/>
      <c r="U106" s="227"/>
      <c r="V106" s="27"/>
      <c r="W106" s="28"/>
      <c r="X106" s="119"/>
      <c r="Y106" s="119"/>
      <c r="Z106" s="119"/>
      <c r="AA106" s="119"/>
      <c r="AB106" s="119"/>
      <c r="AC106" s="119" t="str">
        <f>IF(AB106="","",COUNTIF($AB$4:AB106,AB106))</f>
        <v/>
      </c>
      <c r="AD106" s="175"/>
      <c r="AE106" s="323"/>
      <c r="AF106" s="245"/>
      <c r="AG106" s="232"/>
      <c r="AH106" s="262">
        <f t="shared" si="37"/>
        <v>0</v>
      </c>
      <c r="AI106" s="47"/>
      <c r="AJ106" s="87" t="str">
        <f t="shared" si="40"/>
        <v/>
      </c>
      <c r="AK106" s="254"/>
      <c r="AL106" s="255"/>
      <c r="AM106" s="208"/>
      <c r="AN106" s="209"/>
      <c r="AO106" s="210"/>
      <c r="AP106" s="249"/>
      <c r="AQ106" s="213"/>
      <c r="AR106" s="92"/>
      <c r="AS106" s="32"/>
      <c r="AT106" s="210"/>
      <c r="AU106" s="216"/>
      <c r="AV106" s="265"/>
      <c r="AW106" s="271"/>
      <c r="AX106" s="271" t="str">
        <f t="shared" si="38"/>
        <v/>
      </c>
      <c r="AY106" s="272" t="str">
        <f t="shared" si="39"/>
        <v/>
      </c>
      <c r="AZ106" s="276"/>
      <c r="BA106" s="276" t="s">
        <v>1480</v>
      </c>
      <c r="BB106" s="276"/>
      <c r="BC106" s="276"/>
      <c r="BD106" s="276"/>
      <c r="BE106" s="277"/>
      <c r="BF106" s="277"/>
    </row>
    <row r="107" spans="1:58" ht="34.5" customHeight="1">
      <c r="A107" s="126">
        <f t="shared" si="29"/>
        <v>7</v>
      </c>
      <c r="B107" s="126">
        <f t="shared" si="30"/>
        <v>0</v>
      </c>
      <c r="C107" s="128">
        <f t="shared" si="31"/>
        <v>9</v>
      </c>
      <c r="D107" s="128">
        <f t="shared" si="32"/>
        <v>0</v>
      </c>
      <c r="E107" s="128">
        <f t="shared" si="33"/>
        <v>4</v>
      </c>
      <c r="F107" s="128">
        <f t="shared" si="34"/>
        <v>0</v>
      </c>
      <c r="G107" s="129">
        <v>104</v>
      </c>
      <c r="H107" s="204" t="str">
        <f t="shared" si="35"/>
        <v/>
      </c>
      <c r="I107" s="169" t="str">
        <f>AC107&amp;"-"&amp;IF(AC107="","",COUNTIF($AC$4:AC107,AC107))</f>
        <v>-</v>
      </c>
      <c r="J107" s="124">
        <v>15</v>
      </c>
      <c r="K107" s="182"/>
      <c r="L107" s="182"/>
      <c r="M107" s="183"/>
      <c r="N107" s="243"/>
      <c r="O107" s="118"/>
      <c r="P107" s="56"/>
      <c r="Q107" s="25"/>
      <c r="R107" s="130" t="str">
        <f t="shared" si="36"/>
        <v/>
      </c>
      <c r="S107" s="26"/>
      <c r="T107" s="26"/>
      <c r="U107" s="227"/>
      <c r="V107" s="27"/>
      <c r="W107" s="28"/>
      <c r="X107" s="119"/>
      <c r="Y107" s="119"/>
      <c r="Z107" s="119"/>
      <c r="AA107" s="119"/>
      <c r="AB107" s="119"/>
      <c r="AC107" s="119" t="str">
        <f>IF(AB107="","",COUNTIF($AB$4:AB107,AB107))</f>
        <v/>
      </c>
      <c r="AD107" s="175"/>
      <c r="AE107" s="323"/>
      <c r="AF107" s="245"/>
      <c r="AG107" s="232"/>
      <c r="AH107" s="262">
        <f t="shared" si="37"/>
        <v>0</v>
      </c>
      <c r="AI107" s="47"/>
      <c r="AJ107" s="87" t="str">
        <f t="shared" si="40"/>
        <v/>
      </c>
      <c r="AK107" s="254"/>
      <c r="AL107" s="256"/>
      <c r="AM107" s="208"/>
      <c r="AN107" s="209"/>
      <c r="AO107" s="210"/>
      <c r="AP107" s="249"/>
      <c r="AQ107" s="213"/>
      <c r="AR107" s="92"/>
      <c r="AS107" s="32"/>
      <c r="AT107" s="210"/>
      <c r="AU107" s="216"/>
      <c r="AV107" s="265"/>
      <c r="AW107" s="271"/>
      <c r="AX107" s="271" t="str">
        <f t="shared" si="38"/>
        <v/>
      </c>
      <c r="AY107" s="272" t="str">
        <f t="shared" si="39"/>
        <v/>
      </c>
      <c r="AZ107" s="276"/>
      <c r="BA107" s="276"/>
      <c r="BB107" s="276"/>
      <c r="BC107" s="276"/>
      <c r="BD107" s="276"/>
      <c r="BE107" s="277"/>
      <c r="BF107" s="277"/>
    </row>
    <row r="108" spans="1:58" ht="34.5" customHeight="1">
      <c r="A108" s="126">
        <f t="shared" si="29"/>
        <v>7</v>
      </c>
      <c r="B108" s="126">
        <f t="shared" si="30"/>
        <v>0</v>
      </c>
      <c r="C108" s="128">
        <f t="shared" si="31"/>
        <v>9</v>
      </c>
      <c r="D108" s="128">
        <f t="shared" si="32"/>
        <v>0</v>
      </c>
      <c r="E108" s="128">
        <f t="shared" si="33"/>
        <v>4</v>
      </c>
      <c r="F108" s="128">
        <f t="shared" si="34"/>
        <v>0</v>
      </c>
      <c r="G108" s="127">
        <v>105</v>
      </c>
      <c r="H108" s="204" t="str">
        <f t="shared" si="35"/>
        <v/>
      </c>
      <c r="I108" s="169" t="str">
        <f>AC108&amp;"-"&amp;IF(AC108="","",COUNTIF($AC$4:AC108,AC108))</f>
        <v>-</v>
      </c>
      <c r="J108" s="124">
        <v>16</v>
      </c>
      <c r="K108" s="182"/>
      <c r="L108" s="182"/>
      <c r="M108" s="183"/>
      <c r="N108" s="243"/>
      <c r="O108" s="118"/>
      <c r="P108" s="56"/>
      <c r="Q108" s="25"/>
      <c r="R108" s="130" t="str">
        <f t="shared" si="36"/>
        <v/>
      </c>
      <c r="S108" s="26"/>
      <c r="T108" s="26"/>
      <c r="U108" s="227"/>
      <c r="V108" s="27"/>
      <c r="W108" s="28"/>
      <c r="X108" s="119"/>
      <c r="Y108" s="119"/>
      <c r="Z108" s="119"/>
      <c r="AA108" s="119"/>
      <c r="AB108" s="119"/>
      <c r="AC108" s="119" t="str">
        <f>IF(AB108="","",COUNTIF($AB$4:AB108,AB108))</f>
        <v/>
      </c>
      <c r="AD108" s="175"/>
      <c r="AE108" s="323"/>
      <c r="AF108" s="245"/>
      <c r="AG108" s="232"/>
      <c r="AH108" s="262">
        <f t="shared" si="37"/>
        <v>0</v>
      </c>
      <c r="AI108" s="47"/>
      <c r="AJ108" s="87" t="str">
        <f t="shared" si="40"/>
        <v/>
      </c>
      <c r="AK108" s="254"/>
      <c r="AL108" s="255"/>
      <c r="AM108" s="208"/>
      <c r="AN108" s="209"/>
      <c r="AO108" s="210"/>
      <c r="AP108" s="249"/>
      <c r="AQ108" s="213"/>
      <c r="AR108" s="106"/>
      <c r="AS108" s="32"/>
      <c r="AT108" s="210"/>
      <c r="AU108" s="216"/>
      <c r="AV108" s="265"/>
      <c r="AW108" s="271"/>
      <c r="AX108" s="271" t="str">
        <f t="shared" si="38"/>
        <v/>
      </c>
      <c r="AY108" s="272" t="str">
        <f t="shared" si="39"/>
        <v/>
      </c>
      <c r="AZ108" s="276"/>
      <c r="BA108" s="276"/>
      <c r="BB108" s="276"/>
      <c r="BC108" s="276"/>
      <c r="BD108" s="276"/>
      <c r="BE108" s="277"/>
      <c r="BF108" s="277"/>
    </row>
    <row r="109" spans="1:58" ht="34.5" customHeight="1">
      <c r="A109" s="126">
        <f t="shared" si="29"/>
        <v>7</v>
      </c>
      <c r="B109" s="126">
        <f t="shared" si="30"/>
        <v>0</v>
      </c>
      <c r="C109" s="128">
        <f t="shared" si="31"/>
        <v>9</v>
      </c>
      <c r="D109" s="128">
        <f t="shared" si="32"/>
        <v>0</v>
      </c>
      <c r="E109" s="128">
        <f t="shared" si="33"/>
        <v>4</v>
      </c>
      <c r="F109" s="128">
        <f t="shared" si="34"/>
        <v>0</v>
      </c>
      <c r="G109" s="129">
        <v>106</v>
      </c>
      <c r="H109" s="204" t="str">
        <f t="shared" si="35"/>
        <v/>
      </c>
      <c r="I109" s="169" t="str">
        <f>AC109&amp;"-"&amp;IF(AC109="","",COUNTIF($AC$4:AC109,AC109))</f>
        <v>-</v>
      </c>
      <c r="J109" s="124">
        <v>17</v>
      </c>
      <c r="K109" s="182"/>
      <c r="L109" s="182"/>
      <c r="M109" s="183"/>
      <c r="N109" s="243"/>
      <c r="O109" s="118"/>
      <c r="P109" s="56"/>
      <c r="Q109" s="25"/>
      <c r="R109" s="130" t="str">
        <f t="shared" si="36"/>
        <v/>
      </c>
      <c r="S109" s="26"/>
      <c r="T109" s="26"/>
      <c r="U109" s="227"/>
      <c r="V109" s="27"/>
      <c r="W109" s="28"/>
      <c r="X109" s="119"/>
      <c r="Y109" s="119"/>
      <c r="Z109" s="119"/>
      <c r="AA109" s="119"/>
      <c r="AB109" s="119"/>
      <c r="AC109" s="119" t="str">
        <f>IF(AB109="","",COUNTIF($AB$4:AB109,AB109))</f>
        <v/>
      </c>
      <c r="AD109" s="175"/>
      <c r="AE109" s="323"/>
      <c r="AF109" s="245"/>
      <c r="AG109" s="232"/>
      <c r="AH109" s="262">
        <f t="shared" si="37"/>
        <v>0</v>
      </c>
      <c r="AI109" s="47"/>
      <c r="AJ109" s="87" t="str">
        <f t="shared" si="40"/>
        <v/>
      </c>
      <c r="AK109" s="254"/>
      <c r="AL109" s="257"/>
      <c r="AM109" s="208"/>
      <c r="AN109" s="209"/>
      <c r="AO109" s="210"/>
      <c r="AP109" s="249"/>
      <c r="AQ109" s="213"/>
      <c r="AR109" s="106"/>
      <c r="AS109" s="32"/>
      <c r="AT109" s="210"/>
      <c r="AU109" s="208"/>
      <c r="AV109" s="265"/>
      <c r="AW109" s="271"/>
      <c r="AX109" s="271" t="str">
        <f t="shared" si="38"/>
        <v/>
      </c>
      <c r="AY109" s="272" t="str">
        <f t="shared" si="39"/>
        <v/>
      </c>
      <c r="AZ109" s="276"/>
      <c r="BA109" s="276"/>
      <c r="BB109" s="276"/>
      <c r="BC109" s="276"/>
      <c r="BD109" s="276"/>
      <c r="BE109" s="277"/>
      <c r="BF109" s="277"/>
    </row>
    <row r="110" spans="1:58" ht="34.5" customHeight="1">
      <c r="A110" s="126">
        <f t="shared" si="29"/>
        <v>7</v>
      </c>
      <c r="B110" s="126">
        <f t="shared" si="30"/>
        <v>0</v>
      </c>
      <c r="C110" s="128">
        <f t="shared" si="31"/>
        <v>9</v>
      </c>
      <c r="D110" s="128">
        <f t="shared" si="32"/>
        <v>0</v>
      </c>
      <c r="E110" s="128">
        <f t="shared" si="33"/>
        <v>4</v>
      </c>
      <c r="F110" s="128">
        <f t="shared" si="34"/>
        <v>0</v>
      </c>
      <c r="G110" s="127">
        <v>107</v>
      </c>
      <c r="H110" s="204" t="str">
        <f t="shared" si="35"/>
        <v/>
      </c>
      <c r="I110" s="169" t="str">
        <f>AC110&amp;"-"&amp;IF(AC110="","",COUNTIF($AC$4:AC110,AC110))</f>
        <v>-</v>
      </c>
      <c r="J110" s="124">
        <v>18</v>
      </c>
      <c r="K110" s="182"/>
      <c r="L110" s="182"/>
      <c r="M110" s="183"/>
      <c r="N110" s="243"/>
      <c r="O110" s="118"/>
      <c r="P110" s="56"/>
      <c r="Q110" s="25"/>
      <c r="R110" s="130" t="str">
        <f t="shared" si="36"/>
        <v/>
      </c>
      <c r="S110" s="26"/>
      <c r="T110" s="26"/>
      <c r="U110" s="227"/>
      <c r="V110" s="27"/>
      <c r="W110" s="28"/>
      <c r="X110" s="119"/>
      <c r="Y110" s="119"/>
      <c r="Z110" s="119"/>
      <c r="AA110" s="119"/>
      <c r="AB110" s="119"/>
      <c r="AC110" s="119" t="str">
        <f>IF(AB110="","",COUNTIF($AB$4:AB110,AB110))</f>
        <v/>
      </c>
      <c r="AD110" s="175"/>
      <c r="AE110" s="323"/>
      <c r="AF110" s="245"/>
      <c r="AG110" s="232"/>
      <c r="AH110" s="262">
        <f t="shared" si="37"/>
        <v>0</v>
      </c>
      <c r="AI110" s="47"/>
      <c r="AJ110" s="87" t="str">
        <f t="shared" si="40"/>
        <v/>
      </c>
      <c r="AK110" s="254"/>
      <c r="AL110" s="255"/>
      <c r="AM110" s="208"/>
      <c r="AN110" s="209"/>
      <c r="AO110" s="214"/>
      <c r="AP110" s="249"/>
      <c r="AQ110" s="213"/>
      <c r="AR110" s="106"/>
      <c r="AS110" s="32"/>
      <c r="AT110" s="210"/>
      <c r="AU110" s="216"/>
      <c r="AV110" s="265"/>
      <c r="AW110" s="271"/>
      <c r="AX110" s="271" t="str">
        <f t="shared" si="38"/>
        <v/>
      </c>
      <c r="AY110" s="272" t="str">
        <f t="shared" si="39"/>
        <v/>
      </c>
      <c r="AZ110" s="276"/>
      <c r="BA110" s="276"/>
      <c r="BB110" s="276"/>
      <c r="BC110" s="276"/>
      <c r="BD110" s="276"/>
      <c r="BE110" s="277"/>
      <c r="BF110" s="277"/>
    </row>
    <row r="111" spans="1:58" ht="34.5" customHeight="1">
      <c r="A111" s="126">
        <f t="shared" si="29"/>
        <v>7</v>
      </c>
      <c r="B111" s="126">
        <f t="shared" si="30"/>
        <v>0</v>
      </c>
      <c r="C111" s="128">
        <f t="shared" si="31"/>
        <v>9</v>
      </c>
      <c r="D111" s="128">
        <f t="shared" si="32"/>
        <v>0</v>
      </c>
      <c r="E111" s="128">
        <f t="shared" si="33"/>
        <v>4</v>
      </c>
      <c r="F111" s="128">
        <f t="shared" si="34"/>
        <v>0</v>
      </c>
      <c r="G111" s="129">
        <v>108</v>
      </c>
      <c r="H111" s="204" t="str">
        <f t="shared" si="35"/>
        <v/>
      </c>
      <c r="I111" s="169" t="str">
        <f>AC111&amp;"-"&amp;IF(AC111="","",COUNTIF($AC$4:AC111,AC111))</f>
        <v>-</v>
      </c>
      <c r="J111" s="124">
        <v>19</v>
      </c>
      <c r="K111" s="182"/>
      <c r="L111" s="182"/>
      <c r="M111" s="183"/>
      <c r="N111" s="243"/>
      <c r="O111" s="118"/>
      <c r="P111" s="56"/>
      <c r="Q111" s="25"/>
      <c r="R111" s="130" t="str">
        <f t="shared" si="36"/>
        <v/>
      </c>
      <c r="S111" s="26"/>
      <c r="T111" s="26"/>
      <c r="U111" s="227"/>
      <c r="V111" s="27"/>
      <c r="W111" s="28"/>
      <c r="X111" s="119"/>
      <c r="Y111" s="119"/>
      <c r="Z111" s="119"/>
      <c r="AA111" s="119"/>
      <c r="AB111" s="119"/>
      <c r="AC111" s="119" t="str">
        <f>IF(AB111="","",COUNTIF($AB$4:AB111,AB111))</f>
        <v/>
      </c>
      <c r="AD111" s="175"/>
      <c r="AE111" s="323"/>
      <c r="AF111" s="245"/>
      <c r="AG111" s="232"/>
      <c r="AH111" s="262">
        <f t="shared" si="37"/>
        <v>0</v>
      </c>
      <c r="AI111" s="47"/>
      <c r="AJ111" s="87" t="str">
        <f t="shared" si="40"/>
        <v/>
      </c>
      <c r="AK111" s="254"/>
      <c r="AL111" s="257"/>
      <c r="AM111" s="208"/>
      <c r="AN111" s="209"/>
      <c r="AO111" s="214"/>
      <c r="AP111" s="249"/>
      <c r="AQ111" s="213"/>
      <c r="AR111" s="106"/>
      <c r="AS111" s="32"/>
      <c r="AT111" s="210"/>
      <c r="AU111" s="216"/>
      <c r="AV111" s="265"/>
      <c r="AW111" s="271"/>
      <c r="AX111" s="271" t="str">
        <f t="shared" si="38"/>
        <v/>
      </c>
      <c r="AY111" s="272" t="str">
        <f t="shared" si="39"/>
        <v/>
      </c>
      <c r="AZ111" s="276"/>
      <c r="BA111" s="276"/>
      <c r="BB111" s="276"/>
      <c r="BC111" s="276"/>
      <c r="BD111" s="276"/>
      <c r="BE111" s="277"/>
      <c r="BF111" s="277"/>
    </row>
    <row r="112" spans="1:58" ht="34.5" customHeight="1">
      <c r="A112" s="126">
        <f t="shared" si="29"/>
        <v>7</v>
      </c>
      <c r="B112" s="126">
        <f t="shared" si="30"/>
        <v>0</v>
      </c>
      <c r="C112" s="128">
        <f t="shared" si="31"/>
        <v>9</v>
      </c>
      <c r="D112" s="128">
        <f t="shared" si="32"/>
        <v>0</v>
      </c>
      <c r="E112" s="128">
        <f t="shared" si="33"/>
        <v>4</v>
      </c>
      <c r="F112" s="128">
        <f t="shared" si="34"/>
        <v>0</v>
      </c>
      <c r="G112" s="127">
        <v>109</v>
      </c>
      <c r="H112" s="204" t="str">
        <f t="shared" si="35"/>
        <v/>
      </c>
      <c r="I112" s="169" t="str">
        <f>AC112&amp;"-"&amp;IF(AC112="","",COUNTIF($AC$4:AC112,AC112))</f>
        <v>-</v>
      </c>
      <c r="J112" s="124">
        <v>20</v>
      </c>
      <c r="K112" s="182"/>
      <c r="L112" s="182"/>
      <c r="M112" s="183"/>
      <c r="N112" s="243"/>
      <c r="O112" s="118"/>
      <c r="P112" s="56"/>
      <c r="Q112" s="25"/>
      <c r="R112" s="130" t="str">
        <f t="shared" si="36"/>
        <v/>
      </c>
      <c r="S112" s="26"/>
      <c r="T112" s="26"/>
      <c r="U112" s="227"/>
      <c r="V112" s="27"/>
      <c r="W112" s="28"/>
      <c r="X112" s="119"/>
      <c r="Y112" s="119"/>
      <c r="Z112" s="119"/>
      <c r="AA112" s="119"/>
      <c r="AB112" s="119"/>
      <c r="AC112" s="119" t="str">
        <f>IF(AB112="","",COUNTIF($AB$4:AB112,AB112))</f>
        <v/>
      </c>
      <c r="AD112" s="175"/>
      <c r="AE112" s="323"/>
      <c r="AF112" s="245"/>
      <c r="AG112" s="232"/>
      <c r="AH112" s="262">
        <f t="shared" si="37"/>
        <v>0</v>
      </c>
      <c r="AI112" s="47"/>
      <c r="AJ112" s="87" t="str">
        <f t="shared" si="40"/>
        <v/>
      </c>
      <c r="AK112" s="254"/>
      <c r="AL112" s="257"/>
      <c r="AM112" s="208"/>
      <c r="AN112" s="209"/>
      <c r="AO112" s="210"/>
      <c r="AP112" s="249"/>
      <c r="AQ112" s="213"/>
      <c r="AR112" s="106"/>
      <c r="AS112" s="32"/>
      <c r="AT112" s="210"/>
      <c r="AU112" s="216"/>
      <c r="AV112" s="265"/>
      <c r="AW112" s="271"/>
      <c r="AX112" s="271" t="str">
        <f t="shared" si="38"/>
        <v/>
      </c>
      <c r="AY112" s="272" t="str">
        <f t="shared" si="39"/>
        <v/>
      </c>
      <c r="AZ112" s="276"/>
      <c r="BA112" s="276"/>
      <c r="BB112" s="276"/>
      <c r="BC112" s="276"/>
      <c r="BD112" s="276"/>
      <c r="BE112" s="277"/>
      <c r="BF112" s="277"/>
    </row>
    <row r="113" spans="1:58" ht="34.5" customHeight="1">
      <c r="A113" s="126">
        <f t="shared" si="29"/>
        <v>7</v>
      </c>
      <c r="B113" s="126">
        <f t="shared" si="30"/>
        <v>0</v>
      </c>
      <c r="C113" s="128">
        <f t="shared" si="31"/>
        <v>9</v>
      </c>
      <c r="D113" s="128">
        <f t="shared" si="32"/>
        <v>0</v>
      </c>
      <c r="E113" s="128">
        <f t="shared" si="33"/>
        <v>4</v>
      </c>
      <c r="F113" s="128">
        <f t="shared" si="34"/>
        <v>0</v>
      </c>
      <c r="G113" s="129">
        <v>110</v>
      </c>
      <c r="H113" s="204" t="str">
        <f t="shared" si="35"/>
        <v/>
      </c>
      <c r="I113" s="169" t="str">
        <f>AC113&amp;"-"&amp;IF(AC113="","",COUNTIF($AC$4:AC113,AC113))</f>
        <v>-</v>
      </c>
      <c r="J113" s="124">
        <v>21</v>
      </c>
      <c r="K113" s="182"/>
      <c r="L113" s="182"/>
      <c r="M113" s="183"/>
      <c r="N113" s="243"/>
      <c r="O113" s="118"/>
      <c r="P113" s="56"/>
      <c r="Q113" s="25"/>
      <c r="R113" s="130" t="str">
        <f t="shared" si="36"/>
        <v/>
      </c>
      <c r="S113" s="26"/>
      <c r="T113" s="26"/>
      <c r="U113" s="227"/>
      <c r="V113" s="27"/>
      <c r="W113" s="28"/>
      <c r="X113" s="119"/>
      <c r="Y113" s="119"/>
      <c r="Z113" s="119"/>
      <c r="AA113" s="119"/>
      <c r="AB113" s="119"/>
      <c r="AC113" s="119" t="str">
        <f>IF(AB113="","",COUNTIF($AB$4:AB113,AB113))</f>
        <v/>
      </c>
      <c r="AD113" s="175"/>
      <c r="AE113" s="323"/>
      <c r="AF113" s="245"/>
      <c r="AG113" s="232"/>
      <c r="AH113" s="262">
        <f t="shared" si="37"/>
        <v>0</v>
      </c>
      <c r="AI113" s="47"/>
      <c r="AJ113" s="87" t="str">
        <f t="shared" si="40"/>
        <v/>
      </c>
      <c r="AK113" s="254"/>
      <c r="AL113" s="257"/>
      <c r="AM113" s="208"/>
      <c r="AN113" s="209"/>
      <c r="AO113" s="214"/>
      <c r="AP113" s="249"/>
      <c r="AQ113" s="213"/>
      <c r="AR113" s="106"/>
      <c r="AS113" s="32"/>
      <c r="AT113" s="210"/>
      <c r="AU113" s="216"/>
      <c r="AV113" s="265"/>
      <c r="AW113" s="271"/>
      <c r="AX113" s="271" t="str">
        <f t="shared" si="38"/>
        <v/>
      </c>
      <c r="AY113" s="272" t="str">
        <f t="shared" si="39"/>
        <v/>
      </c>
      <c r="AZ113" s="276"/>
      <c r="BA113" s="276"/>
      <c r="BB113" s="276"/>
      <c r="BC113" s="276"/>
      <c r="BD113" s="276"/>
      <c r="BE113" s="277"/>
      <c r="BF113" s="277"/>
    </row>
    <row r="114" spans="1:58" ht="34.5" customHeight="1">
      <c r="A114" s="126">
        <f t="shared" si="29"/>
        <v>7</v>
      </c>
      <c r="B114" s="126">
        <f t="shared" si="30"/>
        <v>0</v>
      </c>
      <c r="C114" s="128">
        <f t="shared" si="31"/>
        <v>9</v>
      </c>
      <c r="D114" s="128">
        <f t="shared" si="32"/>
        <v>0</v>
      </c>
      <c r="E114" s="128">
        <f t="shared" si="33"/>
        <v>4</v>
      </c>
      <c r="F114" s="128">
        <f t="shared" si="34"/>
        <v>0</v>
      </c>
      <c r="G114" s="127">
        <v>111</v>
      </c>
      <c r="H114" s="204" t="str">
        <f t="shared" si="35"/>
        <v/>
      </c>
      <c r="I114" s="169" t="str">
        <f>AC114&amp;"-"&amp;IF(AC114="","",COUNTIF($AC$4:AC114,AC114))</f>
        <v>-</v>
      </c>
      <c r="J114" s="124">
        <v>22</v>
      </c>
      <c r="K114" s="182"/>
      <c r="L114" s="182"/>
      <c r="M114" s="183"/>
      <c r="N114" s="243"/>
      <c r="O114" s="118"/>
      <c r="P114" s="56"/>
      <c r="Q114" s="25"/>
      <c r="R114" s="130" t="str">
        <f t="shared" si="36"/>
        <v/>
      </c>
      <c r="S114" s="26"/>
      <c r="T114" s="26"/>
      <c r="U114" s="227"/>
      <c r="V114" s="27"/>
      <c r="W114" s="28"/>
      <c r="X114" s="119"/>
      <c r="Y114" s="119"/>
      <c r="Z114" s="119"/>
      <c r="AA114" s="119"/>
      <c r="AB114" s="119"/>
      <c r="AC114" s="119" t="str">
        <f>IF(AB114="","",COUNTIF($AB$4:AB114,AB114))</f>
        <v/>
      </c>
      <c r="AD114" s="175"/>
      <c r="AE114" s="323"/>
      <c r="AF114" s="245"/>
      <c r="AG114" s="232"/>
      <c r="AH114" s="262">
        <f t="shared" si="37"/>
        <v>0</v>
      </c>
      <c r="AI114" s="47"/>
      <c r="AJ114" s="87" t="str">
        <f t="shared" si="40"/>
        <v/>
      </c>
      <c r="AK114" s="254"/>
      <c r="AL114" s="255"/>
      <c r="AM114" s="208"/>
      <c r="AN114" s="209"/>
      <c r="AO114" s="210"/>
      <c r="AP114" s="249"/>
      <c r="AQ114" s="213"/>
      <c r="AR114" s="106"/>
      <c r="AS114" s="32"/>
      <c r="AT114" s="210"/>
      <c r="AU114" s="216"/>
      <c r="AV114" s="265"/>
      <c r="AW114" s="271"/>
      <c r="AX114" s="271" t="str">
        <f t="shared" si="38"/>
        <v/>
      </c>
      <c r="AY114" s="272" t="str">
        <f t="shared" si="39"/>
        <v/>
      </c>
      <c r="AZ114" s="276"/>
      <c r="BA114" s="276"/>
      <c r="BB114" s="276"/>
      <c r="BC114" s="276"/>
      <c r="BD114" s="276"/>
      <c r="BE114" s="277"/>
      <c r="BF114" s="277"/>
    </row>
    <row r="115" spans="1:58" ht="34.5" customHeight="1">
      <c r="A115" s="126">
        <f t="shared" si="29"/>
        <v>7</v>
      </c>
      <c r="B115" s="126">
        <f t="shared" si="30"/>
        <v>0</v>
      </c>
      <c r="C115" s="128">
        <f t="shared" si="31"/>
        <v>9</v>
      </c>
      <c r="D115" s="128">
        <f t="shared" si="32"/>
        <v>0</v>
      </c>
      <c r="E115" s="128">
        <f t="shared" si="33"/>
        <v>4</v>
      </c>
      <c r="F115" s="128">
        <f t="shared" si="34"/>
        <v>0</v>
      </c>
      <c r="G115" s="129">
        <v>112</v>
      </c>
      <c r="H115" s="204" t="str">
        <f t="shared" si="35"/>
        <v/>
      </c>
      <c r="I115" s="169" t="str">
        <f>AC115&amp;"-"&amp;IF(AC115="","",COUNTIF($AC$4:AC115,AC115))</f>
        <v>-</v>
      </c>
      <c r="J115" s="124">
        <v>23</v>
      </c>
      <c r="K115" s="182"/>
      <c r="L115" s="182"/>
      <c r="M115" s="183"/>
      <c r="N115" s="243"/>
      <c r="O115" s="118"/>
      <c r="P115" s="56"/>
      <c r="Q115" s="25"/>
      <c r="R115" s="130" t="str">
        <f t="shared" si="36"/>
        <v/>
      </c>
      <c r="S115" s="26"/>
      <c r="T115" s="26"/>
      <c r="U115" s="227"/>
      <c r="V115" s="27"/>
      <c r="W115" s="28"/>
      <c r="X115" s="119"/>
      <c r="Y115" s="119"/>
      <c r="Z115" s="119"/>
      <c r="AA115" s="119"/>
      <c r="AB115" s="119"/>
      <c r="AC115" s="119" t="str">
        <f>IF(AB115="","",COUNTIF($AB$4:AB115,AB115))</f>
        <v/>
      </c>
      <c r="AD115" s="175"/>
      <c r="AE115" s="323"/>
      <c r="AF115" s="245"/>
      <c r="AG115" s="232"/>
      <c r="AH115" s="262">
        <f t="shared" si="37"/>
        <v>0</v>
      </c>
      <c r="AI115" s="206"/>
      <c r="AJ115" s="87" t="str">
        <f t="shared" si="40"/>
        <v/>
      </c>
      <c r="AK115" s="254"/>
      <c r="AL115" s="255"/>
      <c r="AM115" s="208"/>
      <c r="AN115" s="209"/>
      <c r="AO115" s="214"/>
      <c r="AP115" s="249"/>
      <c r="AQ115" s="213"/>
      <c r="AR115" s="106"/>
      <c r="AS115" s="32"/>
      <c r="AT115" s="210"/>
      <c r="AU115" s="216"/>
      <c r="AV115" s="265"/>
      <c r="AW115" s="271"/>
      <c r="AX115" s="271" t="str">
        <f t="shared" si="38"/>
        <v/>
      </c>
      <c r="AY115" s="272" t="str">
        <f t="shared" si="39"/>
        <v/>
      </c>
      <c r="AZ115" s="276"/>
      <c r="BA115" s="276"/>
      <c r="BB115" s="276"/>
      <c r="BC115" s="276"/>
      <c r="BD115" s="276"/>
      <c r="BE115" s="277"/>
      <c r="BF115" s="277"/>
    </row>
    <row r="116" spans="1:58" ht="34.5" customHeight="1">
      <c r="A116" s="126">
        <f t="shared" si="29"/>
        <v>7</v>
      </c>
      <c r="B116" s="126">
        <f t="shared" si="30"/>
        <v>0</v>
      </c>
      <c r="C116" s="128">
        <f t="shared" si="31"/>
        <v>9</v>
      </c>
      <c r="D116" s="128">
        <f t="shared" si="32"/>
        <v>0</v>
      </c>
      <c r="E116" s="128">
        <f t="shared" si="33"/>
        <v>4</v>
      </c>
      <c r="F116" s="128">
        <f t="shared" si="34"/>
        <v>0</v>
      </c>
      <c r="G116" s="127">
        <v>113</v>
      </c>
      <c r="H116" s="204" t="str">
        <f t="shared" si="35"/>
        <v/>
      </c>
      <c r="I116" s="169" t="str">
        <f>AC116&amp;"-"&amp;IF(AC116="","",COUNTIF($AC$4:AC116,AC116))</f>
        <v>-</v>
      </c>
      <c r="J116" s="124">
        <v>1</v>
      </c>
      <c r="K116" s="182"/>
      <c r="L116" s="182"/>
      <c r="M116" s="183"/>
      <c r="N116" s="243"/>
      <c r="O116" s="118"/>
      <c r="P116" s="56"/>
      <c r="Q116" s="25"/>
      <c r="R116" s="130" t="str">
        <f t="shared" si="36"/>
        <v/>
      </c>
      <c r="S116" s="26"/>
      <c r="T116" s="26"/>
      <c r="U116" s="227"/>
      <c r="V116" s="27"/>
      <c r="W116" s="28"/>
      <c r="X116" s="119"/>
      <c r="Y116" s="119"/>
      <c r="Z116" s="119"/>
      <c r="AA116" s="119"/>
      <c r="AB116" s="119"/>
      <c r="AC116" s="119" t="str">
        <f>IF(AB116="","",COUNTIF($AB$4:AB116,AB116))</f>
        <v/>
      </c>
      <c r="AD116" s="175"/>
      <c r="AE116" s="323"/>
      <c r="AF116" s="245"/>
      <c r="AG116" s="232"/>
      <c r="AH116" s="262">
        <f t="shared" si="37"/>
        <v>0</v>
      </c>
      <c r="AI116" s="47"/>
      <c r="AJ116" s="87" t="str">
        <f t="shared" si="40"/>
        <v/>
      </c>
      <c r="AK116" s="254"/>
      <c r="AL116" s="255"/>
      <c r="AM116" s="208"/>
      <c r="AN116" s="209"/>
      <c r="AO116" s="210"/>
      <c r="AP116" s="249"/>
      <c r="AQ116" s="213"/>
      <c r="AR116" s="106"/>
      <c r="AS116" s="32"/>
      <c r="AT116" s="210"/>
      <c r="AU116" s="216"/>
      <c r="AV116" s="265"/>
      <c r="AW116" s="271"/>
      <c r="AX116" s="271" t="str">
        <f t="shared" si="38"/>
        <v/>
      </c>
      <c r="AY116" s="272" t="str">
        <f t="shared" si="39"/>
        <v/>
      </c>
      <c r="AZ116" s="276"/>
      <c r="BA116" s="276"/>
      <c r="BB116" s="276"/>
      <c r="BC116" s="276"/>
      <c r="BD116" s="276"/>
      <c r="BE116" s="277"/>
      <c r="BF116" s="277"/>
    </row>
    <row r="117" spans="1:58" ht="34.5" customHeight="1">
      <c r="A117" s="126">
        <f t="shared" si="29"/>
        <v>7</v>
      </c>
      <c r="B117" s="126">
        <f t="shared" si="30"/>
        <v>0</v>
      </c>
      <c r="C117" s="128">
        <f t="shared" si="31"/>
        <v>9</v>
      </c>
      <c r="D117" s="128">
        <f t="shared" si="32"/>
        <v>0</v>
      </c>
      <c r="E117" s="128">
        <f t="shared" si="33"/>
        <v>4</v>
      </c>
      <c r="F117" s="128">
        <f t="shared" si="34"/>
        <v>0</v>
      </c>
      <c r="G117" s="129">
        <v>114</v>
      </c>
      <c r="H117" s="204" t="str">
        <f t="shared" si="35"/>
        <v/>
      </c>
      <c r="I117" s="169" t="str">
        <f>AC117&amp;"-"&amp;IF(AC117="","",COUNTIF($AC$4:AC117,AC117))</f>
        <v>-</v>
      </c>
      <c r="J117" s="124">
        <v>2</v>
      </c>
      <c r="K117" s="182"/>
      <c r="L117" s="182"/>
      <c r="M117" s="183"/>
      <c r="N117" s="243"/>
      <c r="O117" s="118"/>
      <c r="P117" s="56"/>
      <c r="Q117" s="25"/>
      <c r="R117" s="130" t="str">
        <f t="shared" si="36"/>
        <v/>
      </c>
      <c r="S117" s="26"/>
      <c r="T117" s="26"/>
      <c r="U117" s="227"/>
      <c r="V117" s="27"/>
      <c r="W117" s="28"/>
      <c r="X117" s="119"/>
      <c r="Y117" s="119"/>
      <c r="Z117" s="119"/>
      <c r="AA117" s="119"/>
      <c r="AB117" s="119"/>
      <c r="AC117" s="119" t="str">
        <f>IF(AB117="","",COUNTIF($AB$4:AB117,AB117))</f>
        <v/>
      </c>
      <c r="AD117" s="175"/>
      <c r="AE117" s="323"/>
      <c r="AF117" s="245"/>
      <c r="AG117" s="232"/>
      <c r="AH117" s="262">
        <f t="shared" si="37"/>
        <v>0</v>
      </c>
      <c r="AI117" s="47"/>
      <c r="AJ117" s="87" t="str">
        <f t="shared" si="40"/>
        <v/>
      </c>
      <c r="AK117" s="254"/>
      <c r="AL117" s="255"/>
      <c r="AM117" s="208"/>
      <c r="AN117" s="209"/>
      <c r="AO117" s="216"/>
      <c r="AP117" s="249"/>
      <c r="AQ117" s="213"/>
      <c r="AR117" s="106"/>
      <c r="AS117" s="32"/>
      <c r="AT117" s="210"/>
      <c r="AU117" s="208"/>
      <c r="AV117" s="265"/>
      <c r="AW117" s="271"/>
      <c r="AX117" s="271" t="str">
        <f t="shared" si="38"/>
        <v/>
      </c>
      <c r="AY117" s="272" t="str">
        <f t="shared" si="39"/>
        <v/>
      </c>
      <c r="AZ117" s="276"/>
      <c r="BA117" s="276"/>
      <c r="BB117" s="276"/>
      <c r="BC117" s="276"/>
      <c r="BD117" s="276"/>
      <c r="BE117" s="277"/>
      <c r="BF117" s="277"/>
    </row>
    <row r="118" spans="1:58" ht="34.5" customHeight="1">
      <c r="A118" s="126">
        <f t="shared" si="29"/>
        <v>7</v>
      </c>
      <c r="B118" s="126">
        <f t="shared" si="30"/>
        <v>0</v>
      </c>
      <c r="C118" s="128">
        <f t="shared" si="31"/>
        <v>9</v>
      </c>
      <c r="D118" s="128">
        <f t="shared" si="32"/>
        <v>0</v>
      </c>
      <c r="E118" s="128">
        <f t="shared" si="33"/>
        <v>4</v>
      </c>
      <c r="F118" s="128">
        <f t="shared" si="34"/>
        <v>0</v>
      </c>
      <c r="G118" s="127">
        <v>115</v>
      </c>
      <c r="H118" s="204" t="str">
        <f t="shared" si="35"/>
        <v/>
      </c>
      <c r="I118" s="169" t="str">
        <f>AC118&amp;"-"&amp;IF(AC118="","",COUNTIF($AC$4:AC118,AC118))</f>
        <v>-</v>
      </c>
      <c r="J118" s="124">
        <v>3</v>
      </c>
      <c r="K118" s="182"/>
      <c r="L118" s="182"/>
      <c r="M118" s="183"/>
      <c r="N118" s="243"/>
      <c r="O118" s="118"/>
      <c r="P118" s="56"/>
      <c r="Q118" s="25"/>
      <c r="R118" s="130" t="str">
        <f t="shared" si="36"/>
        <v/>
      </c>
      <c r="S118" s="26"/>
      <c r="T118" s="26"/>
      <c r="U118" s="227"/>
      <c r="V118" s="27"/>
      <c r="W118" s="28"/>
      <c r="X118" s="119"/>
      <c r="Y118" s="119"/>
      <c r="Z118" s="119"/>
      <c r="AA118" s="119"/>
      <c r="AB118" s="119"/>
      <c r="AC118" s="119" t="str">
        <f>IF(AB118="","",COUNTIF($AB$4:AB118,AB118))</f>
        <v/>
      </c>
      <c r="AD118" s="175"/>
      <c r="AE118" s="323"/>
      <c r="AF118" s="245"/>
      <c r="AG118" s="232"/>
      <c r="AH118" s="262">
        <f t="shared" si="37"/>
        <v>0</v>
      </c>
      <c r="AI118" s="47"/>
      <c r="AJ118" s="87" t="str">
        <f t="shared" si="40"/>
        <v/>
      </c>
      <c r="AK118" s="254"/>
      <c r="AL118" s="257"/>
      <c r="AM118" s="208"/>
      <c r="AN118" s="209"/>
      <c r="AO118" s="216"/>
      <c r="AP118" s="249"/>
      <c r="AQ118" s="213"/>
      <c r="AR118" s="106"/>
      <c r="AS118" s="32"/>
      <c r="AT118" s="210"/>
      <c r="AU118" s="216"/>
      <c r="AV118" s="265"/>
      <c r="AW118" s="271"/>
      <c r="AX118" s="271" t="str">
        <f t="shared" si="38"/>
        <v/>
      </c>
      <c r="AY118" s="272" t="str">
        <f t="shared" si="39"/>
        <v/>
      </c>
      <c r="AZ118" s="276"/>
      <c r="BA118" s="276"/>
      <c r="BB118" s="276"/>
      <c r="BC118" s="276"/>
      <c r="BD118" s="276"/>
      <c r="BE118" s="277"/>
      <c r="BF118" s="277"/>
    </row>
    <row r="119" spans="1:58" ht="34.5" customHeight="1">
      <c r="A119" s="126">
        <f t="shared" si="29"/>
        <v>7</v>
      </c>
      <c r="B119" s="126">
        <f t="shared" si="30"/>
        <v>0</v>
      </c>
      <c r="C119" s="128">
        <f t="shared" si="31"/>
        <v>9</v>
      </c>
      <c r="D119" s="128">
        <f t="shared" si="32"/>
        <v>0</v>
      </c>
      <c r="E119" s="128">
        <f t="shared" si="33"/>
        <v>4</v>
      </c>
      <c r="F119" s="128">
        <f t="shared" si="34"/>
        <v>0</v>
      </c>
      <c r="G119" s="129">
        <v>116</v>
      </c>
      <c r="H119" s="204" t="str">
        <f t="shared" si="35"/>
        <v/>
      </c>
      <c r="I119" s="169" t="str">
        <f>AC119&amp;"-"&amp;IF(AC119="","",COUNTIF($AC$4:AC119,AC119))</f>
        <v>-</v>
      </c>
      <c r="J119" s="124">
        <v>4</v>
      </c>
      <c r="K119" s="182"/>
      <c r="L119" s="182"/>
      <c r="M119" s="183"/>
      <c r="N119" s="243"/>
      <c r="O119" s="118"/>
      <c r="P119" s="56"/>
      <c r="Q119" s="25"/>
      <c r="R119" s="130" t="str">
        <f t="shared" si="36"/>
        <v/>
      </c>
      <c r="S119" s="26"/>
      <c r="T119" s="26"/>
      <c r="U119" s="227"/>
      <c r="V119" s="27"/>
      <c r="W119" s="28"/>
      <c r="X119" s="119"/>
      <c r="Y119" s="119"/>
      <c r="Z119" s="119"/>
      <c r="AA119" s="119"/>
      <c r="AB119" s="119"/>
      <c r="AC119" s="119" t="str">
        <f>IF(AB119="","",COUNTIF($AB$4:AB119,AB119))</f>
        <v/>
      </c>
      <c r="AD119" s="175"/>
      <c r="AE119" s="323"/>
      <c r="AF119" s="245"/>
      <c r="AG119" s="232"/>
      <c r="AH119" s="262">
        <f t="shared" si="37"/>
        <v>0</v>
      </c>
      <c r="AI119" s="47"/>
      <c r="AJ119" s="87" t="str">
        <f t="shared" si="40"/>
        <v/>
      </c>
      <c r="AK119" s="254"/>
      <c r="AL119" s="255"/>
      <c r="AM119" s="208"/>
      <c r="AN119" s="209"/>
      <c r="AO119" s="214"/>
      <c r="AP119" s="249"/>
      <c r="AQ119" s="213"/>
      <c r="AR119" s="106"/>
      <c r="AS119" s="32"/>
      <c r="AT119" s="210"/>
      <c r="AU119" s="208"/>
      <c r="AV119" s="265"/>
      <c r="AW119" s="271"/>
      <c r="AX119" s="271" t="str">
        <f t="shared" si="38"/>
        <v/>
      </c>
      <c r="AY119" s="272" t="str">
        <f t="shared" si="39"/>
        <v/>
      </c>
      <c r="AZ119" s="276"/>
      <c r="BA119" s="276"/>
      <c r="BB119" s="276"/>
      <c r="BC119" s="276"/>
      <c r="BD119" s="276"/>
      <c r="BE119" s="277"/>
      <c r="BF119" s="277"/>
    </row>
    <row r="120" spans="1:58" ht="34.5" customHeight="1">
      <c r="A120" s="126">
        <f t="shared" si="29"/>
        <v>7</v>
      </c>
      <c r="B120" s="126">
        <f t="shared" si="30"/>
        <v>0</v>
      </c>
      <c r="C120" s="128">
        <f t="shared" si="31"/>
        <v>9</v>
      </c>
      <c r="D120" s="128">
        <f t="shared" si="32"/>
        <v>0</v>
      </c>
      <c r="E120" s="128">
        <f t="shared" si="33"/>
        <v>4</v>
      </c>
      <c r="F120" s="128">
        <f t="shared" si="34"/>
        <v>0</v>
      </c>
      <c r="G120" s="127">
        <v>117</v>
      </c>
      <c r="H120" s="204" t="str">
        <f t="shared" si="35"/>
        <v/>
      </c>
      <c r="I120" s="169" t="str">
        <f>AC120&amp;"-"&amp;IF(AC120="","",COUNTIF($AC$4:AC120,AC120))</f>
        <v>-</v>
      </c>
      <c r="J120" s="124">
        <v>5</v>
      </c>
      <c r="K120" s="182"/>
      <c r="L120" s="182"/>
      <c r="M120" s="183"/>
      <c r="N120" s="243"/>
      <c r="O120" s="118"/>
      <c r="P120" s="56"/>
      <c r="Q120" s="25"/>
      <c r="R120" s="130" t="str">
        <f t="shared" si="36"/>
        <v/>
      </c>
      <c r="S120" s="26"/>
      <c r="T120" s="26"/>
      <c r="U120" s="227"/>
      <c r="V120" s="27"/>
      <c r="W120" s="28"/>
      <c r="X120" s="119"/>
      <c r="Y120" s="119"/>
      <c r="Z120" s="119"/>
      <c r="AA120" s="119"/>
      <c r="AB120" s="119"/>
      <c r="AC120" s="119" t="str">
        <f>IF(AB120="","",COUNTIF($AB$4:AB120,AB120))</f>
        <v/>
      </c>
      <c r="AD120" s="175"/>
      <c r="AE120" s="323"/>
      <c r="AF120" s="245"/>
      <c r="AG120" s="232"/>
      <c r="AH120" s="262">
        <f t="shared" si="37"/>
        <v>0</v>
      </c>
      <c r="AI120" s="47"/>
      <c r="AJ120" s="87" t="str">
        <f t="shared" si="40"/>
        <v/>
      </c>
      <c r="AK120" s="254"/>
      <c r="AL120" s="257"/>
      <c r="AM120" s="208"/>
      <c r="AN120" s="209"/>
      <c r="AO120" s="216"/>
      <c r="AP120" s="249"/>
      <c r="AQ120" s="213"/>
      <c r="AR120" s="106"/>
      <c r="AS120" s="32"/>
      <c r="AT120" s="210"/>
      <c r="AU120" s="216"/>
      <c r="AV120" s="265"/>
      <c r="AW120" s="271"/>
      <c r="AX120" s="271" t="str">
        <f t="shared" si="38"/>
        <v/>
      </c>
      <c r="AY120" s="272" t="str">
        <f t="shared" si="39"/>
        <v/>
      </c>
      <c r="AZ120" s="276"/>
      <c r="BA120" s="276"/>
      <c r="BB120" s="276"/>
      <c r="BC120" s="276"/>
      <c r="BD120" s="276"/>
      <c r="BE120" s="277"/>
      <c r="BF120" s="277"/>
    </row>
    <row r="121" spans="1:58" ht="34.5" customHeight="1">
      <c r="A121" s="126">
        <f t="shared" si="29"/>
        <v>7</v>
      </c>
      <c r="B121" s="126">
        <f t="shared" si="30"/>
        <v>0</v>
      </c>
      <c r="C121" s="128">
        <f t="shared" si="31"/>
        <v>9</v>
      </c>
      <c r="D121" s="128">
        <f t="shared" si="32"/>
        <v>0</v>
      </c>
      <c r="E121" s="128">
        <f t="shared" si="33"/>
        <v>4</v>
      </c>
      <c r="F121" s="128">
        <f t="shared" si="34"/>
        <v>0</v>
      </c>
      <c r="G121" s="129">
        <v>118</v>
      </c>
      <c r="H121" s="204" t="str">
        <f t="shared" si="35"/>
        <v/>
      </c>
      <c r="I121" s="169" t="str">
        <f>AC121&amp;"-"&amp;IF(AC121="","",COUNTIF($AC$4:AC121,AC121))</f>
        <v>-</v>
      </c>
      <c r="J121" s="124">
        <v>6</v>
      </c>
      <c r="K121" s="182"/>
      <c r="L121" s="182"/>
      <c r="M121" s="183"/>
      <c r="N121" s="243"/>
      <c r="O121" s="118"/>
      <c r="P121" s="56"/>
      <c r="Q121" s="25"/>
      <c r="R121" s="130" t="str">
        <f t="shared" si="36"/>
        <v/>
      </c>
      <c r="S121" s="26"/>
      <c r="T121" s="26"/>
      <c r="U121" s="227"/>
      <c r="V121" s="27"/>
      <c r="W121" s="28"/>
      <c r="X121" s="119"/>
      <c r="Y121" s="119"/>
      <c r="Z121" s="119"/>
      <c r="AA121" s="119"/>
      <c r="AB121" s="119"/>
      <c r="AC121" s="119" t="str">
        <f>IF(AB121="","",COUNTIF($AB$4:AB121,AB121))</f>
        <v/>
      </c>
      <c r="AD121" s="175"/>
      <c r="AE121" s="323"/>
      <c r="AF121" s="245"/>
      <c r="AG121" s="232"/>
      <c r="AH121" s="262">
        <f t="shared" si="37"/>
        <v>0</v>
      </c>
      <c r="AI121" s="47"/>
      <c r="AJ121" s="87" t="str">
        <f t="shared" si="40"/>
        <v/>
      </c>
      <c r="AK121" s="254"/>
      <c r="AL121" s="257"/>
      <c r="AM121" s="216"/>
      <c r="AN121" s="209"/>
      <c r="AO121" s="216"/>
      <c r="AP121" s="249"/>
      <c r="AQ121" s="213"/>
      <c r="AR121" s="106"/>
      <c r="AS121" s="32"/>
      <c r="AT121" s="214"/>
      <c r="AU121" s="216"/>
      <c r="AV121" s="265"/>
      <c r="AW121" s="271"/>
      <c r="AX121" s="271" t="str">
        <f t="shared" si="38"/>
        <v/>
      </c>
      <c r="AY121" s="272" t="str">
        <f t="shared" si="39"/>
        <v/>
      </c>
      <c r="AZ121" s="276"/>
      <c r="BA121" s="276"/>
      <c r="BB121" s="276"/>
      <c r="BC121" s="276"/>
      <c r="BD121" s="276"/>
      <c r="BE121" s="277"/>
      <c r="BF121" s="277"/>
    </row>
    <row r="122" spans="1:58" ht="34.5" customHeight="1">
      <c r="A122" s="126">
        <f t="shared" si="29"/>
        <v>7</v>
      </c>
      <c r="B122" s="126">
        <f t="shared" si="30"/>
        <v>0</v>
      </c>
      <c r="C122" s="128">
        <f t="shared" si="31"/>
        <v>9</v>
      </c>
      <c r="D122" s="128">
        <f t="shared" si="32"/>
        <v>0</v>
      </c>
      <c r="E122" s="128">
        <f t="shared" si="33"/>
        <v>4</v>
      </c>
      <c r="F122" s="128">
        <f t="shared" si="34"/>
        <v>0</v>
      </c>
      <c r="G122" s="127">
        <v>119</v>
      </c>
      <c r="H122" s="204" t="str">
        <f t="shared" si="35"/>
        <v/>
      </c>
      <c r="I122" s="169" t="str">
        <f>AC122&amp;"-"&amp;IF(AC122="","",COUNTIF($AC$4:AC122,AC122))</f>
        <v>-</v>
      </c>
      <c r="J122" s="124">
        <v>7</v>
      </c>
      <c r="K122" s="182"/>
      <c r="L122" s="182"/>
      <c r="M122" s="183"/>
      <c r="N122" s="243"/>
      <c r="O122" s="118"/>
      <c r="P122" s="56"/>
      <c r="Q122" s="25"/>
      <c r="R122" s="130" t="str">
        <f t="shared" si="36"/>
        <v/>
      </c>
      <c r="S122" s="26"/>
      <c r="T122" s="26"/>
      <c r="U122" s="227"/>
      <c r="V122" s="27"/>
      <c r="W122" s="28"/>
      <c r="X122" s="119"/>
      <c r="Y122" s="119"/>
      <c r="Z122" s="119"/>
      <c r="AA122" s="119"/>
      <c r="AB122" s="119"/>
      <c r="AC122" s="119" t="str">
        <f>IF(AB122="","",COUNTIF($AB$4:AB122,AB122))</f>
        <v/>
      </c>
      <c r="AD122" s="175"/>
      <c r="AE122" s="323"/>
      <c r="AF122" s="245"/>
      <c r="AG122" s="232"/>
      <c r="AH122" s="262">
        <f t="shared" si="37"/>
        <v>0</v>
      </c>
      <c r="AI122" s="47"/>
      <c r="AJ122" s="87" t="str">
        <f t="shared" si="40"/>
        <v/>
      </c>
      <c r="AK122" s="254"/>
      <c r="AL122" s="257"/>
      <c r="AM122" s="208"/>
      <c r="AN122" s="209"/>
      <c r="AO122" s="214"/>
      <c r="AP122" s="249"/>
      <c r="AQ122" s="213"/>
      <c r="AR122" s="106"/>
      <c r="AS122" s="32"/>
      <c r="AT122" s="214"/>
      <c r="AU122" s="216"/>
      <c r="AV122" s="265"/>
      <c r="AW122" s="271"/>
      <c r="AX122" s="271" t="str">
        <f t="shared" si="38"/>
        <v/>
      </c>
      <c r="AY122" s="272" t="str">
        <f t="shared" si="39"/>
        <v/>
      </c>
      <c r="AZ122" s="276"/>
      <c r="BA122" s="276"/>
      <c r="BB122" s="276"/>
      <c r="BC122" s="276"/>
      <c r="BD122" s="276"/>
      <c r="BE122" s="277"/>
      <c r="BF122" s="277"/>
    </row>
    <row r="123" spans="1:58" ht="34.5" customHeight="1">
      <c r="A123" s="126">
        <f t="shared" si="29"/>
        <v>7</v>
      </c>
      <c r="B123" s="126">
        <f t="shared" si="30"/>
        <v>0</v>
      </c>
      <c r="C123" s="128">
        <f t="shared" si="31"/>
        <v>9</v>
      </c>
      <c r="D123" s="128">
        <f t="shared" si="32"/>
        <v>0</v>
      </c>
      <c r="E123" s="128">
        <f t="shared" si="33"/>
        <v>4</v>
      </c>
      <c r="F123" s="128">
        <f t="shared" si="34"/>
        <v>0</v>
      </c>
      <c r="G123" s="129">
        <v>120</v>
      </c>
      <c r="H123" s="204" t="str">
        <f t="shared" si="35"/>
        <v/>
      </c>
      <c r="I123" s="169" t="str">
        <f>AC123&amp;"-"&amp;IF(AC123="","",COUNTIF($AC$4:AC123,AC123))</f>
        <v>-</v>
      </c>
      <c r="J123" s="124">
        <v>8</v>
      </c>
      <c r="K123" s="182"/>
      <c r="L123" s="182"/>
      <c r="M123" s="183"/>
      <c r="N123" s="243"/>
      <c r="O123" s="118"/>
      <c r="P123" s="56"/>
      <c r="Q123" s="25"/>
      <c r="R123" s="130" t="str">
        <f t="shared" si="36"/>
        <v/>
      </c>
      <c r="S123" s="26"/>
      <c r="T123" s="26"/>
      <c r="U123" s="227"/>
      <c r="V123" s="27"/>
      <c r="W123" s="28"/>
      <c r="X123" s="119"/>
      <c r="Y123" s="119"/>
      <c r="Z123" s="119"/>
      <c r="AA123" s="119"/>
      <c r="AB123" s="119"/>
      <c r="AC123" s="119" t="str">
        <f>IF(AB123="","",COUNTIF($AB$4:AB123,AB123))</f>
        <v/>
      </c>
      <c r="AD123" s="175"/>
      <c r="AE123" s="323"/>
      <c r="AF123" s="245"/>
      <c r="AG123" s="232"/>
      <c r="AH123" s="262">
        <f t="shared" si="37"/>
        <v>0</v>
      </c>
      <c r="AI123" s="47"/>
      <c r="AJ123" s="87" t="str">
        <f t="shared" si="40"/>
        <v/>
      </c>
      <c r="AK123" s="254"/>
      <c r="AL123" s="257"/>
      <c r="AM123" s="208"/>
      <c r="AN123" s="209"/>
      <c r="AO123" s="210"/>
      <c r="AP123" s="249"/>
      <c r="AQ123" s="213"/>
      <c r="AR123" s="106"/>
      <c r="AS123" s="32"/>
      <c r="AT123" s="214"/>
      <c r="AU123" s="216"/>
      <c r="AV123" s="265"/>
      <c r="AW123" s="271"/>
      <c r="AX123" s="271" t="str">
        <f t="shared" si="38"/>
        <v/>
      </c>
      <c r="AY123" s="272" t="str">
        <f t="shared" si="39"/>
        <v/>
      </c>
      <c r="AZ123" s="276"/>
      <c r="BA123" s="276"/>
      <c r="BB123" s="276"/>
      <c r="BC123" s="276"/>
      <c r="BD123" s="276"/>
      <c r="BE123" s="277"/>
      <c r="BF123" s="277"/>
    </row>
    <row r="124" spans="1:58" ht="34.5" customHeight="1">
      <c r="A124" s="126">
        <f t="shared" si="29"/>
        <v>7</v>
      </c>
      <c r="B124" s="126">
        <f t="shared" si="30"/>
        <v>0</v>
      </c>
      <c r="C124" s="128">
        <f t="shared" si="31"/>
        <v>9</v>
      </c>
      <c r="D124" s="128">
        <f t="shared" si="32"/>
        <v>0</v>
      </c>
      <c r="E124" s="128">
        <f t="shared" si="33"/>
        <v>4</v>
      </c>
      <c r="F124" s="128">
        <f t="shared" si="34"/>
        <v>0</v>
      </c>
      <c r="G124" s="127">
        <v>121</v>
      </c>
      <c r="H124" s="204" t="str">
        <f t="shared" si="35"/>
        <v/>
      </c>
      <c r="I124" s="169" t="str">
        <f>AC124&amp;"-"&amp;IF(AC124="","",COUNTIF($AC$4:AC124,AC124))</f>
        <v>-</v>
      </c>
      <c r="J124" s="124">
        <v>9</v>
      </c>
      <c r="K124" s="182"/>
      <c r="L124" s="182"/>
      <c r="M124" s="183"/>
      <c r="N124" s="243"/>
      <c r="O124" s="118"/>
      <c r="P124" s="56"/>
      <c r="Q124" s="25"/>
      <c r="R124" s="130" t="str">
        <f t="shared" si="36"/>
        <v/>
      </c>
      <c r="S124" s="26"/>
      <c r="T124" s="26"/>
      <c r="U124" s="227"/>
      <c r="V124" s="27"/>
      <c r="W124" s="28"/>
      <c r="X124" s="119"/>
      <c r="Y124" s="119"/>
      <c r="Z124" s="119"/>
      <c r="AA124" s="119"/>
      <c r="AB124" s="119"/>
      <c r="AC124" s="119" t="str">
        <f>IF(AB124="","",COUNTIF($AB$4:AB124,AB124))</f>
        <v/>
      </c>
      <c r="AD124" s="175"/>
      <c r="AE124" s="323"/>
      <c r="AF124" s="245"/>
      <c r="AG124" s="232"/>
      <c r="AH124" s="262">
        <f t="shared" si="37"/>
        <v>0</v>
      </c>
      <c r="AI124" s="47"/>
      <c r="AJ124" s="87" t="str">
        <f t="shared" si="40"/>
        <v/>
      </c>
      <c r="AK124" s="254"/>
      <c r="AL124" s="257"/>
      <c r="AM124" s="208"/>
      <c r="AN124" s="209"/>
      <c r="AO124" s="214"/>
      <c r="AP124" s="249"/>
      <c r="AQ124" s="213"/>
      <c r="AR124" s="106"/>
      <c r="AS124" s="32"/>
      <c r="AT124" s="214"/>
      <c r="AU124" s="216"/>
      <c r="AV124" s="266"/>
      <c r="AW124" s="278"/>
      <c r="AX124" s="271" t="str">
        <f t="shared" si="38"/>
        <v/>
      </c>
      <c r="AY124" s="272" t="str">
        <f t="shared" si="39"/>
        <v/>
      </c>
      <c r="AZ124" s="276"/>
      <c r="BA124" s="276"/>
      <c r="BB124" s="276"/>
      <c r="BC124" s="276"/>
      <c r="BD124" s="276"/>
      <c r="BE124" s="277"/>
      <c r="BF124" s="277"/>
    </row>
    <row r="125" spans="1:58" ht="34.5" customHeight="1">
      <c r="A125" s="126">
        <f t="shared" si="29"/>
        <v>7</v>
      </c>
      <c r="B125" s="126">
        <f t="shared" si="30"/>
        <v>0</v>
      </c>
      <c r="C125" s="128">
        <f t="shared" si="31"/>
        <v>9</v>
      </c>
      <c r="D125" s="128">
        <f t="shared" si="32"/>
        <v>0</v>
      </c>
      <c r="E125" s="128">
        <f t="shared" si="33"/>
        <v>4</v>
      </c>
      <c r="F125" s="128">
        <f t="shared" si="34"/>
        <v>0</v>
      </c>
      <c r="G125" s="129">
        <v>122</v>
      </c>
      <c r="H125" s="204" t="str">
        <f t="shared" si="35"/>
        <v/>
      </c>
      <c r="I125" s="169" t="str">
        <f>AC125&amp;"-"&amp;IF(AC125="","",COUNTIF($AC$4:AC125,AC125))</f>
        <v>-</v>
      </c>
      <c r="J125" s="124">
        <v>10</v>
      </c>
      <c r="K125" s="182"/>
      <c r="L125" s="182"/>
      <c r="M125" s="183"/>
      <c r="N125" s="243"/>
      <c r="O125" s="118"/>
      <c r="P125" s="56"/>
      <c r="Q125" s="25"/>
      <c r="R125" s="130" t="str">
        <f t="shared" si="36"/>
        <v/>
      </c>
      <c r="S125" s="26"/>
      <c r="T125" s="26"/>
      <c r="U125" s="227"/>
      <c r="V125" s="27"/>
      <c r="W125" s="28"/>
      <c r="X125" s="119"/>
      <c r="Y125" s="119"/>
      <c r="Z125" s="119"/>
      <c r="AA125" s="119"/>
      <c r="AB125" s="119"/>
      <c r="AC125" s="119" t="str">
        <f>IF(AB125="","",COUNTIF($AB$4:AB125,AB125))</f>
        <v/>
      </c>
      <c r="AD125" s="175"/>
      <c r="AE125" s="323"/>
      <c r="AF125" s="245"/>
      <c r="AG125" s="232"/>
      <c r="AH125" s="262">
        <f t="shared" si="37"/>
        <v>0</v>
      </c>
      <c r="AI125" s="47"/>
      <c r="AJ125" s="87" t="str">
        <f t="shared" si="40"/>
        <v/>
      </c>
      <c r="AK125" s="254"/>
      <c r="AL125" s="256"/>
      <c r="AM125" s="208"/>
      <c r="AN125" s="209"/>
      <c r="AO125" s="214"/>
      <c r="AP125" s="249"/>
      <c r="AQ125" s="213"/>
      <c r="AR125" s="92"/>
      <c r="AS125" s="32"/>
      <c r="AT125" s="210"/>
      <c r="AU125" s="208"/>
      <c r="AV125" s="265"/>
      <c r="AW125" s="271"/>
      <c r="AX125" s="271" t="str">
        <f t="shared" si="38"/>
        <v/>
      </c>
      <c r="AY125" s="272" t="str">
        <f t="shared" si="39"/>
        <v/>
      </c>
      <c r="AZ125" s="276"/>
      <c r="BA125" s="276"/>
      <c r="BB125" s="276"/>
      <c r="BC125" s="276"/>
      <c r="BD125" s="276"/>
      <c r="BE125" s="277"/>
      <c r="BF125" s="277"/>
    </row>
    <row r="126" spans="1:58" ht="34.5" customHeight="1">
      <c r="A126" s="126">
        <f t="shared" si="29"/>
        <v>7</v>
      </c>
      <c r="B126" s="126">
        <f t="shared" si="30"/>
        <v>0</v>
      </c>
      <c r="C126" s="128">
        <f t="shared" si="31"/>
        <v>9</v>
      </c>
      <c r="D126" s="128">
        <f t="shared" si="32"/>
        <v>0</v>
      </c>
      <c r="E126" s="128">
        <f t="shared" si="33"/>
        <v>4</v>
      </c>
      <c r="F126" s="128">
        <f t="shared" si="34"/>
        <v>0</v>
      </c>
      <c r="G126" s="127">
        <v>123</v>
      </c>
      <c r="H126" s="204" t="str">
        <f t="shared" si="35"/>
        <v/>
      </c>
      <c r="I126" s="169" t="str">
        <f>AC126&amp;"-"&amp;IF(AC126="","",COUNTIF($AC$4:AC126,AC126))</f>
        <v>-</v>
      </c>
      <c r="J126" s="124">
        <v>11</v>
      </c>
      <c r="K126" s="182"/>
      <c r="L126" s="182"/>
      <c r="M126" s="183"/>
      <c r="N126" s="243"/>
      <c r="O126" s="118"/>
      <c r="P126" s="56"/>
      <c r="Q126" s="25"/>
      <c r="R126" s="130" t="str">
        <f t="shared" si="36"/>
        <v/>
      </c>
      <c r="S126" s="26"/>
      <c r="T126" s="26"/>
      <c r="U126" s="227"/>
      <c r="V126" s="27"/>
      <c r="W126" s="28"/>
      <c r="X126" s="119"/>
      <c r="Y126" s="119"/>
      <c r="Z126" s="119"/>
      <c r="AA126" s="119"/>
      <c r="AB126" s="119"/>
      <c r="AC126" s="119" t="str">
        <f>IF(AB126="","",COUNTIF($AB$4:AB126,AB126))</f>
        <v/>
      </c>
      <c r="AD126" s="175"/>
      <c r="AE126" s="323"/>
      <c r="AF126" s="245"/>
      <c r="AG126" s="232"/>
      <c r="AH126" s="262">
        <f t="shared" si="37"/>
        <v>0</v>
      </c>
      <c r="AI126" s="47"/>
      <c r="AJ126" s="87" t="str">
        <f t="shared" si="40"/>
        <v/>
      </c>
      <c r="AK126" s="254"/>
      <c r="AL126" s="258"/>
      <c r="AM126" s="208"/>
      <c r="AN126" s="209"/>
      <c r="AO126" s="214"/>
      <c r="AP126" s="249"/>
      <c r="AQ126" s="213"/>
      <c r="AR126" s="106"/>
      <c r="AS126" s="32"/>
      <c r="AT126" s="214"/>
      <c r="AU126" s="208"/>
      <c r="AV126" s="265"/>
      <c r="AW126" s="271"/>
      <c r="AX126" s="271" t="str">
        <f t="shared" si="38"/>
        <v/>
      </c>
      <c r="AY126" s="272" t="str">
        <f t="shared" si="39"/>
        <v/>
      </c>
      <c r="AZ126" s="276"/>
      <c r="BA126" s="276"/>
      <c r="BB126" s="276"/>
      <c r="BC126" s="276"/>
      <c r="BD126" s="276"/>
      <c r="BE126" s="277"/>
      <c r="BF126" s="277"/>
    </row>
    <row r="127" spans="1:58" ht="34.5" customHeight="1">
      <c r="A127" s="126">
        <f t="shared" si="29"/>
        <v>7</v>
      </c>
      <c r="B127" s="126">
        <f t="shared" si="30"/>
        <v>0</v>
      </c>
      <c r="C127" s="128">
        <f t="shared" si="31"/>
        <v>9</v>
      </c>
      <c r="D127" s="128">
        <f t="shared" si="32"/>
        <v>0</v>
      </c>
      <c r="E127" s="128">
        <f t="shared" si="33"/>
        <v>4</v>
      </c>
      <c r="F127" s="128">
        <f t="shared" si="34"/>
        <v>0</v>
      </c>
      <c r="G127" s="129">
        <v>124</v>
      </c>
      <c r="H127" s="204" t="str">
        <f t="shared" si="35"/>
        <v/>
      </c>
      <c r="I127" s="169" t="str">
        <f>AC127&amp;"-"&amp;IF(AC127="","",COUNTIF($AC$4:AC127,AC127))</f>
        <v>-</v>
      </c>
      <c r="J127" s="124">
        <v>12</v>
      </c>
      <c r="K127" s="182"/>
      <c r="L127" s="182"/>
      <c r="M127" s="183"/>
      <c r="N127" s="243"/>
      <c r="O127" s="118"/>
      <c r="P127" s="56"/>
      <c r="Q127" s="25"/>
      <c r="R127" s="130" t="str">
        <f t="shared" si="36"/>
        <v/>
      </c>
      <c r="S127" s="26"/>
      <c r="T127" s="26"/>
      <c r="U127" s="227"/>
      <c r="V127" s="27"/>
      <c r="W127" s="28"/>
      <c r="X127" s="119"/>
      <c r="Y127" s="119"/>
      <c r="Z127" s="119"/>
      <c r="AA127" s="119"/>
      <c r="AB127" s="119"/>
      <c r="AC127" s="119" t="str">
        <f>IF(AB127="","",COUNTIF($AB$4:AB127,AB127))</f>
        <v/>
      </c>
      <c r="AD127" s="175"/>
      <c r="AE127" s="323"/>
      <c r="AF127" s="245"/>
      <c r="AG127" s="232"/>
      <c r="AH127" s="262">
        <f t="shared" si="37"/>
        <v>0</v>
      </c>
      <c r="AI127" s="47"/>
      <c r="AJ127" s="87" t="str">
        <f t="shared" si="40"/>
        <v/>
      </c>
      <c r="AK127" s="254"/>
      <c r="AL127" s="257"/>
      <c r="AM127" s="208"/>
      <c r="AN127" s="209"/>
      <c r="AO127" s="210"/>
      <c r="AP127" s="249"/>
      <c r="AQ127" s="213"/>
      <c r="AR127" s="106"/>
      <c r="AS127" s="32"/>
      <c r="AT127" s="214"/>
      <c r="AU127" s="216"/>
      <c r="AV127" s="265"/>
      <c r="AW127" s="271"/>
      <c r="AX127" s="271" t="str">
        <f t="shared" si="38"/>
        <v/>
      </c>
      <c r="AY127" s="272" t="str">
        <f t="shared" si="39"/>
        <v/>
      </c>
      <c r="AZ127" s="276"/>
      <c r="BA127" s="276"/>
      <c r="BB127" s="276"/>
      <c r="BC127" s="276"/>
      <c r="BD127" s="276"/>
      <c r="BE127" s="277"/>
      <c r="BF127" s="277"/>
    </row>
    <row r="128" spans="1:58" ht="34.5" customHeight="1">
      <c r="A128" s="126">
        <f t="shared" si="29"/>
        <v>7</v>
      </c>
      <c r="B128" s="126">
        <f t="shared" si="30"/>
        <v>0</v>
      </c>
      <c r="C128" s="128">
        <f t="shared" si="31"/>
        <v>9</v>
      </c>
      <c r="D128" s="128">
        <f t="shared" si="32"/>
        <v>0</v>
      </c>
      <c r="E128" s="128">
        <f t="shared" si="33"/>
        <v>4</v>
      </c>
      <c r="F128" s="128">
        <f t="shared" si="34"/>
        <v>0</v>
      </c>
      <c r="G128" s="127">
        <v>125</v>
      </c>
      <c r="H128" s="204" t="str">
        <f t="shared" si="35"/>
        <v/>
      </c>
      <c r="I128" s="169" t="str">
        <f>AC128&amp;"-"&amp;IF(AC128="","",COUNTIF($AC$4:AC128,AC128))</f>
        <v>-</v>
      </c>
      <c r="J128" s="124">
        <v>13</v>
      </c>
      <c r="K128" s="182"/>
      <c r="L128" s="182"/>
      <c r="M128" s="183"/>
      <c r="N128" s="243"/>
      <c r="O128" s="118"/>
      <c r="P128" s="56"/>
      <c r="Q128" s="25"/>
      <c r="R128" s="130" t="str">
        <f t="shared" si="36"/>
        <v/>
      </c>
      <c r="S128" s="26"/>
      <c r="T128" s="26"/>
      <c r="U128" s="227"/>
      <c r="V128" s="27"/>
      <c r="W128" s="28"/>
      <c r="X128" s="119"/>
      <c r="Y128" s="119"/>
      <c r="Z128" s="119"/>
      <c r="AA128" s="119"/>
      <c r="AB128" s="119"/>
      <c r="AC128" s="119" t="str">
        <f>IF(AB128="","",COUNTIF($AB$4:AB128,AB128))</f>
        <v/>
      </c>
      <c r="AD128" s="175"/>
      <c r="AE128" s="323"/>
      <c r="AF128" s="245"/>
      <c r="AG128" s="232"/>
      <c r="AH128" s="262">
        <f t="shared" si="37"/>
        <v>0</v>
      </c>
      <c r="AI128" s="47"/>
      <c r="AJ128" s="87" t="str">
        <f t="shared" si="40"/>
        <v/>
      </c>
      <c r="AK128" s="254"/>
      <c r="AL128" s="35"/>
      <c r="AM128" s="208"/>
      <c r="AN128" s="209"/>
      <c r="AO128" s="216"/>
      <c r="AP128" s="249"/>
      <c r="AQ128" s="213"/>
      <c r="AR128" s="106"/>
      <c r="AS128" s="32"/>
      <c r="AT128" s="210"/>
      <c r="AU128" s="216"/>
      <c r="AV128" s="265"/>
      <c r="AW128" s="271"/>
      <c r="AX128" s="271" t="str">
        <f t="shared" si="38"/>
        <v/>
      </c>
      <c r="AY128" s="272" t="str">
        <f t="shared" si="39"/>
        <v/>
      </c>
      <c r="AZ128" s="276"/>
      <c r="BA128" s="276"/>
      <c r="BB128" s="276"/>
      <c r="BC128" s="276"/>
      <c r="BD128" s="276"/>
      <c r="BE128" s="277"/>
      <c r="BF128" s="277"/>
    </row>
    <row r="129" spans="1:58" ht="34.5" customHeight="1">
      <c r="A129" s="126">
        <f t="shared" si="29"/>
        <v>7</v>
      </c>
      <c r="B129" s="126">
        <f t="shared" si="30"/>
        <v>0</v>
      </c>
      <c r="C129" s="128">
        <f t="shared" si="31"/>
        <v>9</v>
      </c>
      <c r="D129" s="128">
        <f t="shared" si="32"/>
        <v>0</v>
      </c>
      <c r="E129" s="128">
        <f t="shared" si="33"/>
        <v>4</v>
      </c>
      <c r="F129" s="128">
        <f t="shared" si="34"/>
        <v>0</v>
      </c>
      <c r="G129" s="129">
        <v>126</v>
      </c>
      <c r="H129" s="204" t="str">
        <f t="shared" si="35"/>
        <v/>
      </c>
      <c r="I129" s="169" t="str">
        <f>AC129&amp;"-"&amp;IF(AC129="","",COUNTIF($AC$4:AC129,AC129))</f>
        <v>-</v>
      </c>
      <c r="J129" s="124">
        <v>14</v>
      </c>
      <c r="K129" s="182"/>
      <c r="L129" s="182"/>
      <c r="M129" s="183"/>
      <c r="N129" s="243"/>
      <c r="O129" s="118"/>
      <c r="P129" s="56"/>
      <c r="Q129" s="25"/>
      <c r="R129" s="130" t="str">
        <f t="shared" si="36"/>
        <v/>
      </c>
      <c r="S129" s="26"/>
      <c r="T129" s="26"/>
      <c r="U129" s="227"/>
      <c r="V129" s="27"/>
      <c r="W129" s="28"/>
      <c r="X129" s="119"/>
      <c r="Y129" s="119"/>
      <c r="Z129" s="119"/>
      <c r="AA129" s="119"/>
      <c r="AB129" s="119"/>
      <c r="AC129" s="119" t="str">
        <f>IF(AB129="","",COUNTIF($AB$4:AB129,AB129))</f>
        <v/>
      </c>
      <c r="AD129" s="175"/>
      <c r="AE129" s="323"/>
      <c r="AF129" s="245"/>
      <c r="AG129" s="232"/>
      <c r="AH129" s="262">
        <f t="shared" si="37"/>
        <v>0</v>
      </c>
      <c r="AI129" s="47"/>
      <c r="AJ129" s="87" t="str">
        <f t="shared" si="40"/>
        <v/>
      </c>
      <c r="AK129" s="254"/>
      <c r="AL129" s="35"/>
      <c r="AM129" s="208"/>
      <c r="AN129" s="209"/>
      <c r="AO129" s="214"/>
      <c r="AP129" s="249"/>
      <c r="AQ129" s="213"/>
      <c r="AR129" s="92"/>
      <c r="AS129" s="32"/>
      <c r="AT129" s="210"/>
      <c r="AU129" s="208"/>
      <c r="AV129" s="265"/>
      <c r="AW129" s="271"/>
      <c r="AX129" s="271" t="str">
        <f t="shared" si="38"/>
        <v/>
      </c>
      <c r="AY129" s="272" t="str">
        <f t="shared" si="39"/>
        <v/>
      </c>
      <c r="AZ129" s="276"/>
      <c r="BA129" s="276"/>
      <c r="BB129" s="276"/>
      <c r="BC129" s="276"/>
      <c r="BD129" s="276"/>
      <c r="BE129" s="277"/>
      <c r="BF129" s="277"/>
    </row>
    <row r="130" spans="1:58" ht="34.5" customHeight="1">
      <c r="A130" s="126">
        <f t="shared" si="29"/>
        <v>7</v>
      </c>
      <c r="B130" s="126">
        <f t="shared" si="30"/>
        <v>0</v>
      </c>
      <c r="C130" s="128">
        <f t="shared" si="31"/>
        <v>9</v>
      </c>
      <c r="D130" s="128">
        <f t="shared" si="32"/>
        <v>0</v>
      </c>
      <c r="E130" s="128">
        <f t="shared" si="33"/>
        <v>4</v>
      </c>
      <c r="F130" s="128">
        <f t="shared" si="34"/>
        <v>0</v>
      </c>
      <c r="G130" s="127">
        <v>127</v>
      </c>
      <c r="H130" s="204" t="str">
        <f t="shared" si="35"/>
        <v/>
      </c>
      <c r="I130" s="169" t="str">
        <f>AC130&amp;"-"&amp;IF(AC130="","",COUNTIF($AC$4:AC130,AC130))</f>
        <v>-</v>
      </c>
      <c r="J130" s="124">
        <v>15</v>
      </c>
      <c r="K130" s="182"/>
      <c r="L130" s="182"/>
      <c r="M130" s="183"/>
      <c r="N130" s="243"/>
      <c r="O130" s="118"/>
      <c r="P130" s="56"/>
      <c r="Q130" s="25"/>
      <c r="R130" s="130" t="str">
        <f t="shared" si="36"/>
        <v/>
      </c>
      <c r="S130" s="26"/>
      <c r="T130" s="26"/>
      <c r="U130" s="227"/>
      <c r="V130" s="27"/>
      <c r="W130" s="28"/>
      <c r="X130" s="119"/>
      <c r="Y130" s="119"/>
      <c r="Z130" s="119"/>
      <c r="AA130" s="119"/>
      <c r="AB130" s="119"/>
      <c r="AC130" s="119" t="str">
        <f>IF(AB130="","",COUNTIF($AB$4:AB130,AB130))</f>
        <v/>
      </c>
      <c r="AD130" s="175"/>
      <c r="AE130" s="323"/>
      <c r="AF130" s="245"/>
      <c r="AG130" s="232"/>
      <c r="AH130" s="262">
        <f t="shared" si="37"/>
        <v>0</v>
      </c>
      <c r="AI130" s="47"/>
      <c r="AJ130" s="87" t="str">
        <f t="shared" si="40"/>
        <v/>
      </c>
      <c r="AK130" s="254"/>
      <c r="AL130" s="30"/>
      <c r="AM130" s="208"/>
      <c r="AN130" s="209"/>
      <c r="AO130" s="214"/>
      <c r="AP130" s="249"/>
      <c r="AQ130" s="213"/>
      <c r="AR130" s="106"/>
      <c r="AS130" s="32"/>
      <c r="AT130" s="210"/>
      <c r="AU130" s="209"/>
      <c r="AV130" s="265"/>
      <c r="AW130" s="271"/>
      <c r="AX130" s="271" t="str">
        <f t="shared" si="38"/>
        <v/>
      </c>
      <c r="AY130" s="272" t="str">
        <f t="shared" si="39"/>
        <v/>
      </c>
      <c r="AZ130" s="276"/>
      <c r="BA130" s="276"/>
      <c r="BB130" s="276"/>
      <c r="BC130" s="276"/>
      <c r="BD130" s="276"/>
      <c r="BE130" s="277"/>
      <c r="BF130" s="277"/>
    </row>
    <row r="131" spans="1:58" ht="34.5" customHeight="1">
      <c r="A131" s="126">
        <f t="shared" si="29"/>
        <v>7</v>
      </c>
      <c r="B131" s="126">
        <f t="shared" si="30"/>
        <v>0</v>
      </c>
      <c r="C131" s="128">
        <f t="shared" si="31"/>
        <v>9</v>
      </c>
      <c r="D131" s="128">
        <f t="shared" si="32"/>
        <v>0</v>
      </c>
      <c r="E131" s="128">
        <f t="shared" si="33"/>
        <v>4</v>
      </c>
      <c r="F131" s="128">
        <f t="shared" si="34"/>
        <v>0</v>
      </c>
      <c r="G131" s="129">
        <v>128</v>
      </c>
      <c r="H131" s="204" t="str">
        <f t="shared" si="35"/>
        <v/>
      </c>
      <c r="I131" s="169" t="str">
        <f>AC131&amp;"-"&amp;IF(AC131="","",COUNTIF($AC$4:AC131,AC131))</f>
        <v>-</v>
      </c>
      <c r="J131" s="124">
        <v>16</v>
      </c>
      <c r="K131" s="182"/>
      <c r="L131" s="182"/>
      <c r="M131" s="183"/>
      <c r="N131" s="243"/>
      <c r="O131" s="118"/>
      <c r="P131" s="56"/>
      <c r="Q131" s="25"/>
      <c r="R131" s="130" t="str">
        <f t="shared" si="36"/>
        <v/>
      </c>
      <c r="S131" s="26"/>
      <c r="T131" s="26"/>
      <c r="U131" s="227"/>
      <c r="V131" s="27"/>
      <c r="W131" s="28"/>
      <c r="X131" s="119"/>
      <c r="Y131" s="119"/>
      <c r="Z131" s="119"/>
      <c r="AA131" s="119"/>
      <c r="AB131" s="119"/>
      <c r="AC131" s="119" t="str">
        <f>IF(AB131="","",COUNTIF($AB$4:AB131,AB131))</f>
        <v/>
      </c>
      <c r="AD131" s="175"/>
      <c r="AE131" s="323"/>
      <c r="AF131" s="245"/>
      <c r="AG131" s="232"/>
      <c r="AH131" s="262">
        <f t="shared" si="37"/>
        <v>0</v>
      </c>
      <c r="AI131" s="47"/>
      <c r="AJ131" s="87" t="str">
        <f t="shared" si="40"/>
        <v/>
      </c>
      <c r="AK131" s="254"/>
      <c r="AL131" s="30"/>
      <c r="AM131" s="208"/>
      <c r="AN131" s="209"/>
      <c r="AO131" s="214"/>
      <c r="AP131" s="249"/>
      <c r="AQ131" s="213"/>
      <c r="AR131" s="106"/>
      <c r="AS131" s="32"/>
      <c r="AT131" s="210"/>
      <c r="AU131" s="216"/>
      <c r="AV131" s="265"/>
      <c r="AW131" s="271"/>
      <c r="AX131" s="271" t="str">
        <f t="shared" si="38"/>
        <v/>
      </c>
      <c r="AY131" s="272" t="str">
        <f t="shared" si="39"/>
        <v/>
      </c>
      <c r="AZ131" s="276"/>
      <c r="BA131" s="276"/>
      <c r="BB131" s="276"/>
      <c r="BC131" s="276"/>
      <c r="BD131" s="276"/>
      <c r="BE131" s="277"/>
      <c r="BF131" s="277"/>
    </row>
    <row r="132" spans="1:58" ht="34.5" customHeight="1">
      <c r="A132" s="126">
        <f t="shared" ref="A132:A195" si="41">A131+B132</f>
        <v>7</v>
      </c>
      <c r="B132" s="126">
        <f t="shared" ref="B132:B195" si="42">IF(AE132=$B$3,1,0)</f>
        <v>0</v>
      </c>
      <c r="C132" s="128">
        <f t="shared" ref="C132:C195" si="43">C131+D132</f>
        <v>9</v>
      </c>
      <c r="D132" s="128">
        <f t="shared" ref="D132:D195" si="44">IF(AO132=$D$3,1,0)</f>
        <v>0</v>
      </c>
      <c r="E132" s="128">
        <f t="shared" ref="E132:E195" si="45">E131+F132</f>
        <v>4</v>
      </c>
      <c r="F132" s="128">
        <f t="shared" ref="F132:F195" si="46">IF(AT132=$F$3,1,0)</f>
        <v>0</v>
      </c>
      <c r="G132" s="127">
        <v>129</v>
      </c>
      <c r="H132" s="204" t="str">
        <f t="shared" ref="H132:H195" si="47">AC132&amp;AB132</f>
        <v/>
      </c>
      <c r="I132" s="169" t="str">
        <f>AC132&amp;"-"&amp;IF(AC132="","",COUNTIF($AC$4:AC132,AC132))</f>
        <v>-</v>
      </c>
      <c r="J132" s="124">
        <v>17</v>
      </c>
      <c r="K132" s="182"/>
      <c r="L132" s="182"/>
      <c r="M132" s="183"/>
      <c r="N132" s="243"/>
      <c r="O132" s="118"/>
      <c r="P132" s="56"/>
      <c r="Q132" s="25"/>
      <c r="R132" s="130" t="str">
        <f t="shared" ref="R132:R195" si="48">IF(N132="","",(TEXT(N132,"aaa")))</f>
        <v/>
      </c>
      <c r="S132" s="26"/>
      <c r="T132" s="26"/>
      <c r="U132" s="227"/>
      <c r="V132" s="27"/>
      <c r="W132" s="28"/>
      <c r="X132" s="119"/>
      <c r="Y132" s="119"/>
      <c r="Z132" s="119"/>
      <c r="AA132" s="119"/>
      <c r="AB132" s="119"/>
      <c r="AC132" s="119" t="str">
        <f>IF(AB132="","",COUNTIF($AB$4:AB132,AB132))</f>
        <v/>
      </c>
      <c r="AD132" s="175"/>
      <c r="AE132" s="323"/>
      <c r="AF132" s="245"/>
      <c r="AG132" s="232"/>
      <c r="AH132" s="262">
        <f t="shared" ref="AH132:AH195" si="49">IF(AF132&gt;=30,30,IF(AF132&gt;=20,20,IF(AF132&gt;=10,10,IF(AF132&gt;=5,5,IF(AF132&gt;=3,3,IF(AF132&gt;=2,2,IF(AF132&gt;=1,1,0)))))))</f>
        <v>0</v>
      </c>
      <c r="AI132" s="47"/>
      <c r="AJ132" s="87" t="str">
        <f t="shared" si="40"/>
        <v/>
      </c>
      <c r="AK132" s="254"/>
      <c r="AL132" s="30"/>
      <c r="AM132" s="208"/>
      <c r="AN132" s="209"/>
      <c r="AO132" s="214"/>
      <c r="AP132" s="249"/>
      <c r="AQ132" s="213"/>
      <c r="AR132" s="106"/>
      <c r="AS132" s="32"/>
      <c r="AT132" s="210"/>
      <c r="AU132" s="216"/>
      <c r="AV132" s="265"/>
      <c r="AW132" s="271"/>
      <c r="AX132" s="271" t="str">
        <f t="shared" si="38"/>
        <v/>
      </c>
      <c r="AY132" s="272" t="str">
        <f t="shared" si="39"/>
        <v/>
      </c>
      <c r="AZ132" s="276"/>
      <c r="BA132" s="276"/>
      <c r="BB132" s="276"/>
      <c r="BC132" s="276"/>
      <c r="BD132" s="276"/>
      <c r="BE132" s="277"/>
      <c r="BF132" s="277"/>
    </row>
    <row r="133" spans="1:58" ht="34.5" customHeight="1">
      <c r="A133" s="126">
        <f t="shared" si="41"/>
        <v>7</v>
      </c>
      <c r="B133" s="126">
        <f t="shared" si="42"/>
        <v>0</v>
      </c>
      <c r="C133" s="128">
        <f t="shared" si="43"/>
        <v>9</v>
      </c>
      <c r="D133" s="128">
        <f t="shared" si="44"/>
        <v>0</v>
      </c>
      <c r="E133" s="128">
        <f t="shared" si="45"/>
        <v>4</v>
      </c>
      <c r="F133" s="128">
        <f t="shared" si="46"/>
        <v>0</v>
      </c>
      <c r="G133" s="129">
        <v>130</v>
      </c>
      <c r="H133" s="204" t="str">
        <f t="shared" si="47"/>
        <v/>
      </c>
      <c r="I133" s="169" t="str">
        <f>AC133&amp;"-"&amp;IF(AC133="","",COUNTIF($AC$4:AC133,AC133))</f>
        <v>-</v>
      </c>
      <c r="J133" s="124">
        <v>18</v>
      </c>
      <c r="K133" s="182"/>
      <c r="L133" s="182"/>
      <c r="M133" s="183"/>
      <c r="N133" s="243"/>
      <c r="O133" s="118"/>
      <c r="P133" s="56"/>
      <c r="Q133" s="25"/>
      <c r="R133" s="130" t="str">
        <f t="shared" si="48"/>
        <v/>
      </c>
      <c r="S133" s="26"/>
      <c r="T133" s="26"/>
      <c r="U133" s="227"/>
      <c r="V133" s="27"/>
      <c r="W133" s="28"/>
      <c r="X133" s="119"/>
      <c r="Y133" s="119"/>
      <c r="Z133" s="119"/>
      <c r="AA133" s="119"/>
      <c r="AB133" s="119"/>
      <c r="AC133" s="119" t="str">
        <f>IF(AB133="","",COUNTIF($AB$4:AB133,AB133))</f>
        <v/>
      </c>
      <c r="AD133" s="175"/>
      <c r="AE133" s="323"/>
      <c r="AF133" s="245"/>
      <c r="AG133" s="232"/>
      <c r="AH133" s="262">
        <f t="shared" si="49"/>
        <v>0</v>
      </c>
      <c r="AI133" s="47"/>
      <c r="AJ133" s="87" t="str">
        <f t="shared" si="40"/>
        <v/>
      </c>
      <c r="AK133" s="254"/>
      <c r="AL133" s="30"/>
      <c r="AM133" s="208"/>
      <c r="AN133" s="209"/>
      <c r="AO133" s="214"/>
      <c r="AP133" s="249"/>
      <c r="AQ133" s="213"/>
      <c r="AR133" s="106"/>
      <c r="AS133" s="32"/>
      <c r="AT133" s="210"/>
      <c r="AU133" s="216"/>
      <c r="AV133" s="265"/>
      <c r="AW133" s="271"/>
      <c r="AX133" s="271" t="str">
        <f t="shared" ref="AX133:AX196" si="50">IF(COUNTIF($AI133,"*オーバーハング*")=1,1,"")</f>
        <v/>
      </c>
      <c r="AY133" s="272" t="str">
        <f t="shared" ref="AY133:AY196" si="51">IF(COUNTIF(AI133,"*"&amp;$AY$2&amp;"*")=1,1,"")</f>
        <v/>
      </c>
      <c r="AZ133" s="276"/>
      <c r="BA133" s="276"/>
      <c r="BB133" s="276"/>
      <c r="BC133" s="276"/>
      <c r="BD133" s="276"/>
      <c r="BE133" s="277"/>
      <c r="BF133" s="277"/>
    </row>
    <row r="134" spans="1:58" ht="34.5" customHeight="1">
      <c r="A134" s="126">
        <f t="shared" si="41"/>
        <v>7</v>
      </c>
      <c r="B134" s="126">
        <f t="shared" si="42"/>
        <v>0</v>
      </c>
      <c r="C134" s="128">
        <f t="shared" si="43"/>
        <v>9</v>
      </c>
      <c r="D134" s="128">
        <f t="shared" si="44"/>
        <v>0</v>
      </c>
      <c r="E134" s="128">
        <f t="shared" si="45"/>
        <v>4</v>
      </c>
      <c r="F134" s="128">
        <f t="shared" si="46"/>
        <v>0</v>
      </c>
      <c r="G134" s="127">
        <v>131</v>
      </c>
      <c r="H134" s="204" t="str">
        <f t="shared" si="47"/>
        <v/>
      </c>
      <c r="I134" s="169" t="str">
        <f>AC134&amp;"-"&amp;IF(AC134="","",COUNTIF($AC$4:AC134,AC134))</f>
        <v>-</v>
      </c>
      <c r="J134" s="124">
        <v>19</v>
      </c>
      <c r="K134" s="182"/>
      <c r="L134" s="182"/>
      <c r="M134" s="183"/>
      <c r="N134" s="243"/>
      <c r="O134" s="118"/>
      <c r="P134" s="56"/>
      <c r="Q134" s="25"/>
      <c r="R134" s="130" t="str">
        <f t="shared" si="48"/>
        <v/>
      </c>
      <c r="S134" s="26"/>
      <c r="T134" s="26"/>
      <c r="U134" s="227"/>
      <c r="V134" s="27"/>
      <c r="W134" s="28"/>
      <c r="X134" s="119"/>
      <c r="Y134" s="119"/>
      <c r="Z134" s="119"/>
      <c r="AA134" s="119"/>
      <c r="AB134" s="119"/>
      <c r="AC134" s="119" t="str">
        <f>IF(AB134="","",COUNTIF($AB$4:AB134,AB134))</f>
        <v/>
      </c>
      <c r="AD134" s="175"/>
      <c r="AE134" s="323"/>
      <c r="AF134" s="245"/>
      <c r="AG134" s="232"/>
      <c r="AH134" s="262">
        <f t="shared" si="49"/>
        <v>0</v>
      </c>
      <c r="AI134" s="47"/>
      <c r="AJ134" s="87" t="str">
        <f t="shared" si="40"/>
        <v/>
      </c>
      <c r="AK134" s="254"/>
      <c r="AL134" s="30"/>
      <c r="AM134" s="208"/>
      <c r="AN134" s="209"/>
      <c r="AO134" s="214"/>
      <c r="AP134" s="249"/>
      <c r="AQ134" s="213"/>
      <c r="AR134" s="106"/>
      <c r="AS134" s="32"/>
      <c r="AT134" s="214"/>
      <c r="AU134" s="216"/>
      <c r="AV134" s="265"/>
      <c r="AW134" s="271"/>
      <c r="AX134" s="271" t="str">
        <f t="shared" si="50"/>
        <v/>
      </c>
      <c r="AY134" s="272" t="str">
        <f t="shared" si="51"/>
        <v/>
      </c>
      <c r="AZ134" s="276"/>
      <c r="BA134" s="276"/>
      <c r="BB134" s="276"/>
      <c r="BC134" s="276"/>
      <c r="BD134" s="276"/>
      <c r="BE134" s="277"/>
      <c r="BF134" s="277"/>
    </row>
    <row r="135" spans="1:58" ht="34.5" customHeight="1">
      <c r="A135" s="126">
        <f t="shared" si="41"/>
        <v>7</v>
      </c>
      <c r="B135" s="126">
        <f t="shared" si="42"/>
        <v>0</v>
      </c>
      <c r="C135" s="128">
        <f t="shared" si="43"/>
        <v>9</v>
      </c>
      <c r="D135" s="128">
        <f t="shared" si="44"/>
        <v>0</v>
      </c>
      <c r="E135" s="128">
        <f t="shared" si="45"/>
        <v>4</v>
      </c>
      <c r="F135" s="128">
        <f t="shared" si="46"/>
        <v>0</v>
      </c>
      <c r="G135" s="129">
        <v>132</v>
      </c>
      <c r="H135" s="204" t="str">
        <f t="shared" si="47"/>
        <v/>
      </c>
      <c r="I135" s="169" t="str">
        <f>AC135&amp;"-"&amp;IF(AC135="","",COUNTIF($AC$4:AC135,AC135))</f>
        <v>-</v>
      </c>
      <c r="J135" s="124">
        <v>20</v>
      </c>
      <c r="K135" s="182"/>
      <c r="L135" s="182"/>
      <c r="M135" s="183"/>
      <c r="N135" s="243"/>
      <c r="O135" s="118"/>
      <c r="P135" s="56"/>
      <c r="Q135" s="25"/>
      <c r="R135" s="130" t="str">
        <f t="shared" si="48"/>
        <v/>
      </c>
      <c r="S135" s="26"/>
      <c r="T135" s="26"/>
      <c r="U135" s="227"/>
      <c r="V135" s="27"/>
      <c r="W135" s="28"/>
      <c r="X135" s="119"/>
      <c r="Y135" s="119"/>
      <c r="Z135" s="119"/>
      <c r="AA135" s="119"/>
      <c r="AB135" s="119"/>
      <c r="AC135" s="119" t="str">
        <f>IF(AB135="","",COUNTIF($AB$4:AB135,AB135))</f>
        <v/>
      </c>
      <c r="AD135" s="175"/>
      <c r="AE135" s="323"/>
      <c r="AF135" s="245"/>
      <c r="AG135" s="232"/>
      <c r="AH135" s="262">
        <f t="shared" si="49"/>
        <v>0</v>
      </c>
      <c r="AI135" s="47"/>
      <c r="AJ135" s="87" t="str">
        <f t="shared" si="40"/>
        <v/>
      </c>
      <c r="AK135" s="254"/>
      <c r="AL135" s="30"/>
      <c r="AM135" s="208"/>
      <c r="AN135" s="209"/>
      <c r="AO135" s="214"/>
      <c r="AP135" s="249"/>
      <c r="AQ135" s="213"/>
      <c r="AR135" s="92"/>
      <c r="AS135" s="32"/>
      <c r="AT135" s="210"/>
      <c r="AU135" s="208"/>
      <c r="AV135" s="265"/>
      <c r="AW135" s="271"/>
      <c r="AX135" s="271" t="str">
        <f t="shared" si="50"/>
        <v/>
      </c>
      <c r="AY135" s="272" t="str">
        <f t="shared" si="51"/>
        <v/>
      </c>
      <c r="AZ135" s="276"/>
      <c r="BA135" s="276"/>
      <c r="BB135" s="276"/>
      <c r="BC135" s="276"/>
      <c r="BD135" s="276"/>
      <c r="BE135" s="277"/>
      <c r="BF135" s="277"/>
    </row>
    <row r="136" spans="1:58" ht="34.5" customHeight="1">
      <c r="A136" s="126">
        <f t="shared" si="41"/>
        <v>7</v>
      </c>
      <c r="B136" s="126">
        <f t="shared" si="42"/>
        <v>0</v>
      </c>
      <c r="C136" s="128">
        <f t="shared" si="43"/>
        <v>9</v>
      </c>
      <c r="D136" s="128">
        <f t="shared" si="44"/>
        <v>0</v>
      </c>
      <c r="E136" s="128">
        <f t="shared" si="45"/>
        <v>4</v>
      </c>
      <c r="F136" s="128">
        <f t="shared" si="46"/>
        <v>0</v>
      </c>
      <c r="G136" s="127">
        <v>133</v>
      </c>
      <c r="H136" s="204" t="str">
        <f t="shared" si="47"/>
        <v/>
      </c>
      <c r="I136" s="169" t="str">
        <f>AC136&amp;"-"&amp;IF(AC136="","",COUNTIF($AC$4:AC136,AC136))</f>
        <v>-</v>
      </c>
      <c r="J136" s="124">
        <v>21</v>
      </c>
      <c r="K136" s="182"/>
      <c r="L136" s="182"/>
      <c r="M136" s="183"/>
      <c r="N136" s="243"/>
      <c r="O136" s="118"/>
      <c r="P136" s="56"/>
      <c r="Q136" s="25"/>
      <c r="R136" s="130" t="str">
        <f t="shared" si="48"/>
        <v/>
      </c>
      <c r="S136" s="26"/>
      <c r="T136" s="26"/>
      <c r="U136" s="227"/>
      <c r="V136" s="27"/>
      <c r="W136" s="28"/>
      <c r="X136" s="119"/>
      <c r="Y136" s="119"/>
      <c r="Z136" s="119"/>
      <c r="AA136" s="119"/>
      <c r="AB136" s="119"/>
      <c r="AC136" s="119" t="str">
        <f>IF(AB136="","",COUNTIF($AB$4:AB136,AB136))</f>
        <v/>
      </c>
      <c r="AD136" s="175"/>
      <c r="AE136" s="323"/>
      <c r="AF136" s="245"/>
      <c r="AG136" s="232"/>
      <c r="AH136" s="262">
        <f t="shared" si="49"/>
        <v>0</v>
      </c>
      <c r="AI136" s="47"/>
      <c r="AJ136" s="87" t="str">
        <f t="shared" si="40"/>
        <v/>
      </c>
      <c r="AK136" s="254"/>
      <c r="AL136" s="30"/>
      <c r="AM136" s="208"/>
      <c r="AN136" s="209"/>
      <c r="AO136" s="216"/>
      <c r="AP136" s="249"/>
      <c r="AQ136" s="213"/>
      <c r="AR136" s="92"/>
      <c r="AS136" s="32"/>
      <c r="AT136" s="210"/>
      <c r="AU136" s="216"/>
      <c r="AV136" s="265"/>
      <c r="AW136" s="271"/>
      <c r="AX136" s="271" t="str">
        <f t="shared" si="50"/>
        <v/>
      </c>
      <c r="AY136" s="272" t="str">
        <f t="shared" si="51"/>
        <v/>
      </c>
      <c r="AZ136" s="276"/>
      <c r="BA136" s="276"/>
      <c r="BB136" s="276"/>
      <c r="BC136" s="276"/>
      <c r="BD136" s="276"/>
      <c r="BE136" s="277"/>
      <c r="BF136" s="277"/>
    </row>
    <row r="137" spans="1:58" ht="34.5" customHeight="1">
      <c r="A137" s="126">
        <f t="shared" si="41"/>
        <v>7</v>
      </c>
      <c r="B137" s="126">
        <f t="shared" si="42"/>
        <v>0</v>
      </c>
      <c r="C137" s="128">
        <f t="shared" si="43"/>
        <v>9</v>
      </c>
      <c r="D137" s="128">
        <f t="shared" si="44"/>
        <v>0</v>
      </c>
      <c r="E137" s="128">
        <f t="shared" si="45"/>
        <v>4</v>
      </c>
      <c r="F137" s="128">
        <f t="shared" si="46"/>
        <v>0</v>
      </c>
      <c r="G137" s="129">
        <v>134</v>
      </c>
      <c r="H137" s="204" t="str">
        <f t="shared" si="47"/>
        <v/>
      </c>
      <c r="I137" s="169" t="str">
        <f>AC137&amp;"-"&amp;IF(AC137="","",COUNTIF($AC$4:AC137,AC137))</f>
        <v>-</v>
      </c>
      <c r="J137" s="124">
        <v>22</v>
      </c>
      <c r="K137" s="182"/>
      <c r="L137" s="182"/>
      <c r="M137" s="183"/>
      <c r="N137" s="243"/>
      <c r="O137" s="118"/>
      <c r="P137" s="56"/>
      <c r="Q137" s="25"/>
      <c r="R137" s="130" t="str">
        <f t="shared" si="48"/>
        <v/>
      </c>
      <c r="S137" s="26"/>
      <c r="T137" s="26"/>
      <c r="U137" s="227"/>
      <c r="V137" s="27"/>
      <c r="W137" s="28"/>
      <c r="X137" s="119"/>
      <c r="Y137" s="119"/>
      <c r="Z137" s="119"/>
      <c r="AA137" s="119"/>
      <c r="AB137" s="119"/>
      <c r="AC137" s="119" t="str">
        <f>IF(AB137="","",COUNTIF($AB$4:AB137,AB137))</f>
        <v/>
      </c>
      <c r="AD137" s="175"/>
      <c r="AE137" s="323"/>
      <c r="AF137" s="245"/>
      <c r="AG137" s="232"/>
      <c r="AH137" s="262">
        <f t="shared" si="49"/>
        <v>0</v>
      </c>
      <c r="AI137" s="47"/>
      <c r="AJ137" s="87" t="str">
        <f t="shared" ref="AJ137:AJ168" si="52">IF(Q137="","",HOUR(Q137))</f>
        <v/>
      </c>
      <c r="AK137" s="254"/>
      <c r="AL137" s="30"/>
      <c r="AM137" s="208"/>
      <c r="AN137" s="209"/>
      <c r="AO137" s="214"/>
      <c r="AP137" s="249"/>
      <c r="AQ137" s="213"/>
      <c r="AR137" s="106"/>
      <c r="AS137" s="32"/>
      <c r="AT137" s="210"/>
      <c r="AU137" s="216"/>
      <c r="AV137" s="265"/>
      <c r="AW137" s="271"/>
      <c r="AX137" s="271" t="str">
        <f t="shared" si="50"/>
        <v/>
      </c>
      <c r="AY137" s="272" t="str">
        <f t="shared" si="51"/>
        <v/>
      </c>
      <c r="AZ137" s="276"/>
      <c r="BA137" s="276"/>
      <c r="BB137" s="276"/>
      <c r="BC137" s="276"/>
      <c r="BD137" s="276"/>
      <c r="BE137" s="277"/>
      <c r="BF137" s="277"/>
    </row>
    <row r="138" spans="1:58" ht="34.5" customHeight="1">
      <c r="A138" s="126">
        <f t="shared" si="41"/>
        <v>7</v>
      </c>
      <c r="B138" s="126">
        <f t="shared" si="42"/>
        <v>0</v>
      </c>
      <c r="C138" s="128">
        <f t="shared" si="43"/>
        <v>9</v>
      </c>
      <c r="D138" s="128">
        <f t="shared" si="44"/>
        <v>0</v>
      </c>
      <c r="E138" s="128">
        <f t="shared" si="45"/>
        <v>4</v>
      </c>
      <c r="F138" s="128">
        <f t="shared" si="46"/>
        <v>0</v>
      </c>
      <c r="G138" s="127">
        <v>135</v>
      </c>
      <c r="H138" s="204" t="str">
        <f t="shared" si="47"/>
        <v/>
      </c>
      <c r="I138" s="169" t="str">
        <f>AC138&amp;"-"&amp;IF(AC138="","",COUNTIF($AC$4:AC138,AC138))</f>
        <v>-</v>
      </c>
      <c r="J138" s="124">
        <v>23</v>
      </c>
      <c r="K138" s="182"/>
      <c r="L138" s="182"/>
      <c r="M138" s="183"/>
      <c r="N138" s="243"/>
      <c r="O138" s="118"/>
      <c r="P138" s="56"/>
      <c r="Q138" s="25"/>
      <c r="R138" s="130" t="str">
        <f t="shared" si="48"/>
        <v/>
      </c>
      <c r="S138" s="26"/>
      <c r="T138" s="26"/>
      <c r="U138" s="227"/>
      <c r="V138" s="27"/>
      <c r="W138" s="28"/>
      <c r="X138" s="119"/>
      <c r="Y138" s="119"/>
      <c r="Z138" s="119"/>
      <c r="AA138" s="119"/>
      <c r="AB138" s="119"/>
      <c r="AC138" s="119" t="str">
        <f>IF(AB138="","",COUNTIF($AB$4:AB138,AB138))</f>
        <v/>
      </c>
      <c r="AD138" s="175"/>
      <c r="AE138" s="323"/>
      <c r="AF138" s="245"/>
      <c r="AG138" s="232"/>
      <c r="AH138" s="262">
        <f t="shared" si="49"/>
        <v>0</v>
      </c>
      <c r="AI138" s="47"/>
      <c r="AJ138" s="87" t="str">
        <f t="shared" si="52"/>
        <v/>
      </c>
      <c r="AK138" s="254"/>
      <c r="AL138" s="30"/>
      <c r="AM138" s="208"/>
      <c r="AN138" s="209"/>
      <c r="AO138" s="214"/>
      <c r="AP138" s="249"/>
      <c r="AQ138" s="213"/>
      <c r="AR138" s="106"/>
      <c r="AS138" s="32"/>
      <c r="AT138" s="210"/>
      <c r="AU138" s="216"/>
      <c r="AV138" s="265"/>
      <c r="AW138" s="271"/>
      <c r="AX138" s="271" t="str">
        <f t="shared" si="50"/>
        <v/>
      </c>
      <c r="AY138" s="272" t="str">
        <f t="shared" si="51"/>
        <v/>
      </c>
      <c r="AZ138" s="276"/>
      <c r="BA138" s="276"/>
      <c r="BB138" s="276"/>
      <c r="BC138" s="276"/>
      <c r="BD138" s="276"/>
      <c r="BE138" s="277"/>
      <c r="BF138" s="277"/>
    </row>
    <row r="139" spans="1:58" ht="34.5" customHeight="1">
      <c r="A139" s="126">
        <f t="shared" si="41"/>
        <v>7</v>
      </c>
      <c r="B139" s="126">
        <f t="shared" si="42"/>
        <v>0</v>
      </c>
      <c r="C139" s="128">
        <f t="shared" si="43"/>
        <v>9</v>
      </c>
      <c r="D139" s="128">
        <f t="shared" si="44"/>
        <v>0</v>
      </c>
      <c r="E139" s="128">
        <f t="shared" si="45"/>
        <v>4</v>
      </c>
      <c r="F139" s="128">
        <f t="shared" si="46"/>
        <v>0</v>
      </c>
      <c r="G139" s="129">
        <v>136</v>
      </c>
      <c r="H139" s="204" t="str">
        <f t="shared" si="47"/>
        <v/>
      </c>
      <c r="I139" s="169" t="str">
        <f>AC139&amp;"-"&amp;IF(AC139="","",COUNTIF($AC$4:AC139,AC139))</f>
        <v>-</v>
      </c>
      <c r="J139" s="124">
        <v>24</v>
      </c>
      <c r="K139" s="182"/>
      <c r="L139" s="182"/>
      <c r="M139" s="183"/>
      <c r="N139" s="243"/>
      <c r="O139" s="118"/>
      <c r="P139" s="56"/>
      <c r="Q139" s="25"/>
      <c r="R139" s="130" t="str">
        <f t="shared" si="48"/>
        <v/>
      </c>
      <c r="S139" s="26"/>
      <c r="T139" s="26"/>
      <c r="U139" s="227"/>
      <c r="V139" s="27"/>
      <c r="W139" s="28"/>
      <c r="X139" s="119"/>
      <c r="Y139" s="119"/>
      <c r="Z139" s="119"/>
      <c r="AA139" s="119"/>
      <c r="AB139" s="119"/>
      <c r="AC139" s="119" t="str">
        <f>IF(AB139="","",COUNTIF($AB$4:AB139,AB139))</f>
        <v/>
      </c>
      <c r="AD139" s="175"/>
      <c r="AE139" s="323"/>
      <c r="AF139" s="245"/>
      <c r="AG139" s="232"/>
      <c r="AH139" s="262">
        <f t="shared" si="49"/>
        <v>0</v>
      </c>
      <c r="AI139" s="47"/>
      <c r="AJ139" s="87" t="str">
        <f t="shared" si="52"/>
        <v/>
      </c>
      <c r="AK139" s="254"/>
      <c r="AL139" s="30"/>
      <c r="AM139" s="208"/>
      <c r="AN139" s="209"/>
      <c r="AO139" s="214"/>
      <c r="AP139" s="249"/>
      <c r="AQ139" s="213"/>
      <c r="AR139" s="106"/>
      <c r="AS139" s="32"/>
      <c r="AT139" s="210"/>
      <c r="AU139" s="216"/>
      <c r="AV139" s="265"/>
      <c r="AW139" s="271"/>
      <c r="AX139" s="271" t="str">
        <f t="shared" si="50"/>
        <v/>
      </c>
      <c r="AY139" s="272" t="str">
        <f t="shared" si="51"/>
        <v/>
      </c>
      <c r="AZ139" s="276"/>
      <c r="BA139" s="276"/>
      <c r="BB139" s="276"/>
      <c r="BC139" s="276"/>
      <c r="BD139" s="276"/>
      <c r="BE139" s="277"/>
      <c r="BF139" s="277"/>
    </row>
    <row r="140" spans="1:58" ht="36.6" customHeight="1">
      <c r="A140" s="126">
        <f t="shared" si="41"/>
        <v>7</v>
      </c>
      <c r="B140" s="126">
        <f t="shared" si="42"/>
        <v>0</v>
      </c>
      <c r="C140" s="128">
        <f t="shared" si="43"/>
        <v>9</v>
      </c>
      <c r="D140" s="128">
        <f t="shared" si="44"/>
        <v>0</v>
      </c>
      <c r="E140" s="128">
        <f t="shared" si="45"/>
        <v>4</v>
      </c>
      <c r="F140" s="128">
        <f t="shared" si="46"/>
        <v>0</v>
      </c>
      <c r="G140" s="127">
        <v>137</v>
      </c>
      <c r="H140" s="170" t="str">
        <f t="shared" si="47"/>
        <v/>
      </c>
      <c r="I140" s="169" t="str">
        <f>AC140&amp;"-"&amp;IF(AC140="","",COUNTIF($AC$4:AC140,AC140))</f>
        <v>-</v>
      </c>
      <c r="J140" s="124">
        <v>25</v>
      </c>
      <c r="K140" s="182"/>
      <c r="L140" s="182"/>
      <c r="M140" s="183"/>
      <c r="N140" s="243"/>
      <c r="O140" s="118"/>
      <c r="P140" s="56"/>
      <c r="Q140" s="25"/>
      <c r="R140" s="130" t="str">
        <f t="shared" si="48"/>
        <v/>
      </c>
      <c r="S140" s="26"/>
      <c r="T140" s="26"/>
      <c r="U140" s="227"/>
      <c r="V140" s="27"/>
      <c r="W140" s="28"/>
      <c r="X140" s="119"/>
      <c r="Y140" s="119"/>
      <c r="Z140" s="119"/>
      <c r="AA140" s="119"/>
      <c r="AB140" s="119"/>
      <c r="AC140" s="119" t="str">
        <f>IF(AB140="","",COUNTIF($AB$4:AB140,AB140))</f>
        <v/>
      </c>
      <c r="AD140" s="175"/>
      <c r="AE140" s="323"/>
      <c r="AF140" s="245"/>
      <c r="AG140" s="232"/>
      <c r="AH140" s="262">
        <f t="shared" si="49"/>
        <v>0</v>
      </c>
      <c r="AI140" s="47"/>
      <c r="AJ140" s="87" t="str">
        <f t="shared" si="52"/>
        <v/>
      </c>
      <c r="AK140" s="254"/>
      <c r="AL140" s="35"/>
      <c r="AM140" s="208"/>
      <c r="AN140" s="209"/>
      <c r="AO140" s="214"/>
      <c r="AP140" s="249"/>
      <c r="AQ140" s="213"/>
      <c r="AR140" s="106"/>
      <c r="AS140" s="32"/>
      <c r="AT140" s="210"/>
      <c r="AU140" s="216"/>
      <c r="AV140" s="265"/>
      <c r="AW140" s="271"/>
      <c r="AX140" s="271" t="str">
        <f t="shared" si="50"/>
        <v/>
      </c>
      <c r="AY140" s="272" t="str">
        <f t="shared" si="51"/>
        <v/>
      </c>
      <c r="AZ140" s="276"/>
      <c r="BA140" s="276"/>
      <c r="BB140" s="276"/>
      <c r="BC140" s="276"/>
      <c r="BD140" s="276"/>
      <c r="BE140" s="277"/>
      <c r="BF140" s="277"/>
    </row>
    <row r="141" spans="1:58" ht="34.5" customHeight="1">
      <c r="A141" s="126">
        <f t="shared" si="41"/>
        <v>7</v>
      </c>
      <c r="B141" s="126">
        <f t="shared" si="42"/>
        <v>0</v>
      </c>
      <c r="C141" s="128">
        <f t="shared" si="43"/>
        <v>9</v>
      </c>
      <c r="D141" s="128">
        <f t="shared" si="44"/>
        <v>0</v>
      </c>
      <c r="E141" s="128">
        <f t="shared" si="45"/>
        <v>4</v>
      </c>
      <c r="F141" s="128">
        <f t="shared" si="46"/>
        <v>0</v>
      </c>
      <c r="G141" s="129">
        <v>138</v>
      </c>
      <c r="H141" s="170" t="str">
        <f t="shared" si="47"/>
        <v/>
      </c>
      <c r="I141" s="169" t="str">
        <f>AC141&amp;"-"&amp;IF(AC141="","",COUNTIF($AC$4:AC141,AC141))</f>
        <v>-</v>
      </c>
      <c r="J141" s="124">
        <v>26</v>
      </c>
      <c r="K141" s="182"/>
      <c r="L141" s="182"/>
      <c r="M141" s="183"/>
      <c r="N141" s="243"/>
      <c r="O141" s="118"/>
      <c r="P141" s="56"/>
      <c r="Q141" s="25"/>
      <c r="R141" s="130" t="str">
        <f t="shared" si="48"/>
        <v/>
      </c>
      <c r="S141" s="26"/>
      <c r="T141" s="26"/>
      <c r="U141" s="227"/>
      <c r="V141" s="27"/>
      <c r="W141" s="28"/>
      <c r="X141" s="119"/>
      <c r="Y141" s="119"/>
      <c r="Z141" s="119"/>
      <c r="AA141" s="119"/>
      <c r="AB141" s="119"/>
      <c r="AC141" s="119" t="str">
        <f>IF(AB141="","",COUNTIF($AB$4:AB141,AB141))</f>
        <v/>
      </c>
      <c r="AD141" s="175"/>
      <c r="AE141" s="323"/>
      <c r="AF141" s="245"/>
      <c r="AG141" s="232"/>
      <c r="AH141" s="262">
        <f t="shared" si="49"/>
        <v>0</v>
      </c>
      <c r="AI141" s="47"/>
      <c r="AJ141" s="87" t="str">
        <f t="shared" si="52"/>
        <v/>
      </c>
      <c r="AK141" s="254"/>
      <c r="AL141" s="35"/>
      <c r="AM141" s="208"/>
      <c r="AN141" s="209"/>
      <c r="AO141" s="216"/>
      <c r="AP141" s="249"/>
      <c r="AQ141" s="213"/>
      <c r="AR141" s="106"/>
      <c r="AS141" s="32"/>
      <c r="AT141" s="210"/>
      <c r="AU141" s="208"/>
      <c r="AV141" s="265"/>
      <c r="AW141" s="271"/>
      <c r="AX141" s="271" t="str">
        <f t="shared" si="50"/>
        <v/>
      </c>
      <c r="AY141" s="272" t="str">
        <f t="shared" si="51"/>
        <v/>
      </c>
      <c r="AZ141" s="276"/>
      <c r="BA141" s="276"/>
      <c r="BB141" s="276"/>
      <c r="BC141" s="276"/>
      <c r="BD141" s="276"/>
      <c r="BE141" s="277"/>
      <c r="BF141" s="277"/>
    </row>
    <row r="142" spans="1:58" ht="34.5" customHeight="1">
      <c r="A142" s="126">
        <f t="shared" si="41"/>
        <v>7</v>
      </c>
      <c r="B142" s="126">
        <f t="shared" si="42"/>
        <v>0</v>
      </c>
      <c r="C142" s="128">
        <f t="shared" si="43"/>
        <v>9</v>
      </c>
      <c r="D142" s="128">
        <f t="shared" si="44"/>
        <v>0</v>
      </c>
      <c r="E142" s="128">
        <f t="shared" si="45"/>
        <v>4</v>
      </c>
      <c r="F142" s="128">
        <f t="shared" si="46"/>
        <v>0</v>
      </c>
      <c r="G142" s="127">
        <v>139</v>
      </c>
      <c r="H142" s="170" t="str">
        <f t="shared" si="47"/>
        <v/>
      </c>
      <c r="I142" s="169" t="str">
        <f>AC142&amp;"-"&amp;IF(AC142="","",COUNTIF($AC$4:AC142,AC142))</f>
        <v>-</v>
      </c>
      <c r="J142" s="124">
        <v>1</v>
      </c>
      <c r="K142" s="182"/>
      <c r="L142" s="182"/>
      <c r="M142" s="183"/>
      <c r="N142" s="243"/>
      <c r="O142" s="118"/>
      <c r="P142" s="56"/>
      <c r="Q142" s="25"/>
      <c r="R142" s="130" t="str">
        <f t="shared" si="48"/>
        <v/>
      </c>
      <c r="S142" s="26"/>
      <c r="T142" s="26"/>
      <c r="U142" s="227"/>
      <c r="V142" s="27"/>
      <c r="W142" s="28"/>
      <c r="X142" s="119"/>
      <c r="Y142" s="119"/>
      <c r="Z142" s="119"/>
      <c r="AA142" s="119"/>
      <c r="AB142" s="119"/>
      <c r="AC142" s="119" t="str">
        <f>IF(AB142="","",COUNTIF($AB$4:AB142,AB142))</f>
        <v/>
      </c>
      <c r="AD142" s="175"/>
      <c r="AE142" s="323"/>
      <c r="AF142" s="245"/>
      <c r="AG142" s="232"/>
      <c r="AH142" s="262">
        <f t="shared" si="49"/>
        <v>0</v>
      </c>
      <c r="AI142" s="47"/>
      <c r="AJ142" s="87" t="str">
        <f t="shared" si="52"/>
        <v/>
      </c>
      <c r="AK142" s="254"/>
      <c r="AL142" s="30"/>
      <c r="AM142" s="208"/>
      <c r="AN142" s="209"/>
      <c r="AO142" s="216"/>
      <c r="AP142" s="249"/>
      <c r="AQ142" s="213"/>
      <c r="AR142" s="106"/>
      <c r="AS142" s="32"/>
      <c r="AT142" s="210"/>
      <c r="AU142" s="216"/>
      <c r="AV142" s="265"/>
      <c r="AW142" s="271"/>
      <c r="AX142" s="271" t="str">
        <f t="shared" si="50"/>
        <v/>
      </c>
      <c r="AY142" s="272" t="str">
        <f t="shared" si="51"/>
        <v/>
      </c>
      <c r="AZ142" s="276"/>
      <c r="BA142" s="276"/>
      <c r="BB142" s="276"/>
      <c r="BC142" s="276"/>
      <c r="BD142" s="276"/>
      <c r="BE142" s="277"/>
      <c r="BF142" s="277"/>
    </row>
    <row r="143" spans="1:58" ht="34.5" customHeight="1">
      <c r="A143" s="126">
        <f t="shared" si="41"/>
        <v>7</v>
      </c>
      <c r="B143" s="126">
        <f t="shared" si="42"/>
        <v>0</v>
      </c>
      <c r="C143" s="128">
        <f t="shared" si="43"/>
        <v>9</v>
      </c>
      <c r="D143" s="128">
        <f t="shared" si="44"/>
        <v>0</v>
      </c>
      <c r="E143" s="128">
        <f t="shared" si="45"/>
        <v>4</v>
      </c>
      <c r="F143" s="128">
        <f t="shared" si="46"/>
        <v>0</v>
      </c>
      <c r="G143" s="129">
        <v>140</v>
      </c>
      <c r="H143" s="170" t="str">
        <f t="shared" si="47"/>
        <v/>
      </c>
      <c r="I143" s="169" t="str">
        <f>AC143&amp;"-"&amp;IF(AC143="","",COUNTIF($AC$4:AC143,AC143))</f>
        <v>-</v>
      </c>
      <c r="J143" s="124">
        <v>2</v>
      </c>
      <c r="K143" s="182"/>
      <c r="L143" s="182"/>
      <c r="M143" s="183"/>
      <c r="N143" s="243"/>
      <c r="O143" s="118"/>
      <c r="P143" s="56"/>
      <c r="Q143" s="25"/>
      <c r="R143" s="130" t="str">
        <f t="shared" si="48"/>
        <v/>
      </c>
      <c r="S143" s="26"/>
      <c r="T143" s="26"/>
      <c r="U143" s="227"/>
      <c r="V143" s="27"/>
      <c r="W143" s="28"/>
      <c r="X143" s="119"/>
      <c r="Y143" s="119"/>
      <c r="Z143" s="119"/>
      <c r="AA143" s="119"/>
      <c r="AB143" s="119"/>
      <c r="AC143" s="119" t="str">
        <f>IF(AB143="","",COUNTIF($AB$4:AB143,AB143))</f>
        <v/>
      </c>
      <c r="AD143" s="175"/>
      <c r="AE143" s="323"/>
      <c r="AF143" s="245"/>
      <c r="AG143" s="232"/>
      <c r="AH143" s="262">
        <f t="shared" si="49"/>
        <v>0</v>
      </c>
      <c r="AI143" s="47"/>
      <c r="AJ143" s="87" t="str">
        <f t="shared" si="52"/>
        <v/>
      </c>
      <c r="AK143" s="254"/>
      <c r="AL143" s="35"/>
      <c r="AM143" s="208"/>
      <c r="AN143" s="209"/>
      <c r="AO143" s="214"/>
      <c r="AP143" s="249"/>
      <c r="AQ143" s="213"/>
      <c r="AR143" s="106"/>
      <c r="AS143" s="32"/>
      <c r="AT143" s="210"/>
      <c r="AU143" s="216"/>
      <c r="AV143" s="265"/>
      <c r="AW143" s="271"/>
      <c r="AX143" s="271" t="str">
        <f t="shared" si="50"/>
        <v/>
      </c>
      <c r="AY143" s="272" t="str">
        <f t="shared" si="51"/>
        <v/>
      </c>
      <c r="AZ143" s="276"/>
      <c r="BA143" s="276"/>
      <c r="BB143" s="276"/>
      <c r="BC143" s="276"/>
      <c r="BD143" s="276"/>
      <c r="BE143" s="277"/>
      <c r="BF143" s="277"/>
    </row>
    <row r="144" spans="1:58" ht="34.5" customHeight="1">
      <c r="A144" s="126">
        <f t="shared" si="41"/>
        <v>7</v>
      </c>
      <c r="B144" s="126">
        <f t="shared" si="42"/>
        <v>0</v>
      </c>
      <c r="C144" s="128">
        <f t="shared" si="43"/>
        <v>9</v>
      </c>
      <c r="D144" s="128">
        <f t="shared" si="44"/>
        <v>0</v>
      </c>
      <c r="E144" s="128">
        <f t="shared" si="45"/>
        <v>4</v>
      </c>
      <c r="F144" s="128">
        <f t="shared" si="46"/>
        <v>0</v>
      </c>
      <c r="G144" s="127">
        <v>141</v>
      </c>
      <c r="H144" s="170" t="str">
        <f t="shared" si="47"/>
        <v/>
      </c>
      <c r="I144" s="169" t="str">
        <f>AC144&amp;"-"&amp;IF(AC144="","",COUNTIF($AC$4:AC144,AC144))</f>
        <v>-</v>
      </c>
      <c r="J144" s="124">
        <v>3</v>
      </c>
      <c r="K144" s="182"/>
      <c r="L144" s="182"/>
      <c r="M144" s="183"/>
      <c r="N144" s="243"/>
      <c r="O144" s="118"/>
      <c r="P144" s="56"/>
      <c r="Q144" s="25"/>
      <c r="R144" s="130" t="str">
        <f t="shared" si="48"/>
        <v/>
      </c>
      <c r="S144" s="26"/>
      <c r="T144" s="26"/>
      <c r="U144" s="227"/>
      <c r="V144" s="27"/>
      <c r="W144" s="28"/>
      <c r="X144" s="119"/>
      <c r="Y144" s="119"/>
      <c r="Z144" s="119"/>
      <c r="AA144" s="119"/>
      <c r="AB144" s="119"/>
      <c r="AC144" s="119" t="str">
        <f>IF(AB144="","",COUNTIF($AB$4:AB144,AB144))</f>
        <v/>
      </c>
      <c r="AD144" s="175"/>
      <c r="AE144" s="323"/>
      <c r="AF144" s="245"/>
      <c r="AG144" s="232"/>
      <c r="AH144" s="262">
        <f t="shared" si="49"/>
        <v>0</v>
      </c>
      <c r="AI144" s="47"/>
      <c r="AJ144" s="87" t="str">
        <f t="shared" si="52"/>
        <v/>
      </c>
      <c r="AK144" s="254"/>
      <c r="AL144" s="30"/>
      <c r="AM144" s="208"/>
      <c r="AN144" s="209"/>
      <c r="AO144" s="214"/>
      <c r="AP144" s="249"/>
      <c r="AQ144" s="213"/>
      <c r="AR144" s="106"/>
      <c r="AS144" s="32"/>
      <c r="AT144" s="210"/>
      <c r="AU144" s="216"/>
      <c r="AV144" s="265"/>
      <c r="AW144" s="271"/>
      <c r="AX144" s="271" t="str">
        <f t="shared" si="50"/>
        <v/>
      </c>
      <c r="AY144" s="272" t="str">
        <f t="shared" si="51"/>
        <v/>
      </c>
      <c r="AZ144" s="276"/>
      <c r="BA144" s="276"/>
      <c r="BB144" s="276"/>
      <c r="BC144" s="276"/>
      <c r="BD144" s="276"/>
      <c r="BE144" s="277"/>
      <c r="BF144" s="277"/>
    </row>
    <row r="145" spans="1:58" ht="34.5" customHeight="1">
      <c r="A145" s="126">
        <f t="shared" si="41"/>
        <v>7</v>
      </c>
      <c r="B145" s="126">
        <f t="shared" si="42"/>
        <v>0</v>
      </c>
      <c r="C145" s="128">
        <f t="shared" si="43"/>
        <v>9</v>
      </c>
      <c r="D145" s="128">
        <f t="shared" si="44"/>
        <v>0</v>
      </c>
      <c r="E145" s="128">
        <f t="shared" si="45"/>
        <v>4</v>
      </c>
      <c r="F145" s="128">
        <f t="shared" si="46"/>
        <v>0</v>
      </c>
      <c r="G145" s="129">
        <v>142</v>
      </c>
      <c r="H145" s="170" t="str">
        <f t="shared" si="47"/>
        <v/>
      </c>
      <c r="I145" s="169" t="str">
        <f>AC145&amp;"-"&amp;IF(AC145="","",COUNTIF($AC$4:AC145,AC145))</f>
        <v>-</v>
      </c>
      <c r="J145" s="124">
        <v>4</v>
      </c>
      <c r="K145" s="182"/>
      <c r="L145" s="182"/>
      <c r="M145" s="183"/>
      <c r="N145" s="243"/>
      <c r="O145" s="118"/>
      <c r="P145" s="56"/>
      <c r="Q145" s="25"/>
      <c r="R145" s="130" t="str">
        <f t="shared" si="48"/>
        <v/>
      </c>
      <c r="S145" s="26"/>
      <c r="T145" s="26"/>
      <c r="U145" s="227"/>
      <c r="V145" s="27"/>
      <c r="W145" s="28"/>
      <c r="X145" s="119"/>
      <c r="Y145" s="119"/>
      <c r="Z145" s="119"/>
      <c r="AA145" s="119"/>
      <c r="AB145" s="119"/>
      <c r="AC145" s="119" t="str">
        <f>IF(AB145="","",COUNTIF($AB$4:AB145,AB145))</f>
        <v/>
      </c>
      <c r="AD145" s="175"/>
      <c r="AE145" s="323"/>
      <c r="AF145" s="245"/>
      <c r="AG145" s="232"/>
      <c r="AH145" s="262">
        <f t="shared" si="49"/>
        <v>0</v>
      </c>
      <c r="AI145" s="47"/>
      <c r="AJ145" s="87" t="str">
        <f t="shared" si="52"/>
        <v/>
      </c>
      <c r="AK145" s="254"/>
      <c r="AL145" s="30"/>
      <c r="AM145" s="208"/>
      <c r="AN145" s="209"/>
      <c r="AO145" s="216"/>
      <c r="AP145" s="249"/>
      <c r="AQ145" s="213"/>
      <c r="AR145" s="106"/>
      <c r="AS145" s="32"/>
      <c r="AT145" s="210"/>
      <c r="AU145" s="216"/>
      <c r="AV145" s="265"/>
      <c r="AW145" s="271"/>
      <c r="AX145" s="271" t="str">
        <f t="shared" si="50"/>
        <v/>
      </c>
      <c r="AY145" s="272" t="str">
        <f t="shared" si="51"/>
        <v/>
      </c>
      <c r="AZ145" s="276"/>
      <c r="BA145" s="276"/>
      <c r="BB145" s="276"/>
      <c r="BC145" s="276"/>
      <c r="BD145" s="276"/>
      <c r="BE145" s="277"/>
      <c r="BF145" s="277"/>
    </row>
    <row r="146" spans="1:58" ht="34.5" customHeight="1">
      <c r="A146" s="126">
        <f t="shared" si="41"/>
        <v>7</v>
      </c>
      <c r="B146" s="126">
        <f t="shared" si="42"/>
        <v>0</v>
      </c>
      <c r="C146" s="128">
        <f t="shared" si="43"/>
        <v>9</v>
      </c>
      <c r="D146" s="128">
        <f t="shared" si="44"/>
        <v>0</v>
      </c>
      <c r="E146" s="128">
        <f t="shared" si="45"/>
        <v>4</v>
      </c>
      <c r="F146" s="128">
        <f t="shared" si="46"/>
        <v>0</v>
      </c>
      <c r="G146" s="127">
        <v>143</v>
      </c>
      <c r="H146" s="170" t="str">
        <f t="shared" si="47"/>
        <v/>
      </c>
      <c r="I146" s="169" t="str">
        <f>AC146&amp;"-"&amp;IF(AC146="","",COUNTIF($AC$4:AC146,AC146))</f>
        <v>-</v>
      </c>
      <c r="J146" s="124">
        <v>5</v>
      </c>
      <c r="K146" s="182"/>
      <c r="L146" s="182"/>
      <c r="M146" s="183"/>
      <c r="N146" s="243"/>
      <c r="O146" s="118"/>
      <c r="P146" s="56"/>
      <c r="Q146" s="25"/>
      <c r="R146" s="130" t="str">
        <f t="shared" si="48"/>
        <v/>
      </c>
      <c r="S146" s="26"/>
      <c r="T146" s="26"/>
      <c r="U146" s="227"/>
      <c r="V146" s="27"/>
      <c r="W146" s="28"/>
      <c r="X146" s="119"/>
      <c r="Y146" s="119"/>
      <c r="Z146" s="119"/>
      <c r="AA146" s="119"/>
      <c r="AB146" s="119"/>
      <c r="AC146" s="119" t="str">
        <f>IF(AB146="","",COUNTIF($AB$4:AB146,AB146))</f>
        <v/>
      </c>
      <c r="AD146" s="175"/>
      <c r="AE146" s="323"/>
      <c r="AF146" s="245"/>
      <c r="AG146" s="232"/>
      <c r="AH146" s="262">
        <f t="shared" si="49"/>
        <v>0</v>
      </c>
      <c r="AI146" s="47"/>
      <c r="AJ146" s="87" t="str">
        <f t="shared" si="52"/>
        <v/>
      </c>
      <c r="AK146" s="254"/>
      <c r="AL146" s="30"/>
      <c r="AM146" s="208"/>
      <c r="AN146" s="209"/>
      <c r="AO146" s="214"/>
      <c r="AP146" s="249"/>
      <c r="AQ146" s="213"/>
      <c r="AR146" s="106"/>
      <c r="AS146" s="32"/>
      <c r="AT146" s="210"/>
      <c r="AU146" s="216"/>
      <c r="AV146" s="265"/>
      <c r="AW146" s="271"/>
      <c r="AX146" s="271" t="str">
        <f t="shared" si="50"/>
        <v/>
      </c>
      <c r="AY146" s="272" t="str">
        <f t="shared" si="51"/>
        <v/>
      </c>
      <c r="AZ146" s="276"/>
      <c r="BA146" s="276"/>
      <c r="BB146" s="276"/>
      <c r="BC146" s="276"/>
      <c r="BD146" s="276"/>
      <c r="BE146" s="277"/>
      <c r="BF146" s="277"/>
    </row>
    <row r="147" spans="1:58" ht="25.15" customHeight="1">
      <c r="A147" s="126">
        <f t="shared" si="41"/>
        <v>7</v>
      </c>
      <c r="B147" s="126">
        <f t="shared" si="42"/>
        <v>0</v>
      </c>
      <c r="C147" s="128">
        <f t="shared" si="43"/>
        <v>9</v>
      </c>
      <c r="D147" s="128">
        <f t="shared" si="44"/>
        <v>0</v>
      </c>
      <c r="E147" s="128">
        <f t="shared" si="45"/>
        <v>4</v>
      </c>
      <c r="F147" s="128">
        <f t="shared" si="46"/>
        <v>0</v>
      </c>
      <c r="G147" s="129">
        <v>144</v>
      </c>
      <c r="H147" s="170" t="str">
        <f t="shared" si="47"/>
        <v/>
      </c>
      <c r="I147" s="169" t="str">
        <f>AC147&amp;"-"&amp;IF(AC147="","",COUNTIF($AC$4:AC147,AC147))</f>
        <v>-</v>
      </c>
      <c r="J147" s="124">
        <v>6</v>
      </c>
      <c r="K147" s="182"/>
      <c r="L147" s="182"/>
      <c r="M147" s="183"/>
      <c r="N147" s="243"/>
      <c r="O147" s="118"/>
      <c r="P147" s="56"/>
      <c r="Q147" s="25"/>
      <c r="R147" s="130" t="str">
        <f t="shared" si="48"/>
        <v/>
      </c>
      <c r="S147" s="26"/>
      <c r="T147" s="26"/>
      <c r="U147" s="227"/>
      <c r="V147" s="27"/>
      <c r="W147" s="199"/>
      <c r="X147" s="119"/>
      <c r="Y147" s="119"/>
      <c r="Z147" s="119"/>
      <c r="AA147" s="119"/>
      <c r="AB147" s="119"/>
      <c r="AC147" s="119" t="str">
        <f>IF(AB147="","",COUNTIF($AB$4:AB147,AB147))</f>
        <v/>
      </c>
      <c r="AD147" s="175"/>
      <c r="AE147" s="323"/>
      <c r="AF147" s="245"/>
      <c r="AG147" s="232"/>
      <c r="AH147" s="262">
        <f t="shared" si="49"/>
        <v>0</v>
      </c>
      <c r="AI147" s="47"/>
      <c r="AJ147" s="87" t="str">
        <f t="shared" si="52"/>
        <v/>
      </c>
      <c r="AK147" s="254"/>
      <c r="AL147" s="30"/>
      <c r="AM147" s="208"/>
      <c r="AN147" s="209"/>
      <c r="AO147" s="214"/>
      <c r="AP147" s="249"/>
      <c r="AQ147" s="213"/>
      <c r="AR147" s="106"/>
      <c r="AS147" s="32"/>
      <c r="AT147" s="210"/>
      <c r="AU147" s="216"/>
      <c r="AV147" s="265"/>
      <c r="AW147" s="271"/>
      <c r="AX147" s="271" t="str">
        <f t="shared" si="50"/>
        <v/>
      </c>
      <c r="AY147" s="272" t="str">
        <f t="shared" si="51"/>
        <v/>
      </c>
      <c r="AZ147" s="276"/>
      <c r="BA147" s="276"/>
      <c r="BB147" s="276"/>
      <c r="BC147" s="276"/>
      <c r="BD147" s="276"/>
      <c r="BE147" s="277"/>
      <c r="BF147" s="277"/>
    </row>
    <row r="148" spans="1:58" ht="32.450000000000003" customHeight="1">
      <c r="A148" s="126">
        <f t="shared" si="41"/>
        <v>7</v>
      </c>
      <c r="B148" s="126">
        <f t="shared" si="42"/>
        <v>0</v>
      </c>
      <c r="C148" s="128">
        <f t="shared" si="43"/>
        <v>9</v>
      </c>
      <c r="D148" s="128">
        <f t="shared" si="44"/>
        <v>0</v>
      </c>
      <c r="E148" s="128">
        <f t="shared" si="45"/>
        <v>4</v>
      </c>
      <c r="F148" s="128">
        <f t="shared" si="46"/>
        <v>0</v>
      </c>
      <c r="G148" s="127">
        <v>145</v>
      </c>
      <c r="H148" s="170" t="str">
        <f t="shared" si="47"/>
        <v/>
      </c>
      <c r="I148" s="169" t="str">
        <f>AC148&amp;"-"&amp;IF(AC148="","",COUNTIF($AC$4:AC148,AC148))</f>
        <v>-</v>
      </c>
      <c r="J148" s="124">
        <v>7</v>
      </c>
      <c r="K148" s="182"/>
      <c r="L148" s="182"/>
      <c r="M148" s="183"/>
      <c r="N148" s="243"/>
      <c r="O148" s="118"/>
      <c r="P148" s="56"/>
      <c r="Q148" s="25"/>
      <c r="R148" s="130" t="str">
        <f t="shared" si="48"/>
        <v/>
      </c>
      <c r="S148" s="26"/>
      <c r="T148" s="26"/>
      <c r="U148" s="227"/>
      <c r="V148" s="27"/>
      <c r="W148" s="28"/>
      <c r="X148" s="119"/>
      <c r="Y148" s="119"/>
      <c r="Z148" s="119"/>
      <c r="AA148" s="119"/>
      <c r="AB148" s="119"/>
      <c r="AC148" s="119" t="str">
        <f>IF(AB148="","",COUNTIF($AB$4:AB148,AB148))</f>
        <v/>
      </c>
      <c r="AD148" s="175"/>
      <c r="AE148" s="323"/>
      <c r="AF148" s="245"/>
      <c r="AG148" s="232"/>
      <c r="AH148" s="262">
        <f t="shared" si="49"/>
        <v>0</v>
      </c>
      <c r="AI148" s="47"/>
      <c r="AJ148" s="87" t="str">
        <f t="shared" si="52"/>
        <v/>
      </c>
      <c r="AK148" s="254"/>
      <c r="AL148" s="30"/>
      <c r="AM148" s="208"/>
      <c r="AN148" s="209"/>
      <c r="AO148" s="214"/>
      <c r="AP148" s="249"/>
      <c r="AQ148" s="213"/>
      <c r="AR148" s="106"/>
      <c r="AS148" s="32"/>
      <c r="AT148" s="210"/>
      <c r="AU148" s="216"/>
      <c r="AV148" s="265"/>
      <c r="AW148" s="271"/>
      <c r="AX148" s="271" t="str">
        <f t="shared" si="50"/>
        <v/>
      </c>
      <c r="AY148" s="272" t="str">
        <f t="shared" si="51"/>
        <v/>
      </c>
      <c r="AZ148" s="276"/>
      <c r="BA148" s="276"/>
      <c r="BB148" s="276"/>
      <c r="BC148" s="276"/>
      <c r="BD148" s="276"/>
      <c r="BE148" s="277"/>
      <c r="BF148" s="277"/>
    </row>
    <row r="149" spans="1:58" ht="24" customHeight="1">
      <c r="A149" s="126">
        <f t="shared" si="41"/>
        <v>7</v>
      </c>
      <c r="B149" s="126">
        <f t="shared" si="42"/>
        <v>0</v>
      </c>
      <c r="C149" s="128">
        <f t="shared" si="43"/>
        <v>9</v>
      </c>
      <c r="D149" s="128">
        <f t="shared" si="44"/>
        <v>0</v>
      </c>
      <c r="E149" s="128">
        <f t="shared" si="45"/>
        <v>4</v>
      </c>
      <c r="F149" s="128">
        <f t="shared" si="46"/>
        <v>0</v>
      </c>
      <c r="G149" s="129">
        <v>146</v>
      </c>
      <c r="H149" s="170" t="str">
        <f t="shared" si="47"/>
        <v/>
      </c>
      <c r="I149" s="169" t="str">
        <f>AC149&amp;"-"&amp;IF(AC149="","",COUNTIF($AC$4:AC149,AC149))</f>
        <v>-</v>
      </c>
      <c r="J149" s="124">
        <v>8</v>
      </c>
      <c r="K149" s="182"/>
      <c r="L149" s="182"/>
      <c r="M149" s="183"/>
      <c r="N149" s="243"/>
      <c r="O149" s="118"/>
      <c r="P149" s="56"/>
      <c r="Q149" s="25"/>
      <c r="R149" s="130" t="str">
        <f t="shared" si="48"/>
        <v/>
      </c>
      <c r="S149" s="26"/>
      <c r="T149" s="26"/>
      <c r="U149" s="227"/>
      <c r="V149" s="27"/>
      <c r="W149" s="28"/>
      <c r="X149" s="119"/>
      <c r="Y149" s="119"/>
      <c r="Z149" s="119"/>
      <c r="AA149" s="119"/>
      <c r="AB149" s="119"/>
      <c r="AC149" s="119" t="str">
        <f>IF(AB149="","",COUNTIF($AB$4:AB149,AB149))</f>
        <v/>
      </c>
      <c r="AD149" s="175"/>
      <c r="AE149" s="323"/>
      <c r="AF149" s="245"/>
      <c r="AG149" s="232"/>
      <c r="AH149" s="262">
        <f t="shared" si="49"/>
        <v>0</v>
      </c>
      <c r="AI149" s="47"/>
      <c r="AJ149" s="87" t="str">
        <f t="shared" si="52"/>
        <v/>
      </c>
      <c r="AK149" s="254"/>
      <c r="AL149" s="30"/>
      <c r="AM149" s="208"/>
      <c r="AN149" s="209"/>
      <c r="AO149" s="214"/>
      <c r="AP149" s="249"/>
      <c r="AQ149" s="213"/>
      <c r="AR149" s="106"/>
      <c r="AS149" s="32"/>
      <c r="AT149" s="210"/>
      <c r="AU149" s="216"/>
      <c r="AV149" s="265"/>
      <c r="AW149" s="271"/>
      <c r="AX149" s="271" t="str">
        <f t="shared" si="50"/>
        <v/>
      </c>
      <c r="AY149" s="272" t="str">
        <f t="shared" si="51"/>
        <v/>
      </c>
      <c r="AZ149" s="276"/>
      <c r="BA149" s="276"/>
      <c r="BB149" s="276"/>
      <c r="BC149" s="276"/>
      <c r="BD149" s="276"/>
      <c r="BE149" s="277"/>
      <c r="BF149" s="277"/>
    </row>
    <row r="150" spans="1:58" ht="24" customHeight="1">
      <c r="A150" s="126">
        <f t="shared" si="41"/>
        <v>7</v>
      </c>
      <c r="B150" s="126">
        <f t="shared" si="42"/>
        <v>0</v>
      </c>
      <c r="C150" s="128">
        <f t="shared" si="43"/>
        <v>9</v>
      </c>
      <c r="D150" s="128">
        <f t="shared" si="44"/>
        <v>0</v>
      </c>
      <c r="E150" s="128">
        <f t="shared" si="45"/>
        <v>4</v>
      </c>
      <c r="F150" s="128">
        <f t="shared" si="46"/>
        <v>0</v>
      </c>
      <c r="G150" s="127">
        <v>147</v>
      </c>
      <c r="H150" s="170" t="str">
        <f t="shared" si="47"/>
        <v/>
      </c>
      <c r="I150" s="169" t="str">
        <f>AC150&amp;"-"&amp;IF(AC150="","",COUNTIF($AC$4:AC150,AC150))</f>
        <v>-</v>
      </c>
      <c r="J150" s="124">
        <v>9</v>
      </c>
      <c r="K150" s="182"/>
      <c r="L150" s="182"/>
      <c r="M150" s="183"/>
      <c r="N150" s="243"/>
      <c r="O150" s="118"/>
      <c r="P150" s="56"/>
      <c r="Q150" s="25"/>
      <c r="R150" s="130" t="str">
        <f t="shared" si="48"/>
        <v/>
      </c>
      <c r="S150" s="26"/>
      <c r="T150" s="26"/>
      <c r="U150" s="227"/>
      <c r="V150" s="27"/>
      <c r="W150" s="28"/>
      <c r="X150" s="119"/>
      <c r="Y150" s="119"/>
      <c r="Z150" s="119"/>
      <c r="AA150" s="119"/>
      <c r="AB150" s="119"/>
      <c r="AC150" s="119" t="str">
        <f>IF(AB150="","",COUNTIF($AB$4:AB150,AB150))</f>
        <v/>
      </c>
      <c r="AD150" s="175"/>
      <c r="AE150" s="323"/>
      <c r="AF150" s="245"/>
      <c r="AG150" s="232"/>
      <c r="AH150" s="262">
        <f t="shared" si="49"/>
        <v>0</v>
      </c>
      <c r="AI150" s="47"/>
      <c r="AJ150" s="87" t="str">
        <f t="shared" si="52"/>
        <v/>
      </c>
      <c r="AK150" s="254"/>
      <c r="AL150" s="30"/>
      <c r="AM150" s="208"/>
      <c r="AN150" s="209"/>
      <c r="AO150" s="214"/>
      <c r="AP150" s="249"/>
      <c r="AQ150" s="213"/>
      <c r="AR150" s="106"/>
      <c r="AS150" s="32"/>
      <c r="AT150" s="210"/>
      <c r="AU150" s="208"/>
      <c r="AV150" s="265"/>
      <c r="AW150" s="271"/>
      <c r="AX150" s="271" t="str">
        <f t="shared" si="50"/>
        <v/>
      </c>
      <c r="AY150" s="272" t="str">
        <f t="shared" si="51"/>
        <v/>
      </c>
      <c r="AZ150" s="276"/>
      <c r="BA150" s="276"/>
      <c r="BB150" s="276"/>
      <c r="BC150" s="276"/>
      <c r="BD150" s="276"/>
      <c r="BE150" s="277"/>
      <c r="BF150" s="277"/>
    </row>
    <row r="151" spans="1:58" ht="48" customHeight="1">
      <c r="A151" s="126">
        <f t="shared" si="41"/>
        <v>7</v>
      </c>
      <c r="B151" s="126">
        <f t="shared" si="42"/>
        <v>0</v>
      </c>
      <c r="C151" s="128">
        <f t="shared" si="43"/>
        <v>9</v>
      </c>
      <c r="D151" s="128">
        <f t="shared" si="44"/>
        <v>0</v>
      </c>
      <c r="E151" s="128">
        <f t="shared" si="45"/>
        <v>4</v>
      </c>
      <c r="F151" s="128">
        <f t="shared" si="46"/>
        <v>0</v>
      </c>
      <c r="G151" s="129">
        <v>148</v>
      </c>
      <c r="H151" s="170" t="str">
        <f t="shared" si="47"/>
        <v/>
      </c>
      <c r="I151" s="169" t="str">
        <f>AC151&amp;"-"&amp;IF(AC151="","",COUNTIF($AC$4:AC151,AC151))</f>
        <v>-</v>
      </c>
      <c r="J151" s="124">
        <v>10</v>
      </c>
      <c r="K151" s="182"/>
      <c r="L151" s="182"/>
      <c r="M151" s="241"/>
      <c r="N151" s="243"/>
      <c r="O151" s="118"/>
      <c r="P151" s="56"/>
      <c r="Q151" s="25"/>
      <c r="R151" s="130" t="str">
        <f t="shared" si="48"/>
        <v/>
      </c>
      <c r="S151" s="26"/>
      <c r="T151" s="26"/>
      <c r="U151" s="227"/>
      <c r="V151" s="27"/>
      <c r="W151" s="28"/>
      <c r="X151" s="119"/>
      <c r="Y151" s="119"/>
      <c r="Z151" s="119"/>
      <c r="AA151" s="119"/>
      <c r="AB151" s="119"/>
      <c r="AC151" s="119" t="str">
        <f>IF(AB151="","",COUNTIF($AB$4:AB151,AB151))</f>
        <v/>
      </c>
      <c r="AD151" s="175"/>
      <c r="AE151" s="323"/>
      <c r="AF151" s="245"/>
      <c r="AG151" s="232"/>
      <c r="AH151" s="262">
        <f t="shared" si="49"/>
        <v>0</v>
      </c>
      <c r="AI151" s="47"/>
      <c r="AJ151" s="87" t="str">
        <f t="shared" si="52"/>
        <v/>
      </c>
      <c r="AK151" s="254"/>
      <c r="AL151" s="30"/>
      <c r="AM151" s="109"/>
      <c r="AN151" s="29"/>
      <c r="AO151" s="33"/>
      <c r="AP151" s="249"/>
      <c r="AQ151" s="251"/>
      <c r="AR151" s="106"/>
      <c r="AS151" s="32"/>
      <c r="AT151" s="31"/>
      <c r="AU151" s="32"/>
      <c r="AV151" s="265"/>
      <c r="AW151" s="271"/>
      <c r="AX151" s="271" t="str">
        <f t="shared" si="50"/>
        <v/>
      </c>
      <c r="AY151" s="282" t="str">
        <f t="shared" si="51"/>
        <v/>
      </c>
      <c r="AZ151" s="276"/>
      <c r="BA151" s="276"/>
      <c r="BB151" s="276"/>
      <c r="BC151" s="276"/>
      <c r="BD151" s="276"/>
      <c r="BE151" s="277"/>
      <c r="BF151" s="277"/>
    </row>
    <row r="152" spans="1:58" ht="24" customHeight="1">
      <c r="A152" s="126">
        <f t="shared" si="41"/>
        <v>7</v>
      </c>
      <c r="B152" s="126">
        <f t="shared" si="42"/>
        <v>0</v>
      </c>
      <c r="C152" s="128">
        <f t="shared" si="43"/>
        <v>9</v>
      </c>
      <c r="D152" s="128">
        <f t="shared" si="44"/>
        <v>0</v>
      </c>
      <c r="E152" s="128">
        <f t="shared" si="45"/>
        <v>4</v>
      </c>
      <c r="F152" s="128">
        <f t="shared" si="46"/>
        <v>0</v>
      </c>
      <c r="G152" s="127">
        <v>149</v>
      </c>
      <c r="H152" s="170" t="str">
        <f t="shared" si="47"/>
        <v/>
      </c>
      <c r="I152" s="169" t="str">
        <f>AC152&amp;"-"&amp;IF(AC152="","",COUNTIF($AC$4:AC152,AC152))</f>
        <v>-</v>
      </c>
      <c r="J152" s="124">
        <v>11</v>
      </c>
      <c r="K152" s="182"/>
      <c r="L152" s="182"/>
      <c r="M152" s="241"/>
      <c r="N152" s="243"/>
      <c r="O152" s="118"/>
      <c r="P152" s="56"/>
      <c r="Q152" s="25"/>
      <c r="R152" s="130" t="str">
        <f t="shared" si="48"/>
        <v/>
      </c>
      <c r="S152" s="26"/>
      <c r="T152" s="26"/>
      <c r="U152" s="227"/>
      <c r="V152" s="27"/>
      <c r="W152" s="28"/>
      <c r="X152" s="119"/>
      <c r="Y152" s="119"/>
      <c r="Z152" s="119"/>
      <c r="AA152" s="119"/>
      <c r="AB152" s="119"/>
      <c r="AC152" s="119" t="str">
        <f>IF(AB152="","",COUNTIF($AB$4:AB152,AB152))</f>
        <v/>
      </c>
      <c r="AD152" s="175"/>
      <c r="AE152" s="323"/>
      <c r="AF152" s="245"/>
      <c r="AG152" s="232"/>
      <c r="AH152" s="262">
        <f t="shared" si="49"/>
        <v>0</v>
      </c>
      <c r="AI152" s="47"/>
      <c r="AJ152" s="87" t="str">
        <f t="shared" si="52"/>
        <v/>
      </c>
      <c r="AK152" s="254"/>
      <c r="AL152" s="81"/>
      <c r="AM152" s="109"/>
      <c r="AN152" s="29"/>
      <c r="AO152" s="33"/>
      <c r="AP152" s="249"/>
      <c r="AQ152" s="251"/>
      <c r="AR152" s="106"/>
      <c r="AS152" s="32"/>
      <c r="AT152" s="31"/>
      <c r="AU152" s="32"/>
      <c r="AV152" s="265"/>
      <c r="AW152" s="271"/>
      <c r="AX152" s="271" t="str">
        <f t="shared" si="50"/>
        <v/>
      </c>
      <c r="AY152" s="282" t="str">
        <f t="shared" si="51"/>
        <v/>
      </c>
      <c r="AZ152" s="276"/>
      <c r="BA152" s="276"/>
      <c r="BB152" s="276"/>
      <c r="BC152" s="276"/>
      <c r="BD152" s="276"/>
      <c r="BE152" s="277"/>
      <c r="BF152" s="277"/>
    </row>
    <row r="153" spans="1:58" ht="24" customHeight="1">
      <c r="A153" s="126">
        <f t="shared" si="41"/>
        <v>7</v>
      </c>
      <c r="B153" s="126">
        <f t="shared" si="42"/>
        <v>0</v>
      </c>
      <c r="C153" s="128">
        <f t="shared" si="43"/>
        <v>9</v>
      </c>
      <c r="D153" s="128">
        <f t="shared" si="44"/>
        <v>0</v>
      </c>
      <c r="E153" s="128">
        <f t="shared" si="45"/>
        <v>4</v>
      </c>
      <c r="F153" s="128">
        <f t="shared" si="46"/>
        <v>0</v>
      </c>
      <c r="G153" s="129">
        <v>150</v>
      </c>
      <c r="H153" s="170" t="str">
        <f t="shared" si="47"/>
        <v/>
      </c>
      <c r="I153" s="169" t="str">
        <f>AC153&amp;"-"&amp;IF(AC153="","",COUNTIF($AC$4:AC153,AC153))</f>
        <v>-</v>
      </c>
      <c r="J153" s="124">
        <v>12</v>
      </c>
      <c r="K153" s="182"/>
      <c r="L153" s="182"/>
      <c r="M153" s="241"/>
      <c r="N153" s="243"/>
      <c r="O153" s="118"/>
      <c r="P153" s="56"/>
      <c r="Q153" s="25"/>
      <c r="R153" s="130" t="str">
        <f t="shared" si="48"/>
        <v/>
      </c>
      <c r="S153" s="26"/>
      <c r="T153" s="26"/>
      <c r="U153" s="227"/>
      <c r="V153" s="27"/>
      <c r="W153" s="28"/>
      <c r="X153" s="119"/>
      <c r="Y153" s="119"/>
      <c r="Z153" s="119"/>
      <c r="AA153" s="119"/>
      <c r="AB153" s="119"/>
      <c r="AC153" s="119" t="str">
        <f>IF(AB153="","",COUNTIF($AB$4:AB153,AB153))</f>
        <v/>
      </c>
      <c r="AD153" s="175"/>
      <c r="AE153" s="323"/>
      <c r="AF153" s="245"/>
      <c r="AG153" s="232"/>
      <c r="AH153" s="262">
        <f t="shared" si="49"/>
        <v>0</v>
      </c>
      <c r="AI153" s="47"/>
      <c r="AJ153" s="87" t="str">
        <f t="shared" si="52"/>
        <v/>
      </c>
      <c r="AK153" s="254"/>
      <c r="AL153" s="35"/>
      <c r="AM153" s="109"/>
      <c r="AN153" s="29"/>
      <c r="AO153" s="33"/>
      <c r="AP153" s="249"/>
      <c r="AQ153" s="251"/>
      <c r="AR153" s="106"/>
      <c r="AS153" s="32"/>
      <c r="AT153" s="31"/>
      <c r="AU153" s="32"/>
      <c r="AV153" s="265"/>
      <c r="AW153" s="271"/>
      <c r="AX153" s="271" t="str">
        <f t="shared" si="50"/>
        <v/>
      </c>
      <c r="AY153" s="282" t="str">
        <f t="shared" si="51"/>
        <v/>
      </c>
      <c r="AZ153" s="276"/>
      <c r="BA153" s="276"/>
      <c r="BB153" s="276"/>
      <c r="BC153" s="276"/>
      <c r="BD153" s="276"/>
      <c r="BE153" s="277"/>
      <c r="BF153" s="277"/>
    </row>
    <row r="154" spans="1:58" ht="24" customHeight="1">
      <c r="A154" s="126">
        <f t="shared" si="41"/>
        <v>7</v>
      </c>
      <c r="B154" s="126">
        <f t="shared" si="42"/>
        <v>0</v>
      </c>
      <c r="C154" s="128">
        <f t="shared" si="43"/>
        <v>9</v>
      </c>
      <c r="D154" s="128">
        <f t="shared" si="44"/>
        <v>0</v>
      </c>
      <c r="E154" s="128">
        <f t="shared" si="45"/>
        <v>4</v>
      </c>
      <c r="F154" s="128">
        <f t="shared" si="46"/>
        <v>0</v>
      </c>
      <c r="G154" s="127">
        <v>151</v>
      </c>
      <c r="H154" s="170" t="str">
        <f t="shared" si="47"/>
        <v/>
      </c>
      <c r="I154" s="169" t="str">
        <f>AC154&amp;"-"&amp;IF(AC154="","",COUNTIF($AC$4:AC154,AC154))</f>
        <v>-</v>
      </c>
      <c r="J154" s="124">
        <v>13</v>
      </c>
      <c r="K154" s="182"/>
      <c r="L154" s="182"/>
      <c r="M154" s="241"/>
      <c r="N154" s="243"/>
      <c r="O154" s="118"/>
      <c r="P154" s="56"/>
      <c r="Q154" s="25"/>
      <c r="R154" s="130" t="str">
        <f t="shared" si="48"/>
        <v/>
      </c>
      <c r="S154" s="26"/>
      <c r="T154" s="26"/>
      <c r="U154" s="227"/>
      <c r="V154" s="27"/>
      <c r="W154" s="28"/>
      <c r="X154" s="119"/>
      <c r="Y154" s="119"/>
      <c r="Z154" s="119"/>
      <c r="AA154" s="119"/>
      <c r="AB154" s="119"/>
      <c r="AC154" s="119" t="str">
        <f>IF(AB154="","",COUNTIF($AB$4:AB154,AB154))</f>
        <v/>
      </c>
      <c r="AD154" s="175"/>
      <c r="AE154" s="323"/>
      <c r="AF154" s="245"/>
      <c r="AG154" s="232"/>
      <c r="AH154" s="262">
        <f t="shared" si="49"/>
        <v>0</v>
      </c>
      <c r="AI154" s="47"/>
      <c r="AJ154" s="87" t="str">
        <f t="shared" si="52"/>
        <v/>
      </c>
      <c r="AK154" s="254"/>
      <c r="AL154" s="30"/>
      <c r="AM154" s="109"/>
      <c r="AN154" s="29"/>
      <c r="AO154" s="33"/>
      <c r="AP154" s="249"/>
      <c r="AQ154" s="251"/>
      <c r="AR154" s="106"/>
      <c r="AS154" s="32"/>
      <c r="AT154" s="31"/>
      <c r="AU154" s="208"/>
      <c r="AV154" s="265"/>
      <c r="AW154" s="271"/>
      <c r="AX154" s="271" t="str">
        <f t="shared" si="50"/>
        <v/>
      </c>
      <c r="AY154" s="282" t="str">
        <f t="shared" si="51"/>
        <v/>
      </c>
      <c r="AZ154" s="276"/>
      <c r="BA154" s="276"/>
      <c r="BB154" s="276"/>
      <c r="BC154" s="276"/>
      <c r="BD154" s="276"/>
      <c r="BE154" s="277"/>
      <c r="BF154" s="277"/>
    </row>
    <row r="155" spans="1:58" ht="24" customHeight="1">
      <c r="A155" s="126">
        <f t="shared" si="41"/>
        <v>7</v>
      </c>
      <c r="B155" s="126">
        <f t="shared" si="42"/>
        <v>0</v>
      </c>
      <c r="C155" s="128">
        <f t="shared" si="43"/>
        <v>9</v>
      </c>
      <c r="D155" s="128">
        <f t="shared" si="44"/>
        <v>0</v>
      </c>
      <c r="E155" s="128">
        <f t="shared" si="45"/>
        <v>4</v>
      </c>
      <c r="F155" s="128">
        <f t="shared" si="46"/>
        <v>0</v>
      </c>
      <c r="G155" s="129">
        <v>152</v>
      </c>
      <c r="H155" s="170" t="str">
        <f t="shared" si="47"/>
        <v/>
      </c>
      <c r="I155" s="169" t="str">
        <f>AC155&amp;"-"&amp;IF(AC155="","",COUNTIF($AC$4:AC155,AC155))</f>
        <v>-</v>
      </c>
      <c r="J155" s="124">
        <v>14</v>
      </c>
      <c r="K155" s="182"/>
      <c r="L155" s="182"/>
      <c r="M155" s="241"/>
      <c r="N155" s="243"/>
      <c r="O155" s="118"/>
      <c r="P155" s="56"/>
      <c r="Q155" s="25"/>
      <c r="R155" s="130" t="str">
        <f t="shared" si="48"/>
        <v/>
      </c>
      <c r="S155" s="26"/>
      <c r="T155" s="26"/>
      <c r="U155" s="227"/>
      <c r="V155" s="27"/>
      <c r="W155" s="28"/>
      <c r="X155" s="119"/>
      <c r="Y155" s="119"/>
      <c r="Z155" s="119"/>
      <c r="AA155" s="119"/>
      <c r="AB155" s="119"/>
      <c r="AC155" s="119" t="str">
        <f>IF(AB155="","",COUNTIF($AB$4:AB155,AB155))</f>
        <v/>
      </c>
      <c r="AD155" s="175"/>
      <c r="AE155" s="323"/>
      <c r="AF155" s="245"/>
      <c r="AG155" s="232"/>
      <c r="AH155" s="262">
        <f t="shared" si="49"/>
        <v>0</v>
      </c>
      <c r="AI155" s="47"/>
      <c r="AJ155" s="87" t="str">
        <f t="shared" si="52"/>
        <v/>
      </c>
      <c r="AK155" s="254"/>
      <c r="AL155" s="35"/>
      <c r="AM155" s="109"/>
      <c r="AN155" s="29"/>
      <c r="AO155" s="33"/>
      <c r="AP155" s="249"/>
      <c r="AQ155" s="251"/>
      <c r="AR155" s="106"/>
      <c r="AS155" s="32"/>
      <c r="AT155" s="33"/>
      <c r="AU155" s="32"/>
      <c r="AV155" s="265"/>
      <c r="AW155" s="271"/>
      <c r="AX155" s="271" t="str">
        <f t="shared" si="50"/>
        <v/>
      </c>
      <c r="AY155" s="282" t="str">
        <f t="shared" si="51"/>
        <v/>
      </c>
      <c r="AZ155" s="276"/>
      <c r="BA155" s="276"/>
      <c r="BB155" s="276"/>
      <c r="BC155" s="276"/>
      <c r="BD155" s="276"/>
      <c r="BE155" s="277"/>
      <c r="BF155" s="277"/>
    </row>
    <row r="156" spans="1:58" ht="24" customHeight="1">
      <c r="A156" s="126">
        <f t="shared" si="41"/>
        <v>7</v>
      </c>
      <c r="B156" s="126">
        <f t="shared" si="42"/>
        <v>0</v>
      </c>
      <c r="C156" s="128">
        <f t="shared" si="43"/>
        <v>9</v>
      </c>
      <c r="D156" s="128">
        <f t="shared" si="44"/>
        <v>0</v>
      </c>
      <c r="E156" s="128">
        <f t="shared" si="45"/>
        <v>4</v>
      </c>
      <c r="F156" s="128">
        <f t="shared" si="46"/>
        <v>0</v>
      </c>
      <c r="G156" s="127">
        <v>153</v>
      </c>
      <c r="H156" s="170" t="str">
        <f t="shared" si="47"/>
        <v/>
      </c>
      <c r="I156" s="169" t="str">
        <f>AC156&amp;"-"&amp;IF(AC156="","",COUNTIF($AC$4:AC156,AC156))</f>
        <v>-</v>
      </c>
      <c r="J156" s="124">
        <v>15</v>
      </c>
      <c r="K156" s="182"/>
      <c r="L156" s="182"/>
      <c r="M156" s="241"/>
      <c r="N156" s="243"/>
      <c r="O156" s="118"/>
      <c r="P156" s="56"/>
      <c r="Q156" s="25"/>
      <c r="R156" s="130" t="str">
        <f t="shared" si="48"/>
        <v/>
      </c>
      <c r="S156" s="26"/>
      <c r="T156" s="26"/>
      <c r="U156" s="227"/>
      <c r="V156" s="27"/>
      <c r="W156" s="28"/>
      <c r="X156" s="119"/>
      <c r="Y156" s="119"/>
      <c r="Z156" s="119"/>
      <c r="AA156" s="119"/>
      <c r="AB156" s="119"/>
      <c r="AC156" s="119" t="str">
        <f>IF(AB156="","",COUNTIF($AB$4:AB156,AB156))</f>
        <v/>
      </c>
      <c r="AD156" s="175"/>
      <c r="AE156" s="323"/>
      <c r="AF156" s="245"/>
      <c r="AG156" s="232"/>
      <c r="AH156" s="262">
        <f t="shared" si="49"/>
        <v>0</v>
      </c>
      <c r="AI156" s="47"/>
      <c r="AJ156" s="87" t="str">
        <f t="shared" si="52"/>
        <v/>
      </c>
      <c r="AK156" s="254"/>
      <c r="AL156" s="35"/>
      <c r="AM156" s="109"/>
      <c r="AN156" s="29"/>
      <c r="AO156" s="33"/>
      <c r="AP156" s="249"/>
      <c r="AQ156" s="251"/>
      <c r="AR156" s="106"/>
      <c r="AS156" s="32"/>
      <c r="AT156" s="31"/>
      <c r="AU156" s="32"/>
      <c r="AV156" s="265"/>
      <c r="AW156" s="271"/>
      <c r="AX156" s="271" t="str">
        <f t="shared" si="50"/>
        <v/>
      </c>
      <c r="AY156" s="282" t="str">
        <f t="shared" si="51"/>
        <v/>
      </c>
      <c r="AZ156" s="276"/>
      <c r="BA156" s="276"/>
      <c r="BB156" s="276"/>
      <c r="BC156" s="276"/>
      <c r="BD156" s="276"/>
      <c r="BE156" s="277"/>
      <c r="BF156" s="277"/>
    </row>
    <row r="157" spans="1:58" ht="24" customHeight="1">
      <c r="A157" s="126">
        <f t="shared" si="41"/>
        <v>7</v>
      </c>
      <c r="B157" s="126">
        <f t="shared" si="42"/>
        <v>0</v>
      </c>
      <c r="C157" s="128">
        <f t="shared" si="43"/>
        <v>9</v>
      </c>
      <c r="D157" s="128">
        <f t="shared" si="44"/>
        <v>0</v>
      </c>
      <c r="E157" s="128">
        <f t="shared" si="45"/>
        <v>4</v>
      </c>
      <c r="F157" s="128">
        <f t="shared" si="46"/>
        <v>0</v>
      </c>
      <c r="G157" s="129">
        <v>154</v>
      </c>
      <c r="H157" s="170" t="str">
        <f t="shared" si="47"/>
        <v/>
      </c>
      <c r="I157" s="169" t="str">
        <f>AC157&amp;"-"&amp;IF(AC157="","",COUNTIF($AC$4:AC157,AC157))</f>
        <v>-</v>
      </c>
      <c r="J157" s="124">
        <v>16</v>
      </c>
      <c r="K157" s="182"/>
      <c r="L157" s="182"/>
      <c r="M157" s="241"/>
      <c r="N157" s="243"/>
      <c r="O157" s="118"/>
      <c r="P157" s="56"/>
      <c r="Q157" s="25"/>
      <c r="R157" s="130" t="str">
        <f t="shared" si="48"/>
        <v/>
      </c>
      <c r="S157" s="26"/>
      <c r="T157" s="26"/>
      <c r="U157" s="227"/>
      <c r="V157" s="27"/>
      <c r="W157" s="28"/>
      <c r="X157" s="119"/>
      <c r="Y157" s="119"/>
      <c r="Z157" s="119"/>
      <c r="AA157" s="119"/>
      <c r="AB157" s="119"/>
      <c r="AC157" s="119" t="str">
        <f>IF(AB157="","",COUNTIF($AB$4:AB157,AB157))</f>
        <v/>
      </c>
      <c r="AD157" s="175"/>
      <c r="AE157" s="323"/>
      <c r="AF157" s="245"/>
      <c r="AG157" s="232"/>
      <c r="AH157" s="262">
        <f t="shared" si="49"/>
        <v>0</v>
      </c>
      <c r="AI157" s="47"/>
      <c r="AJ157" s="87" t="str">
        <f t="shared" si="52"/>
        <v/>
      </c>
      <c r="AK157" s="254"/>
      <c r="AL157" s="35"/>
      <c r="AM157" s="109"/>
      <c r="AN157" s="29"/>
      <c r="AO157" s="32"/>
      <c r="AP157" s="249"/>
      <c r="AQ157" s="251"/>
      <c r="AR157" s="106"/>
      <c r="AS157" s="32"/>
      <c r="AT157" s="31"/>
      <c r="AU157" s="29"/>
      <c r="AV157" s="265"/>
      <c r="AW157" s="271"/>
      <c r="AX157" s="271" t="str">
        <f t="shared" si="50"/>
        <v/>
      </c>
      <c r="AY157" s="282" t="str">
        <f t="shared" si="51"/>
        <v/>
      </c>
      <c r="AZ157" s="276"/>
      <c r="BA157" s="276"/>
      <c r="BB157" s="276"/>
      <c r="BC157" s="276"/>
      <c r="BD157" s="276"/>
      <c r="BE157" s="277"/>
      <c r="BF157" s="277"/>
    </row>
    <row r="158" spans="1:58" ht="24" customHeight="1">
      <c r="A158" s="126">
        <f t="shared" si="41"/>
        <v>7</v>
      </c>
      <c r="B158" s="126">
        <f t="shared" si="42"/>
        <v>0</v>
      </c>
      <c r="C158" s="128">
        <f t="shared" si="43"/>
        <v>9</v>
      </c>
      <c r="D158" s="128">
        <f t="shared" si="44"/>
        <v>0</v>
      </c>
      <c r="E158" s="128">
        <f t="shared" si="45"/>
        <v>4</v>
      </c>
      <c r="F158" s="128">
        <f t="shared" si="46"/>
        <v>0</v>
      </c>
      <c r="G158" s="127">
        <v>155</v>
      </c>
      <c r="H158" s="170" t="str">
        <f t="shared" si="47"/>
        <v/>
      </c>
      <c r="I158" s="169" t="str">
        <f>AC158&amp;"-"&amp;IF(AC158="","",COUNTIF($AC$4:AC158,AC158))</f>
        <v>-</v>
      </c>
      <c r="J158" s="124">
        <v>17</v>
      </c>
      <c r="K158" s="182"/>
      <c r="L158" s="182"/>
      <c r="M158" s="241"/>
      <c r="N158" s="243"/>
      <c r="O158" s="118"/>
      <c r="P158" s="56"/>
      <c r="Q158" s="25"/>
      <c r="R158" s="130" t="str">
        <f t="shared" si="48"/>
        <v/>
      </c>
      <c r="S158" s="26"/>
      <c r="T158" s="26"/>
      <c r="U158" s="227"/>
      <c r="V158" s="27"/>
      <c r="W158" s="28"/>
      <c r="X158" s="119"/>
      <c r="Y158" s="119"/>
      <c r="Z158" s="119"/>
      <c r="AA158" s="119"/>
      <c r="AB158" s="119"/>
      <c r="AC158" s="119" t="str">
        <f>IF(AB158="","",COUNTIF($AB$4:AB158,AB158))</f>
        <v/>
      </c>
      <c r="AD158" s="175"/>
      <c r="AE158" s="323"/>
      <c r="AF158" s="245"/>
      <c r="AG158" s="232"/>
      <c r="AH158" s="262">
        <f t="shared" si="49"/>
        <v>0</v>
      </c>
      <c r="AI158" s="47"/>
      <c r="AJ158" s="87" t="str">
        <f t="shared" si="52"/>
        <v/>
      </c>
      <c r="AK158" s="254"/>
      <c r="AL158" s="30"/>
      <c r="AM158" s="109"/>
      <c r="AN158" s="29"/>
      <c r="AO158" s="32"/>
      <c r="AP158" s="249"/>
      <c r="AQ158" s="251"/>
      <c r="AR158" s="106"/>
      <c r="AS158" s="32"/>
      <c r="AT158" s="31"/>
      <c r="AU158" s="208"/>
      <c r="AV158" s="265"/>
      <c r="AW158" s="271"/>
      <c r="AX158" s="271" t="str">
        <f t="shared" si="50"/>
        <v/>
      </c>
      <c r="AY158" s="282" t="str">
        <f t="shared" si="51"/>
        <v/>
      </c>
      <c r="AZ158" s="276"/>
      <c r="BA158" s="276"/>
      <c r="BB158" s="276"/>
      <c r="BC158" s="276"/>
      <c r="BD158" s="276"/>
      <c r="BE158" s="277"/>
      <c r="BF158" s="277"/>
    </row>
    <row r="159" spans="1:58" ht="24" customHeight="1">
      <c r="A159" s="126">
        <f t="shared" si="41"/>
        <v>7</v>
      </c>
      <c r="B159" s="126">
        <f t="shared" si="42"/>
        <v>0</v>
      </c>
      <c r="C159" s="128">
        <f t="shared" si="43"/>
        <v>9</v>
      </c>
      <c r="D159" s="128">
        <f t="shared" si="44"/>
        <v>0</v>
      </c>
      <c r="E159" s="128">
        <f t="shared" si="45"/>
        <v>4</v>
      </c>
      <c r="F159" s="128">
        <f t="shared" si="46"/>
        <v>0</v>
      </c>
      <c r="G159" s="129">
        <v>156</v>
      </c>
      <c r="H159" s="170" t="str">
        <f t="shared" si="47"/>
        <v/>
      </c>
      <c r="I159" s="169" t="str">
        <f>AC159&amp;"-"&amp;IF(AC159="","",COUNTIF($AC$4:AC159,AC159))</f>
        <v>-</v>
      </c>
      <c r="J159" s="124">
        <v>18</v>
      </c>
      <c r="K159" s="182"/>
      <c r="L159" s="182"/>
      <c r="M159" s="241"/>
      <c r="N159" s="243"/>
      <c r="O159" s="118"/>
      <c r="P159" s="56"/>
      <c r="Q159" s="25"/>
      <c r="R159" s="130" t="str">
        <f t="shared" si="48"/>
        <v/>
      </c>
      <c r="S159" s="26"/>
      <c r="T159" s="26"/>
      <c r="U159" s="227"/>
      <c r="V159" s="27"/>
      <c r="W159" s="28"/>
      <c r="X159" s="119"/>
      <c r="Y159" s="119"/>
      <c r="Z159" s="119"/>
      <c r="AA159" s="119"/>
      <c r="AB159" s="119"/>
      <c r="AC159" s="119" t="str">
        <f>IF(AB159="","",COUNTIF($AB$4:AB159,AB159))</f>
        <v/>
      </c>
      <c r="AD159" s="175"/>
      <c r="AE159" s="323"/>
      <c r="AF159" s="245"/>
      <c r="AG159" s="232"/>
      <c r="AH159" s="262">
        <f t="shared" si="49"/>
        <v>0</v>
      </c>
      <c r="AI159" s="47"/>
      <c r="AJ159" s="87" t="str">
        <f t="shared" si="52"/>
        <v/>
      </c>
      <c r="AK159" s="254"/>
      <c r="AL159" s="30"/>
      <c r="AM159" s="109"/>
      <c r="AN159" s="29"/>
      <c r="AO159" s="32"/>
      <c r="AP159" s="249"/>
      <c r="AQ159" s="251"/>
      <c r="AR159" s="106"/>
      <c r="AS159" s="32"/>
      <c r="AT159" s="31"/>
      <c r="AU159" s="32"/>
      <c r="AV159" s="265"/>
      <c r="AW159" s="271"/>
      <c r="AX159" s="271" t="str">
        <f t="shared" si="50"/>
        <v/>
      </c>
      <c r="AY159" s="282" t="str">
        <f t="shared" si="51"/>
        <v/>
      </c>
      <c r="AZ159" s="276"/>
      <c r="BA159" s="276"/>
      <c r="BB159" s="276"/>
      <c r="BC159" s="276"/>
      <c r="BD159" s="276"/>
      <c r="BE159" s="277"/>
      <c r="BF159" s="277"/>
    </row>
    <row r="160" spans="1:58" ht="24" customHeight="1">
      <c r="A160" s="126">
        <f t="shared" si="41"/>
        <v>7</v>
      </c>
      <c r="B160" s="126">
        <f t="shared" si="42"/>
        <v>0</v>
      </c>
      <c r="C160" s="128">
        <f t="shared" si="43"/>
        <v>9</v>
      </c>
      <c r="D160" s="128">
        <f t="shared" si="44"/>
        <v>0</v>
      </c>
      <c r="E160" s="128">
        <f t="shared" si="45"/>
        <v>4</v>
      </c>
      <c r="F160" s="128">
        <f t="shared" si="46"/>
        <v>0</v>
      </c>
      <c r="G160" s="127">
        <v>157</v>
      </c>
      <c r="H160" s="170" t="str">
        <f t="shared" si="47"/>
        <v/>
      </c>
      <c r="I160" s="169" t="str">
        <f>AC160&amp;"-"&amp;IF(AC160="","",COUNTIF($AC$4:AC160,AC160))</f>
        <v>-</v>
      </c>
      <c r="J160" s="124">
        <v>19</v>
      </c>
      <c r="K160" s="182"/>
      <c r="L160" s="182"/>
      <c r="M160" s="241"/>
      <c r="N160" s="243"/>
      <c r="O160" s="118"/>
      <c r="P160" s="56"/>
      <c r="Q160" s="25"/>
      <c r="R160" s="130" t="str">
        <f t="shared" si="48"/>
        <v/>
      </c>
      <c r="S160" s="26"/>
      <c r="T160" s="26"/>
      <c r="U160" s="227"/>
      <c r="V160" s="27"/>
      <c r="W160" s="28"/>
      <c r="X160" s="119"/>
      <c r="Y160" s="119"/>
      <c r="Z160" s="119"/>
      <c r="AA160" s="119"/>
      <c r="AB160" s="119"/>
      <c r="AC160" s="119" t="str">
        <f>IF(AB160="","",COUNTIF($AB$4:AB160,AB160))</f>
        <v/>
      </c>
      <c r="AD160" s="175"/>
      <c r="AE160" s="323"/>
      <c r="AF160" s="245"/>
      <c r="AG160" s="232"/>
      <c r="AH160" s="262">
        <f t="shared" si="49"/>
        <v>0</v>
      </c>
      <c r="AI160" s="47"/>
      <c r="AJ160" s="87" t="str">
        <f t="shared" si="52"/>
        <v/>
      </c>
      <c r="AK160" s="254"/>
      <c r="AL160" s="30"/>
      <c r="AM160" s="109"/>
      <c r="AN160" s="29"/>
      <c r="AO160" s="33"/>
      <c r="AP160" s="249"/>
      <c r="AQ160" s="251"/>
      <c r="AR160" s="106"/>
      <c r="AS160" s="32"/>
      <c r="AT160" s="31"/>
      <c r="AU160" s="32"/>
      <c r="AV160" s="265"/>
      <c r="AW160" s="271"/>
      <c r="AX160" s="271" t="str">
        <f t="shared" si="50"/>
        <v/>
      </c>
      <c r="AY160" s="282" t="str">
        <f t="shared" si="51"/>
        <v/>
      </c>
      <c r="AZ160" s="276"/>
      <c r="BA160" s="276"/>
      <c r="BB160" s="276"/>
      <c r="BC160" s="276"/>
      <c r="BD160" s="276"/>
      <c r="BE160" s="277"/>
      <c r="BF160" s="277"/>
    </row>
    <row r="161" spans="1:58" ht="24" customHeight="1">
      <c r="A161" s="126">
        <f t="shared" si="41"/>
        <v>7</v>
      </c>
      <c r="B161" s="126">
        <f t="shared" si="42"/>
        <v>0</v>
      </c>
      <c r="C161" s="128">
        <f t="shared" si="43"/>
        <v>9</v>
      </c>
      <c r="D161" s="128">
        <f t="shared" si="44"/>
        <v>0</v>
      </c>
      <c r="E161" s="128">
        <f t="shared" si="45"/>
        <v>4</v>
      </c>
      <c r="F161" s="128">
        <f t="shared" si="46"/>
        <v>0</v>
      </c>
      <c r="G161" s="129">
        <v>158</v>
      </c>
      <c r="H161" s="170" t="str">
        <f t="shared" si="47"/>
        <v/>
      </c>
      <c r="I161" s="169" t="str">
        <f>AC161&amp;"-"&amp;IF(AC161="","",COUNTIF($AC$4:AC161,AC161))</f>
        <v>-</v>
      </c>
      <c r="J161" s="124">
        <v>20</v>
      </c>
      <c r="K161" s="182"/>
      <c r="L161" s="182"/>
      <c r="M161" s="241"/>
      <c r="N161" s="243"/>
      <c r="O161" s="118"/>
      <c r="P161" s="56"/>
      <c r="Q161" s="25"/>
      <c r="R161" s="130" t="str">
        <f t="shared" si="48"/>
        <v/>
      </c>
      <c r="S161" s="26"/>
      <c r="T161" s="26"/>
      <c r="U161" s="227"/>
      <c r="V161" s="27"/>
      <c r="W161" s="28"/>
      <c r="X161" s="119"/>
      <c r="Y161" s="119"/>
      <c r="Z161" s="119"/>
      <c r="AA161" s="119"/>
      <c r="AB161" s="119"/>
      <c r="AC161" s="119" t="str">
        <f>IF(AB161="","",COUNTIF($AB$4:AB161,AB161))</f>
        <v/>
      </c>
      <c r="AD161" s="175"/>
      <c r="AE161" s="323"/>
      <c r="AF161" s="245"/>
      <c r="AG161" s="232"/>
      <c r="AH161" s="262">
        <f t="shared" si="49"/>
        <v>0</v>
      </c>
      <c r="AI161" s="47"/>
      <c r="AJ161" s="87" t="str">
        <f t="shared" si="52"/>
        <v/>
      </c>
      <c r="AK161" s="254"/>
      <c r="AL161" s="30"/>
      <c r="AM161" s="109"/>
      <c r="AN161" s="29"/>
      <c r="AO161" s="33"/>
      <c r="AP161" s="249"/>
      <c r="AQ161" s="251"/>
      <c r="AR161" s="106"/>
      <c r="AS161" s="32"/>
      <c r="AT161" s="31"/>
      <c r="AU161" s="32"/>
      <c r="AV161" s="265"/>
      <c r="AW161" s="271"/>
      <c r="AX161" s="271" t="str">
        <f t="shared" si="50"/>
        <v/>
      </c>
      <c r="AY161" s="282" t="str">
        <f t="shared" si="51"/>
        <v/>
      </c>
      <c r="AZ161" s="276"/>
      <c r="BA161" s="276"/>
      <c r="BB161" s="276"/>
      <c r="BC161" s="276"/>
      <c r="BD161" s="276"/>
      <c r="BE161" s="277"/>
      <c r="BF161" s="277"/>
    </row>
    <row r="162" spans="1:58" ht="24" customHeight="1">
      <c r="A162" s="126">
        <f t="shared" si="41"/>
        <v>7</v>
      </c>
      <c r="B162" s="126">
        <f t="shared" si="42"/>
        <v>0</v>
      </c>
      <c r="C162" s="128">
        <f t="shared" si="43"/>
        <v>9</v>
      </c>
      <c r="D162" s="128">
        <f t="shared" si="44"/>
        <v>0</v>
      </c>
      <c r="E162" s="128">
        <f t="shared" si="45"/>
        <v>4</v>
      </c>
      <c r="F162" s="128">
        <f t="shared" si="46"/>
        <v>0</v>
      </c>
      <c r="G162" s="127">
        <v>159</v>
      </c>
      <c r="H162" s="204" t="str">
        <f t="shared" si="47"/>
        <v/>
      </c>
      <c r="I162" s="169" t="str">
        <f>AC162&amp;"-"&amp;IF(AC162="","",COUNTIF($AC$4:AC162,AC162))</f>
        <v>-</v>
      </c>
      <c r="J162" s="124"/>
      <c r="K162" s="240"/>
      <c r="L162" s="182"/>
      <c r="M162" s="241"/>
      <c r="N162" s="243"/>
      <c r="O162" s="118"/>
      <c r="P162" s="56"/>
      <c r="Q162" s="25"/>
      <c r="R162" s="130" t="str">
        <f t="shared" si="48"/>
        <v/>
      </c>
      <c r="S162" s="26"/>
      <c r="T162" s="26"/>
      <c r="U162" s="227"/>
      <c r="V162" s="27"/>
      <c r="W162" s="28"/>
      <c r="X162" s="119"/>
      <c r="Y162" s="119"/>
      <c r="Z162" s="119"/>
      <c r="AA162" s="119"/>
      <c r="AB162" s="119"/>
      <c r="AC162" s="119" t="str">
        <f>IF(AB162="","",COUNTIF($AB$4:AB162,AB162))</f>
        <v/>
      </c>
      <c r="AD162" s="175"/>
      <c r="AE162" s="323"/>
      <c r="AF162" s="245"/>
      <c r="AG162" s="231"/>
      <c r="AH162" s="262">
        <f t="shared" si="49"/>
        <v>0</v>
      </c>
      <c r="AI162" s="47"/>
      <c r="AJ162" s="87" t="str">
        <f t="shared" si="52"/>
        <v/>
      </c>
      <c r="AK162" s="254"/>
      <c r="AL162" s="30"/>
      <c r="AM162" s="109"/>
      <c r="AN162" s="29"/>
      <c r="AO162" s="33"/>
      <c r="AP162" s="249"/>
      <c r="AQ162" s="251"/>
      <c r="AR162" s="106"/>
      <c r="AS162" s="32"/>
      <c r="AT162" s="31"/>
      <c r="AU162" s="32"/>
      <c r="AV162" s="265"/>
      <c r="AW162" s="271"/>
      <c r="AX162" s="271" t="str">
        <f t="shared" si="50"/>
        <v/>
      </c>
      <c r="AY162" s="282" t="str">
        <f t="shared" si="51"/>
        <v/>
      </c>
      <c r="AZ162" s="276"/>
      <c r="BA162" s="276"/>
      <c r="BB162" s="276"/>
      <c r="BC162" s="276"/>
      <c r="BD162" s="276"/>
      <c r="BE162" s="277"/>
      <c r="BF162" s="277"/>
    </row>
    <row r="163" spans="1:58" ht="24" customHeight="1">
      <c r="A163" s="126">
        <f t="shared" si="41"/>
        <v>7</v>
      </c>
      <c r="B163" s="126">
        <f t="shared" si="42"/>
        <v>0</v>
      </c>
      <c r="C163" s="128">
        <f t="shared" si="43"/>
        <v>9</v>
      </c>
      <c r="D163" s="128">
        <f t="shared" si="44"/>
        <v>0</v>
      </c>
      <c r="E163" s="128">
        <f t="shared" si="45"/>
        <v>4</v>
      </c>
      <c r="F163" s="128">
        <f t="shared" si="46"/>
        <v>0</v>
      </c>
      <c r="G163" s="129">
        <v>160</v>
      </c>
      <c r="H163" s="204" t="str">
        <f t="shared" si="47"/>
        <v/>
      </c>
      <c r="I163" s="169" t="str">
        <f>AC163&amp;"-"&amp;IF(AC163="","",COUNTIF($AC$4:AC163,AC163))</f>
        <v>-</v>
      </c>
      <c r="J163" s="124"/>
      <c r="K163" s="240"/>
      <c r="L163" s="182"/>
      <c r="M163" s="241"/>
      <c r="N163" s="243"/>
      <c r="O163" s="118"/>
      <c r="P163" s="56"/>
      <c r="Q163" s="25"/>
      <c r="R163" s="130" t="str">
        <f t="shared" si="48"/>
        <v/>
      </c>
      <c r="S163" s="26"/>
      <c r="T163" s="26"/>
      <c r="U163" s="227"/>
      <c r="V163" s="27"/>
      <c r="W163" s="28"/>
      <c r="X163" s="119"/>
      <c r="Y163" s="119"/>
      <c r="Z163" s="119"/>
      <c r="AA163" s="119"/>
      <c r="AB163" s="119"/>
      <c r="AC163" s="119" t="str">
        <f>IF(AB163="","",COUNTIF($AB$4:AB163,AB163))</f>
        <v/>
      </c>
      <c r="AD163" s="175"/>
      <c r="AE163" s="323"/>
      <c r="AF163" s="245"/>
      <c r="AG163" s="231"/>
      <c r="AH163" s="262">
        <f t="shared" si="49"/>
        <v>0</v>
      </c>
      <c r="AI163" s="47"/>
      <c r="AJ163" s="87" t="str">
        <f t="shared" si="52"/>
        <v/>
      </c>
      <c r="AK163" s="254"/>
      <c r="AL163" s="30"/>
      <c r="AM163" s="109"/>
      <c r="AN163" s="29"/>
      <c r="AO163" s="33"/>
      <c r="AP163" s="249"/>
      <c r="AQ163" s="251"/>
      <c r="AR163" s="106"/>
      <c r="AS163" s="32"/>
      <c r="AT163" s="31"/>
      <c r="AU163" s="208"/>
      <c r="AV163" s="265"/>
      <c r="AW163" s="271"/>
      <c r="AX163" s="271" t="str">
        <f t="shared" si="50"/>
        <v/>
      </c>
      <c r="AY163" s="282" t="str">
        <f t="shared" si="51"/>
        <v/>
      </c>
      <c r="AZ163" s="276"/>
      <c r="BA163" s="276"/>
      <c r="BB163" s="276"/>
      <c r="BC163" s="276"/>
      <c r="BD163" s="276"/>
      <c r="BE163" s="277"/>
      <c r="BF163" s="277"/>
    </row>
    <row r="164" spans="1:58" ht="24" customHeight="1">
      <c r="A164" s="126">
        <f t="shared" si="41"/>
        <v>7</v>
      </c>
      <c r="B164" s="126">
        <f t="shared" si="42"/>
        <v>0</v>
      </c>
      <c r="C164" s="128">
        <f t="shared" si="43"/>
        <v>9</v>
      </c>
      <c r="D164" s="128">
        <f t="shared" si="44"/>
        <v>0</v>
      </c>
      <c r="E164" s="128">
        <f t="shared" si="45"/>
        <v>4</v>
      </c>
      <c r="F164" s="128">
        <f t="shared" si="46"/>
        <v>0</v>
      </c>
      <c r="G164" s="127">
        <v>161</v>
      </c>
      <c r="H164" s="204" t="str">
        <f t="shared" si="47"/>
        <v/>
      </c>
      <c r="I164" s="169" t="str">
        <f>AC164&amp;"-"&amp;IF(AC164="","",COUNTIF($AC$4:AC164,AC164))</f>
        <v>-</v>
      </c>
      <c r="J164" s="124"/>
      <c r="K164" s="240"/>
      <c r="L164" s="182"/>
      <c r="M164" s="241"/>
      <c r="N164" s="243"/>
      <c r="O164" s="118"/>
      <c r="P164" s="56"/>
      <c r="Q164" s="25"/>
      <c r="R164" s="130" t="str">
        <f t="shared" si="48"/>
        <v/>
      </c>
      <c r="S164" s="26"/>
      <c r="T164" s="26"/>
      <c r="U164" s="227"/>
      <c r="V164" s="27"/>
      <c r="W164" s="28"/>
      <c r="X164" s="119"/>
      <c r="Y164" s="119"/>
      <c r="Z164" s="119"/>
      <c r="AA164" s="119"/>
      <c r="AB164" s="119"/>
      <c r="AC164" s="119" t="str">
        <f>IF(AB164="","",COUNTIF($AB$4:AB164,AB164))</f>
        <v/>
      </c>
      <c r="AD164" s="175"/>
      <c r="AE164" s="323"/>
      <c r="AF164" s="245"/>
      <c r="AG164" s="231"/>
      <c r="AH164" s="262">
        <f t="shared" si="49"/>
        <v>0</v>
      </c>
      <c r="AI164" s="47"/>
      <c r="AJ164" s="87" t="str">
        <f t="shared" si="52"/>
        <v/>
      </c>
      <c r="AK164" s="254"/>
      <c r="AL164" s="30"/>
      <c r="AM164" s="109"/>
      <c r="AN164" s="29"/>
      <c r="AO164" s="33"/>
      <c r="AP164" s="249"/>
      <c r="AQ164" s="251"/>
      <c r="AR164" s="106"/>
      <c r="AS164" s="32"/>
      <c r="AT164" s="31"/>
      <c r="AU164" s="32"/>
      <c r="AV164" s="265"/>
      <c r="AW164" s="271"/>
      <c r="AX164" s="271" t="str">
        <f t="shared" si="50"/>
        <v/>
      </c>
      <c r="AY164" s="282" t="str">
        <f t="shared" si="51"/>
        <v/>
      </c>
      <c r="AZ164" s="276"/>
      <c r="BA164" s="276"/>
      <c r="BB164" s="276"/>
      <c r="BC164" s="276"/>
      <c r="BD164" s="276"/>
      <c r="BE164" s="277"/>
      <c r="BF164" s="277"/>
    </row>
    <row r="165" spans="1:58" ht="24" customHeight="1">
      <c r="A165" s="126">
        <f t="shared" si="41"/>
        <v>7</v>
      </c>
      <c r="B165" s="126">
        <f t="shared" si="42"/>
        <v>0</v>
      </c>
      <c r="C165" s="128">
        <f t="shared" si="43"/>
        <v>9</v>
      </c>
      <c r="D165" s="128">
        <f t="shared" si="44"/>
        <v>0</v>
      </c>
      <c r="E165" s="128">
        <f t="shared" si="45"/>
        <v>4</v>
      </c>
      <c r="F165" s="128">
        <f t="shared" si="46"/>
        <v>0</v>
      </c>
      <c r="G165" s="129">
        <v>162</v>
      </c>
      <c r="H165" s="204" t="str">
        <f t="shared" si="47"/>
        <v/>
      </c>
      <c r="I165" s="169" t="str">
        <f>AC165&amp;"-"&amp;IF(AC165="","",COUNTIF($AC$4:AC165,AC165))</f>
        <v>-</v>
      </c>
      <c r="J165" s="124"/>
      <c r="K165" s="240"/>
      <c r="L165" s="182"/>
      <c r="M165" s="241"/>
      <c r="N165" s="243"/>
      <c r="O165" s="118"/>
      <c r="P165" s="56"/>
      <c r="Q165" s="25"/>
      <c r="R165" s="130" t="str">
        <f t="shared" si="48"/>
        <v/>
      </c>
      <c r="S165" s="26"/>
      <c r="T165" s="26"/>
      <c r="U165" s="227"/>
      <c r="V165" s="27"/>
      <c r="W165" s="28"/>
      <c r="X165" s="119"/>
      <c r="Y165" s="119"/>
      <c r="Z165" s="119"/>
      <c r="AA165" s="119"/>
      <c r="AB165" s="119"/>
      <c r="AC165" s="119" t="str">
        <f>IF(AB165="","",COUNTIF($AB$4:AB165,AB165))</f>
        <v/>
      </c>
      <c r="AD165" s="175"/>
      <c r="AE165" s="323"/>
      <c r="AF165" s="245"/>
      <c r="AG165" s="231"/>
      <c r="AH165" s="262">
        <f t="shared" si="49"/>
        <v>0</v>
      </c>
      <c r="AI165" s="47"/>
      <c r="AJ165" s="87" t="str">
        <f t="shared" si="52"/>
        <v/>
      </c>
      <c r="AK165" s="254"/>
      <c r="AL165" s="30"/>
      <c r="AM165" s="109"/>
      <c r="AN165" s="29"/>
      <c r="AO165" s="33"/>
      <c r="AP165" s="249"/>
      <c r="AQ165" s="251"/>
      <c r="AR165" s="106"/>
      <c r="AS165" s="32"/>
      <c r="AT165" s="31"/>
      <c r="AU165" s="208"/>
      <c r="AV165" s="265"/>
      <c r="AW165" s="271"/>
      <c r="AX165" s="271" t="str">
        <f t="shared" si="50"/>
        <v/>
      </c>
      <c r="AY165" s="282" t="str">
        <f t="shared" si="51"/>
        <v/>
      </c>
      <c r="AZ165" s="276"/>
      <c r="BA165" s="276"/>
      <c r="BB165" s="276"/>
      <c r="BC165" s="276"/>
      <c r="BD165" s="276"/>
      <c r="BE165" s="277"/>
      <c r="BF165" s="277"/>
    </row>
    <row r="166" spans="1:58" ht="24" customHeight="1">
      <c r="A166" s="126">
        <f t="shared" si="41"/>
        <v>7</v>
      </c>
      <c r="B166" s="126">
        <f t="shared" si="42"/>
        <v>0</v>
      </c>
      <c r="C166" s="128">
        <f t="shared" si="43"/>
        <v>9</v>
      </c>
      <c r="D166" s="128">
        <f t="shared" si="44"/>
        <v>0</v>
      </c>
      <c r="E166" s="128">
        <f t="shared" si="45"/>
        <v>4</v>
      </c>
      <c r="F166" s="128">
        <f t="shared" si="46"/>
        <v>0</v>
      </c>
      <c r="G166" s="127">
        <v>163</v>
      </c>
      <c r="H166" s="204" t="str">
        <f t="shared" si="47"/>
        <v/>
      </c>
      <c r="I166" s="169" t="str">
        <f>AC166&amp;"-"&amp;IF(AC166="","",COUNTIF($AC$4:AC166,AC166))</f>
        <v>-</v>
      </c>
      <c r="J166" s="124"/>
      <c r="K166" s="240"/>
      <c r="L166" s="182"/>
      <c r="M166" s="241"/>
      <c r="N166" s="243"/>
      <c r="O166" s="118"/>
      <c r="P166" s="56"/>
      <c r="Q166" s="25"/>
      <c r="R166" s="130" t="str">
        <f t="shared" si="48"/>
        <v/>
      </c>
      <c r="S166" s="26"/>
      <c r="T166" s="26"/>
      <c r="U166" s="227"/>
      <c r="V166" s="27"/>
      <c r="W166" s="28"/>
      <c r="X166" s="119"/>
      <c r="Y166" s="119"/>
      <c r="Z166" s="119"/>
      <c r="AA166" s="119"/>
      <c r="AB166" s="119"/>
      <c r="AC166" s="119" t="str">
        <f>IF(AB166="","",COUNTIF($AB$4:AB166,AB166))</f>
        <v/>
      </c>
      <c r="AD166" s="175"/>
      <c r="AE166" s="323"/>
      <c r="AF166" s="245"/>
      <c r="AG166" s="231"/>
      <c r="AH166" s="262">
        <f t="shared" si="49"/>
        <v>0</v>
      </c>
      <c r="AI166" s="47"/>
      <c r="AJ166" s="87" t="str">
        <f t="shared" si="52"/>
        <v/>
      </c>
      <c r="AK166" s="254"/>
      <c r="AL166" s="30"/>
      <c r="AM166" s="109"/>
      <c r="AN166" s="29"/>
      <c r="AO166" s="33"/>
      <c r="AP166" s="249"/>
      <c r="AQ166" s="251"/>
      <c r="AR166" s="106"/>
      <c r="AS166" s="32"/>
      <c r="AT166" s="31"/>
      <c r="AU166" s="32"/>
      <c r="AV166" s="265"/>
      <c r="AW166" s="271"/>
      <c r="AX166" s="271" t="str">
        <f t="shared" si="50"/>
        <v/>
      </c>
      <c r="AY166" s="282" t="str">
        <f t="shared" si="51"/>
        <v/>
      </c>
      <c r="AZ166" s="276"/>
      <c r="BA166" s="276"/>
      <c r="BB166" s="276"/>
      <c r="BC166" s="276"/>
      <c r="BD166" s="276"/>
      <c r="BE166" s="277"/>
      <c r="BF166" s="277"/>
    </row>
    <row r="167" spans="1:58" ht="24" customHeight="1">
      <c r="A167" s="126">
        <f t="shared" si="41"/>
        <v>7</v>
      </c>
      <c r="B167" s="126">
        <f t="shared" si="42"/>
        <v>0</v>
      </c>
      <c r="C167" s="128">
        <f t="shared" si="43"/>
        <v>9</v>
      </c>
      <c r="D167" s="128">
        <f t="shared" si="44"/>
        <v>0</v>
      </c>
      <c r="E167" s="128">
        <f t="shared" si="45"/>
        <v>4</v>
      </c>
      <c r="F167" s="128">
        <f t="shared" si="46"/>
        <v>0</v>
      </c>
      <c r="G167" s="129">
        <v>164</v>
      </c>
      <c r="H167" s="204" t="str">
        <f t="shared" si="47"/>
        <v/>
      </c>
      <c r="I167" s="169" t="str">
        <f>AC167&amp;"-"&amp;IF(AC167="","",COUNTIF($AC$4:AC167,AC167))</f>
        <v>-</v>
      </c>
      <c r="J167" s="124"/>
      <c r="K167" s="240"/>
      <c r="L167" s="182"/>
      <c r="M167" s="241"/>
      <c r="N167" s="243"/>
      <c r="O167" s="118"/>
      <c r="P167" s="56"/>
      <c r="Q167" s="25"/>
      <c r="R167" s="130" t="str">
        <f t="shared" si="48"/>
        <v/>
      </c>
      <c r="S167" s="26"/>
      <c r="T167" s="26"/>
      <c r="U167" s="227"/>
      <c r="V167" s="27"/>
      <c r="W167" s="28"/>
      <c r="X167" s="119"/>
      <c r="Y167" s="119"/>
      <c r="Z167" s="119"/>
      <c r="AA167" s="119"/>
      <c r="AB167" s="119"/>
      <c r="AC167" s="119" t="str">
        <f>IF(AB167="","",COUNTIF($AB$4:AB167,AB167))</f>
        <v/>
      </c>
      <c r="AD167" s="175"/>
      <c r="AE167" s="323"/>
      <c r="AF167" s="245"/>
      <c r="AG167" s="231"/>
      <c r="AH167" s="262">
        <f t="shared" si="49"/>
        <v>0</v>
      </c>
      <c r="AI167" s="47"/>
      <c r="AJ167" s="87" t="str">
        <f t="shared" si="52"/>
        <v/>
      </c>
      <c r="AK167" s="254"/>
      <c r="AL167" s="30"/>
      <c r="AM167" s="109"/>
      <c r="AN167" s="29"/>
      <c r="AO167" s="33"/>
      <c r="AP167" s="249"/>
      <c r="AQ167" s="251"/>
      <c r="AR167" s="106"/>
      <c r="AS167" s="32"/>
      <c r="AT167" s="31"/>
      <c r="AU167" s="32"/>
      <c r="AV167" s="265"/>
      <c r="AW167" s="271"/>
      <c r="AX167" s="271" t="str">
        <f t="shared" si="50"/>
        <v/>
      </c>
      <c r="AY167" s="282" t="str">
        <f t="shared" si="51"/>
        <v/>
      </c>
      <c r="AZ167" s="276"/>
      <c r="BA167" s="276"/>
      <c r="BB167" s="276"/>
      <c r="BC167" s="276"/>
      <c r="BD167" s="276"/>
      <c r="BE167" s="277"/>
      <c r="BF167" s="277"/>
    </row>
    <row r="168" spans="1:58" ht="47.45" customHeight="1">
      <c r="A168" s="126">
        <f t="shared" si="41"/>
        <v>7</v>
      </c>
      <c r="B168" s="126">
        <f t="shared" si="42"/>
        <v>0</v>
      </c>
      <c r="C168" s="128">
        <f t="shared" si="43"/>
        <v>9</v>
      </c>
      <c r="D168" s="128">
        <f t="shared" si="44"/>
        <v>0</v>
      </c>
      <c r="E168" s="128">
        <f t="shared" si="45"/>
        <v>4</v>
      </c>
      <c r="F168" s="128">
        <f t="shared" si="46"/>
        <v>0</v>
      </c>
      <c r="G168" s="127">
        <v>165</v>
      </c>
      <c r="H168" s="204" t="str">
        <f t="shared" si="47"/>
        <v/>
      </c>
      <c r="I168" s="169" t="str">
        <f>AC168&amp;"-"&amp;IF(AC168="","",COUNTIF($AC$4:AC168,AC168))</f>
        <v>-</v>
      </c>
      <c r="J168" s="124"/>
      <c r="K168" s="240"/>
      <c r="L168" s="182"/>
      <c r="M168" s="241"/>
      <c r="N168" s="243"/>
      <c r="O168" s="118"/>
      <c r="P168" s="56"/>
      <c r="Q168" s="25"/>
      <c r="R168" s="130" t="str">
        <f t="shared" si="48"/>
        <v/>
      </c>
      <c r="S168" s="26"/>
      <c r="T168" s="26"/>
      <c r="U168" s="227"/>
      <c r="V168" s="27"/>
      <c r="W168" s="28"/>
      <c r="X168" s="119"/>
      <c r="Y168" s="119"/>
      <c r="Z168" s="119"/>
      <c r="AA168" s="119"/>
      <c r="AB168" s="119"/>
      <c r="AC168" s="119" t="str">
        <f>IF(AB168="","",COUNTIF($AB$4:AB168,AB168))</f>
        <v/>
      </c>
      <c r="AD168" s="175"/>
      <c r="AE168" s="323"/>
      <c r="AF168" s="245"/>
      <c r="AG168" s="231"/>
      <c r="AH168" s="262">
        <f t="shared" si="49"/>
        <v>0</v>
      </c>
      <c r="AI168" s="47"/>
      <c r="AJ168" s="87" t="str">
        <f t="shared" si="52"/>
        <v/>
      </c>
      <c r="AK168" s="254"/>
      <c r="AL168" s="30"/>
      <c r="AM168" s="109"/>
      <c r="AN168" s="29"/>
      <c r="AO168" s="33"/>
      <c r="AP168" s="249"/>
      <c r="AQ168" s="251"/>
      <c r="AR168" s="106"/>
      <c r="AS168" s="32"/>
      <c r="AT168" s="31"/>
      <c r="AU168" s="32"/>
      <c r="AV168" s="265"/>
      <c r="AW168" s="271"/>
      <c r="AX168" s="271" t="str">
        <f t="shared" si="50"/>
        <v/>
      </c>
      <c r="AY168" s="282" t="str">
        <f t="shared" si="51"/>
        <v/>
      </c>
      <c r="AZ168" s="276"/>
      <c r="BA168" s="276"/>
      <c r="BB168" s="276"/>
      <c r="BC168" s="276"/>
      <c r="BD168" s="276"/>
      <c r="BE168" s="277"/>
      <c r="BF168" s="277"/>
    </row>
    <row r="169" spans="1:58" ht="24" customHeight="1">
      <c r="A169" s="126">
        <f t="shared" si="41"/>
        <v>7</v>
      </c>
      <c r="B169" s="126">
        <f t="shared" si="42"/>
        <v>0</v>
      </c>
      <c r="C169" s="128">
        <f t="shared" si="43"/>
        <v>9</v>
      </c>
      <c r="D169" s="128">
        <f t="shared" si="44"/>
        <v>0</v>
      </c>
      <c r="E169" s="128">
        <f t="shared" si="45"/>
        <v>4</v>
      </c>
      <c r="F169" s="128">
        <f t="shared" si="46"/>
        <v>0</v>
      </c>
      <c r="G169" s="129">
        <v>166</v>
      </c>
      <c r="H169" s="204" t="str">
        <f t="shared" si="47"/>
        <v/>
      </c>
      <c r="I169" s="169" t="str">
        <f>AC169&amp;"-"&amp;IF(AC169="","",COUNTIF($AC$4:AC169,AC169))</f>
        <v>-</v>
      </c>
      <c r="J169" s="124"/>
      <c r="K169" s="240"/>
      <c r="L169" s="182"/>
      <c r="M169" s="241"/>
      <c r="N169" s="243"/>
      <c r="O169" s="118"/>
      <c r="P169" s="56"/>
      <c r="Q169" s="25"/>
      <c r="R169" s="130" t="str">
        <f t="shared" si="48"/>
        <v/>
      </c>
      <c r="S169" s="26"/>
      <c r="T169" s="26"/>
      <c r="U169" s="227"/>
      <c r="V169" s="27"/>
      <c r="W169" s="28"/>
      <c r="X169" s="119"/>
      <c r="Y169" s="119"/>
      <c r="Z169" s="119"/>
      <c r="AA169" s="119"/>
      <c r="AB169" s="119"/>
      <c r="AC169" s="119" t="str">
        <f>IF(AB169="","",COUNTIF($AB$4:AB169,AB169))</f>
        <v/>
      </c>
      <c r="AD169" s="175"/>
      <c r="AE169" s="323"/>
      <c r="AF169" s="245"/>
      <c r="AG169" s="231"/>
      <c r="AH169" s="262">
        <f t="shared" si="49"/>
        <v>0</v>
      </c>
      <c r="AI169" s="47"/>
      <c r="AJ169" s="87" t="str">
        <f t="shared" ref="AJ169:AJ200" si="53">IF(Q169="","",HOUR(Q169))</f>
        <v/>
      </c>
      <c r="AK169" s="254"/>
      <c r="AL169" s="30"/>
      <c r="AM169" s="109"/>
      <c r="AN169" s="29"/>
      <c r="AO169" s="33"/>
      <c r="AP169" s="249"/>
      <c r="AQ169" s="251"/>
      <c r="AR169" s="106"/>
      <c r="AS169" s="32"/>
      <c r="AT169" s="31"/>
      <c r="AU169" s="32"/>
      <c r="AV169" s="265"/>
      <c r="AW169" s="271"/>
      <c r="AX169" s="271" t="str">
        <f t="shared" si="50"/>
        <v/>
      </c>
      <c r="AY169" s="282" t="str">
        <f t="shared" si="51"/>
        <v/>
      </c>
      <c r="AZ169" s="276"/>
      <c r="BA169" s="276"/>
      <c r="BB169" s="276"/>
      <c r="BC169" s="276"/>
      <c r="BD169" s="276"/>
      <c r="BE169" s="277"/>
      <c r="BF169" s="277"/>
    </row>
    <row r="170" spans="1:58" ht="24" customHeight="1">
      <c r="A170" s="126">
        <f t="shared" si="41"/>
        <v>7</v>
      </c>
      <c r="B170" s="126">
        <f t="shared" si="42"/>
        <v>0</v>
      </c>
      <c r="C170" s="128">
        <f t="shared" si="43"/>
        <v>9</v>
      </c>
      <c r="D170" s="128">
        <f t="shared" si="44"/>
        <v>0</v>
      </c>
      <c r="E170" s="128">
        <f t="shared" si="45"/>
        <v>4</v>
      </c>
      <c r="F170" s="128">
        <f t="shared" si="46"/>
        <v>0</v>
      </c>
      <c r="G170" s="127">
        <v>167</v>
      </c>
      <c r="H170" s="204" t="str">
        <f t="shared" si="47"/>
        <v/>
      </c>
      <c r="I170" s="169" t="str">
        <f>AC170&amp;"-"&amp;IF(AC170="","",COUNTIF($AC$4:AC170,AC170))</f>
        <v>-</v>
      </c>
      <c r="J170" s="124"/>
      <c r="K170" s="240"/>
      <c r="L170" s="182"/>
      <c r="M170" s="241"/>
      <c r="N170" s="243"/>
      <c r="O170" s="118"/>
      <c r="P170" s="56"/>
      <c r="Q170" s="25"/>
      <c r="R170" s="130" t="str">
        <f t="shared" si="48"/>
        <v/>
      </c>
      <c r="S170" s="26"/>
      <c r="T170" s="26"/>
      <c r="U170" s="227"/>
      <c r="V170" s="27"/>
      <c r="W170" s="28"/>
      <c r="X170" s="119"/>
      <c r="Y170" s="119"/>
      <c r="Z170" s="119"/>
      <c r="AA170" s="119"/>
      <c r="AB170" s="119"/>
      <c r="AC170" s="119" t="str">
        <f>IF(AB170="","",COUNTIF($AB$4:AB170,AB170))</f>
        <v/>
      </c>
      <c r="AD170" s="175"/>
      <c r="AE170" s="323"/>
      <c r="AF170" s="245"/>
      <c r="AG170" s="231"/>
      <c r="AH170" s="262">
        <f t="shared" si="49"/>
        <v>0</v>
      </c>
      <c r="AI170" s="47"/>
      <c r="AJ170" s="87" t="str">
        <f t="shared" si="53"/>
        <v/>
      </c>
      <c r="AK170" s="254"/>
      <c r="AL170" s="30"/>
      <c r="AM170" s="109"/>
      <c r="AN170" s="29"/>
      <c r="AO170" s="33"/>
      <c r="AP170" s="249"/>
      <c r="AQ170" s="251"/>
      <c r="AR170" s="106"/>
      <c r="AS170" s="32"/>
      <c r="AT170" s="31"/>
      <c r="AU170" s="32"/>
      <c r="AV170" s="265"/>
      <c r="AW170" s="271"/>
      <c r="AX170" s="271" t="str">
        <f t="shared" si="50"/>
        <v/>
      </c>
      <c r="AY170" s="282" t="str">
        <f t="shared" si="51"/>
        <v/>
      </c>
      <c r="AZ170" s="276"/>
      <c r="BA170" s="276"/>
      <c r="BB170" s="276"/>
      <c r="BC170" s="276"/>
      <c r="BD170" s="276"/>
      <c r="BE170" s="277"/>
      <c r="BF170" s="277"/>
    </row>
    <row r="171" spans="1:58" ht="24" customHeight="1">
      <c r="A171" s="126">
        <f t="shared" si="41"/>
        <v>7</v>
      </c>
      <c r="B171" s="126">
        <f t="shared" si="42"/>
        <v>0</v>
      </c>
      <c r="C171" s="128">
        <f t="shared" si="43"/>
        <v>9</v>
      </c>
      <c r="D171" s="128">
        <f t="shared" si="44"/>
        <v>0</v>
      </c>
      <c r="E171" s="128">
        <f t="shared" si="45"/>
        <v>4</v>
      </c>
      <c r="F171" s="128">
        <f t="shared" si="46"/>
        <v>0</v>
      </c>
      <c r="G171" s="129">
        <v>168</v>
      </c>
      <c r="H171" s="204" t="str">
        <f t="shared" si="47"/>
        <v/>
      </c>
      <c r="I171" s="169" t="str">
        <f>AC171&amp;"-"&amp;IF(AC171="","",COUNTIF($AC$4:AC171,AC171))</f>
        <v>-</v>
      </c>
      <c r="J171" s="124"/>
      <c r="K171" s="240"/>
      <c r="L171" s="182"/>
      <c r="M171" s="241"/>
      <c r="N171" s="243"/>
      <c r="O171" s="118"/>
      <c r="P171" s="56"/>
      <c r="Q171" s="25"/>
      <c r="R171" s="130" t="str">
        <f t="shared" si="48"/>
        <v/>
      </c>
      <c r="S171" s="26"/>
      <c r="T171" s="26"/>
      <c r="U171" s="227"/>
      <c r="V171" s="27"/>
      <c r="W171" s="28"/>
      <c r="X171" s="119"/>
      <c r="Y171" s="119"/>
      <c r="Z171" s="119"/>
      <c r="AA171" s="119"/>
      <c r="AB171" s="119"/>
      <c r="AC171" s="119" t="str">
        <f>IF(AB171="","",COUNTIF($AB$4:AB171,AB171))</f>
        <v/>
      </c>
      <c r="AD171" s="175"/>
      <c r="AE171" s="323"/>
      <c r="AF171" s="245"/>
      <c r="AG171" s="231"/>
      <c r="AH171" s="262">
        <f t="shared" si="49"/>
        <v>0</v>
      </c>
      <c r="AI171" s="47"/>
      <c r="AJ171" s="87" t="str">
        <f t="shared" si="53"/>
        <v/>
      </c>
      <c r="AK171" s="254"/>
      <c r="AL171" s="30"/>
      <c r="AM171" s="109"/>
      <c r="AN171" s="29"/>
      <c r="AO171" s="33"/>
      <c r="AP171" s="249"/>
      <c r="AQ171" s="251"/>
      <c r="AR171" s="106"/>
      <c r="AS171" s="32"/>
      <c r="AT171" s="31"/>
      <c r="AU171" s="32"/>
      <c r="AV171" s="265"/>
      <c r="AW171" s="271"/>
      <c r="AX171" s="271" t="str">
        <f t="shared" si="50"/>
        <v/>
      </c>
      <c r="AY171" s="282" t="str">
        <f t="shared" si="51"/>
        <v/>
      </c>
      <c r="AZ171" s="276"/>
      <c r="BA171" s="276"/>
      <c r="BB171" s="276"/>
      <c r="BC171" s="276"/>
      <c r="BD171" s="276"/>
      <c r="BE171" s="277"/>
      <c r="BF171" s="277"/>
    </row>
    <row r="172" spans="1:58" ht="24" customHeight="1">
      <c r="A172" s="126">
        <f t="shared" si="41"/>
        <v>7</v>
      </c>
      <c r="B172" s="126">
        <f t="shared" si="42"/>
        <v>0</v>
      </c>
      <c r="C172" s="128">
        <f t="shared" si="43"/>
        <v>9</v>
      </c>
      <c r="D172" s="128">
        <f t="shared" si="44"/>
        <v>0</v>
      </c>
      <c r="E172" s="128">
        <f t="shared" si="45"/>
        <v>4</v>
      </c>
      <c r="F172" s="128">
        <f t="shared" si="46"/>
        <v>0</v>
      </c>
      <c r="G172" s="127">
        <v>169</v>
      </c>
      <c r="H172" s="204" t="str">
        <f t="shared" si="47"/>
        <v/>
      </c>
      <c r="I172" s="169" t="str">
        <f>AC172&amp;"-"&amp;IF(AC172="","",COUNTIF($AC$4:AC172,AC172))</f>
        <v>-</v>
      </c>
      <c r="J172" s="124"/>
      <c r="K172" s="240"/>
      <c r="L172" s="182"/>
      <c r="M172" s="241"/>
      <c r="N172" s="243"/>
      <c r="O172" s="118"/>
      <c r="P172" s="56"/>
      <c r="Q172" s="25"/>
      <c r="R172" s="130" t="str">
        <f t="shared" si="48"/>
        <v/>
      </c>
      <c r="S172" s="26"/>
      <c r="T172" s="26"/>
      <c r="U172" s="227"/>
      <c r="V172" s="27"/>
      <c r="W172" s="28"/>
      <c r="X172" s="119"/>
      <c r="Y172" s="119"/>
      <c r="Z172" s="119"/>
      <c r="AA172" s="119"/>
      <c r="AB172" s="119"/>
      <c r="AC172" s="119" t="str">
        <f>IF(AB172="","",COUNTIF($AB$4:AB172,AB172))</f>
        <v/>
      </c>
      <c r="AD172" s="175"/>
      <c r="AE172" s="323"/>
      <c r="AF172" s="245"/>
      <c r="AG172" s="231"/>
      <c r="AH172" s="262">
        <f t="shared" si="49"/>
        <v>0</v>
      </c>
      <c r="AI172" s="47"/>
      <c r="AJ172" s="87" t="str">
        <f t="shared" si="53"/>
        <v/>
      </c>
      <c r="AK172" s="254"/>
      <c r="AL172" s="30"/>
      <c r="AM172" s="109"/>
      <c r="AN172" s="29"/>
      <c r="AO172" s="33"/>
      <c r="AP172" s="249"/>
      <c r="AQ172" s="251"/>
      <c r="AR172" s="106"/>
      <c r="AS172" s="32"/>
      <c r="AT172" s="31"/>
      <c r="AU172" s="32"/>
      <c r="AV172" s="265"/>
      <c r="AW172" s="271"/>
      <c r="AX172" s="271" t="str">
        <f t="shared" si="50"/>
        <v/>
      </c>
      <c r="AY172" s="282" t="str">
        <f t="shared" si="51"/>
        <v/>
      </c>
      <c r="AZ172" s="276"/>
      <c r="BA172" s="276"/>
      <c r="BB172" s="276"/>
      <c r="BC172" s="276"/>
      <c r="BD172" s="276"/>
      <c r="BE172" s="277"/>
      <c r="BF172" s="277"/>
    </row>
    <row r="173" spans="1:58" ht="24" customHeight="1">
      <c r="A173" s="126">
        <f t="shared" si="41"/>
        <v>7</v>
      </c>
      <c r="B173" s="126">
        <f t="shared" si="42"/>
        <v>0</v>
      </c>
      <c r="C173" s="128">
        <f t="shared" si="43"/>
        <v>9</v>
      </c>
      <c r="D173" s="128">
        <f t="shared" si="44"/>
        <v>0</v>
      </c>
      <c r="E173" s="128">
        <f t="shared" si="45"/>
        <v>4</v>
      </c>
      <c r="F173" s="128">
        <f t="shared" si="46"/>
        <v>0</v>
      </c>
      <c r="G173" s="129">
        <v>170</v>
      </c>
      <c r="H173" s="204" t="str">
        <f t="shared" si="47"/>
        <v/>
      </c>
      <c r="I173" s="169" t="str">
        <f>AC173&amp;"-"&amp;IF(AC173="","",COUNTIF($AC$4:AC173,AC173))</f>
        <v>-</v>
      </c>
      <c r="J173" s="124"/>
      <c r="K173" s="240"/>
      <c r="L173" s="182"/>
      <c r="M173" s="241"/>
      <c r="N173" s="243"/>
      <c r="O173" s="118"/>
      <c r="P173" s="56"/>
      <c r="Q173" s="25"/>
      <c r="R173" s="130" t="str">
        <f t="shared" si="48"/>
        <v/>
      </c>
      <c r="S173" s="26"/>
      <c r="T173" s="26"/>
      <c r="U173" s="227"/>
      <c r="V173" s="27"/>
      <c r="W173" s="28"/>
      <c r="X173" s="119"/>
      <c r="Y173" s="119"/>
      <c r="Z173" s="119"/>
      <c r="AA173" s="119"/>
      <c r="AB173" s="119"/>
      <c r="AC173" s="119" t="str">
        <f>IF(AB173="","",COUNTIF($AB$4:AB173,AB173))</f>
        <v/>
      </c>
      <c r="AD173" s="175"/>
      <c r="AE173" s="323"/>
      <c r="AF173" s="245"/>
      <c r="AG173" s="231"/>
      <c r="AH173" s="262">
        <f t="shared" si="49"/>
        <v>0</v>
      </c>
      <c r="AI173" s="47"/>
      <c r="AJ173" s="87" t="str">
        <f t="shared" si="53"/>
        <v/>
      </c>
      <c r="AK173" s="254"/>
      <c r="AL173" s="30"/>
      <c r="AM173" s="109"/>
      <c r="AN173" s="29"/>
      <c r="AO173" s="33"/>
      <c r="AP173" s="249"/>
      <c r="AQ173" s="251"/>
      <c r="AR173" s="106"/>
      <c r="AS173" s="32"/>
      <c r="AT173" s="31"/>
      <c r="AU173" s="32"/>
      <c r="AV173" s="265"/>
      <c r="AW173" s="271"/>
      <c r="AX173" s="271" t="str">
        <f t="shared" si="50"/>
        <v/>
      </c>
      <c r="AY173" s="282" t="str">
        <f t="shared" si="51"/>
        <v/>
      </c>
      <c r="AZ173" s="276"/>
      <c r="BA173" s="276"/>
      <c r="BB173" s="276"/>
      <c r="BC173" s="276"/>
      <c r="BD173" s="276"/>
      <c r="BE173" s="277"/>
      <c r="BF173" s="277"/>
    </row>
    <row r="174" spans="1:58" ht="24" customHeight="1">
      <c r="A174" s="126">
        <f t="shared" si="41"/>
        <v>7</v>
      </c>
      <c r="B174" s="126">
        <f t="shared" si="42"/>
        <v>0</v>
      </c>
      <c r="C174" s="128">
        <f t="shared" si="43"/>
        <v>9</v>
      </c>
      <c r="D174" s="128">
        <f t="shared" si="44"/>
        <v>0</v>
      </c>
      <c r="E174" s="128">
        <f t="shared" si="45"/>
        <v>4</v>
      </c>
      <c r="F174" s="128">
        <f t="shared" si="46"/>
        <v>0</v>
      </c>
      <c r="G174" s="127">
        <v>171</v>
      </c>
      <c r="H174" s="204" t="str">
        <f t="shared" si="47"/>
        <v/>
      </c>
      <c r="I174" s="169" t="str">
        <f>AC174&amp;"-"&amp;IF(AC174="","",COUNTIF($AC$4:AC174,AC174))</f>
        <v>-</v>
      </c>
      <c r="J174" s="124"/>
      <c r="K174" s="240"/>
      <c r="L174" s="182"/>
      <c r="M174" s="241"/>
      <c r="N174" s="243"/>
      <c r="O174" s="118"/>
      <c r="P174" s="56"/>
      <c r="Q174" s="25"/>
      <c r="R174" s="130" t="str">
        <f t="shared" si="48"/>
        <v/>
      </c>
      <c r="S174" s="26"/>
      <c r="T174" s="26"/>
      <c r="U174" s="227"/>
      <c r="V174" s="27"/>
      <c r="W174" s="28"/>
      <c r="X174" s="119"/>
      <c r="Y174" s="119"/>
      <c r="Z174" s="119"/>
      <c r="AA174" s="119"/>
      <c r="AB174" s="119"/>
      <c r="AC174" s="119" t="str">
        <f>IF(AB174="","",COUNTIF($AB$4:AB174,AB174))</f>
        <v/>
      </c>
      <c r="AD174" s="175"/>
      <c r="AE174" s="323"/>
      <c r="AF174" s="245"/>
      <c r="AG174" s="231"/>
      <c r="AH174" s="262">
        <f t="shared" si="49"/>
        <v>0</v>
      </c>
      <c r="AI174" s="47"/>
      <c r="AJ174" s="87" t="str">
        <f t="shared" si="53"/>
        <v/>
      </c>
      <c r="AK174" s="254"/>
      <c r="AL174" s="30"/>
      <c r="AM174" s="109"/>
      <c r="AN174" s="29"/>
      <c r="AO174" s="33"/>
      <c r="AP174" s="249"/>
      <c r="AQ174" s="251"/>
      <c r="AR174" s="106"/>
      <c r="AS174" s="32"/>
      <c r="AT174" s="31"/>
      <c r="AU174" s="32"/>
      <c r="AV174" s="265"/>
      <c r="AW174" s="271"/>
      <c r="AX174" s="271" t="str">
        <f t="shared" si="50"/>
        <v/>
      </c>
      <c r="AY174" s="282" t="str">
        <f t="shared" si="51"/>
        <v/>
      </c>
      <c r="AZ174" s="276"/>
      <c r="BA174" s="276"/>
      <c r="BB174" s="276"/>
      <c r="BC174" s="276"/>
      <c r="BD174" s="276"/>
      <c r="BE174" s="277"/>
      <c r="BF174" s="277"/>
    </row>
    <row r="175" spans="1:58" ht="24" customHeight="1">
      <c r="A175" s="126">
        <f t="shared" si="41"/>
        <v>7</v>
      </c>
      <c r="B175" s="126">
        <f t="shared" si="42"/>
        <v>0</v>
      </c>
      <c r="C175" s="128">
        <f t="shared" si="43"/>
        <v>9</v>
      </c>
      <c r="D175" s="128">
        <f t="shared" si="44"/>
        <v>0</v>
      </c>
      <c r="E175" s="128">
        <f t="shared" si="45"/>
        <v>4</v>
      </c>
      <c r="F175" s="128">
        <f t="shared" si="46"/>
        <v>0</v>
      </c>
      <c r="G175" s="129">
        <v>172</v>
      </c>
      <c r="H175" s="204" t="str">
        <f t="shared" si="47"/>
        <v/>
      </c>
      <c r="I175" s="169" t="str">
        <f>AC175&amp;"-"&amp;IF(AC175="","",COUNTIF($AC$4:AC175,AC175))</f>
        <v>-</v>
      </c>
      <c r="J175" s="124"/>
      <c r="K175" s="240"/>
      <c r="L175" s="182"/>
      <c r="M175" s="241"/>
      <c r="N175" s="243"/>
      <c r="O175" s="118"/>
      <c r="P175" s="56"/>
      <c r="Q175" s="25"/>
      <c r="R175" s="130" t="str">
        <f t="shared" si="48"/>
        <v/>
      </c>
      <c r="S175" s="26"/>
      <c r="T175" s="26"/>
      <c r="U175" s="227"/>
      <c r="V175" s="27"/>
      <c r="W175" s="28"/>
      <c r="X175" s="119"/>
      <c r="Y175" s="119"/>
      <c r="Z175" s="119"/>
      <c r="AA175" s="119"/>
      <c r="AB175" s="119"/>
      <c r="AC175" s="119" t="str">
        <f>IF(AB175="","",COUNTIF($AB$4:AB175,AB175))</f>
        <v/>
      </c>
      <c r="AD175" s="175"/>
      <c r="AE175" s="323"/>
      <c r="AF175" s="245"/>
      <c r="AG175" s="231"/>
      <c r="AH175" s="262">
        <f t="shared" si="49"/>
        <v>0</v>
      </c>
      <c r="AI175" s="47"/>
      <c r="AJ175" s="87" t="str">
        <f t="shared" si="53"/>
        <v/>
      </c>
      <c r="AK175" s="254"/>
      <c r="AL175" s="30"/>
      <c r="AM175" s="109"/>
      <c r="AN175" s="29"/>
      <c r="AO175" s="33"/>
      <c r="AP175" s="249"/>
      <c r="AQ175" s="251"/>
      <c r="AR175" s="106"/>
      <c r="AS175" s="32"/>
      <c r="AT175" s="31"/>
      <c r="AU175" s="32"/>
      <c r="AV175" s="265"/>
      <c r="AW175" s="271"/>
      <c r="AX175" s="271" t="str">
        <f t="shared" si="50"/>
        <v/>
      </c>
      <c r="AY175" s="282" t="str">
        <f t="shared" si="51"/>
        <v/>
      </c>
      <c r="AZ175" s="276"/>
      <c r="BA175" s="276"/>
      <c r="BB175" s="276"/>
      <c r="BC175" s="276"/>
      <c r="BD175" s="276"/>
      <c r="BE175" s="277"/>
      <c r="BF175" s="277"/>
    </row>
    <row r="176" spans="1:58" ht="24" customHeight="1">
      <c r="A176" s="126">
        <f t="shared" si="41"/>
        <v>7</v>
      </c>
      <c r="B176" s="126">
        <f t="shared" si="42"/>
        <v>0</v>
      </c>
      <c r="C176" s="128">
        <f t="shared" si="43"/>
        <v>9</v>
      </c>
      <c r="D176" s="128">
        <f t="shared" si="44"/>
        <v>0</v>
      </c>
      <c r="E176" s="128">
        <f t="shared" si="45"/>
        <v>4</v>
      </c>
      <c r="F176" s="128">
        <f t="shared" si="46"/>
        <v>0</v>
      </c>
      <c r="G176" s="127">
        <v>173</v>
      </c>
      <c r="H176" s="204" t="str">
        <f t="shared" si="47"/>
        <v/>
      </c>
      <c r="I176" s="169" t="str">
        <f>AC176&amp;"-"&amp;IF(AC176="","",COUNTIF($AC$4:AC176,AC176))</f>
        <v>-</v>
      </c>
      <c r="J176" s="124"/>
      <c r="K176" s="240"/>
      <c r="L176" s="182"/>
      <c r="M176" s="241"/>
      <c r="N176" s="243"/>
      <c r="O176" s="118"/>
      <c r="P176" s="56"/>
      <c r="Q176" s="25"/>
      <c r="R176" s="130" t="str">
        <f t="shared" si="48"/>
        <v/>
      </c>
      <c r="S176" s="26"/>
      <c r="T176" s="26"/>
      <c r="U176" s="227"/>
      <c r="V176" s="27"/>
      <c r="W176" s="28"/>
      <c r="X176" s="119"/>
      <c r="Y176" s="119"/>
      <c r="Z176" s="119"/>
      <c r="AA176" s="119"/>
      <c r="AB176" s="119"/>
      <c r="AC176" s="119" t="str">
        <f>IF(AB176="","",COUNTIF($AB$4:AB176,AB176))</f>
        <v/>
      </c>
      <c r="AD176" s="175"/>
      <c r="AE176" s="323"/>
      <c r="AF176" s="245"/>
      <c r="AG176" s="231"/>
      <c r="AH176" s="262">
        <f t="shared" si="49"/>
        <v>0</v>
      </c>
      <c r="AI176" s="47"/>
      <c r="AJ176" s="87" t="str">
        <f t="shared" si="53"/>
        <v/>
      </c>
      <c r="AK176" s="254"/>
      <c r="AL176" s="30"/>
      <c r="AM176" s="109"/>
      <c r="AN176" s="29"/>
      <c r="AO176" s="33"/>
      <c r="AP176" s="249"/>
      <c r="AQ176" s="251"/>
      <c r="AR176" s="106"/>
      <c r="AS176" s="32"/>
      <c r="AT176" s="31"/>
      <c r="AU176" s="32"/>
      <c r="AV176" s="265"/>
      <c r="AW176" s="271"/>
      <c r="AX176" s="271" t="str">
        <f t="shared" si="50"/>
        <v/>
      </c>
      <c r="AY176" s="282" t="str">
        <f t="shared" si="51"/>
        <v/>
      </c>
      <c r="AZ176" s="276"/>
      <c r="BA176" s="276"/>
      <c r="BB176" s="276"/>
      <c r="BC176" s="276"/>
      <c r="BD176" s="276"/>
      <c r="BE176" s="277"/>
      <c r="BF176" s="277"/>
    </row>
    <row r="177" spans="1:58" ht="24" customHeight="1">
      <c r="A177" s="126">
        <f t="shared" si="41"/>
        <v>7</v>
      </c>
      <c r="B177" s="126">
        <f t="shared" si="42"/>
        <v>0</v>
      </c>
      <c r="C177" s="128">
        <f t="shared" si="43"/>
        <v>9</v>
      </c>
      <c r="D177" s="128">
        <f t="shared" si="44"/>
        <v>0</v>
      </c>
      <c r="E177" s="128">
        <f t="shared" si="45"/>
        <v>4</v>
      </c>
      <c r="F177" s="128">
        <f t="shared" si="46"/>
        <v>0</v>
      </c>
      <c r="G177" s="129">
        <v>174</v>
      </c>
      <c r="H177" s="204" t="str">
        <f t="shared" si="47"/>
        <v/>
      </c>
      <c r="I177" s="169" t="str">
        <f>AC177&amp;"-"&amp;IF(AC177="","",COUNTIF($AC$4:AC177,AC177))</f>
        <v>-</v>
      </c>
      <c r="J177" s="124"/>
      <c r="K177" s="240"/>
      <c r="L177" s="182"/>
      <c r="M177" s="241"/>
      <c r="N177" s="243"/>
      <c r="O177" s="118"/>
      <c r="P177" s="56"/>
      <c r="Q177" s="25"/>
      <c r="R177" s="130" t="str">
        <f t="shared" si="48"/>
        <v/>
      </c>
      <c r="S177" s="26"/>
      <c r="T177" s="26"/>
      <c r="U177" s="227"/>
      <c r="V177" s="27"/>
      <c r="W177" s="28"/>
      <c r="X177" s="119"/>
      <c r="Y177" s="119"/>
      <c r="Z177" s="119"/>
      <c r="AA177" s="119"/>
      <c r="AB177" s="119"/>
      <c r="AC177" s="119" t="str">
        <f>IF(AB177="","",COUNTIF($AB$4:AB177,AB177))</f>
        <v/>
      </c>
      <c r="AD177" s="175"/>
      <c r="AE177" s="323"/>
      <c r="AF177" s="245"/>
      <c r="AG177" s="231"/>
      <c r="AH177" s="262">
        <f t="shared" si="49"/>
        <v>0</v>
      </c>
      <c r="AI177" s="47"/>
      <c r="AJ177" s="87" t="str">
        <f t="shared" si="53"/>
        <v/>
      </c>
      <c r="AK177" s="254"/>
      <c r="AL177" s="30"/>
      <c r="AM177" s="109"/>
      <c r="AN177" s="29"/>
      <c r="AO177" s="33"/>
      <c r="AP177" s="249"/>
      <c r="AQ177" s="251"/>
      <c r="AR177" s="106"/>
      <c r="AS177" s="32"/>
      <c r="AT177" s="31"/>
      <c r="AU177" s="32"/>
      <c r="AV177" s="265"/>
      <c r="AW177" s="271"/>
      <c r="AX177" s="271" t="str">
        <f t="shared" si="50"/>
        <v/>
      </c>
      <c r="AY177" s="282" t="str">
        <f t="shared" si="51"/>
        <v/>
      </c>
      <c r="AZ177" s="276"/>
      <c r="BA177" s="276"/>
      <c r="BB177" s="276"/>
      <c r="BC177" s="276"/>
      <c r="BD177" s="276"/>
      <c r="BE177" s="277"/>
      <c r="BF177" s="277"/>
    </row>
    <row r="178" spans="1:58" ht="24" customHeight="1">
      <c r="A178" s="126">
        <f t="shared" si="41"/>
        <v>7</v>
      </c>
      <c r="B178" s="126">
        <f t="shared" si="42"/>
        <v>0</v>
      </c>
      <c r="C178" s="128">
        <f t="shared" si="43"/>
        <v>9</v>
      </c>
      <c r="D178" s="128">
        <f t="shared" si="44"/>
        <v>0</v>
      </c>
      <c r="E178" s="128">
        <f t="shared" si="45"/>
        <v>4</v>
      </c>
      <c r="F178" s="128">
        <f t="shared" si="46"/>
        <v>0</v>
      </c>
      <c r="G178" s="127">
        <v>175</v>
      </c>
      <c r="H178" s="204" t="str">
        <f t="shared" si="47"/>
        <v/>
      </c>
      <c r="I178" s="169" t="str">
        <f>AC178&amp;"-"&amp;IF(AC178="","",COUNTIF($AC$4:AC178,AC178))</f>
        <v>-</v>
      </c>
      <c r="J178" s="124"/>
      <c r="K178" s="240"/>
      <c r="L178" s="182"/>
      <c r="M178" s="241"/>
      <c r="N178" s="243"/>
      <c r="O178" s="118"/>
      <c r="P178" s="56"/>
      <c r="Q178" s="25"/>
      <c r="R178" s="130" t="str">
        <f t="shared" si="48"/>
        <v/>
      </c>
      <c r="S178" s="26"/>
      <c r="T178" s="26"/>
      <c r="U178" s="227"/>
      <c r="V178" s="27"/>
      <c r="W178" s="28"/>
      <c r="X178" s="119"/>
      <c r="Y178" s="119"/>
      <c r="Z178" s="119"/>
      <c r="AA178" s="119"/>
      <c r="AB178" s="119"/>
      <c r="AC178" s="119" t="str">
        <f>IF(AB178="","",COUNTIF($AB$4:AB178,AB178))</f>
        <v/>
      </c>
      <c r="AD178" s="175"/>
      <c r="AE178" s="323"/>
      <c r="AF178" s="245"/>
      <c r="AG178" s="231"/>
      <c r="AH178" s="262">
        <f t="shared" si="49"/>
        <v>0</v>
      </c>
      <c r="AI178" s="47"/>
      <c r="AJ178" s="87" t="str">
        <f t="shared" si="53"/>
        <v/>
      </c>
      <c r="AK178" s="254"/>
      <c r="AL178" s="30"/>
      <c r="AM178" s="109"/>
      <c r="AN178" s="29"/>
      <c r="AO178" s="33"/>
      <c r="AP178" s="249"/>
      <c r="AQ178" s="251"/>
      <c r="AR178" s="106"/>
      <c r="AS178" s="32"/>
      <c r="AT178" s="31"/>
      <c r="AU178" s="32"/>
      <c r="AV178" s="265"/>
      <c r="AW178" s="271"/>
      <c r="AX178" s="271" t="str">
        <f t="shared" si="50"/>
        <v/>
      </c>
      <c r="AY178" s="282" t="str">
        <f t="shared" si="51"/>
        <v/>
      </c>
      <c r="AZ178" s="276"/>
      <c r="BA178" s="276"/>
      <c r="BB178" s="276"/>
      <c r="BC178" s="276"/>
      <c r="BD178" s="276"/>
      <c r="BE178" s="277"/>
      <c r="BF178" s="277"/>
    </row>
    <row r="179" spans="1:58" ht="24" customHeight="1">
      <c r="A179" s="126">
        <f t="shared" si="41"/>
        <v>7</v>
      </c>
      <c r="B179" s="126">
        <f t="shared" si="42"/>
        <v>0</v>
      </c>
      <c r="C179" s="128">
        <f t="shared" si="43"/>
        <v>9</v>
      </c>
      <c r="D179" s="128">
        <f t="shared" si="44"/>
        <v>0</v>
      </c>
      <c r="E179" s="128">
        <f t="shared" si="45"/>
        <v>4</v>
      </c>
      <c r="F179" s="128">
        <f t="shared" si="46"/>
        <v>0</v>
      </c>
      <c r="G179" s="129">
        <v>176</v>
      </c>
      <c r="H179" s="204" t="str">
        <f t="shared" si="47"/>
        <v/>
      </c>
      <c r="I179" s="169" t="str">
        <f>AC179&amp;"-"&amp;IF(AC179="","",COUNTIF($AC$4:AC179,AC179))</f>
        <v>-</v>
      </c>
      <c r="J179" s="124"/>
      <c r="K179" s="240"/>
      <c r="L179" s="182"/>
      <c r="M179" s="241"/>
      <c r="N179" s="243"/>
      <c r="O179" s="118"/>
      <c r="P179" s="56"/>
      <c r="Q179" s="25"/>
      <c r="R179" s="130" t="str">
        <f t="shared" si="48"/>
        <v/>
      </c>
      <c r="S179" s="26"/>
      <c r="T179" s="26"/>
      <c r="U179" s="227"/>
      <c r="V179" s="27"/>
      <c r="W179" s="28"/>
      <c r="X179" s="119"/>
      <c r="Y179" s="119"/>
      <c r="Z179" s="119"/>
      <c r="AA179" s="119"/>
      <c r="AB179" s="119"/>
      <c r="AC179" s="119" t="str">
        <f>IF(AB179="","",COUNTIF($AB$4:AB179,AB179))</f>
        <v/>
      </c>
      <c r="AD179" s="175"/>
      <c r="AE179" s="323"/>
      <c r="AF179" s="245"/>
      <c r="AG179" s="231"/>
      <c r="AH179" s="262">
        <f t="shared" si="49"/>
        <v>0</v>
      </c>
      <c r="AI179" s="47"/>
      <c r="AJ179" s="87" t="str">
        <f t="shared" si="53"/>
        <v/>
      </c>
      <c r="AK179" s="254"/>
      <c r="AL179" s="30"/>
      <c r="AM179" s="109"/>
      <c r="AN179" s="29"/>
      <c r="AO179" s="33"/>
      <c r="AP179" s="249"/>
      <c r="AQ179" s="251"/>
      <c r="AR179" s="106"/>
      <c r="AS179" s="32"/>
      <c r="AT179" s="31"/>
      <c r="AU179" s="208"/>
      <c r="AV179" s="265"/>
      <c r="AW179" s="271"/>
      <c r="AX179" s="271" t="str">
        <f t="shared" si="50"/>
        <v/>
      </c>
      <c r="AY179" s="282" t="str">
        <f t="shared" si="51"/>
        <v/>
      </c>
      <c r="AZ179" s="276"/>
      <c r="BA179" s="276"/>
      <c r="BB179" s="276"/>
      <c r="BC179" s="276"/>
      <c r="BD179" s="276"/>
      <c r="BE179" s="277"/>
      <c r="BF179" s="277"/>
    </row>
    <row r="180" spans="1:58" ht="24" customHeight="1">
      <c r="A180" s="126">
        <f t="shared" si="41"/>
        <v>7</v>
      </c>
      <c r="B180" s="126">
        <f t="shared" si="42"/>
        <v>0</v>
      </c>
      <c r="C180" s="128">
        <f t="shared" si="43"/>
        <v>9</v>
      </c>
      <c r="D180" s="128">
        <f t="shared" si="44"/>
        <v>0</v>
      </c>
      <c r="E180" s="128">
        <f t="shared" si="45"/>
        <v>4</v>
      </c>
      <c r="F180" s="128">
        <f t="shared" si="46"/>
        <v>0</v>
      </c>
      <c r="G180" s="127">
        <v>177</v>
      </c>
      <c r="H180" s="204" t="str">
        <f t="shared" si="47"/>
        <v/>
      </c>
      <c r="I180" s="169" t="str">
        <f>AC180&amp;"-"&amp;IF(AC180="","",COUNTIF($AC$4:AC180,AC180))</f>
        <v>-</v>
      </c>
      <c r="J180" s="124"/>
      <c r="K180" s="240"/>
      <c r="L180" s="182"/>
      <c r="M180" s="241"/>
      <c r="N180" s="243"/>
      <c r="O180" s="118"/>
      <c r="P180" s="56"/>
      <c r="Q180" s="25"/>
      <c r="R180" s="130" t="str">
        <f t="shared" si="48"/>
        <v/>
      </c>
      <c r="S180" s="26"/>
      <c r="T180" s="26"/>
      <c r="U180" s="227"/>
      <c r="V180" s="27"/>
      <c r="W180" s="28"/>
      <c r="X180" s="119"/>
      <c r="Y180" s="119"/>
      <c r="Z180" s="119"/>
      <c r="AA180" s="119"/>
      <c r="AB180" s="119"/>
      <c r="AC180" s="119" t="str">
        <f>IF(AB180="","",COUNTIF($AB$4:AB180,AB180))</f>
        <v/>
      </c>
      <c r="AD180" s="175"/>
      <c r="AE180" s="323"/>
      <c r="AF180" s="245"/>
      <c r="AG180" s="231"/>
      <c r="AH180" s="262">
        <f t="shared" si="49"/>
        <v>0</v>
      </c>
      <c r="AI180" s="47"/>
      <c r="AJ180" s="87" t="str">
        <f t="shared" si="53"/>
        <v/>
      </c>
      <c r="AK180" s="254"/>
      <c r="AL180" s="30"/>
      <c r="AM180" s="109"/>
      <c r="AN180" s="29"/>
      <c r="AO180" s="33"/>
      <c r="AP180" s="249"/>
      <c r="AQ180" s="251"/>
      <c r="AR180" s="106"/>
      <c r="AS180" s="32"/>
      <c r="AT180" s="31"/>
      <c r="AU180" s="32"/>
      <c r="AV180" s="265"/>
      <c r="AW180" s="271"/>
      <c r="AX180" s="271" t="str">
        <f t="shared" si="50"/>
        <v/>
      </c>
      <c r="AY180" s="282" t="str">
        <f t="shared" si="51"/>
        <v/>
      </c>
      <c r="AZ180" s="276"/>
      <c r="BA180" s="276"/>
      <c r="BB180" s="276"/>
      <c r="BC180" s="276"/>
      <c r="BD180" s="276"/>
      <c r="BE180" s="277"/>
      <c r="BF180" s="277"/>
    </row>
    <row r="181" spans="1:58" ht="24" customHeight="1">
      <c r="A181" s="126">
        <f t="shared" si="41"/>
        <v>7</v>
      </c>
      <c r="B181" s="126">
        <f t="shared" si="42"/>
        <v>0</v>
      </c>
      <c r="C181" s="128">
        <f t="shared" si="43"/>
        <v>9</v>
      </c>
      <c r="D181" s="128">
        <f t="shared" si="44"/>
        <v>0</v>
      </c>
      <c r="E181" s="128">
        <f t="shared" si="45"/>
        <v>4</v>
      </c>
      <c r="F181" s="128">
        <f t="shared" si="46"/>
        <v>0</v>
      </c>
      <c r="G181" s="129">
        <v>178</v>
      </c>
      <c r="H181" s="204" t="str">
        <f t="shared" si="47"/>
        <v/>
      </c>
      <c r="I181" s="169" t="str">
        <f>AC181&amp;"-"&amp;IF(AC181="","",COUNTIF($AC$4:AC181,AC181))</f>
        <v>-</v>
      </c>
      <c r="J181" s="124"/>
      <c r="K181" s="240"/>
      <c r="L181" s="182"/>
      <c r="M181" s="241"/>
      <c r="N181" s="243"/>
      <c r="O181" s="118"/>
      <c r="P181" s="56"/>
      <c r="Q181" s="25"/>
      <c r="R181" s="130" t="str">
        <f t="shared" si="48"/>
        <v/>
      </c>
      <c r="S181" s="26"/>
      <c r="T181" s="26"/>
      <c r="U181" s="227"/>
      <c r="V181" s="27"/>
      <c r="W181" s="28"/>
      <c r="X181" s="119"/>
      <c r="Y181" s="119"/>
      <c r="Z181" s="119"/>
      <c r="AA181" s="119"/>
      <c r="AB181" s="119"/>
      <c r="AC181" s="119" t="str">
        <f>IF(AB181="","",COUNTIF($AB$4:AB181,AB181))</f>
        <v/>
      </c>
      <c r="AD181" s="175"/>
      <c r="AE181" s="323"/>
      <c r="AF181" s="245"/>
      <c r="AG181" s="231"/>
      <c r="AH181" s="262">
        <f t="shared" si="49"/>
        <v>0</v>
      </c>
      <c r="AI181" s="47"/>
      <c r="AJ181" s="87" t="str">
        <f t="shared" si="53"/>
        <v/>
      </c>
      <c r="AK181" s="254"/>
      <c r="AL181" s="30"/>
      <c r="AM181" s="109"/>
      <c r="AN181" s="29"/>
      <c r="AO181" s="33"/>
      <c r="AP181" s="249"/>
      <c r="AQ181" s="251"/>
      <c r="AR181" s="106"/>
      <c r="AS181" s="32"/>
      <c r="AT181" s="31"/>
      <c r="AU181" s="32"/>
      <c r="AV181" s="265"/>
      <c r="AW181" s="271"/>
      <c r="AX181" s="271" t="str">
        <f t="shared" si="50"/>
        <v/>
      </c>
      <c r="AY181" s="282" t="str">
        <f t="shared" si="51"/>
        <v/>
      </c>
      <c r="AZ181" s="276"/>
      <c r="BA181" s="276"/>
      <c r="BB181" s="276"/>
      <c r="BC181" s="276"/>
      <c r="BD181" s="276"/>
      <c r="BE181" s="277"/>
      <c r="BF181" s="277"/>
    </row>
    <row r="182" spans="1:58" ht="24" customHeight="1">
      <c r="A182" s="126">
        <f t="shared" si="41"/>
        <v>7</v>
      </c>
      <c r="B182" s="126">
        <f t="shared" si="42"/>
        <v>0</v>
      </c>
      <c r="C182" s="128">
        <f t="shared" si="43"/>
        <v>9</v>
      </c>
      <c r="D182" s="128">
        <f t="shared" si="44"/>
        <v>0</v>
      </c>
      <c r="E182" s="128">
        <f t="shared" si="45"/>
        <v>4</v>
      </c>
      <c r="F182" s="128">
        <f t="shared" si="46"/>
        <v>0</v>
      </c>
      <c r="G182" s="127">
        <v>179</v>
      </c>
      <c r="H182" s="204" t="str">
        <f t="shared" si="47"/>
        <v/>
      </c>
      <c r="I182" s="169" t="str">
        <f>AC182&amp;"-"&amp;IF(AC182="","",COUNTIF($AC$4:AC182,AC182))</f>
        <v>-</v>
      </c>
      <c r="J182" s="124"/>
      <c r="K182" s="240"/>
      <c r="L182" s="182"/>
      <c r="M182" s="241"/>
      <c r="N182" s="243"/>
      <c r="O182" s="118"/>
      <c r="P182" s="56"/>
      <c r="Q182" s="25"/>
      <c r="R182" s="130" t="str">
        <f t="shared" si="48"/>
        <v/>
      </c>
      <c r="S182" s="26"/>
      <c r="T182" s="26"/>
      <c r="U182" s="227"/>
      <c r="V182" s="27"/>
      <c r="W182" s="28"/>
      <c r="X182" s="119"/>
      <c r="Y182" s="119"/>
      <c r="Z182" s="119"/>
      <c r="AA182" s="119"/>
      <c r="AB182" s="119"/>
      <c r="AC182" s="119" t="str">
        <f>IF(AB182="","",COUNTIF($AB$4:AB182,AB182))</f>
        <v/>
      </c>
      <c r="AD182" s="175"/>
      <c r="AE182" s="323"/>
      <c r="AF182" s="245"/>
      <c r="AG182" s="231"/>
      <c r="AH182" s="262">
        <f t="shared" si="49"/>
        <v>0</v>
      </c>
      <c r="AI182" s="47"/>
      <c r="AJ182" s="87" t="str">
        <f t="shared" si="53"/>
        <v/>
      </c>
      <c r="AK182" s="254"/>
      <c r="AL182" s="30"/>
      <c r="AM182" s="109"/>
      <c r="AN182" s="29"/>
      <c r="AO182" s="33"/>
      <c r="AP182" s="249"/>
      <c r="AQ182" s="251"/>
      <c r="AR182" s="106"/>
      <c r="AS182" s="32"/>
      <c r="AT182" s="31"/>
      <c r="AU182" s="32"/>
      <c r="AV182" s="265"/>
      <c r="AW182" s="271"/>
      <c r="AX182" s="271" t="str">
        <f t="shared" si="50"/>
        <v/>
      </c>
      <c r="AY182" s="282" t="str">
        <f t="shared" si="51"/>
        <v/>
      </c>
      <c r="AZ182" s="276"/>
      <c r="BA182" s="276"/>
      <c r="BB182" s="276"/>
      <c r="BC182" s="276"/>
      <c r="BD182" s="276"/>
      <c r="BE182" s="277"/>
      <c r="BF182" s="277"/>
    </row>
    <row r="183" spans="1:58" ht="33.6" customHeight="1">
      <c r="A183" s="126">
        <f t="shared" si="41"/>
        <v>7</v>
      </c>
      <c r="B183" s="126">
        <f t="shared" si="42"/>
        <v>0</v>
      </c>
      <c r="C183" s="128">
        <f t="shared" si="43"/>
        <v>9</v>
      </c>
      <c r="D183" s="128">
        <f t="shared" si="44"/>
        <v>0</v>
      </c>
      <c r="E183" s="128">
        <f t="shared" si="45"/>
        <v>4</v>
      </c>
      <c r="F183" s="128">
        <f t="shared" si="46"/>
        <v>0</v>
      </c>
      <c r="G183" s="129">
        <v>180</v>
      </c>
      <c r="H183" s="204" t="str">
        <f t="shared" si="47"/>
        <v/>
      </c>
      <c r="I183" s="169" t="str">
        <f>AC183&amp;"-"&amp;IF(AC183="","",COUNTIF($AC$4:AC183,AC183))</f>
        <v>-</v>
      </c>
      <c r="J183" s="124"/>
      <c r="K183" s="240"/>
      <c r="L183" s="182"/>
      <c r="M183" s="241"/>
      <c r="N183" s="243"/>
      <c r="O183" s="118"/>
      <c r="P183" s="56"/>
      <c r="Q183" s="25"/>
      <c r="R183" s="130" t="str">
        <f t="shared" si="48"/>
        <v/>
      </c>
      <c r="S183" s="26"/>
      <c r="T183" s="26"/>
      <c r="U183" s="227"/>
      <c r="V183" s="27"/>
      <c r="W183" s="28"/>
      <c r="X183" s="119"/>
      <c r="Y183" s="119"/>
      <c r="Z183" s="119"/>
      <c r="AA183" s="119"/>
      <c r="AB183" s="119"/>
      <c r="AC183" s="119" t="str">
        <f>IF(AB183="","",COUNTIF($AB$4:AB183,AB183))</f>
        <v/>
      </c>
      <c r="AD183" s="175"/>
      <c r="AE183" s="323"/>
      <c r="AF183" s="245"/>
      <c r="AG183" s="231"/>
      <c r="AH183" s="262">
        <f t="shared" si="49"/>
        <v>0</v>
      </c>
      <c r="AI183" s="47"/>
      <c r="AJ183" s="87" t="str">
        <f t="shared" si="53"/>
        <v/>
      </c>
      <c r="AK183" s="254"/>
      <c r="AL183" s="30"/>
      <c r="AM183" s="109"/>
      <c r="AN183" s="29"/>
      <c r="AO183" s="33"/>
      <c r="AP183" s="249"/>
      <c r="AQ183" s="251"/>
      <c r="AR183" s="106"/>
      <c r="AS183" s="32"/>
      <c r="AT183" s="31"/>
      <c r="AU183" s="32"/>
      <c r="AV183" s="265"/>
      <c r="AW183" s="271"/>
      <c r="AX183" s="271" t="str">
        <f t="shared" si="50"/>
        <v/>
      </c>
      <c r="AY183" s="282" t="str">
        <f t="shared" si="51"/>
        <v/>
      </c>
      <c r="AZ183" s="276"/>
      <c r="BA183" s="276"/>
      <c r="BB183" s="276"/>
      <c r="BC183" s="276"/>
      <c r="BD183" s="276"/>
      <c r="BE183" s="277"/>
      <c r="BF183" s="277"/>
    </row>
    <row r="184" spans="1:58" ht="24" customHeight="1">
      <c r="A184" s="126">
        <f t="shared" si="41"/>
        <v>7</v>
      </c>
      <c r="B184" s="126">
        <f t="shared" si="42"/>
        <v>0</v>
      </c>
      <c r="C184" s="128">
        <f t="shared" si="43"/>
        <v>9</v>
      </c>
      <c r="D184" s="128">
        <f t="shared" si="44"/>
        <v>0</v>
      </c>
      <c r="E184" s="128">
        <f t="shared" si="45"/>
        <v>4</v>
      </c>
      <c r="F184" s="128">
        <f t="shared" si="46"/>
        <v>0</v>
      </c>
      <c r="G184" s="127">
        <v>181</v>
      </c>
      <c r="H184" s="204" t="str">
        <f t="shared" si="47"/>
        <v/>
      </c>
      <c r="I184" s="169" t="str">
        <f>AC184&amp;"-"&amp;IF(AC184="","",COUNTIF($AC$4:AC184,AC184))</f>
        <v>-</v>
      </c>
      <c r="J184" s="124"/>
      <c r="K184" s="240"/>
      <c r="L184" s="182"/>
      <c r="M184" s="241"/>
      <c r="N184" s="243"/>
      <c r="O184" s="118"/>
      <c r="P184" s="56"/>
      <c r="Q184" s="25"/>
      <c r="R184" s="130" t="str">
        <f t="shared" si="48"/>
        <v/>
      </c>
      <c r="S184" s="26"/>
      <c r="T184" s="26"/>
      <c r="U184" s="227"/>
      <c r="V184" s="27"/>
      <c r="W184" s="28"/>
      <c r="X184" s="119"/>
      <c r="Y184" s="119"/>
      <c r="Z184" s="119"/>
      <c r="AA184" s="119"/>
      <c r="AB184" s="119"/>
      <c r="AC184" s="119" t="str">
        <f>IF(AB184="","",COUNTIF($AB$4:AB184,AB184))</f>
        <v/>
      </c>
      <c r="AD184" s="175"/>
      <c r="AE184" s="323"/>
      <c r="AF184" s="245"/>
      <c r="AG184" s="231"/>
      <c r="AH184" s="262">
        <f t="shared" si="49"/>
        <v>0</v>
      </c>
      <c r="AI184" s="47"/>
      <c r="AJ184" s="87" t="str">
        <f t="shared" si="53"/>
        <v/>
      </c>
      <c r="AK184" s="254"/>
      <c r="AL184" s="30"/>
      <c r="AM184" s="109"/>
      <c r="AN184" s="29"/>
      <c r="AO184" s="33"/>
      <c r="AP184" s="249"/>
      <c r="AQ184" s="251"/>
      <c r="AR184" s="106"/>
      <c r="AS184" s="32"/>
      <c r="AT184" s="31"/>
      <c r="AU184" s="32"/>
      <c r="AV184" s="265"/>
      <c r="AW184" s="271"/>
      <c r="AX184" s="271" t="str">
        <f t="shared" si="50"/>
        <v/>
      </c>
      <c r="AY184" s="282" t="str">
        <f t="shared" si="51"/>
        <v/>
      </c>
      <c r="AZ184" s="276"/>
      <c r="BA184" s="276"/>
      <c r="BB184" s="276"/>
      <c r="BC184" s="276"/>
      <c r="BD184" s="276"/>
      <c r="BE184" s="277"/>
      <c r="BF184" s="277"/>
    </row>
    <row r="185" spans="1:58" ht="24" customHeight="1">
      <c r="A185" s="126">
        <f t="shared" si="41"/>
        <v>7</v>
      </c>
      <c r="B185" s="126">
        <f t="shared" si="42"/>
        <v>0</v>
      </c>
      <c r="C185" s="128">
        <f t="shared" si="43"/>
        <v>9</v>
      </c>
      <c r="D185" s="128">
        <f t="shared" si="44"/>
        <v>0</v>
      </c>
      <c r="E185" s="128">
        <f t="shared" si="45"/>
        <v>4</v>
      </c>
      <c r="F185" s="128">
        <f t="shared" si="46"/>
        <v>0</v>
      </c>
      <c r="G185" s="129">
        <v>182</v>
      </c>
      <c r="H185" s="204" t="str">
        <f t="shared" si="47"/>
        <v/>
      </c>
      <c r="I185" s="169" t="str">
        <f>AC185&amp;"-"&amp;IF(AC185="","",COUNTIF($AC$4:AC185,AC185))</f>
        <v>-</v>
      </c>
      <c r="J185" s="124"/>
      <c r="K185" s="240"/>
      <c r="L185" s="182"/>
      <c r="M185" s="241"/>
      <c r="N185" s="243"/>
      <c r="O185" s="118"/>
      <c r="P185" s="56"/>
      <c r="Q185" s="25"/>
      <c r="R185" s="130" t="str">
        <f t="shared" si="48"/>
        <v/>
      </c>
      <c r="S185" s="26"/>
      <c r="T185" s="26"/>
      <c r="U185" s="227"/>
      <c r="V185" s="27"/>
      <c r="W185" s="28"/>
      <c r="X185" s="119"/>
      <c r="Y185" s="119"/>
      <c r="Z185" s="119"/>
      <c r="AA185" s="119"/>
      <c r="AB185" s="119"/>
      <c r="AC185" s="119" t="str">
        <f>IF(AB185="","",COUNTIF($AB$4:AB185,AB185))</f>
        <v/>
      </c>
      <c r="AD185" s="175"/>
      <c r="AE185" s="323"/>
      <c r="AF185" s="245"/>
      <c r="AG185" s="231"/>
      <c r="AH185" s="262">
        <f t="shared" si="49"/>
        <v>0</v>
      </c>
      <c r="AI185" s="47"/>
      <c r="AJ185" s="87" t="str">
        <f t="shared" si="53"/>
        <v/>
      </c>
      <c r="AK185" s="254"/>
      <c r="AL185" s="30"/>
      <c r="AM185" s="109"/>
      <c r="AN185" s="29"/>
      <c r="AO185" s="33"/>
      <c r="AP185" s="249"/>
      <c r="AQ185" s="251"/>
      <c r="AR185" s="106"/>
      <c r="AS185" s="32"/>
      <c r="AT185" s="31"/>
      <c r="AU185" s="32"/>
      <c r="AV185" s="265"/>
      <c r="AW185" s="271"/>
      <c r="AX185" s="271" t="str">
        <f t="shared" si="50"/>
        <v/>
      </c>
      <c r="AY185" s="282" t="str">
        <f t="shared" si="51"/>
        <v/>
      </c>
      <c r="AZ185" s="276"/>
      <c r="BA185" s="276"/>
      <c r="BB185" s="276"/>
      <c r="BC185" s="276"/>
      <c r="BD185" s="276"/>
      <c r="BE185" s="277"/>
      <c r="BF185" s="277"/>
    </row>
    <row r="186" spans="1:58" ht="24" customHeight="1">
      <c r="A186" s="126">
        <f t="shared" si="41"/>
        <v>7</v>
      </c>
      <c r="B186" s="126">
        <f t="shared" si="42"/>
        <v>0</v>
      </c>
      <c r="C186" s="128">
        <f t="shared" si="43"/>
        <v>9</v>
      </c>
      <c r="D186" s="128">
        <f t="shared" si="44"/>
        <v>0</v>
      </c>
      <c r="E186" s="128">
        <f t="shared" si="45"/>
        <v>4</v>
      </c>
      <c r="F186" s="128">
        <f t="shared" si="46"/>
        <v>0</v>
      </c>
      <c r="G186" s="127">
        <v>183</v>
      </c>
      <c r="H186" s="204" t="str">
        <f t="shared" si="47"/>
        <v/>
      </c>
      <c r="I186" s="169" t="str">
        <f>AC186&amp;"-"&amp;IF(AC186="","",COUNTIF($AC$4:AC186,AC186))</f>
        <v>-</v>
      </c>
      <c r="J186" s="124"/>
      <c r="K186" s="240"/>
      <c r="L186" s="182"/>
      <c r="M186" s="241"/>
      <c r="N186" s="243"/>
      <c r="O186" s="118"/>
      <c r="P186" s="56"/>
      <c r="Q186" s="25"/>
      <c r="R186" s="130" t="str">
        <f t="shared" si="48"/>
        <v/>
      </c>
      <c r="S186" s="26"/>
      <c r="T186" s="26"/>
      <c r="U186" s="227"/>
      <c r="V186" s="27"/>
      <c r="W186" s="28"/>
      <c r="X186" s="119"/>
      <c r="Y186" s="119"/>
      <c r="Z186" s="119"/>
      <c r="AA186" s="119"/>
      <c r="AB186" s="119"/>
      <c r="AC186" s="119" t="str">
        <f>IF(AB186="","",COUNTIF($AB$4:AB186,AB186))</f>
        <v/>
      </c>
      <c r="AD186" s="175"/>
      <c r="AE186" s="323"/>
      <c r="AF186" s="245"/>
      <c r="AG186" s="231"/>
      <c r="AH186" s="262">
        <f t="shared" si="49"/>
        <v>0</v>
      </c>
      <c r="AI186" s="47"/>
      <c r="AJ186" s="87" t="str">
        <f t="shared" si="53"/>
        <v/>
      </c>
      <c r="AK186" s="254"/>
      <c r="AL186" s="30"/>
      <c r="AM186" s="109"/>
      <c r="AN186" s="29"/>
      <c r="AO186" s="33"/>
      <c r="AP186" s="249"/>
      <c r="AQ186" s="251"/>
      <c r="AR186" s="92"/>
      <c r="AS186" s="32"/>
      <c r="AT186" s="31"/>
      <c r="AU186" s="32"/>
      <c r="AV186" s="265"/>
      <c r="AW186" s="271"/>
      <c r="AX186" s="271" t="str">
        <f t="shared" si="50"/>
        <v/>
      </c>
      <c r="AY186" s="282" t="str">
        <f t="shared" si="51"/>
        <v/>
      </c>
      <c r="AZ186" s="276"/>
      <c r="BA186" s="276"/>
      <c r="BB186" s="276"/>
      <c r="BC186" s="276"/>
      <c r="BD186" s="276"/>
      <c r="BE186" s="277"/>
      <c r="BF186" s="277"/>
    </row>
    <row r="187" spans="1:58" ht="24" customHeight="1">
      <c r="A187" s="126">
        <f t="shared" si="41"/>
        <v>7</v>
      </c>
      <c r="B187" s="126">
        <f t="shared" si="42"/>
        <v>0</v>
      </c>
      <c r="C187" s="128">
        <f t="shared" si="43"/>
        <v>9</v>
      </c>
      <c r="D187" s="128">
        <f t="shared" si="44"/>
        <v>0</v>
      </c>
      <c r="E187" s="128">
        <f t="shared" si="45"/>
        <v>4</v>
      </c>
      <c r="F187" s="128">
        <f t="shared" si="46"/>
        <v>0</v>
      </c>
      <c r="G187" s="129">
        <v>184</v>
      </c>
      <c r="H187" s="204" t="str">
        <f t="shared" si="47"/>
        <v/>
      </c>
      <c r="I187" s="169" t="str">
        <f>AC187&amp;"-"&amp;IF(AC187="","",COUNTIF($AC$4:AC187,AC187))</f>
        <v>-</v>
      </c>
      <c r="J187" s="124"/>
      <c r="K187" s="240"/>
      <c r="L187" s="182"/>
      <c r="M187" s="241"/>
      <c r="N187" s="243"/>
      <c r="O187" s="118"/>
      <c r="P187" s="56"/>
      <c r="Q187" s="25"/>
      <c r="R187" s="130" t="str">
        <f t="shared" si="48"/>
        <v/>
      </c>
      <c r="S187" s="26"/>
      <c r="T187" s="26"/>
      <c r="U187" s="227"/>
      <c r="V187" s="27"/>
      <c r="W187" s="28"/>
      <c r="X187" s="119"/>
      <c r="Y187" s="119"/>
      <c r="Z187" s="119"/>
      <c r="AA187" s="119"/>
      <c r="AB187" s="119"/>
      <c r="AC187" s="119" t="str">
        <f>IF(AB187="","",COUNTIF($AB$4:AB187,AB187))</f>
        <v/>
      </c>
      <c r="AD187" s="175"/>
      <c r="AE187" s="323"/>
      <c r="AF187" s="245"/>
      <c r="AG187" s="231"/>
      <c r="AH187" s="262">
        <f t="shared" si="49"/>
        <v>0</v>
      </c>
      <c r="AI187" s="47"/>
      <c r="AJ187" s="87" t="str">
        <f t="shared" si="53"/>
        <v/>
      </c>
      <c r="AK187" s="254"/>
      <c r="AL187" s="30"/>
      <c r="AM187" s="109"/>
      <c r="AN187" s="29"/>
      <c r="AO187" s="33"/>
      <c r="AP187" s="249"/>
      <c r="AQ187" s="251"/>
      <c r="AR187" s="106"/>
      <c r="AS187" s="32"/>
      <c r="AT187" s="31"/>
      <c r="AU187" s="32"/>
      <c r="AV187" s="265"/>
      <c r="AW187" s="271"/>
      <c r="AX187" s="271" t="str">
        <f t="shared" si="50"/>
        <v/>
      </c>
      <c r="AY187" s="282" t="str">
        <f t="shared" si="51"/>
        <v/>
      </c>
      <c r="AZ187" s="276"/>
      <c r="BA187" s="276"/>
      <c r="BB187" s="276"/>
      <c r="BC187" s="276"/>
      <c r="BD187" s="276"/>
      <c r="BE187" s="277"/>
      <c r="BF187" s="277"/>
    </row>
    <row r="188" spans="1:58" ht="24" customHeight="1">
      <c r="A188" s="126">
        <f t="shared" si="41"/>
        <v>7</v>
      </c>
      <c r="B188" s="126">
        <f t="shared" si="42"/>
        <v>0</v>
      </c>
      <c r="C188" s="128">
        <f t="shared" si="43"/>
        <v>9</v>
      </c>
      <c r="D188" s="128">
        <f t="shared" si="44"/>
        <v>0</v>
      </c>
      <c r="E188" s="128">
        <f t="shared" si="45"/>
        <v>4</v>
      </c>
      <c r="F188" s="128">
        <f t="shared" si="46"/>
        <v>0</v>
      </c>
      <c r="G188" s="127">
        <v>185</v>
      </c>
      <c r="H188" s="204" t="str">
        <f t="shared" si="47"/>
        <v/>
      </c>
      <c r="I188" s="169" t="str">
        <f>AC188&amp;"-"&amp;IF(AC188="","",COUNTIF($AC$4:AC188,AC188))</f>
        <v>-</v>
      </c>
      <c r="J188" s="124"/>
      <c r="K188" s="240"/>
      <c r="L188" s="182"/>
      <c r="M188" s="241"/>
      <c r="N188" s="243"/>
      <c r="O188" s="118"/>
      <c r="P188" s="56"/>
      <c r="Q188" s="25"/>
      <c r="R188" s="130" t="str">
        <f t="shared" si="48"/>
        <v/>
      </c>
      <c r="S188" s="26"/>
      <c r="T188" s="26"/>
      <c r="U188" s="227"/>
      <c r="V188" s="27"/>
      <c r="W188" s="28"/>
      <c r="X188" s="119"/>
      <c r="Y188" s="119"/>
      <c r="Z188" s="119"/>
      <c r="AA188" s="119"/>
      <c r="AB188" s="119"/>
      <c r="AC188" s="119" t="str">
        <f>IF(AB188="","",COUNTIF($AB$4:AB188,AB188))</f>
        <v/>
      </c>
      <c r="AD188" s="175"/>
      <c r="AE188" s="323"/>
      <c r="AF188" s="245"/>
      <c r="AG188" s="231"/>
      <c r="AH188" s="262">
        <f t="shared" si="49"/>
        <v>0</v>
      </c>
      <c r="AI188" s="47"/>
      <c r="AJ188" s="87" t="str">
        <f t="shared" si="53"/>
        <v/>
      </c>
      <c r="AK188" s="254"/>
      <c r="AL188" s="30"/>
      <c r="AM188" s="109"/>
      <c r="AN188" s="29"/>
      <c r="AO188" s="33"/>
      <c r="AP188" s="249"/>
      <c r="AQ188" s="251"/>
      <c r="AR188" s="106"/>
      <c r="AS188" s="32"/>
      <c r="AT188" s="31"/>
      <c r="AU188" s="32"/>
      <c r="AV188" s="265"/>
      <c r="AW188" s="271"/>
      <c r="AX188" s="271" t="str">
        <f t="shared" si="50"/>
        <v/>
      </c>
      <c r="AY188" s="282" t="str">
        <f t="shared" si="51"/>
        <v/>
      </c>
      <c r="AZ188" s="276"/>
      <c r="BA188" s="276"/>
      <c r="BB188" s="276"/>
      <c r="BC188" s="276"/>
      <c r="BD188" s="276"/>
      <c r="BE188" s="277"/>
      <c r="BF188" s="277"/>
    </row>
    <row r="189" spans="1:58" ht="24" customHeight="1">
      <c r="A189" s="126">
        <f t="shared" si="41"/>
        <v>7</v>
      </c>
      <c r="B189" s="126">
        <f t="shared" si="42"/>
        <v>0</v>
      </c>
      <c r="C189" s="128">
        <f t="shared" si="43"/>
        <v>9</v>
      </c>
      <c r="D189" s="128">
        <f t="shared" si="44"/>
        <v>0</v>
      </c>
      <c r="E189" s="128">
        <f t="shared" si="45"/>
        <v>4</v>
      </c>
      <c r="F189" s="128">
        <f t="shared" si="46"/>
        <v>0</v>
      </c>
      <c r="G189" s="129">
        <v>186</v>
      </c>
      <c r="H189" s="204" t="str">
        <f t="shared" si="47"/>
        <v/>
      </c>
      <c r="I189" s="169" t="str">
        <f>AC189&amp;"-"&amp;IF(AC189="","",COUNTIF($AC$4:AC189,AC189))</f>
        <v>-</v>
      </c>
      <c r="J189" s="124"/>
      <c r="K189" s="240"/>
      <c r="L189" s="182"/>
      <c r="M189" s="241"/>
      <c r="N189" s="243"/>
      <c r="O189" s="118"/>
      <c r="P189" s="56"/>
      <c r="Q189" s="25"/>
      <c r="R189" s="130" t="str">
        <f t="shared" si="48"/>
        <v/>
      </c>
      <c r="S189" s="26"/>
      <c r="T189" s="26"/>
      <c r="U189" s="227"/>
      <c r="V189" s="27"/>
      <c r="W189" s="28"/>
      <c r="X189" s="119"/>
      <c r="Y189" s="119"/>
      <c r="Z189" s="119"/>
      <c r="AA189" s="119"/>
      <c r="AB189" s="119"/>
      <c r="AC189" s="119" t="str">
        <f>IF(AB189="","",COUNTIF($AB$4:AB189,AB189))</f>
        <v/>
      </c>
      <c r="AD189" s="175"/>
      <c r="AE189" s="323"/>
      <c r="AF189" s="245"/>
      <c r="AG189" s="231"/>
      <c r="AH189" s="262">
        <f t="shared" si="49"/>
        <v>0</v>
      </c>
      <c r="AI189" s="47"/>
      <c r="AJ189" s="87" t="str">
        <f t="shared" si="53"/>
        <v/>
      </c>
      <c r="AK189" s="254"/>
      <c r="AL189" s="30"/>
      <c r="AM189" s="109"/>
      <c r="AN189" s="29"/>
      <c r="AO189" s="33"/>
      <c r="AP189" s="249"/>
      <c r="AQ189" s="251"/>
      <c r="AR189" s="106"/>
      <c r="AS189" s="32"/>
      <c r="AT189" s="31"/>
      <c r="AU189" s="32"/>
      <c r="AV189" s="265"/>
      <c r="AW189" s="271"/>
      <c r="AX189" s="271" t="str">
        <f t="shared" si="50"/>
        <v/>
      </c>
      <c r="AY189" s="282" t="str">
        <f t="shared" si="51"/>
        <v/>
      </c>
      <c r="AZ189" s="276"/>
      <c r="BA189" s="276"/>
      <c r="BB189" s="276"/>
      <c r="BC189" s="276"/>
      <c r="BD189" s="276"/>
      <c r="BE189" s="277"/>
      <c r="BF189" s="277"/>
    </row>
    <row r="190" spans="1:58" ht="37.15" customHeight="1">
      <c r="A190" s="126">
        <f t="shared" si="41"/>
        <v>7</v>
      </c>
      <c r="B190" s="126">
        <f t="shared" si="42"/>
        <v>0</v>
      </c>
      <c r="C190" s="128">
        <f t="shared" si="43"/>
        <v>9</v>
      </c>
      <c r="D190" s="128">
        <f t="shared" si="44"/>
        <v>0</v>
      </c>
      <c r="E190" s="128">
        <f t="shared" si="45"/>
        <v>4</v>
      </c>
      <c r="F190" s="128">
        <f t="shared" si="46"/>
        <v>0</v>
      </c>
      <c r="G190" s="127">
        <v>187</v>
      </c>
      <c r="H190" s="204" t="str">
        <f t="shared" si="47"/>
        <v/>
      </c>
      <c r="I190" s="169" t="str">
        <f>AC190&amp;"-"&amp;IF(AC190="","",COUNTIF($AC$4:AC190,AC190))</f>
        <v>-</v>
      </c>
      <c r="J190" s="124"/>
      <c r="K190" s="240"/>
      <c r="L190" s="182"/>
      <c r="M190" s="241"/>
      <c r="N190" s="243"/>
      <c r="O190" s="118"/>
      <c r="P190" s="56"/>
      <c r="Q190" s="25"/>
      <c r="R190" s="130" t="str">
        <f t="shared" si="48"/>
        <v/>
      </c>
      <c r="S190" s="26"/>
      <c r="T190" s="26"/>
      <c r="U190" s="227"/>
      <c r="V190" s="27"/>
      <c r="W190" s="28"/>
      <c r="X190" s="119"/>
      <c r="Y190" s="119"/>
      <c r="Z190" s="119"/>
      <c r="AA190" s="119"/>
      <c r="AB190" s="119"/>
      <c r="AC190" s="119" t="str">
        <f>IF(AB190="","",COUNTIF($AB$4:AB190,AB190))</f>
        <v/>
      </c>
      <c r="AD190" s="175"/>
      <c r="AE190" s="323"/>
      <c r="AF190" s="245"/>
      <c r="AG190" s="231"/>
      <c r="AH190" s="262">
        <f t="shared" si="49"/>
        <v>0</v>
      </c>
      <c r="AI190" s="47"/>
      <c r="AJ190" s="87" t="str">
        <f t="shared" si="53"/>
        <v/>
      </c>
      <c r="AK190" s="254"/>
      <c r="AL190" s="30"/>
      <c r="AM190" s="109"/>
      <c r="AN190" s="29"/>
      <c r="AO190" s="33"/>
      <c r="AP190" s="249"/>
      <c r="AQ190" s="251"/>
      <c r="AR190" s="106"/>
      <c r="AS190" s="32"/>
      <c r="AT190" s="31"/>
      <c r="AU190" s="32"/>
      <c r="AV190" s="265"/>
      <c r="AW190" s="271"/>
      <c r="AX190" s="271" t="str">
        <f t="shared" si="50"/>
        <v/>
      </c>
      <c r="AY190" s="282" t="str">
        <f t="shared" si="51"/>
        <v/>
      </c>
      <c r="AZ190" s="276"/>
      <c r="BA190" s="276"/>
      <c r="BB190" s="276"/>
      <c r="BC190" s="276"/>
      <c r="BD190" s="276"/>
      <c r="BE190" s="277"/>
      <c r="BF190" s="277"/>
    </row>
    <row r="191" spans="1:58" ht="24" customHeight="1">
      <c r="A191" s="126">
        <f t="shared" si="41"/>
        <v>7</v>
      </c>
      <c r="B191" s="126">
        <f t="shared" si="42"/>
        <v>0</v>
      </c>
      <c r="C191" s="128">
        <f t="shared" si="43"/>
        <v>9</v>
      </c>
      <c r="D191" s="128">
        <f t="shared" si="44"/>
        <v>0</v>
      </c>
      <c r="E191" s="128">
        <f t="shared" si="45"/>
        <v>4</v>
      </c>
      <c r="F191" s="128">
        <f t="shared" si="46"/>
        <v>0</v>
      </c>
      <c r="G191" s="129">
        <v>188</v>
      </c>
      <c r="H191" s="204" t="str">
        <f t="shared" si="47"/>
        <v/>
      </c>
      <c r="I191" s="169" t="str">
        <f>AC191&amp;"-"&amp;IF(AC191="","",COUNTIF($AC$4:AC191,AC191))</f>
        <v>-</v>
      </c>
      <c r="J191" s="124"/>
      <c r="K191" s="240"/>
      <c r="L191" s="182"/>
      <c r="M191" s="241"/>
      <c r="N191" s="243"/>
      <c r="O191" s="118"/>
      <c r="P191" s="56"/>
      <c r="Q191" s="25"/>
      <c r="R191" s="130" t="str">
        <f t="shared" si="48"/>
        <v/>
      </c>
      <c r="S191" s="26"/>
      <c r="T191" s="26"/>
      <c r="U191" s="227"/>
      <c r="V191" s="27"/>
      <c r="W191" s="28"/>
      <c r="X191" s="119"/>
      <c r="Y191" s="119"/>
      <c r="Z191" s="119"/>
      <c r="AA191" s="119"/>
      <c r="AB191" s="119"/>
      <c r="AC191" s="119" t="str">
        <f>IF(AB191="","",COUNTIF($AB$4:AB191,AB191))</f>
        <v/>
      </c>
      <c r="AD191" s="175"/>
      <c r="AE191" s="323"/>
      <c r="AF191" s="245"/>
      <c r="AG191" s="231"/>
      <c r="AH191" s="262">
        <f t="shared" si="49"/>
        <v>0</v>
      </c>
      <c r="AI191" s="238"/>
      <c r="AJ191" s="87" t="str">
        <f t="shared" si="53"/>
        <v/>
      </c>
      <c r="AK191" s="254"/>
      <c r="AL191" s="30"/>
      <c r="AM191" s="109"/>
      <c r="AN191" s="29"/>
      <c r="AO191" s="33"/>
      <c r="AP191" s="249"/>
      <c r="AQ191" s="251"/>
      <c r="AR191" s="106"/>
      <c r="AS191" s="32"/>
      <c r="AT191" s="31"/>
      <c r="AU191" s="32"/>
      <c r="AV191" s="265"/>
      <c r="AW191" s="271"/>
      <c r="AX191" s="271" t="str">
        <f t="shared" si="50"/>
        <v/>
      </c>
      <c r="AY191" s="282" t="str">
        <f t="shared" si="51"/>
        <v/>
      </c>
      <c r="AZ191" s="276"/>
      <c r="BA191" s="276"/>
      <c r="BB191" s="276"/>
      <c r="BC191" s="276"/>
      <c r="BD191" s="276"/>
      <c r="BE191" s="277"/>
      <c r="BF191" s="277"/>
    </row>
    <row r="192" spans="1:58" ht="24" customHeight="1">
      <c r="A192" s="126">
        <f t="shared" si="41"/>
        <v>7</v>
      </c>
      <c r="B192" s="126">
        <f t="shared" si="42"/>
        <v>0</v>
      </c>
      <c r="C192" s="128">
        <f t="shared" si="43"/>
        <v>9</v>
      </c>
      <c r="D192" s="128">
        <f t="shared" si="44"/>
        <v>0</v>
      </c>
      <c r="E192" s="128">
        <f t="shared" si="45"/>
        <v>4</v>
      </c>
      <c r="F192" s="128">
        <f t="shared" si="46"/>
        <v>0</v>
      </c>
      <c r="G192" s="127">
        <v>189</v>
      </c>
      <c r="H192" s="204" t="str">
        <f t="shared" si="47"/>
        <v/>
      </c>
      <c r="I192" s="169" t="str">
        <f>AC192&amp;"-"&amp;IF(AC192="","",COUNTIF($AC$4:AC192,AC192))</f>
        <v>-</v>
      </c>
      <c r="J192" s="124"/>
      <c r="K192" s="240"/>
      <c r="L192" s="182"/>
      <c r="M192" s="241"/>
      <c r="N192" s="243"/>
      <c r="O192" s="118"/>
      <c r="P192" s="56"/>
      <c r="Q192" s="25"/>
      <c r="R192" s="130" t="str">
        <f t="shared" si="48"/>
        <v/>
      </c>
      <c r="S192" s="26"/>
      <c r="T192" s="26"/>
      <c r="U192" s="227"/>
      <c r="V192" s="27"/>
      <c r="W192" s="28"/>
      <c r="X192" s="119"/>
      <c r="Y192" s="119"/>
      <c r="Z192" s="119"/>
      <c r="AA192" s="119"/>
      <c r="AB192" s="119"/>
      <c r="AC192" s="119" t="str">
        <f>IF(AB192="","",COUNTIF($AB$4:AB192,AB192))</f>
        <v/>
      </c>
      <c r="AD192" s="175"/>
      <c r="AE192" s="323"/>
      <c r="AF192" s="245"/>
      <c r="AG192" s="231"/>
      <c r="AH192" s="262">
        <f t="shared" si="49"/>
        <v>0</v>
      </c>
      <c r="AI192" s="47"/>
      <c r="AJ192" s="87" t="str">
        <f t="shared" si="53"/>
        <v/>
      </c>
      <c r="AK192" s="254"/>
      <c r="AL192" s="30"/>
      <c r="AM192" s="109"/>
      <c r="AN192" s="29"/>
      <c r="AO192" s="33"/>
      <c r="AP192" s="249"/>
      <c r="AQ192" s="251"/>
      <c r="AR192" s="106"/>
      <c r="AS192" s="32"/>
      <c r="AT192" s="31"/>
      <c r="AU192" s="32"/>
      <c r="AV192" s="265"/>
      <c r="AW192" s="271"/>
      <c r="AX192" s="271" t="str">
        <f t="shared" si="50"/>
        <v/>
      </c>
      <c r="AY192" s="282" t="str">
        <f t="shared" si="51"/>
        <v/>
      </c>
      <c r="AZ192" s="276"/>
      <c r="BA192" s="276"/>
      <c r="BB192" s="276"/>
      <c r="BC192" s="276"/>
      <c r="BD192" s="276"/>
      <c r="BE192" s="277"/>
      <c r="BF192" s="277"/>
    </row>
    <row r="193" spans="1:58" ht="24" customHeight="1">
      <c r="A193" s="126">
        <f t="shared" si="41"/>
        <v>7</v>
      </c>
      <c r="B193" s="126">
        <f t="shared" si="42"/>
        <v>0</v>
      </c>
      <c r="C193" s="128">
        <f t="shared" si="43"/>
        <v>9</v>
      </c>
      <c r="D193" s="128">
        <f t="shared" si="44"/>
        <v>0</v>
      </c>
      <c r="E193" s="128">
        <f t="shared" si="45"/>
        <v>4</v>
      </c>
      <c r="F193" s="128">
        <f t="shared" si="46"/>
        <v>0</v>
      </c>
      <c r="G193" s="129">
        <v>190</v>
      </c>
      <c r="H193" s="204" t="str">
        <f t="shared" si="47"/>
        <v/>
      </c>
      <c r="I193" s="169" t="str">
        <f>AC193&amp;"-"&amp;IF(AC193="","",COUNTIF($AC$4:AC193,AC193))</f>
        <v>-</v>
      </c>
      <c r="J193" s="124"/>
      <c r="K193" s="240"/>
      <c r="L193" s="182"/>
      <c r="M193" s="241"/>
      <c r="N193" s="243"/>
      <c r="O193" s="118"/>
      <c r="P193" s="56"/>
      <c r="Q193" s="25"/>
      <c r="R193" s="130" t="str">
        <f t="shared" si="48"/>
        <v/>
      </c>
      <c r="S193" s="26"/>
      <c r="T193" s="26"/>
      <c r="U193" s="227"/>
      <c r="V193" s="27"/>
      <c r="W193" s="28"/>
      <c r="X193" s="119"/>
      <c r="Y193" s="119"/>
      <c r="Z193" s="119"/>
      <c r="AA193" s="119"/>
      <c r="AB193" s="119"/>
      <c r="AC193" s="119" t="str">
        <f>IF(AB193="","",COUNTIF($AB$4:AB193,AB193))</f>
        <v/>
      </c>
      <c r="AD193" s="175"/>
      <c r="AE193" s="323"/>
      <c r="AF193" s="245"/>
      <c r="AG193" s="231"/>
      <c r="AH193" s="262">
        <f t="shared" si="49"/>
        <v>0</v>
      </c>
      <c r="AI193" s="47"/>
      <c r="AJ193" s="87" t="str">
        <f t="shared" si="53"/>
        <v/>
      </c>
      <c r="AK193" s="254"/>
      <c r="AL193" s="30"/>
      <c r="AM193" s="109"/>
      <c r="AN193" s="29"/>
      <c r="AO193" s="33"/>
      <c r="AP193" s="249"/>
      <c r="AQ193" s="251"/>
      <c r="AR193" s="106"/>
      <c r="AS193" s="32"/>
      <c r="AT193" s="31"/>
      <c r="AU193" s="32"/>
      <c r="AV193" s="265"/>
      <c r="AW193" s="271"/>
      <c r="AX193" s="271" t="str">
        <f t="shared" si="50"/>
        <v/>
      </c>
      <c r="AY193" s="282" t="str">
        <f t="shared" si="51"/>
        <v/>
      </c>
      <c r="AZ193" s="276"/>
      <c r="BA193" s="276"/>
      <c r="BB193" s="276"/>
      <c r="BC193" s="276"/>
      <c r="BD193" s="276"/>
      <c r="BE193" s="277"/>
      <c r="BF193" s="277"/>
    </row>
    <row r="194" spans="1:58" ht="24" customHeight="1">
      <c r="A194" s="126">
        <f t="shared" si="41"/>
        <v>7</v>
      </c>
      <c r="B194" s="126">
        <f t="shared" si="42"/>
        <v>0</v>
      </c>
      <c r="C194" s="128">
        <f t="shared" si="43"/>
        <v>9</v>
      </c>
      <c r="D194" s="128">
        <f t="shared" si="44"/>
        <v>0</v>
      </c>
      <c r="E194" s="128">
        <f t="shared" si="45"/>
        <v>4</v>
      </c>
      <c r="F194" s="128">
        <f t="shared" si="46"/>
        <v>0</v>
      </c>
      <c r="G194" s="127">
        <v>191</v>
      </c>
      <c r="H194" s="204" t="str">
        <f t="shared" si="47"/>
        <v/>
      </c>
      <c r="I194" s="169" t="str">
        <f>AC194&amp;"-"&amp;IF(AC194="","",COUNTIF($AC$4:AC194,AC194))</f>
        <v>-</v>
      </c>
      <c r="J194" s="124"/>
      <c r="K194" s="240"/>
      <c r="L194" s="182"/>
      <c r="M194" s="241"/>
      <c r="N194" s="243"/>
      <c r="O194" s="118"/>
      <c r="P194" s="56"/>
      <c r="Q194" s="25"/>
      <c r="R194" s="130" t="str">
        <f t="shared" si="48"/>
        <v/>
      </c>
      <c r="S194" s="26"/>
      <c r="T194" s="26"/>
      <c r="U194" s="227"/>
      <c r="V194" s="27"/>
      <c r="W194" s="28"/>
      <c r="X194" s="119"/>
      <c r="Y194" s="119"/>
      <c r="Z194" s="119"/>
      <c r="AA194" s="119"/>
      <c r="AB194" s="119"/>
      <c r="AC194" s="119" t="str">
        <f>IF(AB194="","",COUNTIF($AB$4:AB194,AB194))</f>
        <v/>
      </c>
      <c r="AD194" s="175"/>
      <c r="AE194" s="323"/>
      <c r="AF194" s="245"/>
      <c r="AG194" s="231"/>
      <c r="AH194" s="262">
        <f t="shared" si="49"/>
        <v>0</v>
      </c>
      <c r="AI194" s="238"/>
      <c r="AJ194" s="87" t="str">
        <f t="shared" si="53"/>
        <v/>
      </c>
      <c r="AK194" s="254"/>
      <c r="AL194" s="30"/>
      <c r="AM194" s="109"/>
      <c r="AN194" s="29"/>
      <c r="AO194" s="33"/>
      <c r="AP194" s="249"/>
      <c r="AQ194" s="251"/>
      <c r="AR194" s="106"/>
      <c r="AS194" s="32"/>
      <c r="AT194" s="31"/>
      <c r="AU194" s="32"/>
      <c r="AV194" s="265"/>
      <c r="AW194" s="271"/>
      <c r="AX194" s="271" t="str">
        <f t="shared" si="50"/>
        <v/>
      </c>
      <c r="AY194" s="282" t="str">
        <f t="shared" si="51"/>
        <v/>
      </c>
      <c r="AZ194" s="276"/>
      <c r="BA194" s="276"/>
      <c r="BB194" s="276"/>
      <c r="BC194" s="276"/>
      <c r="BD194" s="276"/>
      <c r="BE194" s="277"/>
      <c r="BF194" s="277"/>
    </row>
    <row r="195" spans="1:58" ht="24" customHeight="1">
      <c r="A195" s="126">
        <f t="shared" si="41"/>
        <v>7</v>
      </c>
      <c r="B195" s="126">
        <f t="shared" si="42"/>
        <v>0</v>
      </c>
      <c r="C195" s="128">
        <f t="shared" si="43"/>
        <v>9</v>
      </c>
      <c r="D195" s="128">
        <f t="shared" si="44"/>
        <v>0</v>
      </c>
      <c r="E195" s="128">
        <f t="shared" si="45"/>
        <v>4</v>
      </c>
      <c r="F195" s="128">
        <f t="shared" si="46"/>
        <v>0</v>
      </c>
      <c r="G195" s="129">
        <v>192</v>
      </c>
      <c r="H195" s="204" t="str">
        <f t="shared" si="47"/>
        <v/>
      </c>
      <c r="I195" s="169" t="str">
        <f>AC195&amp;"-"&amp;IF(AC195="","",COUNTIF($AC$4:AC195,AC195))</f>
        <v>-</v>
      </c>
      <c r="J195" s="124"/>
      <c r="K195" s="240"/>
      <c r="L195" s="182"/>
      <c r="M195" s="241"/>
      <c r="N195" s="243"/>
      <c r="O195" s="118"/>
      <c r="P195" s="56"/>
      <c r="Q195" s="25"/>
      <c r="R195" s="130" t="str">
        <f t="shared" si="48"/>
        <v/>
      </c>
      <c r="S195" s="26"/>
      <c r="T195" s="26"/>
      <c r="U195" s="227"/>
      <c r="V195" s="27"/>
      <c r="W195" s="28"/>
      <c r="X195" s="119"/>
      <c r="Y195" s="119"/>
      <c r="Z195" s="119"/>
      <c r="AA195" s="119"/>
      <c r="AB195" s="119"/>
      <c r="AC195" s="119" t="str">
        <f>IF(AB195="","",COUNTIF($AB$4:AB195,AB195))</f>
        <v/>
      </c>
      <c r="AD195" s="175"/>
      <c r="AE195" s="323"/>
      <c r="AF195" s="245"/>
      <c r="AG195" s="231"/>
      <c r="AH195" s="262">
        <f t="shared" si="49"/>
        <v>0</v>
      </c>
      <c r="AI195" s="47"/>
      <c r="AJ195" s="87" t="str">
        <f t="shared" si="53"/>
        <v/>
      </c>
      <c r="AK195" s="254"/>
      <c r="AL195" s="30"/>
      <c r="AM195" s="109"/>
      <c r="AN195" s="29"/>
      <c r="AO195" s="33"/>
      <c r="AP195" s="249"/>
      <c r="AQ195" s="251"/>
      <c r="AR195" s="106"/>
      <c r="AS195" s="32"/>
      <c r="AT195" s="31"/>
      <c r="AU195" s="208"/>
      <c r="AV195" s="265"/>
      <c r="AW195" s="271"/>
      <c r="AX195" s="271" t="str">
        <f t="shared" si="50"/>
        <v/>
      </c>
      <c r="AY195" s="282" t="str">
        <f t="shared" si="51"/>
        <v/>
      </c>
      <c r="AZ195" s="276"/>
      <c r="BA195" s="276"/>
      <c r="BB195" s="276"/>
      <c r="BC195" s="276"/>
      <c r="BD195" s="276"/>
      <c r="BE195" s="277"/>
      <c r="BF195" s="277"/>
    </row>
    <row r="196" spans="1:58" ht="24" customHeight="1">
      <c r="A196" s="126">
        <f t="shared" ref="A196:A211" si="54">A195+B196</f>
        <v>7</v>
      </c>
      <c r="B196" s="126">
        <f t="shared" ref="B196:B211" si="55">IF(AE196=$B$3,1,0)</f>
        <v>0</v>
      </c>
      <c r="C196" s="128">
        <f t="shared" ref="C196:C211" si="56">C195+D196</f>
        <v>9</v>
      </c>
      <c r="D196" s="128">
        <f t="shared" ref="D196:D211" si="57">IF(AO196=$D$3,1,0)</f>
        <v>0</v>
      </c>
      <c r="E196" s="128">
        <f t="shared" ref="E196:E211" si="58">E195+F196</f>
        <v>4</v>
      </c>
      <c r="F196" s="128">
        <f t="shared" ref="F196:F211" si="59">IF(AT196=$F$3,1,0)</f>
        <v>0</v>
      </c>
      <c r="G196" s="127">
        <v>193</v>
      </c>
      <c r="H196" s="204" t="str">
        <f t="shared" ref="H196:H211" si="60">AC196&amp;AB196</f>
        <v/>
      </c>
      <c r="I196" s="169" t="str">
        <f>AC196&amp;"-"&amp;IF(AC196="","",COUNTIF($AC$4:AC196,AC196))</f>
        <v>-</v>
      </c>
      <c r="J196" s="124"/>
      <c r="K196" s="240"/>
      <c r="L196" s="182"/>
      <c r="M196" s="241"/>
      <c r="N196" s="243"/>
      <c r="O196" s="118"/>
      <c r="P196" s="56"/>
      <c r="Q196" s="25"/>
      <c r="R196" s="130" t="str">
        <f t="shared" ref="R196:R259" si="61">IF(N196="","",(TEXT(N196,"aaa")))</f>
        <v/>
      </c>
      <c r="S196" s="26"/>
      <c r="T196" s="26"/>
      <c r="U196" s="227"/>
      <c r="V196" s="27"/>
      <c r="W196" s="28"/>
      <c r="X196" s="119"/>
      <c r="Y196" s="119"/>
      <c r="Z196" s="119"/>
      <c r="AA196" s="119"/>
      <c r="AB196" s="119"/>
      <c r="AC196" s="119" t="str">
        <f>IF(AB196="","",COUNTIF($AB$4:AB196,AB196))</f>
        <v/>
      </c>
      <c r="AD196" s="175"/>
      <c r="AE196" s="323"/>
      <c r="AF196" s="245"/>
      <c r="AG196" s="231"/>
      <c r="AH196" s="262">
        <f t="shared" ref="AH196:AH259" si="62">IF(AF196&gt;=30,30,IF(AF196&gt;=20,20,IF(AF196&gt;=10,10,IF(AF196&gt;=5,5,IF(AF196&gt;=3,3,IF(AF196&gt;=2,2,IF(AF196&gt;=1,1,0)))))))</f>
        <v>0</v>
      </c>
      <c r="AI196" s="238"/>
      <c r="AJ196" s="87" t="str">
        <f t="shared" si="53"/>
        <v/>
      </c>
      <c r="AK196" s="254"/>
      <c r="AL196" s="30"/>
      <c r="AM196" s="109"/>
      <c r="AN196" s="29"/>
      <c r="AO196" s="33"/>
      <c r="AP196" s="249"/>
      <c r="AQ196" s="251"/>
      <c r="AR196" s="106"/>
      <c r="AS196" s="32"/>
      <c r="AT196" s="31"/>
      <c r="AU196" s="208"/>
      <c r="AV196" s="265"/>
      <c r="AW196" s="271"/>
      <c r="AX196" s="271" t="str">
        <f t="shared" si="50"/>
        <v/>
      </c>
      <c r="AY196" s="282" t="str">
        <f t="shared" si="51"/>
        <v/>
      </c>
      <c r="AZ196" s="276"/>
      <c r="BA196" s="276"/>
      <c r="BB196" s="276"/>
      <c r="BC196" s="276"/>
      <c r="BD196" s="276"/>
      <c r="BE196" s="277"/>
      <c r="BF196" s="277"/>
    </row>
    <row r="197" spans="1:58" ht="24" customHeight="1">
      <c r="A197" s="126">
        <f t="shared" si="54"/>
        <v>7</v>
      </c>
      <c r="B197" s="126">
        <f t="shared" si="55"/>
        <v>0</v>
      </c>
      <c r="C197" s="128">
        <f t="shared" si="56"/>
        <v>9</v>
      </c>
      <c r="D197" s="128">
        <f t="shared" si="57"/>
        <v>0</v>
      </c>
      <c r="E197" s="128">
        <f t="shared" si="58"/>
        <v>4</v>
      </c>
      <c r="F197" s="128">
        <f t="shared" si="59"/>
        <v>0</v>
      </c>
      <c r="G197" s="129">
        <v>194</v>
      </c>
      <c r="H197" s="204" t="str">
        <f t="shared" si="60"/>
        <v/>
      </c>
      <c r="I197" s="169" t="str">
        <f>AC197&amp;"-"&amp;IF(AC197="","",COUNTIF($AC$4:AC197,AC197))</f>
        <v>-</v>
      </c>
      <c r="J197" s="124"/>
      <c r="K197" s="240"/>
      <c r="L197" s="182"/>
      <c r="M197" s="241"/>
      <c r="N197" s="243"/>
      <c r="O197" s="118"/>
      <c r="P197" s="56"/>
      <c r="Q197" s="25"/>
      <c r="R197" s="130" t="str">
        <f t="shared" si="61"/>
        <v/>
      </c>
      <c r="S197" s="26"/>
      <c r="T197" s="26"/>
      <c r="U197" s="227"/>
      <c r="V197" s="27"/>
      <c r="W197" s="28"/>
      <c r="X197" s="119"/>
      <c r="Y197" s="119"/>
      <c r="Z197" s="119"/>
      <c r="AA197" s="119"/>
      <c r="AB197" s="119"/>
      <c r="AC197" s="119" t="str">
        <f>IF(AB197="","",COUNTIF($AB$4:AB197,AB197))</f>
        <v/>
      </c>
      <c r="AD197" s="175"/>
      <c r="AE197" s="323"/>
      <c r="AF197" s="245"/>
      <c r="AG197" s="231"/>
      <c r="AH197" s="262">
        <f t="shared" si="62"/>
        <v>0</v>
      </c>
      <c r="AI197" s="238"/>
      <c r="AJ197" s="87" t="str">
        <f t="shared" si="53"/>
        <v/>
      </c>
      <c r="AK197" s="254"/>
      <c r="AL197" s="30"/>
      <c r="AM197" s="109"/>
      <c r="AN197" s="29"/>
      <c r="AO197" s="33"/>
      <c r="AP197" s="249"/>
      <c r="AQ197" s="251"/>
      <c r="AR197" s="106"/>
      <c r="AS197" s="32"/>
      <c r="AT197" s="31"/>
      <c r="AU197" s="32"/>
      <c r="AV197" s="265"/>
      <c r="AW197" s="271"/>
      <c r="AX197" s="271" t="str">
        <f t="shared" ref="AX197:AX260" si="63">IF(COUNTIF($AI197,"*オーバーハング*")=1,1,"")</f>
        <v/>
      </c>
      <c r="AY197" s="282" t="str">
        <f t="shared" ref="AY197:AY260" si="64">IF(COUNTIF(AI197,"*"&amp;$AY$2&amp;"*")=1,1,"")</f>
        <v/>
      </c>
      <c r="AZ197" s="276"/>
      <c r="BA197" s="276"/>
      <c r="BB197" s="276"/>
      <c r="BC197" s="276"/>
      <c r="BD197" s="276"/>
      <c r="BE197" s="277"/>
      <c r="BF197" s="277"/>
    </row>
    <row r="198" spans="1:58" ht="24" customHeight="1">
      <c r="A198" s="126">
        <f t="shared" si="54"/>
        <v>7</v>
      </c>
      <c r="B198" s="126">
        <f t="shared" si="55"/>
        <v>0</v>
      </c>
      <c r="C198" s="128">
        <f t="shared" si="56"/>
        <v>9</v>
      </c>
      <c r="D198" s="128">
        <f t="shared" si="57"/>
        <v>0</v>
      </c>
      <c r="E198" s="128">
        <f t="shared" si="58"/>
        <v>4</v>
      </c>
      <c r="F198" s="128">
        <f t="shared" si="59"/>
        <v>0</v>
      </c>
      <c r="G198" s="129">
        <v>195</v>
      </c>
      <c r="H198" s="204" t="str">
        <f t="shared" si="60"/>
        <v/>
      </c>
      <c r="I198" s="169" t="str">
        <f>AC198&amp;"-"&amp;IF(AC198="","",COUNTIF($AC$4:AC198,AC198))</f>
        <v>-</v>
      </c>
      <c r="J198" s="124"/>
      <c r="K198" s="240"/>
      <c r="L198" s="182"/>
      <c r="M198" s="241"/>
      <c r="N198" s="243"/>
      <c r="O198" s="118"/>
      <c r="P198" s="56"/>
      <c r="Q198" s="25"/>
      <c r="R198" s="130" t="str">
        <f t="shared" si="61"/>
        <v/>
      </c>
      <c r="S198" s="26"/>
      <c r="T198" s="26"/>
      <c r="U198" s="227"/>
      <c r="V198" s="27"/>
      <c r="W198" s="28"/>
      <c r="X198" s="119"/>
      <c r="Y198" s="119"/>
      <c r="Z198" s="119"/>
      <c r="AA198" s="119"/>
      <c r="AB198" s="119"/>
      <c r="AC198" s="119" t="str">
        <f>IF(AB198="","",COUNTIF($AB$4:AB198,AB198))</f>
        <v/>
      </c>
      <c r="AD198" s="175"/>
      <c r="AE198" s="323"/>
      <c r="AF198" s="245"/>
      <c r="AG198" s="231"/>
      <c r="AH198" s="262">
        <f t="shared" si="62"/>
        <v>0</v>
      </c>
      <c r="AI198" s="238"/>
      <c r="AJ198" s="87" t="str">
        <f t="shared" si="53"/>
        <v/>
      </c>
      <c r="AK198" s="254"/>
      <c r="AL198" s="30"/>
      <c r="AM198" s="109"/>
      <c r="AN198" s="29"/>
      <c r="AO198" s="33"/>
      <c r="AP198" s="249"/>
      <c r="AQ198" s="251"/>
      <c r="AR198" s="106"/>
      <c r="AS198" s="32"/>
      <c r="AT198" s="31"/>
      <c r="AU198" s="32"/>
      <c r="AV198" s="265"/>
      <c r="AW198" s="271"/>
      <c r="AX198" s="271" t="str">
        <f t="shared" si="63"/>
        <v/>
      </c>
      <c r="AY198" s="282" t="str">
        <f t="shared" si="64"/>
        <v/>
      </c>
      <c r="AZ198" s="276"/>
      <c r="BA198" s="276"/>
      <c r="BB198" s="276"/>
      <c r="BC198" s="276"/>
      <c r="BD198" s="276"/>
      <c r="BE198" s="277"/>
      <c r="BF198" s="277"/>
    </row>
    <row r="199" spans="1:58" ht="24" customHeight="1">
      <c r="A199" s="126">
        <f t="shared" si="54"/>
        <v>7</v>
      </c>
      <c r="B199" s="126">
        <f t="shared" si="55"/>
        <v>0</v>
      </c>
      <c r="C199" s="128">
        <f t="shared" si="56"/>
        <v>9</v>
      </c>
      <c r="D199" s="128">
        <f t="shared" si="57"/>
        <v>0</v>
      </c>
      <c r="E199" s="128">
        <f t="shared" si="58"/>
        <v>4</v>
      </c>
      <c r="F199" s="128">
        <f t="shared" si="59"/>
        <v>0</v>
      </c>
      <c r="G199" s="129">
        <v>196</v>
      </c>
      <c r="H199" s="204" t="str">
        <f t="shared" si="60"/>
        <v/>
      </c>
      <c r="I199" s="169" t="str">
        <f>AC199&amp;"-"&amp;IF(AC199="","",COUNTIF($AC$4:AC199,AC199))</f>
        <v>-</v>
      </c>
      <c r="J199" s="124"/>
      <c r="K199" s="240"/>
      <c r="L199" s="182"/>
      <c r="M199" s="241"/>
      <c r="N199" s="243"/>
      <c r="O199" s="118"/>
      <c r="P199" s="56"/>
      <c r="Q199" s="25"/>
      <c r="R199" s="130" t="str">
        <f t="shared" si="61"/>
        <v/>
      </c>
      <c r="S199" s="26"/>
      <c r="T199" s="26"/>
      <c r="U199" s="227"/>
      <c r="V199" s="27"/>
      <c r="W199" s="28"/>
      <c r="X199" s="119"/>
      <c r="Y199" s="119"/>
      <c r="Z199" s="119"/>
      <c r="AA199" s="119"/>
      <c r="AB199" s="119"/>
      <c r="AC199" s="119" t="str">
        <f>IF(AB199="","",COUNTIF($AB$4:AB199,AB199))</f>
        <v/>
      </c>
      <c r="AD199" s="175"/>
      <c r="AE199" s="323"/>
      <c r="AF199" s="245"/>
      <c r="AG199" s="231"/>
      <c r="AH199" s="262">
        <f t="shared" si="62"/>
        <v>0</v>
      </c>
      <c r="AI199" s="238"/>
      <c r="AJ199" s="87" t="str">
        <f t="shared" si="53"/>
        <v/>
      </c>
      <c r="AK199" s="254"/>
      <c r="AL199" s="30"/>
      <c r="AM199" s="109"/>
      <c r="AN199" s="29"/>
      <c r="AO199" s="33"/>
      <c r="AP199" s="249"/>
      <c r="AQ199" s="251"/>
      <c r="AR199" s="106"/>
      <c r="AS199" s="32"/>
      <c r="AT199" s="31"/>
      <c r="AU199" s="32"/>
      <c r="AV199" s="265"/>
      <c r="AW199" s="271"/>
      <c r="AX199" s="271" t="str">
        <f t="shared" si="63"/>
        <v/>
      </c>
      <c r="AY199" s="282" t="str">
        <f t="shared" si="64"/>
        <v/>
      </c>
      <c r="AZ199" s="276"/>
      <c r="BA199" s="276"/>
      <c r="BB199" s="276"/>
      <c r="BC199" s="276"/>
      <c r="BD199" s="276"/>
      <c r="BE199" s="277"/>
      <c r="BF199" s="277"/>
    </row>
    <row r="200" spans="1:58" ht="24" customHeight="1">
      <c r="A200" s="126">
        <f t="shared" si="54"/>
        <v>7</v>
      </c>
      <c r="B200" s="126">
        <f t="shared" si="55"/>
        <v>0</v>
      </c>
      <c r="C200" s="128">
        <f t="shared" si="56"/>
        <v>9</v>
      </c>
      <c r="D200" s="128">
        <f t="shared" si="57"/>
        <v>0</v>
      </c>
      <c r="E200" s="128">
        <f t="shared" si="58"/>
        <v>4</v>
      </c>
      <c r="F200" s="128">
        <f t="shared" si="59"/>
        <v>0</v>
      </c>
      <c r="G200" s="129">
        <v>197</v>
      </c>
      <c r="H200" s="204" t="str">
        <f t="shared" si="60"/>
        <v/>
      </c>
      <c r="I200" s="169" t="str">
        <f>AC200&amp;"-"&amp;IF(AC200="","",COUNTIF($AC$4:AC200,AC200))</f>
        <v>-</v>
      </c>
      <c r="J200" s="124"/>
      <c r="K200" s="240"/>
      <c r="L200" s="182"/>
      <c r="M200" s="241"/>
      <c r="N200" s="243"/>
      <c r="O200" s="118"/>
      <c r="P200" s="56"/>
      <c r="Q200" s="25"/>
      <c r="R200" s="130" t="str">
        <f t="shared" si="61"/>
        <v/>
      </c>
      <c r="S200" s="26"/>
      <c r="T200" s="26"/>
      <c r="U200" s="227"/>
      <c r="V200" s="27"/>
      <c r="W200" s="28"/>
      <c r="X200" s="119"/>
      <c r="Y200" s="119"/>
      <c r="Z200" s="119"/>
      <c r="AA200" s="119"/>
      <c r="AB200" s="119"/>
      <c r="AC200" s="119" t="str">
        <f>IF(AB200="","",COUNTIF($AB$4:AB200,AB200))</f>
        <v/>
      </c>
      <c r="AD200" s="175"/>
      <c r="AE200" s="323"/>
      <c r="AF200" s="245"/>
      <c r="AG200" s="231"/>
      <c r="AH200" s="262">
        <f t="shared" si="62"/>
        <v>0</v>
      </c>
      <c r="AI200" s="238"/>
      <c r="AJ200" s="87" t="str">
        <f t="shared" si="53"/>
        <v/>
      </c>
      <c r="AK200" s="254"/>
      <c r="AL200" s="30"/>
      <c r="AM200" s="109"/>
      <c r="AN200" s="29"/>
      <c r="AO200" s="33"/>
      <c r="AP200" s="249"/>
      <c r="AQ200" s="251"/>
      <c r="AR200" s="106"/>
      <c r="AS200" s="32"/>
      <c r="AT200" s="31"/>
      <c r="AU200" s="208"/>
      <c r="AV200" s="265"/>
      <c r="AW200" s="271"/>
      <c r="AX200" s="271" t="str">
        <f t="shared" si="63"/>
        <v/>
      </c>
      <c r="AY200" s="282" t="str">
        <f t="shared" si="64"/>
        <v/>
      </c>
      <c r="AZ200" s="276"/>
      <c r="BA200" s="276"/>
      <c r="BB200" s="276"/>
      <c r="BC200" s="276"/>
      <c r="BD200" s="276"/>
      <c r="BE200" s="277"/>
      <c r="BF200" s="277"/>
    </row>
    <row r="201" spans="1:58" ht="24" customHeight="1">
      <c r="A201" s="126">
        <f t="shared" si="54"/>
        <v>7</v>
      </c>
      <c r="B201" s="126">
        <f t="shared" si="55"/>
        <v>0</v>
      </c>
      <c r="C201" s="128">
        <f t="shared" si="56"/>
        <v>9</v>
      </c>
      <c r="D201" s="128">
        <f t="shared" si="57"/>
        <v>0</v>
      </c>
      <c r="E201" s="128">
        <f t="shared" si="58"/>
        <v>4</v>
      </c>
      <c r="F201" s="128">
        <f t="shared" si="59"/>
        <v>0</v>
      </c>
      <c r="G201" s="129">
        <v>198</v>
      </c>
      <c r="H201" s="204" t="str">
        <f t="shared" si="60"/>
        <v/>
      </c>
      <c r="I201" s="169" t="str">
        <f>AC201&amp;"-"&amp;IF(AC201="","",COUNTIF($AC$4:AC201,AC201))</f>
        <v>-</v>
      </c>
      <c r="J201" s="124"/>
      <c r="K201" s="240"/>
      <c r="L201" s="182"/>
      <c r="M201" s="241"/>
      <c r="N201" s="243"/>
      <c r="O201" s="118"/>
      <c r="P201" s="56"/>
      <c r="Q201" s="25"/>
      <c r="R201" s="130" t="str">
        <f t="shared" si="61"/>
        <v/>
      </c>
      <c r="S201" s="26"/>
      <c r="T201" s="26"/>
      <c r="U201" s="227"/>
      <c r="V201" s="27"/>
      <c r="W201" s="28"/>
      <c r="X201" s="119"/>
      <c r="Y201" s="119"/>
      <c r="Z201" s="119"/>
      <c r="AA201" s="119"/>
      <c r="AB201" s="119"/>
      <c r="AC201" s="119" t="str">
        <f>IF(AB201="","",COUNTIF($AB$4:AB201,AB201))</f>
        <v/>
      </c>
      <c r="AD201" s="175"/>
      <c r="AE201" s="323"/>
      <c r="AF201" s="245"/>
      <c r="AG201" s="231"/>
      <c r="AH201" s="262">
        <f t="shared" si="62"/>
        <v>0</v>
      </c>
      <c r="AI201" s="238"/>
      <c r="AJ201" s="87" t="str">
        <f t="shared" ref="AJ201:AJ211" si="65">IF(Q201="","",HOUR(Q201))</f>
        <v/>
      </c>
      <c r="AK201" s="254"/>
      <c r="AL201" s="30"/>
      <c r="AM201" s="109"/>
      <c r="AN201" s="29"/>
      <c r="AO201" s="33"/>
      <c r="AP201" s="249"/>
      <c r="AQ201" s="251"/>
      <c r="AR201" s="106"/>
      <c r="AS201" s="32"/>
      <c r="AT201" s="31"/>
      <c r="AU201" s="32"/>
      <c r="AV201" s="265"/>
      <c r="AW201" s="271"/>
      <c r="AX201" s="271" t="str">
        <f t="shared" si="63"/>
        <v/>
      </c>
      <c r="AY201" s="282" t="str">
        <f t="shared" si="64"/>
        <v/>
      </c>
      <c r="AZ201" s="276"/>
      <c r="BA201" s="276"/>
      <c r="BB201" s="276"/>
      <c r="BC201" s="276"/>
      <c r="BD201" s="276"/>
      <c r="BE201" s="277"/>
      <c r="BF201" s="277"/>
    </row>
    <row r="202" spans="1:58" ht="24" customHeight="1">
      <c r="A202" s="126">
        <f t="shared" si="54"/>
        <v>7</v>
      </c>
      <c r="B202" s="126">
        <f t="shared" si="55"/>
        <v>0</v>
      </c>
      <c r="C202" s="128">
        <f t="shared" si="56"/>
        <v>9</v>
      </c>
      <c r="D202" s="128">
        <f t="shared" si="57"/>
        <v>0</v>
      </c>
      <c r="E202" s="128">
        <f t="shared" si="58"/>
        <v>4</v>
      </c>
      <c r="F202" s="128">
        <f t="shared" si="59"/>
        <v>0</v>
      </c>
      <c r="G202" s="129">
        <v>199</v>
      </c>
      <c r="H202" s="204" t="str">
        <f t="shared" si="60"/>
        <v/>
      </c>
      <c r="I202" s="169" t="str">
        <f>AC202&amp;"-"&amp;IF(AC202="","",COUNTIF($AC$4:AC202,AC202))</f>
        <v>-</v>
      </c>
      <c r="J202" s="124"/>
      <c r="K202" s="240"/>
      <c r="L202" s="182"/>
      <c r="M202" s="241"/>
      <c r="N202" s="243"/>
      <c r="O202" s="118"/>
      <c r="P202" s="56"/>
      <c r="Q202" s="25"/>
      <c r="R202" s="130" t="str">
        <f t="shared" si="61"/>
        <v/>
      </c>
      <c r="S202" s="26"/>
      <c r="T202" s="26"/>
      <c r="U202" s="227"/>
      <c r="V202" s="27"/>
      <c r="W202" s="28"/>
      <c r="X202" s="119"/>
      <c r="Y202" s="119"/>
      <c r="Z202" s="119"/>
      <c r="AA202" s="119"/>
      <c r="AB202" s="119"/>
      <c r="AC202" s="119" t="str">
        <f>IF(AB202="","",COUNTIF($AB$4:AB202,AB202))</f>
        <v/>
      </c>
      <c r="AD202" s="175"/>
      <c r="AE202" s="323"/>
      <c r="AF202" s="245"/>
      <c r="AG202" s="231"/>
      <c r="AH202" s="262">
        <f t="shared" si="62"/>
        <v>0</v>
      </c>
      <c r="AI202" s="238"/>
      <c r="AJ202" s="87" t="str">
        <f t="shared" si="65"/>
        <v/>
      </c>
      <c r="AK202" s="254"/>
      <c r="AL202" s="30"/>
      <c r="AM202" s="109"/>
      <c r="AN202" s="29"/>
      <c r="AO202" s="33"/>
      <c r="AP202" s="249"/>
      <c r="AQ202" s="251"/>
      <c r="AR202" s="106"/>
      <c r="AS202" s="32"/>
      <c r="AT202" s="31"/>
      <c r="AU202" s="32"/>
      <c r="AV202" s="265"/>
      <c r="AW202" s="271"/>
      <c r="AX202" s="271" t="str">
        <f t="shared" si="63"/>
        <v/>
      </c>
      <c r="AY202" s="282" t="str">
        <f t="shared" si="64"/>
        <v/>
      </c>
      <c r="AZ202" s="276"/>
      <c r="BA202" s="276"/>
      <c r="BB202" s="276"/>
      <c r="BC202" s="276"/>
      <c r="BD202" s="276"/>
      <c r="BE202" s="277"/>
      <c r="BF202" s="277"/>
    </row>
    <row r="203" spans="1:58" ht="27.75" customHeight="1">
      <c r="A203" s="126">
        <f t="shared" si="54"/>
        <v>7</v>
      </c>
      <c r="B203" s="126">
        <f t="shared" si="55"/>
        <v>0</v>
      </c>
      <c r="C203" s="128">
        <f t="shared" si="56"/>
        <v>9</v>
      </c>
      <c r="D203" s="128">
        <f t="shared" si="57"/>
        <v>0</v>
      </c>
      <c r="E203" s="128">
        <f t="shared" si="58"/>
        <v>4</v>
      </c>
      <c r="F203" s="128">
        <f t="shared" si="59"/>
        <v>0</v>
      </c>
      <c r="G203" s="129">
        <v>200</v>
      </c>
      <c r="H203" s="204" t="str">
        <f t="shared" si="60"/>
        <v/>
      </c>
      <c r="I203" s="169" t="str">
        <f>AC203&amp;"-"&amp;IF(AC203="","",COUNTIF($AC$4:AC203,AC203))</f>
        <v>-</v>
      </c>
      <c r="J203" s="124"/>
      <c r="K203" s="240"/>
      <c r="L203" s="182"/>
      <c r="M203" s="241"/>
      <c r="N203" s="243"/>
      <c r="O203" s="118"/>
      <c r="P203" s="56"/>
      <c r="Q203" s="25"/>
      <c r="R203" s="130" t="str">
        <f t="shared" si="61"/>
        <v/>
      </c>
      <c r="S203" s="26"/>
      <c r="T203" s="26"/>
      <c r="U203" s="227"/>
      <c r="V203" s="27"/>
      <c r="W203" s="28"/>
      <c r="X203" s="119"/>
      <c r="Y203" s="119"/>
      <c r="Z203" s="119"/>
      <c r="AA203" s="119"/>
      <c r="AB203" s="119"/>
      <c r="AC203" s="119" t="str">
        <f>IF(AB203="","",COUNTIF($AB$4:AB203,AB203))</f>
        <v/>
      </c>
      <c r="AD203" s="175"/>
      <c r="AE203" s="323"/>
      <c r="AF203" s="245"/>
      <c r="AG203" s="231"/>
      <c r="AH203" s="262">
        <f t="shared" si="62"/>
        <v>0</v>
      </c>
      <c r="AI203" s="238"/>
      <c r="AJ203" s="87" t="str">
        <f t="shared" si="65"/>
        <v/>
      </c>
      <c r="AK203" s="254"/>
      <c r="AL203" s="30"/>
      <c r="AM203" s="109"/>
      <c r="AN203" s="29"/>
      <c r="AO203" s="33"/>
      <c r="AP203" s="249"/>
      <c r="AQ203" s="251"/>
      <c r="AR203" s="106"/>
      <c r="AS203" s="32"/>
      <c r="AT203" s="31"/>
      <c r="AU203" s="32"/>
      <c r="AV203" s="265"/>
      <c r="AW203" s="271"/>
      <c r="AX203" s="271" t="str">
        <f t="shared" si="63"/>
        <v/>
      </c>
      <c r="AY203" s="282" t="str">
        <f t="shared" si="64"/>
        <v/>
      </c>
      <c r="AZ203" s="276"/>
      <c r="BA203" s="276"/>
      <c r="BB203" s="276"/>
      <c r="BC203" s="276"/>
      <c r="BD203" s="276"/>
      <c r="BE203" s="277"/>
      <c r="BF203" s="277"/>
    </row>
    <row r="204" spans="1:58" ht="24" customHeight="1">
      <c r="A204" s="126">
        <f t="shared" si="54"/>
        <v>7</v>
      </c>
      <c r="B204" s="126">
        <f t="shared" si="55"/>
        <v>0</v>
      </c>
      <c r="C204" s="128">
        <f t="shared" si="56"/>
        <v>9</v>
      </c>
      <c r="D204" s="128">
        <f t="shared" si="57"/>
        <v>0</v>
      </c>
      <c r="E204" s="128">
        <f t="shared" si="58"/>
        <v>4</v>
      </c>
      <c r="F204" s="128">
        <f t="shared" si="59"/>
        <v>0</v>
      </c>
      <c r="G204" s="129">
        <v>201</v>
      </c>
      <c r="H204" s="204" t="str">
        <f t="shared" si="60"/>
        <v/>
      </c>
      <c r="I204" s="169" t="str">
        <f>AC204&amp;"-"&amp;IF(AC204="","",COUNTIF($AC$4:AC204,AC204))</f>
        <v>-</v>
      </c>
      <c r="J204" s="124"/>
      <c r="K204" s="240"/>
      <c r="L204" s="182"/>
      <c r="M204" s="241"/>
      <c r="N204" s="243"/>
      <c r="O204" s="118"/>
      <c r="P204" s="56"/>
      <c r="Q204" s="25"/>
      <c r="R204" s="130" t="str">
        <f t="shared" si="61"/>
        <v/>
      </c>
      <c r="S204" s="26"/>
      <c r="T204" s="26"/>
      <c r="U204" s="227"/>
      <c r="V204" s="27"/>
      <c r="W204" s="28"/>
      <c r="X204" s="119"/>
      <c r="Y204" s="119"/>
      <c r="Z204" s="119"/>
      <c r="AA204" s="119"/>
      <c r="AB204" s="119"/>
      <c r="AC204" s="119" t="str">
        <f>IF(AB204="","",COUNTIF($AB$4:AB204,AB204))</f>
        <v/>
      </c>
      <c r="AD204" s="175"/>
      <c r="AE204" s="323"/>
      <c r="AF204" s="245"/>
      <c r="AG204" s="231"/>
      <c r="AH204" s="262">
        <f t="shared" si="62"/>
        <v>0</v>
      </c>
      <c r="AI204" s="238"/>
      <c r="AJ204" s="87" t="str">
        <f t="shared" si="65"/>
        <v/>
      </c>
      <c r="AK204" s="254"/>
      <c r="AL204" s="30"/>
      <c r="AM204" s="109"/>
      <c r="AN204" s="29"/>
      <c r="AO204" s="33"/>
      <c r="AP204" s="249"/>
      <c r="AQ204" s="251"/>
      <c r="AR204" s="106"/>
      <c r="AS204" s="32"/>
      <c r="AT204" s="31"/>
      <c r="AU204" s="208"/>
      <c r="AV204" s="265"/>
      <c r="AW204" s="271"/>
      <c r="AX204" s="271" t="str">
        <f t="shared" si="63"/>
        <v/>
      </c>
      <c r="AY204" s="282" t="str">
        <f t="shared" si="64"/>
        <v/>
      </c>
      <c r="AZ204" s="276"/>
      <c r="BA204" s="276"/>
      <c r="BB204" s="276"/>
      <c r="BC204" s="276"/>
      <c r="BD204" s="276"/>
      <c r="BE204" s="277"/>
      <c r="BF204" s="277"/>
    </row>
    <row r="205" spans="1:58" ht="24" customHeight="1">
      <c r="A205" s="126">
        <f t="shared" si="54"/>
        <v>7</v>
      </c>
      <c r="B205" s="126">
        <f t="shared" si="55"/>
        <v>0</v>
      </c>
      <c r="C205" s="128">
        <f t="shared" si="56"/>
        <v>9</v>
      </c>
      <c r="D205" s="128">
        <f t="shared" si="57"/>
        <v>0</v>
      </c>
      <c r="E205" s="128">
        <f t="shared" si="58"/>
        <v>4</v>
      </c>
      <c r="F205" s="128">
        <f t="shared" si="59"/>
        <v>0</v>
      </c>
      <c r="G205" s="129">
        <v>202</v>
      </c>
      <c r="H205" s="204" t="str">
        <f t="shared" si="60"/>
        <v/>
      </c>
      <c r="I205" s="169" t="str">
        <f>AC205&amp;"-"&amp;IF(AC205="","",COUNTIF($AC$4:AC205,AC205))</f>
        <v>-</v>
      </c>
      <c r="J205" s="124"/>
      <c r="K205" s="240"/>
      <c r="L205" s="182"/>
      <c r="M205" s="241"/>
      <c r="N205" s="243"/>
      <c r="O205" s="118"/>
      <c r="P205" s="56"/>
      <c r="Q205" s="25"/>
      <c r="R205" s="130" t="str">
        <f t="shared" si="61"/>
        <v/>
      </c>
      <c r="S205" s="26"/>
      <c r="T205" s="26"/>
      <c r="U205" s="227"/>
      <c r="V205" s="27"/>
      <c r="W205" s="28"/>
      <c r="X205" s="119"/>
      <c r="Y205" s="119"/>
      <c r="Z205" s="119"/>
      <c r="AA205" s="119"/>
      <c r="AB205" s="119"/>
      <c r="AC205" s="119" t="str">
        <f>IF(AB205="","",COUNTIF($AB$4:AB205,AB205))</f>
        <v/>
      </c>
      <c r="AD205" s="175"/>
      <c r="AE205" s="323"/>
      <c r="AF205" s="245"/>
      <c r="AG205" s="231"/>
      <c r="AH205" s="262">
        <f t="shared" si="62"/>
        <v>0</v>
      </c>
      <c r="AI205" s="238"/>
      <c r="AJ205" s="87" t="str">
        <f t="shared" si="65"/>
        <v/>
      </c>
      <c r="AK205" s="254"/>
      <c r="AL205" s="30"/>
      <c r="AM205" s="109"/>
      <c r="AN205" s="29"/>
      <c r="AO205" s="33"/>
      <c r="AP205" s="249"/>
      <c r="AQ205" s="251"/>
      <c r="AR205" s="106"/>
      <c r="AS205" s="32"/>
      <c r="AT205" s="31"/>
      <c r="AU205" s="32"/>
      <c r="AV205" s="265"/>
      <c r="AW205" s="271"/>
      <c r="AX205" s="271" t="str">
        <f t="shared" si="63"/>
        <v/>
      </c>
      <c r="AY205" s="282" t="str">
        <f t="shared" si="64"/>
        <v/>
      </c>
      <c r="AZ205" s="276"/>
      <c r="BA205" s="276"/>
      <c r="BB205" s="276"/>
      <c r="BC205" s="276"/>
      <c r="BD205" s="276"/>
      <c r="BE205" s="277"/>
      <c r="BF205" s="277"/>
    </row>
    <row r="206" spans="1:58" ht="24" customHeight="1">
      <c r="A206" s="126">
        <f t="shared" si="54"/>
        <v>7</v>
      </c>
      <c r="B206" s="126">
        <f t="shared" si="55"/>
        <v>0</v>
      </c>
      <c r="C206" s="128">
        <f t="shared" si="56"/>
        <v>9</v>
      </c>
      <c r="D206" s="128">
        <f t="shared" si="57"/>
        <v>0</v>
      </c>
      <c r="E206" s="128">
        <f t="shared" si="58"/>
        <v>4</v>
      </c>
      <c r="F206" s="128">
        <f t="shared" si="59"/>
        <v>0</v>
      </c>
      <c r="G206" s="129">
        <v>203</v>
      </c>
      <c r="H206" s="204" t="str">
        <f t="shared" si="60"/>
        <v/>
      </c>
      <c r="I206" s="169" t="str">
        <f>AC206&amp;"-"&amp;IF(AC206="","",COUNTIF($AC$4:AC206,AC206))</f>
        <v>-</v>
      </c>
      <c r="J206" s="124"/>
      <c r="K206" s="240"/>
      <c r="L206" s="182"/>
      <c r="M206" s="241"/>
      <c r="N206" s="243"/>
      <c r="O206" s="118"/>
      <c r="P206" s="56"/>
      <c r="Q206" s="25"/>
      <c r="R206" s="130" t="str">
        <f t="shared" si="61"/>
        <v/>
      </c>
      <c r="S206" s="26"/>
      <c r="T206" s="26"/>
      <c r="U206" s="227"/>
      <c r="V206" s="27"/>
      <c r="W206" s="28"/>
      <c r="X206" s="119"/>
      <c r="Y206" s="119"/>
      <c r="Z206" s="119"/>
      <c r="AA206" s="119"/>
      <c r="AB206" s="119"/>
      <c r="AC206" s="119" t="str">
        <f>IF(AB206="","",COUNTIF($AB$4:AB206,AB206))</f>
        <v/>
      </c>
      <c r="AD206" s="175"/>
      <c r="AE206" s="323"/>
      <c r="AF206" s="245"/>
      <c r="AG206" s="231"/>
      <c r="AH206" s="262">
        <f t="shared" si="62"/>
        <v>0</v>
      </c>
      <c r="AI206" s="238"/>
      <c r="AJ206" s="87" t="str">
        <f t="shared" si="65"/>
        <v/>
      </c>
      <c r="AK206" s="254"/>
      <c r="AL206" s="30"/>
      <c r="AM206" s="109"/>
      <c r="AN206" s="29"/>
      <c r="AO206" s="33"/>
      <c r="AP206" s="249"/>
      <c r="AQ206" s="251"/>
      <c r="AR206" s="106"/>
      <c r="AS206" s="32"/>
      <c r="AT206" s="31"/>
      <c r="AU206" s="32"/>
      <c r="AV206" s="265"/>
      <c r="AW206" s="271"/>
      <c r="AX206" s="271" t="str">
        <f t="shared" si="63"/>
        <v/>
      </c>
      <c r="AY206" s="282" t="str">
        <f t="shared" si="64"/>
        <v/>
      </c>
      <c r="AZ206" s="276"/>
      <c r="BA206" s="276"/>
      <c r="BB206" s="276"/>
      <c r="BC206" s="276"/>
      <c r="BD206" s="276"/>
      <c r="BE206" s="277"/>
      <c r="BF206" s="277"/>
    </row>
    <row r="207" spans="1:58" ht="24" customHeight="1">
      <c r="A207" s="126">
        <f t="shared" si="54"/>
        <v>7</v>
      </c>
      <c r="B207" s="126">
        <f t="shared" si="55"/>
        <v>0</v>
      </c>
      <c r="C207" s="128">
        <f t="shared" si="56"/>
        <v>9</v>
      </c>
      <c r="D207" s="128">
        <f t="shared" si="57"/>
        <v>0</v>
      </c>
      <c r="E207" s="128">
        <f t="shared" si="58"/>
        <v>4</v>
      </c>
      <c r="F207" s="128">
        <f t="shared" si="59"/>
        <v>0</v>
      </c>
      <c r="G207" s="129">
        <v>204</v>
      </c>
      <c r="H207" s="204" t="str">
        <f t="shared" si="60"/>
        <v/>
      </c>
      <c r="I207" s="169" t="str">
        <f>AC207&amp;"-"&amp;IF(AC207="","",COUNTIF($AC$4:AC207,AC207))</f>
        <v>-</v>
      </c>
      <c r="J207" s="124"/>
      <c r="K207" s="240"/>
      <c r="L207" s="182"/>
      <c r="M207" s="241"/>
      <c r="N207" s="243"/>
      <c r="O207" s="118"/>
      <c r="P207" s="56"/>
      <c r="Q207" s="25"/>
      <c r="R207" s="130" t="str">
        <f t="shared" si="61"/>
        <v/>
      </c>
      <c r="S207" s="26"/>
      <c r="T207" s="26"/>
      <c r="U207" s="227"/>
      <c r="V207" s="27"/>
      <c r="W207" s="28"/>
      <c r="X207" s="119"/>
      <c r="Y207" s="119"/>
      <c r="Z207" s="119"/>
      <c r="AA207" s="119"/>
      <c r="AB207" s="119"/>
      <c r="AC207" s="119" t="str">
        <f>IF(AB207="","",COUNTIF($AB$4:AB207,AB207))</f>
        <v/>
      </c>
      <c r="AD207" s="175"/>
      <c r="AE207" s="323"/>
      <c r="AF207" s="245"/>
      <c r="AG207" s="231"/>
      <c r="AH207" s="262">
        <f t="shared" si="62"/>
        <v>0</v>
      </c>
      <c r="AI207" s="238"/>
      <c r="AJ207" s="87" t="str">
        <f t="shared" si="65"/>
        <v/>
      </c>
      <c r="AK207" s="254"/>
      <c r="AL207" s="30"/>
      <c r="AM207" s="109"/>
      <c r="AN207" s="29"/>
      <c r="AO207" s="33"/>
      <c r="AP207" s="249"/>
      <c r="AQ207" s="251"/>
      <c r="AR207" s="106"/>
      <c r="AS207" s="32"/>
      <c r="AT207" s="31"/>
      <c r="AU207" s="32"/>
      <c r="AV207" s="265"/>
      <c r="AW207" s="271"/>
      <c r="AX207" s="271" t="str">
        <f t="shared" si="63"/>
        <v/>
      </c>
      <c r="AY207" s="282" t="str">
        <f t="shared" si="64"/>
        <v/>
      </c>
      <c r="AZ207" s="276"/>
      <c r="BA207" s="276"/>
      <c r="BB207" s="276"/>
      <c r="BC207" s="276"/>
      <c r="BD207" s="276"/>
      <c r="BE207" s="277"/>
      <c r="BF207" s="277"/>
    </row>
    <row r="208" spans="1:58" ht="24" customHeight="1">
      <c r="A208" s="126">
        <f t="shared" si="54"/>
        <v>7</v>
      </c>
      <c r="B208" s="126">
        <f t="shared" si="55"/>
        <v>0</v>
      </c>
      <c r="C208" s="128">
        <f t="shared" si="56"/>
        <v>9</v>
      </c>
      <c r="D208" s="128">
        <f t="shared" si="57"/>
        <v>0</v>
      </c>
      <c r="E208" s="128">
        <f t="shared" si="58"/>
        <v>4</v>
      </c>
      <c r="F208" s="128">
        <f t="shared" si="59"/>
        <v>0</v>
      </c>
      <c r="G208" s="129">
        <v>205</v>
      </c>
      <c r="H208" s="204" t="str">
        <f t="shared" si="60"/>
        <v/>
      </c>
      <c r="I208" s="169" t="str">
        <f>AC208&amp;"-"&amp;IF(AC208="","",COUNTIF($AC$4:AC208,AC208))</f>
        <v>-</v>
      </c>
      <c r="J208" s="124"/>
      <c r="K208" s="240"/>
      <c r="L208" s="182"/>
      <c r="M208" s="241"/>
      <c r="N208" s="243"/>
      <c r="O208" s="118"/>
      <c r="P208" s="56"/>
      <c r="Q208" s="25"/>
      <c r="R208" s="130" t="str">
        <f t="shared" si="61"/>
        <v/>
      </c>
      <c r="S208" s="26"/>
      <c r="T208" s="26"/>
      <c r="U208" s="227"/>
      <c r="V208" s="27"/>
      <c r="W208" s="28"/>
      <c r="X208" s="119"/>
      <c r="Y208" s="119"/>
      <c r="Z208" s="119"/>
      <c r="AA208" s="119"/>
      <c r="AB208" s="119"/>
      <c r="AC208" s="119" t="str">
        <f>IF(AB208="","",COUNTIF($AB$4:AB208,AB208))</f>
        <v/>
      </c>
      <c r="AD208" s="175"/>
      <c r="AE208" s="323"/>
      <c r="AF208" s="245"/>
      <c r="AG208" s="231"/>
      <c r="AH208" s="262">
        <f t="shared" si="62"/>
        <v>0</v>
      </c>
      <c r="AI208" s="238"/>
      <c r="AJ208" s="87" t="str">
        <f t="shared" si="65"/>
        <v/>
      </c>
      <c r="AK208" s="254"/>
      <c r="AL208" s="30"/>
      <c r="AM208" s="109"/>
      <c r="AN208" s="29"/>
      <c r="AO208" s="33"/>
      <c r="AP208" s="249"/>
      <c r="AQ208" s="251"/>
      <c r="AR208" s="106"/>
      <c r="AS208" s="32"/>
      <c r="AT208" s="31"/>
      <c r="AU208" s="208"/>
      <c r="AV208" s="265"/>
      <c r="AW208" s="271"/>
      <c r="AX208" s="271" t="str">
        <f t="shared" si="63"/>
        <v/>
      </c>
      <c r="AY208" s="282" t="str">
        <f t="shared" si="64"/>
        <v/>
      </c>
      <c r="AZ208" s="276"/>
      <c r="BA208" s="276"/>
      <c r="BB208" s="276"/>
      <c r="BC208" s="276"/>
      <c r="BD208" s="276"/>
      <c r="BE208" s="277"/>
      <c r="BF208" s="277"/>
    </row>
    <row r="209" spans="1:58" ht="24" customHeight="1">
      <c r="A209" s="126">
        <f t="shared" si="54"/>
        <v>7</v>
      </c>
      <c r="B209" s="126">
        <f t="shared" si="55"/>
        <v>0</v>
      </c>
      <c r="C209" s="128">
        <f t="shared" si="56"/>
        <v>9</v>
      </c>
      <c r="D209" s="128">
        <f t="shared" si="57"/>
        <v>0</v>
      </c>
      <c r="E209" s="128">
        <f t="shared" si="58"/>
        <v>4</v>
      </c>
      <c r="F209" s="128">
        <f t="shared" si="59"/>
        <v>0</v>
      </c>
      <c r="G209" s="129">
        <v>206</v>
      </c>
      <c r="H209" s="204" t="str">
        <f t="shared" si="60"/>
        <v/>
      </c>
      <c r="I209" s="169" t="str">
        <f>AC209&amp;"-"&amp;IF(AC209="","",COUNTIF($AC$4:AC209,AC209))</f>
        <v>-</v>
      </c>
      <c r="J209" s="124"/>
      <c r="K209" s="240"/>
      <c r="L209" s="182"/>
      <c r="M209" s="241"/>
      <c r="N209" s="243"/>
      <c r="O209" s="118"/>
      <c r="P209" s="56"/>
      <c r="Q209" s="25"/>
      <c r="R209" s="130" t="str">
        <f t="shared" si="61"/>
        <v/>
      </c>
      <c r="S209" s="26"/>
      <c r="T209" s="26"/>
      <c r="U209" s="227"/>
      <c r="V209" s="27"/>
      <c r="W209" s="28"/>
      <c r="X209" s="119"/>
      <c r="Y209" s="119"/>
      <c r="Z209" s="119"/>
      <c r="AA209" s="119"/>
      <c r="AB209" s="119"/>
      <c r="AC209" s="119" t="str">
        <f>IF(AB209="","",COUNTIF($AB$4:AB209,AB209))</f>
        <v/>
      </c>
      <c r="AD209" s="175"/>
      <c r="AE209" s="323"/>
      <c r="AF209" s="245"/>
      <c r="AG209" s="231"/>
      <c r="AH209" s="262">
        <f t="shared" si="62"/>
        <v>0</v>
      </c>
      <c r="AI209" s="238"/>
      <c r="AJ209" s="87" t="str">
        <f t="shared" si="65"/>
        <v/>
      </c>
      <c r="AK209" s="254"/>
      <c r="AL209" s="30"/>
      <c r="AM209" s="109"/>
      <c r="AN209" s="29"/>
      <c r="AO209" s="33"/>
      <c r="AP209" s="249"/>
      <c r="AQ209" s="251"/>
      <c r="AR209" s="106"/>
      <c r="AS209" s="32"/>
      <c r="AT209" s="31"/>
      <c r="AU209" s="32"/>
      <c r="AV209" s="265"/>
      <c r="AW209" s="271"/>
      <c r="AX209" s="271" t="str">
        <f t="shared" si="63"/>
        <v/>
      </c>
      <c r="AY209" s="282" t="str">
        <f t="shared" si="64"/>
        <v/>
      </c>
      <c r="AZ209" s="276"/>
      <c r="BA209" s="276"/>
      <c r="BB209" s="276"/>
      <c r="BC209" s="276"/>
      <c r="BD209" s="276"/>
      <c r="BE209" s="277"/>
      <c r="BF209" s="277"/>
    </row>
    <row r="210" spans="1:58" ht="24" customHeight="1">
      <c r="A210" s="126">
        <f t="shared" si="54"/>
        <v>7</v>
      </c>
      <c r="B210" s="126">
        <f t="shared" si="55"/>
        <v>0</v>
      </c>
      <c r="C210" s="128">
        <f t="shared" si="56"/>
        <v>9</v>
      </c>
      <c r="D210" s="128">
        <f t="shared" si="57"/>
        <v>0</v>
      </c>
      <c r="E210" s="128">
        <f t="shared" si="58"/>
        <v>4</v>
      </c>
      <c r="F210" s="128">
        <f t="shared" si="59"/>
        <v>0</v>
      </c>
      <c r="G210" s="129">
        <v>207</v>
      </c>
      <c r="H210" s="204" t="str">
        <f t="shared" si="60"/>
        <v/>
      </c>
      <c r="I210" s="169" t="str">
        <f>AC210&amp;"-"&amp;IF(AC210="","",COUNTIF($AC$4:AC210,AC210))</f>
        <v>-</v>
      </c>
      <c r="J210" s="124"/>
      <c r="K210" s="240"/>
      <c r="L210" s="182"/>
      <c r="M210" s="241"/>
      <c r="N210" s="243"/>
      <c r="O210" s="118"/>
      <c r="P210" s="56"/>
      <c r="Q210" s="25"/>
      <c r="R210" s="130" t="str">
        <f t="shared" si="61"/>
        <v/>
      </c>
      <c r="S210" s="26"/>
      <c r="T210" s="26"/>
      <c r="U210" s="227"/>
      <c r="V210" s="27"/>
      <c r="W210" s="28"/>
      <c r="X210" s="119"/>
      <c r="Y210" s="119"/>
      <c r="Z210" s="119"/>
      <c r="AA210" s="119"/>
      <c r="AB210" s="119"/>
      <c r="AC210" s="119" t="str">
        <f>IF(AB210="","",COUNTIF($AB$4:AB210,AB210))</f>
        <v/>
      </c>
      <c r="AD210" s="175"/>
      <c r="AE210" s="323"/>
      <c r="AF210" s="245"/>
      <c r="AG210" s="231"/>
      <c r="AH210" s="262">
        <f t="shared" si="62"/>
        <v>0</v>
      </c>
      <c r="AI210" s="238"/>
      <c r="AJ210" s="87" t="str">
        <f t="shared" si="65"/>
        <v/>
      </c>
      <c r="AK210" s="254"/>
      <c r="AL210" s="30"/>
      <c r="AM210" s="109"/>
      <c r="AN210" s="29"/>
      <c r="AO210" s="33"/>
      <c r="AP210" s="249"/>
      <c r="AQ210" s="251"/>
      <c r="AR210" s="106"/>
      <c r="AS210" s="32"/>
      <c r="AT210" s="31"/>
      <c r="AU210" s="32"/>
      <c r="AV210" s="265"/>
      <c r="AW210" s="271"/>
      <c r="AX210" s="271" t="str">
        <f t="shared" si="63"/>
        <v/>
      </c>
      <c r="AY210" s="282" t="str">
        <f t="shared" si="64"/>
        <v/>
      </c>
      <c r="AZ210" s="276"/>
      <c r="BA210" s="276"/>
      <c r="BB210" s="276"/>
      <c r="BC210" s="276"/>
      <c r="BD210" s="276"/>
      <c r="BE210" s="277"/>
      <c r="BF210" s="277"/>
    </row>
    <row r="211" spans="1:58" ht="24" customHeight="1">
      <c r="A211" s="126">
        <f t="shared" si="54"/>
        <v>7</v>
      </c>
      <c r="B211" s="126">
        <f t="shared" si="55"/>
        <v>0</v>
      </c>
      <c r="C211" s="128">
        <f t="shared" si="56"/>
        <v>9</v>
      </c>
      <c r="D211" s="128">
        <f t="shared" si="57"/>
        <v>0</v>
      </c>
      <c r="E211" s="128">
        <f t="shared" si="58"/>
        <v>4</v>
      </c>
      <c r="F211" s="128">
        <f t="shared" si="59"/>
        <v>0</v>
      </c>
      <c r="G211" s="129">
        <v>208</v>
      </c>
      <c r="H211" s="204" t="str">
        <f t="shared" si="60"/>
        <v/>
      </c>
      <c r="I211" s="169" t="str">
        <f>AC211&amp;"-"&amp;IF(AC211="","",COUNTIF($AC$4:AC211,AC211))</f>
        <v>-</v>
      </c>
      <c r="J211" s="124"/>
      <c r="K211" s="240"/>
      <c r="L211" s="182"/>
      <c r="M211" s="241"/>
      <c r="N211" s="243"/>
      <c r="O211" s="118"/>
      <c r="P211" s="56"/>
      <c r="Q211" s="25"/>
      <c r="R211" s="130" t="str">
        <f t="shared" si="61"/>
        <v/>
      </c>
      <c r="S211" s="26"/>
      <c r="T211" s="26"/>
      <c r="U211" s="227"/>
      <c r="V211" s="27"/>
      <c r="W211" s="28"/>
      <c r="X211" s="119"/>
      <c r="Y211" s="119"/>
      <c r="Z211" s="119"/>
      <c r="AA211" s="119"/>
      <c r="AB211" s="119"/>
      <c r="AC211" s="119" t="str">
        <f>IF(AB211="","",COUNTIF($AB$4:AB211,AB211))</f>
        <v/>
      </c>
      <c r="AD211" s="175"/>
      <c r="AE211" s="323"/>
      <c r="AF211" s="245"/>
      <c r="AG211" s="231"/>
      <c r="AH211" s="262">
        <f t="shared" si="62"/>
        <v>0</v>
      </c>
      <c r="AI211" s="238"/>
      <c r="AJ211" s="87" t="str">
        <f t="shared" si="65"/>
        <v/>
      </c>
      <c r="AK211" s="254"/>
      <c r="AL211" s="30"/>
      <c r="AM211" s="109"/>
      <c r="AN211" s="29"/>
      <c r="AO211" s="33"/>
      <c r="AP211" s="249"/>
      <c r="AQ211" s="251"/>
      <c r="AR211" s="106"/>
      <c r="AS211" s="32"/>
      <c r="AT211" s="31"/>
      <c r="AU211" s="32"/>
      <c r="AV211" s="265"/>
      <c r="AW211" s="271"/>
      <c r="AX211" s="271" t="str">
        <f t="shared" si="63"/>
        <v/>
      </c>
      <c r="AY211" s="282" t="str">
        <f t="shared" si="64"/>
        <v/>
      </c>
      <c r="AZ211" s="276"/>
      <c r="BA211" s="276"/>
      <c r="BB211" s="276"/>
      <c r="BC211" s="276"/>
      <c r="BD211" s="276"/>
      <c r="BE211" s="277"/>
      <c r="BF211" s="277"/>
    </row>
    <row r="212" spans="1:58" ht="24" customHeight="1">
      <c r="A212" s="126">
        <f t="shared" ref="A212:A260" si="66">A211+B212</f>
        <v>7</v>
      </c>
      <c r="B212" s="126">
        <f t="shared" ref="B212:B260" si="67">IF(AE212=$B$3,1,0)</f>
        <v>0</v>
      </c>
      <c r="C212" s="128">
        <f t="shared" ref="C212:C259" si="68">C211+D212</f>
        <v>9</v>
      </c>
      <c r="D212" s="128">
        <f t="shared" ref="D212:D259" si="69">IF(AO212=$D$3,1,0)</f>
        <v>0</v>
      </c>
      <c r="E212" s="128">
        <f t="shared" ref="E212:E259" si="70">E211+F212</f>
        <v>4</v>
      </c>
      <c r="F212" s="128">
        <f t="shared" ref="F212:F259" si="71">IF(AT212=$F$3,1,0)</f>
        <v>0</v>
      </c>
      <c r="G212" s="129">
        <v>209</v>
      </c>
      <c r="H212" s="204" t="str">
        <f t="shared" ref="H212:H259" si="72">AC212&amp;AB212</f>
        <v/>
      </c>
      <c r="I212" s="169" t="str">
        <f>AC212&amp;"-"&amp;IF(AC212="","",COUNTIF($AC$4:AC212,AC212))</f>
        <v>-</v>
      </c>
      <c r="J212" s="124"/>
      <c r="K212" s="161"/>
      <c r="L212" s="161"/>
      <c r="M212" s="160"/>
      <c r="N212" s="174"/>
      <c r="O212" s="118"/>
      <c r="P212" s="56"/>
      <c r="Q212" s="25"/>
      <c r="R212" s="130" t="str">
        <f t="shared" si="61"/>
        <v/>
      </c>
      <c r="S212" s="26"/>
      <c r="T212" s="26"/>
      <c r="U212" s="227"/>
      <c r="V212" s="27"/>
      <c r="W212" s="28"/>
      <c r="X212" s="119"/>
      <c r="Y212" s="119"/>
      <c r="Z212" s="119"/>
      <c r="AA212" s="119"/>
      <c r="AB212" s="119"/>
      <c r="AC212" s="119" t="str">
        <f>IF(AB212="","",COUNTIF($AB$4:AB212,AB212))</f>
        <v/>
      </c>
      <c r="AD212" s="175"/>
      <c r="AE212" s="323"/>
      <c r="AF212" s="175"/>
      <c r="AG212" s="236"/>
      <c r="AH212" s="262">
        <f t="shared" si="62"/>
        <v>0</v>
      </c>
      <c r="AI212" s="287"/>
      <c r="AJ212" s="87" t="str">
        <f t="shared" ref="AJ212:AJ232" si="73">IF(Q212="","",HOUR(Q212))</f>
        <v/>
      </c>
      <c r="AK212" s="29"/>
      <c r="AL212" s="30"/>
      <c r="AM212" s="288"/>
      <c r="AN212" s="289"/>
      <c r="AO212" s="290"/>
      <c r="AP212" s="291"/>
      <c r="AQ212" s="292"/>
      <c r="AR212" s="293"/>
      <c r="AS212" s="294"/>
      <c r="AT212" s="291"/>
      <c r="AU212" s="294"/>
      <c r="AV212" s="295"/>
      <c r="AW212" s="271"/>
      <c r="AX212" s="271" t="str">
        <f t="shared" si="63"/>
        <v/>
      </c>
      <c r="AY212" s="282" t="str">
        <f t="shared" si="64"/>
        <v/>
      </c>
      <c r="AZ212" s="276"/>
      <c r="BA212" s="276"/>
      <c r="BB212" s="276"/>
      <c r="BC212" s="276"/>
      <c r="BD212" s="276"/>
      <c r="BE212" s="277"/>
      <c r="BF212" s="277"/>
    </row>
    <row r="213" spans="1:58" ht="24" customHeight="1">
      <c r="A213" s="126">
        <f t="shared" si="66"/>
        <v>7</v>
      </c>
      <c r="B213" s="126">
        <f t="shared" si="67"/>
        <v>0</v>
      </c>
      <c r="C213" s="128">
        <f t="shared" si="68"/>
        <v>9</v>
      </c>
      <c r="D213" s="128">
        <f t="shared" si="69"/>
        <v>0</v>
      </c>
      <c r="E213" s="128">
        <f t="shared" si="70"/>
        <v>4</v>
      </c>
      <c r="F213" s="128">
        <f t="shared" si="71"/>
        <v>0</v>
      </c>
      <c r="G213" s="129">
        <v>210</v>
      </c>
      <c r="H213" s="204" t="str">
        <f t="shared" si="72"/>
        <v/>
      </c>
      <c r="I213" s="169" t="str">
        <f>AC213&amp;"-"&amp;IF(AC213="","",COUNTIF($AC$4:AC213,AC213))</f>
        <v>-</v>
      </c>
      <c r="J213" s="124"/>
      <c r="K213" s="161"/>
      <c r="L213" s="161"/>
      <c r="M213" s="160"/>
      <c r="N213" s="174"/>
      <c r="O213" s="118"/>
      <c r="P213" s="56"/>
      <c r="Q213" s="25"/>
      <c r="R213" s="130" t="str">
        <f t="shared" si="61"/>
        <v/>
      </c>
      <c r="S213" s="26"/>
      <c r="T213" s="26"/>
      <c r="U213" s="227"/>
      <c r="V213" s="27"/>
      <c r="W213" s="28"/>
      <c r="X213" s="119"/>
      <c r="Y213" s="119"/>
      <c r="Z213" s="119"/>
      <c r="AA213" s="119"/>
      <c r="AB213" s="119"/>
      <c r="AC213" s="119" t="str">
        <f>IF(AB213="","",COUNTIF($AB$4:AB213,AB213))</f>
        <v/>
      </c>
      <c r="AD213" s="175"/>
      <c r="AE213" s="323"/>
      <c r="AF213" s="175"/>
      <c r="AG213" s="236"/>
      <c r="AH213" s="262">
        <f t="shared" si="62"/>
        <v>0</v>
      </c>
      <c r="AI213" s="287"/>
      <c r="AJ213" s="87" t="str">
        <f t="shared" si="73"/>
        <v/>
      </c>
      <c r="AK213" s="29"/>
      <c r="AL213" s="30"/>
      <c r="AM213" s="288"/>
      <c r="AN213" s="289"/>
      <c r="AO213" s="290"/>
      <c r="AP213" s="291"/>
      <c r="AQ213" s="292"/>
      <c r="AR213" s="293"/>
      <c r="AS213" s="294"/>
      <c r="AT213" s="291"/>
      <c r="AU213" s="294"/>
      <c r="AV213" s="295"/>
      <c r="AW213" s="271"/>
      <c r="AX213" s="271" t="str">
        <f t="shared" si="63"/>
        <v/>
      </c>
      <c r="AY213" s="282" t="str">
        <f t="shared" si="64"/>
        <v/>
      </c>
      <c r="AZ213" s="276"/>
      <c r="BA213" s="276"/>
      <c r="BB213" s="276"/>
      <c r="BC213" s="276"/>
      <c r="BD213" s="276"/>
      <c r="BE213" s="277"/>
      <c r="BF213" s="277"/>
    </row>
    <row r="214" spans="1:58" ht="24" customHeight="1">
      <c r="A214" s="126">
        <f t="shared" si="66"/>
        <v>7</v>
      </c>
      <c r="B214" s="126">
        <f t="shared" si="67"/>
        <v>0</v>
      </c>
      <c r="C214" s="128">
        <f t="shared" si="68"/>
        <v>9</v>
      </c>
      <c r="D214" s="128">
        <f t="shared" si="69"/>
        <v>0</v>
      </c>
      <c r="E214" s="128">
        <f t="shared" si="70"/>
        <v>4</v>
      </c>
      <c r="F214" s="128">
        <f t="shared" si="71"/>
        <v>0</v>
      </c>
      <c r="G214" s="129">
        <v>211</v>
      </c>
      <c r="H214" s="204" t="str">
        <f t="shared" si="72"/>
        <v/>
      </c>
      <c r="I214" s="169" t="str">
        <f>AC214&amp;"-"&amp;IF(AC214="","",COUNTIF($AC$4:AC214,AC214))</f>
        <v>-</v>
      </c>
      <c r="J214" s="124"/>
      <c r="K214" s="161"/>
      <c r="L214" s="161"/>
      <c r="M214" s="160"/>
      <c r="N214" s="174"/>
      <c r="O214" s="118"/>
      <c r="P214" s="56"/>
      <c r="Q214" s="25"/>
      <c r="R214" s="130" t="str">
        <f t="shared" si="61"/>
        <v/>
      </c>
      <c r="S214" s="26"/>
      <c r="T214" s="26"/>
      <c r="U214" s="227"/>
      <c r="V214" s="27"/>
      <c r="W214" s="28"/>
      <c r="X214" s="119"/>
      <c r="Y214" s="119"/>
      <c r="Z214" s="119"/>
      <c r="AA214" s="119"/>
      <c r="AB214" s="119"/>
      <c r="AC214" s="119" t="str">
        <f>IF(AB214="","",COUNTIF($AB$4:AB214,AB214))</f>
        <v/>
      </c>
      <c r="AD214" s="175"/>
      <c r="AE214" s="323"/>
      <c r="AF214" s="175"/>
      <c r="AG214" s="236"/>
      <c r="AH214" s="262">
        <f t="shared" si="62"/>
        <v>0</v>
      </c>
      <c r="AI214" s="287"/>
      <c r="AJ214" s="87" t="str">
        <f t="shared" si="73"/>
        <v/>
      </c>
      <c r="AK214" s="29"/>
      <c r="AL214" s="30"/>
      <c r="AM214" s="288"/>
      <c r="AN214" s="289"/>
      <c r="AO214" s="290"/>
      <c r="AP214" s="291"/>
      <c r="AQ214" s="292"/>
      <c r="AR214" s="293"/>
      <c r="AS214" s="294"/>
      <c r="AT214" s="291"/>
      <c r="AU214" s="294"/>
      <c r="AV214" s="295"/>
      <c r="AW214" s="271"/>
      <c r="AX214" s="271" t="str">
        <f t="shared" si="63"/>
        <v/>
      </c>
      <c r="AY214" s="282" t="str">
        <f t="shared" si="64"/>
        <v/>
      </c>
      <c r="AZ214" s="276"/>
      <c r="BA214" s="276"/>
      <c r="BB214" s="276"/>
      <c r="BC214" s="276"/>
      <c r="BD214" s="276"/>
      <c r="BE214" s="277"/>
      <c r="BF214" s="277"/>
    </row>
    <row r="215" spans="1:58" ht="24" customHeight="1">
      <c r="A215" s="126">
        <f t="shared" si="66"/>
        <v>7</v>
      </c>
      <c r="B215" s="126">
        <f t="shared" si="67"/>
        <v>0</v>
      </c>
      <c r="C215" s="128">
        <f t="shared" si="68"/>
        <v>9</v>
      </c>
      <c r="D215" s="128">
        <f t="shared" si="69"/>
        <v>0</v>
      </c>
      <c r="E215" s="128">
        <f t="shared" si="70"/>
        <v>4</v>
      </c>
      <c r="F215" s="128">
        <f t="shared" si="71"/>
        <v>0</v>
      </c>
      <c r="G215" s="129">
        <v>212</v>
      </c>
      <c r="H215" s="204" t="str">
        <f t="shared" si="72"/>
        <v/>
      </c>
      <c r="I215" s="169" t="str">
        <f>AC215&amp;"-"&amp;IF(AC215="","",COUNTIF($AC$4:AC215,AC215))</f>
        <v>-</v>
      </c>
      <c r="J215" s="124"/>
      <c r="K215" s="161"/>
      <c r="L215" s="161"/>
      <c r="M215" s="160"/>
      <c r="N215" s="174"/>
      <c r="O215" s="118"/>
      <c r="P215" s="56"/>
      <c r="Q215" s="25"/>
      <c r="R215" s="130" t="str">
        <f t="shared" si="61"/>
        <v/>
      </c>
      <c r="S215" s="26"/>
      <c r="T215" s="26"/>
      <c r="U215" s="227"/>
      <c r="V215" s="27"/>
      <c r="W215" s="28"/>
      <c r="X215" s="119"/>
      <c r="Y215" s="119"/>
      <c r="Z215" s="119"/>
      <c r="AA215" s="119"/>
      <c r="AB215" s="119"/>
      <c r="AC215" s="119" t="str">
        <f>IF(AB215="","",COUNTIF($AB$4:AB215,AB215))</f>
        <v/>
      </c>
      <c r="AD215" s="175"/>
      <c r="AE215" s="323"/>
      <c r="AF215" s="175"/>
      <c r="AG215" s="236"/>
      <c r="AH215" s="262">
        <f t="shared" si="62"/>
        <v>0</v>
      </c>
      <c r="AI215" s="287"/>
      <c r="AJ215" s="87" t="str">
        <f t="shared" si="73"/>
        <v/>
      </c>
      <c r="AK215" s="29"/>
      <c r="AL215" s="30"/>
      <c r="AM215" s="288"/>
      <c r="AN215" s="289"/>
      <c r="AO215" s="290"/>
      <c r="AP215" s="291"/>
      <c r="AQ215" s="292"/>
      <c r="AR215" s="293"/>
      <c r="AS215" s="294"/>
      <c r="AT215" s="291"/>
      <c r="AU215" s="294"/>
      <c r="AV215" s="295"/>
      <c r="AW215" s="271"/>
      <c r="AX215" s="271" t="str">
        <f t="shared" si="63"/>
        <v/>
      </c>
      <c r="AY215" s="282" t="str">
        <f t="shared" si="64"/>
        <v/>
      </c>
      <c r="AZ215" s="276"/>
      <c r="BA215" s="276"/>
      <c r="BB215" s="276"/>
      <c r="BC215" s="276"/>
      <c r="BD215" s="276"/>
      <c r="BE215" s="277"/>
      <c r="BF215" s="277"/>
    </row>
    <row r="216" spans="1:58" ht="24" customHeight="1">
      <c r="A216" s="126">
        <f t="shared" si="66"/>
        <v>7</v>
      </c>
      <c r="B216" s="126">
        <f t="shared" si="67"/>
        <v>0</v>
      </c>
      <c r="C216" s="128">
        <f t="shared" si="68"/>
        <v>9</v>
      </c>
      <c r="D216" s="128">
        <f t="shared" si="69"/>
        <v>0</v>
      </c>
      <c r="E216" s="128">
        <f t="shared" si="70"/>
        <v>4</v>
      </c>
      <c r="F216" s="128">
        <f t="shared" si="71"/>
        <v>0</v>
      </c>
      <c r="G216" s="129">
        <v>213</v>
      </c>
      <c r="H216" s="204" t="str">
        <f t="shared" si="72"/>
        <v/>
      </c>
      <c r="I216" s="169" t="str">
        <f>AC216&amp;"-"&amp;IF(AC216="","",COUNTIF($AC$4:AC216,AC216))</f>
        <v>-</v>
      </c>
      <c r="J216" s="124"/>
      <c r="K216" s="161"/>
      <c r="L216" s="161"/>
      <c r="M216" s="160"/>
      <c r="N216" s="174"/>
      <c r="O216" s="118"/>
      <c r="P216" s="56"/>
      <c r="Q216" s="25"/>
      <c r="R216" s="130" t="str">
        <f t="shared" si="61"/>
        <v/>
      </c>
      <c r="S216" s="26"/>
      <c r="T216" s="26"/>
      <c r="U216" s="227"/>
      <c r="V216" s="27"/>
      <c r="W216" s="28"/>
      <c r="X216" s="119"/>
      <c r="Y216" s="119"/>
      <c r="Z216" s="119"/>
      <c r="AA216" s="119"/>
      <c r="AB216" s="119"/>
      <c r="AC216" s="119" t="str">
        <f>IF(AB216="","",COUNTIF($AB$4:AB216,AB216))</f>
        <v/>
      </c>
      <c r="AD216" s="175"/>
      <c r="AE216" s="323"/>
      <c r="AF216" s="175"/>
      <c r="AG216" s="236"/>
      <c r="AH216" s="262">
        <f t="shared" si="62"/>
        <v>0</v>
      </c>
      <c r="AI216" s="287"/>
      <c r="AJ216" s="87" t="str">
        <f t="shared" si="73"/>
        <v/>
      </c>
      <c r="AK216" s="29"/>
      <c r="AL216" s="30"/>
      <c r="AM216" s="288"/>
      <c r="AN216" s="289"/>
      <c r="AO216" s="290"/>
      <c r="AP216" s="291"/>
      <c r="AQ216" s="292"/>
      <c r="AR216" s="293"/>
      <c r="AS216" s="294"/>
      <c r="AT216" s="291"/>
      <c r="AU216" s="294"/>
      <c r="AV216" s="295"/>
      <c r="AW216" s="271"/>
      <c r="AX216" s="271" t="str">
        <f t="shared" si="63"/>
        <v/>
      </c>
      <c r="AY216" s="282" t="str">
        <f t="shared" si="64"/>
        <v/>
      </c>
      <c r="AZ216" s="276"/>
      <c r="BA216" s="276"/>
      <c r="BB216" s="276"/>
      <c r="BC216" s="276"/>
      <c r="BD216" s="276"/>
      <c r="BE216" s="277"/>
      <c r="BF216" s="277"/>
    </row>
    <row r="217" spans="1:58" ht="24" customHeight="1">
      <c r="A217" s="126">
        <f t="shared" si="66"/>
        <v>7</v>
      </c>
      <c r="B217" s="126">
        <f t="shared" si="67"/>
        <v>0</v>
      </c>
      <c r="C217" s="128">
        <f t="shared" si="68"/>
        <v>9</v>
      </c>
      <c r="D217" s="128">
        <f t="shared" si="69"/>
        <v>0</v>
      </c>
      <c r="E217" s="128">
        <f t="shared" si="70"/>
        <v>4</v>
      </c>
      <c r="F217" s="128">
        <f t="shared" si="71"/>
        <v>0</v>
      </c>
      <c r="G217" s="129">
        <v>214</v>
      </c>
      <c r="H217" s="204" t="str">
        <f t="shared" si="72"/>
        <v/>
      </c>
      <c r="I217" s="169" t="str">
        <f>AC217&amp;"-"&amp;IF(AC217="","",COUNTIF($AC$4:AC217,AC217))</f>
        <v>-</v>
      </c>
      <c r="J217" s="124"/>
      <c r="K217" s="161"/>
      <c r="L217" s="161"/>
      <c r="M217" s="160"/>
      <c r="N217" s="174"/>
      <c r="O217" s="118"/>
      <c r="P217" s="56"/>
      <c r="Q217" s="25"/>
      <c r="R217" s="130" t="str">
        <f t="shared" si="61"/>
        <v/>
      </c>
      <c r="S217" s="26"/>
      <c r="T217" s="26"/>
      <c r="U217" s="227"/>
      <c r="V217" s="27"/>
      <c r="W217" s="28"/>
      <c r="X217" s="119"/>
      <c r="Y217" s="119"/>
      <c r="Z217" s="119"/>
      <c r="AA217" s="119"/>
      <c r="AB217" s="119"/>
      <c r="AC217" s="119" t="str">
        <f>IF(AB217="","",COUNTIF($AB$4:AB217,AB217))</f>
        <v/>
      </c>
      <c r="AD217" s="175"/>
      <c r="AE217" s="323"/>
      <c r="AF217" s="175"/>
      <c r="AG217" s="236"/>
      <c r="AH217" s="262">
        <f t="shared" si="62"/>
        <v>0</v>
      </c>
      <c r="AI217" s="287"/>
      <c r="AJ217" s="87" t="str">
        <f t="shared" si="73"/>
        <v/>
      </c>
      <c r="AK217" s="29"/>
      <c r="AL217" s="30"/>
      <c r="AM217" s="288"/>
      <c r="AN217" s="289"/>
      <c r="AO217" s="290"/>
      <c r="AP217" s="291"/>
      <c r="AQ217" s="292"/>
      <c r="AR217" s="293"/>
      <c r="AS217" s="294"/>
      <c r="AT217" s="291"/>
      <c r="AU217" s="294"/>
      <c r="AV217" s="295"/>
      <c r="AW217" s="271"/>
      <c r="AX217" s="271" t="str">
        <f t="shared" si="63"/>
        <v/>
      </c>
      <c r="AY217" s="282" t="str">
        <f t="shared" si="64"/>
        <v/>
      </c>
      <c r="AZ217" s="276"/>
      <c r="BA217" s="276"/>
      <c r="BB217" s="276"/>
      <c r="BC217" s="276"/>
      <c r="BD217" s="276"/>
      <c r="BE217" s="277"/>
      <c r="BF217" s="277"/>
    </row>
    <row r="218" spans="1:58" ht="24" customHeight="1">
      <c r="A218" s="126">
        <f t="shared" si="66"/>
        <v>7</v>
      </c>
      <c r="B218" s="126">
        <f t="shared" si="67"/>
        <v>0</v>
      </c>
      <c r="C218" s="128">
        <f t="shared" si="68"/>
        <v>9</v>
      </c>
      <c r="D218" s="128">
        <f t="shared" si="69"/>
        <v>0</v>
      </c>
      <c r="E218" s="128">
        <f t="shared" si="70"/>
        <v>4</v>
      </c>
      <c r="F218" s="128">
        <f t="shared" si="71"/>
        <v>0</v>
      </c>
      <c r="G218" s="129">
        <v>215</v>
      </c>
      <c r="H218" s="204" t="str">
        <f t="shared" si="72"/>
        <v/>
      </c>
      <c r="I218" s="169" t="str">
        <f>AC218&amp;"-"&amp;IF(AC218="","",COUNTIF($AC$4:AC218,AC218))</f>
        <v>-</v>
      </c>
      <c r="J218" s="124"/>
      <c r="K218" s="161"/>
      <c r="L218" s="161"/>
      <c r="M218" s="160"/>
      <c r="N218" s="174"/>
      <c r="O218" s="118"/>
      <c r="P218" s="56"/>
      <c r="Q218" s="25"/>
      <c r="R218" s="130" t="str">
        <f t="shared" si="61"/>
        <v/>
      </c>
      <c r="S218" s="26"/>
      <c r="T218" s="26"/>
      <c r="U218" s="227"/>
      <c r="V218" s="27"/>
      <c r="W218" s="28"/>
      <c r="X218" s="119"/>
      <c r="Y218" s="119"/>
      <c r="Z218" s="119"/>
      <c r="AA218" s="119"/>
      <c r="AB218" s="119"/>
      <c r="AC218" s="119" t="str">
        <f>IF(AB218="","",COUNTIF($AB$4:AB218,AB218))</f>
        <v/>
      </c>
      <c r="AD218" s="175"/>
      <c r="AE218" s="323"/>
      <c r="AF218" s="175"/>
      <c r="AG218" s="236"/>
      <c r="AH218" s="262">
        <f t="shared" si="62"/>
        <v>0</v>
      </c>
      <c r="AI218" s="287"/>
      <c r="AJ218" s="87" t="str">
        <f t="shared" si="73"/>
        <v/>
      </c>
      <c r="AK218" s="29"/>
      <c r="AL218" s="30"/>
      <c r="AM218" s="288"/>
      <c r="AN218" s="289"/>
      <c r="AO218" s="290"/>
      <c r="AP218" s="294"/>
      <c r="AQ218" s="292"/>
      <c r="AR218" s="293"/>
      <c r="AS218" s="294"/>
      <c r="AT218" s="291"/>
      <c r="AU218" s="294"/>
      <c r="AV218" s="295"/>
      <c r="AW218" s="271"/>
      <c r="AX218" s="271" t="str">
        <f t="shared" si="63"/>
        <v/>
      </c>
      <c r="AY218" s="282" t="str">
        <f t="shared" si="64"/>
        <v/>
      </c>
      <c r="AZ218" s="276"/>
      <c r="BA218" s="276"/>
      <c r="BB218" s="276"/>
      <c r="BC218" s="276"/>
      <c r="BD218" s="276"/>
      <c r="BE218" s="277"/>
      <c r="BF218" s="277"/>
    </row>
    <row r="219" spans="1:58" ht="24" customHeight="1">
      <c r="A219" s="126">
        <f t="shared" si="66"/>
        <v>7</v>
      </c>
      <c r="B219" s="126">
        <f t="shared" si="67"/>
        <v>0</v>
      </c>
      <c r="C219" s="128">
        <f t="shared" si="68"/>
        <v>9</v>
      </c>
      <c r="D219" s="128">
        <f t="shared" si="69"/>
        <v>0</v>
      </c>
      <c r="E219" s="128">
        <f t="shared" si="70"/>
        <v>4</v>
      </c>
      <c r="F219" s="128">
        <f t="shared" si="71"/>
        <v>0</v>
      </c>
      <c r="G219" s="129">
        <v>216</v>
      </c>
      <c r="H219" s="204" t="str">
        <f t="shared" si="72"/>
        <v/>
      </c>
      <c r="I219" s="169" t="str">
        <f>AC219&amp;"-"&amp;IF(AC219="","",COUNTIF($AC$4:AC219,AC219))</f>
        <v>-</v>
      </c>
      <c r="J219" s="124"/>
      <c r="K219" s="161"/>
      <c r="L219" s="161"/>
      <c r="M219" s="160"/>
      <c r="N219" s="174"/>
      <c r="O219" s="118"/>
      <c r="P219" s="56"/>
      <c r="Q219" s="25"/>
      <c r="R219" s="130" t="str">
        <f t="shared" si="61"/>
        <v/>
      </c>
      <c r="S219" s="26"/>
      <c r="T219" s="26"/>
      <c r="U219" s="227"/>
      <c r="V219" s="27"/>
      <c r="W219" s="28"/>
      <c r="X219" s="119"/>
      <c r="Y219" s="119"/>
      <c r="Z219" s="119"/>
      <c r="AA219" s="119"/>
      <c r="AB219" s="119"/>
      <c r="AC219" s="119" t="str">
        <f>IF(AB219="","",COUNTIF($AB$4:AB219,AB219))</f>
        <v/>
      </c>
      <c r="AD219" s="175"/>
      <c r="AE219" s="323"/>
      <c r="AF219" s="175"/>
      <c r="AG219" s="236"/>
      <c r="AH219" s="262">
        <f t="shared" si="62"/>
        <v>0</v>
      </c>
      <c r="AI219" s="47"/>
      <c r="AJ219" s="87" t="str">
        <f t="shared" si="73"/>
        <v/>
      </c>
      <c r="AK219" s="29"/>
      <c r="AL219" s="30"/>
      <c r="AM219" s="109"/>
      <c r="AN219" s="29"/>
      <c r="AO219" s="33"/>
      <c r="AP219" s="31"/>
      <c r="AQ219" s="92"/>
      <c r="AR219" s="106"/>
      <c r="AS219" s="32"/>
      <c r="AT219" s="31"/>
      <c r="AU219" s="32"/>
      <c r="AV219" s="265"/>
      <c r="AW219" s="271"/>
      <c r="AX219" s="271" t="str">
        <f t="shared" si="63"/>
        <v/>
      </c>
      <c r="AY219" s="282" t="str">
        <f t="shared" si="64"/>
        <v/>
      </c>
      <c r="AZ219" s="276"/>
      <c r="BA219" s="276"/>
      <c r="BB219" s="276"/>
      <c r="BC219" s="276"/>
      <c r="BD219" s="276"/>
      <c r="BE219" s="277"/>
      <c r="BF219" s="277"/>
    </row>
    <row r="220" spans="1:58" ht="24" customHeight="1">
      <c r="A220" s="126">
        <f t="shared" si="66"/>
        <v>7</v>
      </c>
      <c r="B220" s="126">
        <f t="shared" si="67"/>
        <v>0</v>
      </c>
      <c r="C220" s="128">
        <f t="shared" si="68"/>
        <v>9</v>
      </c>
      <c r="D220" s="128">
        <f t="shared" si="69"/>
        <v>0</v>
      </c>
      <c r="E220" s="128">
        <f t="shared" si="70"/>
        <v>4</v>
      </c>
      <c r="F220" s="128">
        <f t="shared" si="71"/>
        <v>0</v>
      </c>
      <c r="G220" s="129">
        <v>217</v>
      </c>
      <c r="H220" s="204" t="str">
        <f t="shared" si="72"/>
        <v/>
      </c>
      <c r="I220" s="169" t="str">
        <f>AC220&amp;"-"&amp;IF(AC220="","",COUNTIF($AC$4:AC220,AC220))</f>
        <v>-</v>
      </c>
      <c r="J220" s="124"/>
      <c r="K220" s="161"/>
      <c r="L220" s="161"/>
      <c r="M220" s="160"/>
      <c r="N220" s="174"/>
      <c r="O220" s="118"/>
      <c r="P220" s="56"/>
      <c r="Q220" s="25"/>
      <c r="R220" s="130" t="str">
        <f t="shared" si="61"/>
        <v/>
      </c>
      <c r="S220" s="26"/>
      <c r="T220" s="26"/>
      <c r="U220" s="227"/>
      <c r="V220" s="27"/>
      <c r="W220" s="28"/>
      <c r="X220" s="119"/>
      <c r="Y220" s="119"/>
      <c r="Z220" s="119"/>
      <c r="AA220" s="119"/>
      <c r="AB220" s="119"/>
      <c r="AC220" s="119" t="str">
        <f>IF(AB220="","",COUNTIF($AB$4:AB220,AB220))</f>
        <v/>
      </c>
      <c r="AD220" s="175"/>
      <c r="AE220" s="323"/>
      <c r="AF220" s="175"/>
      <c r="AG220" s="236"/>
      <c r="AH220" s="262">
        <f t="shared" si="62"/>
        <v>0</v>
      </c>
      <c r="AI220" s="47"/>
      <c r="AJ220" s="87" t="str">
        <f t="shared" si="73"/>
        <v/>
      </c>
      <c r="AK220" s="29"/>
      <c r="AL220" s="30"/>
      <c r="AM220" s="109"/>
      <c r="AN220" s="29"/>
      <c r="AO220" s="33"/>
      <c r="AP220" s="31"/>
      <c r="AQ220" s="92"/>
      <c r="AR220" s="106"/>
      <c r="AS220" s="32"/>
      <c r="AT220" s="31"/>
      <c r="AU220" s="32"/>
      <c r="AV220" s="265"/>
      <c r="AW220" s="271"/>
      <c r="AX220" s="271" t="str">
        <f t="shared" si="63"/>
        <v/>
      </c>
      <c r="AY220" s="282" t="str">
        <f t="shared" si="64"/>
        <v/>
      </c>
      <c r="AZ220" s="276"/>
      <c r="BA220" s="276"/>
      <c r="BB220" s="276"/>
      <c r="BC220" s="276"/>
      <c r="BD220" s="276"/>
      <c r="BE220" s="277"/>
      <c r="BF220" s="277"/>
    </row>
    <row r="221" spans="1:58" ht="24" customHeight="1">
      <c r="A221" s="126">
        <f t="shared" si="66"/>
        <v>7</v>
      </c>
      <c r="B221" s="126">
        <f t="shared" si="67"/>
        <v>0</v>
      </c>
      <c r="C221" s="128">
        <f t="shared" si="68"/>
        <v>9</v>
      </c>
      <c r="D221" s="128">
        <f t="shared" si="69"/>
        <v>0</v>
      </c>
      <c r="E221" s="128">
        <f t="shared" si="70"/>
        <v>4</v>
      </c>
      <c r="F221" s="128">
        <f t="shared" si="71"/>
        <v>0</v>
      </c>
      <c r="G221" s="129">
        <v>218</v>
      </c>
      <c r="H221" s="204" t="str">
        <f t="shared" si="72"/>
        <v/>
      </c>
      <c r="I221" s="169" t="str">
        <f>AC221&amp;"-"&amp;IF(AC221="","",COUNTIF($AC$4:AC221,AC221))</f>
        <v>-</v>
      </c>
      <c r="J221" s="124"/>
      <c r="K221" s="161"/>
      <c r="L221" s="161"/>
      <c r="M221" s="160"/>
      <c r="N221" s="174"/>
      <c r="O221" s="118"/>
      <c r="P221" s="56"/>
      <c r="Q221" s="25"/>
      <c r="R221" s="130" t="str">
        <f t="shared" si="61"/>
        <v/>
      </c>
      <c r="S221" s="26"/>
      <c r="T221" s="26"/>
      <c r="U221" s="227"/>
      <c r="V221" s="27"/>
      <c r="W221" s="28"/>
      <c r="X221" s="119"/>
      <c r="Y221" s="119"/>
      <c r="Z221" s="119"/>
      <c r="AA221" s="119"/>
      <c r="AB221" s="119"/>
      <c r="AC221" s="119" t="str">
        <f>IF(AB221="","",COUNTIF($AB$4:AB221,AB221))</f>
        <v/>
      </c>
      <c r="AD221" s="175"/>
      <c r="AE221" s="323"/>
      <c r="AF221" s="175"/>
      <c r="AG221" s="236"/>
      <c r="AH221" s="262">
        <f t="shared" si="62"/>
        <v>0</v>
      </c>
      <c r="AI221" s="47"/>
      <c r="AJ221" s="87" t="str">
        <f t="shared" si="73"/>
        <v/>
      </c>
      <c r="AK221" s="29"/>
      <c r="AL221" s="30"/>
      <c r="AM221" s="109"/>
      <c r="AN221" s="29"/>
      <c r="AO221" s="33"/>
      <c r="AP221" s="31"/>
      <c r="AQ221" s="92"/>
      <c r="AR221" s="106"/>
      <c r="AS221" s="32"/>
      <c r="AT221" s="31"/>
      <c r="AU221" s="32"/>
      <c r="AV221" s="265"/>
      <c r="AW221" s="271"/>
      <c r="AX221" s="271" t="str">
        <f t="shared" si="63"/>
        <v/>
      </c>
      <c r="AY221" s="282" t="str">
        <f t="shared" si="64"/>
        <v/>
      </c>
      <c r="AZ221" s="276"/>
      <c r="BA221" s="276"/>
      <c r="BB221" s="276"/>
      <c r="BC221" s="276"/>
      <c r="BD221" s="276"/>
      <c r="BE221" s="277"/>
      <c r="BF221" s="277"/>
    </row>
    <row r="222" spans="1:58" ht="24" customHeight="1">
      <c r="A222" s="126">
        <f t="shared" si="66"/>
        <v>7</v>
      </c>
      <c r="B222" s="126">
        <f t="shared" si="67"/>
        <v>0</v>
      </c>
      <c r="C222" s="128">
        <f t="shared" si="68"/>
        <v>9</v>
      </c>
      <c r="D222" s="128">
        <f t="shared" si="69"/>
        <v>0</v>
      </c>
      <c r="E222" s="128">
        <f t="shared" si="70"/>
        <v>4</v>
      </c>
      <c r="F222" s="128">
        <f t="shared" si="71"/>
        <v>0</v>
      </c>
      <c r="G222" s="129">
        <v>219</v>
      </c>
      <c r="H222" s="204" t="str">
        <f t="shared" si="72"/>
        <v/>
      </c>
      <c r="I222" s="169" t="str">
        <f>AC222&amp;"-"&amp;IF(AC222="","",COUNTIF($AC$4:AC222,AC222))</f>
        <v>-</v>
      </c>
      <c r="J222" s="124"/>
      <c r="K222" s="161"/>
      <c r="L222" s="161"/>
      <c r="M222" s="160"/>
      <c r="N222" s="174"/>
      <c r="O222" s="118"/>
      <c r="P222" s="56"/>
      <c r="Q222" s="25"/>
      <c r="R222" s="130" t="str">
        <f t="shared" si="61"/>
        <v/>
      </c>
      <c r="S222" s="26"/>
      <c r="T222" s="26"/>
      <c r="U222" s="227"/>
      <c r="V222" s="27"/>
      <c r="W222" s="28"/>
      <c r="X222" s="119"/>
      <c r="Y222" s="119"/>
      <c r="Z222" s="119"/>
      <c r="AA222" s="119"/>
      <c r="AB222" s="119"/>
      <c r="AC222" s="119" t="str">
        <f>IF(AB222="","",COUNTIF($AB$4:AB222,AB222))</f>
        <v/>
      </c>
      <c r="AD222" s="175"/>
      <c r="AE222" s="323"/>
      <c r="AF222" s="175"/>
      <c r="AG222" s="236"/>
      <c r="AH222" s="262">
        <f t="shared" si="62"/>
        <v>0</v>
      </c>
      <c r="AI222" s="47"/>
      <c r="AJ222" s="87" t="str">
        <f t="shared" si="73"/>
        <v/>
      </c>
      <c r="AK222" s="29"/>
      <c r="AL222" s="30"/>
      <c r="AM222" s="109"/>
      <c r="AN222" s="29"/>
      <c r="AO222" s="33"/>
      <c r="AP222" s="31"/>
      <c r="AQ222" s="92"/>
      <c r="AR222" s="106"/>
      <c r="AS222" s="32"/>
      <c r="AT222" s="31"/>
      <c r="AU222" s="32"/>
      <c r="AV222" s="265"/>
      <c r="AW222" s="271"/>
      <c r="AX222" s="271" t="str">
        <f t="shared" si="63"/>
        <v/>
      </c>
      <c r="AY222" s="282" t="str">
        <f t="shared" si="64"/>
        <v/>
      </c>
      <c r="AZ222" s="276"/>
      <c r="BA222" s="276"/>
      <c r="BB222" s="276"/>
      <c r="BC222" s="276"/>
      <c r="BD222" s="276"/>
      <c r="BE222" s="277"/>
      <c r="BF222" s="277"/>
    </row>
    <row r="223" spans="1:58" ht="24" customHeight="1">
      <c r="A223" s="126">
        <f t="shared" si="66"/>
        <v>7</v>
      </c>
      <c r="B223" s="126">
        <f t="shared" si="67"/>
        <v>0</v>
      </c>
      <c r="C223" s="128">
        <f t="shared" si="68"/>
        <v>9</v>
      </c>
      <c r="D223" s="128">
        <f t="shared" si="69"/>
        <v>0</v>
      </c>
      <c r="E223" s="128">
        <f t="shared" si="70"/>
        <v>4</v>
      </c>
      <c r="F223" s="128">
        <f t="shared" si="71"/>
        <v>0</v>
      </c>
      <c r="G223" s="129">
        <v>220</v>
      </c>
      <c r="H223" s="204" t="str">
        <f t="shared" si="72"/>
        <v/>
      </c>
      <c r="I223" s="169" t="str">
        <f>AC223&amp;"-"&amp;IF(AC223="","",COUNTIF($AC$4:AC223,AC223))</f>
        <v>-</v>
      </c>
      <c r="J223" s="124"/>
      <c r="K223" s="161"/>
      <c r="L223" s="161"/>
      <c r="M223" s="160"/>
      <c r="N223" s="174"/>
      <c r="O223" s="118"/>
      <c r="P223" s="56"/>
      <c r="Q223" s="25"/>
      <c r="R223" s="130" t="str">
        <f t="shared" si="61"/>
        <v/>
      </c>
      <c r="S223" s="26"/>
      <c r="T223" s="26"/>
      <c r="U223" s="227"/>
      <c r="V223" s="27"/>
      <c r="W223" s="28"/>
      <c r="X223" s="119"/>
      <c r="Y223" s="119"/>
      <c r="Z223" s="119"/>
      <c r="AA223" s="119"/>
      <c r="AB223" s="119"/>
      <c r="AC223" s="119" t="str">
        <f>IF(AB223="","",COUNTIF($AB$4:AB223,AB223))</f>
        <v/>
      </c>
      <c r="AD223" s="175"/>
      <c r="AE223" s="323"/>
      <c r="AF223" s="175"/>
      <c r="AG223" s="236"/>
      <c r="AH223" s="262">
        <f t="shared" si="62"/>
        <v>0</v>
      </c>
      <c r="AI223" s="47"/>
      <c r="AJ223" s="87" t="str">
        <f t="shared" si="73"/>
        <v/>
      </c>
      <c r="AK223" s="29"/>
      <c r="AL223" s="30"/>
      <c r="AM223" s="109"/>
      <c r="AN223" s="29"/>
      <c r="AO223" s="33"/>
      <c r="AP223" s="31"/>
      <c r="AQ223" s="92"/>
      <c r="AR223" s="106"/>
      <c r="AS223" s="32"/>
      <c r="AT223" s="31"/>
      <c r="AU223" s="32"/>
      <c r="AV223" s="265"/>
      <c r="AW223" s="271"/>
      <c r="AX223" s="271" t="str">
        <f t="shared" si="63"/>
        <v/>
      </c>
      <c r="AY223" s="282" t="str">
        <f t="shared" si="64"/>
        <v/>
      </c>
      <c r="AZ223" s="276"/>
      <c r="BA223" s="276"/>
      <c r="BB223" s="276"/>
      <c r="BC223" s="276"/>
      <c r="BD223" s="276"/>
      <c r="BE223" s="277"/>
      <c r="BF223" s="277"/>
    </row>
    <row r="224" spans="1:58" ht="24" customHeight="1">
      <c r="A224" s="126">
        <f t="shared" si="66"/>
        <v>7</v>
      </c>
      <c r="B224" s="126">
        <f t="shared" si="67"/>
        <v>0</v>
      </c>
      <c r="C224" s="128">
        <f t="shared" si="68"/>
        <v>9</v>
      </c>
      <c r="D224" s="128">
        <f t="shared" si="69"/>
        <v>0</v>
      </c>
      <c r="E224" s="128">
        <f t="shared" si="70"/>
        <v>4</v>
      </c>
      <c r="F224" s="128">
        <f t="shared" si="71"/>
        <v>0</v>
      </c>
      <c r="G224" s="129">
        <v>221</v>
      </c>
      <c r="H224" s="204" t="str">
        <f t="shared" si="72"/>
        <v/>
      </c>
      <c r="I224" s="169" t="str">
        <f>AC224&amp;"-"&amp;IF(AC224="","",COUNTIF($AC$4:AC224,AC224))</f>
        <v>-</v>
      </c>
      <c r="J224" s="124"/>
      <c r="K224" s="161"/>
      <c r="L224" s="161"/>
      <c r="M224" s="160"/>
      <c r="N224" s="174"/>
      <c r="O224" s="118"/>
      <c r="P224" s="56"/>
      <c r="Q224" s="25"/>
      <c r="R224" s="130" t="str">
        <f t="shared" si="61"/>
        <v/>
      </c>
      <c r="S224" s="26"/>
      <c r="T224" s="26"/>
      <c r="U224" s="227"/>
      <c r="V224" s="27"/>
      <c r="W224" s="28"/>
      <c r="X224" s="119"/>
      <c r="Y224" s="119"/>
      <c r="Z224" s="119"/>
      <c r="AA224" s="119"/>
      <c r="AB224" s="119"/>
      <c r="AC224" s="119" t="str">
        <f>IF(AB224="","",COUNTIF($AB$4:AB224,AB224))</f>
        <v/>
      </c>
      <c r="AD224" s="175"/>
      <c r="AE224" s="323"/>
      <c r="AF224" s="175"/>
      <c r="AG224" s="236"/>
      <c r="AH224" s="262">
        <f t="shared" si="62"/>
        <v>0</v>
      </c>
      <c r="AI224" s="47"/>
      <c r="AJ224" s="87" t="str">
        <f t="shared" si="73"/>
        <v/>
      </c>
      <c r="AK224" s="29"/>
      <c r="AL224" s="30"/>
      <c r="AM224" s="109"/>
      <c r="AN224" s="29"/>
      <c r="AO224" s="33"/>
      <c r="AP224" s="31"/>
      <c r="AQ224" s="92"/>
      <c r="AR224" s="106"/>
      <c r="AS224" s="32"/>
      <c r="AT224" s="31"/>
      <c r="AU224" s="32"/>
      <c r="AV224" s="265"/>
      <c r="AW224" s="271"/>
      <c r="AX224" s="271" t="str">
        <f t="shared" si="63"/>
        <v/>
      </c>
      <c r="AY224" s="282" t="str">
        <f t="shared" si="64"/>
        <v/>
      </c>
      <c r="AZ224" s="276"/>
      <c r="BA224" s="276"/>
      <c r="BB224" s="276"/>
      <c r="BC224" s="276"/>
      <c r="BD224" s="276"/>
      <c r="BE224" s="277"/>
      <c r="BF224" s="277"/>
    </row>
    <row r="225" spans="1:58" ht="24" customHeight="1">
      <c r="A225" s="126">
        <f t="shared" si="66"/>
        <v>7</v>
      </c>
      <c r="B225" s="126">
        <f t="shared" si="67"/>
        <v>0</v>
      </c>
      <c r="C225" s="128">
        <f t="shared" si="68"/>
        <v>9</v>
      </c>
      <c r="D225" s="128">
        <f t="shared" si="69"/>
        <v>0</v>
      </c>
      <c r="E225" s="128">
        <f t="shared" si="70"/>
        <v>4</v>
      </c>
      <c r="F225" s="128">
        <f t="shared" si="71"/>
        <v>0</v>
      </c>
      <c r="G225" s="129">
        <v>222</v>
      </c>
      <c r="H225" s="204" t="str">
        <f t="shared" si="72"/>
        <v/>
      </c>
      <c r="I225" s="169" t="str">
        <f>AC225&amp;"-"&amp;IF(AC225="","",COUNTIF($AC$4:AC225,AC225))</f>
        <v>-</v>
      </c>
      <c r="J225" s="124"/>
      <c r="K225" s="161"/>
      <c r="L225" s="161"/>
      <c r="M225" s="160"/>
      <c r="N225" s="174"/>
      <c r="O225" s="118"/>
      <c r="P225" s="56"/>
      <c r="Q225" s="25"/>
      <c r="R225" s="130" t="str">
        <f t="shared" si="61"/>
        <v/>
      </c>
      <c r="S225" s="26"/>
      <c r="T225" s="26"/>
      <c r="U225" s="227"/>
      <c r="V225" s="27"/>
      <c r="W225" s="28"/>
      <c r="X225" s="119"/>
      <c r="Y225" s="119"/>
      <c r="Z225" s="119"/>
      <c r="AA225" s="119"/>
      <c r="AB225" s="119"/>
      <c r="AC225" s="119" t="str">
        <f>IF(AB225="","",COUNTIF($AB$4:AB225,AB225))</f>
        <v/>
      </c>
      <c r="AD225" s="175"/>
      <c r="AE225" s="323"/>
      <c r="AF225" s="175"/>
      <c r="AG225" s="236"/>
      <c r="AH225" s="262">
        <f t="shared" si="62"/>
        <v>0</v>
      </c>
      <c r="AI225" s="47"/>
      <c r="AJ225" s="87" t="str">
        <f t="shared" si="73"/>
        <v/>
      </c>
      <c r="AK225" s="29"/>
      <c r="AL225" s="30"/>
      <c r="AM225" s="109"/>
      <c r="AN225" s="29"/>
      <c r="AO225" s="33"/>
      <c r="AP225" s="31"/>
      <c r="AQ225" s="92"/>
      <c r="AR225" s="106"/>
      <c r="AS225" s="32"/>
      <c r="AT225" s="31"/>
      <c r="AU225" s="32"/>
      <c r="AV225" s="265"/>
      <c r="AW225" s="271"/>
      <c r="AX225" s="271" t="str">
        <f t="shared" si="63"/>
        <v/>
      </c>
      <c r="AY225" s="282" t="str">
        <f t="shared" si="64"/>
        <v/>
      </c>
      <c r="AZ225" s="276"/>
      <c r="BA225" s="276"/>
      <c r="BB225" s="276"/>
      <c r="BC225" s="276"/>
      <c r="BD225" s="276"/>
      <c r="BE225" s="277"/>
      <c r="BF225" s="277"/>
    </row>
    <row r="226" spans="1:58" ht="24" customHeight="1">
      <c r="A226" s="126">
        <f t="shared" si="66"/>
        <v>7</v>
      </c>
      <c r="B226" s="126">
        <f t="shared" si="67"/>
        <v>0</v>
      </c>
      <c r="C226" s="128">
        <f t="shared" si="68"/>
        <v>9</v>
      </c>
      <c r="D226" s="128">
        <f t="shared" si="69"/>
        <v>0</v>
      </c>
      <c r="E226" s="128">
        <f t="shared" si="70"/>
        <v>4</v>
      </c>
      <c r="F226" s="128">
        <f t="shared" si="71"/>
        <v>0</v>
      </c>
      <c r="G226" s="129">
        <v>223</v>
      </c>
      <c r="H226" s="204" t="str">
        <f t="shared" si="72"/>
        <v/>
      </c>
      <c r="I226" s="169" t="str">
        <f>AC226&amp;"-"&amp;IF(AC226="","",COUNTIF($AC$4:AC226,AC226))</f>
        <v>-</v>
      </c>
      <c r="J226" s="124"/>
      <c r="K226" s="161"/>
      <c r="L226" s="161"/>
      <c r="M226" s="160"/>
      <c r="N226" s="174"/>
      <c r="O226" s="118"/>
      <c r="P226" s="56"/>
      <c r="Q226" s="25"/>
      <c r="R226" s="130" t="str">
        <f t="shared" si="61"/>
        <v/>
      </c>
      <c r="S226" s="26"/>
      <c r="T226" s="26"/>
      <c r="U226" s="227"/>
      <c r="V226" s="27"/>
      <c r="W226" s="28"/>
      <c r="X226" s="119"/>
      <c r="Y226" s="119"/>
      <c r="Z226" s="119"/>
      <c r="AA226" s="119"/>
      <c r="AB226" s="119"/>
      <c r="AC226" s="119" t="str">
        <f>IF(AB226="","",COUNTIF($AB$4:AB226,AB226))</f>
        <v/>
      </c>
      <c r="AD226" s="175"/>
      <c r="AE226" s="323"/>
      <c r="AF226" s="175"/>
      <c r="AG226" s="236"/>
      <c r="AH226" s="262">
        <f t="shared" si="62"/>
        <v>0</v>
      </c>
      <c r="AI226" s="47"/>
      <c r="AJ226" s="87" t="str">
        <f t="shared" si="73"/>
        <v/>
      </c>
      <c r="AK226" s="29"/>
      <c r="AL226" s="30"/>
      <c r="AM226" s="109"/>
      <c r="AN226" s="29"/>
      <c r="AO226" s="33"/>
      <c r="AP226" s="31"/>
      <c r="AQ226" s="92"/>
      <c r="AR226" s="106"/>
      <c r="AS226" s="32"/>
      <c r="AT226" s="31"/>
      <c r="AU226" s="32"/>
      <c r="AV226" s="265"/>
      <c r="AW226" s="271"/>
      <c r="AX226" s="271" t="str">
        <f t="shared" si="63"/>
        <v/>
      </c>
      <c r="AY226" s="282" t="str">
        <f t="shared" si="64"/>
        <v/>
      </c>
      <c r="AZ226" s="276"/>
      <c r="BA226" s="276"/>
      <c r="BB226" s="276"/>
      <c r="BC226" s="276"/>
      <c r="BD226" s="276"/>
      <c r="BE226" s="277"/>
      <c r="BF226" s="277"/>
    </row>
    <row r="227" spans="1:58" ht="24" customHeight="1">
      <c r="A227" s="126">
        <f t="shared" si="66"/>
        <v>7</v>
      </c>
      <c r="B227" s="126">
        <f t="shared" si="67"/>
        <v>0</v>
      </c>
      <c r="C227" s="128">
        <f t="shared" si="68"/>
        <v>9</v>
      </c>
      <c r="D227" s="128">
        <f t="shared" si="69"/>
        <v>0</v>
      </c>
      <c r="E227" s="128">
        <f t="shared" si="70"/>
        <v>4</v>
      </c>
      <c r="F227" s="128">
        <f t="shared" si="71"/>
        <v>0</v>
      </c>
      <c r="G227" s="129">
        <v>224</v>
      </c>
      <c r="H227" s="204" t="str">
        <f t="shared" si="72"/>
        <v/>
      </c>
      <c r="I227" s="169" t="str">
        <f>AC227&amp;"-"&amp;IF(AC227="","",COUNTIF($AC$4:AC227,AC227))</f>
        <v>-</v>
      </c>
      <c r="J227" s="124"/>
      <c r="K227" s="161"/>
      <c r="L227" s="161"/>
      <c r="M227" s="160"/>
      <c r="N227" s="174"/>
      <c r="O227" s="118"/>
      <c r="P227" s="56"/>
      <c r="Q227" s="25"/>
      <c r="R227" s="130" t="str">
        <f t="shared" si="61"/>
        <v/>
      </c>
      <c r="S227" s="26"/>
      <c r="T227" s="26"/>
      <c r="U227" s="227"/>
      <c r="V227" s="27"/>
      <c r="W227" s="28"/>
      <c r="X227" s="119"/>
      <c r="Y227" s="119"/>
      <c r="Z227" s="119"/>
      <c r="AA227" s="119"/>
      <c r="AB227" s="119"/>
      <c r="AC227" s="119" t="str">
        <f>IF(AB227="","",COUNTIF($AB$4:AB227,AB227))</f>
        <v/>
      </c>
      <c r="AD227" s="175"/>
      <c r="AE227" s="323"/>
      <c r="AF227" s="175"/>
      <c r="AG227" s="236"/>
      <c r="AH227" s="262">
        <f t="shared" si="62"/>
        <v>0</v>
      </c>
      <c r="AI227" s="47"/>
      <c r="AJ227" s="87" t="str">
        <f t="shared" si="73"/>
        <v/>
      </c>
      <c r="AK227" s="29"/>
      <c r="AL227" s="30"/>
      <c r="AM227" s="109"/>
      <c r="AN227" s="29"/>
      <c r="AO227" s="33"/>
      <c r="AP227" s="31"/>
      <c r="AQ227" s="92"/>
      <c r="AR227" s="106"/>
      <c r="AS227" s="32"/>
      <c r="AT227" s="31"/>
      <c r="AU227" s="32"/>
      <c r="AV227" s="265"/>
      <c r="AW227" s="271"/>
      <c r="AX227" s="271" t="str">
        <f t="shared" si="63"/>
        <v/>
      </c>
      <c r="AY227" s="282" t="str">
        <f t="shared" si="64"/>
        <v/>
      </c>
      <c r="AZ227" s="276"/>
      <c r="BA227" s="276"/>
      <c r="BB227" s="276"/>
      <c r="BC227" s="276"/>
      <c r="BD227" s="276"/>
      <c r="BE227" s="277"/>
      <c r="BF227" s="277"/>
    </row>
    <row r="228" spans="1:58" ht="24" customHeight="1">
      <c r="A228" s="126">
        <f t="shared" si="66"/>
        <v>7</v>
      </c>
      <c r="B228" s="126">
        <f t="shared" si="67"/>
        <v>0</v>
      </c>
      <c r="C228" s="128">
        <f t="shared" si="68"/>
        <v>9</v>
      </c>
      <c r="D228" s="128">
        <f t="shared" si="69"/>
        <v>0</v>
      </c>
      <c r="E228" s="128">
        <f t="shared" si="70"/>
        <v>4</v>
      </c>
      <c r="F228" s="128">
        <f t="shared" si="71"/>
        <v>0</v>
      </c>
      <c r="G228" s="129">
        <v>225</v>
      </c>
      <c r="H228" s="204" t="str">
        <f t="shared" si="72"/>
        <v/>
      </c>
      <c r="I228" s="169" t="str">
        <f>AC228&amp;"-"&amp;IF(AC228="","",COUNTIF($AC$4:AC228,AC228))</f>
        <v>-</v>
      </c>
      <c r="J228" s="124"/>
      <c r="K228" s="161"/>
      <c r="L228" s="161"/>
      <c r="M228" s="160"/>
      <c r="N228" s="174"/>
      <c r="O228" s="118"/>
      <c r="P228" s="56"/>
      <c r="Q228" s="25"/>
      <c r="R228" s="130" t="str">
        <f t="shared" si="61"/>
        <v/>
      </c>
      <c r="S228" s="26"/>
      <c r="T228" s="26"/>
      <c r="U228" s="227"/>
      <c r="V228" s="27"/>
      <c r="W228" s="28"/>
      <c r="X228" s="119"/>
      <c r="Y228" s="119"/>
      <c r="Z228" s="119"/>
      <c r="AA228" s="119"/>
      <c r="AB228" s="119"/>
      <c r="AC228" s="119" t="str">
        <f>IF(AB228="","",COUNTIF($AB$4:AB228,AB228))</f>
        <v/>
      </c>
      <c r="AD228" s="175"/>
      <c r="AE228" s="323"/>
      <c r="AF228" s="175"/>
      <c r="AG228" s="236"/>
      <c r="AH228" s="262">
        <f t="shared" si="62"/>
        <v>0</v>
      </c>
      <c r="AI228" s="47"/>
      <c r="AJ228" s="87" t="str">
        <f t="shared" si="73"/>
        <v/>
      </c>
      <c r="AK228" s="29"/>
      <c r="AL228" s="30"/>
      <c r="AM228" s="109"/>
      <c r="AN228" s="29"/>
      <c r="AO228" s="33"/>
      <c r="AP228" s="31"/>
      <c r="AQ228" s="92"/>
      <c r="AR228" s="106"/>
      <c r="AS228" s="32"/>
      <c r="AT228" s="31"/>
      <c r="AU228" s="32"/>
      <c r="AV228" s="265"/>
      <c r="AW228" s="271"/>
      <c r="AX228" s="271" t="str">
        <f t="shared" si="63"/>
        <v/>
      </c>
      <c r="AY228" s="282" t="str">
        <f t="shared" si="64"/>
        <v/>
      </c>
      <c r="AZ228" s="276"/>
      <c r="BA228" s="276"/>
      <c r="BB228" s="276"/>
      <c r="BC228" s="276"/>
      <c r="BD228" s="276"/>
      <c r="BE228" s="277"/>
      <c r="BF228" s="277"/>
    </row>
    <row r="229" spans="1:58" ht="24" customHeight="1">
      <c r="A229" s="126">
        <f t="shared" si="66"/>
        <v>7</v>
      </c>
      <c r="B229" s="126">
        <f t="shared" si="67"/>
        <v>0</v>
      </c>
      <c r="C229" s="128">
        <f t="shared" si="68"/>
        <v>9</v>
      </c>
      <c r="D229" s="128">
        <f t="shared" si="69"/>
        <v>0</v>
      </c>
      <c r="E229" s="128">
        <f t="shared" si="70"/>
        <v>4</v>
      </c>
      <c r="F229" s="128">
        <f t="shared" si="71"/>
        <v>0</v>
      </c>
      <c r="G229" s="129">
        <v>226</v>
      </c>
      <c r="H229" s="204" t="str">
        <f t="shared" si="72"/>
        <v/>
      </c>
      <c r="I229" s="169" t="str">
        <f>AC229&amp;"-"&amp;IF(AC229="","",COUNTIF($AC$4:AC229,AC229))</f>
        <v>-</v>
      </c>
      <c r="J229" s="124"/>
      <c r="K229" s="161"/>
      <c r="L229" s="161"/>
      <c r="M229" s="160"/>
      <c r="N229" s="174"/>
      <c r="O229" s="118"/>
      <c r="P229" s="56"/>
      <c r="Q229" s="25"/>
      <c r="R229" s="130" t="str">
        <f t="shared" si="61"/>
        <v/>
      </c>
      <c r="S229" s="26"/>
      <c r="T229" s="26"/>
      <c r="U229" s="227"/>
      <c r="V229" s="27"/>
      <c r="W229" s="28"/>
      <c r="X229" s="119"/>
      <c r="Y229" s="119"/>
      <c r="Z229" s="119"/>
      <c r="AA229" s="119"/>
      <c r="AB229" s="119"/>
      <c r="AC229" s="119" t="str">
        <f>IF(AB229="","",COUNTIF($AB$4:AB229,AB229))</f>
        <v/>
      </c>
      <c r="AD229" s="175"/>
      <c r="AE229" s="323"/>
      <c r="AF229" s="175"/>
      <c r="AG229" s="236"/>
      <c r="AH229" s="262">
        <f t="shared" si="62"/>
        <v>0</v>
      </c>
      <c r="AI229" s="47"/>
      <c r="AJ229" s="87" t="str">
        <f t="shared" si="73"/>
        <v/>
      </c>
      <c r="AK229" s="29"/>
      <c r="AL229" s="30"/>
      <c r="AM229" s="109"/>
      <c r="AN229" s="29"/>
      <c r="AO229" s="33"/>
      <c r="AP229" s="31"/>
      <c r="AQ229" s="92"/>
      <c r="AR229" s="106"/>
      <c r="AS229" s="32"/>
      <c r="AT229" s="31"/>
      <c r="AU229" s="32"/>
      <c r="AV229" s="265"/>
      <c r="AW229" s="271"/>
      <c r="AX229" s="271" t="str">
        <f t="shared" si="63"/>
        <v/>
      </c>
      <c r="AY229" s="282" t="str">
        <f t="shared" si="64"/>
        <v/>
      </c>
      <c r="AZ229" s="276"/>
      <c r="BA229" s="276"/>
      <c r="BB229" s="276"/>
      <c r="BC229" s="276"/>
      <c r="BD229" s="276"/>
      <c r="BE229" s="277"/>
      <c r="BF229" s="277"/>
    </row>
    <row r="230" spans="1:58" ht="24" customHeight="1">
      <c r="A230" s="126">
        <f t="shared" si="66"/>
        <v>7</v>
      </c>
      <c r="B230" s="126">
        <f t="shared" si="67"/>
        <v>0</v>
      </c>
      <c r="C230" s="128">
        <f t="shared" si="68"/>
        <v>9</v>
      </c>
      <c r="D230" s="128">
        <f t="shared" si="69"/>
        <v>0</v>
      </c>
      <c r="E230" s="128">
        <f t="shared" si="70"/>
        <v>4</v>
      </c>
      <c r="F230" s="128">
        <f t="shared" si="71"/>
        <v>0</v>
      </c>
      <c r="G230" s="129">
        <v>227</v>
      </c>
      <c r="H230" s="204" t="str">
        <f t="shared" si="72"/>
        <v/>
      </c>
      <c r="I230" s="169" t="str">
        <f>AC230&amp;"-"&amp;IF(AC230="","",COUNTIF($AC$4:AC230,AC230))</f>
        <v>-</v>
      </c>
      <c r="J230" s="124"/>
      <c r="K230" s="161"/>
      <c r="L230" s="161"/>
      <c r="M230" s="160"/>
      <c r="N230" s="174"/>
      <c r="O230" s="118"/>
      <c r="P230" s="56"/>
      <c r="Q230" s="25"/>
      <c r="R230" s="130" t="str">
        <f t="shared" si="61"/>
        <v/>
      </c>
      <c r="S230" s="26"/>
      <c r="T230" s="26"/>
      <c r="U230" s="227"/>
      <c r="V230" s="27"/>
      <c r="W230" s="28"/>
      <c r="X230" s="119"/>
      <c r="Y230" s="119"/>
      <c r="Z230" s="119"/>
      <c r="AA230" s="119"/>
      <c r="AB230" s="119"/>
      <c r="AC230" s="119" t="str">
        <f>IF(AB230="","",COUNTIF($AB$4:AB230,AB230))</f>
        <v/>
      </c>
      <c r="AD230" s="175"/>
      <c r="AE230" s="323"/>
      <c r="AF230" s="175"/>
      <c r="AG230" s="236"/>
      <c r="AH230" s="262">
        <f t="shared" si="62"/>
        <v>0</v>
      </c>
      <c r="AI230" s="47"/>
      <c r="AJ230" s="87" t="str">
        <f t="shared" si="73"/>
        <v/>
      </c>
      <c r="AK230" s="29"/>
      <c r="AL230" s="30"/>
      <c r="AM230" s="109"/>
      <c r="AN230" s="29"/>
      <c r="AO230" s="33"/>
      <c r="AP230" s="31"/>
      <c r="AQ230" s="92"/>
      <c r="AR230" s="106"/>
      <c r="AS230" s="32"/>
      <c r="AT230" s="31"/>
      <c r="AU230" s="32"/>
      <c r="AV230" s="265"/>
      <c r="AW230" s="271"/>
      <c r="AX230" s="271" t="str">
        <f t="shared" si="63"/>
        <v/>
      </c>
      <c r="AY230" s="282" t="str">
        <f t="shared" si="64"/>
        <v/>
      </c>
      <c r="AZ230" s="276"/>
      <c r="BA230" s="276"/>
      <c r="BB230" s="276"/>
      <c r="BC230" s="276"/>
      <c r="BD230" s="276"/>
      <c r="BE230" s="277"/>
      <c r="BF230" s="277"/>
    </row>
    <row r="231" spans="1:58" ht="24" customHeight="1">
      <c r="A231" s="126">
        <f t="shared" si="66"/>
        <v>7</v>
      </c>
      <c r="B231" s="126">
        <f t="shared" si="67"/>
        <v>0</v>
      </c>
      <c r="C231" s="128">
        <f t="shared" si="68"/>
        <v>9</v>
      </c>
      <c r="D231" s="128">
        <f t="shared" si="69"/>
        <v>0</v>
      </c>
      <c r="E231" s="128">
        <f t="shared" si="70"/>
        <v>4</v>
      </c>
      <c r="F231" s="128">
        <f t="shared" si="71"/>
        <v>0</v>
      </c>
      <c r="G231" s="129">
        <v>228</v>
      </c>
      <c r="H231" s="204" t="str">
        <f t="shared" si="72"/>
        <v/>
      </c>
      <c r="I231" s="169" t="str">
        <f>AC231&amp;"-"&amp;IF(AC231="","",COUNTIF($AC$4:AC231,AC231))</f>
        <v>-</v>
      </c>
      <c r="J231" s="124"/>
      <c r="K231" s="161"/>
      <c r="L231" s="161"/>
      <c r="M231" s="160"/>
      <c r="N231" s="174"/>
      <c r="O231" s="118"/>
      <c r="P231" s="56"/>
      <c r="Q231" s="25"/>
      <c r="R231" s="130" t="str">
        <f t="shared" si="61"/>
        <v/>
      </c>
      <c r="S231" s="26"/>
      <c r="T231" s="26"/>
      <c r="U231" s="227"/>
      <c r="V231" s="27"/>
      <c r="W231" s="28"/>
      <c r="X231" s="119"/>
      <c r="Y231" s="119"/>
      <c r="Z231" s="119"/>
      <c r="AA231" s="119"/>
      <c r="AB231" s="119"/>
      <c r="AC231" s="119" t="str">
        <f>IF(AB231="","",COUNTIF($AB$4:AB231,AB231))</f>
        <v/>
      </c>
      <c r="AD231" s="175"/>
      <c r="AE231" s="323"/>
      <c r="AF231" s="175"/>
      <c r="AG231" s="236"/>
      <c r="AH231" s="262">
        <f t="shared" si="62"/>
        <v>0</v>
      </c>
      <c r="AI231" s="47"/>
      <c r="AJ231" s="87" t="str">
        <f t="shared" si="73"/>
        <v/>
      </c>
      <c r="AK231" s="29"/>
      <c r="AL231" s="30"/>
      <c r="AM231" s="109"/>
      <c r="AN231" s="29"/>
      <c r="AO231" s="33"/>
      <c r="AP231" s="31"/>
      <c r="AQ231" s="92"/>
      <c r="AR231" s="106"/>
      <c r="AS231" s="32"/>
      <c r="AT231" s="31"/>
      <c r="AU231" s="32"/>
      <c r="AV231" s="265"/>
      <c r="AW231" s="271"/>
      <c r="AX231" s="271" t="str">
        <f t="shared" si="63"/>
        <v/>
      </c>
      <c r="AY231" s="282" t="str">
        <f t="shared" si="64"/>
        <v/>
      </c>
      <c r="AZ231" s="276"/>
      <c r="BA231" s="276"/>
      <c r="BB231" s="276"/>
      <c r="BC231" s="276"/>
      <c r="BD231" s="276"/>
      <c r="BE231" s="277"/>
      <c r="BF231" s="277"/>
    </row>
    <row r="232" spans="1:58" ht="24" customHeight="1">
      <c r="A232" s="126">
        <f t="shared" si="66"/>
        <v>7</v>
      </c>
      <c r="B232" s="126">
        <f t="shared" si="67"/>
        <v>0</v>
      </c>
      <c r="C232" s="128">
        <f t="shared" si="68"/>
        <v>9</v>
      </c>
      <c r="D232" s="128">
        <f t="shared" si="69"/>
        <v>0</v>
      </c>
      <c r="E232" s="128">
        <f t="shared" si="70"/>
        <v>4</v>
      </c>
      <c r="F232" s="128">
        <f t="shared" si="71"/>
        <v>0</v>
      </c>
      <c r="G232" s="129">
        <v>229</v>
      </c>
      <c r="H232" s="204" t="str">
        <f t="shared" si="72"/>
        <v/>
      </c>
      <c r="I232" s="169" t="str">
        <f>AC232&amp;"-"&amp;IF(AC232="","",COUNTIF($AC$4:AC232,AC232))</f>
        <v>-</v>
      </c>
      <c r="J232" s="124"/>
      <c r="K232" s="161"/>
      <c r="L232" s="161"/>
      <c r="M232" s="160"/>
      <c r="N232" s="174"/>
      <c r="O232" s="118"/>
      <c r="P232" s="56"/>
      <c r="Q232" s="25"/>
      <c r="R232" s="130" t="str">
        <f t="shared" si="61"/>
        <v/>
      </c>
      <c r="S232" s="26"/>
      <c r="T232" s="26"/>
      <c r="U232" s="227"/>
      <c r="V232" s="27"/>
      <c r="W232" s="28"/>
      <c r="X232" s="119"/>
      <c r="Y232" s="119"/>
      <c r="Z232" s="119"/>
      <c r="AA232" s="119"/>
      <c r="AB232" s="119"/>
      <c r="AC232" s="119" t="str">
        <f>IF(AB232="","",COUNTIF($AB$4:AB232,AB232))</f>
        <v/>
      </c>
      <c r="AD232" s="175"/>
      <c r="AE232" s="323"/>
      <c r="AF232" s="175"/>
      <c r="AG232" s="236"/>
      <c r="AH232" s="262">
        <f t="shared" si="62"/>
        <v>0</v>
      </c>
      <c r="AI232" s="47"/>
      <c r="AJ232" s="87" t="str">
        <f t="shared" si="73"/>
        <v/>
      </c>
      <c r="AK232" s="29"/>
      <c r="AL232" s="30"/>
      <c r="AM232" s="109"/>
      <c r="AN232" s="29"/>
      <c r="AO232" s="33"/>
      <c r="AP232" s="31"/>
      <c r="AQ232" s="92"/>
      <c r="AR232" s="106"/>
      <c r="AS232" s="32"/>
      <c r="AT232" s="31"/>
      <c r="AU232" s="32"/>
      <c r="AV232" s="265"/>
      <c r="AW232" s="271"/>
      <c r="AX232" s="271" t="str">
        <f t="shared" si="63"/>
        <v/>
      </c>
      <c r="AY232" s="282" t="str">
        <f t="shared" si="64"/>
        <v/>
      </c>
      <c r="AZ232" s="276"/>
      <c r="BA232" s="276"/>
      <c r="BB232" s="276"/>
      <c r="BC232" s="276"/>
      <c r="BD232" s="276"/>
      <c r="BE232" s="277"/>
      <c r="BF232" s="277"/>
    </row>
    <row r="233" spans="1:58" ht="24" customHeight="1">
      <c r="A233" s="126">
        <f t="shared" si="66"/>
        <v>7</v>
      </c>
      <c r="B233" s="126">
        <f t="shared" si="67"/>
        <v>0</v>
      </c>
      <c r="C233" s="128">
        <f t="shared" si="68"/>
        <v>9</v>
      </c>
      <c r="D233" s="128">
        <f t="shared" si="69"/>
        <v>0</v>
      </c>
      <c r="E233" s="128">
        <f t="shared" si="70"/>
        <v>4</v>
      </c>
      <c r="F233" s="128">
        <f t="shared" si="71"/>
        <v>0</v>
      </c>
      <c r="G233" s="129">
        <v>230</v>
      </c>
      <c r="H233" s="204" t="str">
        <f t="shared" si="72"/>
        <v/>
      </c>
      <c r="I233" s="169" t="str">
        <f>AC233&amp;"-"&amp;IF(AC233="","",COUNTIF($AC$4:AC233,AC233))</f>
        <v>-</v>
      </c>
      <c r="J233" s="124"/>
      <c r="K233" s="161"/>
      <c r="L233" s="161"/>
      <c r="M233" s="160"/>
      <c r="N233" s="174"/>
      <c r="O233" s="118"/>
      <c r="P233" s="56"/>
      <c r="Q233" s="25"/>
      <c r="R233" s="130" t="str">
        <f t="shared" si="61"/>
        <v/>
      </c>
      <c r="S233" s="26"/>
      <c r="T233" s="26"/>
      <c r="U233" s="227"/>
      <c r="V233" s="27"/>
      <c r="W233" s="28"/>
      <c r="X233" s="119"/>
      <c r="Y233" s="119"/>
      <c r="Z233" s="119"/>
      <c r="AA233" s="119"/>
      <c r="AB233" s="119"/>
      <c r="AC233" s="119" t="str">
        <f>IF(AB233="","",COUNTIF($AB$4:AB233,AB233))</f>
        <v/>
      </c>
      <c r="AD233" s="175"/>
      <c r="AE233" s="323"/>
      <c r="AF233" s="175"/>
      <c r="AG233" s="236"/>
      <c r="AH233" s="262">
        <f t="shared" si="62"/>
        <v>0</v>
      </c>
      <c r="AI233" s="47"/>
      <c r="AJ233" s="87" t="str">
        <f t="shared" ref="AJ233:AJ296" si="74">IF(Q233="","",HOUR(Q233))</f>
        <v/>
      </c>
      <c r="AK233" s="29"/>
      <c r="AL233" s="30"/>
      <c r="AM233" s="109"/>
      <c r="AN233" s="29"/>
      <c r="AO233" s="33"/>
      <c r="AP233" s="31"/>
      <c r="AQ233" s="92"/>
      <c r="AR233" s="106"/>
      <c r="AS233" s="32"/>
      <c r="AT233" s="31"/>
      <c r="AU233" s="32"/>
      <c r="AV233" s="265"/>
      <c r="AW233" s="271"/>
      <c r="AX233" s="271" t="str">
        <f t="shared" si="63"/>
        <v/>
      </c>
      <c r="AY233" s="282" t="str">
        <f t="shared" si="64"/>
        <v/>
      </c>
      <c r="AZ233" s="276"/>
      <c r="BA233" s="276"/>
      <c r="BB233" s="276"/>
      <c r="BC233" s="276"/>
      <c r="BD233" s="276"/>
      <c r="BE233" s="277"/>
      <c r="BF233" s="277"/>
    </row>
    <row r="234" spans="1:58" ht="24" customHeight="1">
      <c r="A234" s="126">
        <f t="shared" si="66"/>
        <v>7</v>
      </c>
      <c r="B234" s="126">
        <f t="shared" si="67"/>
        <v>0</v>
      </c>
      <c r="C234" s="128">
        <f t="shared" si="68"/>
        <v>9</v>
      </c>
      <c r="D234" s="128">
        <f t="shared" si="69"/>
        <v>0</v>
      </c>
      <c r="E234" s="128">
        <f t="shared" si="70"/>
        <v>4</v>
      </c>
      <c r="F234" s="128">
        <f t="shared" si="71"/>
        <v>0</v>
      </c>
      <c r="G234" s="129">
        <v>231</v>
      </c>
      <c r="H234" s="204" t="str">
        <f t="shared" si="72"/>
        <v/>
      </c>
      <c r="I234" s="169" t="str">
        <f>AC234&amp;"-"&amp;IF(AC234="","",COUNTIF($AC$4:AC234,AC234))</f>
        <v>-</v>
      </c>
      <c r="J234" s="124"/>
      <c r="K234" s="161"/>
      <c r="L234" s="161"/>
      <c r="M234" s="160"/>
      <c r="N234" s="174"/>
      <c r="O234" s="118"/>
      <c r="P234" s="56"/>
      <c r="Q234" s="25"/>
      <c r="R234" s="130" t="str">
        <f t="shared" si="61"/>
        <v/>
      </c>
      <c r="S234" s="26"/>
      <c r="T234" s="26"/>
      <c r="U234" s="227"/>
      <c r="V234" s="27"/>
      <c r="W234" s="28"/>
      <c r="X234" s="119"/>
      <c r="Y234" s="119"/>
      <c r="Z234" s="119"/>
      <c r="AA234" s="119"/>
      <c r="AB234" s="119"/>
      <c r="AC234" s="119" t="str">
        <f>IF(AB234="","",COUNTIF($AB$4:AB234,AB234))</f>
        <v/>
      </c>
      <c r="AD234" s="175"/>
      <c r="AE234" s="323"/>
      <c r="AF234" s="175"/>
      <c r="AG234" s="236"/>
      <c r="AH234" s="262">
        <f t="shared" si="62"/>
        <v>0</v>
      </c>
      <c r="AI234" s="47"/>
      <c r="AJ234" s="87" t="str">
        <f t="shared" si="74"/>
        <v/>
      </c>
      <c r="AK234" s="29"/>
      <c r="AL234" s="30"/>
      <c r="AM234" s="109"/>
      <c r="AN234" s="29"/>
      <c r="AO234" s="33"/>
      <c r="AP234" s="31"/>
      <c r="AQ234" s="92"/>
      <c r="AR234" s="106"/>
      <c r="AS234" s="32"/>
      <c r="AT234" s="31"/>
      <c r="AU234" s="32"/>
      <c r="AV234" s="265"/>
      <c r="AW234" s="271"/>
      <c r="AX234" s="271" t="str">
        <f t="shared" si="63"/>
        <v/>
      </c>
      <c r="AY234" s="282" t="str">
        <f t="shared" si="64"/>
        <v/>
      </c>
      <c r="AZ234" s="276"/>
      <c r="BA234" s="276"/>
      <c r="BB234" s="276"/>
      <c r="BC234" s="276"/>
      <c r="BD234" s="276"/>
      <c r="BE234" s="277"/>
      <c r="BF234" s="277"/>
    </row>
    <row r="235" spans="1:58" ht="24" customHeight="1">
      <c r="A235" s="126">
        <f t="shared" si="66"/>
        <v>7</v>
      </c>
      <c r="B235" s="126">
        <f t="shared" si="67"/>
        <v>0</v>
      </c>
      <c r="C235" s="128">
        <f t="shared" si="68"/>
        <v>9</v>
      </c>
      <c r="D235" s="128">
        <f t="shared" si="69"/>
        <v>0</v>
      </c>
      <c r="E235" s="128">
        <f t="shared" si="70"/>
        <v>4</v>
      </c>
      <c r="F235" s="128">
        <f t="shared" si="71"/>
        <v>0</v>
      </c>
      <c r="G235" s="129">
        <v>232</v>
      </c>
      <c r="H235" s="204" t="str">
        <f t="shared" si="72"/>
        <v/>
      </c>
      <c r="I235" s="169" t="str">
        <f>AC235&amp;"-"&amp;IF(AC235="","",COUNTIF($AC$4:AC235,AC235))</f>
        <v>-</v>
      </c>
      <c r="J235" s="124"/>
      <c r="K235" s="161"/>
      <c r="L235" s="161"/>
      <c r="M235" s="160"/>
      <c r="N235" s="174"/>
      <c r="O235" s="118"/>
      <c r="P235" s="56"/>
      <c r="Q235" s="25"/>
      <c r="R235" s="130" t="str">
        <f t="shared" si="61"/>
        <v/>
      </c>
      <c r="S235" s="26"/>
      <c r="T235" s="26"/>
      <c r="U235" s="227"/>
      <c r="V235" s="27"/>
      <c r="W235" s="28"/>
      <c r="X235" s="119"/>
      <c r="Y235" s="119"/>
      <c r="Z235" s="119"/>
      <c r="AA235" s="119"/>
      <c r="AB235" s="119"/>
      <c r="AC235" s="119" t="str">
        <f>IF(AB235="","",COUNTIF($AB$4:AB235,AB235))</f>
        <v/>
      </c>
      <c r="AD235" s="175"/>
      <c r="AE235" s="323"/>
      <c r="AF235" s="175"/>
      <c r="AG235" s="236"/>
      <c r="AH235" s="262">
        <f t="shared" si="62"/>
        <v>0</v>
      </c>
      <c r="AI235" s="47"/>
      <c r="AJ235" s="87" t="str">
        <f t="shared" si="74"/>
        <v/>
      </c>
      <c r="AK235" s="29"/>
      <c r="AL235" s="30"/>
      <c r="AM235" s="109"/>
      <c r="AN235" s="29"/>
      <c r="AO235" s="33"/>
      <c r="AP235" s="31"/>
      <c r="AQ235" s="92"/>
      <c r="AR235" s="106"/>
      <c r="AS235" s="32"/>
      <c r="AT235" s="31"/>
      <c r="AU235" s="32"/>
      <c r="AV235" s="265"/>
      <c r="AW235" s="271"/>
      <c r="AX235" s="271" t="str">
        <f t="shared" si="63"/>
        <v/>
      </c>
      <c r="AY235" s="282" t="str">
        <f t="shared" si="64"/>
        <v/>
      </c>
      <c r="AZ235" s="276"/>
      <c r="BA235" s="276"/>
      <c r="BB235" s="276"/>
      <c r="BC235" s="276"/>
      <c r="BD235" s="276"/>
      <c r="BE235" s="277"/>
      <c r="BF235" s="277"/>
    </row>
    <row r="236" spans="1:58" ht="24" customHeight="1">
      <c r="A236" s="126">
        <f t="shared" si="66"/>
        <v>7</v>
      </c>
      <c r="B236" s="126">
        <f t="shared" si="67"/>
        <v>0</v>
      </c>
      <c r="C236" s="128">
        <f t="shared" si="68"/>
        <v>9</v>
      </c>
      <c r="D236" s="128">
        <f t="shared" si="69"/>
        <v>0</v>
      </c>
      <c r="E236" s="128">
        <f t="shared" si="70"/>
        <v>4</v>
      </c>
      <c r="F236" s="128">
        <f t="shared" si="71"/>
        <v>0</v>
      </c>
      <c r="G236" s="129">
        <v>233</v>
      </c>
      <c r="H236" s="204" t="str">
        <f t="shared" si="72"/>
        <v/>
      </c>
      <c r="I236" s="169" t="str">
        <f>AC236&amp;"-"&amp;IF(AC236="","",COUNTIF($AC$4:AC236,AC236))</f>
        <v>-</v>
      </c>
      <c r="J236" s="124"/>
      <c r="K236" s="161"/>
      <c r="L236" s="161"/>
      <c r="M236" s="160"/>
      <c r="N236" s="174"/>
      <c r="O236" s="118"/>
      <c r="P236" s="56"/>
      <c r="Q236" s="25"/>
      <c r="R236" s="130" t="str">
        <f t="shared" si="61"/>
        <v/>
      </c>
      <c r="S236" s="26"/>
      <c r="T236" s="26"/>
      <c r="U236" s="227"/>
      <c r="V236" s="27"/>
      <c r="W236" s="28"/>
      <c r="X236" s="119"/>
      <c r="Y236" s="119"/>
      <c r="Z236" s="119"/>
      <c r="AA236" s="119"/>
      <c r="AB236" s="119"/>
      <c r="AC236" s="119" t="str">
        <f>IF(AB236="","",COUNTIF($AB$4:AB236,AB236))</f>
        <v/>
      </c>
      <c r="AD236" s="175"/>
      <c r="AE236" s="323"/>
      <c r="AF236" s="175"/>
      <c r="AG236" s="236"/>
      <c r="AH236" s="262">
        <f t="shared" si="62"/>
        <v>0</v>
      </c>
      <c r="AI236" s="47"/>
      <c r="AJ236" s="87" t="str">
        <f t="shared" si="74"/>
        <v/>
      </c>
      <c r="AK236" s="29"/>
      <c r="AL236" s="30"/>
      <c r="AM236" s="109"/>
      <c r="AN236" s="29"/>
      <c r="AO236" s="33"/>
      <c r="AP236" s="31"/>
      <c r="AQ236" s="92"/>
      <c r="AR236" s="106"/>
      <c r="AS236" s="32"/>
      <c r="AT236" s="31"/>
      <c r="AU236" s="32"/>
      <c r="AV236" s="265"/>
      <c r="AW236" s="271"/>
      <c r="AX236" s="271" t="str">
        <f t="shared" si="63"/>
        <v/>
      </c>
      <c r="AY236" s="282" t="str">
        <f t="shared" si="64"/>
        <v/>
      </c>
      <c r="AZ236" s="276"/>
      <c r="BA236" s="276"/>
      <c r="BB236" s="276"/>
      <c r="BC236" s="276"/>
      <c r="BD236" s="276"/>
      <c r="BE236" s="277"/>
      <c r="BF236" s="277"/>
    </row>
    <row r="237" spans="1:58" ht="24" customHeight="1">
      <c r="A237" s="126">
        <f t="shared" si="66"/>
        <v>7</v>
      </c>
      <c r="B237" s="126">
        <f t="shared" si="67"/>
        <v>0</v>
      </c>
      <c r="C237" s="128">
        <f t="shared" si="68"/>
        <v>9</v>
      </c>
      <c r="D237" s="128">
        <f t="shared" si="69"/>
        <v>0</v>
      </c>
      <c r="E237" s="128">
        <f t="shared" si="70"/>
        <v>4</v>
      </c>
      <c r="F237" s="128">
        <f t="shared" si="71"/>
        <v>0</v>
      </c>
      <c r="G237" s="129">
        <v>234</v>
      </c>
      <c r="H237" s="204" t="str">
        <f t="shared" si="72"/>
        <v/>
      </c>
      <c r="I237" s="169" t="str">
        <f>AC237&amp;"-"&amp;IF(AC237="","",COUNTIF($AC$4:AC237,AC237))</f>
        <v>-</v>
      </c>
      <c r="J237" s="124"/>
      <c r="K237" s="161"/>
      <c r="L237" s="161"/>
      <c r="M237" s="160"/>
      <c r="N237" s="174"/>
      <c r="O237" s="118"/>
      <c r="P237" s="56"/>
      <c r="Q237" s="25"/>
      <c r="R237" s="130" t="str">
        <f t="shared" si="61"/>
        <v/>
      </c>
      <c r="S237" s="26"/>
      <c r="T237" s="26"/>
      <c r="U237" s="227"/>
      <c r="V237" s="27"/>
      <c r="W237" s="28"/>
      <c r="X237" s="119"/>
      <c r="Y237" s="119"/>
      <c r="Z237" s="119"/>
      <c r="AA237" s="119"/>
      <c r="AB237" s="119"/>
      <c r="AC237" s="119" t="str">
        <f>IF(AB237="","",COUNTIF($AB$4:AB237,AB237))</f>
        <v/>
      </c>
      <c r="AD237" s="175"/>
      <c r="AE237" s="323"/>
      <c r="AF237" s="175"/>
      <c r="AG237" s="236"/>
      <c r="AH237" s="262">
        <f t="shared" si="62"/>
        <v>0</v>
      </c>
      <c r="AI237" s="47"/>
      <c r="AJ237" s="87" t="str">
        <f t="shared" si="74"/>
        <v/>
      </c>
      <c r="AK237" s="29"/>
      <c r="AL237" s="30"/>
      <c r="AM237" s="109"/>
      <c r="AN237" s="29"/>
      <c r="AO237" s="33"/>
      <c r="AP237" s="31"/>
      <c r="AQ237" s="92"/>
      <c r="AR237" s="106"/>
      <c r="AS237" s="32"/>
      <c r="AT237" s="31"/>
      <c r="AU237" s="32"/>
      <c r="AV237" s="265"/>
      <c r="AW237" s="271"/>
      <c r="AX237" s="271" t="str">
        <f t="shared" si="63"/>
        <v/>
      </c>
      <c r="AY237" s="282" t="str">
        <f t="shared" si="64"/>
        <v/>
      </c>
      <c r="AZ237" s="276"/>
      <c r="BA237" s="276"/>
      <c r="BB237" s="276"/>
      <c r="BC237" s="276"/>
      <c r="BD237" s="276"/>
      <c r="BE237" s="277"/>
      <c r="BF237" s="277"/>
    </row>
    <row r="238" spans="1:58" ht="24" customHeight="1">
      <c r="A238" s="126">
        <f t="shared" si="66"/>
        <v>7</v>
      </c>
      <c r="B238" s="126">
        <f t="shared" si="67"/>
        <v>0</v>
      </c>
      <c r="C238" s="128">
        <f t="shared" si="68"/>
        <v>9</v>
      </c>
      <c r="D238" s="128">
        <f t="shared" si="69"/>
        <v>0</v>
      </c>
      <c r="E238" s="128">
        <f t="shared" si="70"/>
        <v>4</v>
      </c>
      <c r="F238" s="128">
        <f t="shared" si="71"/>
        <v>0</v>
      </c>
      <c r="G238" s="129">
        <v>235</v>
      </c>
      <c r="H238" s="204" t="str">
        <f t="shared" si="72"/>
        <v/>
      </c>
      <c r="I238" s="169" t="str">
        <f>AC238&amp;"-"&amp;IF(AC238="","",COUNTIF($AC$4:AC238,AC238))</f>
        <v>-</v>
      </c>
      <c r="J238" s="124"/>
      <c r="K238" s="161"/>
      <c r="L238" s="161"/>
      <c r="M238" s="160"/>
      <c r="N238" s="174"/>
      <c r="O238" s="118"/>
      <c r="P238" s="56"/>
      <c r="Q238" s="25"/>
      <c r="R238" s="130" t="str">
        <f t="shared" si="61"/>
        <v/>
      </c>
      <c r="S238" s="26"/>
      <c r="T238" s="26"/>
      <c r="U238" s="227"/>
      <c r="V238" s="27"/>
      <c r="W238" s="28"/>
      <c r="X238" s="119"/>
      <c r="Y238" s="119"/>
      <c r="Z238" s="119"/>
      <c r="AA238" s="119"/>
      <c r="AB238" s="119"/>
      <c r="AC238" s="119" t="str">
        <f>IF(AB238="","",COUNTIF($AB$4:AB238,AB238))</f>
        <v/>
      </c>
      <c r="AD238" s="175"/>
      <c r="AE238" s="323"/>
      <c r="AF238" s="175"/>
      <c r="AG238" s="236"/>
      <c r="AH238" s="262">
        <f t="shared" si="62"/>
        <v>0</v>
      </c>
      <c r="AI238" s="47"/>
      <c r="AJ238" s="87" t="str">
        <f t="shared" si="74"/>
        <v/>
      </c>
      <c r="AK238" s="29"/>
      <c r="AL238" s="30"/>
      <c r="AM238" s="109"/>
      <c r="AN238" s="29"/>
      <c r="AO238" s="33"/>
      <c r="AP238" s="31"/>
      <c r="AQ238" s="92"/>
      <c r="AR238" s="106"/>
      <c r="AS238" s="32"/>
      <c r="AT238" s="31"/>
      <c r="AU238" s="32"/>
      <c r="AV238" s="265"/>
      <c r="AW238" s="271"/>
      <c r="AX238" s="271" t="str">
        <f t="shared" si="63"/>
        <v/>
      </c>
      <c r="AY238" s="282" t="str">
        <f t="shared" si="64"/>
        <v/>
      </c>
      <c r="AZ238" s="276"/>
      <c r="BA238" s="276"/>
      <c r="BB238" s="276"/>
      <c r="BC238" s="276"/>
      <c r="BD238" s="276"/>
      <c r="BE238" s="277"/>
      <c r="BF238" s="277"/>
    </row>
    <row r="239" spans="1:58" ht="24" customHeight="1">
      <c r="A239" s="126">
        <f t="shared" si="66"/>
        <v>7</v>
      </c>
      <c r="B239" s="126">
        <f t="shared" si="67"/>
        <v>0</v>
      </c>
      <c r="C239" s="128">
        <f t="shared" si="68"/>
        <v>9</v>
      </c>
      <c r="D239" s="128">
        <f t="shared" si="69"/>
        <v>0</v>
      </c>
      <c r="E239" s="128">
        <f t="shared" si="70"/>
        <v>4</v>
      </c>
      <c r="F239" s="128">
        <f t="shared" si="71"/>
        <v>0</v>
      </c>
      <c r="G239" s="129">
        <v>236</v>
      </c>
      <c r="H239" s="204" t="str">
        <f t="shared" si="72"/>
        <v/>
      </c>
      <c r="I239" s="169" t="str">
        <f>AC239&amp;"-"&amp;IF(AC239="","",COUNTIF($AC$4:AC239,AC239))</f>
        <v>-</v>
      </c>
      <c r="J239" s="124"/>
      <c r="K239" s="161"/>
      <c r="L239" s="161"/>
      <c r="M239" s="160"/>
      <c r="N239" s="174"/>
      <c r="O239" s="118"/>
      <c r="P239" s="56"/>
      <c r="Q239" s="25"/>
      <c r="R239" s="130" t="str">
        <f t="shared" si="61"/>
        <v/>
      </c>
      <c r="S239" s="26"/>
      <c r="T239" s="26"/>
      <c r="U239" s="227"/>
      <c r="V239" s="27"/>
      <c r="W239" s="28"/>
      <c r="X239" s="119"/>
      <c r="Y239" s="119"/>
      <c r="Z239" s="119"/>
      <c r="AA239" s="119"/>
      <c r="AB239" s="119"/>
      <c r="AC239" s="119" t="str">
        <f>IF(AB239="","",COUNTIF($AB$4:AB239,AB239))</f>
        <v/>
      </c>
      <c r="AD239" s="175"/>
      <c r="AE239" s="323"/>
      <c r="AF239" s="175"/>
      <c r="AG239" s="236"/>
      <c r="AH239" s="262">
        <f t="shared" si="62"/>
        <v>0</v>
      </c>
      <c r="AI239" s="47"/>
      <c r="AJ239" s="87" t="str">
        <f t="shared" si="74"/>
        <v/>
      </c>
      <c r="AK239" s="29"/>
      <c r="AL239" s="30"/>
      <c r="AM239" s="109"/>
      <c r="AN239" s="29"/>
      <c r="AO239" s="33"/>
      <c r="AP239" s="31"/>
      <c r="AQ239" s="92"/>
      <c r="AR239" s="106"/>
      <c r="AS239" s="32"/>
      <c r="AT239" s="31"/>
      <c r="AU239" s="32"/>
      <c r="AV239" s="265"/>
      <c r="AW239" s="271"/>
      <c r="AX239" s="271" t="str">
        <f t="shared" si="63"/>
        <v/>
      </c>
      <c r="AY239" s="282" t="str">
        <f t="shared" si="64"/>
        <v/>
      </c>
      <c r="AZ239" s="276"/>
      <c r="BA239" s="276"/>
      <c r="BB239" s="276"/>
      <c r="BC239" s="276"/>
      <c r="BD239" s="276"/>
      <c r="BE239" s="277"/>
      <c r="BF239" s="277"/>
    </row>
    <row r="240" spans="1:58" ht="24" customHeight="1">
      <c r="A240" s="126">
        <f t="shared" si="66"/>
        <v>7</v>
      </c>
      <c r="B240" s="126">
        <f t="shared" si="67"/>
        <v>0</v>
      </c>
      <c r="C240" s="128">
        <f t="shared" si="68"/>
        <v>9</v>
      </c>
      <c r="D240" s="128">
        <f t="shared" si="69"/>
        <v>0</v>
      </c>
      <c r="E240" s="128">
        <f t="shared" si="70"/>
        <v>4</v>
      </c>
      <c r="F240" s="128">
        <f t="shared" si="71"/>
        <v>0</v>
      </c>
      <c r="G240" s="129">
        <v>237</v>
      </c>
      <c r="H240" s="204" t="str">
        <f t="shared" si="72"/>
        <v/>
      </c>
      <c r="I240" s="169" t="str">
        <f>AC240&amp;"-"&amp;IF(AC240="","",COUNTIF($AC$4:AC240,AC240))</f>
        <v>-</v>
      </c>
      <c r="J240" s="124"/>
      <c r="K240" s="161"/>
      <c r="L240" s="161"/>
      <c r="M240" s="160"/>
      <c r="N240" s="174"/>
      <c r="O240" s="118"/>
      <c r="P240" s="56"/>
      <c r="Q240" s="25"/>
      <c r="R240" s="130" t="str">
        <f t="shared" si="61"/>
        <v/>
      </c>
      <c r="S240" s="26"/>
      <c r="T240" s="26"/>
      <c r="U240" s="227"/>
      <c r="V240" s="27"/>
      <c r="W240" s="28"/>
      <c r="X240" s="119"/>
      <c r="Y240" s="119"/>
      <c r="Z240" s="119"/>
      <c r="AA240" s="119"/>
      <c r="AB240" s="119"/>
      <c r="AC240" s="119" t="str">
        <f>IF(AB240="","",COUNTIF($AB$4:AB240,AB240))</f>
        <v/>
      </c>
      <c r="AD240" s="175"/>
      <c r="AE240" s="323"/>
      <c r="AF240" s="175"/>
      <c r="AG240" s="236"/>
      <c r="AH240" s="262">
        <f t="shared" si="62"/>
        <v>0</v>
      </c>
      <c r="AI240" s="47"/>
      <c r="AJ240" s="87" t="str">
        <f t="shared" si="74"/>
        <v/>
      </c>
      <c r="AK240" s="29"/>
      <c r="AL240" s="30"/>
      <c r="AM240" s="109"/>
      <c r="AN240" s="29"/>
      <c r="AO240" s="33"/>
      <c r="AP240" s="31"/>
      <c r="AQ240" s="92"/>
      <c r="AR240" s="106"/>
      <c r="AS240" s="32"/>
      <c r="AT240" s="31"/>
      <c r="AU240" s="32"/>
      <c r="AV240" s="265"/>
      <c r="AW240" s="271"/>
      <c r="AX240" s="271" t="str">
        <f t="shared" si="63"/>
        <v/>
      </c>
      <c r="AY240" s="282" t="str">
        <f t="shared" si="64"/>
        <v/>
      </c>
      <c r="AZ240" s="276"/>
      <c r="BA240" s="276"/>
      <c r="BB240" s="276"/>
      <c r="BC240" s="276"/>
      <c r="BD240" s="276"/>
      <c r="BE240" s="277"/>
      <c r="BF240" s="277"/>
    </row>
    <row r="241" spans="1:58" ht="24" customHeight="1">
      <c r="A241" s="126">
        <f t="shared" si="66"/>
        <v>7</v>
      </c>
      <c r="B241" s="126">
        <f t="shared" si="67"/>
        <v>0</v>
      </c>
      <c r="C241" s="128">
        <f t="shared" si="68"/>
        <v>9</v>
      </c>
      <c r="D241" s="128">
        <f t="shared" si="69"/>
        <v>0</v>
      </c>
      <c r="E241" s="128">
        <f t="shared" si="70"/>
        <v>4</v>
      </c>
      <c r="F241" s="128">
        <f t="shared" si="71"/>
        <v>0</v>
      </c>
      <c r="G241" s="129">
        <v>238</v>
      </c>
      <c r="H241" s="204" t="str">
        <f t="shared" si="72"/>
        <v/>
      </c>
      <c r="I241" s="169" t="str">
        <f>AC241&amp;"-"&amp;IF(AC241="","",COUNTIF($AC$4:AC241,AC241))</f>
        <v>-</v>
      </c>
      <c r="J241" s="124"/>
      <c r="K241" s="161"/>
      <c r="L241" s="161"/>
      <c r="M241" s="160"/>
      <c r="N241" s="174"/>
      <c r="O241" s="118"/>
      <c r="P241" s="56"/>
      <c r="Q241" s="25"/>
      <c r="R241" s="130" t="str">
        <f t="shared" si="61"/>
        <v/>
      </c>
      <c r="S241" s="26"/>
      <c r="T241" s="26"/>
      <c r="U241" s="227"/>
      <c r="V241" s="27"/>
      <c r="W241" s="28"/>
      <c r="X241" s="119"/>
      <c r="Y241" s="119"/>
      <c r="Z241" s="119"/>
      <c r="AA241" s="119"/>
      <c r="AB241" s="119"/>
      <c r="AC241" s="119" t="str">
        <f>IF(AB241="","",COUNTIF($AB$4:AB241,AB241))</f>
        <v/>
      </c>
      <c r="AD241" s="175"/>
      <c r="AE241" s="323"/>
      <c r="AF241" s="175"/>
      <c r="AG241" s="236"/>
      <c r="AH241" s="262">
        <f t="shared" si="62"/>
        <v>0</v>
      </c>
      <c r="AI241" s="47"/>
      <c r="AJ241" s="87" t="str">
        <f t="shared" si="74"/>
        <v/>
      </c>
      <c r="AK241" s="29"/>
      <c r="AL241" s="30"/>
      <c r="AM241" s="109"/>
      <c r="AN241" s="29"/>
      <c r="AO241" s="33"/>
      <c r="AP241" s="31"/>
      <c r="AQ241" s="92"/>
      <c r="AR241" s="106"/>
      <c r="AS241" s="32"/>
      <c r="AT241" s="31"/>
      <c r="AU241" s="32"/>
      <c r="AV241" s="265"/>
      <c r="AW241" s="271"/>
      <c r="AX241" s="271" t="str">
        <f t="shared" si="63"/>
        <v/>
      </c>
      <c r="AY241" s="282" t="str">
        <f t="shared" si="64"/>
        <v/>
      </c>
      <c r="AZ241" s="276"/>
      <c r="BA241" s="276"/>
      <c r="BB241" s="276"/>
      <c r="BC241" s="276"/>
      <c r="BD241" s="276"/>
      <c r="BE241" s="277"/>
      <c r="BF241" s="277"/>
    </row>
    <row r="242" spans="1:58" ht="24" customHeight="1">
      <c r="A242" s="126">
        <f t="shared" si="66"/>
        <v>7</v>
      </c>
      <c r="B242" s="126">
        <f t="shared" si="67"/>
        <v>0</v>
      </c>
      <c r="C242" s="128">
        <f t="shared" si="68"/>
        <v>9</v>
      </c>
      <c r="D242" s="128">
        <f t="shared" si="69"/>
        <v>0</v>
      </c>
      <c r="E242" s="128">
        <f t="shared" si="70"/>
        <v>4</v>
      </c>
      <c r="F242" s="128">
        <f t="shared" si="71"/>
        <v>0</v>
      </c>
      <c r="G242" s="129">
        <v>239</v>
      </c>
      <c r="H242" s="204" t="str">
        <f t="shared" si="72"/>
        <v/>
      </c>
      <c r="I242" s="169" t="str">
        <f>AC242&amp;"-"&amp;IF(AC242="","",COUNTIF($AC$4:AC242,AC242))</f>
        <v>-</v>
      </c>
      <c r="J242" s="124"/>
      <c r="K242" s="161"/>
      <c r="L242" s="161"/>
      <c r="M242" s="160"/>
      <c r="N242" s="174"/>
      <c r="O242" s="118"/>
      <c r="P242" s="56"/>
      <c r="Q242" s="25"/>
      <c r="R242" s="130" t="str">
        <f t="shared" si="61"/>
        <v/>
      </c>
      <c r="S242" s="26"/>
      <c r="T242" s="26"/>
      <c r="U242" s="227"/>
      <c r="V242" s="27"/>
      <c r="W242" s="28"/>
      <c r="X242" s="119"/>
      <c r="Y242" s="119"/>
      <c r="Z242" s="119"/>
      <c r="AA242" s="119"/>
      <c r="AB242" s="119"/>
      <c r="AC242" s="119" t="str">
        <f>IF(AB242="","",COUNTIF($AB$4:AB242,AB242))</f>
        <v/>
      </c>
      <c r="AD242" s="175"/>
      <c r="AE242" s="323"/>
      <c r="AF242" s="175"/>
      <c r="AG242" s="236"/>
      <c r="AH242" s="262">
        <f t="shared" si="62"/>
        <v>0</v>
      </c>
      <c r="AI242" s="47"/>
      <c r="AJ242" s="87" t="str">
        <f t="shared" si="74"/>
        <v/>
      </c>
      <c r="AK242" s="29"/>
      <c r="AL242" s="30"/>
      <c r="AM242" s="109"/>
      <c r="AN242" s="29"/>
      <c r="AO242" s="33"/>
      <c r="AP242" s="31"/>
      <c r="AQ242" s="92"/>
      <c r="AR242" s="106"/>
      <c r="AS242" s="32"/>
      <c r="AT242" s="31"/>
      <c r="AU242" s="32"/>
      <c r="AV242" s="265"/>
      <c r="AW242" s="271"/>
      <c r="AX242" s="271" t="str">
        <f t="shared" si="63"/>
        <v/>
      </c>
      <c r="AY242" s="282" t="str">
        <f t="shared" si="64"/>
        <v/>
      </c>
      <c r="AZ242" s="276"/>
      <c r="BA242" s="276"/>
      <c r="BB242" s="276"/>
      <c r="BC242" s="276"/>
      <c r="BD242" s="276"/>
      <c r="BE242" s="277"/>
      <c r="BF242" s="277"/>
    </row>
    <row r="243" spans="1:58" ht="24" customHeight="1">
      <c r="A243" s="126">
        <f t="shared" si="66"/>
        <v>7</v>
      </c>
      <c r="B243" s="126">
        <f t="shared" si="67"/>
        <v>0</v>
      </c>
      <c r="C243" s="128">
        <f t="shared" si="68"/>
        <v>9</v>
      </c>
      <c r="D243" s="128">
        <f t="shared" si="69"/>
        <v>0</v>
      </c>
      <c r="E243" s="128">
        <f t="shared" si="70"/>
        <v>4</v>
      </c>
      <c r="F243" s="128">
        <f t="shared" si="71"/>
        <v>0</v>
      </c>
      <c r="G243" s="129">
        <v>240</v>
      </c>
      <c r="H243" s="204" t="str">
        <f t="shared" si="72"/>
        <v/>
      </c>
      <c r="I243" s="169" t="str">
        <f>AC243&amp;"-"&amp;IF(AC243="","",COUNTIF($AC$4:AC243,AC243))</f>
        <v>-</v>
      </c>
      <c r="J243" s="124"/>
      <c r="K243" s="161"/>
      <c r="L243" s="161"/>
      <c r="M243" s="160"/>
      <c r="N243" s="174"/>
      <c r="O243" s="118"/>
      <c r="P243" s="56"/>
      <c r="Q243" s="25"/>
      <c r="R243" s="130" t="str">
        <f t="shared" si="61"/>
        <v/>
      </c>
      <c r="S243" s="26"/>
      <c r="T243" s="26"/>
      <c r="U243" s="227"/>
      <c r="V243" s="27"/>
      <c r="W243" s="28"/>
      <c r="X243" s="119"/>
      <c r="Y243" s="119"/>
      <c r="Z243" s="119"/>
      <c r="AA243" s="119"/>
      <c r="AB243" s="119"/>
      <c r="AC243" s="119" t="str">
        <f>IF(AB243="","",COUNTIF($AB$4:AB243,AB243))</f>
        <v/>
      </c>
      <c r="AD243" s="175"/>
      <c r="AE243" s="323"/>
      <c r="AF243" s="175"/>
      <c r="AG243" s="236"/>
      <c r="AH243" s="262">
        <f t="shared" si="62"/>
        <v>0</v>
      </c>
      <c r="AI243" s="47"/>
      <c r="AJ243" s="87" t="str">
        <f t="shared" si="74"/>
        <v/>
      </c>
      <c r="AK243" s="29"/>
      <c r="AL243" s="30"/>
      <c r="AM243" s="109"/>
      <c r="AN243" s="29"/>
      <c r="AO243" s="33"/>
      <c r="AP243" s="31"/>
      <c r="AQ243" s="92"/>
      <c r="AR243" s="106"/>
      <c r="AS243" s="32"/>
      <c r="AT243" s="31"/>
      <c r="AU243" s="32"/>
      <c r="AV243" s="265"/>
      <c r="AW243" s="271"/>
      <c r="AX243" s="271" t="str">
        <f t="shared" si="63"/>
        <v/>
      </c>
      <c r="AY243" s="282" t="str">
        <f t="shared" si="64"/>
        <v/>
      </c>
      <c r="AZ243" s="276"/>
      <c r="BA243" s="276"/>
      <c r="BB243" s="276"/>
      <c r="BC243" s="276"/>
      <c r="BD243" s="276"/>
      <c r="BE243" s="277"/>
      <c r="BF243" s="277"/>
    </row>
    <row r="244" spans="1:58" ht="24" customHeight="1">
      <c r="A244" s="126">
        <f t="shared" si="66"/>
        <v>7</v>
      </c>
      <c r="B244" s="126">
        <f t="shared" si="67"/>
        <v>0</v>
      </c>
      <c r="C244" s="128">
        <f t="shared" si="68"/>
        <v>9</v>
      </c>
      <c r="D244" s="128">
        <f t="shared" si="69"/>
        <v>0</v>
      </c>
      <c r="E244" s="128">
        <f t="shared" si="70"/>
        <v>4</v>
      </c>
      <c r="F244" s="128">
        <f t="shared" si="71"/>
        <v>0</v>
      </c>
      <c r="G244" s="129">
        <v>241</v>
      </c>
      <c r="H244" s="204" t="str">
        <f t="shared" si="72"/>
        <v/>
      </c>
      <c r="I244" s="169" t="str">
        <f>AC244&amp;"-"&amp;IF(AC244="","",COUNTIF($AC$4:AC244,AC244))</f>
        <v>-</v>
      </c>
      <c r="J244" s="124"/>
      <c r="K244" s="161"/>
      <c r="L244" s="161"/>
      <c r="M244" s="160"/>
      <c r="N244" s="174"/>
      <c r="O244" s="118"/>
      <c r="P244" s="56"/>
      <c r="Q244" s="25"/>
      <c r="R244" s="130" t="str">
        <f t="shared" si="61"/>
        <v/>
      </c>
      <c r="S244" s="26"/>
      <c r="T244" s="26"/>
      <c r="U244" s="227"/>
      <c r="V244" s="27"/>
      <c r="W244" s="28"/>
      <c r="X244" s="119"/>
      <c r="Y244" s="119"/>
      <c r="Z244" s="119"/>
      <c r="AA244" s="119"/>
      <c r="AB244" s="119"/>
      <c r="AC244" s="119" t="str">
        <f>IF(AB244="","",COUNTIF($AB$4:AB244,AB244))</f>
        <v/>
      </c>
      <c r="AD244" s="175"/>
      <c r="AE244" s="323"/>
      <c r="AF244" s="175"/>
      <c r="AG244" s="236"/>
      <c r="AH244" s="262">
        <f t="shared" si="62"/>
        <v>0</v>
      </c>
      <c r="AI244" s="47"/>
      <c r="AJ244" s="87" t="str">
        <f t="shared" si="74"/>
        <v/>
      </c>
      <c r="AK244" s="29"/>
      <c r="AL244" s="30"/>
      <c r="AM244" s="109"/>
      <c r="AN244" s="29"/>
      <c r="AO244" s="33"/>
      <c r="AP244" s="31"/>
      <c r="AQ244" s="92"/>
      <c r="AR244" s="106"/>
      <c r="AS244" s="32"/>
      <c r="AT244" s="31"/>
      <c r="AU244" s="32"/>
      <c r="AV244" s="265"/>
      <c r="AW244" s="271"/>
      <c r="AX244" s="271" t="str">
        <f t="shared" si="63"/>
        <v/>
      </c>
      <c r="AY244" s="282" t="str">
        <f t="shared" si="64"/>
        <v/>
      </c>
      <c r="AZ244" s="276"/>
      <c r="BA244" s="276"/>
      <c r="BB244" s="276"/>
      <c r="BC244" s="276"/>
      <c r="BD244" s="276"/>
      <c r="BE244" s="277"/>
      <c r="BF244" s="277"/>
    </row>
    <row r="245" spans="1:58" ht="24" customHeight="1">
      <c r="A245" s="126">
        <f t="shared" si="66"/>
        <v>7</v>
      </c>
      <c r="B245" s="126">
        <f t="shared" si="67"/>
        <v>0</v>
      </c>
      <c r="C245" s="128">
        <f t="shared" si="68"/>
        <v>9</v>
      </c>
      <c r="D245" s="128">
        <f t="shared" si="69"/>
        <v>0</v>
      </c>
      <c r="E245" s="128">
        <f t="shared" si="70"/>
        <v>4</v>
      </c>
      <c r="F245" s="128">
        <f t="shared" si="71"/>
        <v>0</v>
      </c>
      <c r="G245" s="129">
        <v>242</v>
      </c>
      <c r="H245" s="204" t="str">
        <f t="shared" si="72"/>
        <v/>
      </c>
      <c r="I245" s="169" t="str">
        <f>AC245&amp;"-"&amp;IF(AC245="","",COUNTIF($AC$4:AC245,AC245))</f>
        <v>-</v>
      </c>
      <c r="J245" s="124"/>
      <c r="K245" s="161"/>
      <c r="L245" s="161"/>
      <c r="M245" s="160"/>
      <c r="N245" s="174"/>
      <c r="O245" s="118"/>
      <c r="P245" s="56"/>
      <c r="Q245" s="25"/>
      <c r="R245" s="130" t="str">
        <f t="shared" si="61"/>
        <v/>
      </c>
      <c r="S245" s="26"/>
      <c r="T245" s="26"/>
      <c r="U245" s="227"/>
      <c r="V245" s="27"/>
      <c r="W245" s="28"/>
      <c r="X245" s="119"/>
      <c r="Y245" s="119"/>
      <c r="Z245" s="119"/>
      <c r="AA245" s="119"/>
      <c r="AB245" s="119"/>
      <c r="AC245" s="119" t="str">
        <f>IF(AB245="","",COUNTIF($AB$4:AB245,AB245))</f>
        <v/>
      </c>
      <c r="AD245" s="175"/>
      <c r="AE245" s="323"/>
      <c r="AF245" s="175"/>
      <c r="AG245" s="236"/>
      <c r="AH245" s="262">
        <f t="shared" si="62"/>
        <v>0</v>
      </c>
      <c r="AI245" s="47"/>
      <c r="AJ245" s="87" t="str">
        <f t="shared" si="74"/>
        <v/>
      </c>
      <c r="AK245" s="29"/>
      <c r="AL245" s="30"/>
      <c r="AM245" s="109"/>
      <c r="AN245" s="29"/>
      <c r="AO245" s="33"/>
      <c r="AP245" s="31"/>
      <c r="AQ245" s="92"/>
      <c r="AR245" s="106"/>
      <c r="AS245" s="32"/>
      <c r="AT245" s="31"/>
      <c r="AU245" s="32"/>
      <c r="AV245" s="265"/>
      <c r="AW245" s="271"/>
      <c r="AX245" s="271" t="str">
        <f t="shared" si="63"/>
        <v/>
      </c>
      <c r="AY245" s="282" t="str">
        <f t="shared" si="64"/>
        <v/>
      </c>
      <c r="AZ245" s="276"/>
      <c r="BA245" s="276"/>
      <c r="BB245" s="276"/>
      <c r="BC245" s="276"/>
      <c r="BD245" s="276"/>
      <c r="BE245" s="277"/>
      <c r="BF245" s="277"/>
    </row>
    <row r="246" spans="1:58" ht="24" customHeight="1">
      <c r="A246" s="126">
        <f t="shared" si="66"/>
        <v>7</v>
      </c>
      <c r="B246" s="126">
        <f t="shared" si="67"/>
        <v>0</v>
      </c>
      <c r="C246" s="128">
        <f t="shared" si="68"/>
        <v>9</v>
      </c>
      <c r="D246" s="128">
        <f t="shared" si="69"/>
        <v>0</v>
      </c>
      <c r="E246" s="128">
        <f t="shared" si="70"/>
        <v>4</v>
      </c>
      <c r="F246" s="128">
        <f t="shared" si="71"/>
        <v>0</v>
      </c>
      <c r="G246" s="129">
        <v>243</v>
      </c>
      <c r="H246" s="204" t="str">
        <f t="shared" si="72"/>
        <v/>
      </c>
      <c r="I246" s="169" t="str">
        <f>AC246&amp;"-"&amp;IF(AC246="","",COUNTIF($AC$4:AC246,AC246))</f>
        <v>-</v>
      </c>
      <c r="J246" s="124"/>
      <c r="K246" s="161"/>
      <c r="L246" s="161"/>
      <c r="M246" s="160"/>
      <c r="N246" s="174"/>
      <c r="O246" s="118"/>
      <c r="P246" s="56"/>
      <c r="Q246" s="25"/>
      <c r="R246" s="130" t="str">
        <f t="shared" si="61"/>
        <v/>
      </c>
      <c r="S246" s="26"/>
      <c r="T246" s="26"/>
      <c r="U246" s="227"/>
      <c r="V246" s="27"/>
      <c r="W246" s="28"/>
      <c r="X246" s="119"/>
      <c r="Y246" s="119"/>
      <c r="Z246" s="119"/>
      <c r="AA246" s="119"/>
      <c r="AB246" s="119"/>
      <c r="AC246" s="119" t="str">
        <f>IF(AB246="","",COUNTIF($AB$4:AB246,AB246))</f>
        <v/>
      </c>
      <c r="AD246" s="175"/>
      <c r="AE246" s="323"/>
      <c r="AF246" s="175"/>
      <c r="AG246" s="236"/>
      <c r="AH246" s="262">
        <f t="shared" si="62"/>
        <v>0</v>
      </c>
      <c r="AI246" s="47"/>
      <c r="AJ246" s="87" t="str">
        <f t="shared" si="74"/>
        <v/>
      </c>
      <c r="AK246" s="29"/>
      <c r="AL246" s="30"/>
      <c r="AM246" s="109"/>
      <c r="AN246" s="29"/>
      <c r="AO246" s="33"/>
      <c r="AP246" s="31"/>
      <c r="AQ246" s="92"/>
      <c r="AR246" s="106"/>
      <c r="AS246" s="32"/>
      <c r="AT246" s="31"/>
      <c r="AU246" s="32"/>
      <c r="AV246" s="265"/>
      <c r="AW246" s="271"/>
      <c r="AX246" s="271" t="str">
        <f t="shared" si="63"/>
        <v/>
      </c>
      <c r="AY246" s="282" t="str">
        <f t="shared" si="64"/>
        <v/>
      </c>
      <c r="AZ246" s="276"/>
      <c r="BA246" s="276"/>
      <c r="BB246" s="276"/>
      <c r="BC246" s="276"/>
      <c r="BD246" s="276"/>
      <c r="BE246" s="277"/>
      <c r="BF246" s="277"/>
    </row>
    <row r="247" spans="1:58" ht="24" customHeight="1">
      <c r="A247" s="126">
        <f t="shared" si="66"/>
        <v>7</v>
      </c>
      <c r="B247" s="126">
        <f t="shared" si="67"/>
        <v>0</v>
      </c>
      <c r="C247" s="128">
        <f t="shared" si="68"/>
        <v>9</v>
      </c>
      <c r="D247" s="128">
        <f t="shared" si="69"/>
        <v>0</v>
      </c>
      <c r="E247" s="128">
        <f t="shared" si="70"/>
        <v>4</v>
      </c>
      <c r="F247" s="128">
        <f t="shared" si="71"/>
        <v>0</v>
      </c>
      <c r="G247" s="129">
        <v>244</v>
      </c>
      <c r="H247" s="204" t="str">
        <f t="shared" si="72"/>
        <v/>
      </c>
      <c r="I247" s="169" t="str">
        <f>AC247&amp;"-"&amp;IF(AC247="","",COUNTIF($AC$4:AC247,AC247))</f>
        <v>-</v>
      </c>
      <c r="J247" s="124"/>
      <c r="K247" s="161"/>
      <c r="L247" s="161"/>
      <c r="M247" s="160"/>
      <c r="N247" s="174"/>
      <c r="O247" s="118"/>
      <c r="P247" s="56"/>
      <c r="Q247" s="25"/>
      <c r="R247" s="130" t="str">
        <f t="shared" si="61"/>
        <v/>
      </c>
      <c r="S247" s="26"/>
      <c r="T247" s="26"/>
      <c r="U247" s="227"/>
      <c r="V247" s="27"/>
      <c r="W247" s="28"/>
      <c r="X247" s="119"/>
      <c r="Y247" s="119"/>
      <c r="Z247" s="119"/>
      <c r="AA247" s="119"/>
      <c r="AB247" s="119"/>
      <c r="AC247" s="119" t="str">
        <f>IF(AB247="","",COUNTIF($AB$4:AB247,AB247))</f>
        <v/>
      </c>
      <c r="AD247" s="175"/>
      <c r="AE247" s="323"/>
      <c r="AF247" s="175"/>
      <c r="AG247" s="236"/>
      <c r="AH247" s="262">
        <f t="shared" si="62"/>
        <v>0</v>
      </c>
      <c r="AI247" s="47"/>
      <c r="AJ247" s="87" t="str">
        <f t="shared" si="74"/>
        <v/>
      </c>
      <c r="AK247" s="29"/>
      <c r="AL247" s="30"/>
      <c r="AM247" s="109"/>
      <c r="AN247" s="29"/>
      <c r="AO247" s="33"/>
      <c r="AP247" s="31"/>
      <c r="AQ247" s="92"/>
      <c r="AR247" s="106"/>
      <c r="AS247" s="32"/>
      <c r="AT247" s="31"/>
      <c r="AU247" s="32"/>
      <c r="AV247" s="265"/>
      <c r="AW247" s="271"/>
      <c r="AX247" s="271" t="str">
        <f t="shared" si="63"/>
        <v/>
      </c>
      <c r="AY247" s="282" t="str">
        <f t="shared" si="64"/>
        <v/>
      </c>
      <c r="AZ247" s="276"/>
      <c r="BA247" s="276"/>
      <c r="BB247" s="276"/>
      <c r="BC247" s="276"/>
      <c r="BD247" s="276"/>
      <c r="BE247" s="277"/>
      <c r="BF247" s="277"/>
    </row>
    <row r="248" spans="1:58" ht="24" customHeight="1">
      <c r="A248" s="126">
        <f t="shared" si="66"/>
        <v>7</v>
      </c>
      <c r="B248" s="126">
        <f t="shared" si="67"/>
        <v>0</v>
      </c>
      <c r="C248" s="128">
        <f t="shared" si="68"/>
        <v>9</v>
      </c>
      <c r="D248" s="128">
        <f t="shared" si="69"/>
        <v>0</v>
      </c>
      <c r="E248" s="128">
        <f t="shared" si="70"/>
        <v>4</v>
      </c>
      <c r="F248" s="128">
        <f t="shared" si="71"/>
        <v>0</v>
      </c>
      <c r="G248" s="129">
        <v>245</v>
      </c>
      <c r="H248" s="204" t="str">
        <f t="shared" si="72"/>
        <v/>
      </c>
      <c r="I248" s="169" t="str">
        <f>AC248&amp;"-"&amp;IF(AC248="","",COUNTIF($AC$4:AC248,AC248))</f>
        <v>-</v>
      </c>
      <c r="J248" s="124"/>
      <c r="K248" s="161"/>
      <c r="L248" s="161"/>
      <c r="M248" s="160"/>
      <c r="N248" s="174"/>
      <c r="O248" s="118"/>
      <c r="P248" s="56"/>
      <c r="Q248" s="25"/>
      <c r="R248" s="130" t="str">
        <f t="shared" si="61"/>
        <v/>
      </c>
      <c r="S248" s="26"/>
      <c r="T248" s="26"/>
      <c r="U248" s="227"/>
      <c r="V248" s="27"/>
      <c r="W248" s="28"/>
      <c r="X248" s="119"/>
      <c r="Y248" s="119"/>
      <c r="Z248" s="119"/>
      <c r="AA248" s="119"/>
      <c r="AB248" s="119"/>
      <c r="AC248" s="119" t="str">
        <f>IF(AB248="","",COUNTIF($AB$4:AB248,AB248))</f>
        <v/>
      </c>
      <c r="AD248" s="175"/>
      <c r="AE248" s="323"/>
      <c r="AF248" s="175"/>
      <c r="AG248" s="236"/>
      <c r="AH248" s="262">
        <f t="shared" si="62"/>
        <v>0</v>
      </c>
      <c r="AI248" s="47"/>
      <c r="AJ248" s="87" t="str">
        <f t="shared" si="74"/>
        <v/>
      </c>
      <c r="AK248" s="29"/>
      <c r="AL248" s="30"/>
      <c r="AM248" s="109"/>
      <c r="AN248" s="29"/>
      <c r="AO248" s="33"/>
      <c r="AP248" s="31"/>
      <c r="AQ248" s="92"/>
      <c r="AR248" s="106"/>
      <c r="AS248" s="32"/>
      <c r="AT248" s="31"/>
      <c r="AU248" s="32"/>
      <c r="AV248" s="265"/>
      <c r="AW248" s="271"/>
      <c r="AX248" s="271" t="str">
        <f t="shared" si="63"/>
        <v/>
      </c>
      <c r="AY248" s="282" t="str">
        <f t="shared" si="64"/>
        <v/>
      </c>
      <c r="AZ248" s="276"/>
      <c r="BA248" s="276"/>
      <c r="BB248" s="276"/>
      <c r="BC248" s="276"/>
      <c r="BD248" s="276"/>
      <c r="BE248" s="277"/>
      <c r="BF248" s="277"/>
    </row>
    <row r="249" spans="1:58" ht="24" customHeight="1">
      <c r="A249" s="126">
        <f t="shared" si="66"/>
        <v>7</v>
      </c>
      <c r="B249" s="126">
        <f t="shared" si="67"/>
        <v>0</v>
      </c>
      <c r="C249" s="128">
        <f t="shared" si="68"/>
        <v>9</v>
      </c>
      <c r="D249" s="128">
        <f t="shared" si="69"/>
        <v>0</v>
      </c>
      <c r="E249" s="128">
        <f t="shared" si="70"/>
        <v>4</v>
      </c>
      <c r="F249" s="128">
        <f t="shared" si="71"/>
        <v>0</v>
      </c>
      <c r="G249" s="129">
        <v>246</v>
      </c>
      <c r="H249" s="204" t="str">
        <f t="shared" si="72"/>
        <v/>
      </c>
      <c r="I249" s="169" t="str">
        <f>AC249&amp;"-"&amp;IF(AC249="","",COUNTIF($AC$4:AC249,AC249))</f>
        <v>-</v>
      </c>
      <c r="J249" s="124"/>
      <c r="K249" s="161"/>
      <c r="L249" s="161"/>
      <c r="M249" s="160"/>
      <c r="N249" s="174"/>
      <c r="O249" s="118"/>
      <c r="P249" s="56"/>
      <c r="Q249" s="25"/>
      <c r="R249" s="130" t="str">
        <f t="shared" si="61"/>
        <v/>
      </c>
      <c r="S249" s="26"/>
      <c r="T249" s="26"/>
      <c r="U249" s="227"/>
      <c r="V249" s="27"/>
      <c r="W249" s="28"/>
      <c r="X249" s="119"/>
      <c r="Y249" s="119"/>
      <c r="Z249" s="119"/>
      <c r="AA249" s="119"/>
      <c r="AB249" s="119"/>
      <c r="AC249" s="119" t="str">
        <f>IF(AB249="","",COUNTIF($AB$4:AB249,AB249))</f>
        <v/>
      </c>
      <c r="AD249" s="175"/>
      <c r="AE249" s="323"/>
      <c r="AF249" s="175"/>
      <c r="AG249" s="236"/>
      <c r="AH249" s="262">
        <f t="shared" si="62"/>
        <v>0</v>
      </c>
      <c r="AI249" s="47"/>
      <c r="AJ249" s="87" t="str">
        <f t="shared" si="74"/>
        <v/>
      </c>
      <c r="AK249" s="29"/>
      <c r="AL249" s="30"/>
      <c r="AM249" s="109"/>
      <c r="AN249" s="29"/>
      <c r="AO249" s="33"/>
      <c r="AP249" s="31"/>
      <c r="AQ249" s="92"/>
      <c r="AR249" s="106"/>
      <c r="AS249" s="32"/>
      <c r="AT249" s="31"/>
      <c r="AU249" s="32"/>
      <c r="AV249" s="265"/>
      <c r="AW249" s="271"/>
      <c r="AX249" s="271" t="str">
        <f t="shared" si="63"/>
        <v/>
      </c>
      <c r="AY249" s="282" t="str">
        <f t="shared" si="64"/>
        <v/>
      </c>
      <c r="AZ249" s="276"/>
      <c r="BA249" s="276"/>
      <c r="BB249" s="276"/>
      <c r="BC249" s="276"/>
      <c r="BD249" s="276"/>
      <c r="BE249" s="277"/>
      <c r="BF249" s="277"/>
    </row>
    <row r="250" spans="1:58" ht="24" customHeight="1">
      <c r="A250" s="126">
        <f t="shared" si="66"/>
        <v>7</v>
      </c>
      <c r="B250" s="126">
        <f t="shared" si="67"/>
        <v>0</v>
      </c>
      <c r="C250" s="128">
        <f t="shared" si="68"/>
        <v>9</v>
      </c>
      <c r="D250" s="128">
        <f t="shared" si="69"/>
        <v>0</v>
      </c>
      <c r="E250" s="128">
        <f t="shared" si="70"/>
        <v>4</v>
      </c>
      <c r="F250" s="128">
        <f t="shared" si="71"/>
        <v>0</v>
      </c>
      <c r="G250" s="129">
        <v>247</v>
      </c>
      <c r="H250" s="204" t="str">
        <f t="shared" si="72"/>
        <v/>
      </c>
      <c r="I250" s="169" t="str">
        <f>AC250&amp;"-"&amp;IF(AC250="","",COUNTIF($AC$4:AC250,AC250))</f>
        <v>-</v>
      </c>
      <c r="J250" s="124"/>
      <c r="K250" s="161"/>
      <c r="L250" s="161"/>
      <c r="M250" s="160"/>
      <c r="N250" s="174"/>
      <c r="O250" s="118"/>
      <c r="P250" s="56"/>
      <c r="Q250" s="25"/>
      <c r="R250" s="130" t="str">
        <f t="shared" si="61"/>
        <v/>
      </c>
      <c r="S250" s="26"/>
      <c r="T250" s="26"/>
      <c r="U250" s="227"/>
      <c r="V250" s="27"/>
      <c r="W250" s="28"/>
      <c r="X250" s="119"/>
      <c r="Y250" s="119"/>
      <c r="Z250" s="119"/>
      <c r="AA250" s="119"/>
      <c r="AB250" s="119"/>
      <c r="AC250" s="119" t="str">
        <f>IF(AB250="","",COUNTIF($AB$4:AB250,AB250))</f>
        <v/>
      </c>
      <c r="AD250" s="175"/>
      <c r="AE250" s="323"/>
      <c r="AF250" s="175"/>
      <c r="AG250" s="236"/>
      <c r="AH250" s="262">
        <f t="shared" si="62"/>
        <v>0</v>
      </c>
      <c r="AI250" s="47"/>
      <c r="AJ250" s="87" t="str">
        <f t="shared" si="74"/>
        <v/>
      </c>
      <c r="AK250" s="29"/>
      <c r="AL250" s="30"/>
      <c r="AM250" s="109"/>
      <c r="AN250" s="29"/>
      <c r="AO250" s="33"/>
      <c r="AP250" s="31"/>
      <c r="AQ250" s="92"/>
      <c r="AR250" s="106"/>
      <c r="AS250" s="32"/>
      <c r="AT250" s="31"/>
      <c r="AU250" s="32"/>
      <c r="AV250" s="265"/>
      <c r="AW250" s="271"/>
      <c r="AX250" s="271" t="str">
        <f t="shared" si="63"/>
        <v/>
      </c>
      <c r="AY250" s="282" t="str">
        <f t="shared" si="64"/>
        <v/>
      </c>
      <c r="AZ250" s="276"/>
      <c r="BA250" s="276"/>
      <c r="BB250" s="276"/>
      <c r="BC250" s="276"/>
      <c r="BD250" s="276"/>
      <c r="BE250" s="277"/>
      <c r="BF250" s="277"/>
    </row>
    <row r="251" spans="1:58" ht="24" customHeight="1">
      <c r="A251" s="126">
        <f t="shared" si="66"/>
        <v>7</v>
      </c>
      <c r="B251" s="126">
        <f t="shared" si="67"/>
        <v>0</v>
      </c>
      <c r="C251" s="128">
        <f t="shared" si="68"/>
        <v>9</v>
      </c>
      <c r="D251" s="128">
        <f t="shared" si="69"/>
        <v>0</v>
      </c>
      <c r="E251" s="128">
        <f t="shared" si="70"/>
        <v>4</v>
      </c>
      <c r="F251" s="128">
        <f t="shared" si="71"/>
        <v>0</v>
      </c>
      <c r="G251" s="129">
        <v>248</v>
      </c>
      <c r="H251" s="204" t="str">
        <f t="shared" si="72"/>
        <v/>
      </c>
      <c r="I251" s="169" t="str">
        <f>AC251&amp;"-"&amp;IF(AC251="","",COUNTIF($AC$4:AC251,AC251))</f>
        <v>-</v>
      </c>
      <c r="J251" s="124"/>
      <c r="K251" s="161"/>
      <c r="L251" s="161"/>
      <c r="M251" s="160"/>
      <c r="N251" s="174"/>
      <c r="O251" s="118"/>
      <c r="P251" s="56"/>
      <c r="Q251" s="25"/>
      <c r="R251" s="130" t="str">
        <f t="shared" si="61"/>
        <v/>
      </c>
      <c r="S251" s="26"/>
      <c r="T251" s="26"/>
      <c r="U251" s="227"/>
      <c r="V251" s="27"/>
      <c r="W251" s="28"/>
      <c r="X251" s="119"/>
      <c r="Y251" s="119"/>
      <c r="Z251" s="119"/>
      <c r="AA251" s="119"/>
      <c r="AB251" s="119"/>
      <c r="AC251" s="119" t="str">
        <f>IF(AB251="","",COUNTIF($AB$4:AB251,AB251))</f>
        <v/>
      </c>
      <c r="AD251" s="175"/>
      <c r="AE251" s="323"/>
      <c r="AF251" s="175"/>
      <c r="AG251" s="236"/>
      <c r="AH251" s="262">
        <f t="shared" si="62"/>
        <v>0</v>
      </c>
      <c r="AI251" s="47"/>
      <c r="AJ251" s="87" t="str">
        <f t="shared" si="74"/>
        <v/>
      </c>
      <c r="AK251" s="29"/>
      <c r="AL251" s="30"/>
      <c r="AM251" s="109"/>
      <c r="AN251" s="29"/>
      <c r="AO251" s="33"/>
      <c r="AP251" s="31"/>
      <c r="AQ251" s="92"/>
      <c r="AR251" s="106"/>
      <c r="AS251" s="32"/>
      <c r="AT251" s="31"/>
      <c r="AU251" s="32"/>
      <c r="AV251" s="265"/>
      <c r="AW251" s="271"/>
      <c r="AX251" s="271" t="str">
        <f t="shared" si="63"/>
        <v/>
      </c>
      <c r="AY251" s="282" t="str">
        <f t="shared" si="64"/>
        <v/>
      </c>
      <c r="AZ251" s="276"/>
      <c r="BA251" s="276"/>
      <c r="BB251" s="276"/>
      <c r="BC251" s="276"/>
      <c r="BD251" s="276"/>
      <c r="BE251" s="277"/>
      <c r="BF251" s="277"/>
    </row>
    <row r="252" spans="1:58" ht="24" customHeight="1">
      <c r="A252" s="126">
        <f t="shared" si="66"/>
        <v>7</v>
      </c>
      <c r="B252" s="126">
        <f t="shared" si="67"/>
        <v>0</v>
      </c>
      <c r="C252" s="128">
        <f t="shared" si="68"/>
        <v>9</v>
      </c>
      <c r="D252" s="128">
        <f t="shared" si="69"/>
        <v>0</v>
      </c>
      <c r="E252" s="128">
        <f t="shared" si="70"/>
        <v>4</v>
      </c>
      <c r="F252" s="128">
        <f t="shared" si="71"/>
        <v>0</v>
      </c>
      <c r="G252" s="129">
        <v>249</v>
      </c>
      <c r="H252" s="204" t="str">
        <f t="shared" si="72"/>
        <v/>
      </c>
      <c r="I252" s="169" t="str">
        <f>AC252&amp;"-"&amp;IF(AC252="","",COUNTIF($AC$4:AC252,AC252))</f>
        <v>-</v>
      </c>
      <c r="J252" s="124"/>
      <c r="K252" s="161"/>
      <c r="L252" s="161"/>
      <c r="M252" s="160"/>
      <c r="N252" s="174"/>
      <c r="O252" s="118"/>
      <c r="P252" s="56"/>
      <c r="Q252" s="25"/>
      <c r="R252" s="130" t="str">
        <f t="shared" si="61"/>
        <v/>
      </c>
      <c r="S252" s="26"/>
      <c r="T252" s="26"/>
      <c r="U252" s="227"/>
      <c r="V252" s="27"/>
      <c r="W252" s="28"/>
      <c r="X252" s="119"/>
      <c r="Y252" s="119"/>
      <c r="Z252" s="119"/>
      <c r="AA252" s="119"/>
      <c r="AB252" s="119"/>
      <c r="AC252" s="119" t="str">
        <f>IF(AB252="","",COUNTIF($AB$4:AB252,AB252))</f>
        <v/>
      </c>
      <c r="AD252" s="175"/>
      <c r="AE252" s="323"/>
      <c r="AF252" s="175"/>
      <c r="AG252" s="236"/>
      <c r="AH252" s="262">
        <f t="shared" si="62"/>
        <v>0</v>
      </c>
      <c r="AI252" s="47"/>
      <c r="AJ252" s="87" t="str">
        <f t="shared" si="74"/>
        <v/>
      </c>
      <c r="AK252" s="29"/>
      <c r="AL252" s="30"/>
      <c r="AM252" s="109"/>
      <c r="AN252" s="29"/>
      <c r="AO252" s="33"/>
      <c r="AP252" s="31"/>
      <c r="AQ252" s="92"/>
      <c r="AR252" s="106"/>
      <c r="AS252" s="32"/>
      <c r="AT252" s="31"/>
      <c r="AU252" s="32"/>
      <c r="AV252" s="265"/>
      <c r="AW252" s="271"/>
      <c r="AX252" s="271" t="str">
        <f t="shared" si="63"/>
        <v/>
      </c>
      <c r="AY252" s="282" t="str">
        <f t="shared" si="64"/>
        <v/>
      </c>
      <c r="AZ252" s="276"/>
      <c r="BA252" s="276"/>
      <c r="BB252" s="276"/>
      <c r="BC252" s="276"/>
      <c r="BD252" s="276"/>
      <c r="BE252" s="277"/>
      <c r="BF252" s="277"/>
    </row>
    <row r="253" spans="1:58" ht="24" customHeight="1">
      <c r="A253" s="126">
        <f t="shared" si="66"/>
        <v>7</v>
      </c>
      <c r="B253" s="126">
        <f t="shared" si="67"/>
        <v>0</v>
      </c>
      <c r="C253" s="128">
        <f t="shared" si="68"/>
        <v>9</v>
      </c>
      <c r="D253" s="128">
        <f t="shared" si="69"/>
        <v>0</v>
      </c>
      <c r="E253" s="128">
        <f t="shared" si="70"/>
        <v>4</v>
      </c>
      <c r="F253" s="128">
        <f t="shared" si="71"/>
        <v>0</v>
      </c>
      <c r="G253" s="129">
        <v>250</v>
      </c>
      <c r="H253" s="204" t="str">
        <f t="shared" si="72"/>
        <v/>
      </c>
      <c r="I253" s="169" t="str">
        <f>AC253&amp;"-"&amp;IF(AC253="","",COUNTIF($AC$4:AC253,AC253))</f>
        <v>-</v>
      </c>
      <c r="J253" s="124"/>
      <c r="K253" s="161"/>
      <c r="L253" s="161"/>
      <c r="M253" s="160"/>
      <c r="N253" s="174"/>
      <c r="O253" s="118"/>
      <c r="P253" s="56"/>
      <c r="Q253" s="25"/>
      <c r="R253" s="130" t="str">
        <f t="shared" si="61"/>
        <v/>
      </c>
      <c r="S253" s="26"/>
      <c r="T253" s="26"/>
      <c r="U253" s="227"/>
      <c r="V253" s="27"/>
      <c r="W253" s="28"/>
      <c r="X253" s="119"/>
      <c r="Y253" s="119"/>
      <c r="Z253" s="119"/>
      <c r="AA253" s="119"/>
      <c r="AB253" s="119"/>
      <c r="AC253" s="119" t="str">
        <f>IF(AB253="","",COUNTIF($AB$4:AB253,AB253))</f>
        <v/>
      </c>
      <c r="AD253" s="175"/>
      <c r="AE253" s="323"/>
      <c r="AF253" s="175"/>
      <c r="AG253" s="236"/>
      <c r="AH253" s="262">
        <f t="shared" si="62"/>
        <v>0</v>
      </c>
      <c r="AI253" s="47"/>
      <c r="AJ253" s="87" t="str">
        <f t="shared" si="74"/>
        <v/>
      </c>
      <c r="AK253" s="29"/>
      <c r="AL253" s="30"/>
      <c r="AM253" s="109"/>
      <c r="AN253" s="29"/>
      <c r="AO253" s="33"/>
      <c r="AP253" s="31"/>
      <c r="AQ253" s="92"/>
      <c r="AR253" s="106"/>
      <c r="AS253" s="32"/>
      <c r="AT253" s="31"/>
      <c r="AU253" s="32"/>
      <c r="AV253" s="265"/>
      <c r="AW253" s="271"/>
      <c r="AX253" s="271" t="str">
        <f t="shared" si="63"/>
        <v/>
      </c>
      <c r="AY253" s="282" t="str">
        <f t="shared" si="64"/>
        <v/>
      </c>
      <c r="AZ253" s="276"/>
      <c r="BA253" s="276"/>
      <c r="BB253" s="276"/>
      <c r="BC253" s="276"/>
      <c r="BD253" s="276"/>
      <c r="BE253" s="277"/>
      <c r="BF253" s="277"/>
    </row>
    <row r="254" spans="1:58" ht="24" customHeight="1">
      <c r="A254" s="126">
        <f t="shared" si="66"/>
        <v>7</v>
      </c>
      <c r="B254" s="126">
        <f t="shared" si="67"/>
        <v>0</v>
      </c>
      <c r="C254" s="128">
        <f t="shared" si="68"/>
        <v>9</v>
      </c>
      <c r="D254" s="128">
        <f t="shared" si="69"/>
        <v>0</v>
      </c>
      <c r="E254" s="128">
        <f t="shared" si="70"/>
        <v>4</v>
      </c>
      <c r="F254" s="128">
        <f t="shared" si="71"/>
        <v>0</v>
      </c>
      <c r="G254" s="129">
        <v>251</v>
      </c>
      <c r="H254" s="204" t="str">
        <f t="shared" si="72"/>
        <v/>
      </c>
      <c r="I254" s="169" t="str">
        <f>AC254&amp;"-"&amp;IF(AC254="","",COUNTIF($AC$4:AC254,AC254))</f>
        <v>-</v>
      </c>
      <c r="J254" s="124"/>
      <c r="K254" s="161"/>
      <c r="L254" s="161"/>
      <c r="M254" s="160"/>
      <c r="N254" s="174"/>
      <c r="O254" s="118"/>
      <c r="P254" s="56"/>
      <c r="Q254" s="25"/>
      <c r="R254" s="130" t="str">
        <f t="shared" si="61"/>
        <v/>
      </c>
      <c r="S254" s="26"/>
      <c r="T254" s="26"/>
      <c r="U254" s="227"/>
      <c r="V254" s="27"/>
      <c r="W254" s="28"/>
      <c r="X254" s="119"/>
      <c r="Y254" s="119"/>
      <c r="Z254" s="119"/>
      <c r="AA254" s="119"/>
      <c r="AB254" s="119"/>
      <c r="AC254" s="119" t="str">
        <f>IF(AB254="","",COUNTIF($AB$4:AB254,AB254))</f>
        <v/>
      </c>
      <c r="AD254" s="175"/>
      <c r="AE254" s="323"/>
      <c r="AF254" s="175"/>
      <c r="AG254" s="236"/>
      <c r="AH254" s="262">
        <f t="shared" si="62"/>
        <v>0</v>
      </c>
      <c r="AI254" s="47"/>
      <c r="AJ254" s="87" t="str">
        <f t="shared" si="74"/>
        <v/>
      </c>
      <c r="AK254" s="29"/>
      <c r="AL254" s="30"/>
      <c r="AM254" s="109"/>
      <c r="AN254" s="29"/>
      <c r="AO254" s="33"/>
      <c r="AP254" s="31"/>
      <c r="AQ254" s="92"/>
      <c r="AR254" s="106"/>
      <c r="AS254" s="32"/>
      <c r="AT254" s="31"/>
      <c r="AU254" s="32"/>
      <c r="AV254" s="265"/>
      <c r="AW254" s="271"/>
      <c r="AX254" s="271" t="str">
        <f t="shared" si="63"/>
        <v/>
      </c>
      <c r="AY254" s="282" t="str">
        <f t="shared" si="64"/>
        <v/>
      </c>
      <c r="AZ254" s="276"/>
      <c r="BA254" s="276"/>
      <c r="BB254" s="276"/>
      <c r="BC254" s="276"/>
      <c r="BD254" s="276"/>
      <c r="BE254" s="277"/>
      <c r="BF254" s="277"/>
    </row>
    <row r="255" spans="1:58" ht="24" customHeight="1">
      <c r="A255" s="126">
        <f t="shared" si="66"/>
        <v>7</v>
      </c>
      <c r="B255" s="126">
        <f t="shared" si="67"/>
        <v>0</v>
      </c>
      <c r="C255" s="128">
        <f t="shared" si="68"/>
        <v>9</v>
      </c>
      <c r="D255" s="128">
        <f t="shared" si="69"/>
        <v>0</v>
      </c>
      <c r="E255" s="128">
        <f t="shared" si="70"/>
        <v>4</v>
      </c>
      <c r="F255" s="128">
        <f t="shared" si="71"/>
        <v>0</v>
      </c>
      <c r="G255" s="129">
        <v>252</v>
      </c>
      <c r="H255" s="204" t="str">
        <f t="shared" si="72"/>
        <v/>
      </c>
      <c r="I255" s="169" t="str">
        <f>AC255&amp;"-"&amp;IF(AC255="","",COUNTIF($AC$4:AC255,AC255))</f>
        <v>-</v>
      </c>
      <c r="J255" s="124"/>
      <c r="K255" s="161"/>
      <c r="L255" s="161"/>
      <c r="M255" s="160"/>
      <c r="N255" s="174"/>
      <c r="O255" s="118"/>
      <c r="P255" s="56"/>
      <c r="Q255" s="25"/>
      <c r="R255" s="130" t="str">
        <f t="shared" si="61"/>
        <v/>
      </c>
      <c r="S255" s="26"/>
      <c r="T255" s="26"/>
      <c r="U255" s="227"/>
      <c r="V255" s="27"/>
      <c r="W255" s="28"/>
      <c r="X255" s="119"/>
      <c r="Y255" s="119"/>
      <c r="Z255" s="119"/>
      <c r="AA255" s="119"/>
      <c r="AB255" s="119"/>
      <c r="AC255" s="119" t="str">
        <f>IF(AB255="","",COUNTIF($AB$4:AB255,AB255))</f>
        <v/>
      </c>
      <c r="AD255" s="175"/>
      <c r="AE255" s="323"/>
      <c r="AF255" s="175"/>
      <c r="AG255" s="236"/>
      <c r="AH255" s="262">
        <f t="shared" si="62"/>
        <v>0</v>
      </c>
      <c r="AI255" s="47"/>
      <c r="AJ255" s="87" t="str">
        <f t="shared" si="74"/>
        <v/>
      </c>
      <c r="AK255" s="29"/>
      <c r="AL255" s="30"/>
      <c r="AM255" s="109"/>
      <c r="AN255" s="29"/>
      <c r="AO255" s="33"/>
      <c r="AP255" s="31"/>
      <c r="AQ255" s="92"/>
      <c r="AR255" s="106"/>
      <c r="AS255" s="32"/>
      <c r="AT255" s="31"/>
      <c r="AU255" s="32"/>
      <c r="AV255" s="265"/>
      <c r="AW255" s="271"/>
      <c r="AX255" s="271" t="str">
        <f t="shared" si="63"/>
        <v/>
      </c>
      <c r="AY255" s="282" t="str">
        <f t="shared" si="64"/>
        <v/>
      </c>
      <c r="AZ255" s="276"/>
      <c r="BA255" s="276"/>
      <c r="BB255" s="276"/>
      <c r="BC255" s="276"/>
      <c r="BD255" s="276"/>
      <c r="BE255" s="277"/>
      <c r="BF255" s="277"/>
    </row>
    <row r="256" spans="1:58" ht="24" customHeight="1">
      <c r="A256" s="126">
        <f t="shared" si="66"/>
        <v>7</v>
      </c>
      <c r="B256" s="126">
        <f t="shared" si="67"/>
        <v>0</v>
      </c>
      <c r="C256" s="128">
        <f t="shared" si="68"/>
        <v>9</v>
      </c>
      <c r="D256" s="128">
        <f t="shared" si="69"/>
        <v>0</v>
      </c>
      <c r="E256" s="128">
        <f t="shared" si="70"/>
        <v>4</v>
      </c>
      <c r="F256" s="128">
        <f t="shared" si="71"/>
        <v>0</v>
      </c>
      <c r="G256" s="129">
        <v>253</v>
      </c>
      <c r="H256" s="204" t="str">
        <f t="shared" si="72"/>
        <v/>
      </c>
      <c r="I256" s="169" t="str">
        <f>AC256&amp;"-"&amp;IF(AC256="","",COUNTIF($AC$4:AC256,AC256))</f>
        <v>-</v>
      </c>
      <c r="J256" s="124"/>
      <c r="K256" s="161"/>
      <c r="L256" s="161"/>
      <c r="M256" s="160"/>
      <c r="N256" s="174"/>
      <c r="O256" s="118"/>
      <c r="P256" s="56"/>
      <c r="Q256" s="25"/>
      <c r="R256" s="130" t="str">
        <f t="shared" si="61"/>
        <v/>
      </c>
      <c r="S256" s="26"/>
      <c r="T256" s="26"/>
      <c r="U256" s="227"/>
      <c r="V256" s="27"/>
      <c r="W256" s="28"/>
      <c r="X256" s="119"/>
      <c r="Y256" s="119"/>
      <c r="Z256" s="119"/>
      <c r="AA256" s="119"/>
      <c r="AB256" s="119"/>
      <c r="AC256" s="119" t="str">
        <f>IF(AB256="","",COUNTIF($AB$4:AB256,AB256))</f>
        <v/>
      </c>
      <c r="AD256" s="175"/>
      <c r="AE256" s="323"/>
      <c r="AF256" s="175"/>
      <c r="AG256" s="236"/>
      <c r="AH256" s="262">
        <f t="shared" si="62"/>
        <v>0</v>
      </c>
      <c r="AI256" s="47"/>
      <c r="AJ256" s="87" t="str">
        <f t="shared" si="74"/>
        <v/>
      </c>
      <c r="AK256" s="29"/>
      <c r="AL256" s="30"/>
      <c r="AM256" s="109"/>
      <c r="AN256" s="29"/>
      <c r="AO256" s="33"/>
      <c r="AP256" s="31"/>
      <c r="AQ256" s="92"/>
      <c r="AR256" s="106"/>
      <c r="AS256" s="32"/>
      <c r="AT256" s="31"/>
      <c r="AU256" s="32"/>
      <c r="AV256" s="265"/>
      <c r="AW256" s="271"/>
      <c r="AX256" s="271" t="str">
        <f t="shared" si="63"/>
        <v/>
      </c>
      <c r="AY256" s="282" t="str">
        <f t="shared" si="64"/>
        <v/>
      </c>
      <c r="AZ256" s="276"/>
      <c r="BA256" s="276"/>
      <c r="BB256" s="276"/>
      <c r="BC256" s="276"/>
      <c r="BD256" s="276"/>
      <c r="BE256" s="277"/>
      <c r="BF256" s="277"/>
    </row>
    <row r="257" spans="1:58" ht="24" customHeight="1">
      <c r="A257" s="126">
        <f t="shared" si="66"/>
        <v>7</v>
      </c>
      <c r="B257" s="126">
        <f t="shared" si="67"/>
        <v>0</v>
      </c>
      <c r="C257" s="128">
        <f t="shared" si="68"/>
        <v>9</v>
      </c>
      <c r="D257" s="128">
        <f t="shared" si="69"/>
        <v>0</v>
      </c>
      <c r="E257" s="128">
        <f t="shared" si="70"/>
        <v>4</v>
      </c>
      <c r="F257" s="128">
        <f t="shared" si="71"/>
        <v>0</v>
      </c>
      <c r="G257" s="129">
        <v>254</v>
      </c>
      <c r="H257" s="204" t="str">
        <f t="shared" si="72"/>
        <v/>
      </c>
      <c r="I257" s="169" t="str">
        <f>AC257&amp;"-"&amp;IF(AC257="","",COUNTIF($AC$4:AC257,AC257))</f>
        <v>-</v>
      </c>
      <c r="J257" s="124"/>
      <c r="K257" s="161"/>
      <c r="L257" s="161"/>
      <c r="M257" s="160"/>
      <c r="N257" s="174"/>
      <c r="O257" s="118"/>
      <c r="P257" s="56"/>
      <c r="Q257" s="25"/>
      <c r="R257" s="130" t="str">
        <f t="shared" si="61"/>
        <v/>
      </c>
      <c r="S257" s="26"/>
      <c r="T257" s="26"/>
      <c r="U257" s="227"/>
      <c r="V257" s="27"/>
      <c r="W257" s="28"/>
      <c r="X257" s="119"/>
      <c r="Y257" s="119"/>
      <c r="Z257" s="119"/>
      <c r="AA257" s="119"/>
      <c r="AB257" s="119"/>
      <c r="AC257" s="119" t="str">
        <f>IF(AB257="","",COUNTIF($AB$4:AB257,AB257))</f>
        <v/>
      </c>
      <c r="AD257" s="175"/>
      <c r="AE257" s="323"/>
      <c r="AF257" s="175"/>
      <c r="AG257" s="236"/>
      <c r="AH257" s="262">
        <f t="shared" si="62"/>
        <v>0</v>
      </c>
      <c r="AI257" s="47"/>
      <c r="AJ257" s="87" t="str">
        <f t="shared" si="74"/>
        <v/>
      </c>
      <c r="AK257" s="29"/>
      <c r="AL257" s="30"/>
      <c r="AM257" s="109"/>
      <c r="AN257" s="29"/>
      <c r="AO257" s="33"/>
      <c r="AP257" s="31"/>
      <c r="AQ257" s="92"/>
      <c r="AR257" s="106"/>
      <c r="AS257" s="32"/>
      <c r="AT257" s="31"/>
      <c r="AU257" s="32"/>
      <c r="AV257" s="265"/>
      <c r="AW257" s="271"/>
      <c r="AX257" s="271" t="str">
        <f t="shared" si="63"/>
        <v/>
      </c>
      <c r="AY257" s="282" t="str">
        <f t="shared" si="64"/>
        <v/>
      </c>
      <c r="AZ257" s="276"/>
      <c r="BA257" s="276"/>
      <c r="BB257" s="276"/>
      <c r="BC257" s="276"/>
      <c r="BD257" s="276"/>
      <c r="BE257" s="277"/>
      <c r="BF257" s="277"/>
    </row>
    <row r="258" spans="1:58" ht="24" customHeight="1">
      <c r="A258" s="126">
        <f t="shared" si="66"/>
        <v>7</v>
      </c>
      <c r="B258" s="126">
        <f t="shared" si="67"/>
        <v>0</v>
      </c>
      <c r="C258" s="128">
        <f t="shared" si="68"/>
        <v>9</v>
      </c>
      <c r="D258" s="128">
        <f t="shared" si="69"/>
        <v>0</v>
      </c>
      <c r="E258" s="128">
        <f t="shared" si="70"/>
        <v>4</v>
      </c>
      <c r="F258" s="128">
        <f t="shared" si="71"/>
        <v>0</v>
      </c>
      <c r="G258" s="129">
        <v>255</v>
      </c>
      <c r="H258" s="204" t="str">
        <f t="shared" si="72"/>
        <v/>
      </c>
      <c r="I258" s="169" t="str">
        <f>AC258&amp;"-"&amp;IF(AC258="","",COUNTIF($AC$4:AC258,AC258))</f>
        <v>-</v>
      </c>
      <c r="J258" s="124"/>
      <c r="K258" s="161"/>
      <c r="L258" s="161"/>
      <c r="M258" s="160"/>
      <c r="N258" s="174"/>
      <c r="O258" s="118"/>
      <c r="P258" s="56"/>
      <c r="Q258" s="25"/>
      <c r="R258" s="130" t="str">
        <f t="shared" si="61"/>
        <v/>
      </c>
      <c r="S258" s="26"/>
      <c r="T258" s="26"/>
      <c r="U258" s="227"/>
      <c r="V258" s="27"/>
      <c r="W258" s="28"/>
      <c r="X258" s="119"/>
      <c r="Y258" s="119"/>
      <c r="Z258" s="119"/>
      <c r="AA258" s="119"/>
      <c r="AB258" s="119"/>
      <c r="AC258" s="119" t="str">
        <f>IF(AB258="","",COUNTIF($AB$4:AB258,AB258))</f>
        <v/>
      </c>
      <c r="AD258" s="175"/>
      <c r="AE258" s="323"/>
      <c r="AF258" s="175"/>
      <c r="AG258" s="236"/>
      <c r="AH258" s="262">
        <f t="shared" si="62"/>
        <v>0</v>
      </c>
      <c r="AI258" s="47"/>
      <c r="AJ258" s="87" t="str">
        <f t="shared" si="74"/>
        <v/>
      </c>
      <c r="AK258" s="29"/>
      <c r="AL258" s="30"/>
      <c r="AM258" s="109"/>
      <c r="AN258" s="29"/>
      <c r="AO258" s="33"/>
      <c r="AP258" s="31"/>
      <c r="AQ258" s="92"/>
      <c r="AR258" s="106"/>
      <c r="AS258" s="32"/>
      <c r="AT258" s="31"/>
      <c r="AU258" s="32"/>
      <c r="AV258" s="265"/>
      <c r="AW258" s="271"/>
      <c r="AX258" s="271" t="str">
        <f t="shared" si="63"/>
        <v/>
      </c>
      <c r="AY258" s="282" t="str">
        <f t="shared" si="64"/>
        <v/>
      </c>
      <c r="AZ258" s="276"/>
      <c r="BA258" s="276"/>
      <c r="BB258" s="276"/>
      <c r="BC258" s="276"/>
      <c r="BD258" s="276"/>
      <c r="BE258" s="277"/>
      <c r="BF258" s="277"/>
    </row>
    <row r="259" spans="1:58" ht="24" customHeight="1">
      <c r="A259" s="126">
        <f t="shared" si="66"/>
        <v>7</v>
      </c>
      <c r="B259" s="126">
        <f t="shared" si="67"/>
        <v>0</v>
      </c>
      <c r="C259" s="128">
        <f t="shared" si="68"/>
        <v>9</v>
      </c>
      <c r="D259" s="128">
        <f t="shared" si="69"/>
        <v>0</v>
      </c>
      <c r="E259" s="128">
        <f t="shared" si="70"/>
        <v>4</v>
      </c>
      <c r="F259" s="128">
        <f t="shared" si="71"/>
        <v>0</v>
      </c>
      <c r="G259" s="129">
        <v>256</v>
      </c>
      <c r="H259" s="204" t="str">
        <f t="shared" si="72"/>
        <v/>
      </c>
      <c r="I259" s="169" t="str">
        <f>AC259&amp;"-"&amp;IF(AC259="","",COUNTIF($AC$4:AC259,AC259))</f>
        <v>-</v>
      </c>
      <c r="J259" s="124"/>
      <c r="K259" s="161"/>
      <c r="L259" s="161"/>
      <c r="M259" s="160"/>
      <c r="N259" s="174"/>
      <c r="O259" s="118"/>
      <c r="P259" s="56"/>
      <c r="Q259" s="25"/>
      <c r="R259" s="130" t="str">
        <f t="shared" si="61"/>
        <v/>
      </c>
      <c r="S259" s="26"/>
      <c r="T259" s="26"/>
      <c r="U259" s="227"/>
      <c r="V259" s="27"/>
      <c r="W259" s="28"/>
      <c r="X259" s="119"/>
      <c r="Y259" s="119"/>
      <c r="Z259" s="119"/>
      <c r="AA259" s="119"/>
      <c r="AB259" s="119"/>
      <c r="AC259" s="119" t="str">
        <f>IF(AB259="","",COUNTIF($AB$4:AB259,AB259))</f>
        <v/>
      </c>
      <c r="AD259" s="175"/>
      <c r="AE259" s="323"/>
      <c r="AF259" s="175"/>
      <c r="AG259" s="236"/>
      <c r="AH259" s="262">
        <f t="shared" si="62"/>
        <v>0</v>
      </c>
      <c r="AI259" s="47"/>
      <c r="AJ259" s="87" t="str">
        <f t="shared" si="74"/>
        <v/>
      </c>
      <c r="AK259" s="29"/>
      <c r="AL259" s="30"/>
      <c r="AM259" s="109"/>
      <c r="AN259" s="29"/>
      <c r="AO259" s="33"/>
      <c r="AP259" s="31"/>
      <c r="AQ259" s="92"/>
      <c r="AR259" s="106"/>
      <c r="AS259" s="32"/>
      <c r="AT259" s="31"/>
      <c r="AU259" s="32"/>
      <c r="AV259" s="265"/>
      <c r="AW259" s="271"/>
      <c r="AX259" s="271" t="str">
        <f t="shared" si="63"/>
        <v/>
      </c>
      <c r="AY259" s="282" t="str">
        <f t="shared" si="64"/>
        <v/>
      </c>
      <c r="AZ259" s="276"/>
      <c r="BA259" s="276"/>
      <c r="BB259" s="276"/>
      <c r="BC259" s="276"/>
      <c r="BD259" s="276"/>
      <c r="BE259" s="277"/>
      <c r="BF259" s="277"/>
    </row>
    <row r="260" spans="1:58" ht="24" customHeight="1">
      <c r="A260" s="126">
        <f t="shared" si="66"/>
        <v>7</v>
      </c>
      <c r="B260" s="126">
        <f t="shared" si="67"/>
        <v>0</v>
      </c>
      <c r="C260" s="128">
        <f t="shared" ref="C260:C314" si="75">C259+D260</f>
        <v>9</v>
      </c>
      <c r="D260" s="128">
        <f t="shared" ref="D260:D314" si="76">IF(AO260=$D$3,1,0)</f>
        <v>0</v>
      </c>
      <c r="E260" s="128">
        <f t="shared" ref="E260:E314" si="77">E259+F260</f>
        <v>4</v>
      </c>
      <c r="F260" s="128">
        <f t="shared" ref="F260:F314" si="78">IF(AT260=$F$3,1,0)</f>
        <v>0</v>
      </c>
      <c r="G260" s="129">
        <v>257</v>
      </c>
      <c r="H260" s="204" t="str">
        <f t="shared" ref="H260:H314" si="79">AC260&amp;AB260</f>
        <v/>
      </c>
      <c r="I260" s="169" t="str">
        <f>AC260&amp;"-"&amp;IF(AC260="","",COUNTIF($AC$4:AC260,AC260))</f>
        <v>-</v>
      </c>
      <c r="J260" s="124"/>
      <c r="K260" s="161"/>
      <c r="L260" s="161"/>
      <c r="M260" s="160"/>
      <c r="N260" s="174"/>
      <c r="O260" s="118"/>
      <c r="P260" s="56"/>
      <c r="Q260" s="25"/>
      <c r="R260" s="130" t="str">
        <f t="shared" ref="R260:R323" si="80">IF(N260="","",(TEXT(N260,"aaa")))</f>
        <v/>
      </c>
      <c r="S260" s="26"/>
      <c r="T260" s="26"/>
      <c r="U260" s="227"/>
      <c r="V260" s="27"/>
      <c r="W260" s="28"/>
      <c r="X260" s="119"/>
      <c r="Y260" s="119"/>
      <c r="Z260" s="119"/>
      <c r="AA260" s="119"/>
      <c r="AB260" s="119"/>
      <c r="AC260" s="119" t="str">
        <f>IF(AB260="","",COUNTIF($AB$4:AB260,AB260))</f>
        <v/>
      </c>
      <c r="AD260" s="175"/>
      <c r="AE260" s="323"/>
      <c r="AF260" s="175"/>
      <c r="AG260" s="236"/>
      <c r="AH260" s="262">
        <f t="shared" ref="AH260:AH323" si="81">IF(AF260&gt;=30,30,IF(AF260&gt;=20,20,IF(AF260&gt;=10,10,IF(AF260&gt;=5,5,IF(AF260&gt;=3,3,IF(AF260&gt;=2,2,IF(AF260&gt;=1,1,0)))))))</f>
        <v>0</v>
      </c>
      <c r="AI260" s="47"/>
      <c r="AJ260" s="87" t="str">
        <f t="shared" si="74"/>
        <v/>
      </c>
      <c r="AK260" s="29"/>
      <c r="AL260" s="30"/>
      <c r="AM260" s="109"/>
      <c r="AN260" s="29"/>
      <c r="AO260" s="33"/>
      <c r="AP260" s="31"/>
      <c r="AQ260" s="92"/>
      <c r="AR260" s="106"/>
      <c r="AS260" s="32"/>
      <c r="AT260" s="31"/>
      <c r="AU260" s="32"/>
      <c r="AV260" s="265"/>
      <c r="AW260" s="271"/>
      <c r="AX260" s="271" t="str">
        <f t="shared" si="63"/>
        <v/>
      </c>
      <c r="AY260" s="282" t="str">
        <f t="shared" si="64"/>
        <v/>
      </c>
      <c r="AZ260" s="276"/>
      <c r="BA260" s="276"/>
      <c r="BB260" s="276"/>
      <c r="BC260" s="276"/>
      <c r="BD260" s="276"/>
      <c r="BE260" s="277"/>
      <c r="BF260" s="277"/>
    </row>
    <row r="261" spans="1:58" ht="24" customHeight="1">
      <c r="A261" s="126">
        <f t="shared" ref="A261:A324" si="82">A260+B261</f>
        <v>7</v>
      </c>
      <c r="B261" s="126">
        <f t="shared" ref="B261:B324" si="83">IF(AE261=$B$3,1,0)</f>
        <v>0</v>
      </c>
      <c r="C261" s="128">
        <f t="shared" si="75"/>
        <v>9</v>
      </c>
      <c r="D261" s="128">
        <f t="shared" si="76"/>
        <v>0</v>
      </c>
      <c r="E261" s="128">
        <f t="shared" si="77"/>
        <v>4</v>
      </c>
      <c r="F261" s="128">
        <f t="shared" si="78"/>
        <v>0</v>
      </c>
      <c r="G261" s="129">
        <v>258</v>
      </c>
      <c r="H261" s="204" t="str">
        <f t="shared" si="79"/>
        <v/>
      </c>
      <c r="I261" s="169" t="str">
        <f>AC261&amp;"-"&amp;IF(AC261="","",COUNTIF($AC$4:AC261,AC261))</f>
        <v>-</v>
      </c>
      <c r="J261" s="124"/>
      <c r="K261" s="161"/>
      <c r="L261" s="161"/>
      <c r="M261" s="160"/>
      <c r="N261" s="174"/>
      <c r="O261" s="118"/>
      <c r="P261" s="56"/>
      <c r="Q261" s="25"/>
      <c r="R261" s="130" t="str">
        <f t="shared" si="80"/>
        <v/>
      </c>
      <c r="S261" s="26"/>
      <c r="T261" s="26"/>
      <c r="U261" s="227"/>
      <c r="V261" s="27"/>
      <c r="W261" s="28"/>
      <c r="X261" s="119"/>
      <c r="Y261" s="119"/>
      <c r="Z261" s="119"/>
      <c r="AA261" s="119"/>
      <c r="AB261" s="119"/>
      <c r="AC261" s="119" t="str">
        <f>IF(AB261="","",COUNTIF($AB$4:AB261,AB261))</f>
        <v/>
      </c>
      <c r="AD261" s="175"/>
      <c r="AE261" s="323"/>
      <c r="AF261" s="175"/>
      <c r="AG261" s="236"/>
      <c r="AH261" s="262">
        <f t="shared" si="81"/>
        <v>0</v>
      </c>
      <c r="AI261" s="47"/>
      <c r="AJ261" s="87" t="str">
        <f t="shared" si="74"/>
        <v/>
      </c>
      <c r="AK261" s="29"/>
      <c r="AL261" s="30"/>
      <c r="AM261" s="109"/>
      <c r="AN261" s="29"/>
      <c r="AO261" s="33"/>
      <c r="AP261" s="31"/>
      <c r="AQ261" s="92"/>
      <c r="AR261" s="106"/>
      <c r="AS261" s="32"/>
      <c r="AT261" s="31"/>
      <c r="AU261" s="32"/>
      <c r="AV261" s="265"/>
      <c r="AW261" s="271"/>
      <c r="AX261" s="271" t="str">
        <f t="shared" ref="AX261:AX324" si="84">IF(COUNTIF($AI261,"*オーバーハング*")=1,1,"")</f>
        <v/>
      </c>
      <c r="AY261" s="282" t="str">
        <f t="shared" ref="AY261:AY324" si="85">IF(COUNTIF(AI261,"*"&amp;$AY$2&amp;"*")=1,1,"")</f>
        <v/>
      </c>
      <c r="AZ261" s="276"/>
      <c r="BA261" s="276"/>
      <c r="BB261" s="276"/>
      <c r="BC261" s="276"/>
      <c r="BD261" s="276"/>
      <c r="BE261" s="277"/>
      <c r="BF261" s="277"/>
    </row>
    <row r="262" spans="1:58" ht="24" customHeight="1">
      <c r="A262" s="126">
        <f t="shared" si="82"/>
        <v>7</v>
      </c>
      <c r="B262" s="126">
        <f t="shared" si="83"/>
        <v>0</v>
      </c>
      <c r="C262" s="128">
        <f t="shared" si="75"/>
        <v>9</v>
      </c>
      <c r="D262" s="128">
        <f t="shared" si="76"/>
        <v>0</v>
      </c>
      <c r="E262" s="128">
        <f t="shared" si="77"/>
        <v>4</v>
      </c>
      <c r="F262" s="128">
        <f t="shared" si="78"/>
        <v>0</v>
      </c>
      <c r="G262" s="129">
        <v>259</v>
      </c>
      <c r="H262" s="204" t="str">
        <f t="shared" si="79"/>
        <v/>
      </c>
      <c r="I262" s="169" t="str">
        <f>AC262&amp;"-"&amp;IF(AC262="","",COUNTIF($AC$4:AC262,AC262))</f>
        <v>-</v>
      </c>
      <c r="J262" s="124"/>
      <c r="K262" s="161"/>
      <c r="L262" s="161"/>
      <c r="M262" s="160"/>
      <c r="N262" s="174"/>
      <c r="O262" s="118"/>
      <c r="P262" s="56"/>
      <c r="Q262" s="25"/>
      <c r="R262" s="130" t="str">
        <f t="shared" si="80"/>
        <v/>
      </c>
      <c r="S262" s="26"/>
      <c r="T262" s="26"/>
      <c r="U262" s="227"/>
      <c r="V262" s="27"/>
      <c r="W262" s="28"/>
      <c r="X262" s="119"/>
      <c r="Y262" s="119"/>
      <c r="Z262" s="119"/>
      <c r="AA262" s="119"/>
      <c r="AB262" s="119"/>
      <c r="AC262" s="119" t="str">
        <f>IF(AB262="","",COUNTIF($AB$4:AB262,AB262))</f>
        <v/>
      </c>
      <c r="AD262" s="175"/>
      <c r="AE262" s="323"/>
      <c r="AF262" s="175"/>
      <c r="AG262" s="236"/>
      <c r="AH262" s="262">
        <f t="shared" si="81"/>
        <v>0</v>
      </c>
      <c r="AI262" s="47"/>
      <c r="AJ262" s="87" t="str">
        <f t="shared" si="74"/>
        <v/>
      </c>
      <c r="AK262" s="29"/>
      <c r="AL262" s="30"/>
      <c r="AM262" s="109"/>
      <c r="AN262" s="29"/>
      <c r="AO262" s="33"/>
      <c r="AP262" s="31"/>
      <c r="AQ262" s="92"/>
      <c r="AR262" s="106"/>
      <c r="AS262" s="32"/>
      <c r="AT262" s="31"/>
      <c r="AU262" s="32"/>
      <c r="AV262" s="265"/>
      <c r="AW262" s="271"/>
      <c r="AX262" s="271" t="str">
        <f t="shared" si="84"/>
        <v/>
      </c>
      <c r="AY262" s="282" t="str">
        <f t="shared" si="85"/>
        <v/>
      </c>
      <c r="AZ262" s="276"/>
      <c r="BA262" s="276"/>
      <c r="BB262" s="276"/>
      <c r="BC262" s="276"/>
      <c r="BD262" s="276"/>
      <c r="BE262" s="277"/>
      <c r="BF262" s="277"/>
    </row>
    <row r="263" spans="1:58" ht="24" customHeight="1">
      <c r="A263" s="126">
        <f t="shared" si="82"/>
        <v>7</v>
      </c>
      <c r="B263" s="126">
        <f t="shared" si="83"/>
        <v>0</v>
      </c>
      <c r="C263" s="128">
        <f t="shared" si="75"/>
        <v>9</v>
      </c>
      <c r="D263" s="128">
        <f t="shared" si="76"/>
        <v>0</v>
      </c>
      <c r="E263" s="128">
        <f t="shared" si="77"/>
        <v>4</v>
      </c>
      <c r="F263" s="128">
        <f t="shared" si="78"/>
        <v>0</v>
      </c>
      <c r="G263" s="129">
        <v>260</v>
      </c>
      <c r="H263" s="204" t="str">
        <f t="shared" si="79"/>
        <v/>
      </c>
      <c r="I263" s="169" t="str">
        <f>AC263&amp;"-"&amp;IF(AC263="","",COUNTIF($AC$4:AC263,AC263))</f>
        <v>-</v>
      </c>
      <c r="J263" s="124"/>
      <c r="K263" s="161"/>
      <c r="L263" s="161"/>
      <c r="M263" s="160"/>
      <c r="N263" s="174"/>
      <c r="O263" s="118"/>
      <c r="P263" s="56"/>
      <c r="Q263" s="25"/>
      <c r="R263" s="130" t="str">
        <f t="shared" si="80"/>
        <v/>
      </c>
      <c r="S263" s="26"/>
      <c r="T263" s="26"/>
      <c r="U263" s="227"/>
      <c r="V263" s="27"/>
      <c r="W263" s="28"/>
      <c r="X263" s="119"/>
      <c r="Y263" s="119"/>
      <c r="Z263" s="119"/>
      <c r="AA263" s="119"/>
      <c r="AB263" s="119"/>
      <c r="AC263" s="119" t="str">
        <f>IF(AB263="","",COUNTIF($AB$4:AB263,AB263))</f>
        <v/>
      </c>
      <c r="AD263" s="175"/>
      <c r="AE263" s="323"/>
      <c r="AF263" s="175"/>
      <c r="AG263" s="236"/>
      <c r="AH263" s="262">
        <f t="shared" si="81"/>
        <v>0</v>
      </c>
      <c r="AI263" s="47"/>
      <c r="AJ263" s="87" t="str">
        <f t="shared" si="74"/>
        <v/>
      </c>
      <c r="AK263" s="29"/>
      <c r="AL263" s="30"/>
      <c r="AM263" s="109"/>
      <c r="AN263" s="29"/>
      <c r="AO263" s="33"/>
      <c r="AP263" s="31"/>
      <c r="AQ263" s="92"/>
      <c r="AR263" s="106"/>
      <c r="AS263" s="32"/>
      <c r="AT263" s="31"/>
      <c r="AU263" s="32"/>
      <c r="AV263" s="265"/>
      <c r="AW263" s="271"/>
      <c r="AX263" s="271" t="str">
        <f t="shared" si="84"/>
        <v/>
      </c>
      <c r="AY263" s="282" t="str">
        <f t="shared" si="85"/>
        <v/>
      </c>
      <c r="AZ263" s="276"/>
      <c r="BA263" s="276"/>
      <c r="BB263" s="276"/>
      <c r="BC263" s="276"/>
      <c r="BD263" s="276"/>
      <c r="BE263" s="277"/>
      <c r="BF263" s="277"/>
    </row>
    <row r="264" spans="1:58" ht="24" customHeight="1">
      <c r="A264" s="126">
        <f t="shared" si="82"/>
        <v>7</v>
      </c>
      <c r="B264" s="126">
        <f t="shared" si="83"/>
        <v>0</v>
      </c>
      <c r="C264" s="128">
        <f t="shared" si="75"/>
        <v>9</v>
      </c>
      <c r="D264" s="128">
        <f t="shared" si="76"/>
        <v>0</v>
      </c>
      <c r="E264" s="128">
        <f t="shared" si="77"/>
        <v>4</v>
      </c>
      <c r="F264" s="128">
        <f t="shared" si="78"/>
        <v>0</v>
      </c>
      <c r="G264" s="129">
        <v>261</v>
      </c>
      <c r="H264" s="204" t="str">
        <f t="shared" si="79"/>
        <v/>
      </c>
      <c r="I264" s="169" t="str">
        <f>AC264&amp;"-"&amp;IF(AC264="","",COUNTIF($AC$4:AC264,AC264))</f>
        <v>-</v>
      </c>
      <c r="J264" s="124"/>
      <c r="K264" s="161"/>
      <c r="L264" s="161"/>
      <c r="M264" s="160"/>
      <c r="N264" s="174"/>
      <c r="O264" s="118"/>
      <c r="P264" s="56"/>
      <c r="Q264" s="25"/>
      <c r="R264" s="130" t="str">
        <f t="shared" si="80"/>
        <v/>
      </c>
      <c r="S264" s="26"/>
      <c r="T264" s="26"/>
      <c r="U264" s="227"/>
      <c r="V264" s="27"/>
      <c r="W264" s="28"/>
      <c r="X264" s="119"/>
      <c r="Y264" s="119"/>
      <c r="Z264" s="119"/>
      <c r="AA264" s="119"/>
      <c r="AB264" s="119"/>
      <c r="AC264" s="119" t="str">
        <f>IF(AB264="","",COUNTIF($AB$4:AB264,AB264))</f>
        <v/>
      </c>
      <c r="AD264" s="175"/>
      <c r="AE264" s="323"/>
      <c r="AF264" s="175"/>
      <c r="AG264" s="236"/>
      <c r="AH264" s="262">
        <f t="shared" si="81"/>
        <v>0</v>
      </c>
      <c r="AI264" s="47"/>
      <c r="AJ264" s="87" t="str">
        <f t="shared" si="74"/>
        <v/>
      </c>
      <c r="AK264" s="29"/>
      <c r="AL264" s="30"/>
      <c r="AM264" s="109"/>
      <c r="AN264" s="29"/>
      <c r="AO264" s="33"/>
      <c r="AP264" s="31"/>
      <c r="AQ264" s="92"/>
      <c r="AR264" s="106"/>
      <c r="AS264" s="32"/>
      <c r="AT264" s="31"/>
      <c r="AU264" s="32"/>
      <c r="AV264" s="265"/>
      <c r="AW264" s="271"/>
      <c r="AX264" s="271" t="str">
        <f t="shared" si="84"/>
        <v/>
      </c>
      <c r="AY264" s="282" t="str">
        <f t="shared" si="85"/>
        <v/>
      </c>
      <c r="AZ264" s="276"/>
      <c r="BA264" s="276"/>
      <c r="BB264" s="276"/>
      <c r="BC264" s="276"/>
      <c r="BD264" s="276"/>
      <c r="BE264" s="277"/>
      <c r="BF264" s="277"/>
    </row>
    <row r="265" spans="1:58" ht="24" customHeight="1">
      <c r="A265" s="126">
        <f t="shared" si="82"/>
        <v>7</v>
      </c>
      <c r="B265" s="126">
        <f t="shared" si="83"/>
        <v>0</v>
      </c>
      <c r="C265" s="128">
        <f t="shared" si="75"/>
        <v>9</v>
      </c>
      <c r="D265" s="128">
        <f t="shared" si="76"/>
        <v>0</v>
      </c>
      <c r="E265" s="128">
        <f t="shared" si="77"/>
        <v>4</v>
      </c>
      <c r="F265" s="128">
        <f t="shared" si="78"/>
        <v>0</v>
      </c>
      <c r="G265" s="129">
        <v>262</v>
      </c>
      <c r="H265" s="204" t="str">
        <f t="shared" si="79"/>
        <v/>
      </c>
      <c r="I265" s="169" t="str">
        <f>AC265&amp;"-"&amp;IF(AC265="","",COUNTIF($AC$4:AC265,AC265))</f>
        <v>-</v>
      </c>
      <c r="J265" s="124"/>
      <c r="K265" s="161"/>
      <c r="L265" s="161"/>
      <c r="M265" s="160"/>
      <c r="N265" s="174"/>
      <c r="O265" s="118"/>
      <c r="P265" s="56"/>
      <c r="Q265" s="25"/>
      <c r="R265" s="130" t="str">
        <f t="shared" si="80"/>
        <v/>
      </c>
      <c r="S265" s="26"/>
      <c r="T265" s="26"/>
      <c r="U265" s="227"/>
      <c r="V265" s="27"/>
      <c r="W265" s="28"/>
      <c r="X265" s="119"/>
      <c r="Y265" s="119"/>
      <c r="Z265" s="119"/>
      <c r="AA265" s="119"/>
      <c r="AB265" s="119"/>
      <c r="AC265" s="119" t="str">
        <f>IF(AB265="","",COUNTIF($AB$4:AB265,AB265))</f>
        <v/>
      </c>
      <c r="AD265" s="175"/>
      <c r="AE265" s="323"/>
      <c r="AF265" s="175"/>
      <c r="AG265" s="236"/>
      <c r="AH265" s="262">
        <f t="shared" si="81"/>
        <v>0</v>
      </c>
      <c r="AI265" s="47"/>
      <c r="AJ265" s="87" t="str">
        <f t="shared" si="74"/>
        <v/>
      </c>
      <c r="AK265" s="29"/>
      <c r="AL265" s="30"/>
      <c r="AM265" s="109"/>
      <c r="AN265" s="29"/>
      <c r="AO265" s="33"/>
      <c r="AP265" s="31"/>
      <c r="AQ265" s="92"/>
      <c r="AR265" s="106"/>
      <c r="AS265" s="32"/>
      <c r="AT265" s="31"/>
      <c r="AU265" s="32"/>
      <c r="AV265" s="265"/>
      <c r="AW265" s="271"/>
      <c r="AX265" s="271" t="str">
        <f t="shared" si="84"/>
        <v/>
      </c>
      <c r="AY265" s="282" t="str">
        <f t="shared" si="85"/>
        <v/>
      </c>
      <c r="AZ265" s="276"/>
      <c r="BA265" s="276"/>
      <c r="BB265" s="276"/>
      <c r="BC265" s="276"/>
      <c r="BD265" s="276"/>
      <c r="BE265" s="277"/>
      <c r="BF265" s="277"/>
    </row>
    <row r="266" spans="1:58" ht="24" customHeight="1">
      <c r="A266" s="126">
        <f t="shared" si="82"/>
        <v>7</v>
      </c>
      <c r="B266" s="126">
        <f t="shared" si="83"/>
        <v>0</v>
      </c>
      <c r="C266" s="128">
        <f t="shared" si="75"/>
        <v>9</v>
      </c>
      <c r="D266" s="128">
        <f t="shared" si="76"/>
        <v>0</v>
      </c>
      <c r="E266" s="128">
        <f t="shared" si="77"/>
        <v>4</v>
      </c>
      <c r="F266" s="128">
        <f t="shared" si="78"/>
        <v>0</v>
      </c>
      <c r="G266" s="129">
        <v>263</v>
      </c>
      <c r="H266" s="204" t="str">
        <f t="shared" si="79"/>
        <v/>
      </c>
      <c r="I266" s="169" t="str">
        <f>AC266&amp;"-"&amp;IF(AC266="","",COUNTIF($AC$4:AC266,AC266))</f>
        <v>-</v>
      </c>
      <c r="J266" s="124"/>
      <c r="K266" s="161"/>
      <c r="L266" s="161"/>
      <c r="M266" s="160"/>
      <c r="N266" s="174"/>
      <c r="O266" s="118"/>
      <c r="P266" s="56"/>
      <c r="Q266" s="25"/>
      <c r="R266" s="130" t="str">
        <f t="shared" si="80"/>
        <v/>
      </c>
      <c r="S266" s="26"/>
      <c r="T266" s="26"/>
      <c r="U266" s="227"/>
      <c r="V266" s="27"/>
      <c r="W266" s="28"/>
      <c r="X266" s="119"/>
      <c r="Y266" s="119"/>
      <c r="Z266" s="119"/>
      <c r="AA266" s="119"/>
      <c r="AB266" s="119"/>
      <c r="AC266" s="119" t="str">
        <f>IF(AB266="","",COUNTIF($AB$4:AB266,AB266))</f>
        <v/>
      </c>
      <c r="AD266" s="175"/>
      <c r="AE266" s="323"/>
      <c r="AF266" s="175"/>
      <c r="AG266" s="236"/>
      <c r="AH266" s="262">
        <f t="shared" si="81"/>
        <v>0</v>
      </c>
      <c r="AI266" s="47"/>
      <c r="AJ266" s="87" t="str">
        <f t="shared" si="74"/>
        <v/>
      </c>
      <c r="AK266" s="29"/>
      <c r="AL266" s="30"/>
      <c r="AM266" s="109"/>
      <c r="AN266" s="29"/>
      <c r="AO266" s="33"/>
      <c r="AP266" s="31"/>
      <c r="AQ266" s="92"/>
      <c r="AR266" s="106"/>
      <c r="AS266" s="32"/>
      <c r="AT266" s="31"/>
      <c r="AU266" s="32"/>
      <c r="AV266" s="265"/>
      <c r="AW266" s="271"/>
      <c r="AX266" s="271" t="str">
        <f t="shared" si="84"/>
        <v/>
      </c>
      <c r="AY266" s="282" t="str">
        <f t="shared" si="85"/>
        <v/>
      </c>
      <c r="AZ266" s="276"/>
      <c r="BA266" s="276"/>
      <c r="BB266" s="276"/>
      <c r="BC266" s="276"/>
      <c r="BD266" s="276"/>
      <c r="BE266" s="277"/>
      <c r="BF266" s="277"/>
    </row>
    <row r="267" spans="1:58" ht="24" customHeight="1">
      <c r="A267" s="126">
        <f t="shared" si="82"/>
        <v>7</v>
      </c>
      <c r="B267" s="126">
        <f t="shared" si="83"/>
        <v>0</v>
      </c>
      <c r="C267" s="128">
        <f t="shared" si="75"/>
        <v>9</v>
      </c>
      <c r="D267" s="128">
        <f t="shared" si="76"/>
        <v>0</v>
      </c>
      <c r="E267" s="128">
        <f t="shared" si="77"/>
        <v>4</v>
      </c>
      <c r="F267" s="128">
        <f t="shared" si="78"/>
        <v>0</v>
      </c>
      <c r="G267" s="129">
        <v>264</v>
      </c>
      <c r="H267" s="204" t="str">
        <f t="shared" si="79"/>
        <v/>
      </c>
      <c r="I267" s="169" t="str">
        <f>AC267&amp;"-"&amp;IF(AC267="","",COUNTIF($AC$4:AC267,AC267))</f>
        <v>-</v>
      </c>
      <c r="J267" s="124"/>
      <c r="K267" s="161"/>
      <c r="L267" s="161"/>
      <c r="M267" s="160"/>
      <c r="N267" s="174"/>
      <c r="O267" s="118"/>
      <c r="P267" s="56"/>
      <c r="Q267" s="25"/>
      <c r="R267" s="130" t="str">
        <f t="shared" si="80"/>
        <v/>
      </c>
      <c r="S267" s="26"/>
      <c r="T267" s="26"/>
      <c r="U267" s="227"/>
      <c r="V267" s="27"/>
      <c r="W267" s="28"/>
      <c r="X267" s="119"/>
      <c r="Y267" s="119"/>
      <c r="Z267" s="119"/>
      <c r="AA267" s="119"/>
      <c r="AB267" s="119"/>
      <c r="AC267" s="119" t="str">
        <f>IF(AB267="","",COUNTIF($AB$4:AB267,AB267))</f>
        <v/>
      </c>
      <c r="AD267" s="175"/>
      <c r="AE267" s="323"/>
      <c r="AF267" s="175"/>
      <c r="AG267" s="236"/>
      <c r="AH267" s="262">
        <f t="shared" si="81"/>
        <v>0</v>
      </c>
      <c r="AI267" s="47"/>
      <c r="AJ267" s="87" t="str">
        <f t="shared" si="74"/>
        <v/>
      </c>
      <c r="AK267" s="29"/>
      <c r="AL267" s="30"/>
      <c r="AM267" s="109"/>
      <c r="AN267" s="29"/>
      <c r="AO267" s="33"/>
      <c r="AP267" s="31"/>
      <c r="AQ267" s="92"/>
      <c r="AR267" s="106"/>
      <c r="AS267" s="32"/>
      <c r="AT267" s="31"/>
      <c r="AU267" s="32"/>
      <c r="AV267" s="265"/>
      <c r="AW267" s="271"/>
      <c r="AX267" s="271" t="str">
        <f t="shared" si="84"/>
        <v/>
      </c>
      <c r="AY267" s="282" t="str">
        <f t="shared" si="85"/>
        <v/>
      </c>
      <c r="AZ267" s="276"/>
      <c r="BA267" s="276"/>
      <c r="BB267" s="276"/>
      <c r="BC267" s="276"/>
      <c r="BD267" s="276"/>
      <c r="BE267" s="277"/>
      <c r="BF267" s="277"/>
    </row>
    <row r="268" spans="1:58" ht="24" customHeight="1">
      <c r="A268" s="126">
        <f t="shared" si="82"/>
        <v>7</v>
      </c>
      <c r="B268" s="126">
        <f t="shared" si="83"/>
        <v>0</v>
      </c>
      <c r="C268" s="128">
        <f t="shared" si="75"/>
        <v>9</v>
      </c>
      <c r="D268" s="128">
        <f t="shared" si="76"/>
        <v>0</v>
      </c>
      <c r="E268" s="128">
        <f t="shared" si="77"/>
        <v>4</v>
      </c>
      <c r="F268" s="128">
        <f t="shared" si="78"/>
        <v>0</v>
      </c>
      <c r="G268" s="129">
        <v>265</v>
      </c>
      <c r="H268" s="204" t="str">
        <f t="shared" si="79"/>
        <v/>
      </c>
      <c r="I268" s="169" t="str">
        <f>AC268&amp;"-"&amp;IF(AC268="","",COUNTIF($AC$4:AC268,AC268))</f>
        <v>-</v>
      </c>
      <c r="J268" s="124"/>
      <c r="K268" s="161"/>
      <c r="L268" s="161"/>
      <c r="M268" s="160"/>
      <c r="N268" s="174"/>
      <c r="O268" s="118"/>
      <c r="P268" s="56"/>
      <c r="Q268" s="25"/>
      <c r="R268" s="130" t="str">
        <f t="shared" si="80"/>
        <v/>
      </c>
      <c r="S268" s="26"/>
      <c r="T268" s="26"/>
      <c r="U268" s="227"/>
      <c r="V268" s="27"/>
      <c r="W268" s="28"/>
      <c r="X268" s="119"/>
      <c r="Y268" s="119"/>
      <c r="Z268" s="119"/>
      <c r="AA268" s="119"/>
      <c r="AB268" s="119"/>
      <c r="AC268" s="119" t="str">
        <f>IF(AB268="","",COUNTIF($AB$4:AB268,AB268))</f>
        <v/>
      </c>
      <c r="AD268" s="175"/>
      <c r="AE268" s="323"/>
      <c r="AF268" s="175"/>
      <c r="AG268" s="236"/>
      <c r="AH268" s="262">
        <f t="shared" si="81"/>
        <v>0</v>
      </c>
      <c r="AI268" s="47"/>
      <c r="AJ268" s="87" t="str">
        <f t="shared" si="74"/>
        <v/>
      </c>
      <c r="AK268" s="29"/>
      <c r="AL268" s="30"/>
      <c r="AM268" s="109"/>
      <c r="AN268" s="29"/>
      <c r="AO268" s="33"/>
      <c r="AP268" s="31"/>
      <c r="AQ268" s="92"/>
      <c r="AR268" s="106"/>
      <c r="AS268" s="32"/>
      <c r="AT268" s="31"/>
      <c r="AU268" s="32"/>
      <c r="AV268" s="265"/>
      <c r="AW268" s="271"/>
      <c r="AX268" s="271" t="str">
        <f t="shared" si="84"/>
        <v/>
      </c>
      <c r="AY268" s="282" t="str">
        <f t="shared" si="85"/>
        <v/>
      </c>
      <c r="AZ268" s="276"/>
      <c r="BA268" s="276"/>
      <c r="BB268" s="276"/>
      <c r="BC268" s="276"/>
      <c r="BD268" s="276"/>
      <c r="BE268" s="277"/>
      <c r="BF268" s="277"/>
    </row>
    <row r="269" spans="1:58" ht="24" customHeight="1">
      <c r="A269" s="126">
        <f t="shared" si="82"/>
        <v>7</v>
      </c>
      <c r="B269" s="126">
        <f t="shared" si="83"/>
        <v>0</v>
      </c>
      <c r="C269" s="128">
        <f t="shared" si="75"/>
        <v>9</v>
      </c>
      <c r="D269" s="128">
        <f t="shared" si="76"/>
        <v>0</v>
      </c>
      <c r="E269" s="128">
        <f t="shared" si="77"/>
        <v>4</v>
      </c>
      <c r="F269" s="128">
        <f t="shared" si="78"/>
        <v>0</v>
      </c>
      <c r="G269" s="129">
        <v>266</v>
      </c>
      <c r="H269" s="204" t="str">
        <f t="shared" si="79"/>
        <v/>
      </c>
      <c r="I269" s="169" t="str">
        <f>AC269&amp;"-"&amp;IF(AC269="","",COUNTIF($AC$4:AC269,AC269))</f>
        <v>-</v>
      </c>
      <c r="J269" s="124"/>
      <c r="K269" s="161"/>
      <c r="L269" s="161"/>
      <c r="M269" s="160"/>
      <c r="N269" s="174"/>
      <c r="O269" s="118"/>
      <c r="P269" s="56"/>
      <c r="Q269" s="25"/>
      <c r="R269" s="130" t="str">
        <f t="shared" si="80"/>
        <v/>
      </c>
      <c r="S269" s="26"/>
      <c r="T269" s="26"/>
      <c r="U269" s="227"/>
      <c r="V269" s="27"/>
      <c r="W269" s="28"/>
      <c r="X269" s="119"/>
      <c r="Y269" s="119"/>
      <c r="Z269" s="119"/>
      <c r="AA269" s="119"/>
      <c r="AB269" s="119"/>
      <c r="AC269" s="119" t="str">
        <f>IF(AB269="","",COUNTIF($AB$4:AB269,AB269))</f>
        <v/>
      </c>
      <c r="AD269" s="175"/>
      <c r="AE269" s="323"/>
      <c r="AF269" s="175"/>
      <c r="AG269" s="236"/>
      <c r="AH269" s="262">
        <f t="shared" si="81"/>
        <v>0</v>
      </c>
      <c r="AI269" s="47"/>
      <c r="AJ269" s="87" t="str">
        <f t="shared" si="74"/>
        <v/>
      </c>
      <c r="AK269" s="29"/>
      <c r="AL269" s="30"/>
      <c r="AM269" s="109"/>
      <c r="AN269" s="29"/>
      <c r="AO269" s="33"/>
      <c r="AP269" s="31"/>
      <c r="AQ269" s="92"/>
      <c r="AR269" s="106"/>
      <c r="AS269" s="32"/>
      <c r="AT269" s="31"/>
      <c r="AU269" s="32"/>
      <c r="AV269" s="265"/>
      <c r="AW269" s="271"/>
      <c r="AX269" s="271" t="str">
        <f t="shared" si="84"/>
        <v/>
      </c>
      <c r="AY269" s="282" t="str">
        <f t="shared" si="85"/>
        <v/>
      </c>
      <c r="AZ269" s="276"/>
      <c r="BA269" s="276"/>
      <c r="BB269" s="276"/>
      <c r="BC269" s="276"/>
      <c r="BD269" s="276"/>
      <c r="BE269" s="277"/>
      <c r="BF269" s="277"/>
    </row>
    <row r="270" spans="1:58" ht="24" customHeight="1">
      <c r="A270" s="126">
        <f t="shared" si="82"/>
        <v>7</v>
      </c>
      <c r="B270" s="126">
        <f t="shared" si="83"/>
        <v>0</v>
      </c>
      <c r="C270" s="128">
        <f t="shared" si="75"/>
        <v>9</v>
      </c>
      <c r="D270" s="128">
        <f t="shared" si="76"/>
        <v>0</v>
      </c>
      <c r="E270" s="128">
        <f t="shared" si="77"/>
        <v>4</v>
      </c>
      <c r="F270" s="128">
        <f t="shared" si="78"/>
        <v>0</v>
      </c>
      <c r="G270" s="129">
        <v>267</v>
      </c>
      <c r="H270" s="204" t="str">
        <f t="shared" si="79"/>
        <v/>
      </c>
      <c r="I270" s="169" t="str">
        <f>AC270&amp;"-"&amp;IF(AC270="","",COUNTIF($AC$4:AC270,AC270))</f>
        <v>-</v>
      </c>
      <c r="J270" s="124"/>
      <c r="K270" s="161"/>
      <c r="L270" s="161"/>
      <c r="M270" s="160"/>
      <c r="N270" s="174"/>
      <c r="O270" s="118"/>
      <c r="P270" s="56"/>
      <c r="Q270" s="25"/>
      <c r="R270" s="130" t="str">
        <f t="shared" si="80"/>
        <v/>
      </c>
      <c r="S270" s="26"/>
      <c r="T270" s="26"/>
      <c r="U270" s="227"/>
      <c r="V270" s="27"/>
      <c r="W270" s="28"/>
      <c r="X270" s="119"/>
      <c r="Y270" s="119"/>
      <c r="Z270" s="119"/>
      <c r="AA270" s="119"/>
      <c r="AB270" s="119"/>
      <c r="AC270" s="119" t="str">
        <f>IF(AB270="","",COUNTIF($AB$4:AB270,AB270))</f>
        <v/>
      </c>
      <c r="AD270" s="175"/>
      <c r="AE270" s="323"/>
      <c r="AF270" s="175"/>
      <c r="AG270" s="236"/>
      <c r="AH270" s="262">
        <f t="shared" si="81"/>
        <v>0</v>
      </c>
      <c r="AI270" s="47"/>
      <c r="AJ270" s="87" t="str">
        <f t="shared" si="74"/>
        <v/>
      </c>
      <c r="AK270" s="29"/>
      <c r="AL270" s="30"/>
      <c r="AM270" s="109"/>
      <c r="AN270" s="29"/>
      <c r="AO270" s="33"/>
      <c r="AP270" s="31"/>
      <c r="AQ270" s="92"/>
      <c r="AR270" s="106"/>
      <c r="AS270" s="32"/>
      <c r="AT270" s="31"/>
      <c r="AU270" s="32"/>
      <c r="AV270" s="265"/>
      <c r="AW270" s="271"/>
      <c r="AX270" s="271" t="str">
        <f t="shared" si="84"/>
        <v/>
      </c>
      <c r="AY270" s="282" t="str">
        <f t="shared" si="85"/>
        <v/>
      </c>
      <c r="AZ270" s="276"/>
      <c r="BA270" s="276"/>
      <c r="BB270" s="276"/>
      <c r="BC270" s="276"/>
      <c r="BD270" s="276"/>
      <c r="BE270" s="277"/>
      <c r="BF270" s="277"/>
    </row>
    <row r="271" spans="1:58" ht="24" customHeight="1">
      <c r="A271" s="126">
        <f t="shared" si="82"/>
        <v>7</v>
      </c>
      <c r="B271" s="126">
        <f t="shared" si="83"/>
        <v>0</v>
      </c>
      <c r="C271" s="128">
        <f t="shared" si="75"/>
        <v>9</v>
      </c>
      <c r="D271" s="128">
        <f t="shared" si="76"/>
        <v>0</v>
      </c>
      <c r="E271" s="128">
        <f t="shared" si="77"/>
        <v>4</v>
      </c>
      <c r="F271" s="128">
        <f t="shared" si="78"/>
        <v>0</v>
      </c>
      <c r="G271" s="129">
        <v>268</v>
      </c>
      <c r="H271" s="204" t="str">
        <f t="shared" si="79"/>
        <v/>
      </c>
      <c r="I271" s="169" t="str">
        <f>AC271&amp;"-"&amp;IF(AC271="","",COUNTIF($AC$4:AC271,AC271))</f>
        <v>-</v>
      </c>
      <c r="J271" s="124"/>
      <c r="K271" s="161"/>
      <c r="L271" s="161"/>
      <c r="M271" s="160"/>
      <c r="N271" s="174"/>
      <c r="O271" s="118"/>
      <c r="P271" s="56"/>
      <c r="Q271" s="25"/>
      <c r="R271" s="130" t="str">
        <f t="shared" si="80"/>
        <v/>
      </c>
      <c r="S271" s="26"/>
      <c r="T271" s="26"/>
      <c r="U271" s="227"/>
      <c r="V271" s="27"/>
      <c r="W271" s="28"/>
      <c r="X271" s="119"/>
      <c r="Y271" s="119"/>
      <c r="Z271" s="119"/>
      <c r="AA271" s="119"/>
      <c r="AB271" s="119"/>
      <c r="AC271" s="119" t="str">
        <f>IF(AB271="","",COUNTIF($AB$4:AB271,AB271))</f>
        <v/>
      </c>
      <c r="AD271" s="175"/>
      <c r="AE271" s="323"/>
      <c r="AF271" s="175"/>
      <c r="AG271" s="236"/>
      <c r="AH271" s="262">
        <f t="shared" si="81"/>
        <v>0</v>
      </c>
      <c r="AI271" s="47"/>
      <c r="AJ271" s="87" t="str">
        <f t="shared" si="74"/>
        <v/>
      </c>
      <c r="AK271" s="29"/>
      <c r="AL271" s="30"/>
      <c r="AM271" s="109"/>
      <c r="AN271" s="29"/>
      <c r="AO271" s="33"/>
      <c r="AP271" s="31"/>
      <c r="AQ271" s="92"/>
      <c r="AR271" s="106"/>
      <c r="AS271" s="32"/>
      <c r="AT271" s="31"/>
      <c r="AU271" s="32"/>
      <c r="AV271" s="265"/>
      <c r="AW271" s="271"/>
      <c r="AX271" s="271" t="str">
        <f t="shared" si="84"/>
        <v/>
      </c>
      <c r="AY271" s="282" t="str">
        <f t="shared" si="85"/>
        <v/>
      </c>
      <c r="AZ271" s="276"/>
      <c r="BA271" s="276"/>
      <c r="BB271" s="276"/>
      <c r="BC271" s="276"/>
      <c r="BD271" s="276"/>
      <c r="BE271" s="277"/>
      <c r="BF271" s="277"/>
    </row>
    <row r="272" spans="1:58" ht="24" customHeight="1">
      <c r="A272" s="126">
        <f t="shared" si="82"/>
        <v>7</v>
      </c>
      <c r="B272" s="126">
        <f t="shared" si="83"/>
        <v>0</v>
      </c>
      <c r="C272" s="128">
        <f t="shared" si="75"/>
        <v>9</v>
      </c>
      <c r="D272" s="128">
        <f t="shared" si="76"/>
        <v>0</v>
      </c>
      <c r="E272" s="128">
        <f t="shared" si="77"/>
        <v>4</v>
      </c>
      <c r="F272" s="128">
        <f t="shared" si="78"/>
        <v>0</v>
      </c>
      <c r="G272" s="129">
        <v>269</v>
      </c>
      <c r="H272" s="204" t="str">
        <f t="shared" si="79"/>
        <v/>
      </c>
      <c r="I272" s="169" t="str">
        <f>AC272&amp;"-"&amp;IF(AC272="","",COUNTIF($AC$4:AC272,AC272))</f>
        <v>-</v>
      </c>
      <c r="J272" s="124"/>
      <c r="K272" s="161"/>
      <c r="L272" s="161"/>
      <c r="M272" s="160"/>
      <c r="N272" s="174"/>
      <c r="O272" s="118"/>
      <c r="P272" s="56"/>
      <c r="Q272" s="25"/>
      <c r="R272" s="130" t="str">
        <f t="shared" si="80"/>
        <v/>
      </c>
      <c r="S272" s="26"/>
      <c r="T272" s="26"/>
      <c r="U272" s="227"/>
      <c r="V272" s="27"/>
      <c r="W272" s="28"/>
      <c r="X272" s="119"/>
      <c r="Y272" s="119"/>
      <c r="Z272" s="119"/>
      <c r="AA272" s="119"/>
      <c r="AB272" s="119"/>
      <c r="AC272" s="119" t="str">
        <f>IF(AB272="","",COUNTIF($AB$4:AB272,AB272))</f>
        <v/>
      </c>
      <c r="AD272" s="175"/>
      <c r="AE272" s="323"/>
      <c r="AF272" s="175"/>
      <c r="AG272" s="236"/>
      <c r="AH272" s="262">
        <f t="shared" si="81"/>
        <v>0</v>
      </c>
      <c r="AI272" s="47"/>
      <c r="AJ272" s="87" t="str">
        <f t="shared" si="74"/>
        <v/>
      </c>
      <c r="AK272" s="29"/>
      <c r="AL272" s="30"/>
      <c r="AM272" s="109"/>
      <c r="AN272" s="29"/>
      <c r="AO272" s="33"/>
      <c r="AP272" s="31"/>
      <c r="AQ272" s="92"/>
      <c r="AR272" s="106"/>
      <c r="AS272" s="32"/>
      <c r="AT272" s="31"/>
      <c r="AU272" s="32"/>
      <c r="AV272" s="265"/>
      <c r="AW272" s="271"/>
      <c r="AX272" s="271" t="str">
        <f t="shared" si="84"/>
        <v/>
      </c>
      <c r="AY272" s="282" t="str">
        <f t="shared" si="85"/>
        <v/>
      </c>
      <c r="AZ272" s="276"/>
      <c r="BA272" s="276"/>
      <c r="BB272" s="276"/>
      <c r="BC272" s="276"/>
      <c r="BD272" s="276"/>
      <c r="BE272" s="277"/>
      <c r="BF272" s="277"/>
    </row>
    <row r="273" spans="1:58" ht="24" customHeight="1">
      <c r="A273" s="126">
        <f t="shared" si="82"/>
        <v>7</v>
      </c>
      <c r="B273" s="126">
        <f t="shared" si="83"/>
        <v>0</v>
      </c>
      <c r="C273" s="128">
        <f t="shared" si="75"/>
        <v>9</v>
      </c>
      <c r="D273" s="128">
        <f t="shared" si="76"/>
        <v>0</v>
      </c>
      <c r="E273" s="128">
        <f t="shared" si="77"/>
        <v>4</v>
      </c>
      <c r="F273" s="128">
        <f t="shared" si="78"/>
        <v>0</v>
      </c>
      <c r="G273" s="129">
        <v>270</v>
      </c>
      <c r="H273" s="204" t="str">
        <f t="shared" si="79"/>
        <v/>
      </c>
      <c r="I273" s="169" t="str">
        <f>AC273&amp;"-"&amp;IF(AC273="","",COUNTIF($AC$4:AC273,AC273))</f>
        <v>-</v>
      </c>
      <c r="J273" s="124"/>
      <c r="K273" s="161"/>
      <c r="L273" s="161"/>
      <c r="M273" s="160"/>
      <c r="N273" s="174"/>
      <c r="O273" s="118"/>
      <c r="P273" s="56"/>
      <c r="Q273" s="25"/>
      <c r="R273" s="130" t="str">
        <f t="shared" si="80"/>
        <v/>
      </c>
      <c r="S273" s="26"/>
      <c r="T273" s="26"/>
      <c r="U273" s="227"/>
      <c r="V273" s="27"/>
      <c r="W273" s="28"/>
      <c r="X273" s="119"/>
      <c r="Y273" s="119"/>
      <c r="Z273" s="119"/>
      <c r="AA273" s="119"/>
      <c r="AB273" s="119"/>
      <c r="AC273" s="119" t="str">
        <f>IF(AB273="","",COUNTIF($AB$4:AB273,AB273))</f>
        <v/>
      </c>
      <c r="AD273" s="175"/>
      <c r="AE273" s="323"/>
      <c r="AF273" s="175"/>
      <c r="AG273" s="236"/>
      <c r="AH273" s="262">
        <f t="shared" si="81"/>
        <v>0</v>
      </c>
      <c r="AI273" s="47"/>
      <c r="AJ273" s="87" t="str">
        <f t="shared" si="74"/>
        <v/>
      </c>
      <c r="AK273" s="29"/>
      <c r="AL273" s="30"/>
      <c r="AM273" s="109"/>
      <c r="AN273" s="29"/>
      <c r="AO273" s="33"/>
      <c r="AP273" s="31"/>
      <c r="AQ273" s="92"/>
      <c r="AR273" s="106"/>
      <c r="AS273" s="32"/>
      <c r="AT273" s="31"/>
      <c r="AU273" s="32"/>
      <c r="AV273" s="265"/>
      <c r="AW273" s="271"/>
      <c r="AX273" s="271" t="str">
        <f t="shared" si="84"/>
        <v/>
      </c>
      <c r="AY273" s="282" t="str">
        <f t="shared" si="85"/>
        <v/>
      </c>
      <c r="AZ273" s="276"/>
      <c r="BA273" s="276"/>
      <c r="BB273" s="276"/>
      <c r="BC273" s="276"/>
      <c r="BD273" s="276"/>
      <c r="BE273" s="277"/>
      <c r="BF273" s="277"/>
    </row>
    <row r="274" spans="1:58" ht="24" customHeight="1">
      <c r="A274" s="126">
        <f t="shared" si="82"/>
        <v>7</v>
      </c>
      <c r="B274" s="126">
        <f t="shared" si="83"/>
        <v>0</v>
      </c>
      <c r="C274" s="128">
        <f t="shared" si="75"/>
        <v>9</v>
      </c>
      <c r="D274" s="128">
        <f t="shared" si="76"/>
        <v>0</v>
      </c>
      <c r="E274" s="128">
        <f t="shared" si="77"/>
        <v>4</v>
      </c>
      <c r="F274" s="128">
        <f t="shared" si="78"/>
        <v>0</v>
      </c>
      <c r="G274" s="129">
        <v>271</v>
      </c>
      <c r="H274" s="204" t="str">
        <f t="shared" si="79"/>
        <v/>
      </c>
      <c r="I274" s="169" t="str">
        <f>AC274&amp;"-"&amp;IF(AC274="","",COUNTIF($AC$4:AC274,AC274))</f>
        <v>-</v>
      </c>
      <c r="J274" s="124"/>
      <c r="K274" s="161"/>
      <c r="L274" s="161"/>
      <c r="M274" s="160"/>
      <c r="N274" s="174"/>
      <c r="O274" s="118"/>
      <c r="P274" s="56"/>
      <c r="Q274" s="25"/>
      <c r="R274" s="130" t="str">
        <f t="shared" si="80"/>
        <v/>
      </c>
      <c r="S274" s="26"/>
      <c r="T274" s="26"/>
      <c r="U274" s="227"/>
      <c r="V274" s="27"/>
      <c r="W274" s="28"/>
      <c r="X274" s="119"/>
      <c r="Y274" s="119"/>
      <c r="Z274" s="119"/>
      <c r="AA274" s="119"/>
      <c r="AB274" s="119"/>
      <c r="AC274" s="119" t="str">
        <f>IF(AB274="","",COUNTIF($AB$4:AB274,AB274))</f>
        <v/>
      </c>
      <c r="AD274" s="175"/>
      <c r="AE274" s="323"/>
      <c r="AF274" s="175"/>
      <c r="AG274" s="236"/>
      <c r="AH274" s="262">
        <f t="shared" si="81"/>
        <v>0</v>
      </c>
      <c r="AI274" s="47"/>
      <c r="AJ274" s="87" t="str">
        <f t="shared" si="74"/>
        <v/>
      </c>
      <c r="AK274" s="29"/>
      <c r="AL274" s="30"/>
      <c r="AM274" s="109"/>
      <c r="AN274" s="29"/>
      <c r="AO274" s="33"/>
      <c r="AP274" s="31"/>
      <c r="AQ274" s="92"/>
      <c r="AR274" s="106"/>
      <c r="AS274" s="32"/>
      <c r="AT274" s="31"/>
      <c r="AU274" s="32"/>
      <c r="AV274" s="265"/>
      <c r="AW274" s="271"/>
      <c r="AX274" s="271" t="str">
        <f t="shared" si="84"/>
        <v/>
      </c>
      <c r="AY274" s="282" t="str">
        <f t="shared" si="85"/>
        <v/>
      </c>
      <c r="AZ274" s="276"/>
      <c r="BA274" s="276"/>
      <c r="BB274" s="276"/>
      <c r="BC274" s="276"/>
      <c r="BD274" s="276"/>
      <c r="BE274" s="277"/>
      <c r="BF274" s="277"/>
    </row>
    <row r="275" spans="1:58" ht="24" customHeight="1">
      <c r="A275" s="126">
        <f t="shared" si="82"/>
        <v>7</v>
      </c>
      <c r="B275" s="126">
        <f t="shared" si="83"/>
        <v>0</v>
      </c>
      <c r="C275" s="128">
        <f t="shared" si="75"/>
        <v>9</v>
      </c>
      <c r="D275" s="128">
        <f t="shared" si="76"/>
        <v>0</v>
      </c>
      <c r="E275" s="128">
        <f t="shared" si="77"/>
        <v>4</v>
      </c>
      <c r="F275" s="128">
        <f t="shared" si="78"/>
        <v>0</v>
      </c>
      <c r="G275" s="129">
        <v>272</v>
      </c>
      <c r="H275" s="204" t="str">
        <f t="shared" si="79"/>
        <v/>
      </c>
      <c r="I275" s="169" t="str">
        <f>AC275&amp;"-"&amp;IF(AC275="","",COUNTIF($AC$4:AC275,AC275))</f>
        <v>-</v>
      </c>
      <c r="J275" s="124"/>
      <c r="K275" s="161"/>
      <c r="L275" s="161"/>
      <c r="M275" s="160"/>
      <c r="N275" s="174"/>
      <c r="O275" s="118"/>
      <c r="P275" s="56"/>
      <c r="Q275" s="25"/>
      <c r="R275" s="130" t="str">
        <f t="shared" si="80"/>
        <v/>
      </c>
      <c r="S275" s="26"/>
      <c r="T275" s="26"/>
      <c r="U275" s="227"/>
      <c r="V275" s="27"/>
      <c r="W275" s="28"/>
      <c r="X275" s="119"/>
      <c r="Y275" s="119"/>
      <c r="Z275" s="119"/>
      <c r="AA275" s="119"/>
      <c r="AB275" s="119"/>
      <c r="AC275" s="119" t="str">
        <f>IF(AB275="","",COUNTIF($AB$4:AB275,AB275))</f>
        <v/>
      </c>
      <c r="AD275" s="175"/>
      <c r="AE275" s="323"/>
      <c r="AF275" s="175"/>
      <c r="AG275" s="236"/>
      <c r="AH275" s="262">
        <f t="shared" si="81"/>
        <v>0</v>
      </c>
      <c r="AI275" s="47"/>
      <c r="AJ275" s="87" t="str">
        <f t="shared" si="74"/>
        <v/>
      </c>
      <c r="AK275" s="29"/>
      <c r="AL275" s="30"/>
      <c r="AM275" s="109"/>
      <c r="AN275" s="29"/>
      <c r="AO275" s="33"/>
      <c r="AP275" s="31"/>
      <c r="AQ275" s="92"/>
      <c r="AR275" s="106"/>
      <c r="AS275" s="32"/>
      <c r="AT275" s="31"/>
      <c r="AU275" s="32"/>
      <c r="AV275" s="265"/>
      <c r="AW275" s="271"/>
      <c r="AX275" s="271" t="str">
        <f t="shared" si="84"/>
        <v/>
      </c>
      <c r="AY275" s="282" t="str">
        <f t="shared" si="85"/>
        <v/>
      </c>
      <c r="AZ275" s="276"/>
      <c r="BA275" s="276"/>
      <c r="BB275" s="276"/>
      <c r="BC275" s="276"/>
      <c r="BD275" s="276"/>
      <c r="BE275" s="277"/>
      <c r="BF275" s="277"/>
    </row>
    <row r="276" spans="1:58" ht="24" customHeight="1">
      <c r="A276" s="126">
        <f t="shared" si="82"/>
        <v>7</v>
      </c>
      <c r="B276" s="126">
        <f t="shared" si="83"/>
        <v>0</v>
      </c>
      <c r="C276" s="128">
        <f t="shared" si="75"/>
        <v>9</v>
      </c>
      <c r="D276" s="128">
        <f t="shared" si="76"/>
        <v>0</v>
      </c>
      <c r="E276" s="128">
        <f t="shared" si="77"/>
        <v>4</v>
      </c>
      <c r="F276" s="128">
        <f t="shared" si="78"/>
        <v>0</v>
      </c>
      <c r="G276" s="129">
        <v>273</v>
      </c>
      <c r="H276" s="204" t="str">
        <f t="shared" si="79"/>
        <v/>
      </c>
      <c r="I276" s="169" t="str">
        <f>AC276&amp;"-"&amp;IF(AC276="","",COUNTIF($AC$4:AC276,AC276))</f>
        <v>-</v>
      </c>
      <c r="J276" s="124"/>
      <c r="K276" s="161"/>
      <c r="L276" s="161"/>
      <c r="M276" s="160"/>
      <c r="N276" s="174"/>
      <c r="O276" s="118"/>
      <c r="P276" s="56"/>
      <c r="Q276" s="25"/>
      <c r="R276" s="130" t="str">
        <f t="shared" si="80"/>
        <v/>
      </c>
      <c r="S276" s="26"/>
      <c r="T276" s="26"/>
      <c r="U276" s="227"/>
      <c r="V276" s="27"/>
      <c r="W276" s="28"/>
      <c r="X276" s="119"/>
      <c r="Y276" s="119"/>
      <c r="Z276" s="119"/>
      <c r="AA276" s="119"/>
      <c r="AB276" s="119"/>
      <c r="AC276" s="119" t="str">
        <f>IF(AB276="","",COUNTIF($AB$4:AB276,AB276))</f>
        <v/>
      </c>
      <c r="AD276" s="175"/>
      <c r="AE276" s="323"/>
      <c r="AF276" s="175"/>
      <c r="AG276" s="236"/>
      <c r="AH276" s="262">
        <f t="shared" si="81"/>
        <v>0</v>
      </c>
      <c r="AI276" s="47"/>
      <c r="AJ276" s="87" t="str">
        <f t="shared" si="74"/>
        <v/>
      </c>
      <c r="AK276" s="29"/>
      <c r="AL276" s="30"/>
      <c r="AM276" s="109"/>
      <c r="AN276" s="29"/>
      <c r="AO276" s="33"/>
      <c r="AP276" s="31"/>
      <c r="AQ276" s="92"/>
      <c r="AR276" s="106"/>
      <c r="AS276" s="32"/>
      <c r="AT276" s="31"/>
      <c r="AU276" s="32"/>
      <c r="AV276" s="265"/>
      <c r="AW276" s="271"/>
      <c r="AX276" s="271" t="str">
        <f t="shared" si="84"/>
        <v/>
      </c>
      <c r="AY276" s="282" t="str">
        <f t="shared" si="85"/>
        <v/>
      </c>
      <c r="AZ276" s="276"/>
      <c r="BA276" s="276"/>
      <c r="BB276" s="276"/>
      <c r="BC276" s="276"/>
      <c r="BD276" s="276"/>
      <c r="BE276" s="277"/>
      <c r="BF276" s="277"/>
    </row>
    <row r="277" spans="1:58" ht="24" customHeight="1">
      <c r="A277" s="126">
        <f t="shared" si="82"/>
        <v>7</v>
      </c>
      <c r="B277" s="126">
        <f t="shared" si="83"/>
        <v>0</v>
      </c>
      <c r="C277" s="128">
        <f t="shared" si="75"/>
        <v>9</v>
      </c>
      <c r="D277" s="128">
        <f t="shared" si="76"/>
        <v>0</v>
      </c>
      <c r="E277" s="128">
        <f t="shared" si="77"/>
        <v>4</v>
      </c>
      <c r="F277" s="128">
        <f t="shared" si="78"/>
        <v>0</v>
      </c>
      <c r="G277" s="129">
        <v>274</v>
      </c>
      <c r="H277" s="204" t="str">
        <f t="shared" si="79"/>
        <v/>
      </c>
      <c r="I277" s="169" t="str">
        <f>AC277&amp;"-"&amp;IF(AC277="","",COUNTIF($AC$4:AC277,AC277))</f>
        <v>-</v>
      </c>
      <c r="J277" s="124"/>
      <c r="K277" s="161"/>
      <c r="L277" s="161"/>
      <c r="M277" s="160"/>
      <c r="N277" s="174"/>
      <c r="O277" s="118"/>
      <c r="P277" s="56"/>
      <c r="Q277" s="25"/>
      <c r="R277" s="130" t="str">
        <f t="shared" si="80"/>
        <v/>
      </c>
      <c r="S277" s="26"/>
      <c r="T277" s="26"/>
      <c r="U277" s="227"/>
      <c r="V277" s="27"/>
      <c r="W277" s="28"/>
      <c r="X277" s="119"/>
      <c r="Y277" s="119"/>
      <c r="Z277" s="119"/>
      <c r="AA277" s="119"/>
      <c r="AB277" s="119"/>
      <c r="AC277" s="119" t="str">
        <f>IF(AB277="","",COUNTIF($AB$4:AB277,AB277))</f>
        <v/>
      </c>
      <c r="AD277" s="175"/>
      <c r="AE277" s="323"/>
      <c r="AF277" s="175"/>
      <c r="AG277" s="236"/>
      <c r="AH277" s="262">
        <f t="shared" si="81"/>
        <v>0</v>
      </c>
      <c r="AI277" s="47"/>
      <c r="AJ277" s="87" t="str">
        <f t="shared" si="74"/>
        <v/>
      </c>
      <c r="AK277" s="29"/>
      <c r="AL277" s="30"/>
      <c r="AM277" s="109"/>
      <c r="AN277" s="29"/>
      <c r="AO277" s="33"/>
      <c r="AP277" s="31"/>
      <c r="AQ277" s="92"/>
      <c r="AR277" s="106"/>
      <c r="AS277" s="32"/>
      <c r="AT277" s="31"/>
      <c r="AU277" s="32"/>
      <c r="AV277" s="265"/>
      <c r="AW277" s="271"/>
      <c r="AX277" s="271" t="str">
        <f t="shared" si="84"/>
        <v/>
      </c>
      <c r="AY277" s="282" t="str">
        <f t="shared" si="85"/>
        <v/>
      </c>
      <c r="AZ277" s="276"/>
      <c r="BA277" s="276"/>
      <c r="BB277" s="276"/>
      <c r="BC277" s="276"/>
      <c r="BD277" s="276"/>
      <c r="BE277" s="277"/>
      <c r="BF277" s="277"/>
    </row>
    <row r="278" spans="1:58" ht="24" customHeight="1">
      <c r="A278" s="126">
        <f t="shared" si="82"/>
        <v>7</v>
      </c>
      <c r="B278" s="126">
        <f t="shared" si="83"/>
        <v>0</v>
      </c>
      <c r="C278" s="128">
        <f t="shared" si="75"/>
        <v>9</v>
      </c>
      <c r="D278" s="128">
        <f t="shared" si="76"/>
        <v>0</v>
      </c>
      <c r="E278" s="128">
        <f t="shared" si="77"/>
        <v>4</v>
      </c>
      <c r="F278" s="128">
        <f t="shared" si="78"/>
        <v>0</v>
      </c>
      <c r="G278" s="129">
        <v>275</v>
      </c>
      <c r="H278" s="204" t="str">
        <f t="shared" si="79"/>
        <v/>
      </c>
      <c r="I278" s="169" t="str">
        <f>AC278&amp;"-"&amp;IF(AC278="","",COUNTIF($AC$4:AC278,AC278))</f>
        <v>-</v>
      </c>
      <c r="J278" s="124"/>
      <c r="K278" s="161"/>
      <c r="L278" s="161"/>
      <c r="M278" s="160"/>
      <c r="N278" s="174"/>
      <c r="O278" s="118"/>
      <c r="P278" s="56"/>
      <c r="Q278" s="25"/>
      <c r="R278" s="130" t="str">
        <f t="shared" si="80"/>
        <v/>
      </c>
      <c r="S278" s="26"/>
      <c r="T278" s="26"/>
      <c r="U278" s="227"/>
      <c r="V278" s="27"/>
      <c r="W278" s="28"/>
      <c r="X278" s="119"/>
      <c r="Y278" s="119"/>
      <c r="Z278" s="119"/>
      <c r="AA278" s="119"/>
      <c r="AB278" s="119"/>
      <c r="AC278" s="119" t="str">
        <f>IF(AB278="","",COUNTIF($AB$4:AB278,AB278))</f>
        <v/>
      </c>
      <c r="AD278" s="175"/>
      <c r="AE278" s="323"/>
      <c r="AF278" s="175"/>
      <c r="AG278" s="236"/>
      <c r="AH278" s="262">
        <f t="shared" si="81"/>
        <v>0</v>
      </c>
      <c r="AI278" s="47"/>
      <c r="AJ278" s="87" t="str">
        <f t="shared" si="74"/>
        <v/>
      </c>
      <c r="AK278" s="29"/>
      <c r="AL278" s="30"/>
      <c r="AM278" s="109"/>
      <c r="AN278" s="29"/>
      <c r="AO278" s="33"/>
      <c r="AP278" s="31"/>
      <c r="AQ278" s="92"/>
      <c r="AR278" s="106"/>
      <c r="AS278" s="32"/>
      <c r="AT278" s="31"/>
      <c r="AU278" s="32"/>
      <c r="AV278" s="265"/>
      <c r="AW278" s="271"/>
      <c r="AX278" s="271" t="str">
        <f t="shared" si="84"/>
        <v/>
      </c>
      <c r="AY278" s="282" t="str">
        <f t="shared" si="85"/>
        <v/>
      </c>
      <c r="AZ278" s="276"/>
      <c r="BA278" s="276"/>
      <c r="BB278" s="276"/>
      <c r="BC278" s="276"/>
      <c r="BD278" s="276"/>
      <c r="BE278" s="277"/>
      <c r="BF278" s="277"/>
    </row>
    <row r="279" spans="1:58" ht="24" customHeight="1">
      <c r="A279" s="126">
        <f t="shared" si="82"/>
        <v>7</v>
      </c>
      <c r="B279" s="126">
        <f t="shared" si="83"/>
        <v>0</v>
      </c>
      <c r="C279" s="128">
        <f t="shared" si="75"/>
        <v>9</v>
      </c>
      <c r="D279" s="128">
        <f t="shared" si="76"/>
        <v>0</v>
      </c>
      <c r="E279" s="128">
        <f t="shared" si="77"/>
        <v>4</v>
      </c>
      <c r="F279" s="128">
        <f t="shared" si="78"/>
        <v>0</v>
      </c>
      <c r="G279" s="129">
        <v>276</v>
      </c>
      <c r="H279" s="204" t="str">
        <f t="shared" si="79"/>
        <v/>
      </c>
      <c r="I279" s="169" t="str">
        <f>AC279&amp;"-"&amp;IF(AC279="","",COUNTIF($AC$4:AC279,AC279))</f>
        <v>-</v>
      </c>
      <c r="J279" s="124"/>
      <c r="K279" s="161"/>
      <c r="L279" s="161"/>
      <c r="M279" s="160"/>
      <c r="N279" s="174"/>
      <c r="O279" s="118"/>
      <c r="P279" s="56"/>
      <c r="Q279" s="25"/>
      <c r="R279" s="130" t="str">
        <f t="shared" si="80"/>
        <v/>
      </c>
      <c r="S279" s="26"/>
      <c r="T279" s="26"/>
      <c r="U279" s="227"/>
      <c r="V279" s="27"/>
      <c r="W279" s="28"/>
      <c r="X279" s="119"/>
      <c r="Y279" s="119"/>
      <c r="Z279" s="119"/>
      <c r="AA279" s="119"/>
      <c r="AB279" s="119"/>
      <c r="AC279" s="119" t="str">
        <f>IF(AB279="","",COUNTIF($AB$4:AB279,AB279))</f>
        <v/>
      </c>
      <c r="AD279" s="175"/>
      <c r="AE279" s="323"/>
      <c r="AF279" s="175"/>
      <c r="AG279" s="236"/>
      <c r="AH279" s="262">
        <f t="shared" si="81"/>
        <v>0</v>
      </c>
      <c r="AI279" s="47"/>
      <c r="AJ279" s="87" t="str">
        <f t="shared" si="74"/>
        <v/>
      </c>
      <c r="AK279" s="29"/>
      <c r="AL279" s="30"/>
      <c r="AM279" s="109"/>
      <c r="AN279" s="29"/>
      <c r="AO279" s="33"/>
      <c r="AP279" s="31"/>
      <c r="AQ279" s="92"/>
      <c r="AR279" s="106"/>
      <c r="AS279" s="32"/>
      <c r="AT279" s="31"/>
      <c r="AU279" s="32"/>
      <c r="AV279" s="265"/>
      <c r="AW279" s="271"/>
      <c r="AX279" s="271" t="str">
        <f t="shared" si="84"/>
        <v/>
      </c>
      <c r="AY279" s="282" t="str">
        <f t="shared" si="85"/>
        <v/>
      </c>
      <c r="AZ279" s="276"/>
      <c r="BA279" s="276"/>
      <c r="BB279" s="276"/>
      <c r="BC279" s="276"/>
      <c r="BD279" s="276"/>
      <c r="BE279" s="277"/>
      <c r="BF279" s="277"/>
    </row>
    <row r="280" spans="1:58" ht="24" customHeight="1">
      <c r="A280" s="126">
        <f t="shared" si="82"/>
        <v>7</v>
      </c>
      <c r="B280" s="126">
        <f t="shared" si="83"/>
        <v>0</v>
      </c>
      <c r="C280" s="128">
        <f t="shared" si="75"/>
        <v>9</v>
      </c>
      <c r="D280" s="128">
        <f t="shared" si="76"/>
        <v>0</v>
      </c>
      <c r="E280" s="128">
        <f t="shared" si="77"/>
        <v>4</v>
      </c>
      <c r="F280" s="128">
        <f t="shared" si="78"/>
        <v>0</v>
      </c>
      <c r="G280" s="129">
        <v>277</v>
      </c>
      <c r="H280" s="204" t="str">
        <f t="shared" si="79"/>
        <v/>
      </c>
      <c r="I280" s="169" t="str">
        <f>AC280&amp;"-"&amp;IF(AC280="","",COUNTIF($AC$4:AC280,AC280))</f>
        <v>-</v>
      </c>
      <c r="J280" s="124"/>
      <c r="K280" s="161"/>
      <c r="L280" s="161"/>
      <c r="M280" s="160"/>
      <c r="N280" s="174"/>
      <c r="O280" s="118"/>
      <c r="P280" s="56"/>
      <c r="Q280" s="25"/>
      <c r="R280" s="130" t="str">
        <f t="shared" si="80"/>
        <v/>
      </c>
      <c r="S280" s="26"/>
      <c r="T280" s="26"/>
      <c r="U280" s="227"/>
      <c r="V280" s="27"/>
      <c r="W280" s="28"/>
      <c r="X280" s="119"/>
      <c r="Y280" s="119"/>
      <c r="Z280" s="119"/>
      <c r="AA280" s="119"/>
      <c r="AB280" s="119"/>
      <c r="AC280" s="119" t="str">
        <f>IF(AB280="","",COUNTIF($AB$4:AB280,AB280))</f>
        <v/>
      </c>
      <c r="AD280" s="175"/>
      <c r="AE280" s="323"/>
      <c r="AF280" s="175"/>
      <c r="AG280" s="236"/>
      <c r="AH280" s="262">
        <f t="shared" si="81"/>
        <v>0</v>
      </c>
      <c r="AI280" s="47"/>
      <c r="AJ280" s="87" t="str">
        <f t="shared" si="74"/>
        <v/>
      </c>
      <c r="AK280" s="29"/>
      <c r="AL280" s="30"/>
      <c r="AM280" s="109"/>
      <c r="AN280" s="29"/>
      <c r="AO280" s="33"/>
      <c r="AP280" s="31"/>
      <c r="AQ280" s="92"/>
      <c r="AR280" s="106"/>
      <c r="AS280" s="32"/>
      <c r="AT280" s="31"/>
      <c r="AU280" s="32"/>
      <c r="AV280" s="265"/>
      <c r="AW280" s="271"/>
      <c r="AX280" s="271" t="str">
        <f t="shared" si="84"/>
        <v/>
      </c>
      <c r="AY280" s="282" t="str">
        <f t="shared" si="85"/>
        <v/>
      </c>
      <c r="AZ280" s="276"/>
      <c r="BA280" s="276"/>
      <c r="BB280" s="276"/>
      <c r="BC280" s="276"/>
      <c r="BD280" s="276"/>
      <c r="BE280" s="277"/>
      <c r="BF280" s="277"/>
    </row>
    <row r="281" spans="1:58" ht="24" customHeight="1">
      <c r="A281" s="126">
        <f t="shared" si="82"/>
        <v>7</v>
      </c>
      <c r="B281" s="126">
        <f t="shared" si="83"/>
        <v>0</v>
      </c>
      <c r="C281" s="128">
        <f t="shared" si="75"/>
        <v>9</v>
      </c>
      <c r="D281" s="128">
        <f t="shared" si="76"/>
        <v>0</v>
      </c>
      <c r="E281" s="128">
        <f t="shared" si="77"/>
        <v>4</v>
      </c>
      <c r="F281" s="128">
        <f t="shared" si="78"/>
        <v>0</v>
      </c>
      <c r="G281" s="129">
        <v>278</v>
      </c>
      <c r="H281" s="204" t="str">
        <f t="shared" si="79"/>
        <v/>
      </c>
      <c r="I281" s="169" t="str">
        <f>AC281&amp;"-"&amp;IF(AC281="","",COUNTIF($AC$4:AC281,AC281))</f>
        <v>-</v>
      </c>
      <c r="J281" s="124"/>
      <c r="K281" s="161"/>
      <c r="L281" s="161"/>
      <c r="M281" s="160"/>
      <c r="N281" s="174"/>
      <c r="O281" s="118"/>
      <c r="P281" s="56"/>
      <c r="Q281" s="25"/>
      <c r="R281" s="130" t="str">
        <f t="shared" si="80"/>
        <v/>
      </c>
      <c r="S281" s="26"/>
      <c r="T281" s="26"/>
      <c r="U281" s="227"/>
      <c r="V281" s="27"/>
      <c r="W281" s="28"/>
      <c r="X281" s="119"/>
      <c r="Y281" s="119"/>
      <c r="Z281" s="119"/>
      <c r="AA281" s="119"/>
      <c r="AB281" s="119"/>
      <c r="AC281" s="119" t="str">
        <f>IF(AB281="","",COUNTIF($AB$4:AB281,AB281))</f>
        <v/>
      </c>
      <c r="AD281" s="175"/>
      <c r="AE281" s="323"/>
      <c r="AF281" s="175"/>
      <c r="AG281" s="236"/>
      <c r="AH281" s="262">
        <f t="shared" si="81"/>
        <v>0</v>
      </c>
      <c r="AI281" s="47"/>
      <c r="AJ281" s="87" t="str">
        <f t="shared" si="74"/>
        <v/>
      </c>
      <c r="AK281" s="29"/>
      <c r="AL281" s="30"/>
      <c r="AM281" s="109"/>
      <c r="AN281" s="29"/>
      <c r="AO281" s="33"/>
      <c r="AP281" s="31"/>
      <c r="AQ281" s="92"/>
      <c r="AR281" s="106"/>
      <c r="AS281" s="32"/>
      <c r="AT281" s="31"/>
      <c r="AU281" s="32"/>
      <c r="AV281" s="265"/>
      <c r="AW281" s="271"/>
      <c r="AX281" s="271" t="str">
        <f t="shared" si="84"/>
        <v/>
      </c>
      <c r="AY281" s="282" t="str">
        <f t="shared" si="85"/>
        <v/>
      </c>
      <c r="AZ281" s="276"/>
      <c r="BA281" s="276"/>
      <c r="BB281" s="276"/>
      <c r="BC281" s="276"/>
      <c r="BD281" s="276"/>
      <c r="BE281" s="277"/>
      <c r="BF281" s="277"/>
    </row>
    <row r="282" spans="1:58" ht="24" customHeight="1">
      <c r="A282" s="126">
        <f t="shared" si="82"/>
        <v>7</v>
      </c>
      <c r="B282" s="126">
        <f t="shared" si="83"/>
        <v>0</v>
      </c>
      <c r="C282" s="128">
        <f t="shared" si="75"/>
        <v>9</v>
      </c>
      <c r="D282" s="128">
        <f t="shared" si="76"/>
        <v>0</v>
      </c>
      <c r="E282" s="128">
        <f t="shared" si="77"/>
        <v>4</v>
      </c>
      <c r="F282" s="128">
        <f t="shared" si="78"/>
        <v>0</v>
      </c>
      <c r="G282" s="129">
        <v>279</v>
      </c>
      <c r="H282" s="204" t="str">
        <f t="shared" si="79"/>
        <v/>
      </c>
      <c r="I282" s="169" t="str">
        <f>AC282&amp;"-"&amp;IF(AC282="","",COUNTIF($AC$4:AC282,AC282))</f>
        <v>-</v>
      </c>
      <c r="J282" s="124"/>
      <c r="K282" s="161"/>
      <c r="L282" s="161"/>
      <c r="M282" s="160"/>
      <c r="N282" s="174"/>
      <c r="O282" s="118"/>
      <c r="P282" s="56"/>
      <c r="Q282" s="25"/>
      <c r="R282" s="130" t="str">
        <f t="shared" si="80"/>
        <v/>
      </c>
      <c r="S282" s="26"/>
      <c r="T282" s="26"/>
      <c r="U282" s="227"/>
      <c r="V282" s="27"/>
      <c r="W282" s="28"/>
      <c r="X282" s="119"/>
      <c r="Y282" s="119"/>
      <c r="Z282" s="119"/>
      <c r="AA282" s="119"/>
      <c r="AB282" s="119"/>
      <c r="AC282" s="119" t="str">
        <f>IF(AB282="","",COUNTIF($AB$4:AB282,AB282))</f>
        <v/>
      </c>
      <c r="AD282" s="175"/>
      <c r="AE282" s="323"/>
      <c r="AF282" s="175"/>
      <c r="AG282" s="236"/>
      <c r="AH282" s="262">
        <f t="shared" si="81"/>
        <v>0</v>
      </c>
      <c r="AI282" s="47"/>
      <c r="AJ282" s="87" t="str">
        <f t="shared" si="74"/>
        <v/>
      </c>
      <c r="AK282" s="29"/>
      <c r="AL282" s="30"/>
      <c r="AM282" s="109"/>
      <c r="AN282" s="29"/>
      <c r="AO282" s="33"/>
      <c r="AP282" s="31"/>
      <c r="AQ282" s="92"/>
      <c r="AR282" s="106"/>
      <c r="AS282" s="32"/>
      <c r="AT282" s="31"/>
      <c r="AU282" s="32"/>
      <c r="AV282" s="265"/>
      <c r="AW282" s="271"/>
      <c r="AX282" s="271" t="str">
        <f t="shared" si="84"/>
        <v/>
      </c>
      <c r="AY282" s="282" t="str">
        <f t="shared" si="85"/>
        <v/>
      </c>
      <c r="AZ282" s="276"/>
      <c r="BA282" s="276"/>
      <c r="BB282" s="276"/>
      <c r="BC282" s="276"/>
      <c r="BD282" s="276"/>
      <c r="BE282" s="277"/>
      <c r="BF282" s="277"/>
    </row>
    <row r="283" spans="1:58" ht="24" customHeight="1">
      <c r="A283" s="126">
        <f t="shared" si="82"/>
        <v>7</v>
      </c>
      <c r="B283" s="126">
        <f t="shared" si="83"/>
        <v>0</v>
      </c>
      <c r="C283" s="128">
        <f t="shared" si="75"/>
        <v>9</v>
      </c>
      <c r="D283" s="128">
        <f t="shared" si="76"/>
        <v>0</v>
      </c>
      <c r="E283" s="128">
        <f t="shared" si="77"/>
        <v>4</v>
      </c>
      <c r="F283" s="128">
        <f t="shared" si="78"/>
        <v>0</v>
      </c>
      <c r="G283" s="129">
        <v>280</v>
      </c>
      <c r="H283" s="204" t="str">
        <f t="shared" si="79"/>
        <v/>
      </c>
      <c r="I283" s="169" t="str">
        <f>AC283&amp;"-"&amp;IF(AC283="","",COUNTIF($AC$4:AC283,AC283))</f>
        <v>-</v>
      </c>
      <c r="J283" s="124"/>
      <c r="K283" s="161"/>
      <c r="L283" s="161"/>
      <c r="M283" s="160"/>
      <c r="N283" s="174"/>
      <c r="O283" s="118"/>
      <c r="P283" s="56"/>
      <c r="Q283" s="25"/>
      <c r="R283" s="130" t="str">
        <f t="shared" si="80"/>
        <v/>
      </c>
      <c r="S283" s="26"/>
      <c r="T283" s="26"/>
      <c r="U283" s="227"/>
      <c r="V283" s="27"/>
      <c r="W283" s="28"/>
      <c r="X283" s="119"/>
      <c r="Y283" s="119"/>
      <c r="Z283" s="119"/>
      <c r="AA283" s="119"/>
      <c r="AB283" s="119"/>
      <c r="AC283" s="119" t="str">
        <f>IF(AB283="","",COUNTIF($AB$4:AB283,AB283))</f>
        <v/>
      </c>
      <c r="AD283" s="175"/>
      <c r="AE283" s="323"/>
      <c r="AF283" s="175"/>
      <c r="AG283" s="236"/>
      <c r="AH283" s="262">
        <f t="shared" si="81"/>
        <v>0</v>
      </c>
      <c r="AI283" s="47"/>
      <c r="AJ283" s="87" t="str">
        <f t="shared" si="74"/>
        <v/>
      </c>
      <c r="AK283" s="29"/>
      <c r="AL283" s="30"/>
      <c r="AM283" s="109"/>
      <c r="AN283" s="29"/>
      <c r="AO283" s="33"/>
      <c r="AP283" s="31"/>
      <c r="AQ283" s="92"/>
      <c r="AR283" s="106"/>
      <c r="AS283" s="32"/>
      <c r="AT283" s="31"/>
      <c r="AU283" s="32"/>
      <c r="AV283" s="265"/>
      <c r="AW283" s="271"/>
      <c r="AX283" s="271" t="str">
        <f t="shared" si="84"/>
        <v/>
      </c>
      <c r="AY283" s="282" t="str">
        <f t="shared" si="85"/>
        <v/>
      </c>
      <c r="AZ283" s="276"/>
      <c r="BA283" s="276"/>
      <c r="BB283" s="276"/>
      <c r="BC283" s="276"/>
      <c r="BD283" s="276"/>
      <c r="BE283" s="277"/>
      <c r="BF283" s="277"/>
    </row>
    <row r="284" spans="1:58" ht="24" customHeight="1">
      <c r="A284" s="126">
        <f t="shared" si="82"/>
        <v>7</v>
      </c>
      <c r="B284" s="126">
        <f t="shared" si="83"/>
        <v>0</v>
      </c>
      <c r="C284" s="128">
        <f t="shared" si="75"/>
        <v>9</v>
      </c>
      <c r="D284" s="128">
        <f t="shared" si="76"/>
        <v>0</v>
      </c>
      <c r="E284" s="128">
        <f t="shared" si="77"/>
        <v>4</v>
      </c>
      <c r="F284" s="128">
        <f t="shared" si="78"/>
        <v>0</v>
      </c>
      <c r="G284" s="129">
        <v>281</v>
      </c>
      <c r="H284" s="204" t="str">
        <f t="shared" si="79"/>
        <v/>
      </c>
      <c r="I284" s="169" t="str">
        <f>AC284&amp;"-"&amp;IF(AC284="","",COUNTIF($AC$4:AC284,AC284))</f>
        <v>-</v>
      </c>
      <c r="J284" s="124"/>
      <c r="K284" s="161"/>
      <c r="L284" s="161"/>
      <c r="M284" s="160"/>
      <c r="N284" s="174"/>
      <c r="O284" s="118"/>
      <c r="P284" s="56"/>
      <c r="Q284" s="25"/>
      <c r="R284" s="130" t="str">
        <f t="shared" si="80"/>
        <v/>
      </c>
      <c r="S284" s="26"/>
      <c r="T284" s="26"/>
      <c r="U284" s="227"/>
      <c r="V284" s="27"/>
      <c r="W284" s="28"/>
      <c r="X284" s="119"/>
      <c r="Y284" s="119"/>
      <c r="Z284" s="119"/>
      <c r="AA284" s="119"/>
      <c r="AB284" s="119"/>
      <c r="AC284" s="119" t="str">
        <f>IF(AB284="","",COUNTIF($AB$4:AB284,AB284))</f>
        <v/>
      </c>
      <c r="AD284" s="175"/>
      <c r="AE284" s="323"/>
      <c r="AF284" s="175"/>
      <c r="AG284" s="236"/>
      <c r="AH284" s="262">
        <f t="shared" si="81"/>
        <v>0</v>
      </c>
      <c r="AI284" s="47"/>
      <c r="AJ284" s="87" t="str">
        <f t="shared" si="74"/>
        <v/>
      </c>
      <c r="AK284" s="29"/>
      <c r="AL284" s="30"/>
      <c r="AM284" s="109"/>
      <c r="AN284" s="29"/>
      <c r="AO284" s="33"/>
      <c r="AP284" s="31"/>
      <c r="AQ284" s="92"/>
      <c r="AR284" s="106"/>
      <c r="AS284" s="32"/>
      <c r="AT284" s="31"/>
      <c r="AU284" s="32"/>
      <c r="AV284" s="265"/>
      <c r="AW284" s="271"/>
      <c r="AX284" s="271" t="str">
        <f t="shared" si="84"/>
        <v/>
      </c>
      <c r="AY284" s="282" t="str">
        <f t="shared" si="85"/>
        <v/>
      </c>
      <c r="AZ284" s="276"/>
      <c r="BA284" s="276"/>
      <c r="BB284" s="276"/>
      <c r="BC284" s="276"/>
      <c r="BD284" s="276"/>
      <c r="BE284" s="277"/>
      <c r="BF284" s="277"/>
    </row>
    <row r="285" spans="1:58" ht="24" customHeight="1">
      <c r="A285" s="126">
        <f t="shared" si="82"/>
        <v>7</v>
      </c>
      <c r="B285" s="126">
        <f t="shared" si="83"/>
        <v>0</v>
      </c>
      <c r="C285" s="128">
        <f t="shared" si="75"/>
        <v>9</v>
      </c>
      <c r="D285" s="128">
        <f t="shared" si="76"/>
        <v>0</v>
      </c>
      <c r="E285" s="128">
        <f t="shared" si="77"/>
        <v>4</v>
      </c>
      <c r="F285" s="128">
        <f t="shared" si="78"/>
        <v>0</v>
      </c>
      <c r="G285" s="129">
        <v>282</v>
      </c>
      <c r="H285" s="204" t="str">
        <f t="shared" si="79"/>
        <v/>
      </c>
      <c r="I285" s="169" t="str">
        <f>AC285&amp;"-"&amp;IF(AC285="","",COUNTIF($AC$4:AC285,AC285))</f>
        <v>-</v>
      </c>
      <c r="J285" s="124"/>
      <c r="K285" s="161"/>
      <c r="L285" s="161"/>
      <c r="M285" s="160"/>
      <c r="N285" s="174"/>
      <c r="O285" s="118"/>
      <c r="P285" s="56"/>
      <c r="Q285" s="25"/>
      <c r="R285" s="130" t="str">
        <f t="shared" si="80"/>
        <v/>
      </c>
      <c r="S285" s="26"/>
      <c r="T285" s="26"/>
      <c r="U285" s="227"/>
      <c r="V285" s="27"/>
      <c r="W285" s="28"/>
      <c r="X285" s="119"/>
      <c r="Y285" s="119"/>
      <c r="Z285" s="119"/>
      <c r="AA285" s="119"/>
      <c r="AB285" s="119"/>
      <c r="AC285" s="119" t="str">
        <f>IF(AB285="","",COUNTIF($AB$4:AB285,AB285))</f>
        <v/>
      </c>
      <c r="AD285" s="175"/>
      <c r="AE285" s="323"/>
      <c r="AF285" s="175"/>
      <c r="AG285" s="236"/>
      <c r="AH285" s="262">
        <f t="shared" si="81"/>
        <v>0</v>
      </c>
      <c r="AI285" s="47"/>
      <c r="AJ285" s="87" t="str">
        <f t="shared" si="74"/>
        <v/>
      </c>
      <c r="AK285" s="29"/>
      <c r="AL285" s="30"/>
      <c r="AM285" s="109"/>
      <c r="AN285" s="29"/>
      <c r="AO285" s="33"/>
      <c r="AP285" s="31"/>
      <c r="AQ285" s="92"/>
      <c r="AR285" s="106"/>
      <c r="AS285" s="32"/>
      <c r="AT285" s="31"/>
      <c r="AU285" s="32"/>
      <c r="AV285" s="265"/>
      <c r="AW285" s="271"/>
      <c r="AX285" s="271" t="str">
        <f t="shared" si="84"/>
        <v/>
      </c>
      <c r="AY285" s="282" t="str">
        <f t="shared" si="85"/>
        <v/>
      </c>
      <c r="AZ285" s="276"/>
      <c r="BA285" s="276"/>
      <c r="BB285" s="276"/>
      <c r="BC285" s="276"/>
      <c r="BD285" s="276"/>
      <c r="BE285" s="277"/>
      <c r="BF285" s="277"/>
    </row>
    <row r="286" spans="1:58" ht="24" customHeight="1">
      <c r="A286" s="126">
        <f t="shared" si="82"/>
        <v>7</v>
      </c>
      <c r="B286" s="126">
        <f t="shared" si="83"/>
        <v>0</v>
      </c>
      <c r="C286" s="128">
        <f t="shared" si="75"/>
        <v>9</v>
      </c>
      <c r="D286" s="128">
        <f t="shared" si="76"/>
        <v>0</v>
      </c>
      <c r="E286" s="128">
        <f t="shared" si="77"/>
        <v>4</v>
      </c>
      <c r="F286" s="128">
        <f t="shared" si="78"/>
        <v>0</v>
      </c>
      <c r="G286" s="129">
        <v>283</v>
      </c>
      <c r="H286" s="204" t="str">
        <f t="shared" si="79"/>
        <v/>
      </c>
      <c r="I286" s="169" t="str">
        <f>AC286&amp;"-"&amp;IF(AC286="","",COUNTIF($AC$4:AC286,AC286))</f>
        <v>-</v>
      </c>
      <c r="J286" s="124"/>
      <c r="K286" s="161"/>
      <c r="L286" s="161"/>
      <c r="M286" s="160"/>
      <c r="N286" s="174"/>
      <c r="O286" s="118"/>
      <c r="P286" s="56"/>
      <c r="Q286" s="25"/>
      <c r="R286" s="130" t="str">
        <f t="shared" si="80"/>
        <v/>
      </c>
      <c r="S286" s="26"/>
      <c r="T286" s="26"/>
      <c r="U286" s="227"/>
      <c r="V286" s="27"/>
      <c r="W286" s="28"/>
      <c r="X286" s="119"/>
      <c r="Y286" s="119"/>
      <c r="Z286" s="119"/>
      <c r="AA286" s="119"/>
      <c r="AB286" s="119"/>
      <c r="AC286" s="119" t="str">
        <f>IF(AB286="","",COUNTIF($AB$4:AB286,AB286))</f>
        <v/>
      </c>
      <c r="AD286" s="175"/>
      <c r="AE286" s="323"/>
      <c r="AF286" s="175"/>
      <c r="AG286" s="236"/>
      <c r="AH286" s="262">
        <f t="shared" si="81"/>
        <v>0</v>
      </c>
      <c r="AI286" s="47"/>
      <c r="AJ286" s="87" t="str">
        <f t="shared" si="74"/>
        <v/>
      </c>
      <c r="AK286" s="29"/>
      <c r="AL286" s="30"/>
      <c r="AM286" s="109"/>
      <c r="AN286" s="29"/>
      <c r="AO286" s="33"/>
      <c r="AP286" s="31"/>
      <c r="AQ286" s="92"/>
      <c r="AR286" s="106"/>
      <c r="AS286" s="32"/>
      <c r="AT286" s="31"/>
      <c r="AU286" s="32"/>
      <c r="AV286" s="265"/>
      <c r="AW286" s="271"/>
      <c r="AX286" s="271" t="str">
        <f t="shared" si="84"/>
        <v/>
      </c>
      <c r="AY286" s="282" t="str">
        <f t="shared" si="85"/>
        <v/>
      </c>
      <c r="AZ286" s="276"/>
      <c r="BA286" s="276"/>
      <c r="BB286" s="276"/>
      <c r="BC286" s="276"/>
      <c r="BD286" s="276"/>
      <c r="BE286" s="277"/>
      <c r="BF286" s="277"/>
    </row>
    <row r="287" spans="1:58" ht="24" customHeight="1">
      <c r="A287" s="126">
        <f t="shared" si="82"/>
        <v>7</v>
      </c>
      <c r="B287" s="126">
        <f t="shared" si="83"/>
        <v>0</v>
      </c>
      <c r="C287" s="128">
        <f t="shared" si="75"/>
        <v>9</v>
      </c>
      <c r="D287" s="128">
        <f t="shared" si="76"/>
        <v>0</v>
      </c>
      <c r="E287" s="128">
        <f t="shared" si="77"/>
        <v>4</v>
      </c>
      <c r="F287" s="128">
        <f t="shared" si="78"/>
        <v>0</v>
      </c>
      <c r="G287" s="129">
        <v>284</v>
      </c>
      <c r="H287" s="204" t="str">
        <f t="shared" si="79"/>
        <v/>
      </c>
      <c r="I287" s="169" t="str">
        <f>AC287&amp;"-"&amp;IF(AC287="","",COUNTIF($AC$4:AC287,AC287))</f>
        <v>-</v>
      </c>
      <c r="J287" s="124"/>
      <c r="K287" s="161"/>
      <c r="L287" s="161"/>
      <c r="M287" s="160"/>
      <c r="N287" s="174"/>
      <c r="O287" s="118"/>
      <c r="P287" s="56"/>
      <c r="Q287" s="25"/>
      <c r="R287" s="130" t="str">
        <f t="shared" si="80"/>
        <v/>
      </c>
      <c r="S287" s="26"/>
      <c r="T287" s="26"/>
      <c r="U287" s="227"/>
      <c r="V287" s="27"/>
      <c r="W287" s="28"/>
      <c r="X287" s="119"/>
      <c r="Y287" s="119"/>
      <c r="Z287" s="119"/>
      <c r="AA287" s="119"/>
      <c r="AB287" s="119"/>
      <c r="AC287" s="119" t="str">
        <f>IF(AB287="","",COUNTIF($AB$4:AB287,AB287))</f>
        <v/>
      </c>
      <c r="AD287" s="175"/>
      <c r="AE287" s="323"/>
      <c r="AF287" s="175"/>
      <c r="AG287" s="236"/>
      <c r="AH287" s="262">
        <f t="shared" si="81"/>
        <v>0</v>
      </c>
      <c r="AI287" s="47"/>
      <c r="AJ287" s="87" t="str">
        <f t="shared" si="74"/>
        <v/>
      </c>
      <c r="AK287" s="29"/>
      <c r="AL287" s="30"/>
      <c r="AM287" s="109"/>
      <c r="AN287" s="29"/>
      <c r="AO287" s="33"/>
      <c r="AP287" s="31"/>
      <c r="AQ287" s="92"/>
      <c r="AR287" s="106"/>
      <c r="AS287" s="32"/>
      <c r="AT287" s="31"/>
      <c r="AU287" s="32"/>
      <c r="AV287" s="265"/>
      <c r="AW287" s="271"/>
      <c r="AX287" s="271" t="str">
        <f t="shared" si="84"/>
        <v/>
      </c>
      <c r="AY287" s="282" t="str">
        <f t="shared" si="85"/>
        <v/>
      </c>
      <c r="AZ287" s="276"/>
      <c r="BA287" s="276"/>
      <c r="BB287" s="276"/>
      <c r="BC287" s="276"/>
      <c r="BD287" s="276"/>
      <c r="BE287" s="277"/>
      <c r="BF287" s="277"/>
    </row>
    <row r="288" spans="1:58" ht="24" customHeight="1">
      <c r="A288" s="126">
        <f t="shared" si="82"/>
        <v>7</v>
      </c>
      <c r="B288" s="126">
        <f t="shared" si="83"/>
        <v>0</v>
      </c>
      <c r="C288" s="128">
        <f t="shared" si="75"/>
        <v>9</v>
      </c>
      <c r="D288" s="128">
        <f t="shared" si="76"/>
        <v>0</v>
      </c>
      <c r="E288" s="128">
        <f t="shared" si="77"/>
        <v>4</v>
      </c>
      <c r="F288" s="128">
        <f t="shared" si="78"/>
        <v>0</v>
      </c>
      <c r="G288" s="129">
        <v>285</v>
      </c>
      <c r="H288" s="204" t="str">
        <f t="shared" si="79"/>
        <v/>
      </c>
      <c r="I288" s="169" t="str">
        <f>AC288&amp;"-"&amp;IF(AC288="","",COUNTIF($AC$4:AC288,AC288))</f>
        <v>-</v>
      </c>
      <c r="J288" s="124"/>
      <c r="K288" s="161"/>
      <c r="L288" s="161"/>
      <c r="M288" s="160"/>
      <c r="N288" s="174"/>
      <c r="O288" s="118"/>
      <c r="P288" s="56"/>
      <c r="Q288" s="25"/>
      <c r="R288" s="130" t="str">
        <f t="shared" si="80"/>
        <v/>
      </c>
      <c r="S288" s="26"/>
      <c r="T288" s="26"/>
      <c r="U288" s="227"/>
      <c r="V288" s="27"/>
      <c r="W288" s="28"/>
      <c r="X288" s="119"/>
      <c r="Y288" s="119"/>
      <c r="Z288" s="119"/>
      <c r="AA288" s="119"/>
      <c r="AB288" s="119"/>
      <c r="AC288" s="119" t="str">
        <f>IF(AB288="","",COUNTIF($AB$4:AB288,AB288))</f>
        <v/>
      </c>
      <c r="AD288" s="175"/>
      <c r="AE288" s="323"/>
      <c r="AF288" s="175"/>
      <c r="AG288" s="236"/>
      <c r="AH288" s="262">
        <f t="shared" si="81"/>
        <v>0</v>
      </c>
      <c r="AI288" s="47"/>
      <c r="AJ288" s="87" t="str">
        <f t="shared" si="74"/>
        <v/>
      </c>
      <c r="AK288" s="29"/>
      <c r="AL288" s="30"/>
      <c r="AM288" s="109"/>
      <c r="AN288" s="29"/>
      <c r="AO288" s="33"/>
      <c r="AP288" s="31"/>
      <c r="AQ288" s="92"/>
      <c r="AR288" s="106"/>
      <c r="AS288" s="32"/>
      <c r="AT288" s="31"/>
      <c r="AU288" s="32"/>
      <c r="AV288" s="265"/>
      <c r="AW288" s="271"/>
      <c r="AX288" s="271" t="str">
        <f t="shared" si="84"/>
        <v/>
      </c>
      <c r="AY288" s="282" t="str">
        <f t="shared" si="85"/>
        <v/>
      </c>
      <c r="AZ288" s="276"/>
      <c r="BA288" s="276"/>
      <c r="BB288" s="276"/>
      <c r="BC288" s="276"/>
      <c r="BD288" s="276"/>
      <c r="BE288" s="277"/>
      <c r="BF288" s="277"/>
    </row>
    <row r="289" spans="1:58" ht="24" customHeight="1">
      <c r="A289" s="126">
        <f t="shared" si="82"/>
        <v>7</v>
      </c>
      <c r="B289" s="126">
        <f t="shared" si="83"/>
        <v>0</v>
      </c>
      <c r="C289" s="128">
        <f t="shared" si="75"/>
        <v>9</v>
      </c>
      <c r="D289" s="128">
        <f t="shared" si="76"/>
        <v>0</v>
      </c>
      <c r="E289" s="128">
        <f t="shared" si="77"/>
        <v>4</v>
      </c>
      <c r="F289" s="128">
        <f t="shared" si="78"/>
        <v>0</v>
      </c>
      <c r="G289" s="129">
        <v>286</v>
      </c>
      <c r="H289" s="204" t="str">
        <f t="shared" si="79"/>
        <v/>
      </c>
      <c r="I289" s="169" t="str">
        <f>AC289&amp;"-"&amp;IF(AC289="","",COUNTIF($AC$4:AC289,AC289))</f>
        <v>-</v>
      </c>
      <c r="J289" s="124"/>
      <c r="K289" s="161"/>
      <c r="L289" s="161"/>
      <c r="M289" s="160"/>
      <c r="N289" s="174"/>
      <c r="O289" s="118"/>
      <c r="P289" s="56"/>
      <c r="Q289" s="25"/>
      <c r="R289" s="130" t="str">
        <f t="shared" si="80"/>
        <v/>
      </c>
      <c r="S289" s="26"/>
      <c r="T289" s="26"/>
      <c r="U289" s="227"/>
      <c r="V289" s="27"/>
      <c r="W289" s="28"/>
      <c r="X289" s="119"/>
      <c r="Y289" s="119"/>
      <c r="Z289" s="119"/>
      <c r="AA289" s="119"/>
      <c r="AB289" s="119"/>
      <c r="AC289" s="119" t="str">
        <f>IF(AB289="","",COUNTIF($AB$4:AB289,AB289))</f>
        <v/>
      </c>
      <c r="AD289" s="175"/>
      <c r="AE289" s="323"/>
      <c r="AF289" s="175"/>
      <c r="AG289" s="236"/>
      <c r="AH289" s="262">
        <f t="shared" si="81"/>
        <v>0</v>
      </c>
      <c r="AI289" s="47"/>
      <c r="AJ289" s="87" t="str">
        <f t="shared" si="74"/>
        <v/>
      </c>
      <c r="AK289" s="29"/>
      <c r="AL289" s="30"/>
      <c r="AM289" s="109"/>
      <c r="AN289" s="29"/>
      <c r="AO289" s="33"/>
      <c r="AP289" s="31"/>
      <c r="AQ289" s="92"/>
      <c r="AR289" s="106"/>
      <c r="AS289" s="32"/>
      <c r="AT289" s="31"/>
      <c r="AU289" s="32"/>
      <c r="AV289" s="265"/>
      <c r="AW289" s="271"/>
      <c r="AX289" s="271" t="str">
        <f t="shared" si="84"/>
        <v/>
      </c>
      <c r="AY289" s="282" t="str">
        <f t="shared" si="85"/>
        <v/>
      </c>
      <c r="AZ289" s="276"/>
      <c r="BA289" s="276"/>
      <c r="BB289" s="276"/>
      <c r="BC289" s="276"/>
      <c r="BD289" s="276"/>
      <c r="BE289" s="277"/>
      <c r="BF289" s="277"/>
    </row>
    <row r="290" spans="1:58" ht="24" customHeight="1">
      <c r="A290" s="126">
        <f t="shared" si="82"/>
        <v>7</v>
      </c>
      <c r="B290" s="126">
        <f t="shared" si="83"/>
        <v>0</v>
      </c>
      <c r="C290" s="128">
        <f t="shared" si="75"/>
        <v>9</v>
      </c>
      <c r="D290" s="128">
        <f t="shared" si="76"/>
        <v>0</v>
      </c>
      <c r="E290" s="128">
        <f t="shared" si="77"/>
        <v>4</v>
      </c>
      <c r="F290" s="128">
        <f t="shared" si="78"/>
        <v>0</v>
      </c>
      <c r="G290" s="129">
        <v>287</v>
      </c>
      <c r="H290" s="204" t="str">
        <f t="shared" si="79"/>
        <v/>
      </c>
      <c r="I290" s="169" t="str">
        <f>AC290&amp;"-"&amp;IF(AC290="","",COUNTIF($AC$4:AC290,AC290))</f>
        <v>-</v>
      </c>
      <c r="J290" s="124"/>
      <c r="K290" s="161"/>
      <c r="L290" s="161"/>
      <c r="M290" s="160"/>
      <c r="N290" s="174"/>
      <c r="O290" s="118"/>
      <c r="P290" s="56"/>
      <c r="Q290" s="25"/>
      <c r="R290" s="130" t="str">
        <f t="shared" si="80"/>
        <v/>
      </c>
      <c r="S290" s="26"/>
      <c r="T290" s="26"/>
      <c r="U290" s="227"/>
      <c r="V290" s="27"/>
      <c r="W290" s="28"/>
      <c r="X290" s="119"/>
      <c r="Y290" s="119"/>
      <c r="Z290" s="119"/>
      <c r="AA290" s="119"/>
      <c r="AB290" s="119"/>
      <c r="AC290" s="119" t="str">
        <f>IF(AB290="","",COUNTIF($AB$4:AB290,AB290))</f>
        <v/>
      </c>
      <c r="AD290" s="175"/>
      <c r="AE290" s="323"/>
      <c r="AF290" s="175"/>
      <c r="AG290" s="236"/>
      <c r="AH290" s="262">
        <f t="shared" si="81"/>
        <v>0</v>
      </c>
      <c r="AI290" s="47"/>
      <c r="AJ290" s="87" t="str">
        <f t="shared" si="74"/>
        <v/>
      </c>
      <c r="AK290" s="29"/>
      <c r="AL290" s="30"/>
      <c r="AM290" s="109"/>
      <c r="AN290" s="29"/>
      <c r="AO290" s="33"/>
      <c r="AP290" s="31"/>
      <c r="AQ290" s="92"/>
      <c r="AR290" s="106"/>
      <c r="AS290" s="32"/>
      <c r="AT290" s="31"/>
      <c r="AU290" s="32"/>
      <c r="AV290" s="265"/>
      <c r="AW290" s="271"/>
      <c r="AX290" s="271" t="str">
        <f t="shared" si="84"/>
        <v/>
      </c>
      <c r="AY290" s="282" t="str">
        <f t="shared" si="85"/>
        <v/>
      </c>
      <c r="AZ290" s="276"/>
      <c r="BA290" s="276"/>
      <c r="BB290" s="276"/>
      <c r="BC290" s="276"/>
      <c r="BD290" s="276"/>
      <c r="BE290" s="277"/>
      <c r="BF290" s="277"/>
    </row>
    <row r="291" spans="1:58" ht="24" customHeight="1">
      <c r="A291" s="126">
        <f t="shared" si="82"/>
        <v>7</v>
      </c>
      <c r="B291" s="126">
        <f t="shared" si="83"/>
        <v>0</v>
      </c>
      <c r="C291" s="128">
        <f t="shared" si="75"/>
        <v>9</v>
      </c>
      <c r="D291" s="128">
        <f t="shared" si="76"/>
        <v>0</v>
      </c>
      <c r="E291" s="128">
        <f t="shared" si="77"/>
        <v>4</v>
      </c>
      <c r="F291" s="128">
        <f t="shared" si="78"/>
        <v>0</v>
      </c>
      <c r="G291" s="129">
        <v>288</v>
      </c>
      <c r="H291" s="204" t="str">
        <f t="shared" si="79"/>
        <v/>
      </c>
      <c r="I291" s="169" t="str">
        <f>AC291&amp;"-"&amp;IF(AC291="","",COUNTIF($AC$4:AC291,AC291))</f>
        <v>-</v>
      </c>
      <c r="J291" s="124"/>
      <c r="K291" s="161"/>
      <c r="L291" s="161"/>
      <c r="M291" s="160"/>
      <c r="N291" s="174"/>
      <c r="O291" s="118"/>
      <c r="P291" s="56"/>
      <c r="Q291" s="25"/>
      <c r="R291" s="130" t="str">
        <f t="shared" si="80"/>
        <v/>
      </c>
      <c r="S291" s="26"/>
      <c r="T291" s="26"/>
      <c r="U291" s="227"/>
      <c r="V291" s="27"/>
      <c r="W291" s="28"/>
      <c r="X291" s="119"/>
      <c r="Y291" s="119"/>
      <c r="Z291" s="119"/>
      <c r="AA291" s="119"/>
      <c r="AB291" s="119"/>
      <c r="AC291" s="119" t="str">
        <f>IF(AB291="","",COUNTIF($AB$4:AB291,AB291))</f>
        <v/>
      </c>
      <c r="AD291" s="175"/>
      <c r="AE291" s="323"/>
      <c r="AF291" s="175"/>
      <c r="AG291" s="236"/>
      <c r="AH291" s="262">
        <f t="shared" si="81"/>
        <v>0</v>
      </c>
      <c r="AI291" s="47"/>
      <c r="AJ291" s="87" t="str">
        <f t="shared" si="74"/>
        <v/>
      </c>
      <c r="AK291" s="29"/>
      <c r="AL291" s="30"/>
      <c r="AM291" s="109"/>
      <c r="AN291" s="29"/>
      <c r="AO291" s="33"/>
      <c r="AP291" s="31"/>
      <c r="AQ291" s="92"/>
      <c r="AR291" s="106"/>
      <c r="AS291" s="32"/>
      <c r="AT291" s="31"/>
      <c r="AU291" s="32"/>
      <c r="AV291" s="265"/>
      <c r="AW291" s="271"/>
      <c r="AX291" s="271" t="str">
        <f t="shared" si="84"/>
        <v/>
      </c>
      <c r="AY291" s="282" t="str">
        <f t="shared" si="85"/>
        <v/>
      </c>
      <c r="AZ291" s="276"/>
      <c r="BA291" s="276"/>
      <c r="BB291" s="276"/>
      <c r="BC291" s="276"/>
      <c r="BD291" s="276"/>
      <c r="BE291" s="277"/>
      <c r="BF291" s="277"/>
    </row>
    <row r="292" spans="1:58" ht="24" customHeight="1">
      <c r="A292" s="126">
        <f t="shared" si="82"/>
        <v>7</v>
      </c>
      <c r="B292" s="126">
        <f t="shared" si="83"/>
        <v>0</v>
      </c>
      <c r="C292" s="128">
        <f t="shared" si="75"/>
        <v>9</v>
      </c>
      <c r="D292" s="128">
        <f t="shared" si="76"/>
        <v>0</v>
      </c>
      <c r="E292" s="128">
        <f t="shared" si="77"/>
        <v>4</v>
      </c>
      <c r="F292" s="128">
        <f t="shared" si="78"/>
        <v>0</v>
      </c>
      <c r="G292" s="129">
        <v>289</v>
      </c>
      <c r="H292" s="204" t="str">
        <f t="shared" si="79"/>
        <v/>
      </c>
      <c r="I292" s="169" t="str">
        <f>AC292&amp;"-"&amp;IF(AC292="","",COUNTIF($AC$4:AC292,AC292))</f>
        <v>-</v>
      </c>
      <c r="J292" s="124"/>
      <c r="K292" s="161"/>
      <c r="L292" s="161"/>
      <c r="M292" s="160"/>
      <c r="N292" s="174"/>
      <c r="O292" s="118"/>
      <c r="P292" s="56"/>
      <c r="Q292" s="25"/>
      <c r="R292" s="130" t="str">
        <f t="shared" si="80"/>
        <v/>
      </c>
      <c r="S292" s="26"/>
      <c r="T292" s="26"/>
      <c r="U292" s="227"/>
      <c r="V292" s="27"/>
      <c r="W292" s="28"/>
      <c r="X292" s="119"/>
      <c r="Y292" s="119"/>
      <c r="Z292" s="119"/>
      <c r="AA292" s="119"/>
      <c r="AB292" s="119"/>
      <c r="AC292" s="119" t="str">
        <f>IF(AB292="","",COUNTIF($AB$4:AB292,AB292))</f>
        <v/>
      </c>
      <c r="AD292" s="175"/>
      <c r="AE292" s="323"/>
      <c r="AF292" s="175"/>
      <c r="AG292" s="236"/>
      <c r="AH292" s="262">
        <f t="shared" si="81"/>
        <v>0</v>
      </c>
      <c r="AI292" s="47"/>
      <c r="AJ292" s="87" t="str">
        <f t="shared" si="74"/>
        <v/>
      </c>
      <c r="AK292" s="29"/>
      <c r="AL292" s="30"/>
      <c r="AM292" s="109"/>
      <c r="AN292" s="29"/>
      <c r="AO292" s="33"/>
      <c r="AP292" s="31"/>
      <c r="AQ292" s="92"/>
      <c r="AR292" s="106"/>
      <c r="AS292" s="32"/>
      <c r="AT292" s="31"/>
      <c r="AU292" s="32"/>
      <c r="AV292" s="265"/>
      <c r="AW292" s="271"/>
      <c r="AX292" s="271" t="str">
        <f t="shared" si="84"/>
        <v/>
      </c>
      <c r="AY292" s="282" t="str">
        <f t="shared" si="85"/>
        <v/>
      </c>
      <c r="AZ292" s="276"/>
      <c r="BA292" s="276"/>
      <c r="BB292" s="276"/>
      <c r="BC292" s="276"/>
      <c r="BD292" s="276"/>
      <c r="BE292" s="277"/>
      <c r="BF292" s="277"/>
    </row>
    <row r="293" spans="1:58" ht="24" customHeight="1">
      <c r="A293" s="126">
        <f t="shared" si="82"/>
        <v>7</v>
      </c>
      <c r="B293" s="126">
        <f t="shared" si="83"/>
        <v>0</v>
      </c>
      <c r="C293" s="128">
        <f t="shared" si="75"/>
        <v>9</v>
      </c>
      <c r="D293" s="128">
        <f t="shared" si="76"/>
        <v>0</v>
      </c>
      <c r="E293" s="128">
        <f t="shared" si="77"/>
        <v>4</v>
      </c>
      <c r="F293" s="128">
        <f t="shared" si="78"/>
        <v>0</v>
      </c>
      <c r="G293" s="129">
        <v>290</v>
      </c>
      <c r="H293" s="204" t="str">
        <f t="shared" si="79"/>
        <v/>
      </c>
      <c r="I293" s="169" t="str">
        <f>AC293&amp;"-"&amp;IF(AC293="","",COUNTIF($AC$4:AC293,AC293))</f>
        <v>-</v>
      </c>
      <c r="J293" s="124"/>
      <c r="K293" s="161"/>
      <c r="L293" s="161"/>
      <c r="M293" s="160"/>
      <c r="N293" s="174"/>
      <c r="O293" s="118"/>
      <c r="P293" s="56"/>
      <c r="Q293" s="25"/>
      <c r="R293" s="130" t="str">
        <f t="shared" si="80"/>
        <v/>
      </c>
      <c r="S293" s="26"/>
      <c r="T293" s="26"/>
      <c r="U293" s="227"/>
      <c r="V293" s="27"/>
      <c r="W293" s="28"/>
      <c r="X293" s="119"/>
      <c r="Y293" s="119"/>
      <c r="Z293" s="119"/>
      <c r="AA293" s="119"/>
      <c r="AB293" s="119"/>
      <c r="AC293" s="119" t="str">
        <f>IF(AB293="","",COUNTIF($AB$4:AB293,AB293))</f>
        <v/>
      </c>
      <c r="AD293" s="175"/>
      <c r="AE293" s="323"/>
      <c r="AF293" s="175"/>
      <c r="AG293" s="236"/>
      <c r="AH293" s="262">
        <f t="shared" si="81"/>
        <v>0</v>
      </c>
      <c r="AI293" s="47"/>
      <c r="AJ293" s="87" t="str">
        <f t="shared" si="74"/>
        <v/>
      </c>
      <c r="AK293" s="29"/>
      <c r="AL293" s="30"/>
      <c r="AM293" s="109"/>
      <c r="AN293" s="29"/>
      <c r="AO293" s="33"/>
      <c r="AP293" s="31"/>
      <c r="AQ293" s="92"/>
      <c r="AR293" s="106"/>
      <c r="AS293" s="32"/>
      <c r="AT293" s="31"/>
      <c r="AU293" s="32"/>
      <c r="AV293" s="265"/>
      <c r="AW293" s="271"/>
      <c r="AX293" s="271" t="str">
        <f t="shared" si="84"/>
        <v/>
      </c>
      <c r="AY293" s="282" t="str">
        <f t="shared" si="85"/>
        <v/>
      </c>
      <c r="AZ293" s="276"/>
      <c r="BA293" s="276"/>
      <c r="BB293" s="276"/>
      <c r="BC293" s="276"/>
      <c r="BD293" s="276"/>
      <c r="BE293" s="277"/>
      <c r="BF293" s="277"/>
    </row>
    <row r="294" spans="1:58" ht="24" customHeight="1">
      <c r="A294" s="126">
        <f t="shared" si="82"/>
        <v>7</v>
      </c>
      <c r="B294" s="126">
        <f t="shared" si="83"/>
        <v>0</v>
      </c>
      <c r="C294" s="128">
        <f t="shared" si="75"/>
        <v>9</v>
      </c>
      <c r="D294" s="128">
        <f t="shared" si="76"/>
        <v>0</v>
      </c>
      <c r="E294" s="128">
        <f t="shared" si="77"/>
        <v>4</v>
      </c>
      <c r="F294" s="128">
        <f t="shared" si="78"/>
        <v>0</v>
      </c>
      <c r="G294" s="129">
        <v>291</v>
      </c>
      <c r="H294" s="204" t="str">
        <f t="shared" si="79"/>
        <v/>
      </c>
      <c r="I294" s="169" t="str">
        <f>AC294&amp;"-"&amp;IF(AC294="","",COUNTIF($AC$4:AC294,AC294))</f>
        <v>-</v>
      </c>
      <c r="J294" s="124"/>
      <c r="K294" s="161"/>
      <c r="L294" s="161"/>
      <c r="M294" s="160"/>
      <c r="N294" s="174"/>
      <c r="O294" s="118"/>
      <c r="P294" s="56"/>
      <c r="Q294" s="25"/>
      <c r="R294" s="130" t="str">
        <f t="shared" si="80"/>
        <v/>
      </c>
      <c r="S294" s="26"/>
      <c r="T294" s="26"/>
      <c r="U294" s="227"/>
      <c r="V294" s="27"/>
      <c r="W294" s="28"/>
      <c r="X294" s="119"/>
      <c r="Y294" s="119"/>
      <c r="Z294" s="119"/>
      <c r="AA294" s="119"/>
      <c r="AB294" s="119"/>
      <c r="AC294" s="119" t="str">
        <f>IF(AB294="","",COUNTIF($AB$4:AB294,AB294))</f>
        <v/>
      </c>
      <c r="AD294" s="175"/>
      <c r="AE294" s="323"/>
      <c r="AF294" s="175"/>
      <c r="AG294" s="236"/>
      <c r="AH294" s="262">
        <f t="shared" si="81"/>
        <v>0</v>
      </c>
      <c r="AI294" s="47"/>
      <c r="AJ294" s="87" t="str">
        <f t="shared" si="74"/>
        <v/>
      </c>
      <c r="AK294" s="29"/>
      <c r="AL294" s="30"/>
      <c r="AM294" s="109"/>
      <c r="AN294" s="29"/>
      <c r="AO294" s="33"/>
      <c r="AP294" s="31"/>
      <c r="AQ294" s="92"/>
      <c r="AR294" s="106"/>
      <c r="AS294" s="32"/>
      <c r="AT294" s="31"/>
      <c r="AU294" s="32"/>
      <c r="AV294" s="265"/>
      <c r="AW294" s="271"/>
      <c r="AX294" s="271" t="str">
        <f t="shared" si="84"/>
        <v/>
      </c>
      <c r="AY294" s="282" t="str">
        <f t="shared" si="85"/>
        <v/>
      </c>
      <c r="AZ294" s="276"/>
      <c r="BA294" s="276"/>
      <c r="BB294" s="276"/>
      <c r="BC294" s="276"/>
      <c r="BD294" s="276"/>
      <c r="BE294" s="277"/>
      <c r="BF294" s="277"/>
    </row>
    <row r="295" spans="1:58" ht="24" customHeight="1">
      <c r="A295" s="126">
        <f t="shared" si="82"/>
        <v>7</v>
      </c>
      <c r="B295" s="126">
        <f t="shared" si="83"/>
        <v>0</v>
      </c>
      <c r="C295" s="128">
        <f t="shared" si="75"/>
        <v>9</v>
      </c>
      <c r="D295" s="128">
        <f t="shared" si="76"/>
        <v>0</v>
      </c>
      <c r="E295" s="128">
        <f t="shared" si="77"/>
        <v>4</v>
      </c>
      <c r="F295" s="128">
        <f t="shared" si="78"/>
        <v>0</v>
      </c>
      <c r="G295" s="129">
        <v>292</v>
      </c>
      <c r="H295" s="204" t="str">
        <f t="shared" si="79"/>
        <v/>
      </c>
      <c r="I295" s="169" t="str">
        <f>AC295&amp;"-"&amp;IF(AC295="","",COUNTIF($AC$4:AC295,AC295))</f>
        <v>-</v>
      </c>
      <c r="J295" s="124"/>
      <c r="K295" s="161"/>
      <c r="L295" s="161"/>
      <c r="M295" s="160"/>
      <c r="N295" s="174"/>
      <c r="O295" s="118"/>
      <c r="P295" s="56"/>
      <c r="Q295" s="25"/>
      <c r="R295" s="130" t="str">
        <f t="shared" si="80"/>
        <v/>
      </c>
      <c r="S295" s="26"/>
      <c r="T295" s="26"/>
      <c r="U295" s="227"/>
      <c r="V295" s="27"/>
      <c r="W295" s="28"/>
      <c r="X295" s="119"/>
      <c r="Y295" s="119"/>
      <c r="Z295" s="119"/>
      <c r="AA295" s="119"/>
      <c r="AB295" s="119"/>
      <c r="AC295" s="119" t="str">
        <f>IF(AB295="","",COUNTIF($AB$4:AB295,AB295))</f>
        <v/>
      </c>
      <c r="AD295" s="175"/>
      <c r="AE295" s="323"/>
      <c r="AF295" s="175"/>
      <c r="AG295" s="236"/>
      <c r="AH295" s="262">
        <f t="shared" si="81"/>
        <v>0</v>
      </c>
      <c r="AI295" s="47"/>
      <c r="AJ295" s="87" t="str">
        <f t="shared" si="74"/>
        <v/>
      </c>
      <c r="AK295" s="29"/>
      <c r="AL295" s="30"/>
      <c r="AM295" s="109"/>
      <c r="AN295" s="29"/>
      <c r="AO295" s="33"/>
      <c r="AP295" s="31"/>
      <c r="AQ295" s="92"/>
      <c r="AR295" s="106"/>
      <c r="AS295" s="32"/>
      <c r="AT295" s="31"/>
      <c r="AU295" s="32"/>
      <c r="AV295" s="265"/>
      <c r="AW295" s="271"/>
      <c r="AX295" s="271" t="str">
        <f t="shared" si="84"/>
        <v/>
      </c>
      <c r="AY295" s="282" t="str">
        <f t="shared" si="85"/>
        <v/>
      </c>
      <c r="AZ295" s="276"/>
      <c r="BA295" s="276"/>
      <c r="BB295" s="276"/>
      <c r="BC295" s="276"/>
      <c r="BD295" s="276"/>
      <c r="BE295" s="277"/>
      <c r="BF295" s="277"/>
    </row>
    <row r="296" spans="1:58" ht="24" customHeight="1">
      <c r="A296" s="126">
        <f t="shared" si="82"/>
        <v>7</v>
      </c>
      <c r="B296" s="126">
        <f t="shared" si="83"/>
        <v>0</v>
      </c>
      <c r="C296" s="128">
        <f t="shared" si="75"/>
        <v>9</v>
      </c>
      <c r="D296" s="128">
        <f t="shared" si="76"/>
        <v>0</v>
      </c>
      <c r="E296" s="128">
        <f t="shared" si="77"/>
        <v>4</v>
      </c>
      <c r="F296" s="128">
        <f t="shared" si="78"/>
        <v>0</v>
      </c>
      <c r="G296" s="129">
        <v>293</v>
      </c>
      <c r="H296" s="204" t="str">
        <f t="shared" si="79"/>
        <v/>
      </c>
      <c r="I296" s="169" t="str">
        <f>AC296&amp;"-"&amp;IF(AC296="","",COUNTIF($AC$4:AC296,AC296))</f>
        <v>-</v>
      </c>
      <c r="J296" s="124"/>
      <c r="K296" s="161"/>
      <c r="L296" s="161"/>
      <c r="M296" s="160"/>
      <c r="N296" s="174"/>
      <c r="O296" s="118"/>
      <c r="P296" s="56"/>
      <c r="Q296" s="25"/>
      <c r="R296" s="130" t="str">
        <f t="shared" si="80"/>
        <v/>
      </c>
      <c r="S296" s="26"/>
      <c r="T296" s="26"/>
      <c r="U296" s="227"/>
      <c r="V296" s="27"/>
      <c r="W296" s="28"/>
      <c r="X296" s="119"/>
      <c r="Y296" s="119"/>
      <c r="Z296" s="119"/>
      <c r="AA296" s="119"/>
      <c r="AB296" s="119"/>
      <c r="AC296" s="119" t="str">
        <f>IF(AB296="","",COUNTIF($AB$4:AB296,AB296))</f>
        <v/>
      </c>
      <c r="AD296" s="175"/>
      <c r="AE296" s="323"/>
      <c r="AF296" s="175"/>
      <c r="AG296" s="236"/>
      <c r="AH296" s="262">
        <f t="shared" si="81"/>
        <v>0</v>
      </c>
      <c r="AI296" s="47"/>
      <c r="AJ296" s="87" t="str">
        <f t="shared" si="74"/>
        <v/>
      </c>
      <c r="AK296" s="29"/>
      <c r="AL296" s="30"/>
      <c r="AM296" s="109"/>
      <c r="AN296" s="29"/>
      <c r="AO296" s="33"/>
      <c r="AP296" s="31"/>
      <c r="AQ296" s="92"/>
      <c r="AR296" s="106"/>
      <c r="AS296" s="32"/>
      <c r="AT296" s="31"/>
      <c r="AU296" s="32"/>
      <c r="AV296" s="265"/>
      <c r="AW296" s="271"/>
      <c r="AX296" s="271" t="str">
        <f t="shared" si="84"/>
        <v/>
      </c>
      <c r="AY296" s="282" t="str">
        <f t="shared" si="85"/>
        <v/>
      </c>
      <c r="AZ296" s="276"/>
      <c r="BA296" s="276"/>
      <c r="BB296" s="276"/>
      <c r="BC296" s="276"/>
      <c r="BD296" s="276"/>
      <c r="BE296" s="277"/>
      <c r="BF296" s="277"/>
    </row>
    <row r="297" spans="1:58" ht="24" customHeight="1">
      <c r="A297" s="126">
        <f t="shared" si="82"/>
        <v>7</v>
      </c>
      <c r="B297" s="126">
        <f t="shared" si="83"/>
        <v>0</v>
      </c>
      <c r="C297" s="128">
        <f t="shared" si="75"/>
        <v>9</v>
      </c>
      <c r="D297" s="128">
        <f t="shared" si="76"/>
        <v>0</v>
      </c>
      <c r="E297" s="128">
        <f t="shared" si="77"/>
        <v>4</v>
      </c>
      <c r="F297" s="128">
        <f t="shared" si="78"/>
        <v>0</v>
      </c>
      <c r="G297" s="129">
        <v>294</v>
      </c>
      <c r="H297" s="204" t="str">
        <f t="shared" si="79"/>
        <v/>
      </c>
      <c r="I297" s="169" t="str">
        <f>AC297&amp;"-"&amp;IF(AC297="","",COUNTIF($AC$4:AC297,AC297))</f>
        <v>-</v>
      </c>
      <c r="J297" s="124"/>
      <c r="K297" s="161"/>
      <c r="L297" s="161"/>
      <c r="M297" s="160"/>
      <c r="N297" s="174"/>
      <c r="O297" s="118"/>
      <c r="P297" s="56"/>
      <c r="Q297" s="25"/>
      <c r="R297" s="130" t="str">
        <f t="shared" si="80"/>
        <v/>
      </c>
      <c r="S297" s="26"/>
      <c r="T297" s="26"/>
      <c r="U297" s="227"/>
      <c r="V297" s="27"/>
      <c r="W297" s="28"/>
      <c r="X297" s="119"/>
      <c r="Y297" s="119"/>
      <c r="Z297" s="119"/>
      <c r="AA297" s="119"/>
      <c r="AB297" s="119"/>
      <c r="AC297" s="119" t="str">
        <f>IF(AB297="","",COUNTIF($AB$4:AB297,AB297))</f>
        <v/>
      </c>
      <c r="AD297" s="175"/>
      <c r="AE297" s="323"/>
      <c r="AF297" s="175"/>
      <c r="AG297" s="236"/>
      <c r="AH297" s="262">
        <f t="shared" si="81"/>
        <v>0</v>
      </c>
      <c r="AI297" s="47"/>
      <c r="AJ297" s="87" t="str">
        <f t="shared" ref="AJ297:AJ314" si="86">IF(Q297="","",HOUR(Q297))</f>
        <v/>
      </c>
      <c r="AK297" s="29"/>
      <c r="AL297" s="30"/>
      <c r="AM297" s="109"/>
      <c r="AN297" s="29"/>
      <c r="AO297" s="33"/>
      <c r="AP297" s="31"/>
      <c r="AQ297" s="92"/>
      <c r="AR297" s="106"/>
      <c r="AS297" s="32"/>
      <c r="AT297" s="31"/>
      <c r="AU297" s="32"/>
      <c r="AV297" s="265"/>
      <c r="AW297" s="271"/>
      <c r="AX297" s="271" t="str">
        <f t="shared" si="84"/>
        <v/>
      </c>
      <c r="AY297" s="282" t="str">
        <f t="shared" si="85"/>
        <v/>
      </c>
      <c r="AZ297" s="276"/>
      <c r="BA297" s="276"/>
      <c r="BB297" s="276"/>
      <c r="BC297" s="276"/>
      <c r="BD297" s="276"/>
      <c r="BE297" s="277"/>
      <c r="BF297" s="277"/>
    </row>
    <row r="298" spans="1:58" ht="24" customHeight="1">
      <c r="A298" s="126">
        <f t="shared" si="82"/>
        <v>7</v>
      </c>
      <c r="B298" s="126">
        <f t="shared" si="83"/>
        <v>0</v>
      </c>
      <c r="C298" s="128">
        <f t="shared" si="75"/>
        <v>9</v>
      </c>
      <c r="D298" s="128">
        <f t="shared" si="76"/>
        <v>0</v>
      </c>
      <c r="E298" s="128">
        <f t="shared" si="77"/>
        <v>4</v>
      </c>
      <c r="F298" s="128">
        <f t="shared" si="78"/>
        <v>0</v>
      </c>
      <c r="G298" s="129">
        <v>295</v>
      </c>
      <c r="H298" s="204" t="str">
        <f t="shared" si="79"/>
        <v/>
      </c>
      <c r="I298" s="169" t="str">
        <f>AC298&amp;"-"&amp;IF(AC298="","",COUNTIF($AC$4:AC298,AC298))</f>
        <v>-</v>
      </c>
      <c r="J298" s="124"/>
      <c r="K298" s="161"/>
      <c r="L298" s="161"/>
      <c r="M298" s="160"/>
      <c r="N298" s="174"/>
      <c r="O298" s="118"/>
      <c r="P298" s="56"/>
      <c r="Q298" s="25"/>
      <c r="R298" s="130" t="str">
        <f t="shared" si="80"/>
        <v/>
      </c>
      <c r="S298" s="26"/>
      <c r="T298" s="26"/>
      <c r="U298" s="227"/>
      <c r="V298" s="27"/>
      <c r="W298" s="28"/>
      <c r="X298" s="119"/>
      <c r="Y298" s="119"/>
      <c r="Z298" s="119"/>
      <c r="AA298" s="119"/>
      <c r="AB298" s="119"/>
      <c r="AC298" s="119" t="str">
        <f>IF(AB298="","",COUNTIF($AB$4:AB298,AB298))</f>
        <v/>
      </c>
      <c r="AD298" s="175"/>
      <c r="AE298" s="323"/>
      <c r="AF298" s="175"/>
      <c r="AG298" s="236"/>
      <c r="AH298" s="262">
        <f t="shared" si="81"/>
        <v>0</v>
      </c>
      <c r="AI298" s="47"/>
      <c r="AJ298" s="87" t="str">
        <f t="shared" si="86"/>
        <v/>
      </c>
      <c r="AK298" s="29"/>
      <c r="AL298" s="30"/>
      <c r="AM298" s="109"/>
      <c r="AN298" s="29"/>
      <c r="AO298" s="33"/>
      <c r="AP298" s="31"/>
      <c r="AQ298" s="92"/>
      <c r="AR298" s="106"/>
      <c r="AS298" s="32"/>
      <c r="AT298" s="31"/>
      <c r="AU298" s="32"/>
      <c r="AV298" s="265"/>
      <c r="AW298" s="271"/>
      <c r="AX298" s="271" t="str">
        <f t="shared" si="84"/>
        <v/>
      </c>
      <c r="AY298" s="282" t="str">
        <f t="shared" si="85"/>
        <v/>
      </c>
      <c r="AZ298" s="276"/>
      <c r="BA298" s="276"/>
      <c r="BB298" s="276"/>
      <c r="BC298" s="276"/>
      <c r="BD298" s="276"/>
      <c r="BE298" s="277"/>
      <c r="BF298" s="277"/>
    </row>
    <row r="299" spans="1:58" ht="24" customHeight="1">
      <c r="A299" s="126">
        <f t="shared" si="82"/>
        <v>7</v>
      </c>
      <c r="B299" s="126">
        <f t="shared" si="83"/>
        <v>0</v>
      </c>
      <c r="C299" s="128">
        <f t="shared" si="75"/>
        <v>9</v>
      </c>
      <c r="D299" s="128">
        <f t="shared" si="76"/>
        <v>0</v>
      </c>
      <c r="E299" s="128">
        <f t="shared" si="77"/>
        <v>4</v>
      </c>
      <c r="F299" s="128">
        <f t="shared" si="78"/>
        <v>0</v>
      </c>
      <c r="G299" s="129">
        <v>296</v>
      </c>
      <c r="H299" s="204" t="str">
        <f t="shared" si="79"/>
        <v/>
      </c>
      <c r="I299" s="169" t="str">
        <f>AC299&amp;"-"&amp;IF(AC299="","",COUNTIF($AC$4:AC299,AC299))</f>
        <v>-</v>
      </c>
      <c r="J299" s="124"/>
      <c r="K299" s="161"/>
      <c r="L299" s="161"/>
      <c r="M299" s="160"/>
      <c r="N299" s="174"/>
      <c r="O299" s="118"/>
      <c r="P299" s="56"/>
      <c r="Q299" s="25"/>
      <c r="R299" s="130" t="str">
        <f t="shared" si="80"/>
        <v/>
      </c>
      <c r="S299" s="26"/>
      <c r="T299" s="26"/>
      <c r="U299" s="227"/>
      <c r="V299" s="27"/>
      <c r="W299" s="28"/>
      <c r="X299" s="119"/>
      <c r="Y299" s="119"/>
      <c r="Z299" s="119"/>
      <c r="AA299" s="119"/>
      <c r="AB299" s="119"/>
      <c r="AC299" s="119" t="str">
        <f>IF(AB299="","",COUNTIF($AB$4:AB299,AB299))</f>
        <v/>
      </c>
      <c r="AD299" s="175"/>
      <c r="AE299" s="323"/>
      <c r="AF299" s="175"/>
      <c r="AG299" s="236"/>
      <c r="AH299" s="262">
        <f t="shared" si="81"/>
        <v>0</v>
      </c>
      <c r="AI299" s="47"/>
      <c r="AJ299" s="87" t="str">
        <f t="shared" si="86"/>
        <v/>
      </c>
      <c r="AK299" s="29"/>
      <c r="AL299" s="30"/>
      <c r="AM299" s="109"/>
      <c r="AN299" s="29"/>
      <c r="AO299" s="33"/>
      <c r="AP299" s="31"/>
      <c r="AQ299" s="92"/>
      <c r="AR299" s="106"/>
      <c r="AS299" s="32"/>
      <c r="AT299" s="31"/>
      <c r="AU299" s="32"/>
      <c r="AV299" s="265"/>
      <c r="AW299" s="271"/>
      <c r="AX299" s="271" t="str">
        <f t="shared" si="84"/>
        <v/>
      </c>
      <c r="AY299" s="282" t="str">
        <f t="shared" si="85"/>
        <v/>
      </c>
      <c r="AZ299" s="276"/>
      <c r="BA299" s="276"/>
      <c r="BB299" s="276"/>
      <c r="BC299" s="276"/>
      <c r="BD299" s="276"/>
      <c r="BE299" s="277"/>
      <c r="BF299" s="277"/>
    </row>
    <row r="300" spans="1:58" ht="24" customHeight="1">
      <c r="A300" s="126">
        <f t="shared" si="82"/>
        <v>7</v>
      </c>
      <c r="B300" s="126">
        <f t="shared" si="83"/>
        <v>0</v>
      </c>
      <c r="C300" s="128">
        <f t="shared" si="75"/>
        <v>9</v>
      </c>
      <c r="D300" s="128">
        <f t="shared" si="76"/>
        <v>0</v>
      </c>
      <c r="E300" s="128">
        <f t="shared" si="77"/>
        <v>4</v>
      </c>
      <c r="F300" s="128">
        <f t="shared" si="78"/>
        <v>0</v>
      </c>
      <c r="G300" s="129">
        <v>297</v>
      </c>
      <c r="H300" s="204" t="str">
        <f t="shared" si="79"/>
        <v/>
      </c>
      <c r="I300" s="169" t="str">
        <f>AC300&amp;"-"&amp;IF(AC300="","",COUNTIF($AC$4:AC300,AC300))</f>
        <v>-</v>
      </c>
      <c r="J300" s="124"/>
      <c r="K300" s="161"/>
      <c r="L300" s="161"/>
      <c r="M300" s="160"/>
      <c r="N300" s="174"/>
      <c r="O300" s="118"/>
      <c r="P300" s="56"/>
      <c r="Q300" s="25"/>
      <c r="R300" s="130" t="str">
        <f t="shared" si="80"/>
        <v/>
      </c>
      <c r="S300" s="26"/>
      <c r="T300" s="26"/>
      <c r="U300" s="227"/>
      <c r="V300" s="27"/>
      <c r="W300" s="28"/>
      <c r="X300" s="119"/>
      <c r="Y300" s="119"/>
      <c r="Z300" s="119"/>
      <c r="AA300" s="119"/>
      <c r="AB300" s="119"/>
      <c r="AC300" s="119" t="str">
        <f>IF(AB300="","",COUNTIF($AB$4:AB300,AB300))</f>
        <v/>
      </c>
      <c r="AD300" s="175"/>
      <c r="AE300" s="323"/>
      <c r="AF300" s="175"/>
      <c r="AG300" s="236"/>
      <c r="AH300" s="262">
        <f t="shared" si="81"/>
        <v>0</v>
      </c>
      <c r="AI300" s="47"/>
      <c r="AJ300" s="87" t="str">
        <f t="shared" si="86"/>
        <v/>
      </c>
      <c r="AK300" s="29"/>
      <c r="AL300" s="30"/>
      <c r="AM300" s="109"/>
      <c r="AN300" s="29"/>
      <c r="AO300" s="33"/>
      <c r="AP300" s="31"/>
      <c r="AQ300" s="92"/>
      <c r="AR300" s="106"/>
      <c r="AS300" s="32"/>
      <c r="AT300" s="31"/>
      <c r="AU300" s="32"/>
      <c r="AV300" s="265"/>
      <c r="AW300" s="271"/>
      <c r="AX300" s="271" t="str">
        <f t="shared" si="84"/>
        <v/>
      </c>
      <c r="AY300" s="282" t="str">
        <f t="shared" si="85"/>
        <v/>
      </c>
      <c r="AZ300" s="276"/>
      <c r="BA300" s="276"/>
      <c r="BB300" s="276"/>
      <c r="BC300" s="276"/>
      <c r="BD300" s="276"/>
      <c r="BE300" s="277"/>
      <c r="BF300" s="277"/>
    </row>
    <row r="301" spans="1:58" ht="24" customHeight="1">
      <c r="A301" s="126">
        <f t="shared" si="82"/>
        <v>7</v>
      </c>
      <c r="B301" s="126">
        <f t="shared" si="83"/>
        <v>0</v>
      </c>
      <c r="C301" s="128">
        <f t="shared" si="75"/>
        <v>9</v>
      </c>
      <c r="D301" s="128">
        <f t="shared" si="76"/>
        <v>0</v>
      </c>
      <c r="E301" s="128">
        <f t="shared" si="77"/>
        <v>4</v>
      </c>
      <c r="F301" s="128">
        <f t="shared" si="78"/>
        <v>0</v>
      </c>
      <c r="G301" s="129">
        <v>298</v>
      </c>
      <c r="H301" s="204" t="str">
        <f t="shared" si="79"/>
        <v/>
      </c>
      <c r="I301" s="169" t="str">
        <f>AC301&amp;"-"&amp;IF(AC301="","",COUNTIF($AC$4:AC301,AC301))</f>
        <v>-</v>
      </c>
      <c r="J301" s="124"/>
      <c r="K301" s="161"/>
      <c r="L301" s="161"/>
      <c r="M301" s="160"/>
      <c r="N301" s="174"/>
      <c r="O301" s="118"/>
      <c r="P301" s="56"/>
      <c r="Q301" s="25"/>
      <c r="R301" s="130" t="str">
        <f t="shared" si="80"/>
        <v/>
      </c>
      <c r="S301" s="26"/>
      <c r="T301" s="26"/>
      <c r="U301" s="227"/>
      <c r="V301" s="27"/>
      <c r="W301" s="28"/>
      <c r="X301" s="119"/>
      <c r="Y301" s="119"/>
      <c r="Z301" s="119"/>
      <c r="AA301" s="119"/>
      <c r="AB301" s="119"/>
      <c r="AC301" s="119" t="str">
        <f>IF(AB301="","",COUNTIF($AB$4:AB301,AB301))</f>
        <v/>
      </c>
      <c r="AD301" s="175"/>
      <c r="AE301" s="323"/>
      <c r="AF301" s="175"/>
      <c r="AG301" s="236"/>
      <c r="AH301" s="262">
        <f t="shared" si="81"/>
        <v>0</v>
      </c>
      <c r="AI301" s="47"/>
      <c r="AJ301" s="87" t="str">
        <f t="shared" si="86"/>
        <v/>
      </c>
      <c r="AK301" s="29"/>
      <c r="AL301" s="30"/>
      <c r="AM301" s="109"/>
      <c r="AN301" s="29"/>
      <c r="AO301" s="33"/>
      <c r="AP301" s="31"/>
      <c r="AQ301" s="92"/>
      <c r="AR301" s="106"/>
      <c r="AS301" s="32"/>
      <c r="AT301" s="31"/>
      <c r="AU301" s="32"/>
      <c r="AV301" s="265"/>
      <c r="AW301" s="271"/>
      <c r="AX301" s="271" t="str">
        <f t="shared" si="84"/>
        <v/>
      </c>
      <c r="AY301" s="282" t="str">
        <f t="shared" si="85"/>
        <v/>
      </c>
      <c r="AZ301" s="276"/>
      <c r="BA301" s="276"/>
      <c r="BB301" s="276"/>
      <c r="BC301" s="276"/>
      <c r="BD301" s="276"/>
      <c r="BE301" s="277"/>
      <c r="BF301" s="277"/>
    </row>
    <row r="302" spans="1:58" ht="24" customHeight="1">
      <c r="A302" s="126">
        <f t="shared" si="82"/>
        <v>7</v>
      </c>
      <c r="B302" s="126">
        <f t="shared" si="83"/>
        <v>0</v>
      </c>
      <c r="C302" s="128">
        <f t="shared" si="75"/>
        <v>9</v>
      </c>
      <c r="D302" s="128">
        <f t="shared" si="76"/>
        <v>0</v>
      </c>
      <c r="E302" s="128">
        <f t="shared" si="77"/>
        <v>4</v>
      </c>
      <c r="F302" s="128">
        <f t="shared" si="78"/>
        <v>0</v>
      </c>
      <c r="G302" s="129">
        <v>299</v>
      </c>
      <c r="H302" s="204" t="str">
        <f t="shared" si="79"/>
        <v/>
      </c>
      <c r="I302" s="169" t="str">
        <f>AC302&amp;"-"&amp;IF(AC302="","",COUNTIF($AC$4:AC302,AC302))</f>
        <v>-</v>
      </c>
      <c r="J302" s="124"/>
      <c r="K302" s="161"/>
      <c r="L302" s="161"/>
      <c r="M302" s="160"/>
      <c r="N302" s="174"/>
      <c r="O302" s="118"/>
      <c r="P302" s="56"/>
      <c r="Q302" s="25"/>
      <c r="R302" s="130" t="str">
        <f t="shared" si="80"/>
        <v/>
      </c>
      <c r="S302" s="26"/>
      <c r="T302" s="26"/>
      <c r="U302" s="227"/>
      <c r="V302" s="27"/>
      <c r="W302" s="28"/>
      <c r="X302" s="119"/>
      <c r="Y302" s="119"/>
      <c r="Z302" s="119"/>
      <c r="AA302" s="119"/>
      <c r="AB302" s="119"/>
      <c r="AC302" s="119" t="str">
        <f>IF(AB302="","",COUNTIF($AB$4:AB302,AB302))</f>
        <v/>
      </c>
      <c r="AD302" s="175"/>
      <c r="AE302" s="323"/>
      <c r="AF302" s="175"/>
      <c r="AG302" s="236"/>
      <c r="AH302" s="262">
        <f t="shared" si="81"/>
        <v>0</v>
      </c>
      <c r="AI302" s="47"/>
      <c r="AJ302" s="87" t="str">
        <f t="shared" si="86"/>
        <v/>
      </c>
      <c r="AK302" s="29"/>
      <c r="AL302" s="30"/>
      <c r="AM302" s="109"/>
      <c r="AN302" s="29"/>
      <c r="AO302" s="33"/>
      <c r="AP302" s="31"/>
      <c r="AQ302" s="92"/>
      <c r="AR302" s="106"/>
      <c r="AS302" s="32"/>
      <c r="AT302" s="31"/>
      <c r="AU302" s="32"/>
      <c r="AV302" s="265"/>
      <c r="AW302" s="271"/>
      <c r="AX302" s="271" t="str">
        <f t="shared" si="84"/>
        <v/>
      </c>
      <c r="AY302" s="282" t="str">
        <f t="shared" si="85"/>
        <v/>
      </c>
      <c r="AZ302" s="276"/>
      <c r="BA302" s="276"/>
      <c r="BB302" s="276"/>
      <c r="BC302" s="276"/>
      <c r="BD302" s="276"/>
      <c r="BE302" s="277"/>
      <c r="BF302" s="277"/>
    </row>
    <row r="303" spans="1:58" ht="24" customHeight="1">
      <c r="A303" s="126">
        <f t="shared" si="82"/>
        <v>7</v>
      </c>
      <c r="B303" s="126">
        <f t="shared" si="83"/>
        <v>0</v>
      </c>
      <c r="C303" s="128">
        <f t="shared" si="75"/>
        <v>9</v>
      </c>
      <c r="D303" s="128">
        <f t="shared" si="76"/>
        <v>0</v>
      </c>
      <c r="E303" s="128">
        <f t="shared" si="77"/>
        <v>4</v>
      </c>
      <c r="F303" s="128">
        <f t="shared" si="78"/>
        <v>0</v>
      </c>
      <c r="G303" s="129">
        <v>300</v>
      </c>
      <c r="H303" s="204" t="str">
        <f t="shared" si="79"/>
        <v/>
      </c>
      <c r="I303" s="169" t="str">
        <f>AC303&amp;"-"&amp;IF(AC303="","",COUNTIF($AC$4:AC303,AC303))</f>
        <v>-</v>
      </c>
      <c r="J303" s="124"/>
      <c r="K303" s="161"/>
      <c r="L303" s="161"/>
      <c r="M303" s="160"/>
      <c r="N303" s="174"/>
      <c r="O303" s="118"/>
      <c r="P303" s="56"/>
      <c r="Q303" s="25"/>
      <c r="R303" s="130" t="str">
        <f t="shared" si="80"/>
        <v/>
      </c>
      <c r="S303" s="26"/>
      <c r="T303" s="26"/>
      <c r="U303" s="227"/>
      <c r="V303" s="27"/>
      <c r="W303" s="28"/>
      <c r="X303" s="119"/>
      <c r="Y303" s="119"/>
      <c r="Z303" s="119"/>
      <c r="AA303" s="119"/>
      <c r="AB303" s="119"/>
      <c r="AC303" s="119" t="str">
        <f>IF(AB303="","",COUNTIF($AB$4:AB303,AB303))</f>
        <v/>
      </c>
      <c r="AD303" s="175"/>
      <c r="AE303" s="323"/>
      <c r="AF303" s="175"/>
      <c r="AG303" s="236"/>
      <c r="AH303" s="262">
        <f t="shared" si="81"/>
        <v>0</v>
      </c>
      <c r="AI303" s="47"/>
      <c r="AJ303" s="87" t="str">
        <f t="shared" si="86"/>
        <v/>
      </c>
      <c r="AK303" s="29"/>
      <c r="AL303" s="30"/>
      <c r="AM303" s="109"/>
      <c r="AN303" s="29"/>
      <c r="AO303" s="33"/>
      <c r="AP303" s="31"/>
      <c r="AQ303" s="92"/>
      <c r="AR303" s="106"/>
      <c r="AS303" s="32"/>
      <c r="AT303" s="31"/>
      <c r="AU303" s="32"/>
      <c r="AV303" s="265"/>
      <c r="AW303" s="271"/>
      <c r="AX303" s="271" t="str">
        <f t="shared" si="84"/>
        <v/>
      </c>
      <c r="AY303" s="282" t="str">
        <f t="shared" si="85"/>
        <v/>
      </c>
      <c r="AZ303" s="276"/>
      <c r="BA303" s="276"/>
      <c r="BB303" s="276"/>
      <c r="BC303" s="276"/>
      <c r="BD303" s="276"/>
      <c r="BE303" s="277"/>
      <c r="BF303" s="277"/>
    </row>
    <row r="304" spans="1:58" ht="24" customHeight="1">
      <c r="A304" s="126">
        <f t="shared" si="82"/>
        <v>7</v>
      </c>
      <c r="B304" s="126">
        <f t="shared" si="83"/>
        <v>0</v>
      </c>
      <c r="C304" s="128">
        <f t="shared" si="75"/>
        <v>9</v>
      </c>
      <c r="D304" s="128">
        <f t="shared" si="76"/>
        <v>0</v>
      </c>
      <c r="E304" s="128">
        <f t="shared" si="77"/>
        <v>4</v>
      </c>
      <c r="F304" s="128">
        <f t="shared" si="78"/>
        <v>0</v>
      </c>
      <c r="G304" s="129">
        <v>301</v>
      </c>
      <c r="H304" s="204" t="str">
        <f t="shared" si="79"/>
        <v/>
      </c>
      <c r="I304" s="169" t="str">
        <f>AC304&amp;"-"&amp;IF(AC304="","",COUNTIF($AC$4:AC304,AC304))</f>
        <v>-</v>
      </c>
      <c r="J304" s="124"/>
      <c r="K304" s="161"/>
      <c r="L304" s="161"/>
      <c r="M304" s="160"/>
      <c r="N304" s="174"/>
      <c r="O304" s="118"/>
      <c r="P304" s="56"/>
      <c r="Q304" s="25"/>
      <c r="R304" s="130" t="str">
        <f t="shared" si="80"/>
        <v/>
      </c>
      <c r="S304" s="26"/>
      <c r="T304" s="26"/>
      <c r="U304" s="227"/>
      <c r="V304" s="27"/>
      <c r="W304" s="28"/>
      <c r="X304" s="119"/>
      <c r="Y304" s="119"/>
      <c r="Z304" s="119"/>
      <c r="AA304" s="119"/>
      <c r="AB304" s="119"/>
      <c r="AC304" s="119" t="str">
        <f>IF(AB304="","",COUNTIF($AB$4:AB304,AB304))</f>
        <v/>
      </c>
      <c r="AD304" s="175"/>
      <c r="AE304" s="323"/>
      <c r="AF304" s="175"/>
      <c r="AG304" s="236"/>
      <c r="AH304" s="262">
        <f t="shared" si="81"/>
        <v>0</v>
      </c>
      <c r="AI304" s="47"/>
      <c r="AJ304" s="87" t="str">
        <f t="shared" si="86"/>
        <v/>
      </c>
      <c r="AK304" s="29"/>
      <c r="AL304" s="30"/>
      <c r="AM304" s="109"/>
      <c r="AN304" s="29"/>
      <c r="AO304" s="33"/>
      <c r="AP304" s="31"/>
      <c r="AQ304" s="92"/>
      <c r="AR304" s="106"/>
      <c r="AS304" s="32"/>
      <c r="AT304" s="31"/>
      <c r="AU304" s="32"/>
      <c r="AV304" s="265"/>
      <c r="AW304" s="271"/>
      <c r="AX304" s="271" t="str">
        <f t="shared" si="84"/>
        <v/>
      </c>
      <c r="AY304" s="282" t="str">
        <f t="shared" si="85"/>
        <v/>
      </c>
      <c r="AZ304" s="276"/>
      <c r="BA304" s="276"/>
      <c r="BB304" s="276"/>
      <c r="BC304" s="276"/>
      <c r="BD304" s="276"/>
      <c r="BE304" s="277"/>
      <c r="BF304" s="277"/>
    </row>
    <row r="305" spans="1:58" ht="24" customHeight="1">
      <c r="A305" s="126">
        <f t="shared" si="82"/>
        <v>7</v>
      </c>
      <c r="B305" s="126">
        <f t="shared" si="83"/>
        <v>0</v>
      </c>
      <c r="C305" s="128">
        <f t="shared" si="75"/>
        <v>9</v>
      </c>
      <c r="D305" s="128">
        <f t="shared" si="76"/>
        <v>0</v>
      </c>
      <c r="E305" s="128">
        <f t="shared" si="77"/>
        <v>4</v>
      </c>
      <c r="F305" s="128">
        <f t="shared" si="78"/>
        <v>0</v>
      </c>
      <c r="G305" s="129">
        <v>302</v>
      </c>
      <c r="H305" s="204" t="str">
        <f t="shared" si="79"/>
        <v/>
      </c>
      <c r="I305" s="169" t="str">
        <f>AC305&amp;"-"&amp;IF(AC305="","",COUNTIF($AC$4:AC305,AC305))</f>
        <v>-</v>
      </c>
      <c r="J305" s="124"/>
      <c r="K305" s="161"/>
      <c r="L305" s="161"/>
      <c r="M305" s="160"/>
      <c r="N305" s="174"/>
      <c r="O305" s="118"/>
      <c r="P305" s="56"/>
      <c r="Q305" s="25"/>
      <c r="R305" s="130" t="str">
        <f t="shared" si="80"/>
        <v/>
      </c>
      <c r="S305" s="26"/>
      <c r="T305" s="26"/>
      <c r="U305" s="227"/>
      <c r="V305" s="27"/>
      <c r="W305" s="28"/>
      <c r="X305" s="119"/>
      <c r="Y305" s="119"/>
      <c r="Z305" s="119"/>
      <c r="AA305" s="119"/>
      <c r="AB305" s="119"/>
      <c r="AC305" s="119" t="str">
        <f>IF(AB305="","",COUNTIF($AB$4:AB305,AB305))</f>
        <v/>
      </c>
      <c r="AD305" s="175"/>
      <c r="AE305" s="323"/>
      <c r="AF305" s="175"/>
      <c r="AG305" s="236"/>
      <c r="AH305" s="262">
        <f t="shared" si="81"/>
        <v>0</v>
      </c>
      <c r="AI305" s="47"/>
      <c r="AJ305" s="87" t="str">
        <f t="shared" si="86"/>
        <v/>
      </c>
      <c r="AK305" s="29"/>
      <c r="AL305" s="30"/>
      <c r="AM305" s="109"/>
      <c r="AN305" s="29"/>
      <c r="AO305" s="33"/>
      <c r="AP305" s="31"/>
      <c r="AQ305" s="92"/>
      <c r="AR305" s="106"/>
      <c r="AS305" s="32"/>
      <c r="AT305" s="31"/>
      <c r="AU305" s="32"/>
      <c r="AV305" s="265"/>
      <c r="AW305" s="271"/>
      <c r="AX305" s="271" t="str">
        <f t="shared" si="84"/>
        <v/>
      </c>
      <c r="AY305" s="282" t="str">
        <f t="shared" si="85"/>
        <v/>
      </c>
      <c r="AZ305" s="276"/>
      <c r="BA305" s="276"/>
      <c r="BB305" s="276"/>
      <c r="BC305" s="276"/>
      <c r="BD305" s="276"/>
      <c r="BE305" s="277"/>
      <c r="BF305" s="277"/>
    </row>
    <row r="306" spans="1:58" ht="24" customHeight="1">
      <c r="A306" s="126">
        <f t="shared" si="82"/>
        <v>7</v>
      </c>
      <c r="B306" s="126">
        <f t="shared" si="83"/>
        <v>0</v>
      </c>
      <c r="C306" s="128">
        <f t="shared" si="75"/>
        <v>9</v>
      </c>
      <c r="D306" s="128">
        <f t="shared" si="76"/>
        <v>0</v>
      </c>
      <c r="E306" s="128">
        <f t="shared" si="77"/>
        <v>4</v>
      </c>
      <c r="F306" s="128">
        <f t="shared" si="78"/>
        <v>0</v>
      </c>
      <c r="G306" s="129">
        <v>303</v>
      </c>
      <c r="H306" s="204" t="str">
        <f t="shared" si="79"/>
        <v/>
      </c>
      <c r="I306" s="169" t="str">
        <f>AC306&amp;"-"&amp;IF(AC306="","",COUNTIF($AC$4:AC306,AC306))</f>
        <v>-</v>
      </c>
      <c r="J306" s="124"/>
      <c r="K306" s="161"/>
      <c r="L306" s="161"/>
      <c r="M306" s="160"/>
      <c r="N306" s="174"/>
      <c r="O306" s="118"/>
      <c r="P306" s="56"/>
      <c r="Q306" s="25"/>
      <c r="R306" s="130" t="str">
        <f t="shared" si="80"/>
        <v/>
      </c>
      <c r="S306" s="26"/>
      <c r="T306" s="26"/>
      <c r="U306" s="227"/>
      <c r="V306" s="27"/>
      <c r="W306" s="28"/>
      <c r="X306" s="119"/>
      <c r="Y306" s="119"/>
      <c r="Z306" s="119"/>
      <c r="AA306" s="119"/>
      <c r="AB306" s="119"/>
      <c r="AC306" s="119" t="str">
        <f>IF(AB306="","",COUNTIF($AB$4:AB306,AB306))</f>
        <v/>
      </c>
      <c r="AD306" s="175"/>
      <c r="AE306" s="323"/>
      <c r="AF306" s="175"/>
      <c r="AG306" s="236"/>
      <c r="AH306" s="262">
        <f t="shared" si="81"/>
        <v>0</v>
      </c>
      <c r="AI306" s="47"/>
      <c r="AJ306" s="87" t="str">
        <f t="shared" si="86"/>
        <v/>
      </c>
      <c r="AK306" s="29"/>
      <c r="AL306" s="30"/>
      <c r="AM306" s="109"/>
      <c r="AN306" s="29"/>
      <c r="AO306" s="33"/>
      <c r="AP306" s="31"/>
      <c r="AQ306" s="92"/>
      <c r="AR306" s="106"/>
      <c r="AS306" s="32"/>
      <c r="AT306" s="31"/>
      <c r="AU306" s="32"/>
      <c r="AV306" s="265"/>
      <c r="AW306" s="271"/>
      <c r="AX306" s="271" t="str">
        <f t="shared" si="84"/>
        <v/>
      </c>
      <c r="AY306" s="282" t="str">
        <f t="shared" si="85"/>
        <v/>
      </c>
      <c r="AZ306" s="276"/>
      <c r="BA306" s="276"/>
      <c r="BB306" s="276"/>
      <c r="BC306" s="276"/>
      <c r="BD306" s="276"/>
      <c r="BE306" s="277"/>
      <c r="BF306" s="277"/>
    </row>
    <row r="307" spans="1:58" ht="24" customHeight="1">
      <c r="A307" s="126">
        <f t="shared" si="82"/>
        <v>7</v>
      </c>
      <c r="B307" s="126">
        <f t="shared" si="83"/>
        <v>0</v>
      </c>
      <c r="C307" s="128">
        <f t="shared" si="75"/>
        <v>9</v>
      </c>
      <c r="D307" s="128">
        <f t="shared" si="76"/>
        <v>0</v>
      </c>
      <c r="E307" s="128">
        <f t="shared" si="77"/>
        <v>4</v>
      </c>
      <c r="F307" s="128">
        <f t="shared" si="78"/>
        <v>0</v>
      </c>
      <c r="G307" s="129">
        <v>304</v>
      </c>
      <c r="H307" s="204" t="str">
        <f t="shared" si="79"/>
        <v/>
      </c>
      <c r="I307" s="169" t="str">
        <f>AC307&amp;"-"&amp;IF(AC307="","",COUNTIF($AC$4:AC307,AC307))</f>
        <v>-</v>
      </c>
      <c r="J307" s="124"/>
      <c r="K307" s="161"/>
      <c r="L307" s="161"/>
      <c r="M307" s="160"/>
      <c r="N307" s="174"/>
      <c r="O307" s="118"/>
      <c r="P307" s="56"/>
      <c r="Q307" s="25"/>
      <c r="R307" s="130" t="str">
        <f t="shared" si="80"/>
        <v/>
      </c>
      <c r="S307" s="26"/>
      <c r="T307" s="26"/>
      <c r="U307" s="227"/>
      <c r="V307" s="27"/>
      <c r="W307" s="28"/>
      <c r="X307" s="119"/>
      <c r="Y307" s="119"/>
      <c r="Z307" s="119"/>
      <c r="AA307" s="119"/>
      <c r="AB307" s="119"/>
      <c r="AC307" s="119" t="str">
        <f>IF(AB307="","",COUNTIF($AB$4:AB307,AB307))</f>
        <v/>
      </c>
      <c r="AD307" s="175"/>
      <c r="AE307" s="323"/>
      <c r="AF307" s="175"/>
      <c r="AG307" s="236"/>
      <c r="AH307" s="262">
        <f t="shared" si="81"/>
        <v>0</v>
      </c>
      <c r="AI307" s="47"/>
      <c r="AJ307" s="87" t="str">
        <f t="shared" si="86"/>
        <v/>
      </c>
      <c r="AK307" s="29"/>
      <c r="AL307" s="30"/>
      <c r="AM307" s="109"/>
      <c r="AN307" s="29"/>
      <c r="AO307" s="33"/>
      <c r="AP307" s="31"/>
      <c r="AQ307" s="92"/>
      <c r="AR307" s="106"/>
      <c r="AS307" s="32"/>
      <c r="AT307" s="31"/>
      <c r="AU307" s="32"/>
      <c r="AV307" s="265"/>
      <c r="AW307" s="271"/>
      <c r="AX307" s="271" t="str">
        <f t="shared" si="84"/>
        <v/>
      </c>
      <c r="AY307" s="282" t="str">
        <f t="shared" si="85"/>
        <v/>
      </c>
      <c r="AZ307" s="276"/>
      <c r="BA307" s="276"/>
      <c r="BB307" s="276"/>
      <c r="BC307" s="276"/>
      <c r="BD307" s="276"/>
      <c r="BE307" s="277"/>
      <c r="BF307" s="277"/>
    </row>
    <row r="308" spans="1:58" ht="24" customHeight="1">
      <c r="A308" s="126">
        <f t="shared" si="82"/>
        <v>7</v>
      </c>
      <c r="B308" s="126">
        <f t="shared" si="83"/>
        <v>0</v>
      </c>
      <c r="C308" s="128">
        <f t="shared" si="75"/>
        <v>9</v>
      </c>
      <c r="D308" s="128">
        <f t="shared" si="76"/>
        <v>0</v>
      </c>
      <c r="E308" s="128">
        <f t="shared" si="77"/>
        <v>4</v>
      </c>
      <c r="F308" s="128">
        <f t="shared" si="78"/>
        <v>0</v>
      </c>
      <c r="G308" s="129">
        <v>305</v>
      </c>
      <c r="H308" s="204" t="str">
        <f t="shared" si="79"/>
        <v/>
      </c>
      <c r="I308" s="169" t="str">
        <f>AC308&amp;"-"&amp;IF(AC308="","",COUNTIF($AC$4:AC308,AC308))</f>
        <v>-</v>
      </c>
      <c r="J308" s="124"/>
      <c r="K308" s="161"/>
      <c r="L308" s="161"/>
      <c r="M308" s="160"/>
      <c r="N308" s="174"/>
      <c r="O308" s="118"/>
      <c r="P308" s="56"/>
      <c r="Q308" s="25"/>
      <c r="R308" s="130" t="str">
        <f t="shared" si="80"/>
        <v/>
      </c>
      <c r="S308" s="26"/>
      <c r="T308" s="26"/>
      <c r="U308" s="227"/>
      <c r="V308" s="27"/>
      <c r="W308" s="28"/>
      <c r="X308" s="119"/>
      <c r="Y308" s="119"/>
      <c r="Z308" s="119"/>
      <c r="AA308" s="119"/>
      <c r="AB308" s="119"/>
      <c r="AC308" s="119" t="str">
        <f>IF(AB308="","",COUNTIF($AB$4:AB308,AB308))</f>
        <v/>
      </c>
      <c r="AD308" s="175"/>
      <c r="AE308" s="323"/>
      <c r="AF308" s="175"/>
      <c r="AG308" s="236"/>
      <c r="AH308" s="262">
        <f t="shared" si="81"/>
        <v>0</v>
      </c>
      <c r="AI308" s="47"/>
      <c r="AJ308" s="87" t="str">
        <f t="shared" si="86"/>
        <v/>
      </c>
      <c r="AK308" s="29"/>
      <c r="AL308" s="30"/>
      <c r="AM308" s="109"/>
      <c r="AN308" s="29"/>
      <c r="AO308" s="33"/>
      <c r="AP308" s="31"/>
      <c r="AQ308" s="92"/>
      <c r="AR308" s="106"/>
      <c r="AS308" s="32"/>
      <c r="AT308" s="31"/>
      <c r="AU308" s="32"/>
      <c r="AV308" s="265"/>
      <c r="AW308" s="271"/>
      <c r="AX308" s="271" t="str">
        <f t="shared" si="84"/>
        <v/>
      </c>
      <c r="AY308" s="282" t="str">
        <f t="shared" si="85"/>
        <v/>
      </c>
      <c r="AZ308" s="276"/>
      <c r="BA308" s="276"/>
      <c r="BB308" s="276"/>
      <c r="BC308" s="276"/>
      <c r="BD308" s="276"/>
      <c r="BE308" s="277"/>
      <c r="BF308" s="277"/>
    </row>
    <row r="309" spans="1:58" ht="24" customHeight="1">
      <c r="A309" s="126">
        <f t="shared" si="82"/>
        <v>7</v>
      </c>
      <c r="B309" s="126">
        <f t="shared" si="83"/>
        <v>0</v>
      </c>
      <c r="C309" s="128">
        <f t="shared" si="75"/>
        <v>9</v>
      </c>
      <c r="D309" s="128">
        <f t="shared" si="76"/>
        <v>0</v>
      </c>
      <c r="E309" s="128">
        <f t="shared" si="77"/>
        <v>4</v>
      </c>
      <c r="F309" s="128">
        <f t="shared" si="78"/>
        <v>0</v>
      </c>
      <c r="G309" s="129">
        <v>306</v>
      </c>
      <c r="H309" s="204" t="str">
        <f t="shared" si="79"/>
        <v/>
      </c>
      <c r="I309" s="169" t="str">
        <f>AC309&amp;"-"&amp;IF(AC309="","",COUNTIF($AC$4:AC309,AC309))</f>
        <v>-</v>
      </c>
      <c r="J309" s="124"/>
      <c r="K309" s="161"/>
      <c r="L309" s="161"/>
      <c r="M309" s="160"/>
      <c r="N309" s="174"/>
      <c r="O309" s="118"/>
      <c r="P309" s="56"/>
      <c r="Q309" s="25"/>
      <c r="R309" s="130" t="str">
        <f t="shared" si="80"/>
        <v/>
      </c>
      <c r="S309" s="26"/>
      <c r="T309" s="26"/>
      <c r="U309" s="227"/>
      <c r="V309" s="27"/>
      <c r="W309" s="28"/>
      <c r="X309" s="119"/>
      <c r="Y309" s="119"/>
      <c r="Z309" s="119"/>
      <c r="AA309" s="119"/>
      <c r="AB309" s="119"/>
      <c r="AC309" s="119" t="str">
        <f>IF(AB309="","",COUNTIF($AB$4:AB309,AB309))</f>
        <v/>
      </c>
      <c r="AD309" s="175"/>
      <c r="AE309" s="323"/>
      <c r="AF309" s="175"/>
      <c r="AG309" s="236"/>
      <c r="AH309" s="262">
        <f t="shared" si="81"/>
        <v>0</v>
      </c>
      <c r="AI309" s="47"/>
      <c r="AJ309" s="87" t="str">
        <f t="shared" si="86"/>
        <v/>
      </c>
      <c r="AK309" s="29"/>
      <c r="AL309" s="30"/>
      <c r="AM309" s="109"/>
      <c r="AN309" s="29"/>
      <c r="AO309" s="33"/>
      <c r="AP309" s="31"/>
      <c r="AQ309" s="92"/>
      <c r="AR309" s="106"/>
      <c r="AS309" s="32"/>
      <c r="AT309" s="31"/>
      <c r="AU309" s="32"/>
      <c r="AV309" s="265"/>
      <c r="AW309" s="271"/>
      <c r="AX309" s="271" t="str">
        <f t="shared" si="84"/>
        <v/>
      </c>
      <c r="AY309" s="282" t="str">
        <f t="shared" si="85"/>
        <v/>
      </c>
      <c r="AZ309" s="276"/>
      <c r="BA309" s="276"/>
      <c r="BB309" s="276"/>
      <c r="BC309" s="276"/>
      <c r="BD309" s="276"/>
      <c r="BE309" s="277"/>
      <c r="BF309" s="277"/>
    </row>
    <row r="310" spans="1:58" ht="24" customHeight="1">
      <c r="A310" s="126">
        <f t="shared" si="82"/>
        <v>7</v>
      </c>
      <c r="B310" s="126">
        <f t="shared" si="83"/>
        <v>0</v>
      </c>
      <c r="C310" s="128">
        <f t="shared" si="75"/>
        <v>9</v>
      </c>
      <c r="D310" s="128">
        <f t="shared" si="76"/>
        <v>0</v>
      </c>
      <c r="E310" s="128">
        <f t="shared" si="77"/>
        <v>4</v>
      </c>
      <c r="F310" s="128">
        <f t="shared" si="78"/>
        <v>0</v>
      </c>
      <c r="G310" s="129">
        <v>307</v>
      </c>
      <c r="H310" s="204" t="str">
        <f t="shared" si="79"/>
        <v/>
      </c>
      <c r="I310" s="169" t="str">
        <f>AC310&amp;"-"&amp;IF(AC310="","",COUNTIF($AC$4:AC310,AC310))</f>
        <v>-</v>
      </c>
      <c r="J310" s="124"/>
      <c r="K310" s="161"/>
      <c r="L310" s="161"/>
      <c r="M310" s="160"/>
      <c r="N310" s="174"/>
      <c r="O310" s="118"/>
      <c r="P310" s="56"/>
      <c r="Q310" s="25"/>
      <c r="R310" s="130" t="str">
        <f t="shared" si="80"/>
        <v/>
      </c>
      <c r="S310" s="26"/>
      <c r="T310" s="26"/>
      <c r="U310" s="227"/>
      <c r="V310" s="27"/>
      <c r="W310" s="28"/>
      <c r="X310" s="119"/>
      <c r="Y310" s="119"/>
      <c r="Z310" s="119"/>
      <c r="AA310" s="119"/>
      <c r="AB310" s="119"/>
      <c r="AC310" s="119" t="str">
        <f>IF(AB310="","",COUNTIF($AB$4:AB310,AB310))</f>
        <v/>
      </c>
      <c r="AD310" s="175"/>
      <c r="AE310" s="323"/>
      <c r="AF310" s="175"/>
      <c r="AG310" s="236"/>
      <c r="AH310" s="262">
        <f t="shared" si="81"/>
        <v>0</v>
      </c>
      <c r="AI310" s="47"/>
      <c r="AJ310" s="87" t="str">
        <f t="shared" si="86"/>
        <v/>
      </c>
      <c r="AK310" s="29"/>
      <c r="AL310" s="30"/>
      <c r="AM310" s="109"/>
      <c r="AN310" s="29"/>
      <c r="AO310" s="33"/>
      <c r="AP310" s="31"/>
      <c r="AQ310" s="92"/>
      <c r="AR310" s="106"/>
      <c r="AS310" s="32"/>
      <c r="AT310" s="31"/>
      <c r="AU310" s="32"/>
      <c r="AV310" s="265"/>
      <c r="AW310" s="271"/>
      <c r="AX310" s="271" t="str">
        <f t="shared" si="84"/>
        <v/>
      </c>
      <c r="AY310" s="282" t="str">
        <f t="shared" si="85"/>
        <v/>
      </c>
      <c r="AZ310" s="276"/>
      <c r="BA310" s="276"/>
      <c r="BB310" s="276"/>
      <c r="BC310" s="276"/>
      <c r="BD310" s="276"/>
      <c r="BE310" s="277"/>
      <c r="BF310" s="277"/>
    </row>
    <row r="311" spans="1:58" ht="24" customHeight="1">
      <c r="A311" s="126">
        <f t="shared" si="82"/>
        <v>7</v>
      </c>
      <c r="B311" s="126">
        <f t="shared" si="83"/>
        <v>0</v>
      </c>
      <c r="C311" s="128">
        <f t="shared" si="75"/>
        <v>9</v>
      </c>
      <c r="D311" s="128">
        <f t="shared" si="76"/>
        <v>0</v>
      </c>
      <c r="E311" s="128">
        <f t="shared" si="77"/>
        <v>4</v>
      </c>
      <c r="F311" s="128">
        <f t="shared" si="78"/>
        <v>0</v>
      </c>
      <c r="G311" s="129">
        <v>308</v>
      </c>
      <c r="H311" s="204" t="str">
        <f t="shared" si="79"/>
        <v/>
      </c>
      <c r="I311" s="169" t="str">
        <f>AC311&amp;"-"&amp;IF(AC311="","",COUNTIF($AC$4:AC311,AC311))</f>
        <v>-</v>
      </c>
      <c r="J311" s="124"/>
      <c r="K311" s="161"/>
      <c r="L311" s="161"/>
      <c r="M311" s="160"/>
      <c r="N311" s="174"/>
      <c r="O311" s="118"/>
      <c r="P311" s="56"/>
      <c r="Q311" s="25"/>
      <c r="R311" s="130" t="str">
        <f t="shared" si="80"/>
        <v/>
      </c>
      <c r="S311" s="26"/>
      <c r="T311" s="26"/>
      <c r="U311" s="227"/>
      <c r="V311" s="27"/>
      <c r="W311" s="28"/>
      <c r="X311" s="119"/>
      <c r="Y311" s="119"/>
      <c r="Z311" s="119"/>
      <c r="AA311" s="119"/>
      <c r="AB311" s="119"/>
      <c r="AC311" s="119" t="str">
        <f>IF(AB311="","",COUNTIF($AB$4:AB311,AB311))</f>
        <v/>
      </c>
      <c r="AD311" s="175"/>
      <c r="AE311" s="323"/>
      <c r="AF311" s="175"/>
      <c r="AG311" s="236"/>
      <c r="AH311" s="262">
        <f t="shared" si="81"/>
        <v>0</v>
      </c>
      <c r="AI311" s="47"/>
      <c r="AJ311" s="87" t="str">
        <f t="shared" si="86"/>
        <v/>
      </c>
      <c r="AK311" s="29"/>
      <c r="AL311" s="30"/>
      <c r="AM311" s="109"/>
      <c r="AN311" s="29"/>
      <c r="AO311" s="33"/>
      <c r="AP311" s="31"/>
      <c r="AQ311" s="92"/>
      <c r="AR311" s="106"/>
      <c r="AS311" s="32"/>
      <c r="AT311" s="31"/>
      <c r="AU311" s="32"/>
      <c r="AV311" s="265"/>
      <c r="AW311" s="271"/>
      <c r="AX311" s="271" t="str">
        <f t="shared" si="84"/>
        <v/>
      </c>
      <c r="AY311" s="282" t="str">
        <f t="shared" si="85"/>
        <v/>
      </c>
      <c r="AZ311" s="276"/>
      <c r="BA311" s="276"/>
      <c r="BB311" s="276"/>
      <c r="BC311" s="276"/>
      <c r="BD311" s="276"/>
      <c r="BE311" s="277"/>
      <c r="BF311" s="277"/>
    </row>
    <row r="312" spans="1:58" ht="24" customHeight="1">
      <c r="A312" s="126">
        <f t="shared" si="82"/>
        <v>7</v>
      </c>
      <c r="B312" s="126">
        <f t="shared" si="83"/>
        <v>0</v>
      </c>
      <c r="C312" s="128">
        <f t="shared" si="75"/>
        <v>9</v>
      </c>
      <c r="D312" s="128">
        <f t="shared" si="76"/>
        <v>0</v>
      </c>
      <c r="E312" s="128">
        <f t="shared" si="77"/>
        <v>4</v>
      </c>
      <c r="F312" s="128">
        <f t="shared" si="78"/>
        <v>0</v>
      </c>
      <c r="G312" s="129">
        <v>309</v>
      </c>
      <c r="H312" s="204" t="str">
        <f t="shared" si="79"/>
        <v/>
      </c>
      <c r="I312" s="169" t="str">
        <f>AC312&amp;"-"&amp;IF(AC312="","",COUNTIF($AC$4:AC312,AC312))</f>
        <v>-</v>
      </c>
      <c r="J312" s="124"/>
      <c r="K312" s="161"/>
      <c r="L312" s="161"/>
      <c r="M312" s="160"/>
      <c r="N312" s="174"/>
      <c r="O312" s="118"/>
      <c r="P312" s="56"/>
      <c r="Q312" s="25"/>
      <c r="R312" s="130" t="str">
        <f t="shared" si="80"/>
        <v/>
      </c>
      <c r="S312" s="26"/>
      <c r="T312" s="26"/>
      <c r="U312" s="227"/>
      <c r="V312" s="27"/>
      <c r="W312" s="28"/>
      <c r="X312" s="119"/>
      <c r="Y312" s="119"/>
      <c r="Z312" s="119"/>
      <c r="AA312" s="119"/>
      <c r="AB312" s="119"/>
      <c r="AC312" s="119" t="str">
        <f>IF(AB312="","",COUNTIF($AB$4:AB312,AB312))</f>
        <v/>
      </c>
      <c r="AD312" s="175"/>
      <c r="AE312" s="323"/>
      <c r="AF312" s="175"/>
      <c r="AG312" s="236"/>
      <c r="AH312" s="262">
        <f t="shared" si="81"/>
        <v>0</v>
      </c>
      <c r="AI312" s="47"/>
      <c r="AJ312" s="87" t="str">
        <f t="shared" si="86"/>
        <v/>
      </c>
      <c r="AK312" s="29"/>
      <c r="AL312" s="30"/>
      <c r="AM312" s="109"/>
      <c r="AN312" s="29"/>
      <c r="AO312" s="33"/>
      <c r="AP312" s="31"/>
      <c r="AQ312" s="92"/>
      <c r="AR312" s="106"/>
      <c r="AS312" s="32"/>
      <c r="AT312" s="31"/>
      <c r="AU312" s="32"/>
      <c r="AV312" s="265"/>
      <c r="AW312" s="271"/>
      <c r="AX312" s="271" t="str">
        <f t="shared" si="84"/>
        <v/>
      </c>
      <c r="AY312" s="282" t="str">
        <f t="shared" si="85"/>
        <v/>
      </c>
      <c r="AZ312" s="276"/>
      <c r="BA312" s="276"/>
      <c r="BB312" s="276"/>
      <c r="BC312" s="276"/>
      <c r="BD312" s="276"/>
      <c r="BE312" s="277"/>
      <c r="BF312" s="277"/>
    </row>
    <row r="313" spans="1:58" ht="24" customHeight="1">
      <c r="A313" s="126">
        <f t="shared" si="82"/>
        <v>7</v>
      </c>
      <c r="B313" s="126">
        <f t="shared" si="83"/>
        <v>0</v>
      </c>
      <c r="C313" s="128">
        <f t="shared" si="75"/>
        <v>9</v>
      </c>
      <c r="D313" s="128">
        <f t="shared" si="76"/>
        <v>0</v>
      </c>
      <c r="E313" s="128">
        <f t="shared" si="77"/>
        <v>4</v>
      </c>
      <c r="F313" s="128">
        <f t="shared" si="78"/>
        <v>0</v>
      </c>
      <c r="G313" s="129">
        <v>310</v>
      </c>
      <c r="H313" s="204" t="str">
        <f t="shared" si="79"/>
        <v/>
      </c>
      <c r="I313" s="169" t="str">
        <f>AC313&amp;"-"&amp;IF(AC313="","",COUNTIF($AC$4:AC313,AC313))</f>
        <v>-</v>
      </c>
      <c r="J313" s="124"/>
      <c r="K313" s="161"/>
      <c r="L313" s="161"/>
      <c r="M313" s="160"/>
      <c r="N313" s="174"/>
      <c r="O313" s="118"/>
      <c r="P313" s="56"/>
      <c r="Q313" s="25"/>
      <c r="R313" s="130" t="str">
        <f t="shared" si="80"/>
        <v/>
      </c>
      <c r="S313" s="26"/>
      <c r="T313" s="26"/>
      <c r="U313" s="227"/>
      <c r="V313" s="27"/>
      <c r="W313" s="28"/>
      <c r="X313" s="119"/>
      <c r="Y313" s="119"/>
      <c r="Z313" s="119"/>
      <c r="AA313" s="119"/>
      <c r="AB313" s="119"/>
      <c r="AC313" s="119" t="str">
        <f>IF(AB313="","",COUNTIF($AB$4:AB313,AB313))</f>
        <v/>
      </c>
      <c r="AD313" s="175"/>
      <c r="AE313" s="323"/>
      <c r="AF313" s="175"/>
      <c r="AG313" s="236"/>
      <c r="AH313" s="262">
        <f t="shared" si="81"/>
        <v>0</v>
      </c>
      <c r="AI313" s="47"/>
      <c r="AJ313" s="87" t="str">
        <f t="shared" si="86"/>
        <v/>
      </c>
      <c r="AK313" s="29"/>
      <c r="AL313" s="30"/>
      <c r="AM313" s="109"/>
      <c r="AN313" s="29"/>
      <c r="AO313" s="33"/>
      <c r="AP313" s="31"/>
      <c r="AQ313" s="92"/>
      <c r="AR313" s="106"/>
      <c r="AS313" s="32"/>
      <c r="AT313" s="31"/>
      <c r="AU313" s="32"/>
      <c r="AV313" s="265"/>
      <c r="AW313" s="271"/>
      <c r="AX313" s="271" t="str">
        <f t="shared" si="84"/>
        <v/>
      </c>
      <c r="AY313" s="282" t="str">
        <f t="shared" si="85"/>
        <v/>
      </c>
      <c r="AZ313" s="276"/>
      <c r="BA313" s="276"/>
      <c r="BB313" s="276"/>
      <c r="BC313" s="276"/>
      <c r="BD313" s="276"/>
      <c r="BE313" s="277"/>
      <c r="BF313" s="277"/>
    </row>
    <row r="314" spans="1:58" ht="24" customHeight="1">
      <c r="A314" s="126">
        <f t="shared" si="82"/>
        <v>7</v>
      </c>
      <c r="B314" s="126">
        <f t="shared" si="83"/>
        <v>0</v>
      </c>
      <c r="C314" s="128">
        <f t="shared" si="75"/>
        <v>9</v>
      </c>
      <c r="D314" s="128">
        <f t="shared" si="76"/>
        <v>0</v>
      </c>
      <c r="E314" s="128">
        <f t="shared" si="77"/>
        <v>4</v>
      </c>
      <c r="F314" s="128">
        <f t="shared" si="78"/>
        <v>0</v>
      </c>
      <c r="G314" s="129">
        <v>311</v>
      </c>
      <c r="H314" s="204" t="str">
        <f t="shared" si="79"/>
        <v/>
      </c>
      <c r="I314" s="169" t="str">
        <f>AC314&amp;"-"&amp;IF(AC314="","",COUNTIF($AC$4:AC314,AC314))</f>
        <v>-</v>
      </c>
      <c r="J314" s="124"/>
      <c r="K314" s="161"/>
      <c r="L314" s="161"/>
      <c r="M314" s="160"/>
      <c r="N314" s="174"/>
      <c r="O314" s="118"/>
      <c r="P314" s="56"/>
      <c r="Q314" s="25"/>
      <c r="R314" s="130" t="str">
        <f t="shared" si="80"/>
        <v/>
      </c>
      <c r="S314" s="26"/>
      <c r="T314" s="26"/>
      <c r="U314" s="227"/>
      <c r="V314" s="27"/>
      <c r="W314" s="28"/>
      <c r="X314" s="119"/>
      <c r="Y314" s="119"/>
      <c r="Z314" s="119"/>
      <c r="AA314" s="119"/>
      <c r="AB314" s="119"/>
      <c r="AC314" s="119" t="str">
        <f>IF(AB314="","",COUNTIF($AB$4:AB314,AB314))</f>
        <v/>
      </c>
      <c r="AD314" s="175"/>
      <c r="AE314" s="323"/>
      <c r="AF314" s="175"/>
      <c r="AG314" s="236"/>
      <c r="AH314" s="262">
        <f t="shared" si="81"/>
        <v>0</v>
      </c>
      <c r="AI314" s="47"/>
      <c r="AJ314" s="87" t="str">
        <f t="shared" si="86"/>
        <v/>
      </c>
      <c r="AK314" s="29"/>
      <c r="AL314" s="30"/>
      <c r="AM314" s="109"/>
      <c r="AN314" s="29"/>
      <c r="AO314" s="33"/>
      <c r="AP314" s="31"/>
      <c r="AQ314" s="92"/>
      <c r="AR314" s="106"/>
      <c r="AS314" s="32"/>
      <c r="AT314" s="31"/>
      <c r="AU314" s="32"/>
      <c r="AV314" s="265"/>
      <c r="AW314" s="271"/>
      <c r="AX314" s="271" t="str">
        <f t="shared" si="84"/>
        <v/>
      </c>
      <c r="AY314" s="282" t="str">
        <f t="shared" si="85"/>
        <v/>
      </c>
      <c r="AZ314" s="276"/>
      <c r="BA314" s="276"/>
      <c r="BB314" s="276"/>
      <c r="BC314" s="276"/>
      <c r="BD314" s="276"/>
      <c r="BE314" s="277"/>
      <c r="BF314" s="277"/>
    </row>
    <row r="315" spans="1:58" ht="24" customHeight="1">
      <c r="A315" s="126">
        <f t="shared" si="82"/>
        <v>7</v>
      </c>
      <c r="B315" s="126">
        <f t="shared" si="83"/>
        <v>0</v>
      </c>
      <c r="C315" s="128">
        <f t="shared" ref="C315:C324" si="87">C314+D315</f>
        <v>9</v>
      </c>
      <c r="D315" s="128">
        <f t="shared" ref="D315:D323" si="88">IF(AO315=$D$3,1,0)</f>
        <v>0</v>
      </c>
      <c r="E315" s="128">
        <f t="shared" ref="E315:E324" si="89">E314+F315</f>
        <v>4</v>
      </c>
      <c r="F315" s="128">
        <f t="shared" ref="F315:F323" si="90">IF(AT315=$F$3,1,0)</f>
        <v>0</v>
      </c>
      <c r="G315" s="129">
        <v>312</v>
      </c>
      <c r="H315" s="204" t="str">
        <f t="shared" ref="H315:H324" si="91">AC315&amp;AB315</f>
        <v/>
      </c>
      <c r="I315" s="169" t="str">
        <f>AC315&amp;"-"&amp;IF(AC315="","",COUNTIF($AC$4:AC315,AC315))</f>
        <v>-</v>
      </c>
      <c r="J315" s="124"/>
      <c r="K315" s="161"/>
      <c r="L315" s="161"/>
      <c r="M315" s="160"/>
      <c r="N315" s="174"/>
      <c r="O315" s="118"/>
      <c r="P315" s="56"/>
      <c r="Q315" s="25"/>
      <c r="R315" s="130" t="str">
        <f t="shared" si="80"/>
        <v/>
      </c>
      <c r="S315" s="26"/>
      <c r="T315" s="26"/>
      <c r="U315" s="227"/>
      <c r="V315" s="27"/>
      <c r="W315" s="28"/>
      <c r="X315" s="119"/>
      <c r="Y315" s="119"/>
      <c r="Z315" s="119"/>
      <c r="AA315" s="119"/>
      <c r="AB315" s="119"/>
      <c r="AC315" s="119" t="str">
        <f>IF(AB315="","",COUNTIF($AB$4:AB315,AB315))</f>
        <v/>
      </c>
      <c r="AD315" s="175"/>
      <c r="AE315" s="323"/>
      <c r="AF315" s="175"/>
      <c r="AG315" s="236"/>
      <c r="AH315" s="262">
        <f t="shared" si="81"/>
        <v>0</v>
      </c>
      <c r="AI315" s="47"/>
      <c r="AJ315" s="87" t="str">
        <f t="shared" ref="AJ315:AJ324" si="92">IF(Q315="","",HOUR(Q315))</f>
        <v/>
      </c>
      <c r="AK315" s="29"/>
      <c r="AL315" s="30"/>
      <c r="AM315" s="109"/>
      <c r="AN315" s="29"/>
      <c r="AO315" s="33"/>
      <c r="AP315" s="31"/>
      <c r="AQ315" s="92"/>
      <c r="AR315" s="106"/>
      <c r="AS315" s="32"/>
      <c r="AT315" s="31"/>
      <c r="AU315" s="32"/>
      <c r="AV315" s="265"/>
      <c r="AW315" s="271"/>
      <c r="AX315" s="271" t="str">
        <f t="shared" si="84"/>
        <v/>
      </c>
      <c r="AY315" s="282" t="str">
        <f t="shared" si="85"/>
        <v/>
      </c>
      <c r="AZ315" s="276"/>
      <c r="BA315" s="276"/>
      <c r="BB315" s="276"/>
      <c r="BC315" s="276"/>
      <c r="BD315" s="276"/>
      <c r="BE315" s="277"/>
      <c r="BF315" s="277"/>
    </row>
    <row r="316" spans="1:58" ht="24" customHeight="1">
      <c r="A316" s="126">
        <f t="shared" si="82"/>
        <v>7</v>
      </c>
      <c r="B316" s="126">
        <f t="shared" si="83"/>
        <v>0</v>
      </c>
      <c r="C316" s="128">
        <f t="shared" si="87"/>
        <v>9</v>
      </c>
      <c r="D316" s="128">
        <f t="shared" si="88"/>
        <v>0</v>
      </c>
      <c r="E316" s="128">
        <f t="shared" si="89"/>
        <v>4</v>
      </c>
      <c r="F316" s="128">
        <f t="shared" si="90"/>
        <v>0</v>
      </c>
      <c r="G316" s="129">
        <v>313</v>
      </c>
      <c r="H316" s="204" t="str">
        <f t="shared" si="91"/>
        <v/>
      </c>
      <c r="I316" s="169" t="str">
        <f>AC316&amp;"-"&amp;IF(AC316="","",COUNTIF($AC$4:AC316,AC316))</f>
        <v>-</v>
      </c>
      <c r="J316" s="124"/>
      <c r="K316" s="161"/>
      <c r="L316" s="161"/>
      <c r="M316" s="160"/>
      <c r="N316" s="174"/>
      <c r="O316" s="118"/>
      <c r="P316" s="56"/>
      <c r="Q316" s="25"/>
      <c r="R316" s="130" t="str">
        <f t="shared" si="80"/>
        <v/>
      </c>
      <c r="S316" s="26"/>
      <c r="T316" s="26"/>
      <c r="U316" s="227"/>
      <c r="V316" s="27"/>
      <c r="W316" s="28"/>
      <c r="X316" s="119"/>
      <c r="Y316" s="119"/>
      <c r="Z316" s="119"/>
      <c r="AA316" s="119"/>
      <c r="AB316" s="119"/>
      <c r="AC316" s="119" t="str">
        <f>IF(AB316="","",COUNTIF($AB$4:AB316,AB316))</f>
        <v/>
      </c>
      <c r="AD316" s="175"/>
      <c r="AE316" s="323"/>
      <c r="AF316" s="175"/>
      <c r="AG316" s="236"/>
      <c r="AH316" s="262">
        <f t="shared" si="81"/>
        <v>0</v>
      </c>
      <c r="AI316" s="47"/>
      <c r="AJ316" s="87" t="str">
        <f t="shared" si="92"/>
        <v/>
      </c>
      <c r="AK316" s="29"/>
      <c r="AL316" s="30"/>
      <c r="AM316" s="109"/>
      <c r="AN316" s="29"/>
      <c r="AO316" s="33"/>
      <c r="AP316" s="31"/>
      <c r="AQ316" s="92"/>
      <c r="AR316" s="106"/>
      <c r="AS316" s="32"/>
      <c r="AT316" s="31"/>
      <c r="AU316" s="32"/>
      <c r="AV316" s="265"/>
      <c r="AW316" s="271"/>
      <c r="AX316" s="271" t="str">
        <f t="shared" si="84"/>
        <v/>
      </c>
      <c r="AY316" s="282" t="str">
        <f t="shared" si="85"/>
        <v/>
      </c>
      <c r="AZ316" s="276"/>
      <c r="BA316" s="276"/>
      <c r="BB316" s="276"/>
      <c r="BC316" s="276"/>
      <c r="BD316" s="276"/>
      <c r="BE316" s="277"/>
      <c r="BF316" s="277"/>
    </row>
    <row r="317" spans="1:58" ht="24" customHeight="1">
      <c r="A317" s="126">
        <f t="shared" si="82"/>
        <v>7</v>
      </c>
      <c r="B317" s="126">
        <f t="shared" si="83"/>
        <v>0</v>
      </c>
      <c r="C317" s="128">
        <f t="shared" si="87"/>
        <v>9</v>
      </c>
      <c r="D317" s="128">
        <f t="shared" si="88"/>
        <v>0</v>
      </c>
      <c r="E317" s="128">
        <f t="shared" si="89"/>
        <v>4</v>
      </c>
      <c r="F317" s="128">
        <f t="shared" si="90"/>
        <v>0</v>
      </c>
      <c r="G317" s="129">
        <v>314</v>
      </c>
      <c r="H317" s="204" t="str">
        <f t="shared" si="91"/>
        <v/>
      </c>
      <c r="I317" s="169" t="str">
        <f>AC317&amp;"-"&amp;IF(AC317="","",COUNTIF($AC$4:AC317,AC317))</f>
        <v>-</v>
      </c>
      <c r="J317" s="124"/>
      <c r="K317" s="161"/>
      <c r="L317" s="161"/>
      <c r="M317" s="160"/>
      <c r="N317" s="174"/>
      <c r="O317" s="118"/>
      <c r="P317" s="56"/>
      <c r="Q317" s="25"/>
      <c r="R317" s="130" t="str">
        <f t="shared" si="80"/>
        <v/>
      </c>
      <c r="S317" s="26"/>
      <c r="T317" s="26"/>
      <c r="U317" s="227"/>
      <c r="V317" s="27"/>
      <c r="W317" s="28"/>
      <c r="X317" s="119"/>
      <c r="Y317" s="119"/>
      <c r="Z317" s="119"/>
      <c r="AA317" s="119"/>
      <c r="AB317" s="119"/>
      <c r="AC317" s="119" t="str">
        <f>IF(AB317="","",COUNTIF($AB$4:AB317,AB317))</f>
        <v/>
      </c>
      <c r="AD317" s="175"/>
      <c r="AE317" s="323"/>
      <c r="AF317" s="175"/>
      <c r="AG317" s="236"/>
      <c r="AH317" s="262">
        <f t="shared" si="81"/>
        <v>0</v>
      </c>
      <c r="AI317" s="47"/>
      <c r="AJ317" s="87" t="str">
        <f t="shared" si="92"/>
        <v/>
      </c>
      <c r="AK317" s="29"/>
      <c r="AL317" s="30"/>
      <c r="AM317" s="109"/>
      <c r="AN317" s="29"/>
      <c r="AO317" s="33"/>
      <c r="AP317" s="31"/>
      <c r="AQ317" s="92"/>
      <c r="AR317" s="106"/>
      <c r="AS317" s="32"/>
      <c r="AT317" s="31"/>
      <c r="AU317" s="32"/>
      <c r="AV317" s="265"/>
      <c r="AW317" s="271"/>
      <c r="AX317" s="271" t="str">
        <f t="shared" si="84"/>
        <v/>
      </c>
      <c r="AY317" s="282" t="str">
        <f t="shared" si="85"/>
        <v/>
      </c>
      <c r="AZ317" s="276"/>
      <c r="BA317" s="276"/>
      <c r="BB317" s="276"/>
      <c r="BC317" s="276"/>
      <c r="BD317" s="276"/>
      <c r="BE317" s="277"/>
      <c r="BF317" s="277"/>
    </row>
    <row r="318" spans="1:58" ht="24" customHeight="1">
      <c r="A318" s="126">
        <f t="shared" si="82"/>
        <v>7</v>
      </c>
      <c r="B318" s="126">
        <f t="shared" si="83"/>
        <v>0</v>
      </c>
      <c r="C318" s="128">
        <f t="shared" si="87"/>
        <v>9</v>
      </c>
      <c r="D318" s="128">
        <f t="shared" si="88"/>
        <v>0</v>
      </c>
      <c r="E318" s="128">
        <f t="shared" si="89"/>
        <v>4</v>
      </c>
      <c r="F318" s="128">
        <f t="shared" si="90"/>
        <v>0</v>
      </c>
      <c r="G318" s="129">
        <v>315</v>
      </c>
      <c r="H318" s="204" t="str">
        <f t="shared" si="91"/>
        <v/>
      </c>
      <c r="I318" s="169" t="str">
        <f>AC318&amp;"-"&amp;IF(AC318="","",COUNTIF($AC$4:AC318,AC318))</f>
        <v>-</v>
      </c>
      <c r="J318" s="124"/>
      <c r="K318" s="161"/>
      <c r="L318" s="161"/>
      <c r="M318" s="160"/>
      <c r="N318" s="174"/>
      <c r="O318" s="118"/>
      <c r="P318" s="56"/>
      <c r="Q318" s="25"/>
      <c r="R318" s="130" t="str">
        <f t="shared" si="80"/>
        <v/>
      </c>
      <c r="S318" s="26"/>
      <c r="T318" s="26"/>
      <c r="U318" s="227"/>
      <c r="V318" s="27"/>
      <c r="W318" s="28"/>
      <c r="X318" s="119"/>
      <c r="Y318" s="119"/>
      <c r="Z318" s="119"/>
      <c r="AA318" s="119"/>
      <c r="AB318" s="119"/>
      <c r="AC318" s="119" t="str">
        <f>IF(AB318="","",COUNTIF($AB$4:AB318,AB318))</f>
        <v/>
      </c>
      <c r="AD318" s="175"/>
      <c r="AE318" s="323"/>
      <c r="AF318" s="175"/>
      <c r="AG318" s="236"/>
      <c r="AH318" s="262">
        <f t="shared" si="81"/>
        <v>0</v>
      </c>
      <c r="AI318" s="47"/>
      <c r="AJ318" s="87" t="str">
        <f t="shared" si="92"/>
        <v/>
      </c>
      <c r="AK318" s="29"/>
      <c r="AL318" s="30"/>
      <c r="AM318" s="109"/>
      <c r="AN318" s="29"/>
      <c r="AO318" s="33"/>
      <c r="AP318" s="31"/>
      <c r="AQ318" s="92"/>
      <c r="AR318" s="106"/>
      <c r="AS318" s="32"/>
      <c r="AT318" s="31"/>
      <c r="AU318" s="32"/>
      <c r="AV318" s="265"/>
      <c r="AW318" s="271"/>
      <c r="AX318" s="271" t="str">
        <f t="shared" si="84"/>
        <v/>
      </c>
      <c r="AY318" s="282" t="str">
        <f t="shared" si="85"/>
        <v/>
      </c>
      <c r="AZ318" s="276"/>
      <c r="BA318" s="276"/>
      <c r="BB318" s="276"/>
      <c r="BC318" s="276"/>
      <c r="BD318" s="276"/>
      <c r="BE318" s="277"/>
      <c r="BF318" s="277"/>
    </row>
    <row r="319" spans="1:58" ht="24" customHeight="1">
      <c r="A319" s="126">
        <f t="shared" si="82"/>
        <v>7</v>
      </c>
      <c r="B319" s="126">
        <f t="shared" si="83"/>
        <v>0</v>
      </c>
      <c r="C319" s="128">
        <f t="shared" si="87"/>
        <v>9</v>
      </c>
      <c r="D319" s="128">
        <f t="shared" si="88"/>
        <v>0</v>
      </c>
      <c r="E319" s="128">
        <f t="shared" si="89"/>
        <v>4</v>
      </c>
      <c r="F319" s="128">
        <f t="shared" si="90"/>
        <v>0</v>
      </c>
      <c r="G319" s="129">
        <v>316</v>
      </c>
      <c r="H319" s="204" t="str">
        <f t="shared" si="91"/>
        <v/>
      </c>
      <c r="I319" s="169" t="str">
        <f>AC319&amp;"-"&amp;IF(AC319="","",COUNTIF($AC$4:AC319,AC319))</f>
        <v>-</v>
      </c>
      <c r="J319" s="124"/>
      <c r="K319" s="161"/>
      <c r="L319" s="161"/>
      <c r="M319" s="160"/>
      <c r="N319" s="174"/>
      <c r="O319" s="118"/>
      <c r="P319" s="56"/>
      <c r="Q319" s="25"/>
      <c r="R319" s="130" t="str">
        <f t="shared" si="80"/>
        <v/>
      </c>
      <c r="S319" s="26"/>
      <c r="T319" s="26"/>
      <c r="U319" s="227"/>
      <c r="V319" s="27"/>
      <c r="W319" s="28"/>
      <c r="X319" s="119"/>
      <c r="Y319" s="119"/>
      <c r="Z319" s="119"/>
      <c r="AA319" s="119"/>
      <c r="AB319" s="119"/>
      <c r="AC319" s="119" t="str">
        <f>IF(AB319="","",COUNTIF($AB$4:AB319,AB319))</f>
        <v/>
      </c>
      <c r="AD319" s="175"/>
      <c r="AE319" s="323"/>
      <c r="AF319" s="175"/>
      <c r="AG319" s="236"/>
      <c r="AH319" s="262">
        <f t="shared" si="81"/>
        <v>0</v>
      </c>
      <c r="AI319" s="47"/>
      <c r="AJ319" s="87" t="str">
        <f t="shared" si="92"/>
        <v/>
      </c>
      <c r="AK319" s="29"/>
      <c r="AL319" s="30"/>
      <c r="AM319" s="109"/>
      <c r="AN319" s="29"/>
      <c r="AO319" s="33"/>
      <c r="AP319" s="31"/>
      <c r="AQ319" s="92"/>
      <c r="AR319" s="106"/>
      <c r="AS319" s="32"/>
      <c r="AT319" s="31"/>
      <c r="AU319" s="32"/>
      <c r="AV319" s="265"/>
      <c r="AW319" s="271"/>
      <c r="AX319" s="271" t="str">
        <f t="shared" si="84"/>
        <v/>
      </c>
      <c r="AY319" s="282" t="str">
        <f t="shared" si="85"/>
        <v/>
      </c>
      <c r="AZ319" s="276"/>
      <c r="BA319" s="276"/>
      <c r="BB319" s="276"/>
      <c r="BC319" s="276"/>
      <c r="BD319" s="276"/>
      <c r="BE319" s="277"/>
      <c r="BF319" s="277"/>
    </row>
    <row r="320" spans="1:58" ht="24" customHeight="1">
      <c r="A320" s="126">
        <f t="shared" si="82"/>
        <v>7</v>
      </c>
      <c r="B320" s="126">
        <f t="shared" si="83"/>
        <v>0</v>
      </c>
      <c r="C320" s="128">
        <f t="shared" si="87"/>
        <v>9</v>
      </c>
      <c r="D320" s="128">
        <f t="shared" si="88"/>
        <v>0</v>
      </c>
      <c r="E320" s="128">
        <f t="shared" si="89"/>
        <v>4</v>
      </c>
      <c r="F320" s="128">
        <f t="shared" si="90"/>
        <v>0</v>
      </c>
      <c r="G320" s="129">
        <v>317</v>
      </c>
      <c r="H320" s="204" t="str">
        <f t="shared" si="91"/>
        <v/>
      </c>
      <c r="I320" s="169" t="str">
        <f>AC320&amp;"-"&amp;IF(AC320="","",COUNTIF($AC$4:AC320,AC320))</f>
        <v>-</v>
      </c>
      <c r="J320" s="124"/>
      <c r="K320" s="161"/>
      <c r="L320" s="161"/>
      <c r="M320" s="160"/>
      <c r="N320" s="174"/>
      <c r="O320" s="118"/>
      <c r="P320" s="56"/>
      <c r="Q320" s="25"/>
      <c r="R320" s="130" t="str">
        <f t="shared" si="80"/>
        <v/>
      </c>
      <c r="S320" s="26"/>
      <c r="T320" s="26"/>
      <c r="U320" s="227"/>
      <c r="V320" s="27"/>
      <c r="W320" s="28"/>
      <c r="X320" s="119"/>
      <c r="Y320" s="119"/>
      <c r="Z320" s="119"/>
      <c r="AA320" s="119"/>
      <c r="AB320" s="119"/>
      <c r="AC320" s="119" t="str">
        <f>IF(AB320="","",COUNTIF($AB$4:AB320,AB320))</f>
        <v/>
      </c>
      <c r="AD320" s="175"/>
      <c r="AE320" s="323"/>
      <c r="AF320" s="175"/>
      <c r="AG320" s="236"/>
      <c r="AH320" s="262">
        <f t="shared" si="81"/>
        <v>0</v>
      </c>
      <c r="AI320" s="47"/>
      <c r="AJ320" s="87" t="str">
        <f t="shared" si="92"/>
        <v/>
      </c>
      <c r="AK320" s="29"/>
      <c r="AL320" s="30"/>
      <c r="AM320" s="109"/>
      <c r="AN320" s="29"/>
      <c r="AO320" s="33"/>
      <c r="AP320" s="31"/>
      <c r="AQ320" s="92"/>
      <c r="AR320" s="106"/>
      <c r="AS320" s="32"/>
      <c r="AT320" s="31"/>
      <c r="AU320" s="32"/>
      <c r="AV320" s="265"/>
      <c r="AW320" s="271"/>
      <c r="AX320" s="271" t="str">
        <f t="shared" si="84"/>
        <v/>
      </c>
      <c r="AY320" s="282" t="str">
        <f t="shared" si="85"/>
        <v/>
      </c>
      <c r="AZ320" s="276"/>
      <c r="BA320" s="276"/>
      <c r="BB320" s="276"/>
      <c r="BC320" s="276"/>
      <c r="BD320" s="276"/>
      <c r="BE320" s="277"/>
      <c r="BF320" s="277"/>
    </row>
    <row r="321" spans="1:58" ht="24" customHeight="1">
      <c r="A321" s="126">
        <f t="shared" si="82"/>
        <v>7</v>
      </c>
      <c r="B321" s="126">
        <f t="shared" si="83"/>
        <v>0</v>
      </c>
      <c r="C321" s="128">
        <f t="shared" si="87"/>
        <v>9</v>
      </c>
      <c r="D321" s="128">
        <f t="shared" si="88"/>
        <v>0</v>
      </c>
      <c r="E321" s="128">
        <f t="shared" si="89"/>
        <v>4</v>
      </c>
      <c r="F321" s="128">
        <f t="shared" si="90"/>
        <v>0</v>
      </c>
      <c r="G321" s="129">
        <v>318</v>
      </c>
      <c r="H321" s="204" t="str">
        <f t="shared" si="91"/>
        <v/>
      </c>
      <c r="I321" s="169" t="str">
        <f>AC321&amp;"-"&amp;IF(AC321="","",COUNTIF($AC$4:AC321,AC321))</f>
        <v>-</v>
      </c>
      <c r="J321" s="124"/>
      <c r="K321" s="161"/>
      <c r="L321" s="161"/>
      <c r="M321" s="160"/>
      <c r="N321" s="174"/>
      <c r="O321" s="118"/>
      <c r="P321" s="56"/>
      <c r="Q321" s="25"/>
      <c r="R321" s="130" t="str">
        <f t="shared" si="80"/>
        <v/>
      </c>
      <c r="S321" s="26"/>
      <c r="T321" s="26"/>
      <c r="U321" s="227"/>
      <c r="V321" s="27"/>
      <c r="W321" s="28"/>
      <c r="X321" s="119"/>
      <c r="Y321" s="119"/>
      <c r="Z321" s="119"/>
      <c r="AA321" s="119"/>
      <c r="AB321" s="119"/>
      <c r="AC321" s="119" t="str">
        <f>IF(AB321="","",COUNTIF($AB$4:AB321,AB321))</f>
        <v/>
      </c>
      <c r="AD321" s="175"/>
      <c r="AE321" s="323"/>
      <c r="AF321" s="175"/>
      <c r="AG321" s="236"/>
      <c r="AH321" s="262">
        <f t="shared" si="81"/>
        <v>0</v>
      </c>
      <c r="AI321" s="47"/>
      <c r="AJ321" s="87" t="str">
        <f t="shared" si="92"/>
        <v/>
      </c>
      <c r="AK321" s="29"/>
      <c r="AL321" s="30"/>
      <c r="AM321" s="109"/>
      <c r="AN321" s="29"/>
      <c r="AO321" s="33"/>
      <c r="AP321" s="31"/>
      <c r="AQ321" s="92"/>
      <c r="AR321" s="106"/>
      <c r="AS321" s="32"/>
      <c r="AT321" s="31"/>
      <c r="AU321" s="32"/>
      <c r="AV321" s="265"/>
      <c r="AW321" s="271"/>
      <c r="AX321" s="271" t="str">
        <f t="shared" si="84"/>
        <v/>
      </c>
      <c r="AY321" s="282" t="str">
        <f t="shared" si="85"/>
        <v/>
      </c>
      <c r="AZ321" s="276"/>
      <c r="BA321" s="276"/>
      <c r="BB321" s="276"/>
      <c r="BC321" s="276"/>
      <c r="BD321" s="276"/>
      <c r="BE321" s="277"/>
      <c r="BF321" s="277"/>
    </row>
    <row r="322" spans="1:58" ht="24" customHeight="1">
      <c r="A322" s="126">
        <f t="shared" si="82"/>
        <v>7</v>
      </c>
      <c r="B322" s="126">
        <f t="shared" si="83"/>
        <v>0</v>
      </c>
      <c r="C322" s="128">
        <f t="shared" si="87"/>
        <v>9</v>
      </c>
      <c r="D322" s="128">
        <f t="shared" si="88"/>
        <v>0</v>
      </c>
      <c r="E322" s="128">
        <f t="shared" si="89"/>
        <v>4</v>
      </c>
      <c r="F322" s="128">
        <f t="shared" si="90"/>
        <v>0</v>
      </c>
      <c r="G322" s="129">
        <v>319</v>
      </c>
      <c r="H322" s="204" t="str">
        <f t="shared" si="91"/>
        <v/>
      </c>
      <c r="I322" s="169" t="str">
        <f>AC322&amp;"-"&amp;IF(AC322="","",COUNTIF($AC$4:AC322,AC322))</f>
        <v>-</v>
      </c>
      <c r="J322" s="124"/>
      <c r="K322" s="161"/>
      <c r="L322" s="161"/>
      <c r="M322" s="160"/>
      <c r="N322" s="174"/>
      <c r="O322" s="118"/>
      <c r="P322" s="56"/>
      <c r="Q322" s="25"/>
      <c r="R322" s="130" t="str">
        <f t="shared" si="80"/>
        <v/>
      </c>
      <c r="S322" s="26"/>
      <c r="T322" s="26"/>
      <c r="U322" s="227"/>
      <c r="V322" s="27"/>
      <c r="W322" s="28"/>
      <c r="X322" s="119"/>
      <c r="Y322" s="119"/>
      <c r="Z322" s="119"/>
      <c r="AA322" s="119"/>
      <c r="AB322" s="119"/>
      <c r="AC322" s="119" t="str">
        <f>IF(AB322="","",COUNTIF($AB$4:AB322,AB322))</f>
        <v/>
      </c>
      <c r="AD322" s="175"/>
      <c r="AE322" s="323"/>
      <c r="AF322" s="175"/>
      <c r="AG322" s="236"/>
      <c r="AH322" s="262">
        <f t="shared" si="81"/>
        <v>0</v>
      </c>
      <c r="AI322" s="47"/>
      <c r="AJ322" s="87" t="str">
        <f t="shared" si="92"/>
        <v/>
      </c>
      <c r="AK322" s="29"/>
      <c r="AL322" s="30"/>
      <c r="AM322" s="109"/>
      <c r="AN322" s="29"/>
      <c r="AO322" s="33"/>
      <c r="AP322" s="31"/>
      <c r="AQ322" s="92"/>
      <c r="AR322" s="106"/>
      <c r="AS322" s="32"/>
      <c r="AT322" s="31"/>
      <c r="AU322" s="32"/>
      <c r="AV322" s="265"/>
      <c r="AW322" s="271"/>
      <c r="AX322" s="271" t="str">
        <f t="shared" si="84"/>
        <v/>
      </c>
      <c r="AY322" s="282" t="str">
        <f t="shared" si="85"/>
        <v/>
      </c>
      <c r="AZ322" s="276"/>
      <c r="BA322" s="276"/>
      <c r="BB322" s="276"/>
      <c r="BC322" s="276"/>
      <c r="BD322" s="276"/>
      <c r="BE322" s="277"/>
      <c r="BF322" s="277"/>
    </row>
    <row r="323" spans="1:58" ht="24" customHeight="1">
      <c r="A323" s="126">
        <f t="shared" si="82"/>
        <v>7</v>
      </c>
      <c r="B323" s="126">
        <f t="shared" si="83"/>
        <v>0</v>
      </c>
      <c r="C323" s="128">
        <f t="shared" si="87"/>
        <v>9</v>
      </c>
      <c r="D323" s="128">
        <f t="shared" si="88"/>
        <v>0</v>
      </c>
      <c r="E323" s="128">
        <f t="shared" si="89"/>
        <v>4</v>
      </c>
      <c r="F323" s="128">
        <f t="shared" si="90"/>
        <v>0</v>
      </c>
      <c r="G323" s="129">
        <v>320</v>
      </c>
      <c r="H323" s="204" t="str">
        <f t="shared" si="91"/>
        <v/>
      </c>
      <c r="I323" s="169" t="str">
        <f>AC323&amp;"-"&amp;IF(AC323="","",COUNTIF($AC$4:AC323,AC323))</f>
        <v>-</v>
      </c>
      <c r="J323" s="124"/>
      <c r="K323" s="161"/>
      <c r="L323" s="161"/>
      <c r="M323" s="160"/>
      <c r="N323" s="174"/>
      <c r="O323" s="118"/>
      <c r="P323" s="56"/>
      <c r="Q323" s="25"/>
      <c r="R323" s="130" t="str">
        <f t="shared" si="80"/>
        <v/>
      </c>
      <c r="S323" s="26"/>
      <c r="T323" s="26"/>
      <c r="U323" s="227"/>
      <c r="V323" s="27"/>
      <c r="W323" s="28"/>
      <c r="X323" s="119"/>
      <c r="Y323" s="119"/>
      <c r="Z323" s="119"/>
      <c r="AA323" s="119"/>
      <c r="AB323" s="119"/>
      <c r="AC323" s="119" t="str">
        <f>IF(AB323="","",COUNTIF($AB$4:AB323,AB323))</f>
        <v/>
      </c>
      <c r="AD323" s="175"/>
      <c r="AE323" s="323"/>
      <c r="AF323" s="175"/>
      <c r="AG323" s="236"/>
      <c r="AH323" s="262">
        <f t="shared" si="81"/>
        <v>0</v>
      </c>
      <c r="AI323" s="47"/>
      <c r="AJ323" s="87" t="str">
        <f t="shared" si="92"/>
        <v/>
      </c>
      <c r="AK323" s="29"/>
      <c r="AL323" s="30"/>
      <c r="AM323" s="109"/>
      <c r="AN323" s="29"/>
      <c r="AO323" s="33"/>
      <c r="AP323" s="31"/>
      <c r="AQ323" s="92"/>
      <c r="AR323" s="106"/>
      <c r="AS323" s="32"/>
      <c r="AT323" s="31"/>
      <c r="AU323" s="32"/>
      <c r="AV323" s="265"/>
      <c r="AW323" s="271"/>
      <c r="AX323" s="271" t="str">
        <f t="shared" si="84"/>
        <v/>
      </c>
      <c r="AY323" s="282" t="str">
        <f t="shared" si="85"/>
        <v/>
      </c>
      <c r="AZ323" s="276"/>
      <c r="BA323" s="276"/>
      <c r="BB323" s="276"/>
      <c r="BC323" s="276"/>
      <c r="BD323" s="276"/>
      <c r="BE323" s="277"/>
      <c r="BF323" s="277"/>
    </row>
    <row r="324" spans="1:58" ht="24" customHeight="1">
      <c r="A324" s="126">
        <f t="shared" si="82"/>
        <v>7</v>
      </c>
      <c r="B324" s="126">
        <f t="shared" si="83"/>
        <v>0</v>
      </c>
      <c r="C324" s="128">
        <f t="shared" si="87"/>
        <v>9</v>
      </c>
      <c r="D324" s="128">
        <f t="shared" ref="D324:D364" si="93">IF(AO324=$D$3,1,0)</f>
        <v>0</v>
      </c>
      <c r="E324" s="128">
        <f t="shared" si="89"/>
        <v>4</v>
      </c>
      <c r="F324" s="128">
        <f t="shared" ref="F324:F364" si="94">IF(AT324=$F$3,1,0)</f>
        <v>0</v>
      </c>
      <c r="G324" s="129">
        <v>321</v>
      </c>
      <c r="H324" s="204" t="str">
        <f t="shared" si="91"/>
        <v/>
      </c>
      <c r="I324" s="169" t="str">
        <f>AC324&amp;"-"&amp;IF(AC324="","",COUNTIF($AC$4:AC324,AC324))</f>
        <v>-</v>
      </c>
      <c r="J324" s="124"/>
      <c r="K324" s="161"/>
      <c r="L324" s="161"/>
      <c r="M324" s="160"/>
      <c r="N324" s="174"/>
      <c r="O324" s="118"/>
      <c r="P324" s="56"/>
      <c r="Q324" s="25"/>
      <c r="R324" s="130" t="str">
        <f t="shared" ref="R324:R364" si="95">IF(N324="","",(TEXT(N324,"aaa")))</f>
        <v/>
      </c>
      <c r="S324" s="26"/>
      <c r="T324" s="26"/>
      <c r="U324" s="227"/>
      <c r="V324" s="27"/>
      <c r="W324" s="28"/>
      <c r="X324" s="119"/>
      <c r="Y324" s="119"/>
      <c r="Z324" s="119"/>
      <c r="AA324" s="119"/>
      <c r="AB324" s="119"/>
      <c r="AC324" s="119" t="str">
        <f>IF(AB324="","",COUNTIF($AB$4:AB324,AB324))</f>
        <v/>
      </c>
      <c r="AD324" s="175"/>
      <c r="AE324" s="323"/>
      <c r="AF324" s="175"/>
      <c r="AG324" s="236"/>
      <c r="AH324" s="262">
        <f t="shared" ref="AH324:AH364" si="96">IF(AF324&gt;=30,30,IF(AF324&gt;=20,20,IF(AF324&gt;=10,10,IF(AF324&gt;=5,5,IF(AF324&gt;=3,3,IF(AF324&gt;=2,2,IF(AF324&gt;=1,1,0)))))))</f>
        <v>0</v>
      </c>
      <c r="AI324" s="47"/>
      <c r="AJ324" s="87" t="str">
        <f t="shared" si="92"/>
        <v/>
      </c>
      <c r="AK324" s="29"/>
      <c r="AL324" s="30"/>
      <c r="AM324" s="109"/>
      <c r="AN324" s="29"/>
      <c r="AO324" s="33"/>
      <c r="AP324" s="31"/>
      <c r="AQ324" s="92"/>
      <c r="AR324" s="106"/>
      <c r="AS324" s="32"/>
      <c r="AT324" s="31"/>
      <c r="AU324" s="32"/>
      <c r="AV324" s="265"/>
      <c r="AW324" s="271"/>
      <c r="AX324" s="271" t="str">
        <f t="shared" si="84"/>
        <v/>
      </c>
      <c r="AY324" s="282" t="str">
        <f t="shared" si="85"/>
        <v/>
      </c>
      <c r="AZ324" s="276"/>
      <c r="BA324" s="276"/>
      <c r="BB324" s="276"/>
      <c r="BC324" s="276"/>
      <c r="BD324" s="276"/>
      <c r="BE324" s="277"/>
      <c r="BF324" s="277"/>
    </row>
    <row r="325" spans="1:58" ht="24" customHeight="1">
      <c r="A325" s="126">
        <f t="shared" ref="A325:A364" si="97">A324+B325</f>
        <v>7</v>
      </c>
      <c r="B325" s="126">
        <f t="shared" ref="B325:B364" si="98">IF(AE325=$B$3,1,0)</f>
        <v>0</v>
      </c>
      <c r="C325" s="128">
        <f t="shared" ref="C325:C364" si="99">C324+D325</f>
        <v>9</v>
      </c>
      <c r="D325" s="128">
        <f t="shared" si="93"/>
        <v>0</v>
      </c>
      <c r="E325" s="128">
        <f t="shared" ref="E325:E364" si="100">E324+F325</f>
        <v>4</v>
      </c>
      <c r="F325" s="128">
        <f t="shared" si="94"/>
        <v>0</v>
      </c>
      <c r="G325" s="129">
        <v>322</v>
      </c>
      <c r="H325" s="204" t="str">
        <f t="shared" ref="H325:H364" si="101">AC325&amp;AB325</f>
        <v/>
      </c>
      <c r="I325" s="169" t="str">
        <f>AC325&amp;"-"&amp;IF(AC325="","",COUNTIF($AC$4:AC325,AC325))</f>
        <v>-</v>
      </c>
      <c r="J325" s="124"/>
      <c r="K325" s="161"/>
      <c r="L325" s="161"/>
      <c r="M325" s="160"/>
      <c r="N325" s="174"/>
      <c r="O325" s="118"/>
      <c r="P325" s="56"/>
      <c r="Q325" s="25"/>
      <c r="R325" s="130" t="str">
        <f t="shared" si="95"/>
        <v/>
      </c>
      <c r="S325" s="26"/>
      <c r="T325" s="26"/>
      <c r="U325" s="227"/>
      <c r="V325" s="27"/>
      <c r="W325" s="28"/>
      <c r="X325" s="119"/>
      <c r="Y325" s="119"/>
      <c r="Z325" s="119"/>
      <c r="AA325" s="119"/>
      <c r="AB325" s="119"/>
      <c r="AC325" s="119" t="str">
        <f>IF(AB325="","",COUNTIF($AB$4:AB325,AB325))</f>
        <v/>
      </c>
      <c r="AD325" s="175"/>
      <c r="AE325" s="323"/>
      <c r="AF325" s="175"/>
      <c r="AG325" s="236"/>
      <c r="AH325" s="262">
        <f t="shared" si="96"/>
        <v>0</v>
      </c>
      <c r="AI325" s="47"/>
      <c r="AJ325" s="87" t="str">
        <f t="shared" ref="AJ325:AJ364" si="102">IF(Q325="","",HOUR(Q325))</f>
        <v/>
      </c>
      <c r="AK325" s="29"/>
      <c r="AL325" s="30"/>
      <c r="AM325" s="109"/>
      <c r="AN325" s="29"/>
      <c r="AO325" s="33"/>
      <c r="AP325" s="31"/>
      <c r="AQ325" s="92"/>
      <c r="AR325" s="106"/>
      <c r="AS325" s="32"/>
      <c r="AT325" s="31"/>
      <c r="AU325" s="32"/>
      <c r="AV325" s="265"/>
      <c r="AW325" s="271"/>
      <c r="AX325" s="271" t="str">
        <f t="shared" ref="AX325:AX364" si="103">IF(COUNTIF($AI325,"*オーバーハング*")=1,1,"")</f>
        <v/>
      </c>
      <c r="AY325" s="282" t="str">
        <f t="shared" ref="AY325:AY364" si="104">IF(COUNTIF(AI325,"*"&amp;$AY$2&amp;"*")=1,1,"")</f>
        <v/>
      </c>
      <c r="AZ325" s="276"/>
      <c r="BA325" s="276"/>
      <c r="BB325" s="276"/>
      <c r="BC325" s="276"/>
      <c r="BD325" s="276"/>
      <c r="BE325" s="277"/>
      <c r="BF325" s="277"/>
    </row>
    <row r="326" spans="1:58" ht="24" customHeight="1">
      <c r="A326" s="126">
        <f t="shared" si="97"/>
        <v>7</v>
      </c>
      <c r="B326" s="126">
        <f t="shared" si="98"/>
        <v>0</v>
      </c>
      <c r="C326" s="128">
        <f t="shared" si="99"/>
        <v>9</v>
      </c>
      <c r="D326" s="128">
        <f t="shared" si="93"/>
        <v>0</v>
      </c>
      <c r="E326" s="128">
        <f t="shared" si="100"/>
        <v>4</v>
      </c>
      <c r="F326" s="128">
        <f t="shared" si="94"/>
        <v>0</v>
      </c>
      <c r="G326" s="129">
        <v>323</v>
      </c>
      <c r="H326" s="204" t="str">
        <f t="shared" si="101"/>
        <v/>
      </c>
      <c r="I326" s="169" t="str">
        <f>AC326&amp;"-"&amp;IF(AC326="","",COUNTIF($AC$4:AC326,AC326))</f>
        <v>-</v>
      </c>
      <c r="J326" s="124"/>
      <c r="K326" s="161"/>
      <c r="L326" s="161"/>
      <c r="M326" s="160"/>
      <c r="N326" s="174"/>
      <c r="O326" s="118"/>
      <c r="P326" s="56"/>
      <c r="Q326" s="25"/>
      <c r="R326" s="130" t="str">
        <f t="shared" si="95"/>
        <v/>
      </c>
      <c r="S326" s="26"/>
      <c r="T326" s="26"/>
      <c r="U326" s="227"/>
      <c r="V326" s="27"/>
      <c r="W326" s="28"/>
      <c r="X326" s="119"/>
      <c r="Y326" s="119"/>
      <c r="Z326" s="119"/>
      <c r="AA326" s="119"/>
      <c r="AB326" s="119"/>
      <c r="AC326" s="119" t="str">
        <f>IF(AB326="","",COUNTIF($AB$4:AB326,AB326))</f>
        <v/>
      </c>
      <c r="AD326" s="175"/>
      <c r="AE326" s="323"/>
      <c r="AF326" s="175"/>
      <c r="AG326" s="236"/>
      <c r="AH326" s="262">
        <f t="shared" si="96"/>
        <v>0</v>
      </c>
      <c r="AI326" s="47"/>
      <c r="AJ326" s="87" t="str">
        <f t="shared" si="102"/>
        <v/>
      </c>
      <c r="AK326" s="29"/>
      <c r="AL326" s="30"/>
      <c r="AM326" s="109"/>
      <c r="AN326" s="29"/>
      <c r="AO326" s="33"/>
      <c r="AP326" s="31"/>
      <c r="AQ326" s="92"/>
      <c r="AR326" s="106"/>
      <c r="AS326" s="32"/>
      <c r="AT326" s="31"/>
      <c r="AU326" s="32"/>
      <c r="AV326" s="265"/>
      <c r="AW326" s="271"/>
      <c r="AX326" s="271" t="str">
        <f t="shared" si="103"/>
        <v/>
      </c>
      <c r="AY326" s="282" t="str">
        <f t="shared" si="104"/>
        <v/>
      </c>
      <c r="AZ326" s="276"/>
      <c r="BA326" s="276"/>
      <c r="BB326" s="276"/>
      <c r="BC326" s="276"/>
      <c r="BD326" s="276"/>
      <c r="BE326" s="277"/>
      <c r="BF326" s="277"/>
    </row>
    <row r="327" spans="1:58" ht="24" customHeight="1">
      <c r="A327" s="126">
        <f t="shared" si="97"/>
        <v>7</v>
      </c>
      <c r="B327" s="126">
        <f t="shared" si="98"/>
        <v>0</v>
      </c>
      <c r="C327" s="128">
        <f t="shared" si="99"/>
        <v>9</v>
      </c>
      <c r="D327" s="128">
        <f t="shared" si="93"/>
        <v>0</v>
      </c>
      <c r="E327" s="128">
        <f t="shared" si="100"/>
        <v>4</v>
      </c>
      <c r="F327" s="128">
        <f t="shared" si="94"/>
        <v>0</v>
      </c>
      <c r="G327" s="129">
        <v>324</v>
      </c>
      <c r="H327" s="204" t="str">
        <f t="shared" si="101"/>
        <v/>
      </c>
      <c r="I327" s="169" t="str">
        <f>AC327&amp;"-"&amp;IF(AC327="","",COUNTIF($AC$4:AC327,AC327))</f>
        <v>-</v>
      </c>
      <c r="J327" s="124"/>
      <c r="K327" s="161"/>
      <c r="L327" s="161"/>
      <c r="M327" s="160"/>
      <c r="N327" s="174"/>
      <c r="O327" s="118"/>
      <c r="P327" s="56"/>
      <c r="Q327" s="25"/>
      <c r="R327" s="130" t="str">
        <f t="shared" si="95"/>
        <v/>
      </c>
      <c r="S327" s="26"/>
      <c r="T327" s="26"/>
      <c r="U327" s="227"/>
      <c r="V327" s="27"/>
      <c r="W327" s="28"/>
      <c r="X327" s="119"/>
      <c r="Y327" s="119"/>
      <c r="Z327" s="119"/>
      <c r="AA327" s="119"/>
      <c r="AB327" s="119"/>
      <c r="AC327" s="119" t="str">
        <f>IF(AB327="","",COUNTIF($AB$4:AB327,AB327))</f>
        <v/>
      </c>
      <c r="AD327" s="175"/>
      <c r="AE327" s="323"/>
      <c r="AF327" s="175"/>
      <c r="AG327" s="236"/>
      <c r="AH327" s="262">
        <f t="shared" si="96"/>
        <v>0</v>
      </c>
      <c r="AI327" s="47"/>
      <c r="AJ327" s="87" t="str">
        <f t="shared" si="102"/>
        <v/>
      </c>
      <c r="AK327" s="29"/>
      <c r="AL327" s="30"/>
      <c r="AM327" s="109"/>
      <c r="AN327" s="29"/>
      <c r="AO327" s="33"/>
      <c r="AP327" s="31"/>
      <c r="AQ327" s="92"/>
      <c r="AR327" s="106"/>
      <c r="AS327" s="32"/>
      <c r="AT327" s="31"/>
      <c r="AU327" s="32"/>
      <c r="AV327" s="265"/>
      <c r="AW327" s="271"/>
      <c r="AX327" s="271" t="str">
        <f t="shared" si="103"/>
        <v/>
      </c>
      <c r="AY327" s="282" t="str">
        <f t="shared" si="104"/>
        <v/>
      </c>
      <c r="AZ327" s="276"/>
      <c r="BA327" s="276"/>
      <c r="BB327" s="276"/>
      <c r="BC327" s="276"/>
      <c r="BD327" s="276"/>
      <c r="BE327" s="277"/>
      <c r="BF327" s="277"/>
    </row>
    <row r="328" spans="1:58" ht="24" customHeight="1">
      <c r="A328" s="126">
        <f t="shared" si="97"/>
        <v>7</v>
      </c>
      <c r="B328" s="126">
        <f t="shared" si="98"/>
        <v>0</v>
      </c>
      <c r="C328" s="128">
        <f t="shared" si="99"/>
        <v>9</v>
      </c>
      <c r="D328" s="128">
        <f t="shared" si="93"/>
        <v>0</v>
      </c>
      <c r="E328" s="128">
        <f t="shared" si="100"/>
        <v>4</v>
      </c>
      <c r="F328" s="128">
        <f t="shared" si="94"/>
        <v>0</v>
      </c>
      <c r="G328" s="129">
        <v>325</v>
      </c>
      <c r="H328" s="204" t="str">
        <f t="shared" si="101"/>
        <v/>
      </c>
      <c r="I328" s="169" t="str">
        <f>AC328&amp;"-"&amp;IF(AC328="","",COUNTIF($AC$4:AC328,AC328))</f>
        <v>-</v>
      </c>
      <c r="J328" s="124"/>
      <c r="K328" s="161"/>
      <c r="L328" s="161"/>
      <c r="M328" s="160"/>
      <c r="N328" s="174"/>
      <c r="O328" s="118"/>
      <c r="P328" s="56"/>
      <c r="Q328" s="25"/>
      <c r="R328" s="130" t="str">
        <f t="shared" si="95"/>
        <v/>
      </c>
      <c r="S328" s="26"/>
      <c r="T328" s="26"/>
      <c r="U328" s="227"/>
      <c r="V328" s="27"/>
      <c r="W328" s="28"/>
      <c r="X328" s="119"/>
      <c r="Y328" s="119"/>
      <c r="Z328" s="119"/>
      <c r="AA328" s="119"/>
      <c r="AB328" s="119"/>
      <c r="AC328" s="119" t="str">
        <f>IF(AB328="","",COUNTIF($AB$4:AB328,AB328))</f>
        <v/>
      </c>
      <c r="AD328" s="175"/>
      <c r="AE328" s="323"/>
      <c r="AF328" s="175"/>
      <c r="AG328" s="236"/>
      <c r="AH328" s="262">
        <f t="shared" si="96"/>
        <v>0</v>
      </c>
      <c r="AI328" s="47"/>
      <c r="AJ328" s="87" t="str">
        <f t="shared" si="102"/>
        <v/>
      </c>
      <c r="AK328" s="29"/>
      <c r="AL328" s="30"/>
      <c r="AM328" s="109"/>
      <c r="AN328" s="29"/>
      <c r="AO328" s="33"/>
      <c r="AP328" s="31"/>
      <c r="AQ328" s="92"/>
      <c r="AR328" s="106"/>
      <c r="AS328" s="32"/>
      <c r="AT328" s="31"/>
      <c r="AU328" s="32"/>
      <c r="AV328" s="265"/>
      <c r="AW328" s="271"/>
      <c r="AX328" s="271" t="str">
        <f t="shared" si="103"/>
        <v/>
      </c>
      <c r="AY328" s="282" t="str">
        <f t="shared" si="104"/>
        <v/>
      </c>
      <c r="AZ328" s="276"/>
      <c r="BA328" s="276"/>
      <c r="BB328" s="276"/>
      <c r="BC328" s="276"/>
      <c r="BD328" s="276"/>
      <c r="BE328" s="277"/>
      <c r="BF328" s="277"/>
    </row>
    <row r="329" spans="1:58" ht="24" customHeight="1">
      <c r="A329" s="126">
        <f t="shared" si="97"/>
        <v>7</v>
      </c>
      <c r="B329" s="126">
        <f t="shared" si="98"/>
        <v>0</v>
      </c>
      <c r="C329" s="128">
        <f t="shared" si="99"/>
        <v>9</v>
      </c>
      <c r="D329" s="128">
        <f t="shared" si="93"/>
        <v>0</v>
      </c>
      <c r="E329" s="128">
        <f t="shared" si="100"/>
        <v>4</v>
      </c>
      <c r="F329" s="128">
        <f t="shared" si="94"/>
        <v>0</v>
      </c>
      <c r="G329" s="129">
        <v>326</v>
      </c>
      <c r="H329" s="204" t="str">
        <f t="shared" si="101"/>
        <v/>
      </c>
      <c r="I329" s="169" t="str">
        <f>AC329&amp;"-"&amp;IF(AC329="","",COUNTIF($AC$4:AC329,AC329))</f>
        <v>-</v>
      </c>
      <c r="J329" s="124"/>
      <c r="K329" s="161"/>
      <c r="L329" s="161"/>
      <c r="M329" s="160"/>
      <c r="N329" s="174"/>
      <c r="O329" s="118"/>
      <c r="P329" s="56"/>
      <c r="Q329" s="25"/>
      <c r="R329" s="130" t="str">
        <f t="shared" si="95"/>
        <v/>
      </c>
      <c r="S329" s="26"/>
      <c r="T329" s="26"/>
      <c r="U329" s="227"/>
      <c r="V329" s="27"/>
      <c r="W329" s="28"/>
      <c r="X329" s="119"/>
      <c r="Y329" s="119"/>
      <c r="Z329" s="119"/>
      <c r="AA329" s="119"/>
      <c r="AB329" s="119"/>
      <c r="AC329" s="119" t="str">
        <f>IF(AB329="","",COUNTIF($AB$4:AB329,AB329))</f>
        <v/>
      </c>
      <c r="AD329" s="175"/>
      <c r="AE329" s="323"/>
      <c r="AF329" s="175"/>
      <c r="AG329" s="236"/>
      <c r="AH329" s="262">
        <f t="shared" si="96"/>
        <v>0</v>
      </c>
      <c r="AI329" s="47"/>
      <c r="AJ329" s="87" t="str">
        <f t="shared" si="102"/>
        <v/>
      </c>
      <c r="AK329" s="29"/>
      <c r="AL329" s="30"/>
      <c r="AM329" s="109"/>
      <c r="AN329" s="29"/>
      <c r="AO329" s="33"/>
      <c r="AP329" s="31"/>
      <c r="AQ329" s="92"/>
      <c r="AR329" s="106"/>
      <c r="AS329" s="32"/>
      <c r="AT329" s="31"/>
      <c r="AU329" s="32"/>
      <c r="AV329" s="265"/>
      <c r="AW329" s="271"/>
      <c r="AX329" s="271" t="str">
        <f t="shared" si="103"/>
        <v/>
      </c>
      <c r="AY329" s="282" t="str">
        <f t="shared" si="104"/>
        <v/>
      </c>
      <c r="AZ329" s="276"/>
      <c r="BA329" s="276"/>
      <c r="BB329" s="276"/>
      <c r="BC329" s="276"/>
      <c r="BD329" s="276"/>
      <c r="BE329" s="277"/>
      <c r="BF329" s="277"/>
    </row>
    <row r="330" spans="1:58" ht="24" customHeight="1">
      <c r="A330" s="126">
        <f t="shared" si="97"/>
        <v>7</v>
      </c>
      <c r="B330" s="126">
        <f t="shared" si="98"/>
        <v>0</v>
      </c>
      <c r="C330" s="128">
        <f t="shared" si="99"/>
        <v>9</v>
      </c>
      <c r="D330" s="128">
        <f t="shared" si="93"/>
        <v>0</v>
      </c>
      <c r="E330" s="128">
        <f t="shared" si="100"/>
        <v>4</v>
      </c>
      <c r="F330" s="128">
        <f t="shared" si="94"/>
        <v>0</v>
      </c>
      <c r="G330" s="129">
        <v>327</v>
      </c>
      <c r="H330" s="204" t="str">
        <f t="shared" si="101"/>
        <v/>
      </c>
      <c r="I330" s="169" t="str">
        <f>AC330&amp;"-"&amp;IF(AC330="","",COUNTIF($AC$4:AC330,AC330))</f>
        <v>-</v>
      </c>
      <c r="J330" s="124"/>
      <c r="K330" s="161"/>
      <c r="L330" s="161"/>
      <c r="M330" s="160"/>
      <c r="N330" s="174"/>
      <c r="O330" s="118"/>
      <c r="P330" s="56"/>
      <c r="Q330" s="25"/>
      <c r="R330" s="130" t="str">
        <f t="shared" si="95"/>
        <v/>
      </c>
      <c r="S330" s="26"/>
      <c r="T330" s="26"/>
      <c r="U330" s="227"/>
      <c r="V330" s="27"/>
      <c r="W330" s="28"/>
      <c r="X330" s="119"/>
      <c r="Y330" s="119"/>
      <c r="Z330" s="119"/>
      <c r="AA330" s="119"/>
      <c r="AB330" s="119"/>
      <c r="AC330" s="119" t="str">
        <f>IF(AB330="","",COUNTIF($AB$4:AB330,AB330))</f>
        <v/>
      </c>
      <c r="AD330" s="175"/>
      <c r="AE330" s="323"/>
      <c r="AF330" s="175"/>
      <c r="AG330" s="236"/>
      <c r="AH330" s="262">
        <f t="shared" si="96"/>
        <v>0</v>
      </c>
      <c r="AI330" s="47"/>
      <c r="AJ330" s="87" t="str">
        <f t="shared" si="102"/>
        <v/>
      </c>
      <c r="AK330" s="29"/>
      <c r="AL330" s="30"/>
      <c r="AM330" s="109"/>
      <c r="AN330" s="29"/>
      <c r="AO330" s="33"/>
      <c r="AP330" s="31"/>
      <c r="AQ330" s="92"/>
      <c r="AR330" s="106"/>
      <c r="AS330" s="32"/>
      <c r="AT330" s="31"/>
      <c r="AU330" s="32"/>
      <c r="AV330" s="265"/>
      <c r="AW330" s="271"/>
      <c r="AX330" s="271" t="str">
        <f t="shared" si="103"/>
        <v/>
      </c>
      <c r="AY330" s="282" t="str">
        <f t="shared" si="104"/>
        <v/>
      </c>
      <c r="AZ330" s="276"/>
      <c r="BA330" s="276"/>
      <c r="BB330" s="276"/>
      <c r="BC330" s="276"/>
      <c r="BD330" s="276"/>
      <c r="BE330" s="277"/>
      <c r="BF330" s="277"/>
    </row>
    <row r="331" spans="1:58" ht="24" customHeight="1">
      <c r="A331" s="126">
        <f t="shared" si="97"/>
        <v>7</v>
      </c>
      <c r="B331" s="126">
        <f t="shared" si="98"/>
        <v>0</v>
      </c>
      <c r="C331" s="128">
        <f t="shared" si="99"/>
        <v>9</v>
      </c>
      <c r="D331" s="128">
        <f t="shared" si="93"/>
        <v>0</v>
      </c>
      <c r="E331" s="128">
        <f t="shared" si="100"/>
        <v>4</v>
      </c>
      <c r="F331" s="128">
        <f t="shared" si="94"/>
        <v>0</v>
      </c>
      <c r="G331" s="129">
        <v>328</v>
      </c>
      <c r="H331" s="204" t="str">
        <f t="shared" si="101"/>
        <v/>
      </c>
      <c r="I331" s="169" t="str">
        <f>AC331&amp;"-"&amp;IF(AC331="","",COUNTIF($AC$4:AC331,AC331))</f>
        <v>-</v>
      </c>
      <c r="J331" s="124"/>
      <c r="K331" s="161"/>
      <c r="L331" s="161"/>
      <c r="M331" s="160"/>
      <c r="N331" s="174"/>
      <c r="O331" s="118"/>
      <c r="P331" s="56"/>
      <c r="Q331" s="25"/>
      <c r="R331" s="130" t="str">
        <f t="shared" si="95"/>
        <v/>
      </c>
      <c r="S331" s="26"/>
      <c r="T331" s="26"/>
      <c r="U331" s="227"/>
      <c r="V331" s="27"/>
      <c r="W331" s="28"/>
      <c r="X331" s="119"/>
      <c r="Y331" s="119"/>
      <c r="Z331" s="119"/>
      <c r="AA331" s="119"/>
      <c r="AB331" s="119"/>
      <c r="AC331" s="119" t="str">
        <f>IF(AB331="","",COUNTIF($AB$4:AB331,AB331))</f>
        <v/>
      </c>
      <c r="AD331" s="175"/>
      <c r="AE331" s="323"/>
      <c r="AF331" s="175"/>
      <c r="AG331" s="236"/>
      <c r="AH331" s="262">
        <f t="shared" si="96"/>
        <v>0</v>
      </c>
      <c r="AI331" s="47"/>
      <c r="AJ331" s="87" t="str">
        <f t="shared" si="102"/>
        <v/>
      </c>
      <c r="AK331" s="29"/>
      <c r="AL331" s="30"/>
      <c r="AM331" s="109"/>
      <c r="AN331" s="29"/>
      <c r="AO331" s="33"/>
      <c r="AP331" s="31"/>
      <c r="AQ331" s="92"/>
      <c r="AR331" s="106"/>
      <c r="AS331" s="32"/>
      <c r="AT331" s="31"/>
      <c r="AU331" s="32"/>
      <c r="AV331" s="265"/>
      <c r="AW331" s="271"/>
      <c r="AX331" s="271" t="str">
        <f t="shared" si="103"/>
        <v/>
      </c>
      <c r="AY331" s="282" t="str">
        <f t="shared" si="104"/>
        <v/>
      </c>
      <c r="AZ331" s="276"/>
      <c r="BA331" s="276"/>
      <c r="BB331" s="276"/>
      <c r="BC331" s="276"/>
      <c r="BD331" s="276"/>
      <c r="BE331" s="277"/>
      <c r="BF331" s="277"/>
    </row>
    <row r="332" spans="1:58" ht="24" customHeight="1">
      <c r="A332" s="126">
        <f t="shared" si="97"/>
        <v>7</v>
      </c>
      <c r="B332" s="126">
        <f t="shared" si="98"/>
        <v>0</v>
      </c>
      <c r="C332" s="128">
        <f t="shared" si="99"/>
        <v>9</v>
      </c>
      <c r="D332" s="128">
        <f t="shared" si="93"/>
        <v>0</v>
      </c>
      <c r="E332" s="128">
        <f t="shared" si="100"/>
        <v>4</v>
      </c>
      <c r="F332" s="128">
        <f t="shared" si="94"/>
        <v>0</v>
      </c>
      <c r="G332" s="129">
        <v>329</v>
      </c>
      <c r="H332" s="204" t="str">
        <f t="shared" si="101"/>
        <v/>
      </c>
      <c r="I332" s="169" t="str">
        <f>AC332&amp;"-"&amp;IF(AC332="","",COUNTIF($AC$4:AC332,AC332))</f>
        <v>-</v>
      </c>
      <c r="J332" s="124"/>
      <c r="K332" s="161"/>
      <c r="L332" s="161"/>
      <c r="M332" s="160"/>
      <c r="N332" s="174"/>
      <c r="O332" s="118"/>
      <c r="P332" s="56"/>
      <c r="Q332" s="25"/>
      <c r="R332" s="130" t="str">
        <f t="shared" si="95"/>
        <v/>
      </c>
      <c r="S332" s="26"/>
      <c r="T332" s="26"/>
      <c r="U332" s="227"/>
      <c r="V332" s="27"/>
      <c r="W332" s="28"/>
      <c r="X332" s="119"/>
      <c r="Y332" s="119"/>
      <c r="Z332" s="119"/>
      <c r="AA332" s="119"/>
      <c r="AB332" s="119"/>
      <c r="AC332" s="119" t="str">
        <f>IF(AB332="","",COUNTIF($AB$4:AB332,AB332))</f>
        <v/>
      </c>
      <c r="AD332" s="175"/>
      <c r="AE332" s="323"/>
      <c r="AF332" s="175"/>
      <c r="AG332" s="236"/>
      <c r="AH332" s="262">
        <f t="shared" si="96"/>
        <v>0</v>
      </c>
      <c r="AI332" s="47"/>
      <c r="AJ332" s="87" t="str">
        <f t="shared" si="102"/>
        <v/>
      </c>
      <c r="AK332" s="29"/>
      <c r="AL332" s="30"/>
      <c r="AM332" s="109"/>
      <c r="AN332" s="29"/>
      <c r="AO332" s="33"/>
      <c r="AP332" s="31"/>
      <c r="AQ332" s="92"/>
      <c r="AR332" s="106"/>
      <c r="AS332" s="32"/>
      <c r="AT332" s="31"/>
      <c r="AU332" s="32"/>
      <c r="AV332" s="265"/>
      <c r="AW332" s="271"/>
      <c r="AX332" s="271" t="str">
        <f t="shared" si="103"/>
        <v/>
      </c>
      <c r="AY332" s="282" t="str">
        <f t="shared" si="104"/>
        <v/>
      </c>
      <c r="AZ332" s="276"/>
      <c r="BA332" s="276"/>
      <c r="BB332" s="276"/>
      <c r="BC332" s="276"/>
      <c r="BD332" s="276"/>
      <c r="BE332" s="277"/>
      <c r="BF332" s="277"/>
    </row>
    <row r="333" spans="1:58" ht="24" customHeight="1">
      <c r="A333" s="126">
        <f t="shared" si="97"/>
        <v>7</v>
      </c>
      <c r="B333" s="126">
        <f t="shared" si="98"/>
        <v>0</v>
      </c>
      <c r="C333" s="128">
        <f t="shared" si="99"/>
        <v>9</v>
      </c>
      <c r="D333" s="128">
        <f t="shared" si="93"/>
        <v>0</v>
      </c>
      <c r="E333" s="128">
        <f t="shared" si="100"/>
        <v>4</v>
      </c>
      <c r="F333" s="128">
        <f t="shared" si="94"/>
        <v>0</v>
      </c>
      <c r="G333" s="129">
        <v>330</v>
      </c>
      <c r="H333" s="204" t="str">
        <f t="shared" si="101"/>
        <v/>
      </c>
      <c r="I333" s="169" t="str">
        <f>AC333&amp;"-"&amp;IF(AC333="","",COUNTIF($AC$4:AC333,AC333))</f>
        <v>-</v>
      </c>
      <c r="J333" s="124"/>
      <c r="K333" s="161"/>
      <c r="L333" s="161"/>
      <c r="M333" s="160"/>
      <c r="N333" s="174"/>
      <c r="O333" s="118"/>
      <c r="P333" s="56"/>
      <c r="Q333" s="25"/>
      <c r="R333" s="130" t="str">
        <f t="shared" si="95"/>
        <v/>
      </c>
      <c r="S333" s="26"/>
      <c r="T333" s="26"/>
      <c r="U333" s="227"/>
      <c r="V333" s="27"/>
      <c r="W333" s="28"/>
      <c r="X333" s="119"/>
      <c r="Y333" s="119"/>
      <c r="Z333" s="119"/>
      <c r="AA333" s="119"/>
      <c r="AB333" s="119"/>
      <c r="AC333" s="119" t="str">
        <f>IF(AB333="","",COUNTIF($AB$4:AB333,AB333))</f>
        <v/>
      </c>
      <c r="AD333" s="175"/>
      <c r="AE333" s="323"/>
      <c r="AF333" s="175"/>
      <c r="AG333" s="236"/>
      <c r="AH333" s="262">
        <f t="shared" si="96"/>
        <v>0</v>
      </c>
      <c r="AI333" s="47"/>
      <c r="AJ333" s="87" t="str">
        <f t="shared" si="102"/>
        <v/>
      </c>
      <c r="AK333" s="29"/>
      <c r="AL333" s="30"/>
      <c r="AM333" s="109"/>
      <c r="AN333" s="29"/>
      <c r="AO333" s="33"/>
      <c r="AP333" s="31"/>
      <c r="AQ333" s="92"/>
      <c r="AR333" s="106"/>
      <c r="AS333" s="32"/>
      <c r="AT333" s="31"/>
      <c r="AU333" s="32"/>
      <c r="AV333" s="265"/>
      <c r="AW333" s="271"/>
      <c r="AX333" s="271" t="str">
        <f t="shared" si="103"/>
        <v/>
      </c>
      <c r="AY333" s="282" t="str">
        <f t="shared" si="104"/>
        <v/>
      </c>
      <c r="AZ333" s="276"/>
      <c r="BA333" s="276"/>
      <c r="BB333" s="276"/>
      <c r="BC333" s="276"/>
      <c r="BD333" s="276"/>
      <c r="BE333" s="277"/>
      <c r="BF333" s="277"/>
    </row>
    <row r="334" spans="1:58" ht="24" customHeight="1">
      <c r="A334" s="126">
        <f t="shared" si="97"/>
        <v>7</v>
      </c>
      <c r="B334" s="126">
        <f t="shared" si="98"/>
        <v>0</v>
      </c>
      <c r="C334" s="128">
        <f t="shared" si="99"/>
        <v>9</v>
      </c>
      <c r="D334" s="128">
        <f t="shared" si="93"/>
        <v>0</v>
      </c>
      <c r="E334" s="128">
        <f t="shared" si="100"/>
        <v>4</v>
      </c>
      <c r="F334" s="128">
        <f t="shared" si="94"/>
        <v>0</v>
      </c>
      <c r="G334" s="129">
        <v>331</v>
      </c>
      <c r="H334" s="204" t="str">
        <f t="shared" si="101"/>
        <v/>
      </c>
      <c r="I334" s="169" t="str">
        <f>AC334&amp;"-"&amp;IF(AC334="","",COUNTIF($AC$4:AC334,AC334))</f>
        <v>-</v>
      </c>
      <c r="J334" s="124"/>
      <c r="K334" s="161"/>
      <c r="L334" s="161"/>
      <c r="M334" s="160"/>
      <c r="N334" s="174"/>
      <c r="O334" s="118"/>
      <c r="P334" s="56"/>
      <c r="Q334" s="25"/>
      <c r="R334" s="130" t="str">
        <f t="shared" si="95"/>
        <v/>
      </c>
      <c r="S334" s="26"/>
      <c r="T334" s="26"/>
      <c r="U334" s="227"/>
      <c r="V334" s="27"/>
      <c r="W334" s="28"/>
      <c r="X334" s="119"/>
      <c r="Y334" s="119"/>
      <c r="Z334" s="119"/>
      <c r="AA334" s="119"/>
      <c r="AB334" s="119"/>
      <c r="AC334" s="119" t="str">
        <f>IF(AB334="","",COUNTIF($AB$4:AB334,AB334))</f>
        <v/>
      </c>
      <c r="AD334" s="175"/>
      <c r="AE334" s="323"/>
      <c r="AF334" s="175"/>
      <c r="AG334" s="236"/>
      <c r="AH334" s="262">
        <f t="shared" si="96"/>
        <v>0</v>
      </c>
      <c r="AI334" s="47"/>
      <c r="AJ334" s="87" t="str">
        <f t="shared" si="102"/>
        <v/>
      </c>
      <c r="AK334" s="29"/>
      <c r="AL334" s="30"/>
      <c r="AM334" s="109"/>
      <c r="AN334" s="29"/>
      <c r="AO334" s="33"/>
      <c r="AP334" s="31"/>
      <c r="AQ334" s="92"/>
      <c r="AR334" s="106"/>
      <c r="AS334" s="32"/>
      <c r="AT334" s="31"/>
      <c r="AU334" s="32"/>
      <c r="AV334" s="265"/>
      <c r="AW334" s="271"/>
      <c r="AX334" s="271" t="str">
        <f t="shared" si="103"/>
        <v/>
      </c>
      <c r="AY334" s="282" t="str">
        <f t="shared" si="104"/>
        <v/>
      </c>
      <c r="AZ334" s="276"/>
      <c r="BA334" s="276"/>
      <c r="BB334" s="276"/>
      <c r="BC334" s="276"/>
      <c r="BD334" s="276"/>
      <c r="BE334" s="277"/>
      <c r="BF334" s="277"/>
    </row>
    <row r="335" spans="1:58" ht="24" customHeight="1">
      <c r="A335" s="126">
        <f t="shared" si="97"/>
        <v>7</v>
      </c>
      <c r="B335" s="126">
        <f t="shared" si="98"/>
        <v>0</v>
      </c>
      <c r="C335" s="128">
        <f t="shared" si="99"/>
        <v>9</v>
      </c>
      <c r="D335" s="128">
        <f t="shared" si="93"/>
        <v>0</v>
      </c>
      <c r="E335" s="128">
        <f t="shared" si="100"/>
        <v>4</v>
      </c>
      <c r="F335" s="128">
        <f t="shared" si="94"/>
        <v>0</v>
      </c>
      <c r="G335" s="129">
        <v>332</v>
      </c>
      <c r="H335" s="204" t="str">
        <f t="shared" si="101"/>
        <v/>
      </c>
      <c r="I335" s="169" t="str">
        <f>AC335&amp;"-"&amp;IF(AC335="","",COUNTIF($AC$4:AC335,AC335))</f>
        <v>-</v>
      </c>
      <c r="J335" s="124"/>
      <c r="K335" s="161"/>
      <c r="L335" s="161"/>
      <c r="M335" s="160"/>
      <c r="N335" s="174"/>
      <c r="O335" s="118"/>
      <c r="P335" s="56"/>
      <c r="Q335" s="25"/>
      <c r="R335" s="130" t="str">
        <f t="shared" si="95"/>
        <v/>
      </c>
      <c r="S335" s="26"/>
      <c r="T335" s="26"/>
      <c r="U335" s="227"/>
      <c r="V335" s="27"/>
      <c r="W335" s="28"/>
      <c r="X335" s="119"/>
      <c r="Y335" s="119"/>
      <c r="Z335" s="119"/>
      <c r="AA335" s="119"/>
      <c r="AB335" s="119"/>
      <c r="AC335" s="119" t="str">
        <f>IF(AB335="","",COUNTIF($AB$4:AB335,AB335))</f>
        <v/>
      </c>
      <c r="AD335" s="175"/>
      <c r="AE335" s="323"/>
      <c r="AF335" s="175"/>
      <c r="AG335" s="236"/>
      <c r="AH335" s="262">
        <f t="shared" si="96"/>
        <v>0</v>
      </c>
      <c r="AI335" s="47"/>
      <c r="AJ335" s="87" t="str">
        <f t="shared" si="102"/>
        <v/>
      </c>
      <c r="AK335" s="29"/>
      <c r="AL335" s="30"/>
      <c r="AM335" s="109"/>
      <c r="AN335" s="29"/>
      <c r="AO335" s="33"/>
      <c r="AP335" s="31"/>
      <c r="AQ335" s="92"/>
      <c r="AR335" s="106"/>
      <c r="AS335" s="32"/>
      <c r="AT335" s="31"/>
      <c r="AU335" s="32"/>
      <c r="AV335" s="265"/>
      <c r="AW335" s="271"/>
      <c r="AX335" s="271" t="str">
        <f t="shared" si="103"/>
        <v/>
      </c>
      <c r="AY335" s="282" t="str">
        <f t="shared" si="104"/>
        <v/>
      </c>
      <c r="AZ335" s="276"/>
      <c r="BA335" s="276"/>
      <c r="BB335" s="276"/>
      <c r="BC335" s="276"/>
      <c r="BD335" s="276"/>
      <c r="BE335" s="277"/>
      <c r="BF335" s="277"/>
    </row>
    <row r="336" spans="1:58" ht="24" customHeight="1">
      <c r="A336" s="126">
        <f t="shared" si="97"/>
        <v>7</v>
      </c>
      <c r="B336" s="126">
        <f t="shared" si="98"/>
        <v>0</v>
      </c>
      <c r="C336" s="128">
        <f t="shared" si="99"/>
        <v>9</v>
      </c>
      <c r="D336" s="128">
        <f t="shared" si="93"/>
        <v>0</v>
      </c>
      <c r="E336" s="128">
        <f t="shared" si="100"/>
        <v>4</v>
      </c>
      <c r="F336" s="128">
        <f t="shared" si="94"/>
        <v>0</v>
      </c>
      <c r="G336" s="129">
        <v>333</v>
      </c>
      <c r="H336" s="204" t="str">
        <f t="shared" si="101"/>
        <v/>
      </c>
      <c r="I336" s="169" t="str">
        <f>AC336&amp;"-"&amp;IF(AC336="","",COUNTIF($AC$4:AC336,AC336))</f>
        <v>-</v>
      </c>
      <c r="J336" s="124"/>
      <c r="K336" s="161"/>
      <c r="L336" s="161"/>
      <c r="M336" s="160"/>
      <c r="N336" s="174"/>
      <c r="O336" s="118"/>
      <c r="P336" s="56"/>
      <c r="Q336" s="25"/>
      <c r="R336" s="130" t="str">
        <f t="shared" si="95"/>
        <v/>
      </c>
      <c r="S336" s="26"/>
      <c r="T336" s="26"/>
      <c r="U336" s="227"/>
      <c r="V336" s="27"/>
      <c r="W336" s="28"/>
      <c r="X336" s="119"/>
      <c r="Y336" s="119"/>
      <c r="Z336" s="119"/>
      <c r="AA336" s="119"/>
      <c r="AB336" s="119"/>
      <c r="AC336" s="119" t="str">
        <f>IF(AB336="","",COUNTIF($AB$4:AB336,AB336))</f>
        <v/>
      </c>
      <c r="AD336" s="175"/>
      <c r="AE336" s="323"/>
      <c r="AF336" s="175"/>
      <c r="AG336" s="236"/>
      <c r="AH336" s="262">
        <f t="shared" si="96"/>
        <v>0</v>
      </c>
      <c r="AI336" s="47"/>
      <c r="AJ336" s="87" t="str">
        <f t="shared" si="102"/>
        <v/>
      </c>
      <c r="AK336" s="29"/>
      <c r="AL336" s="30"/>
      <c r="AM336" s="109"/>
      <c r="AN336" s="29"/>
      <c r="AO336" s="33"/>
      <c r="AP336" s="31"/>
      <c r="AQ336" s="92"/>
      <c r="AR336" s="106"/>
      <c r="AS336" s="32"/>
      <c r="AT336" s="31"/>
      <c r="AU336" s="32"/>
      <c r="AV336" s="265"/>
      <c r="AW336" s="271"/>
      <c r="AX336" s="271" t="str">
        <f t="shared" si="103"/>
        <v/>
      </c>
      <c r="AY336" s="282" t="str">
        <f t="shared" si="104"/>
        <v/>
      </c>
      <c r="AZ336" s="276"/>
      <c r="BA336" s="276"/>
      <c r="BB336" s="276"/>
      <c r="BC336" s="276"/>
      <c r="BD336" s="276"/>
      <c r="BE336" s="277"/>
      <c r="BF336" s="277"/>
    </row>
    <row r="337" spans="1:58" ht="24" customHeight="1">
      <c r="A337" s="126">
        <f t="shared" si="97"/>
        <v>7</v>
      </c>
      <c r="B337" s="126">
        <f t="shared" si="98"/>
        <v>0</v>
      </c>
      <c r="C337" s="128">
        <f t="shared" si="99"/>
        <v>9</v>
      </c>
      <c r="D337" s="128">
        <f t="shared" si="93"/>
        <v>0</v>
      </c>
      <c r="E337" s="128">
        <f t="shared" si="100"/>
        <v>4</v>
      </c>
      <c r="F337" s="128">
        <f t="shared" si="94"/>
        <v>0</v>
      </c>
      <c r="G337" s="129">
        <v>334</v>
      </c>
      <c r="H337" s="204" t="str">
        <f t="shared" si="101"/>
        <v/>
      </c>
      <c r="I337" s="169" t="str">
        <f>AC337&amp;"-"&amp;IF(AC337="","",COUNTIF($AC$4:AC337,AC337))</f>
        <v>-</v>
      </c>
      <c r="J337" s="124"/>
      <c r="K337" s="161"/>
      <c r="L337" s="161"/>
      <c r="M337" s="160"/>
      <c r="N337" s="174"/>
      <c r="O337" s="118"/>
      <c r="P337" s="56"/>
      <c r="Q337" s="25"/>
      <c r="R337" s="130" t="str">
        <f t="shared" si="95"/>
        <v/>
      </c>
      <c r="S337" s="26"/>
      <c r="T337" s="26"/>
      <c r="U337" s="227"/>
      <c r="V337" s="27"/>
      <c r="W337" s="28"/>
      <c r="X337" s="119"/>
      <c r="Y337" s="119"/>
      <c r="Z337" s="119"/>
      <c r="AA337" s="119"/>
      <c r="AB337" s="119"/>
      <c r="AC337" s="119" t="str">
        <f>IF(AB337="","",COUNTIF($AB$4:AB337,AB337))</f>
        <v/>
      </c>
      <c r="AD337" s="175"/>
      <c r="AE337" s="323"/>
      <c r="AF337" s="175"/>
      <c r="AG337" s="236"/>
      <c r="AH337" s="262">
        <f t="shared" si="96"/>
        <v>0</v>
      </c>
      <c r="AI337" s="47"/>
      <c r="AJ337" s="87" t="str">
        <f t="shared" si="102"/>
        <v/>
      </c>
      <c r="AK337" s="29"/>
      <c r="AL337" s="30"/>
      <c r="AM337" s="109"/>
      <c r="AN337" s="29"/>
      <c r="AO337" s="33"/>
      <c r="AP337" s="31"/>
      <c r="AQ337" s="92"/>
      <c r="AR337" s="106"/>
      <c r="AS337" s="32"/>
      <c r="AT337" s="31"/>
      <c r="AU337" s="32"/>
      <c r="AV337" s="265"/>
      <c r="AW337" s="271"/>
      <c r="AX337" s="271" t="str">
        <f t="shared" si="103"/>
        <v/>
      </c>
      <c r="AY337" s="282" t="str">
        <f t="shared" si="104"/>
        <v/>
      </c>
      <c r="AZ337" s="276"/>
      <c r="BA337" s="276"/>
      <c r="BB337" s="276"/>
      <c r="BC337" s="276"/>
      <c r="BD337" s="276"/>
      <c r="BE337" s="277"/>
      <c r="BF337" s="277"/>
    </row>
    <row r="338" spans="1:58" ht="24" customHeight="1">
      <c r="A338" s="126">
        <f t="shared" si="97"/>
        <v>7</v>
      </c>
      <c r="B338" s="126">
        <f t="shared" si="98"/>
        <v>0</v>
      </c>
      <c r="C338" s="128">
        <f t="shared" si="99"/>
        <v>9</v>
      </c>
      <c r="D338" s="128">
        <f t="shared" si="93"/>
        <v>0</v>
      </c>
      <c r="E338" s="128">
        <f t="shared" si="100"/>
        <v>4</v>
      </c>
      <c r="F338" s="128">
        <f t="shared" si="94"/>
        <v>0</v>
      </c>
      <c r="G338" s="129">
        <v>335</v>
      </c>
      <c r="H338" s="204" t="str">
        <f t="shared" si="101"/>
        <v/>
      </c>
      <c r="I338" s="169" t="str">
        <f>AC338&amp;"-"&amp;IF(AC338="","",COUNTIF($AC$4:AC338,AC338))</f>
        <v>-</v>
      </c>
      <c r="J338" s="124"/>
      <c r="K338" s="161"/>
      <c r="L338" s="161"/>
      <c r="M338" s="160"/>
      <c r="N338" s="174"/>
      <c r="O338" s="118"/>
      <c r="P338" s="56"/>
      <c r="Q338" s="25"/>
      <c r="R338" s="130" t="str">
        <f t="shared" si="95"/>
        <v/>
      </c>
      <c r="S338" s="26"/>
      <c r="T338" s="26"/>
      <c r="U338" s="227"/>
      <c r="V338" s="27"/>
      <c r="W338" s="28"/>
      <c r="X338" s="119"/>
      <c r="Y338" s="119"/>
      <c r="Z338" s="119"/>
      <c r="AA338" s="119"/>
      <c r="AB338" s="119"/>
      <c r="AC338" s="119" t="str">
        <f>IF(AB338="","",COUNTIF($AB$4:AB338,AB338))</f>
        <v/>
      </c>
      <c r="AD338" s="175"/>
      <c r="AE338" s="323"/>
      <c r="AF338" s="175"/>
      <c r="AG338" s="236"/>
      <c r="AH338" s="262">
        <f t="shared" si="96"/>
        <v>0</v>
      </c>
      <c r="AI338" s="47"/>
      <c r="AJ338" s="87" t="str">
        <f t="shared" si="102"/>
        <v/>
      </c>
      <c r="AK338" s="29"/>
      <c r="AL338" s="30"/>
      <c r="AM338" s="109"/>
      <c r="AN338" s="29"/>
      <c r="AO338" s="33"/>
      <c r="AP338" s="31"/>
      <c r="AQ338" s="92"/>
      <c r="AR338" s="106"/>
      <c r="AS338" s="32"/>
      <c r="AT338" s="31"/>
      <c r="AU338" s="32"/>
      <c r="AV338" s="265"/>
      <c r="AW338" s="271"/>
      <c r="AX338" s="271" t="str">
        <f t="shared" si="103"/>
        <v/>
      </c>
      <c r="AY338" s="282" t="str">
        <f t="shared" si="104"/>
        <v/>
      </c>
      <c r="AZ338" s="276"/>
      <c r="BA338" s="276"/>
      <c r="BB338" s="276"/>
      <c r="BC338" s="276"/>
      <c r="BD338" s="276"/>
      <c r="BE338" s="277"/>
      <c r="BF338" s="277"/>
    </row>
    <row r="339" spans="1:58" ht="24" customHeight="1">
      <c r="A339" s="126">
        <f t="shared" si="97"/>
        <v>7</v>
      </c>
      <c r="B339" s="126">
        <f t="shared" si="98"/>
        <v>0</v>
      </c>
      <c r="C339" s="128">
        <f t="shared" si="99"/>
        <v>9</v>
      </c>
      <c r="D339" s="128">
        <f t="shared" si="93"/>
        <v>0</v>
      </c>
      <c r="E339" s="128">
        <f t="shared" si="100"/>
        <v>4</v>
      </c>
      <c r="F339" s="128">
        <f t="shared" si="94"/>
        <v>0</v>
      </c>
      <c r="G339" s="129">
        <v>336</v>
      </c>
      <c r="H339" s="204" t="str">
        <f t="shared" si="101"/>
        <v/>
      </c>
      <c r="I339" s="169" t="str">
        <f>AC339&amp;"-"&amp;IF(AC339="","",COUNTIF($AC$4:AC339,AC339))</f>
        <v>-</v>
      </c>
      <c r="J339" s="124"/>
      <c r="K339" s="161"/>
      <c r="L339" s="161"/>
      <c r="M339" s="160"/>
      <c r="N339" s="174"/>
      <c r="O339" s="118"/>
      <c r="P339" s="56"/>
      <c r="Q339" s="25"/>
      <c r="R339" s="130" t="str">
        <f t="shared" si="95"/>
        <v/>
      </c>
      <c r="S339" s="26"/>
      <c r="T339" s="26"/>
      <c r="U339" s="227"/>
      <c r="V339" s="27"/>
      <c r="W339" s="28"/>
      <c r="X339" s="119"/>
      <c r="Y339" s="119"/>
      <c r="Z339" s="119"/>
      <c r="AA339" s="119"/>
      <c r="AB339" s="119"/>
      <c r="AC339" s="119" t="str">
        <f>IF(AB339="","",COUNTIF($AB$4:AB339,AB339))</f>
        <v/>
      </c>
      <c r="AD339" s="175"/>
      <c r="AE339" s="323"/>
      <c r="AF339" s="175"/>
      <c r="AG339" s="236"/>
      <c r="AH339" s="262">
        <f t="shared" si="96"/>
        <v>0</v>
      </c>
      <c r="AI339" s="47"/>
      <c r="AJ339" s="87" t="str">
        <f t="shared" si="102"/>
        <v/>
      </c>
      <c r="AK339" s="29"/>
      <c r="AL339" s="30"/>
      <c r="AM339" s="109"/>
      <c r="AN339" s="29"/>
      <c r="AO339" s="33"/>
      <c r="AP339" s="31"/>
      <c r="AQ339" s="92"/>
      <c r="AR339" s="106"/>
      <c r="AS339" s="32"/>
      <c r="AT339" s="31"/>
      <c r="AU339" s="32"/>
      <c r="AV339" s="265"/>
      <c r="AW339" s="271"/>
      <c r="AX339" s="271" t="str">
        <f t="shared" si="103"/>
        <v/>
      </c>
      <c r="AY339" s="282" t="str">
        <f t="shared" si="104"/>
        <v/>
      </c>
      <c r="AZ339" s="276"/>
      <c r="BA339" s="276"/>
      <c r="BB339" s="276"/>
      <c r="BC339" s="276"/>
      <c r="BD339" s="276"/>
      <c r="BE339" s="277"/>
      <c r="BF339" s="277"/>
    </row>
    <row r="340" spans="1:58" ht="24" customHeight="1">
      <c r="A340" s="126">
        <f t="shared" si="97"/>
        <v>7</v>
      </c>
      <c r="B340" s="126">
        <f t="shared" si="98"/>
        <v>0</v>
      </c>
      <c r="C340" s="128">
        <f t="shared" si="99"/>
        <v>9</v>
      </c>
      <c r="D340" s="128">
        <f t="shared" si="93"/>
        <v>0</v>
      </c>
      <c r="E340" s="128">
        <f t="shared" si="100"/>
        <v>4</v>
      </c>
      <c r="F340" s="128">
        <f t="shared" si="94"/>
        <v>0</v>
      </c>
      <c r="G340" s="129">
        <v>337</v>
      </c>
      <c r="H340" s="204" t="str">
        <f t="shared" si="101"/>
        <v/>
      </c>
      <c r="I340" s="169" t="str">
        <f>AC340&amp;"-"&amp;IF(AC340="","",COUNTIF($AC$4:AC340,AC340))</f>
        <v>-</v>
      </c>
      <c r="J340" s="124"/>
      <c r="K340" s="161"/>
      <c r="L340" s="161"/>
      <c r="M340" s="160"/>
      <c r="N340" s="174"/>
      <c r="O340" s="118"/>
      <c r="P340" s="56"/>
      <c r="Q340" s="25"/>
      <c r="R340" s="130" t="str">
        <f t="shared" si="95"/>
        <v/>
      </c>
      <c r="S340" s="26"/>
      <c r="T340" s="26"/>
      <c r="U340" s="227"/>
      <c r="V340" s="27"/>
      <c r="W340" s="28"/>
      <c r="X340" s="119"/>
      <c r="Y340" s="119"/>
      <c r="Z340" s="119"/>
      <c r="AA340" s="119"/>
      <c r="AB340" s="119"/>
      <c r="AC340" s="119" t="str">
        <f>IF(AB340="","",COUNTIF($AB$4:AB340,AB340))</f>
        <v/>
      </c>
      <c r="AD340" s="175"/>
      <c r="AE340" s="323"/>
      <c r="AF340" s="175"/>
      <c r="AG340" s="236"/>
      <c r="AH340" s="262">
        <f t="shared" si="96"/>
        <v>0</v>
      </c>
      <c r="AI340" s="47"/>
      <c r="AJ340" s="87" t="str">
        <f t="shared" si="102"/>
        <v/>
      </c>
      <c r="AK340" s="29"/>
      <c r="AL340" s="30"/>
      <c r="AM340" s="109"/>
      <c r="AN340" s="29"/>
      <c r="AO340" s="33"/>
      <c r="AP340" s="31"/>
      <c r="AQ340" s="92"/>
      <c r="AR340" s="106"/>
      <c r="AS340" s="32"/>
      <c r="AT340" s="31"/>
      <c r="AU340" s="32"/>
      <c r="AV340" s="265"/>
      <c r="AW340" s="271"/>
      <c r="AX340" s="271" t="str">
        <f t="shared" si="103"/>
        <v/>
      </c>
      <c r="AY340" s="282" t="str">
        <f t="shared" si="104"/>
        <v/>
      </c>
      <c r="AZ340" s="276"/>
      <c r="BA340" s="276"/>
      <c r="BB340" s="276"/>
      <c r="BC340" s="276"/>
      <c r="BD340" s="276"/>
      <c r="BE340" s="277"/>
      <c r="BF340" s="277"/>
    </row>
    <row r="341" spans="1:58" ht="24" customHeight="1">
      <c r="A341" s="126">
        <f t="shared" si="97"/>
        <v>7</v>
      </c>
      <c r="B341" s="126">
        <f t="shared" si="98"/>
        <v>0</v>
      </c>
      <c r="C341" s="128">
        <f t="shared" si="99"/>
        <v>9</v>
      </c>
      <c r="D341" s="128">
        <f t="shared" si="93"/>
        <v>0</v>
      </c>
      <c r="E341" s="128">
        <f t="shared" si="100"/>
        <v>4</v>
      </c>
      <c r="F341" s="128">
        <f t="shared" si="94"/>
        <v>0</v>
      </c>
      <c r="G341" s="129">
        <v>338</v>
      </c>
      <c r="H341" s="204" t="str">
        <f t="shared" si="101"/>
        <v/>
      </c>
      <c r="I341" s="169" t="str">
        <f>AC341&amp;"-"&amp;IF(AC341="","",COUNTIF($AC$4:AC341,AC341))</f>
        <v>-</v>
      </c>
      <c r="J341" s="124"/>
      <c r="K341" s="161"/>
      <c r="L341" s="161"/>
      <c r="M341" s="160"/>
      <c r="N341" s="174"/>
      <c r="O341" s="118"/>
      <c r="P341" s="56"/>
      <c r="Q341" s="25"/>
      <c r="R341" s="130" t="str">
        <f t="shared" si="95"/>
        <v/>
      </c>
      <c r="S341" s="26"/>
      <c r="T341" s="26"/>
      <c r="U341" s="227"/>
      <c r="V341" s="27"/>
      <c r="W341" s="28"/>
      <c r="X341" s="119"/>
      <c r="Y341" s="119"/>
      <c r="Z341" s="119"/>
      <c r="AA341" s="119"/>
      <c r="AB341" s="119"/>
      <c r="AC341" s="119" t="str">
        <f>IF(AB341="","",COUNTIF($AB$4:AB341,AB341))</f>
        <v/>
      </c>
      <c r="AD341" s="175"/>
      <c r="AE341" s="323"/>
      <c r="AF341" s="175"/>
      <c r="AG341" s="236"/>
      <c r="AH341" s="262">
        <f t="shared" si="96"/>
        <v>0</v>
      </c>
      <c r="AI341" s="47"/>
      <c r="AJ341" s="87" t="str">
        <f t="shared" si="102"/>
        <v/>
      </c>
      <c r="AK341" s="29"/>
      <c r="AL341" s="30"/>
      <c r="AM341" s="109"/>
      <c r="AN341" s="29"/>
      <c r="AO341" s="33"/>
      <c r="AP341" s="31"/>
      <c r="AQ341" s="92"/>
      <c r="AR341" s="106"/>
      <c r="AS341" s="32"/>
      <c r="AT341" s="31"/>
      <c r="AU341" s="32"/>
      <c r="AV341" s="265"/>
      <c r="AW341" s="271"/>
      <c r="AX341" s="271" t="str">
        <f t="shared" si="103"/>
        <v/>
      </c>
      <c r="AY341" s="282" t="str">
        <f t="shared" si="104"/>
        <v/>
      </c>
      <c r="AZ341" s="276"/>
      <c r="BA341" s="276"/>
      <c r="BB341" s="276"/>
      <c r="BC341" s="276"/>
      <c r="BD341" s="276"/>
      <c r="BE341" s="277"/>
      <c r="BF341" s="277"/>
    </row>
    <row r="342" spans="1:58" ht="24" customHeight="1">
      <c r="A342" s="126">
        <f t="shared" si="97"/>
        <v>7</v>
      </c>
      <c r="B342" s="126">
        <f t="shared" si="98"/>
        <v>0</v>
      </c>
      <c r="C342" s="128">
        <f t="shared" si="99"/>
        <v>9</v>
      </c>
      <c r="D342" s="128">
        <f t="shared" si="93"/>
        <v>0</v>
      </c>
      <c r="E342" s="128">
        <f t="shared" si="100"/>
        <v>4</v>
      </c>
      <c r="F342" s="128">
        <f t="shared" si="94"/>
        <v>0</v>
      </c>
      <c r="G342" s="129">
        <v>339</v>
      </c>
      <c r="H342" s="204" t="str">
        <f t="shared" si="101"/>
        <v/>
      </c>
      <c r="I342" s="169" t="str">
        <f>AC342&amp;"-"&amp;IF(AC342="","",COUNTIF($AC$4:AC342,AC342))</f>
        <v>-</v>
      </c>
      <c r="J342" s="124"/>
      <c r="K342" s="161"/>
      <c r="L342" s="161"/>
      <c r="M342" s="160"/>
      <c r="N342" s="174"/>
      <c r="O342" s="118"/>
      <c r="P342" s="56"/>
      <c r="Q342" s="25"/>
      <c r="R342" s="130" t="str">
        <f t="shared" si="95"/>
        <v/>
      </c>
      <c r="S342" s="26"/>
      <c r="T342" s="26"/>
      <c r="U342" s="227"/>
      <c r="V342" s="27"/>
      <c r="W342" s="28"/>
      <c r="X342" s="119"/>
      <c r="Y342" s="119"/>
      <c r="Z342" s="119"/>
      <c r="AA342" s="119"/>
      <c r="AB342" s="119"/>
      <c r="AC342" s="119" t="str">
        <f>IF(AB342="","",COUNTIF($AB$4:AB342,AB342))</f>
        <v/>
      </c>
      <c r="AD342" s="175"/>
      <c r="AE342" s="323"/>
      <c r="AF342" s="175"/>
      <c r="AG342" s="236"/>
      <c r="AH342" s="262">
        <f t="shared" si="96"/>
        <v>0</v>
      </c>
      <c r="AI342" s="47"/>
      <c r="AJ342" s="87" t="str">
        <f t="shared" si="102"/>
        <v/>
      </c>
      <c r="AK342" s="29"/>
      <c r="AL342" s="30"/>
      <c r="AM342" s="109"/>
      <c r="AN342" s="29"/>
      <c r="AO342" s="33"/>
      <c r="AP342" s="31"/>
      <c r="AQ342" s="92"/>
      <c r="AR342" s="106"/>
      <c r="AS342" s="32"/>
      <c r="AT342" s="31"/>
      <c r="AU342" s="32"/>
      <c r="AV342" s="265"/>
      <c r="AW342" s="271"/>
      <c r="AX342" s="271" t="str">
        <f t="shared" si="103"/>
        <v/>
      </c>
      <c r="AY342" s="282" t="str">
        <f t="shared" si="104"/>
        <v/>
      </c>
      <c r="AZ342" s="276"/>
      <c r="BA342" s="276"/>
      <c r="BB342" s="276"/>
      <c r="BC342" s="276"/>
      <c r="BD342" s="276"/>
      <c r="BE342" s="277"/>
      <c r="BF342" s="277"/>
    </row>
    <row r="343" spans="1:58" ht="24" customHeight="1">
      <c r="A343" s="126">
        <f t="shared" si="97"/>
        <v>7</v>
      </c>
      <c r="B343" s="126">
        <f t="shared" si="98"/>
        <v>0</v>
      </c>
      <c r="C343" s="128">
        <f t="shared" si="99"/>
        <v>9</v>
      </c>
      <c r="D343" s="128">
        <f t="shared" si="93"/>
        <v>0</v>
      </c>
      <c r="E343" s="128">
        <f t="shared" si="100"/>
        <v>4</v>
      </c>
      <c r="F343" s="128">
        <f t="shared" si="94"/>
        <v>0</v>
      </c>
      <c r="G343" s="129">
        <v>340</v>
      </c>
      <c r="H343" s="204" t="str">
        <f t="shared" si="101"/>
        <v/>
      </c>
      <c r="I343" s="169" t="str">
        <f>AC343&amp;"-"&amp;IF(AC343="","",COUNTIF($AC$4:AC343,AC343))</f>
        <v>-</v>
      </c>
      <c r="J343" s="124"/>
      <c r="K343" s="161"/>
      <c r="L343" s="161"/>
      <c r="M343" s="160"/>
      <c r="N343" s="174"/>
      <c r="O343" s="118"/>
      <c r="P343" s="56"/>
      <c r="Q343" s="25"/>
      <c r="R343" s="130" t="str">
        <f t="shared" si="95"/>
        <v/>
      </c>
      <c r="S343" s="26"/>
      <c r="T343" s="26"/>
      <c r="U343" s="227"/>
      <c r="V343" s="27"/>
      <c r="W343" s="28"/>
      <c r="X343" s="119"/>
      <c r="Y343" s="119"/>
      <c r="Z343" s="119"/>
      <c r="AA343" s="119"/>
      <c r="AB343" s="119"/>
      <c r="AC343" s="119" t="str">
        <f>IF(AB343="","",COUNTIF($AB$4:AB343,AB343))</f>
        <v/>
      </c>
      <c r="AD343" s="175"/>
      <c r="AE343" s="323"/>
      <c r="AF343" s="175"/>
      <c r="AG343" s="236"/>
      <c r="AH343" s="262">
        <f t="shared" si="96"/>
        <v>0</v>
      </c>
      <c r="AI343" s="47"/>
      <c r="AJ343" s="87" t="str">
        <f t="shared" si="102"/>
        <v/>
      </c>
      <c r="AK343" s="29"/>
      <c r="AL343" s="30"/>
      <c r="AM343" s="109"/>
      <c r="AN343" s="29"/>
      <c r="AO343" s="33"/>
      <c r="AP343" s="31"/>
      <c r="AQ343" s="92"/>
      <c r="AR343" s="106"/>
      <c r="AS343" s="32"/>
      <c r="AT343" s="31"/>
      <c r="AU343" s="32"/>
      <c r="AV343" s="265"/>
      <c r="AW343" s="271"/>
      <c r="AX343" s="271" t="str">
        <f t="shared" si="103"/>
        <v/>
      </c>
      <c r="AY343" s="282" t="str">
        <f t="shared" si="104"/>
        <v/>
      </c>
      <c r="AZ343" s="276"/>
      <c r="BA343" s="276"/>
      <c r="BB343" s="276"/>
      <c r="BC343" s="276"/>
      <c r="BD343" s="276"/>
      <c r="BE343" s="277"/>
      <c r="BF343" s="277"/>
    </row>
    <row r="344" spans="1:58" ht="24" customHeight="1">
      <c r="A344" s="126">
        <f t="shared" si="97"/>
        <v>7</v>
      </c>
      <c r="B344" s="126">
        <f t="shared" si="98"/>
        <v>0</v>
      </c>
      <c r="C344" s="128">
        <f t="shared" si="99"/>
        <v>9</v>
      </c>
      <c r="D344" s="128">
        <f t="shared" si="93"/>
        <v>0</v>
      </c>
      <c r="E344" s="128">
        <f t="shared" si="100"/>
        <v>4</v>
      </c>
      <c r="F344" s="128">
        <f t="shared" si="94"/>
        <v>0</v>
      </c>
      <c r="G344" s="129">
        <v>341</v>
      </c>
      <c r="H344" s="204" t="str">
        <f t="shared" si="101"/>
        <v/>
      </c>
      <c r="I344" s="169" t="str">
        <f>AC344&amp;"-"&amp;IF(AC344="","",COUNTIF($AC$4:AC344,AC344))</f>
        <v>-</v>
      </c>
      <c r="J344" s="124"/>
      <c r="K344" s="161"/>
      <c r="L344" s="161"/>
      <c r="M344" s="160"/>
      <c r="N344" s="174"/>
      <c r="O344" s="118"/>
      <c r="P344" s="56"/>
      <c r="Q344" s="25"/>
      <c r="R344" s="130" t="str">
        <f t="shared" si="95"/>
        <v/>
      </c>
      <c r="S344" s="26"/>
      <c r="T344" s="26"/>
      <c r="U344" s="227"/>
      <c r="V344" s="27"/>
      <c r="W344" s="28"/>
      <c r="X344" s="119"/>
      <c r="Y344" s="119"/>
      <c r="Z344" s="119"/>
      <c r="AA344" s="119"/>
      <c r="AB344" s="119"/>
      <c r="AC344" s="119" t="str">
        <f>IF(AB344="","",COUNTIF($AB$4:AB344,AB344))</f>
        <v/>
      </c>
      <c r="AD344" s="175"/>
      <c r="AE344" s="323"/>
      <c r="AF344" s="175"/>
      <c r="AG344" s="236"/>
      <c r="AH344" s="262">
        <f t="shared" si="96"/>
        <v>0</v>
      </c>
      <c r="AI344" s="47"/>
      <c r="AJ344" s="87" t="str">
        <f t="shared" si="102"/>
        <v/>
      </c>
      <c r="AK344" s="29"/>
      <c r="AL344" s="30"/>
      <c r="AM344" s="109"/>
      <c r="AN344" s="29"/>
      <c r="AO344" s="33"/>
      <c r="AP344" s="31"/>
      <c r="AQ344" s="92"/>
      <c r="AR344" s="106"/>
      <c r="AS344" s="32"/>
      <c r="AT344" s="31"/>
      <c r="AU344" s="32"/>
      <c r="AV344" s="265"/>
      <c r="AW344" s="271"/>
      <c r="AX344" s="271" t="str">
        <f t="shared" si="103"/>
        <v/>
      </c>
      <c r="AY344" s="282" t="str">
        <f t="shared" si="104"/>
        <v/>
      </c>
      <c r="AZ344" s="276"/>
      <c r="BA344" s="276"/>
      <c r="BB344" s="276"/>
      <c r="BC344" s="276"/>
      <c r="BD344" s="276"/>
      <c r="BE344" s="277"/>
      <c r="BF344" s="277"/>
    </row>
    <row r="345" spans="1:58" ht="24" customHeight="1">
      <c r="A345" s="126">
        <f t="shared" si="97"/>
        <v>7</v>
      </c>
      <c r="B345" s="126">
        <f t="shared" si="98"/>
        <v>0</v>
      </c>
      <c r="C345" s="128">
        <f t="shared" si="99"/>
        <v>9</v>
      </c>
      <c r="D345" s="128">
        <f t="shared" si="93"/>
        <v>0</v>
      </c>
      <c r="E345" s="128">
        <f t="shared" si="100"/>
        <v>4</v>
      </c>
      <c r="F345" s="128">
        <f t="shared" si="94"/>
        <v>0</v>
      </c>
      <c r="G345" s="129">
        <v>342</v>
      </c>
      <c r="H345" s="204" t="str">
        <f t="shared" si="101"/>
        <v/>
      </c>
      <c r="I345" s="169" t="str">
        <f>AC345&amp;"-"&amp;IF(AC345="","",COUNTIF($AC$4:AC345,AC345))</f>
        <v>-</v>
      </c>
      <c r="J345" s="124"/>
      <c r="K345" s="161"/>
      <c r="L345" s="161"/>
      <c r="M345" s="160"/>
      <c r="N345" s="174"/>
      <c r="O345" s="118"/>
      <c r="P345" s="56"/>
      <c r="Q345" s="25"/>
      <c r="R345" s="130" t="str">
        <f t="shared" si="95"/>
        <v/>
      </c>
      <c r="S345" s="26"/>
      <c r="T345" s="26"/>
      <c r="U345" s="227"/>
      <c r="V345" s="27"/>
      <c r="W345" s="28"/>
      <c r="X345" s="119"/>
      <c r="Y345" s="119"/>
      <c r="Z345" s="119"/>
      <c r="AA345" s="119"/>
      <c r="AB345" s="119"/>
      <c r="AC345" s="119" t="str">
        <f>IF(AB345="","",COUNTIF($AB$4:AB345,AB345))</f>
        <v/>
      </c>
      <c r="AD345" s="175"/>
      <c r="AE345" s="323"/>
      <c r="AF345" s="175"/>
      <c r="AG345" s="236"/>
      <c r="AH345" s="262">
        <f t="shared" si="96"/>
        <v>0</v>
      </c>
      <c r="AI345" s="47"/>
      <c r="AJ345" s="87" t="str">
        <f t="shared" si="102"/>
        <v/>
      </c>
      <c r="AK345" s="29"/>
      <c r="AL345" s="30"/>
      <c r="AM345" s="109"/>
      <c r="AN345" s="29"/>
      <c r="AO345" s="33"/>
      <c r="AP345" s="31"/>
      <c r="AQ345" s="92"/>
      <c r="AR345" s="106"/>
      <c r="AS345" s="32"/>
      <c r="AT345" s="31"/>
      <c r="AU345" s="32"/>
      <c r="AV345" s="265"/>
      <c r="AW345" s="271"/>
      <c r="AX345" s="271" t="str">
        <f t="shared" si="103"/>
        <v/>
      </c>
      <c r="AY345" s="282" t="str">
        <f t="shared" si="104"/>
        <v/>
      </c>
      <c r="AZ345" s="276"/>
      <c r="BA345" s="276"/>
      <c r="BB345" s="276"/>
      <c r="BC345" s="276"/>
      <c r="BD345" s="276"/>
      <c r="BE345" s="277"/>
      <c r="BF345" s="277"/>
    </row>
    <row r="346" spans="1:58" ht="24" customHeight="1">
      <c r="A346" s="126">
        <f t="shared" si="97"/>
        <v>7</v>
      </c>
      <c r="B346" s="126">
        <f t="shared" si="98"/>
        <v>0</v>
      </c>
      <c r="C346" s="128">
        <f t="shared" si="99"/>
        <v>9</v>
      </c>
      <c r="D346" s="128">
        <f t="shared" si="93"/>
        <v>0</v>
      </c>
      <c r="E346" s="128">
        <f t="shared" si="100"/>
        <v>4</v>
      </c>
      <c r="F346" s="128">
        <f t="shared" si="94"/>
        <v>0</v>
      </c>
      <c r="G346" s="129">
        <v>343</v>
      </c>
      <c r="H346" s="204" t="str">
        <f t="shared" si="101"/>
        <v/>
      </c>
      <c r="I346" s="169" t="str">
        <f>AC346&amp;"-"&amp;IF(AC346="","",COUNTIF($AC$4:AC346,AC346))</f>
        <v>-</v>
      </c>
      <c r="J346" s="124"/>
      <c r="K346" s="161"/>
      <c r="L346" s="161"/>
      <c r="M346" s="160"/>
      <c r="N346" s="174"/>
      <c r="O346" s="118"/>
      <c r="P346" s="56"/>
      <c r="Q346" s="25"/>
      <c r="R346" s="130" t="str">
        <f t="shared" si="95"/>
        <v/>
      </c>
      <c r="S346" s="26"/>
      <c r="T346" s="26"/>
      <c r="U346" s="227"/>
      <c r="V346" s="27"/>
      <c r="W346" s="28"/>
      <c r="X346" s="119"/>
      <c r="Y346" s="119"/>
      <c r="Z346" s="119"/>
      <c r="AA346" s="119"/>
      <c r="AB346" s="119"/>
      <c r="AC346" s="119" t="str">
        <f>IF(AB346="","",COUNTIF($AB$4:AB346,AB346))</f>
        <v/>
      </c>
      <c r="AD346" s="175"/>
      <c r="AE346" s="323"/>
      <c r="AF346" s="175"/>
      <c r="AG346" s="236"/>
      <c r="AH346" s="262">
        <f t="shared" si="96"/>
        <v>0</v>
      </c>
      <c r="AI346" s="47"/>
      <c r="AJ346" s="87" t="str">
        <f t="shared" si="102"/>
        <v/>
      </c>
      <c r="AK346" s="29"/>
      <c r="AL346" s="30"/>
      <c r="AM346" s="109"/>
      <c r="AN346" s="29"/>
      <c r="AO346" s="33"/>
      <c r="AP346" s="31"/>
      <c r="AQ346" s="92"/>
      <c r="AR346" s="106"/>
      <c r="AS346" s="32"/>
      <c r="AT346" s="31"/>
      <c r="AU346" s="32"/>
      <c r="AV346" s="265"/>
      <c r="AW346" s="271"/>
      <c r="AX346" s="271" t="str">
        <f t="shared" si="103"/>
        <v/>
      </c>
      <c r="AY346" s="282" t="str">
        <f t="shared" si="104"/>
        <v/>
      </c>
      <c r="AZ346" s="276"/>
      <c r="BA346" s="276"/>
      <c r="BB346" s="276"/>
      <c r="BC346" s="276"/>
      <c r="BD346" s="276"/>
      <c r="BE346" s="277"/>
      <c r="BF346" s="277"/>
    </row>
    <row r="347" spans="1:58" ht="24" customHeight="1">
      <c r="A347" s="126">
        <f t="shared" si="97"/>
        <v>7</v>
      </c>
      <c r="B347" s="126">
        <f t="shared" si="98"/>
        <v>0</v>
      </c>
      <c r="C347" s="128">
        <f t="shared" si="99"/>
        <v>9</v>
      </c>
      <c r="D347" s="128">
        <f t="shared" si="93"/>
        <v>0</v>
      </c>
      <c r="E347" s="128">
        <f t="shared" si="100"/>
        <v>4</v>
      </c>
      <c r="F347" s="128">
        <f t="shared" si="94"/>
        <v>0</v>
      </c>
      <c r="G347" s="129">
        <v>344</v>
      </c>
      <c r="H347" s="204" t="str">
        <f t="shared" si="101"/>
        <v/>
      </c>
      <c r="I347" s="169" t="str">
        <f>AC347&amp;"-"&amp;IF(AC347="","",COUNTIF($AC$4:AC347,AC347))</f>
        <v>-</v>
      </c>
      <c r="J347" s="124"/>
      <c r="K347" s="161"/>
      <c r="L347" s="161"/>
      <c r="M347" s="160"/>
      <c r="N347" s="174"/>
      <c r="O347" s="118"/>
      <c r="P347" s="56"/>
      <c r="Q347" s="25"/>
      <c r="R347" s="130" t="str">
        <f t="shared" si="95"/>
        <v/>
      </c>
      <c r="S347" s="26"/>
      <c r="T347" s="26"/>
      <c r="U347" s="227"/>
      <c r="V347" s="27"/>
      <c r="W347" s="28"/>
      <c r="X347" s="119"/>
      <c r="Y347" s="119"/>
      <c r="Z347" s="119"/>
      <c r="AA347" s="119"/>
      <c r="AB347" s="119"/>
      <c r="AC347" s="119" t="str">
        <f>IF(AB347="","",COUNTIF($AB$4:AB347,AB347))</f>
        <v/>
      </c>
      <c r="AD347" s="175"/>
      <c r="AE347" s="323"/>
      <c r="AF347" s="175"/>
      <c r="AG347" s="236"/>
      <c r="AH347" s="262">
        <f t="shared" si="96"/>
        <v>0</v>
      </c>
      <c r="AI347" s="47"/>
      <c r="AJ347" s="87" t="str">
        <f t="shared" si="102"/>
        <v/>
      </c>
      <c r="AK347" s="29"/>
      <c r="AL347" s="30"/>
      <c r="AM347" s="109"/>
      <c r="AN347" s="29"/>
      <c r="AO347" s="33"/>
      <c r="AP347" s="31"/>
      <c r="AQ347" s="92"/>
      <c r="AR347" s="106"/>
      <c r="AS347" s="32"/>
      <c r="AT347" s="31"/>
      <c r="AU347" s="32"/>
      <c r="AV347" s="265"/>
      <c r="AW347" s="271"/>
      <c r="AX347" s="271" t="str">
        <f t="shared" si="103"/>
        <v/>
      </c>
      <c r="AY347" s="282" t="str">
        <f t="shared" si="104"/>
        <v/>
      </c>
      <c r="AZ347" s="276"/>
      <c r="BA347" s="276"/>
      <c r="BB347" s="276"/>
      <c r="BC347" s="276"/>
      <c r="BD347" s="276"/>
      <c r="BE347" s="277"/>
      <c r="BF347" s="277"/>
    </row>
    <row r="348" spans="1:58" ht="24" customHeight="1">
      <c r="A348" s="126">
        <f t="shared" si="97"/>
        <v>7</v>
      </c>
      <c r="B348" s="126">
        <f t="shared" si="98"/>
        <v>0</v>
      </c>
      <c r="C348" s="128">
        <f t="shared" si="99"/>
        <v>9</v>
      </c>
      <c r="D348" s="128">
        <f t="shared" si="93"/>
        <v>0</v>
      </c>
      <c r="E348" s="128">
        <f t="shared" si="100"/>
        <v>4</v>
      </c>
      <c r="F348" s="128">
        <f t="shared" si="94"/>
        <v>0</v>
      </c>
      <c r="G348" s="129">
        <v>345</v>
      </c>
      <c r="H348" s="204" t="str">
        <f t="shared" si="101"/>
        <v/>
      </c>
      <c r="I348" s="169" t="str">
        <f>AC348&amp;"-"&amp;IF(AC348="","",COUNTIF($AC$4:AC348,AC348))</f>
        <v>-</v>
      </c>
      <c r="J348" s="124"/>
      <c r="K348" s="161"/>
      <c r="L348" s="161"/>
      <c r="M348" s="160"/>
      <c r="N348" s="174"/>
      <c r="O348" s="118"/>
      <c r="P348" s="56"/>
      <c r="Q348" s="25"/>
      <c r="R348" s="130" t="str">
        <f t="shared" si="95"/>
        <v/>
      </c>
      <c r="S348" s="26"/>
      <c r="T348" s="26"/>
      <c r="U348" s="227"/>
      <c r="V348" s="27"/>
      <c r="W348" s="28"/>
      <c r="X348" s="119"/>
      <c r="Y348" s="119"/>
      <c r="Z348" s="119"/>
      <c r="AA348" s="119"/>
      <c r="AB348" s="119"/>
      <c r="AC348" s="119" t="str">
        <f>IF(AB348="","",COUNTIF($AB$4:AB348,AB348))</f>
        <v/>
      </c>
      <c r="AD348" s="175"/>
      <c r="AE348" s="323"/>
      <c r="AF348" s="175"/>
      <c r="AG348" s="236"/>
      <c r="AH348" s="262">
        <f t="shared" si="96"/>
        <v>0</v>
      </c>
      <c r="AI348" s="47"/>
      <c r="AJ348" s="87" t="str">
        <f t="shared" si="102"/>
        <v/>
      </c>
      <c r="AK348" s="29"/>
      <c r="AL348" s="30"/>
      <c r="AM348" s="109"/>
      <c r="AN348" s="29"/>
      <c r="AO348" s="33"/>
      <c r="AP348" s="31"/>
      <c r="AQ348" s="92"/>
      <c r="AR348" s="106"/>
      <c r="AS348" s="32"/>
      <c r="AT348" s="31"/>
      <c r="AU348" s="32"/>
      <c r="AV348" s="265"/>
      <c r="AW348" s="271"/>
      <c r="AX348" s="271" t="str">
        <f t="shared" si="103"/>
        <v/>
      </c>
      <c r="AY348" s="282" t="str">
        <f t="shared" si="104"/>
        <v/>
      </c>
      <c r="AZ348" s="276"/>
      <c r="BA348" s="276"/>
      <c r="BB348" s="276"/>
      <c r="BC348" s="276"/>
      <c r="BD348" s="276"/>
      <c r="BE348" s="277"/>
      <c r="BF348" s="277"/>
    </row>
    <row r="349" spans="1:58" ht="24" customHeight="1">
      <c r="A349" s="126">
        <f t="shared" si="97"/>
        <v>7</v>
      </c>
      <c r="B349" s="126">
        <f t="shared" si="98"/>
        <v>0</v>
      </c>
      <c r="C349" s="128">
        <f t="shared" si="99"/>
        <v>9</v>
      </c>
      <c r="D349" s="128">
        <f t="shared" si="93"/>
        <v>0</v>
      </c>
      <c r="E349" s="128">
        <f t="shared" si="100"/>
        <v>4</v>
      </c>
      <c r="F349" s="128">
        <f t="shared" si="94"/>
        <v>0</v>
      </c>
      <c r="G349" s="129">
        <v>346</v>
      </c>
      <c r="H349" s="204" t="str">
        <f t="shared" si="101"/>
        <v/>
      </c>
      <c r="I349" s="169" t="str">
        <f>AC349&amp;"-"&amp;IF(AC349="","",COUNTIF($AC$4:AC349,AC349))</f>
        <v>-</v>
      </c>
      <c r="J349" s="124"/>
      <c r="K349" s="161"/>
      <c r="L349" s="161"/>
      <c r="M349" s="160"/>
      <c r="N349" s="174"/>
      <c r="O349" s="118"/>
      <c r="P349" s="56"/>
      <c r="Q349" s="25"/>
      <c r="R349" s="130" t="str">
        <f t="shared" si="95"/>
        <v/>
      </c>
      <c r="S349" s="26"/>
      <c r="T349" s="26"/>
      <c r="U349" s="227"/>
      <c r="V349" s="27"/>
      <c r="W349" s="28"/>
      <c r="X349" s="119"/>
      <c r="Y349" s="119"/>
      <c r="Z349" s="119"/>
      <c r="AA349" s="119"/>
      <c r="AB349" s="119"/>
      <c r="AC349" s="119" t="str">
        <f>IF(AB349="","",COUNTIF($AB$4:AB349,AB349))</f>
        <v/>
      </c>
      <c r="AD349" s="175"/>
      <c r="AE349" s="323"/>
      <c r="AF349" s="175"/>
      <c r="AG349" s="236"/>
      <c r="AH349" s="262">
        <f t="shared" si="96"/>
        <v>0</v>
      </c>
      <c r="AI349" s="47"/>
      <c r="AJ349" s="87" t="str">
        <f t="shared" si="102"/>
        <v/>
      </c>
      <c r="AK349" s="29"/>
      <c r="AL349" s="30"/>
      <c r="AM349" s="109"/>
      <c r="AN349" s="29"/>
      <c r="AO349" s="33"/>
      <c r="AP349" s="31"/>
      <c r="AQ349" s="92"/>
      <c r="AR349" s="106"/>
      <c r="AS349" s="32"/>
      <c r="AT349" s="31"/>
      <c r="AU349" s="32"/>
      <c r="AV349" s="265"/>
      <c r="AW349" s="271"/>
      <c r="AX349" s="271" t="str">
        <f t="shared" si="103"/>
        <v/>
      </c>
      <c r="AY349" s="282" t="str">
        <f t="shared" si="104"/>
        <v/>
      </c>
      <c r="AZ349" s="276"/>
      <c r="BA349" s="276"/>
      <c r="BB349" s="276"/>
      <c r="BC349" s="276"/>
      <c r="BD349" s="276"/>
      <c r="BE349" s="277"/>
      <c r="BF349" s="277"/>
    </row>
    <row r="350" spans="1:58" ht="24" customHeight="1">
      <c r="A350" s="126">
        <f t="shared" si="97"/>
        <v>7</v>
      </c>
      <c r="B350" s="126">
        <f t="shared" si="98"/>
        <v>0</v>
      </c>
      <c r="C350" s="128">
        <f t="shared" si="99"/>
        <v>9</v>
      </c>
      <c r="D350" s="128">
        <f t="shared" si="93"/>
        <v>0</v>
      </c>
      <c r="E350" s="128">
        <f t="shared" si="100"/>
        <v>4</v>
      </c>
      <c r="F350" s="128">
        <f t="shared" si="94"/>
        <v>0</v>
      </c>
      <c r="G350" s="129">
        <v>347</v>
      </c>
      <c r="H350" s="204" t="str">
        <f t="shared" si="101"/>
        <v/>
      </c>
      <c r="I350" s="169" t="str">
        <f>AC350&amp;"-"&amp;IF(AC350="","",COUNTIF($AC$4:AC350,AC350))</f>
        <v>-</v>
      </c>
      <c r="J350" s="124"/>
      <c r="K350" s="161"/>
      <c r="L350" s="161"/>
      <c r="M350" s="160"/>
      <c r="N350" s="174"/>
      <c r="O350" s="118"/>
      <c r="P350" s="56"/>
      <c r="Q350" s="25"/>
      <c r="R350" s="130" t="str">
        <f t="shared" si="95"/>
        <v/>
      </c>
      <c r="S350" s="26"/>
      <c r="T350" s="26"/>
      <c r="U350" s="227"/>
      <c r="V350" s="27"/>
      <c r="W350" s="28"/>
      <c r="X350" s="119"/>
      <c r="Y350" s="119"/>
      <c r="Z350" s="119"/>
      <c r="AA350" s="119"/>
      <c r="AB350" s="119"/>
      <c r="AC350" s="119" t="str">
        <f>IF(AB350="","",COUNTIF($AB$4:AB350,AB350))</f>
        <v/>
      </c>
      <c r="AD350" s="175"/>
      <c r="AE350" s="323"/>
      <c r="AF350" s="175"/>
      <c r="AG350" s="236"/>
      <c r="AH350" s="262">
        <f t="shared" si="96"/>
        <v>0</v>
      </c>
      <c r="AI350" s="47"/>
      <c r="AJ350" s="87" t="str">
        <f t="shared" si="102"/>
        <v/>
      </c>
      <c r="AK350" s="29"/>
      <c r="AL350" s="30"/>
      <c r="AM350" s="109"/>
      <c r="AN350" s="29"/>
      <c r="AO350" s="33"/>
      <c r="AP350" s="31"/>
      <c r="AQ350" s="92"/>
      <c r="AR350" s="106"/>
      <c r="AS350" s="32"/>
      <c r="AT350" s="31"/>
      <c r="AU350" s="32"/>
      <c r="AV350" s="265"/>
      <c r="AW350" s="271"/>
      <c r="AX350" s="271" t="str">
        <f t="shared" si="103"/>
        <v/>
      </c>
      <c r="AY350" s="282" t="str">
        <f t="shared" si="104"/>
        <v/>
      </c>
      <c r="AZ350" s="276"/>
      <c r="BA350" s="276"/>
      <c r="BB350" s="276"/>
      <c r="BC350" s="276"/>
      <c r="BD350" s="276"/>
      <c r="BE350" s="277"/>
      <c r="BF350" s="277"/>
    </row>
    <row r="351" spans="1:58" ht="24" customHeight="1">
      <c r="A351" s="126">
        <f t="shared" si="97"/>
        <v>7</v>
      </c>
      <c r="B351" s="126">
        <f t="shared" si="98"/>
        <v>0</v>
      </c>
      <c r="C351" s="128">
        <f t="shared" si="99"/>
        <v>9</v>
      </c>
      <c r="D351" s="128">
        <f t="shared" si="93"/>
        <v>0</v>
      </c>
      <c r="E351" s="128">
        <f t="shared" si="100"/>
        <v>4</v>
      </c>
      <c r="F351" s="128">
        <f t="shared" si="94"/>
        <v>0</v>
      </c>
      <c r="G351" s="129">
        <v>348</v>
      </c>
      <c r="H351" s="204" t="str">
        <f t="shared" si="101"/>
        <v/>
      </c>
      <c r="I351" s="169" t="str">
        <f>AC351&amp;"-"&amp;IF(AC351="","",COUNTIF($AC$4:AC351,AC351))</f>
        <v>-</v>
      </c>
      <c r="J351" s="124"/>
      <c r="K351" s="161"/>
      <c r="L351" s="161"/>
      <c r="M351" s="160"/>
      <c r="N351" s="174"/>
      <c r="O351" s="118"/>
      <c r="P351" s="56"/>
      <c r="Q351" s="25"/>
      <c r="R351" s="130" t="str">
        <f t="shared" si="95"/>
        <v/>
      </c>
      <c r="S351" s="26"/>
      <c r="T351" s="26"/>
      <c r="U351" s="227"/>
      <c r="V351" s="27"/>
      <c r="W351" s="28"/>
      <c r="X351" s="119"/>
      <c r="Y351" s="119"/>
      <c r="Z351" s="119"/>
      <c r="AA351" s="119"/>
      <c r="AB351" s="119"/>
      <c r="AC351" s="119" t="str">
        <f>IF(AB351="","",COUNTIF($AB$4:AB351,AB351))</f>
        <v/>
      </c>
      <c r="AD351" s="175"/>
      <c r="AE351" s="323"/>
      <c r="AF351" s="175"/>
      <c r="AG351" s="236"/>
      <c r="AH351" s="262">
        <f t="shared" si="96"/>
        <v>0</v>
      </c>
      <c r="AI351" s="47"/>
      <c r="AJ351" s="87" t="str">
        <f t="shared" si="102"/>
        <v/>
      </c>
      <c r="AK351" s="29"/>
      <c r="AL351" s="30"/>
      <c r="AM351" s="109"/>
      <c r="AN351" s="29"/>
      <c r="AO351" s="33"/>
      <c r="AP351" s="31"/>
      <c r="AQ351" s="92"/>
      <c r="AR351" s="106"/>
      <c r="AS351" s="32"/>
      <c r="AT351" s="31"/>
      <c r="AU351" s="32"/>
      <c r="AV351" s="265"/>
      <c r="AW351" s="271"/>
      <c r="AX351" s="271" t="str">
        <f t="shared" si="103"/>
        <v/>
      </c>
      <c r="AY351" s="282" t="str">
        <f t="shared" si="104"/>
        <v/>
      </c>
      <c r="AZ351" s="276"/>
      <c r="BA351" s="276"/>
      <c r="BB351" s="276"/>
      <c r="BC351" s="276"/>
      <c r="BD351" s="276"/>
      <c r="BE351" s="277"/>
      <c r="BF351" s="277"/>
    </row>
    <row r="352" spans="1:58" ht="24" customHeight="1">
      <c r="A352" s="126">
        <f t="shared" si="97"/>
        <v>7</v>
      </c>
      <c r="B352" s="126">
        <f t="shared" si="98"/>
        <v>0</v>
      </c>
      <c r="C352" s="128">
        <f t="shared" si="99"/>
        <v>9</v>
      </c>
      <c r="D352" s="128">
        <f t="shared" si="93"/>
        <v>0</v>
      </c>
      <c r="E352" s="128">
        <f t="shared" si="100"/>
        <v>4</v>
      </c>
      <c r="F352" s="128">
        <f t="shared" si="94"/>
        <v>0</v>
      </c>
      <c r="G352" s="129">
        <v>349</v>
      </c>
      <c r="H352" s="204" t="str">
        <f t="shared" si="101"/>
        <v/>
      </c>
      <c r="I352" s="169" t="str">
        <f>AC352&amp;"-"&amp;IF(AC352="","",COUNTIF($AC$4:AC352,AC352))</f>
        <v>-</v>
      </c>
      <c r="J352" s="124"/>
      <c r="K352" s="161"/>
      <c r="L352" s="161"/>
      <c r="M352" s="160"/>
      <c r="N352" s="174"/>
      <c r="O352" s="118"/>
      <c r="P352" s="56"/>
      <c r="Q352" s="25"/>
      <c r="R352" s="130" t="str">
        <f t="shared" si="95"/>
        <v/>
      </c>
      <c r="S352" s="26"/>
      <c r="T352" s="26"/>
      <c r="U352" s="227"/>
      <c r="V352" s="27"/>
      <c r="W352" s="28"/>
      <c r="X352" s="119"/>
      <c r="Y352" s="119"/>
      <c r="Z352" s="119"/>
      <c r="AA352" s="119"/>
      <c r="AB352" s="119"/>
      <c r="AC352" s="119" t="str">
        <f>IF(AB352="","",COUNTIF($AB$4:AB352,AB352))</f>
        <v/>
      </c>
      <c r="AD352" s="175"/>
      <c r="AE352" s="323"/>
      <c r="AF352" s="175"/>
      <c r="AG352" s="236"/>
      <c r="AH352" s="262">
        <f t="shared" si="96"/>
        <v>0</v>
      </c>
      <c r="AI352" s="47"/>
      <c r="AJ352" s="87" t="str">
        <f t="shared" si="102"/>
        <v/>
      </c>
      <c r="AK352" s="29"/>
      <c r="AL352" s="30"/>
      <c r="AM352" s="109"/>
      <c r="AN352" s="29"/>
      <c r="AO352" s="33"/>
      <c r="AP352" s="31"/>
      <c r="AQ352" s="92"/>
      <c r="AR352" s="106"/>
      <c r="AS352" s="32"/>
      <c r="AT352" s="31"/>
      <c r="AU352" s="32"/>
      <c r="AV352" s="265"/>
      <c r="AW352" s="271"/>
      <c r="AX352" s="271" t="str">
        <f t="shared" si="103"/>
        <v/>
      </c>
      <c r="AY352" s="282" t="str">
        <f t="shared" si="104"/>
        <v/>
      </c>
      <c r="AZ352" s="276"/>
      <c r="BA352" s="276"/>
      <c r="BB352" s="276"/>
      <c r="BC352" s="276"/>
      <c r="BD352" s="276"/>
      <c r="BE352" s="277"/>
      <c r="BF352" s="277"/>
    </row>
    <row r="353" spans="1:58" ht="24" customHeight="1">
      <c r="A353" s="126">
        <f t="shared" si="97"/>
        <v>7</v>
      </c>
      <c r="B353" s="126">
        <f t="shared" si="98"/>
        <v>0</v>
      </c>
      <c r="C353" s="128">
        <f t="shared" si="99"/>
        <v>9</v>
      </c>
      <c r="D353" s="128">
        <f t="shared" si="93"/>
        <v>0</v>
      </c>
      <c r="E353" s="128">
        <f t="shared" si="100"/>
        <v>4</v>
      </c>
      <c r="F353" s="128">
        <f t="shared" si="94"/>
        <v>0</v>
      </c>
      <c r="G353" s="129">
        <v>350</v>
      </c>
      <c r="H353" s="204" t="str">
        <f t="shared" si="101"/>
        <v/>
      </c>
      <c r="I353" s="169" t="str">
        <f>AC353&amp;"-"&amp;IF(AC353="","",COUNTIF($AC$4:AC353,AC353))</f>
        <v>-</v>
      </c>
      <c r="J353" s="124"/>
      <c r="K353" s="161"/>
      <c r="L353" s="161"/>
      <c r="M353" s="160"/>
      <c r="N353" s="174"/>
      <c r="O353" s="118"/>
      <c r="P353" s="56"/>
      <c r="Q353" s="25"/>
      <c r="R353" s="130" t="str">
        <f t="shared" si="95"/>
        <v/>
      </c>
      <c r="S353" s="26"/>
      <c r="T353" s="26"/>
      <c r="U353" s="227"/>
      <c r="V353" s="27"/>
      <c r="W353" s="28"/>
      <c r="X353" s="119"/>
      <c r="Y353" s="119"/>
      <c r="Z353" s="119"/>
      <c r="AA353" s="119"/>
      <c r="AB353" s="119"/>
      <c r="AC353" s="119" t="str">
        <f>IF(AB353="","",COUNTIF($AB$4:AB353,AB353))</f>
        <v/>
      </c>
      <c r="AD353" s="175"/>
      <c r="AE353" s="323"/>
      <c r="AF353" s="175"/>
      <c r="AG353" s="236"/>
      <c r="AH353" s="262">
        <f t="shared" si="96"/>
        <v>0</v>
      </c>
      <c r="AI353" s="47"/>
      <c r="AJ353" s="87" t="str">
        <f t="shared" si="102"/>
        <v/>
      </c>
      <c r="AK353" s="29"/>
      <c r="AL353" s="30"/>
      <c r="AM353" s="109"/>
      <c r="AN353" s="29"/>
      <c r="AO353" s="33"/>
      <c r="AP353" s="31"/>
      <c r="AQ353" s="92"/>
      <c r="AR353" s="106"/>
      <c r="AS353" s="32"/>
      <c r="AT353" s="31"/>
      <c r="AU353" s="32"/>
      <c r="AV353" s="265"/>
      <c r="AW353" s="271"/>
      <c r="AX353" s="271" t="str">
        <f t="shared" si="103"/>
        <v/>
      </c>
      <c r="AY353" s="282" t="str">
        <f t="shared" si="104"/>
        <v/>
      </c>
      <c r="AZ353" s="276"/>
      <c r="BA353" s="276"/>
      <c r="BB353" s="276"/>
      <c r="BC353" s="276"/>
      <c r="BD353" s="276"/>
      <c r="BE353" s="277"/>
      <c r="BF353" s="277"/>
    </row>
    <row r="354" spans="1:58" ht="24" customHeight="1">
      <c r="A354" s="126">
        <f t="shared" si="97"/>
        <v>7</v>
      </c>
      <c r="B354" s="126">
        <f t="shared" si="98"/>
        <v>0</v>
      </c>
      <c r="C354" s="128">
        <f t="shared" si="99"/>
        <v>9</v>
      </c>
      <c r="D354" s="128">
        <f t="shared" si="93"/>
        <v>0</v>
      </c>
      <c r="E354" s="128">
        <f t="shared" si="100"/>
        <v>4</v>
      </c>
      <c r="F354" s="128">
        <f t="shared" si="94"/>
        <v>0</v>
      </c>
      <c r="G354" s="129">
        <v>351</v>
      </c>
      <c r="H354" s="204" t="str">
        <f t="shared" si="101"/>
        <v/>
      </c>
      <c r="I354" s="169" t="str">
        <f>AC354&amp;"-"&amp;IF(AC354="","",COUNTIF($AC$4:AC354,AC354))</f>
        <v>-</v>
      </c>
      <c r="J354" s="124"/>
      <c r="K354" s="161"/>
      <c r="L354" s="161"/>
      <c r="M354" s="160"/>
      <c r="N354" s="174"/>
      <c r="O354" s="118"/>
      <c r="P354" s="56"/>
      <c r="Q354" s="25"/>
      <c r="R354" s="130" t="str">
        <f t="shared" si="95"/>
        <v/>
      </c>
      <c r="S354" s="26"/>
      <c r="T354" s="26"/>
      <c r="U354" s="227"/>
      <c r="V354" s="27"/>
      <c r="W354" s="28"/>
      <c r="X354" s="119"/>
      <c r="Y354" s="119"/>
      <c r="Z354" s="119"/>
      <c r="AA354" s="119"/>
      <c r="AB354" s="119"/>
      <c r="AC354" s="119" t="str">
        <f>IF(AB354="","",COUNTIF($AB$4:AB354,AB354))</f>
        <v/>
      </c>
      <c r="AD354" s="175"/>
      <c r="AE354" s="323"/>
      <c r="AF354" s="175"/>
      <c r="AG354" s="236"/>
      <c r="AH354" s="262">
        <f t="shared" si="96"/>
        <v>0</v>
      </c>
      <c r="AI354" s="47"/>
      <c r="AJ354" s="87" t="str">
        <f t="shared" si="102"/>
        <v/>
      </c>
      <c r="AK354" s="29"/>
      <c r="AL354" s="30"/>
      <c r="AM354" s="109"/>
      <c r="AN354" s="29"/>
      <c r="AO354" s="33"/>
      <c r="AP354" s="31"/>
      <c r="AQ354" s="92"/>
      <c r="AR354" s="106"/>
      <c r="AS354" s="32"/>
      <c r="AT354" s="31"/>
      <c r="AU354" s="32"/>
      <c r="AV354" s="265"/>
      <c r="AW354" s="271"/>
      <c r="AX354" s="271" t="str">
        <f t="shared" si="103"/>
        <v/>
      </c>
      <c r="AY354" s="282" t="str">
        <f t="shared" si="104"/>
        <v/>
      </c>
      <c r="AZ354" s="276"/>
      <c r="BA354" s="276"/>
      <c r="BB354" s="276"/>
      <c r="BC354" s="276"/>
      <c r="BD354" s="276"/>
      <c r="BE354" s="277"/>
      <c r="BF354" s="277"/>
    </row>
    <row r="355" spans="1:58" ht="24" customHeight="1">
      <c r="A355" s="126">
        <f t="shared" si="97"/>
        <v>7</v>
      </c>
      <c r="B355" s="126">
        <f t="shared" si="98"/>
        <v>0</v>
      </c>
      <c r="C355" s="128">
        <f t="shared" si="99"/>
        <v>9</v>
      </c>
      <c r="D355" s="128">
        <f t="shared" si="93"/>
        <v>0</v>
      </c>
      <c r="E355" s="128">
        <f t="shared" si="100"/>
        <v>4</v>
      </c>
      <c r="F355" s="128">
        <f t="shared" si="94"/>
        <v>0</v>
      </c>
      <c r="G355" s="129">
        <v>352</v>
      </c>
      <c r="H355" s="204" t="str">
        <f t="shared" si="101"/>
        <v/>
      </c>
      <c r="I355" s="169" t="str">
        <f>AC355&amp;"-"&amp;IF(AC355="","",COUNTIF($AC$4:AC355,AC355))</f>
        <v>-</v>
      </c>
      <c r="J355" s="124"/>
      <c r="K355" s="161"/>
      <c r="L355" s="161"/>
      <c r="M355" s="160"/>
      <c r="N355" s="174"/>
      <c r="O355" s="118"/>
      <c r="P355" s="56"/>
      <c r="Q355" s="25"/>
      <c r="R355" s="130" t="str">
        <f t="shared" si="95"/>
        <v/>
      </c>
      <c r="S355" s="26"/>
      <c r="T355" s="26"/>
      <c r="U355" s="227"/>
      <c r="V355" s="27"/>
      <c r="W355" s="28"/>
      <c r="X355" s="119"/>
      <c r="Y355" s="119"/>
      <c r="Z355" s="119"/>
      <c r="AA355" s="119"/>
      <c r="AB355" s="119"/>
      <c r="AC355" s="119" t="str">
        <f>IF(AB355="","",COUNTIF($AB$4:AB355,AB355))</f>
        <v/>
      </c>
      <c r="AD355" s="175"/>
      <c r="AE355" s="323"/>
      <c r="AF355" s="175"/>
      <c r="AG355" s="236"/>
      <c r="AH355" s="262">
        <f t="shared" si="96"/>
        <v>0</v>
      </c>
      <c r="AI355" s="47"/>
      <c r="AJ355" s="87" t="str">
        <f t="shared" si="102"/>
        <v/>
      </c>
      <c r="AK355" s="29"/>
      <c r="AL355" s="30"/>
      <c r="AM355" s="109"/>
      <c r="AN355" s="29"/>
      <c r="AO355" s="33"/>
      <c r="AP355" s="31"/>
      <c r="AQ355" s="92"/>
      <c r="AR355" s="106"/>
      <c r="AS355" s="32"/>
      <c r="AT355" s="31"/>
      <c r="AU355" s="32"/>
      <c r="AV355" s="265"/>
      <c r="AW355" s="271"/>
      <c r="AX355" s="271" t="str">
        <f t="shared" si="103"/>
        <v/>
      </c>
      <c r="AY355" s="282" t="str">
        <f t="shared" si="104"/>
        <v/>
      </c>
      <c r="AZ355" s="276"/>
      <c r="BA355" s="276"/>
      <c r="BB355" s="276"/>
      <c r="BC355" s="276"/>
      <c r="BD355" s="276"/>
      <c r="BE355" s="277"/>
      <c r="BF355" s="277"/>
    </row>
    <row r="356" spans="1:58" ht="24" customHeight="1">
      <c r="A356" s="126">
        <f t="shared" si="97"/>
        <v>7</v>
      </c>
      <c r="B356" s="126">
        <f t="shared" si="98"/>
        <v>0</v>
      </c>
      <c r="C356" s="128">
        <f t="shared" si="99"/>
        <v>9</v>
      </c>
      <c r="D356" s="128">
        <f t="shared" si="93"/>
        <v>0</v>
      </c>
      <c r="E356" s="128">
        <f t="shared" si="100"/>
        <v>4</v>
      </c>
      <c r="F356" s="128">
        <f t="shared" si="94"/>
        <v>0</v>
      </c>
      <c r="G356" s="129">
        <v>353</v>
      </c>
      <c r="H356" s="204" t="str">
        <f t="shared" si="101"/>
        <v/>
      </c>
      <c r="I356" s="169" t="str">
        <f>AC356&amp;"-"&amp;IF(AC356="","",COUNTIF($AC$4:AC356,AC356))</f>
        <v>-</v>
      </c>
      <c r="J356" s="124"/>
      <c r="K356" s="161"/>
      <c r="L356" s="161"/>
      <c r="M356" s="160"/>
      <c r="N356" s="174"/>
      <c r="O356" s="118"/>
      <c r="P356" s="56"/>
      <c r="Q356" s="25"/>
      <c r="R356" s="130" t="str">
        <f t="shared" si="95"/>
        <v/>
      </c>
      <c r="S356" s="26"/>
      <c r="T356" s="26"/>
      <c r="U356" s="227"/>
      <c r="V356" s="27"/>
      <c r="W356" s="28"/>
      <c r="X356" s="119"/>
      <c r="Y356" s="119"/>
      <c r="Z356" s="119"/>
      <c r="AA356" s="119"/>
      <c r="AB356" s="119"/>
      <c r="AC356" s="119" t="str">
        <f>IF(AB356="","",COUNTIF($AB$4:AB356,AB356))</f>
        <v/>
      </c>
      <c r="AD356" s="175"/>
      <c r="AE356" s="323"/>
      <c r="AF356" s="175"/>
      <c r="AG356" s="236"/>
      <c r="AH356" s="262">
        <f t="shared" si="96"/>
        <v>0</v>
      </c>
      <c r="AI356" s="47"/>
      <c r="AJ356" s="87" t="str">
        <f t="shared" si="102"/>
        <v/>
      </c>
      <c r="AK356" s="29"/>
      <c r="AL356" s="30"/>
      <c r="AM356" s="109"/>
      <c r="AN356" s="29"/>
      <c r="AO356" s="33"/>
      <c r="AP356" s="31"/>
      <c r="AQ356" s="92"/>
      <c r="AR356" s="106"/>
      <c r="AS356" s="32"/>
      <c r="AT356" s="31"/>
      <c r="AU356" s="32"/>
      <c r="AV356" s="265"/>
      <c r="AW356" s="271"/>
      <c r="AX356" s="271" t="str">
        <f t="shared" si="103"/>
        <v/>
      </c>
      <c r="AY356" s="282" t="str">
        <f t="shared" si="104"/>
        <v/>
      </c>
      <c r="AZ356" s="276"/>
      <c r="BA356" s="276"/>
      <c r="BB356" s="276"/>
      <c r="BC356" s="276"/>
      <c r="BD356" s="276"/>
      <c r="BE356" s="277"/>
      <c r="BF356" s="277"/>
    </row>
    <row r="357" spans="1:58" ht="24" customHeight="1">
      <c r="A357" s="126">
        <f t="shared" si="97"/>
        <v>7</v>
      </c>
      <c r="B357" s="126">
        <f t="shared" si="98"/>
        <v>0</v>
      </c>
      <c r="C357" s="128">
        <f t="shared" si="99"/>
        <v>9</v>
      </c>
      <c r="D357" s="128">
        <f t="shared" si="93"/>
        <v>0</v>
      </c>
      <c r="E357" s="128">
        <f t="shared" si="100"/>
        <v>4</v>
      </c>
      <c r="F357" s="128">
        <f t="shared" si="94"/>
        <v>0</v>
      </c>
      <c r="G357" s="129">
        <v>354</v>
      </c>
      <c r="H357" s="204" t="str">
        <f t="shared" si="101"/>
        <v/>
      </c>
      <c r="I357" s="169" t="str">
        <f>AC357&amp;"-"&amp;IF(AC357="","",COUNTIF($AC$4:AC357,AC357))</f>
        <v>-</v>
      </c>
      <c r="J357" s="124"/>
      <c r="K357" s="161"/>
      <c r="L357" s="161"/>
      <c r="M357" s="160"/>
      <c r="N357" s="174"/>
      <c r="O357" s="118"/>
      <c r="P357" s="56"/>
      <c r="Q357" s="25"/>
      <c r="R357" s="130" t="str">
        <f t="shared" si="95"/>
        <v/>
      </c>
      <c r="S357" s="26"/>
      <c r="T357" s="26"/>
      <c r="U357" s="227"/>
      <c r="V357" s="27"/>
      <c r="W357" s="28"/>
      <c r="X357" s="119"/>
      <c r="Y357" s="119"/>
      <c r="Z357" s="119"/>
      <c r="AA357" s="119"/>
      <c r="AB357" s="119"/>
      <c r="AC357" s="119" t="str">
        <f>IF(AB357="","",COUNTIF($AB$4:AB357,AB357))</f>
        <v/>
      </c>
      <c r="AD357" s="175"/>
      <c r="AE357" s="323"/>
      <c r="AF357" s="175"/>
      <c r="AG357" s="236"/>
      <c r="AH357" s="262">
        <f t="shared" si="96"/>
        <v>0</v>
      </c>
      <c r="AI357" s="47"/>
      <c r="AJ357" s="87" t="str">
        <f t="shared" si="102"/>
        <v/>
      </c>
      <c r="AK357" s="29"/>
      <c r="AL357" s="30"/>
      <c r="AM357" s="109"/>
      <c r="AN357" s="29"/>
      <c r="AO357" s="33"/>
      <c r="AP357" s="31"/>
      <c r="AQ357" s="92"/>
      <c r="AR357" s="106"/>
      <c r="AS357" s="32"/>
      <c r="AT357" s="31"/>
      <c r="AU357" s="32"/>
      <c r="AV357" s="265"/>
      <c r="AW357" s="271"/>
      <c r="AX357" s="271" t="str">
        <f t="shared" si="103"/>
        <v/>
      </c>
      <c r="AY357" s="282" t="str">
        <f t="shared" si="104"/>
        <v/>
      </c>
      <c r="AZ357" s="276"/>
      <c r="BA357" s="276"/>
      <c r="BB357" s="276"/>
      <c r="BC357" s="276"/>
      <c r="BD357" s="276"/>
      <c r="BE357" s="277"/>
      <c r="BF357" s="277"/>
    </row>
    <row r="358" spans="1:58" ht="24" customHeight="1">
      <c r="A358" s="126">
        <f t="shared" si="97"/>
        <v>7</v>
      </c>
      <c r="B358" s="126">
        <f t="shared" si="98"/>
        <v>0</v>
      </c>
      <c r="C358" s="128">
        <f t="shared" si="99"/>
        <v>9</v>
      </c>
      <c r="D358" s="128">
        <f t="shared" si="93"/>
        <v>0</v>
      </c>
      <c r="E358" s="128">
        <f t="shared" si="100"/>
        <v>4</v>
      </c>
      <c r="F358" s="128">
        <f t="shared" si="94"/>
        <v>0</v>
      </c>
      <c r="G358" s="129">
        <v>355</v>
      </c>
      <c r="H358" s="204" t="str">
        <f t="shared" si="101"/>
        <v/>
      </c>
      <c r="I358" s="169" t="str">
        <f>AC358&amp;"-"&amp;IF(AC358="","",COUNTIF($AC$4:AC358,AC358))</f>
        <v>-</v>
      </c>
      <c r="J358" s="124"/>
      <c r="K358" s="161"/>
      <c r="L358" s="161"/>
      <c r="M358" s="160"/>
      <c r="N358" s="174"/>
      <c r="O358" s="118"/>
      <c r="P358" s="56"/>
      <c r="Q358" s="25"/>
      <c r="R358" s="130" t="str">
        <f t="shared" si="95"/>
        <v/>
      </c>
      <c r="S358" s="26"/>
      <c r="T358" s="26"/>
      <c r="U358" s="227"/>
      <c r="V358" s="27"/>
      <c r="W358" s="28"/>
      <c r="X358" s="119"/>
      <c r="Y358" s="119"/>
      <c r="Z358" s="119"/>
      <c r="AA358" s="119"/>
      <c r="AB358" s="119"/>
      <c r="AC358" s="119" t="str">
        <f>IF(AB358="","",COUNTIF($AB$4:AB358,AB358))</f>
        <v/>
      </c>
      <c r="AD358" s="175"/>
      <c r="AE358" s="323"/>
      <c r="AF358" s="175"/>
      <c r="AG358" s="236"/>
      <c r="AH358" s="262">
        <f t="shared" si="96"/>
        <v>0</v>
      </c>
      <c r="AI358" s="47"/>
      <c r="AJ358" s="87" t="str">
        <f t="shared" si="102"/>
        <v/>
      </c>
      <c r="AK358" s="29"/>
      <c r="AL358" s="30"/>
      <c r="AM358" s="109"/>
      <c r="AN358" s="29"/>
      <c r="AO358" s="33"/>
      <c r="AP358" s="31"/>
      <c r="AQ358" s="92"/>
      <c r="AR358" s="106"/>
      <c r="AS358" s="32"/>
      <c r="AT358" s="31"/>
      <c r="AU358" s="32"/>
      <c r="AV358" s="265"/>
      <c r="AW358" s="271"/>
      <c r="AX358" s="271" t="str">
        <f t="shared" si="103"/>
        <v/>
      </c>
      <c r="AY358" s="282" t="str">
        <f t="shared" si="104"/>
        <v/>
      </c>
      <c r="AZ358" s="276"/>
      <c r="BA358" s="276"/>
      <c r="BB358" s="276"/>
      <c r="BC358" s="276"/>
      <c r="BD358" s="276"/>
      <c r="BE358" s="277"/>
      <c r="BF358" s="277"/>
    </row>
    <row r="359" spans="1:58" ht="24" customHeight="1">
      <c r="A359" s="126">
        <f t="shared" si="97"/>
        <v>7</v>
      </c>
      <c r="B359" s="126">
        <f t="shared" si="98"/>
        <v>0</v>
      </c>
      <c r="C359" s="128">
        <f t="shared" si="99"/>
        <v>9</v>
      </c>
      <c r="D359" s="128">
        <f t="shared" si="93"/>
        <v>0</v>
      </c>
      <c r="E359" s="128">
        <f t="shared" si="100"/>
        <v>4</v>
      </c>
      <c r="F359" s="128">
        <f t="shared" si="94"/>
        <v>0</v>
      </c>
      <c r="G359" s="129">
        <v>356</v>
      </c>
      <c r="H359" s="204" t="str">
        <f t="shared" si="101"/>
        <v/>
      </c>
      <c r="I359" s="169" t="str">
        <f>AC359&amp;"-"&amp;IF(AC359="","",COUNTIF($AC$4:AC359,AC359))</f>
        <v>-</v>
      </c>
      <c r="J359" s="124"/>
      <c r="K359" s="161"/>
      <c r="L359" s="161"/>
      <c r="M359" s="160"/>
      <c r="N359" s="174"/>
      <c r="O359" s="118"/>
      <c r="P359" s="56"/>
      <c r="Q359" s="25"/>
      <c r="R359" s="130" t="str">
        <f t="shared" si="95"/>
        <v/>
      </c>
      <c r="S359" s="26"/>
      <c r="T359" s="26"/>
      <c r="U359" s="227"/>
      <c r="V359" s="27"/>
      <c r="W359" s="28"/>
      <c r="X359" s="119"/>
      <c r="Y359" s="119"/>
      <c r="Z359" s="119"/>
      <c r="AA359" s="119"/>
      <c r="AB359" s="119"/>
      <c r="AC359" s="119" t="str">
        <f>IF(AB359="","",COUNTIF($AB$4:AB359,AB359))</f>
        <v/>
      </c>
      <c r="AD359" s="175"/>
      <c r="AE359" s="323"/>
      <c r="AF359" s="175"/>
      <c r="AG359" s="236"/>
      <c r="AH359" s="262">
        <f t="shared" si="96"/>
        <v>0</v>
      </c>
      <c r="AI359" s="47"/>
      <c r="AJ359" s="87" t="str">
        <f t="shared" si="102"/>
        <v/>
      </c>
      <c r="AK359" s="29"/>
      <c r="AL359" s="30"/>
      <c r="AM359" s="109"/>
      <c r="AN359" s="29"/>
      <c r="AO359" s="33"/>
      <c r="AP359" s="31"/>
      <c r="AQ359" s="92"/>
      <c r="AR359" s="106"/>
      <c r="AS359" s="32"/>
      <c r="AT359" s="31"/>
      <c r="AU359" s="32"/>
      <c r="AV359" s="265"/>
      <c r="AW359" s="271"/>
      <c r="AX359" s="271" t="str">
        <f t="shared" si="103"/>
        <v/>
      </c>
      <c r="AY359" s="282" t="str">
        <f t="shared" si="104"/>
        <v/>
      </c>
      <c r="AZ359" s="276"/>
      <c r="BA359" s="276"/>
      <c r="BB359" s="276"/>
      <c r="BC359" s="276"/>
      <c r="BD359" s="276"/>
      <c r="BE359" s="277"/>
      <c r="BF359" s="277"/>
    </row>
    <row r="360" spans="1:58" ht="24" customHeight="1">
      <c r="A360" s="126">
        <f t="shared" si="97"/>
        <v>7</v>
      </c>
      <c r="B360" s="126">
        <f t="shared" si="98"/>
        <v>0</v>
      </c>
      <c r="C360" s="128">
        <f t="shared" si="99"/>
        <v>9</v>
      </c>
      <c r="D360" s="128">
        <f t="shared" si="93"/>
        <v>0</v>
      </c>
      <c r="E360" s="128">
        <f t="shared" si="100"/>
        <v>4</v>
      </c>
      <c r="F360" s="128">
        <f t="shared" si="94"/>
        <v>0</v>
      </c>
      <c r="G360" s="129">
        <v>357</v>
      </c>
      <c r="H360" s="204" t="str">
        <f t="shared" si="101"/>
        <v/>
      </c>
      <c r="I360" s="169" t="str">
        <f>AC360&amp;"-"&amp;IF(AC360="","",COUNTIF($AC$4:AC360,AC360))</f>
        <v>-</v>
      </c>
      <c r="J360" s="124"/>
      <c r="K360" s="161"/>
      <c r="L360" s="161"/>
      <c r="M360" s="160"/>
      <c r="N360" s="174"/>
      <c r="O360" s="118"/>
      <c r="P360" s="56"/>
      <c r="Q360" s="25"/>
      <c r="R360" s="130" t="str">
        <f t="shared" si="95"/>
        <v/>
      </c>
      <c r="S360" s="26"/>
      <c r="T360" s="26"/>
      <c r="U360" s="227"/>
      <c r="V360" s="27"/>
      <c r="W360" s="28"/>
      <c r="X360" s="119"/>
      <c r="Y360" s="119"/>
      <c r="Z360" s="119"/>
      <c r="AA360" s="119"/>
      <c r="AB360" s="119"/>
      <c r="AC360" s="119" t="str">
        <f>IF(AB360="","",COUNTIF($AB$4:AB360,AB360))</f>
        <v/>
      </c>
      <c r="AD360" s="175"/>
      <c r="AE360" s="323"/>
      <c r="AF360" s="175"/>
      <c r="AG360" s="236"/>
      <c r="AH360" s="262">
        <f t="shared" si="96"/>
        <v>0</v>
      </c>
      <c r="AI360" s="47"/>
      <c r="AJ360" s="87" t="str">
        <f t="shared" si="102"/>
        <v/>
      </c>
      <c r="AK360" s="29"/>
      <c r="AL360" s="30"/>
      <c r="AM360" s="109"/>
      <c r="AN360" s="29"/>
      <c r="AO360" s="33"/>
      <c r="AP360" s="31"/>
      <c r="AQ360" s="92"/>
      <c r="AR360" s="106"/>
      <c r="AS360" s="32"/>
      <c r="AT360" s="31"/>
      <c r="AU360" s="32"/>
      <c r="AV360" s="265"/>
      <c r="AW360" s="271"/>
      <c r="AX360" s="271" t="str">
        <f t="shared" si="103"/>
        <v/>
      </c>
      <c r="AY360" s="282" t="str">
        <f t="shared" si="104"/>
        <v/>
      </c>
      <c r="AZ360" s="276"/>
      <c r="BA360" s="276"/>
      <c r="BB360" s="276"/>
      <c r="BC360" s="276"/>
      <c r="BD360" s="276"/>
      <c r="BE360" s="277"/>
      <c r="BF360" s="277"/>
    </row>
    <row r="361" spans="1:58" ht="24" customHeight="1">
      <c r="A361" s="126">
        <f t="shared" si="97"/>
        <v>7</v>
      </c>
      <c r="B361" s="126">
        <f t="shared" si="98"/>
        <v>0</v>
      </c>
      <c r="C361" s="128">
        <f t="shared" si="99"/>
        <v>9</v>
      </c>
      <c r="D361" s="128">
        <f t="shared" si="93"/>
        <v>0</v>
      </c>
      <c r="E361" s="128">
        <f t="shared" si="100"/>
        <v>4</v>
      </c>
      <c r="F361" s="128">
        <f t="shared" si="94"/>
        <v>0</v>
      </c>
      <c r="G361" s="129">
        <v>358</v>
      </c>
      <c r="H361" s="204" t="str">
        <f t="shared" si="101"/>
        <v/>
      </c>
      <c r="I361" s="169" t="str">
        <f>AC361&amp;"-"&amp;IF(AC361="","",COUNTIF($AC$4:AC361,AC361))</f>
        <v>-</v>
      </c>
      <c r="J361" s="124"/>
      <c r="K361" s="161"/>
      <c r="L361" s="161"/>
      <c r="M361" s="160"/>
      <c r="N361" s="174"/>
      <c r="O361" s="118"/>
      <c r="P361" s="56"/>
      <c r="Q361" s="25"/>
      <c r="R361" s="130" t="str">
        <f t="shared" si="95"/>
        <v/>
      </c>
      <c r="S361" s="26"/>
      <c r="T361" s="26"/>
      <c r="U361" s="227"/>
      <c r="V361" s="27"/>
      <c r="W361" s="28"/>
      <c r="X361" s="119"/>
      <c r="Y361" s="119"/>
      <c r="Z361" s="119"/>
      <c r="AA361" s="119"/>
      <c r="AB361" s="119"/>
      <c r="AC361" s="119" t="str">
        <f>IF(AB361="","",COUNTIF($AB$4:AB361,AB361))</f>
        <v/>
      </c>
      <c r="AD361" s="175"/>
      <c r="AE361" s="323"/>
      <c r="AF361" s="175"/>
      <c r="AG361" s="236"/>
      <c r="AH361" s="262">
        <f t="shared" si="96"/>
        <v>0</v>
      </c>
      <c r="AI361" s="47"/>
      <c r="AJ361" s="87" t="str">
        <f t="shared" si="102"/>
        <v/>
      </c>
      <c r="AK361" s="29"/>
      <c r="AL361" s="30"/>
      <c r="AM361" s="109"/>
      <c r="AN361" s="29"/>
      <c r="AO361" s="33"/>
      <c r="AP361" s="31"/>
      <c r="AQ361" s="92"/>
      <c r="AR361" s="106"/>
      <c r="AS361" s="32"/>
      <c r="AT361" s="31"/>
      <c r="AU361" s="32"/>
      <c r="AV361" s="265"/>
      <c r="AW361" s="271"/>
      <c r="AX361" s="271" t="str">
        <f t="shared" si="103"/>
        <v/>
      </c>
      <c r="AY361" s="282" t="str">
        <f t="shared" si="104"/>
        <v/>
      </c>
      <c r="AZ361" s="276"/>
      <c r="BA361" s="276"/>
      <c r="BB361" s="276"/>
      <c r="BC361" s="276"/>
      <c r="BD361" s="276"/>
      <c r="BE361" s="277"/>
      <c r="BF361" s="277"/>
    </row>
    <row r="362" spans="1:58" ht="24" customHeight="1">
      <c r="A362" s="126">
        <f t="shared" si="97"/>
        <v>7</v>
      </c>
      <c r="B362" s="126">
        <f t="shared" si="98"/>
        <v>0</v>
      </c>
      <c r="C362" s="128">
        <f t="shared" si="99"/>
        <v>9</v>
      </c>
      <c r="D362" s="128">
        <f t="shared" si="93"/>
        <v>0</v>
      </c>
      <c r="E362" s="128">
        <f t="shared" si="100"/>
        <v>4</v>
      </c>
      <c r="F362" s="128">
        <f t="shared" si="94"/>
        <v>0</v>
      </c>
      <c r="G362" s="129">
        <v>359</v>
      </c>
      <c r="H362" s="204" t="str">
        <f t="shared" si="101"/>
        <v/>
      </c>
      <c r="I362" s="169" t="str">
        <f>AC362&amp;"-"&amp;IF(AC362="","",COUNTIF($AC$4:AC362,AC362))</f>
        <v>-</v>
      </c>
      <c r="J362" s="124"/>
      <c r="K362" s="161"/>
      <c r="L362" s="161"/>
      <c r="M362" s="160"/>
      <c r="N362" s="174"/>
      <c r="O362" s="118"/>
      <c r="P362" s="56"/>
      <c r="Q362" s="25"/>
      <c r="R362" s="130" t="str">
        <f t="shared" si="95"/>
        <v/>
      </c>
      <c r="S362" s="26"/>
      <c r="T362" s="26"/>
      <c r="U362" s="227"/>
      <c r="V362" s="27"/>
      <c r="W362" s="28"/>
      <c r="X362" s="119"/>
      <c r="Y362" s="119"/>
      <c r="Z362" s="119"/>
      <c r="AA362" s="119"/>
      <c r="AB362" s="119"/>
      <c r="AC362" s="119" t="str">
        <f>IF(AB362="","",COUNTIF($AB$4:AB362,AB362))</f>
        <v/>
      </c>
      <c r="AD362" s="175"/>
      <c r="AE362" s="323"/>
      <c r="AF362" s="175"/>
      <c r="AG362" s="236"/>
      <c r="AH362" s="262">
        <f t="shared" si="96"/>
        <v>0</v>
      </c>
      <c r="AI362" s="47"/>
      <c r="AJ362" s="87" t="str">
        <f t="shared" si="102"/>
        <v/>
      </c>
      <c r="AK362" s="29"/>
      <c r="AL362" s="30"/>
      <c r="AM362" s="109"/>
      <c r="AN362" s="29"/>
      <c r="AO362" s="33"/>
      <c r="AP362" s="31"/>
      <c r="AQ362" s="92"/>
      <c r="AR362" s="106"/>
      <c r="AS362" s="32"/>
      <c r="AT362" s="31"/>
      <c r="AU362" s="32"/>
      <c r="AV362" s="265"/>
      <c r="AW362" s="271"/>
      <c r="AX362" s="271" t="str">
        <f t="shared" si="103"/>
        <v/>
      </c>
      <c r="AY362" s="282" t="str">
        <f t="shared" si="104"/>
        <v/>
      </c>
      <c r="AZ362" s="276"/>
      <c r="BA362" s="276"/>
      <c r="BB362" s="276"/>
      <c r="BC362" s="276"/>
      <c r="BD362" s="276"/>
      <c r="BE362" s="277"/>
      <c r="BF362" s="277"/>
    </row>
    <row r="363" spans="1:58" ht="24" customHeight="1">
      <c r="A363" s="126">
        <f t="shared" si="97"/>
        <v>7</v>
      </c>
      <c r="B363" s="126">
        <f t="shared" si="98"/>
        <v>0</v>
      </c>
      <c r="C363" s="128">
        <f t="shared" si="99"/>
        <v>9</v>
      </c>
      <c r="D363" s="128">
        <f t="shared" si="93"/>
        <v>0</v>
      </c>
      <c r="E363" s="128">
        <f t="shared" si="100"/>
        <v>4</v>
      </c>
      <c r="F363" s="128">
        <f t="shared" si="94"/>
        <v>0</v>
      </c>
      <c r="G363" s="129">
        <v>360</v>
      </c>
      <c r="H363" s="204" t="str">
        <f t="shared" si="101"/>
        <v/>
      </c>
      <c r="I363" s="169" t="str">
        <f>AC363&amp;"-"&amp;IF(AC363="","",COUNTIF($AC$4:AC363,AC363))</f>
        <v>-</v>
      </c>
      <c r="J363" s="124"/>
      <c r="K363" s="161"/>
      <c r="L363" s="161"/>
      <c r="M363" s="160"/>
      <c r="N363" s="174"/>
      <c r="O363" s="118"/>
      <c r="P363" s="56"/>
      <c r="Q363" s="25"/>
      <c r="R363" s="130" t="str">
        <f t="shared" si="95"/>
        <v/>
      </c>
      <c r="S363" s="26"/>
      <c r="T363" s="26"/>
      <c r="U363" s="227"/>
      <c r="V363" s="27"/>
      <c r="W363" s="28"/>
      <c r="X363" s="119"/>
      <c r="Y363" s="119"/>
      <c r="Z363" s="119"/>
      <c r="AA363" s="119"/>
      <c r="AB363" s="119"/>
      <c r="AC363" s="119" t="str">
        <f>IF(AB363="","",COUNTIF($AB$4:AB363,AB363))</f>
        <v/>
      </c>
      <c r="AD363" s="175"/>
      <c r="AE363" s="323"/>
      <c r="AF363" s="175"/>
      <c r="AG363" s="236"/>
      <c r="AH363" s="262">
        <f t="shared" si="96"/>
        <v>0</v>
      </c>
      <c r="AI363" s="47"/>
      <c r="AJ363" s="87" t="str">
        <f t="shared" si="102"/>
        <v/>
      </c>
      <c r="AK363" s="29"/>
      <c r="AL363" s="30"/>
      <c r="AM363" s="109"/>
      <c r="AN363" s="29"/>
      <c r="AO363" s="33"/>
      <c r="AP363" s="31"/>
      <c r="AQ363" s="92"/>
      <c r="AR363" s="106"/>
      <c r="AS363" s="32"/>
      <c r="AT363" s="31"/>
      <c r="AU363" s="32"/>
      <c r="AV363" s="265"/>
      <c r="AW363" s="271"/>
      <c r="AX363" s="271" t="str">
        <f t="shared" si="103"/>
        <v/>
      </c>
      <c r="AY363" s="282" t="str">
        <f t="shared" si="104"/>
        <v/>
      </c>
      <c r="AZ363" s="276"/>
      <c r="BA363" s="276"/>
      <c r="BB363" s="276"/>
      <c r="BC363" s="276"/>
      <c r="BD363" s="276"/>
      <c r="BE363" s="277"/>
      <c r="BF363" s="277"/>
    </row>
    <row r="364" spans="1:58" ht="24" customHeight="1" thickBot="1">
      <c r="A364" s="126">
        <f t="shared" si="97"/>
        <v>7</v>
      </c>
      <c r="B364" s="126">
        <f t="shared" si="98"/>
        <v>0</v>
      </c>
      <c r="C364" s="132">
        <f t="shared" si="99"/>
        <v>9</v>
      </c>
      <c r="D364" s="132">
        <f t="shared" si="93"/>
        <v>0</v>
      </c>
      <c r="E364" s="132">
        <f t="shared" si="100"/>
        <v>4</v>
      </c>
      <c r="F364" s="132">
        <f t="shared" si="94"/>
        <v>0</v>
      </c>
      <c r="G364" s="133">
        <v>361</v>
      </c>
      <c r="H364" s="205" t="str">
        <f t="shared" si="101"/>
        <v/>
      </c>
      <c r="I364" s="171" t="str">
        <f>AC364&amp;"-"&amp;IF(AC364="","",COUNTIF($AC$4:AC364,AC364))</f>
        <v>-</v>
      </c>
      <c r="J364" s="124"/>
      <c r="K364" s="162"/>
      <c r="L364" s="162"/>
      <c r="M364" s="163"/>
      <c r="N364" s="174"/>
      <c r="O364" s="118"/>
      <c r="P364" s="56"/>
      <c r="Q364" s="25"/>
      <c r="R364" s="130" t="str">
        <f t="shared" si="95"/>
        <v/>
      </c>
      <c r="S364" s="26"/>
      <c r="T364" s="26"/>
      <c r="U364" s="228"/>
      <c r="V364" s="134"/>
      <c r="W364" s="135"/>
      <c r="X364" s="125"/>
      <c r="Y364" s="125"/>
      <c r="Z364" s="125"/>
      <c r="AA364" s="125"/>
      <c r="AB364" s="125"/>
      <c r="AC364" s="119" t="str">
        <f>IF(AB364="","",COUNTIF($AB$4:AB364,AB364))</f>
        <v/>
      </c>
      <c r="AD364" s="175"/>
      <c r="AE364" s="324"/>
      <c r="AF364" s="176"/>
      <c r="AG364" s="237"/>
      <c r="AH364" s="262">
        <f t="shared" si="96"/>
        <v>0</v>
      </c>
      <c r="AI364" s="47"/>
      <c r="AJ364" s="87" t="str">
        <f t="shared" si="102"/>
        <v/>
      </c>
      <c r="AK364" s="29"/>
      <c r="AL364" s="30"/>
      <c r="AM364" s="109"/>
      <c r="AN364" s="29"/>
      <c r="AO364" s="33"/>
      <c r="AP364" s="31"/>
      <c r="AQ364" s="92"/>
      <c r="AR364" s="106"/>
      <c r="AS364" s="32"/>
      <c r="AT364" s="31"/>
      <c r="AU364" s="32"/>
      <c r="AV364" s="265"/>
      <c r="AW364" s="271"/>
      <c r="AX364" s="271" t="str">
        <f t="shared" si="103"/>
        <v/>
      </c>
      <c r="AY364" s="282" t="str">
        <f t="shared" si="104"/>
        <v/>
      </c>
      <c r="AZ364" s="276"/>
      <c r="BA364" s="276"/>
      <c r="BB364" s="276"/>
      <c r="BC364" s="276"/>
      <c r="BD364" s="276"/>
      <c r="BE364" s="283"/>
      <c r="BF364" s="283"/>
    </row>
    <row r="365" spans="1:58">
      <c r="K365" s="38"/>
      <c r="L365" s="38"/>
      <c r="U365" s="229"/>
      <c r="V365" s="42"/>
      <c r="W365" s="43"/>
      <c r="X365" s="64"/>
      <c r="Y365" s="24"/>
      <c r="Z365" s="24"/>
      <c r="AA365" s="24"/>
      <c r="AB365" s="24"/>
      <c r="AC365" s="24"/>
      <c r="AG365" s="42"/>
    </row>
    <row r="366" spans="1:58">
      <c r="X366" s="24"/>
      <c r="Y366" s="24"/>
      <c r="Z366" s="24"/>
      <c r="AA366" s="24"/>
      <c r="AB366" s="24"/>
      <c r="AC366" s="24"/>
    </row>
    <row r="367" spans="1:58">
      <c r="X367" s="24"/>
      <c r="Y367" s="24"/>
      <c r="Z367" s="24"/>
      <c r="AA367" s="24"/>
      <c r="AB367" s="24"/>
      <c r="AC367" s="24"/>
    </row>
    <row r="368" spans="1:58">
      <c r="X368" s="24"/>
      <c r="Y368" s="24"/>
      <c r="Z368" s="24"/>
      <c r="AA368" s="24"/>
      <c r="AB368" s="24"/>
      <c r="AC368" s="24"/>
    </row>
    <row r="369" spans="24:29">
      <c r="X369" s="24"/>
      <c r="Y369" s="24"/>
      <c r="Z369" s="24"/>
      <c r="AA369" s="24"/>
      <c r="AB369" s="24"/>
      <c r="AC369" s="24"/>
    </row>
    <row r="370" spans="24:29">
      <c r="X370" s="24"/>
      <c r="Y370" s="24"/>
      <c r="Z370" s="24"/>
      <c r="AA370" s="24"/>
      <c r="AB370" s="24"/>
      <c r="AC370" s="24"/>
    </row>
    <row r="371" spans="24:29">
      <c r="X371" s="24"/>
      <c r="Y371" s="24"/>
      <c r="Z371" s="24"/>
      <c r="AA371" s="24"/>
      <c r="AB371" s="24"/>
      <c r="AC371" s="24"/>
    </row>
    <row r="372" spans="24:29">
      <c r="X372" s="24"/>
      <c r="Y372" s="24"/>
      <c r="Z372" s="24"/>
      <c r="AA372" s="24"/>
      <c r="AB372" s="24"/>
      <c r="AC372" s="24"/>
    </row>
    <row r="373" spans="24:29">
      <c r="X373" s="24"/>
      <c r="Y373" s="24"/>
      <c r="Z373" s="24"/>
      <c r="AA373" s="24"/>
      <c r="AB373" s="24"/>
      <c r="AC373" s="24"/>
    </row>
    <row r="374" spans="24:29">
      <c r="X374" s="24"/>
      <c r="Y374" s="24"/>
      <c r="Z374" s="24"/>
      <c r="AA374" s="24"/>
      <c r="AB374" s="24"/>
      <c r="AC374" s="24"/>
    </row>
    <row r="375" spans="24:29">
      <c r="X375" s="24"/>
      <c r="Y375" s="24"/>
      <c r="Z375" s="24"/>
      <c r="AA375" s="24"/>
      <c r="AB375" s="24"/>
      <c r="AC375" s="24"/>
    </row>
    <row r="601" spans="9:51" s="66" customFormat="1" ht="18.75">
      <c r="I601" s="82" t="s">
        <v>200</v>
      </c>
      <c r="K601" s="67"/>
      <c r="L601" s="67"/>
      <c r="M601" s="68"/>
      <c r="N601" s="69"/>
      <c r="O601" s="70"/>
      <c r="P601" s="71"/>
      <c r="Q601" s="72"/>
      <c r="R601" s="73"/>
      <c r="S601" s="65" t="s">
        <v>207</v>
      </c>
      <c r="T601" s="105" t="s">
        <v>212</v>
      </c>
      <c r="U601" s="65" t="s">
        <v>1245</v>
      </c>
      <c r="V601" s="82" t="s">
        <v>200</v>
      </c>
      <c r="W601" s="74"/>
      <c r="X601" s="75" t="s">
        <v>1362</v>
      </c>
      <c r="Y601" s="75" t="s">
        <v>1241</v>
      </c>
      <c r="Z601" s="75" t="s">
        <v>1237</v>
      </c>
      <c r="AA601" s="75"/>
      <c r="AB601" s="75"/>
      <c r="AC601" s="75"/>
      <c r="AH601" s="76"/>
      <c r="AI601" s="76"/>
      <c r="AJ601" s="73"/>
      <c r="AK601" s="73"/>
      <c r="AL601" s="73"/>
      <c r="AM601" s="111" t="s">
        <v>159</v>
      </c>
      <c r="AN601" s="73"/>
      <c r="AO601" s="77" t="s">
        <v>154</v>
      </c>
      <c r="AP601" s="73"/>
      <c r="AQ601" s="78" t="s">
        <v>56</v>
      </c>
      <c r="AR601" s="321" t="s">
        <v>1487</v>
      </c>
      <c r="AS601" s="123" t="s">
        <v>328</v>
      </c>
      <c r="AT601" s="77" t="s">
        <v>155</v>
      </c>
      <c r="AU601" s="79" t="s">
        <v>21</v>
      </c>
      <c r="AV601" s="73"/>
      <c r="AW601" s="73"/>
      <c r="AX601" s="73"/>
      <c r="AY601" s="65"/>
    </row>
    <row r="602" spans="9:51" ht="15.75">
      <c r="I602" s="45">
        <f>項目入力!E10</f>
        <v>1</v>
      </c>
      <c r="S602" s="37" t="str">
        <f>項目入力!I10</f>
        <v>晴</v>
      </c>
      <c r="T602" s="19" t="str">
        <f>項目入力!J10</f>
        <v>人身</v>
      </c>
      <c r="U602" s="37" t="str">
        <f>項目入力!K10</f>
        <v>1t</v>
      </c>
      <c r="V602" s="45">
        <f>項目入力!E10</f>
        <v>1</v>
      </c>
      <c r="X602" s="34" t="str">
        <f>項目入力!C10</f>
        <v>本社</v>
      </c>
      <c r="Y602" s="34" t="str">
        <f>項目入力!G10</f>
        <v>営業</v>
      </c>
      <c r="Z602" s="34">
        <f>項目入力!D10</f>
        <v>0</v>
      </c>
      <c r="AM602" s="110" t="str">
        <f>項目入力!P10</f>
        <v>一般道</v>
      </c>
      <c r="AO602" s="207" t="str">
        <f>項目入力!X10</f>
        <v>正面衝突</v>
      </c>
      <c r="AP602" s="36">
        <f>COUNTIF($AQ$4:$AQ$364,AQ602)</f>
        <v>2</v>
      </c>
      <c r="AQ602" s="36" t="str">
        <f>項目入力!M10</f>
        <v>直進</v>
      </c>
      <c r="AR602" s="297" t="str">
        <f>項目入力!N10</f>
        <v>直進</v>
      </c>
      <c r="AS602" s="122" t="str">
        <f>項目入力!AD10</f>
        <v>移動先不確認</v>
      </c>
      <c r="AT602" s="36" t="str">
        <f>項目入力!AA10</f>
        <v>前部左角</v>
      </c>
      <c r="AU602" s="50" t="str">
        <f>項目入力!U10</f>
        <v>車</v>
      </c>
    </row>
    <row r="603" spans="9:51" ht="15.75">
      <c r="I603" s="45">
        <f>項目入力!E11</f>
        <v>2</v>
      </c>
      <c r="S603" s="37" t="str">
        <f>項目入力!I11</f>
        <v>曇</v>
      </c>
      <c r="T603" s="19" t="str">
        <f>項目入力!J11</f>
        <v>物損</v>
      </c>
      <c r="U603" s="37" t="str">
        <f>項目入力!K11</f>
        <v>2t</v>
      </c>
      <c r="V603" s="45">
        <f>項目入力!E11</f>
        <v>2</v>
      </c>
      <c r="X603" s="34" t="str">
        <f>項目入力!C11</f>
        <v>北海道</v>
      </c>
      <c r="Y603" s="34" t="str">
        <f>項目入力!G11</f>
        <v>管理職</v>
      </c>
      <c r="Z603" s="34">
        <f>項目入力!D11</f>
        <v>0</v>
      </c>
      <c r="AM603" s="110" t="str">
        <f>項目入力!P11</f>
        <v>狭道路</v>
      </c>
      <c r="AO603" s="207" t="str">
        <f>項目入力!X11</f>
        <v>直進時</v>
      </c>
      <c r="AP603" s="36">
        <f t="shared" ref="AP603:AP641" si="105">COUNTIF($AQ$4:$AQ$364,AQ603)</f>
        <v>0</v>
      </c>
      <c r="AQ603" s="36" t="str">
        <f>項目入力!M11</f>
        <v>右折</v>
      </c>
      <c r="AR603" s="297" t="str">
        <f>項目入力!N11</f>
        <v>左方前進</v>
      </c>
      <c r="AS603" s="122" t="str">
        <f>項目入力!AD11</f>
        <v>急加速</v>
      </c>
      <c r="AT603" s="36" t="str">
        <f>項目入力!AA11</f>
        <v>前部</v>
      </c>
      <c r="AU603" s="50" t="str">
        <f>項目入力!U11</f>
        <v>単車</v>
      </c>
    </row>
    <row r="604" spans="9:51" ht="15.75">
      <c r="I604" s="45" t="str">
        <f>項目入力!E12</f>
        <v>？</v>
      </c>
      <c r="S604" s="37" t="str">
        <f>項目入力!I12</f>
        <v>雨</v>
      </c>
      <c r="T604" s="19" t="s">
        <v>99</v>
      </c>
      <c r="U604" s="37" t="str">
        <f>項目入力!K12</f>
        <v>3t</v>
      </c>
      <c r="V604" s="45" t="str">
        <f>項目入力!E12</f>
        <v>？</v>
      </c>
      <c r="X604" s="34" t="str">
        <f>項目入力!C12</f>
        <v>東北</v>
      </c>
      <c r="Y604" s="34" t="str">
        <f>項目入力!G12</f>
        <v>業務</v>
      </c>
      <c r="Z604" s="34">
        <f>項目入力!D12</f>
        <v>0</v>
      </c>
      <c r="AM604" s="110" t="str">
        <f>項目入力!P12</f>
        <v>信号（有）交差点・同付近</v>
      </c>
      <c r="AO604" s="207" t="str">
        <f>項目入力!X12</f>
        <v>出会い頭</v>
      </c>
      <c r="AP604" s="36">
        <f t="shared" si="105"/>
        <v>3</v>
      </c>
      <c r="AQ604" s="36" t="str">
        <f>項目入力!M12</f>
        <v>左折</v>
      </c>
      <c r="AR604" s="297" t="str">
        <f>項目入力!N12</f>
        <v>右方前進</v>
      </c>
      <c r="AS604" s="122" t="str">
        <f>項目入力!AD12</f>
        <v>後退時周辺不確認</v>
      </c>
      <c r="AT604" s="36" t="str">
        <f>項目入力!AA12</f>
        <v>前部右角</v>
      </c>
      <c r="AU604" s="50" t="str">
        <f>項目入力!U12</f>
        <v>自転車</v>
      </c>
    </row>
    <row r="605" spans="9:51" ht="15.75">
      <c r="I605" s="45" t="str">
        <f>項目入力!E13</f>
        <v>予備1</v>
      </c>
      <c r="S605" s="37" t="s">
        <v>1361</v>
      </c>
      <c r="T605" s="19" t="s">
        <v>240</v>
      </c>
      <c r="U605" s="37" t="str">
        <f>項目入力!K13</f>
        <v>4t</v>
      </c>
      <c r="V605" s="45" t="str">
        <f>項目入力!E13</f>
        <v>予備1</v>
      </c>
      <c r="X605" s="34" t="str">
        <f>項目入力!C13</f>
        <v>関東</v>
      </c>
      <c r="Y605" s="34" t="str">
        <f>項目入力!G13</f>
        <v>仕分け</v>
      </c>
      <c r="Z605" s="34">
        <f>項目入力!D13</f>
        <v>0</v>
      </c>
      <c r="AM605" s="110" t="str">
        <f>項目入力!P13</f>
        <v>信号（無）交差点・同付近</v>
      </c>
      <c r="AO605" s="207" t="str">
        <f>項目入力!X13</f>
        <v>右折時</v>
      </c>
      <c r="AP605" s="36">
        <f t="shared" si="105"/>
        <v>0</v>
      </c>
      <c r="AQ605" s="36" t="str">
        <f>項目入力!M13</f>
        <v>左折大回り</v>
      </c>
      <c r="AR605" s="297" t="str">
        <f>項目入力!N13</f>
        <v>直進バック</v>
      </c>
      <c r="AS605" s="122" t="str">
        <f>項目入力!AD13</f>
        <v>後方不確認</v>
      </c>
      <c r="AT605" s="36" t="str">
        <f>項目入力!AA13</f>
        <v>後部左角</v>
      </c>
      <c r="AU605" s="50" t="str">
        <f>項目入力!U13</f>
        <v>歩行者</v>
      </c>
    </row>
    <row r="606" spans="9:51" ht="15.75">
      <c r="I606" s="45" t="str">
        <f>項目入力!E14</f>
        <v>予備2</v>
      </c>
      <c r="S606" s="37" t="s">
        <v>1360</v>
      </c>
      <c r="T606" s="19" t="s">
        <v>241</v>
      </c>
      <c r="U606" s="37" t="str">
        <f>項目入力!K14</f>
        <v>5t</v>
      </c>
      <c r="V606" s="45" t="str">
        <f>項目入力!E14</f>
        <v>予備2</v>
      </c>
      <c r="X606" s="34" t="str">
        <f>項目入力!C14</f>
        <v>東海</v>
      </c>
      <c r="Y606" s="34" t="str">
        <f>項目入力!G14</f>
        <v>集配</v>
      </c>
      <c r="Z606" s="34">
        <f>項目入力!D14</f>
        <v>0</v>
      </c>
      <c r="AM606" s="110" t="str">
        <f>項目入力!P14</f>
        <v>細街路交差点・同付近</v>
      </c>
      <c r="AO606" s="207" t="str">
        <f>項目入力!X14</f>
        <v>左折時</v>
      </c>
      <c r="AP606" s="36">
        <f t="shared" si="105"/>
        <v>0</v>
      </c>
      <c r="AQ606" s="36" t="str">
        <f>項目入力!M14</f>
        <v>施設・駐車場に入 右折</v>
      </c>
      <c r="AR606" s="297" t="str">
        <f>項目入力!N14</f>
        <v>左方バック</v>
      </c>
      <c r="AS606" s="122" t="str">
        <f>項目入力!AD14</f>
        <v>後退前の後方確認</v>
      </c>
      <c r="AT606" s="36" t="str">
        <f>項目入力!AA14</f>
        <v>後部</v>
      </c>
      <c r="AU606" s="50" t="str">
        <f>項目入力!U14</f>
        <v>施設設置物</v>
      </c>
    </row>
    <row r="607" spans="9:51" ht="15.75">
      <c r="S607" s="37" t="s">
        <v>1359</v>
      </c>
      <c r="T607" s="19" t="s">
        <v>242</v>
      </c>
      <c r="U607" s="37" t="str">
        <f>項目入力!K15</f>
        <v>7t</v>
      </c>
      <c r="V607" s="45"/>
      <c r="X607" s="34" t="str">
        <f>項目入力!C15</f>
        <v>関東</v>
      </c>
      <c r="Y607" s="34" t="str">
        <f>項目入力!G15</f>
        <v>集配主任</v>
      </c>
      <c r="Z607" s="34">
        <f>項目入力!D15</f>
        <v>0</v>
      </c>
      <c r="AM607" s="110" t="str">
        <f>項目入力!P15</f>
        <v>高速道</v>
      </c>
      <c r="AO607" s="207" t="str">
        <f>項目入力!X15</f>
        <v>カーブ走行時</v>
      </c>
      <c r="AP607" s="36">
        <f t="shared" si="105"/>
        <v>0</v>
      </c>
      <c r="AQ607" s="36" t="str">
        <f>項目入力!M15</f>
        <v>施設・駐車場に入 左折</v>
      </c>
      <c r="AR607" s="297" t="str">
        <f>項目入力!N15</f>
        <v>右方バック</v>
      </c>
      <c r="AS607" s="122" t="str">
        <f>項目入力!AD15</f>
        <v>発進時の周辺確認</v>
      </c>
      <c r="AT607" s="36" t="str">
        <f>項目入力!AA15</f>
        <v>後部右角</v>
      </c>
      <c r="AU607" s="50" t="str">
        <f>項目入力!U15</f>
        <v>門扉・家屋等</v>
      </c>
    </row>
    <row r="608" spans="9:51" ht="15.75">
      <c r="S608" s="37" t="s">
        <v>1358</v>
      </c>
      <c r="U608" s="37" t="str">
        <f>項目入力!K16</f>
        <v>8t</v>
      </c>
      <c r="V608" s="45"/>
      <c r="X608" s="34" t="str">
        <f>項目入力!C16</f>
        <v>中国</v>
      </c>
      <c r="Y608" s="34" t="str">
        <f>項目入力!G16</f>
        <v>整備</v>
      </c>
      <c r="Z608" s="34">
        <f>項目入力!D16</f>
        <v>0</v>
      </c>
      <c r="AM608" s="110" t="str">
        <f>項目入力!P16</f>
        <v>合流・分岐（高速）</v>
      </c>
      <c r="AO608" s="207" t="str">
        <f>項目入力!X16</f>
        <v>追突</v>
      </c>
      <c r="AP608" s="36">
        <f t="shared" si="105"/>
        <v>0</v>
      </c>
      <c r="AQ608" s="36" t="str">
        <f>項目入力!M16</f>
        <v>施設・駐車場からバック出</v>
      </c>
      <c r="AR608" s="297" t="str">
        <f>項目入力!N16</f>
        <v>操作なし</v>
      </c>
      <c r="AS608" s="122" t="str">
        <f>項目入力!AD16</f>
        <v>右方＆後方不確認</v>
      </c>
      <c r="AT608" s="36" t="str">
        <f>項目入力!AA16</f>
        <v>左側面前</v>
      </c>
      <c r="AU608" s="50" t="str">
        <f>項目入力!U16</f>
        <v>ゲートバー</v>
      </c>
    </row>
    <row r="609" spans="19:47" ht="15.75">
      <c r="S609" s="37" t="s">
        <v>241</v>
      </c>
      <c r="U609" s="37" t="str">
        <f>項目入力!K17</f>
        <v>中型</v>
      </c>
      <c r="V609" s="45"/>
      <c r="X609" s="34" t="str">
        <f>項目入力!C17</f>
        <v>四国</v>
      </c>
      <c r="Y609" s="34" t="str">
        <f>項目入力!G17</f>
        <v>路線</v>
      </c>
      <c r="Z609" s="34">
        <f>項目入力!D17</f>
        <v>0</v>
      </c>
      <c r="AM609" s="110" t="str">
        <f>項目入力!P17</f>
        <v>合流・分岐（一般）</v>
      </c>
      <c r="AO609" s="207" t="str">
        <f>項目入力!X17</f>
        <v>発進追突</v>
      </c>
      <c r="AP609" s="36">
        <f t="shared" si="105"/>
        <v>1</v>
      </c>
      <c r="AQ609" s="36" t="str">
        <f>項目入力!M17</f>
        <v>施設・駐車場から出 右折</v>
      </c>
      <c r="AR609" s="297">
        <f>項目入力!N17</f>
        <v>0</v>
      </c>
      <c r="AS609" s="122" t="str">
        <f>項目入力!AD17</f>
        <v>左方＆後方不確認</v>
      </c>
      <c r="AT609" s="36" t="str">
        <f>項目入力!AA17</f>
        <v>左側面</v>
      </c>
      <c r="AU609" s="50" t="str">
        <f>項目入力!U17</f>
        <v>チェーン</v>
      </c>
    </row>
    <row r="610" spans="19:47" ht="15.75">
      <c r="S610" s="37" t="s">
        <v>242</v>
      </c>
      <c r="U610" s="37" t="str">
        <f>項目入力!K18</f>
        <v>大型</v>
      </c>
      <c r="X610" s="34" t="str">
        <f>項目入力!C18</f>
        <v>九州</v>
      </c>
      <c r="Y610" s="34" t="str">
        <f>項目入力!G18</f>
        <v>その他</v>
      </c>
      <c r="Z610" s="34">
        <f>項目入力!D18</f>
        <v>0</v>
      </c>
      <c r="AM610" s="110" t="str">
        <f>項目入力!P18</f>
        <v>料金所・同付近</v>
      </c>
      <c r="AO610" s="207" t="str">
        <f>項目入力!X18</f>
        <v>車線
変更時</v>
      </c>
      <c r="AP610" s="36">
        <f t="shared" si="105"/>
        <v>0</v>
      </c>
      <c r="AQ610" s="36" t="str">
        <f>項目入力!M18</f>
        <v>施設・駐車場から出 左折</v>
      </c>
      <c r="AR610" s="297">
        <f>項目入力!N18</f>
        <v>0</v>
      </c>
      <c r="AS610" s="122" t="str">
        <f>項目入力!AD18</f>
        <v>駐車場所不確認</v>
      </c>
      <c r="AT610" s="36" t="str">
        <f>項目入力!AA18</f>
        <v>左側面後</v>
      </c>
      <c r="AU610" s="50" t="str">
        <f>項目入力!U18</f>
        <v>壁・塀等</v>
      </c>
    </row>
    <row r="611" spans="19:47" ht="15.75">
      <c r="U611" s="37" t="str">
        <f>項目入力!K19</f>
        <v>乗用車</v>
      </c>
      <c r="X611" s="34">
        <f>項目入力!C19</f>
        <v>0</v>
      </c>
      <c r="Y611" s="34" t="str">
        <f>項目入力!G19</f>
        <v>予備３</v>
      </c>
      <c r="Z611" s="34">
        <f>項目入力!D19</f>
        <v>0</v>
      </c>
      <c r="AM611" s="110" t="str">
        <f>項目入力!P19</f>
        <v>出入口・同付近</v>
      </c>
      <c r="AO611" s="207" t="str">
        <f>項目入力!X19</f>
        <v>合流時</v>
      </c>
      <c r="AP611" s="36">
        <f t="shared" si="105"/>
        <v>0</v>
      </c>
      <c r="AQ611" s="36" t="str">
        <f>項目入力!M19</f>
        <v>道路に進入</v>
      </c>
      <c r="AR611" s="297">
        <f>項目入力!N19</f>
        <v>0</v>
      </c>
      <c r="AS611" s="122" t="str">
        <f>項目入力!AD19</f>
        <v>停車時の措置</v>
      </c>
      <c r="AT611" s="36" t="str">
        <f>項目入力!AA19</f>
        <v>右側面前</v>
      </c>
      <c r="AU611" s="50" t="str">
        <f>項目入力!U19</f>
        <v>ガードレール</v>
      </c>
    </row>
    <row r="612" spans="19:47" ht="15.75">
      <c r="U612" s="37" t="str">
        <f>項目入力!K20</f>
        <v>軽自動車</v>
      </c>
      <c r="X612" s="34">
        <f>項目入力!C20</f>
        <v>0</v>
      </c>
      <c r="Y612" s="34" t="str">
        <f>項目入力!G20</f>
        <v>予備４</v>
      </c>
      <c r="Z612" s="34">
        <f>項目入力!D20</f>
        <v>0</v>
      </c>
      <c r="AM612" s="110" t="str">
        <f>項目入力!P20</f>
        <v>停留所・同付近</v>
      </c>
      <c r="AO612" s="207" t="str">
        <f>項目入力!X20</f>
        <v>離合時</v>
      </c>
      <c r="AP612" s="36">
        <f t="shared" si="105"/>
        <v>0</v>
      </c>
      <c r="AQ612" s="36" t="str">
        <f>項目入力!M20</f>
        <v>道路から進入</v>
      </c>
      <c r="AR612" s="36"/>
      <c r="AS612" s="122" t="str">
        <f>項目入力!AD20</f>
        <v>停車場所不確認</v>
      </c>
      <c r="AT612" s="36" t="str">
        <f>項目入力!AA20</f>
        <v>右側面</v>
      </c>
      <c r="AU612" s="50" t="str">
        <f>項目入力!U20</f>
        <v>信号・街灯・標識・柱等</v>
      </c>
    </row>
    <row r="613" spans="19:47" ht="15.75">
      <c r="U613" s="37" t="str">
        <f>項目入力!K21</f>
        <v>その他</v>
      </c>
      <c r="X613" s="34">
        <f>項目入力!C21</f>
        <v>0</v>
      </c>
      <c r="Y613" s="34" t="str">
        <f>項目入力!G21</f>
        <v>予備５</v>
      </c>
      <c r="Z613" s="34">
        <f>項目入力!D21</f>
        <v>0</v>
      </c>
      <c r="AM613" s="110" t="str">
        <f>項目入力!P21</f>
        <v>ターミナル</v>
      </c>
      <c r="AO613" s="207" t="str">
        <f>項目入力!X21</f>
        <v>側方通過時</v>
      </c>
      <c r="AP613" s="36">
        <f t="shared" si="105"/>
        <v>2</v>
      </c>
      <c r="AQ613" s="36" t="str">
        <f>項目入力!M21</f>
        <v>道路からバック進入</v>
      </c>
      <c r="AR613" s="36"/>
      <c r="AS613" s="122" t="str">
        <f>項目入力!AD21</f>
        <v>バック箇所確認なし</v>
      </c>
      <c r="AT613" s="36" t="str">
        <f>項目入力!AA21</f>
        <v>右側面後</v>
      </c>
      <c r="AU613" s="50" t="str">
        <f>項目入力!U21</f>
        <v>柵・フェンス</v>
      </c>
    </row>
    <row r="614" spans="19:47" ht="15.75">
      <c r="X614" s="34">
        <f>項目入力!C22</f>
        <v>0</v>
      </c>
      <c r="Y614" s="34"/>
      <c r="Z614" s="34">
        <f>項目入力!D22</f>
        <v>0</v>
      </c>
      <c r="AM614" s="110" t="str">
        <f>項目入力!P22</f>
        <v>カーブ・ロータリー</v>
      </c>
      <c r="AO614" s="207" t="str">
        <f>項目入力!X22</f>
        <v>施設出入時</v>
      </c>
      <c r="AP614" s="36">
        <f t="shared" si="105"/>
        <v>1</v>
      </c>
      <c r="AQ614" s="36" t="str">
        <f>項目入力!M22</f>
        <v>車線変更(右)</v>
      </c>
      <c r="AR614" s="36"/>
      <c r="AS614" s="122" t="str">
        <f>項目入力!AD22</f>
        <v>確認時一部見落とし</v>
      </c>
      <c r="AT614" s="36" t="str">
        <f>項目入力!AA22</f>
        <v>上部箱中央</v>
      </c>
      <c r="AU614" s="50" t="str">
        <f>項目入力!U22</f>
        <v>ポール</v>
      </c>
    </row>
    <row r="615" spans="19:47" ht="15.75">
      <c r="X615" s="34">
        <f>項目入力!C23</f>
        <v>0</v>
      </c>
      <c r="Y615" s="34"/>
      <c r="Z615" s="34">
        <f>項目入力!D23</f>
        <v>0</v>
      </c>
      <c r="AM615" s="110" t="str">
        <f>項目入力!P23</f>
        <v>拠点構内・前路上等</v>
      </c>
      <c r="AO615" s="207" t="str">
        <f>項目入力!X23</f>
        <v>転回時</v>
      </c>
      <c r="AP615" s="36">
        <f t="shared" si="105"/>
        <v>0</v>
      </c>
      <c r="AQ615" s="36" t="str">
        <f>項目入力!M23</f>
        <v>車線変更(左)</v>
      </c>
      <c r="AR615" s="36"/>
      <c r="AS615" s="122" t="str">
        <f>項目入力!AD23</f>
        <v>目視判断誤り</v>
      </c>
      <c r="AT615" s="36" t="str">
        <f>項目入力!AA23</f>
        <v>下部</v>
      </c>
      <c r="AU615" s="50" t="str">
        <f>項目入力!U23</f>
        <v>縁石等道路設置物</v>
      </c>
    </row>
    <row r="616" spans="19:47" ht="15.75">
      <c r="X616" s="34">
        <f>項目入力!C24</f>
        <v>0</v>
      </c>
      <c r="Y616" s="34"/>
      <c r="Z616" s="34">
        <f>項目入力!D24</f>
        <v>0</v>
      </c>
      <c r="AM616" s="110" t="str">
        <f>項目入力!P24</f>
        <v>顧客構内・前路上等</v>
      </c>
      <c r="AO616" s="207" t="str">
        <f>項目入力!X24</f>
        <v>バック時</v>
      </c>
      <c r="AP616" s="36">
        <f t="shared" si="105"/>
        <v>0</v>
      </c>
      <c r="AQ616" s="36" t="str">
        <f>項目入力!M24</f>
        <v>本線進入</v>
      </c>
      <c r="AR616" s="36"/>
      <c r="AS616" s="122" t="str">
        <f>項目入力!AD24</f>
        <v>モニター不確認</v>
      </c>
      <c r="AT616" s="36" t="str">
        <f>項目入力!AA24</f>
        <v>その他</v>
      </c>
      <c r="AU616" s="50" t="str">
        <f>項目入力!U24</f>
        <v>花壇等低い設置物</v>
      </c>
    </row>
    <row r="617" spans="19:47" ht="15.75">
      <c r="X617" s="34">
        <f>項目入力!C25</f>
        <v>0</v>
      </c>
      <c r="Y617" s="34"/>
      <c r="Z617" s="34">
        <f>項目入力!D25</f>
        <v>0</v>
      </c>
      <c r="AM617" s="110" t="str">
        <f>項目入力!P25</f>
        <v>他構内・前路上等</v>
      </c>
      <c r="AO617" s="207" t="str">
        <f>項目入力!X25</f>
        <v>移動時</v>
      </c>
      <c r="AP617" s="36">
        <f t="shared" si="105"/>
        <v>0</v>
      </c>
      <c r="AQ617" s="36" t="str">
        <f>項目入力!M25</f>
        <v>出路・合流・分岐に進入</v>
      </c>
      <c r="AR617" s="36"/>
      <c r="AS617" s="122" t="str">
        <f>項目入力!AD25</f>
        <v>モニター確認が曖昧</v>
      </c>
      <c r="AT617" s="36" t="str">
        <f>項目入力!AA25</f>
        <v>不明</v>
      </c>
      <c r="AU617" s="50" t="str">
        <f>項目入力!U25</f>
        <v>屋根.軒.庇等高所設置物</v>
      </c>
    </row>
    <row r="618" spans="19:47" ht="15.75">
      <c r="X618" s="34">
        <f>項目入力!C26</f>
        <v>0</v>
      </c>
      <c r="Y618" s="34"/>
      <c r="Z618" s="34">
        <f>項目入力!D26</f>
        <v>0</v>
      </c>
      <c r="AM618" s="110" t="str">
        <f>項目入力!P26</f>
        <v>SA･PA</v>
      </c>
      <c r="AO618" s="207" t="str">
        <f>項目入力!X26</f>
        <v>料金所等通過時</v>
      </c>
      <c r="AP618" s="36">
        <f t="shared" si="105"/>
        <v>2</v>
      </c>
      <c r="AQ618" s="36" t="str">
        <f>項目入力!M26</f>
        <v>発進時</v>
      </c>
      <c r="AR618" s="36"/>
      <c r="AS618" s="122" t="str">
        <f>項目入力!AD26</f>
        <v>誘導員過信</v>
      </c>
      <c r="AT618" s="36">
        <f>項目入力!AA26</f>
        <v>0</v>
      </c>
      <c r="AU618" s="50" t="str">
        <f>項目入力!U26</f>
        <v>街路樹等高所物</v>
      </c>
    </row>
    <row r="619" spans="19:47" ht="15.75">
      <c r="X619" s="34">
        <f>項目入力!C27</f>
        <v>0</v>
      </c>
      <c r="Y619" s="34"/>
      <c r="Z619" s="34">
        <f>項目入力!D27</f>
        <v>0</v>
      </c>
      <c r="AM619" s="110" t="str">
        <f>項目入力!P27</f>
        <v>駐車場</v>
      </c>
      <c r="AO619" s="207" t="str">
        <f>項目入力!X27</f>
        <v>発進時＆措置等</v>
      </c>
      <c r="AP619" s="36">
        <f t="shared" si="105"/>
        <v>1</v>
      </c>
      <c r="AQ619" s="36" t="str">
        <f>項目入力!M27</f>
        <v>信号発進</v>
      </c>
      <c r="AR619" s="36"/>
      <c r="AS619" s="122" t="str">
        <f>項目入力!AD27</f>
        <v>点検不備</v>
      </c>
      <c r="AT619" s="36">
        <f>項目入力!AA27</f>
        <v>0</v>
      </c>
      <c r="AU619" s="50" t="str">
        <f>項目入力!U27</f>
        <v>ボックス等設置物</v>
      </c>
    </row>
    <row r="620" spans="19:47" ht="15.75">
      <c r="X620" s="34">
        <f>項目入力!C28</f>
        <v>0</v>
      </c>
      <c r="Y620" s="34"/>
      <c r="Z620" s="34">
        <f>項目入力!D28</f>
        <v>0</v>
      </c>
      <c r="AM620" s="110" t="str">
        <f>項目入力!P28</f>
        <v>踏切</v>
      </c>
      <c r="AO620" s="207" t="str">
        <f>項目入力!X28</f>
        <v>停車時</v>
      </c>
      <c r="AP620" s="36">
        <f t="shared" si="105"/>
        <v>2</v>
      </c>
      <c r="AQ620" s="36" t="str">
        <f>項目入力!M28</f>
        <v>信号待ち停止</v>
      </c>
      <c r="AS620" s="122" t="str">
        <f>項目入力!AD28</f>
        <v>速度超過</v>
      </c>
      <c r="AU620" s="50" t="str">
        <f>項目入力!U28</f>
        <v>フォークリフト</v>
      </c>
    </row>
    <row r="621" spans="19:47" ht="15.75">
      <c r="X621" s="34">
        <f>項目入力!C29</f>
        <v>0</v>
      </c>
      <c r="Y621" s="34"/>
      <c r="Z621" s="34">
        <f>項目入力!D29</f>
        <v>0</v>
      </c>
      <c r="AM621" s="110" t="str">
        <f>項目入力!P29</f>
        <v>不明</v>
      </c>
      <c r="AO621" s="207" t="str">
        <f>項目入力!X29</f>
        <v>ドア・扉開閉時</v>
      </c>
      <c r="AP621" s="36">
        <f t="shared" si="105"/>
        <v>0</v>
      </c>
      <c r="AQ621" s="36" t="str">
        <f>項目入力!M29</f>
        <v>渋滞で停止</v>
      </c>
      <c r="AS621" s="122" t="str">
        <f>項目入力!AD29</f>
        <v>脇見</v>
      </c>
      <c r="AU621" s="50" t="str">
        <f>項目入力!U29</f>
        <v>飛散飛来・倒壊物等</v>
      </c>
    </row>
    <row r="622" spans="19:47" ht="15.75">
      <c r="X622" s="34">
        <f>項目入力!C30</f>
        <v>0</v>
      </c>
      <c r="Y622" s="34"/>
      <c r="Z622" s="34">
        <f>項目入力!D30</f>
        <v>0</v>
      </c>
      <c r="AO622" s="207" t="str">
        <f>項目入力!X30</f>
        <v>駐停車時措置</v>
      </c>
      <c r="AP622" s="36">
        <f t="shared" si="105"/>
        <v>0</v>
      </c>
      <c r="AQ622" s="36" t="str">
        <f>項目入力!M30</f>
        <v>合流のため停止</v>
      </c>
      <c r="AS622" s="122" t="str">
        <f>項目入力!AD30</f>
        <v>発進前の措置</v>
      </c>
      <c r="AU622" s="50" t="str">
        <f>項目入力!U30</f>
        <v>不明</v>
      </c>
    </row>
    <row r="623" spans="19:47" ht="15.75">
      <c r="X623" s="34">
        <f>項目入力!C31</f>
        <v>0</v>
      </c>
      <c r="Y623" s="34"/>
      <c r="Z623" s="34">
        <f>項目入力!D31</f>
        <v>0</v>
      </c>
      <c r="AO623" s="207" t="str">
        <f>項目入力!X31</f>
        <v>車内事故</v>
      </c>
      <c r="AP623" s="36">
        <f t="shared" si="105"/>
        <v>1</v>
      </c>
      <c r="AQ623" s="36" t="str">
        <f>項目入力!M31</f>
        <v>移動、方向変換中(前進)</v>
      </c>
      <c r="AS623" s="122" t="str">
        <f>項目入力!AD31</f>
        <v>AとB踏み間違い</v>
      </c>
      <c r="AU623" s="50" t="str">
        <f>項目入力!U31</f>
        <v>その他</v>
      </c>
    </row>
    <row r="624" spans="19:47" ht="15.75">
      <c r="X624" s="34">
        <f>項目入力!C32</f>
        <v>0</v>
      </c>
      <c r="Y624" s="34"/>
      <c r="Z624" s="34">
        <f>項目入力!D32</f>
        <v>0</v>
      </c>
      <c r="AO624" s="207" t="str">
        <f>項目入力!X32</f>
        <v>荷積降時等事故</v>
      </c>
      <c r="AP624" s="36">
        <f t="shared" si="105"/>
        <v>0</v>
      </c>
      <c r="AQ624" s="36" t="str">
        <f>項目入力!M32</f>
        <v>移動、方向変換中(右前進)</v>
      </c>
      <c r="AS624" s="122" t="str">
        <f>項目入力!AD32</f>
        <v>ハンドル誤操作</v>
      </c>
      <c r="AU624" s="50" t="str">
        <f>項目入力!U32</f>
        <v>予備５</v>
      </c>
    </row>
    <row r="625" spans="24:47" ht="15.75">
      <c r="X625" s="34">
        <f>項目入力!C33</f>
        <v>0</v>
      </c>
      <c r="Y625" s="34"/>
      <c r="Z625" s="34">
        <f>項目入力!D33</f>
        <v>0</v>
      </c>
      <c r="AO625" s="207" t="str">
        <f>項目入力!X33</f>
        <v>落下・飛散等事故</v>
      </c>
      <c r="AP625" s="36">
        <f t="shared" si="105"/>
        <v>4</v>
      </c>
      <c r="AQ625" s="36" t="str">
        <f>項目入力!M33</f>
        <v>移動、方向変換中(左前進)</v>
      </c>
      <c r="AS625" s="122" t="str">
        <f>項目入力!AD33</f>
        <v>予備9</v>
      </c>
      <c r="AU625" s="50" t="str">
        <f>項目入力!U33</f>
        <v>予備６</v>
      </c>
    </row>
    <row r="626" spans="24:47">
      <c r="X626" s="34">
        <f>項目入力!C34</f>
        <v>0</v>
      </c>
      <c r="Y626" s="34"/>
      <c r="Z626" s="34">
        <f>項目入力!D34</f>
        <v>0</v>
      </c>
      <c r="AO626" s="207" t="str">
        <f>項目入力!X34</f>
        <v>その他・不明</v>
      </c>
      <c r="AP626" s="36">
        <f t="shared" si="105"/>
        <v>3</v>
      </c>
      <c r="AQ626" s="36" t="str">
        <f>項目入力!M34</f>
        <v>移動、方向変換中(後退)</v>
      </c>
      <c r="AS626" s="122" t="str">
        <f>項目入力!AD34</f>
        <v>予備10</v>
      </c>
    </row>
    <row r="627" spans="24:47">
      <c r="X627" s="34">
        <f>項目入力!C35</f>
        <v>0</v>
      </c>
      <c r="Y627" s="34"/>
      <c r="Z627" s="34">
        <f>項目入力!D35</f>
        <v>0</v>
      </c>
      <c r="AO627" s="207" t="str">
        <f>項目入力!X35</f>
        <v>予備３</v>
      </c>
      <c r="AP627" s="36">
        <f t="shared" si="105"/>
        <v>0</v>
      </c>
      <c r="AQ627" s="36" t="str">
        <f>項目入力!M35</f>
        <v>移動、方向変換中(左後退)</v>
      </c>
      <c r="AS627" s="122" t="str">
        <f>項目入力!AD35</f>
        <v>予備11</v>
      </c>
    </row>
    <row r="628" spans="24:47">
      <c r="X628" s="34">
        <f>項目入力!C36</f>
        <v>0</v>
      </c>
      <c r="Y628" s="34"/>
      <c r="Z628" s="34">
        <f>項目入力!D36</f>
        <v>0</v>
      </c>
      <c r="AO628" s="207" t="str">
        <f>項目入力!X36</f>
        <v>予備４</v>
      </c>
      <c r="AP628" s="36">
        <f t="shared" si="105"/>
        <v>0</v>
      </c>
      <c r="AQ628" s="36" t="str">
        <f>項目入力!M36</f>
        <v>移動、方向変換中(右後退)</v>
      </c>
      <c r="AS628" s="122" t="str">
        <f>項目入力!AD36</f>
        <v>予備12</v>
      </c>
    </row>
    <row r="629" spans="24:47">
      <c r="X629" s="34">
        <f>項目入力!C37</f>
        <v>0</v>
      </c>
      <c r="Y629" s="34"/>
      <c r="Z629" s="34">
        <f>項目入力!D37</f>
        <v>0</v>
      </c>
      <c r="AO629" s="207" t="str">
        <f>項目入力!X37</f>
        <v>予備５</v>
      </c>
      <c r="AP629" s="36">
        <f t="shared" si="105"/>
        <v>2</v>
      </c>
      <c r="AQ629" s="36" t="str">
        <f>項目入力!M37</f>
        <v>切り返し(バック)</v>
      </c>
      <c r="AS629" s="122">
        <f>項目入力!AD37</f>
        <v>0</v>
      </c>
    </row>
    <row r="630" spans="24:47">
      <c r="X630" s="34">
        <f>項目入力!C38</f>
        <v>0</v>
      </c>
      <c r="Y630" s="34"/>
      <c r="Z630" s="34">
        <f>項目入力!D38</f>
        <v>0</v>
      </c>
      <c r="AO630" s="207" t="str">
        <f>項目入力!X38</f>
        <v>予備６</v>
      </c>
      <c r="AP630" s="36">
        <f t="shared" si="105"/>
        <v>1</v>
      </c>
      <c r="AQ630" s="36" t="str">
        <f>項目入力!M38</f>
        <v>切り返し(前進)</v>
      </c>
      <c r="AS630" s="122">
        <f>項目入力!AD38</f>
        <v>0</v>
      </c>
    </row>
    <row r="631" spans="24:47">
      <c r="X631" s="34">
        <f>項目入力!C39</f>
        <v>0</v>
      </c>
      <c r="Y631" s="34"/>
      <c r="Z631" s="34">
        <f>項目入力!D39</f>
        <v>0</v>
      </c>
      <c r="AP631" s="36">
        <f t="shared" si="105"/>
        <v>1</v>
      </c>
      <c r="AQ631" s="36" t="str">
        <f>項目入力!M39</f>
        <v>車庫入・着車時(バック)</v>
      </c>
      <c r="AS631" s="122">
        <f>項目入力!AD39</f>
        <v>0</v>
      </c>
    </row>
    <row r="632" spans="24:47">
      <c r="X632" s="34">
        <f>項目入力!C40</f>
        <v>0</v>
      </c>
      <c r="Y632" s="34"/>
      <c r="Z632" s="34">
        <f>項目入力!D40</f>
        <v>0</v>
      </c>
      <c r="AP632" s="36">
        <f t="shared" si="105"/>
        <v>1</v>
      </c>
      <c r="AQ632" s="36" t="str">
        <f>項目入力!M40</f>
        <v>車庫入・着車時(前進)</v>
      </c>
      <c r="AS632" s="122">
        <f>項目入力!AD40</f>
        <v>0</v>
      </c>
    </row>
    <row r="633" spans="24:47">
      <c r="X633" s="34">
        <f>項目入力!C41</f>
        <v>0</v>
      </c>
      <c r="Y633" s="34"/>
      <c r="Z633" s="34">
        <f>項目入力!D41</f>
        <v>0</v>
      </c>
      <c r="AP633" s="36">
        <f t="shared" si="105"/>
        <v>1</v>
      </c>
      <c r="AQ633" s="36" t="str">
        <f>項目入力!M41</f>
        <v>車庫出(バック)</v>
      </c>
      <c r="AS633" s="122">
        <f>項目入力!AD41</f>
        <v>0</v>
      </c>
    </row>
    <row r="634" spans="24:47">
      <c r="X634" s="34">
        <f>項目入力!C42</f>
        <v>0</v>
      </c>
      <c r="Y634" s="34"/>
      <c r="Z634" s="34">
        <f>項目入力!D42</f>
        <v>0</v>
      </c>
      <c r="AP634" s="36">
        <f t="shared" si="105"/>
        <v>1</v>
      </c>
      <c r="AQ634" s="36" t="str">
        <f>項目入力!M42</f>
        <v>車庫出(前進)</v>
      </c>
      <c r="AS634" s="122">
        <f>項目入力!AD42</f>
        <v>0</v>
      </c>
    </row>
    <row r="635" spans="24:47">
      <c r="X635" s="34">
        <f>項目入力!C43</f>
        <v>0</v>
      </c>
      <c r="Y635" s="34"/>
      <c r="Z635" s="34">
        <f>項目入力!D43</f>
        <v>0</v>
      </c>
      <c r="AP635" s="36">
        <f t="shared" si="105"/>
        <v>0</v>
      </c>
      <c r="AQ635" s="36" t="str">
        <f>項目入力!M43</f>
        <v>狭道路進入</v>
      </c>
    </row>
    <row r="636" spans="24:47">
      <c r="X636" s="34">
        <f>項目入力!C44</f>
        <v>0</v>
      </c>
      <c r="Y636" s="34"/>
      <c r="Z636" s="34">
        <f>項目入力!D44</f>
        <v>0</v>
      </c>
      <c r="AP636" s="36">
        <f t="shared" si="105"/>
        <v>0</v>
      </c>
      <c r="AQ636" s="36" t="str">
        <f>項目入力!M44</f>
        <v>停車・据付時</v>
      </c>
    </row>
    <row r="637" spans="24:47">
      <c r="X637" s="34">
        <f>項目入力!C45</f>
        <v>0</v>
      </c>
      <c r="Y637" s="34"/>
      <c r="Z637" s="34">
        <f>項目入力!D45</f>
        <v>0</v>
      </c>
      <c r="AP637" s="36">
        <f t="shared" si="105"/>
        <v>1</v>
      </c>
      <c r="AQ637" s="36" t="str">
        <f>項目入力!M45</f>
        <v>駐・停車中</v>
      </c>
    </row>
    <row r="638" spans="24:47">
      <c r="X638" s="34">
        <f>項目入力!C46</f>
        <v>0</v>
      </c>
      <c r="Y638" s="34"/>
      <c r="Z638" s="34">
        <f>項目入力!D46</f>
        <v>0</v>
      </c>
      <c r="AP638" s="36">
        <f t="shared" si="105"/>
        <v>0</v>
      </c>
      <c r="AQ638" s="36" t="str">
        <f>項目入力!M46</f>
        <v>一時停止</v>
      </c>
    </row>
    <row r="639" spans="24:47">
      <c r="X639" s="34">
        <f>項目入力!C47</f>
        <v>0</v>
      </c>
      <c r="Y639" s="34"/>
      <c r="Z639" s="34">
        <f>項目入力!D47</f>
        <v>0</v>
      </c>
      <c r="AP639" s="36">
        <f t="shared" si="105"/>
        <v>0</v>
      </c>
      <c r="AQ639" s="36" t="str">
        <f>項目入力!M47</f>
        <v>急停止</v>
      </c>
    </row>
    <row r="640" spans="24:47">
      <c r="X640" s="34">
        <f>項目入力!C48</f>
        <v>0</v>
      </c>
      <c r="Y640" s="34"/>
      <c r="Z640" s="34">
        <f>項目入力!D48</f>
        <v>0</v>
      </c>
      <c r="AP640" s="36">
        <f t="shared" si="105"/>
        <v>0</v>
      </c>
      <c r="AQ640" s="36" t="str">
        <f>項目入力!M48</f>
        <v>徐行・減速中</v>
      </c>
    </row>
    <row r="641" spans="24:43">
      <c r="X641" s="34">
        <f>項目入力!C49</f>
        <v>0</v>
      </c>
      <c r="Y641" s="34"/>
      <c r="Z641" s="34">
        <f>項目入力!D49</f>
        <v>0</v>
      </c>
      <c r="AP641" s="36">
        <f t="shared" si="105"/>
        <v>1</v>
      </c>
      <c r="AQ641" s="36" t="str">
        <f>項目入力!M49</f>
        <v>回避・急ハンドル・誤操作</v>
      </c>
    </row>
    <row r="642" spans="24:43">
      <c r="X642" s="34">
        <f>項目入力!C50</f>
        <v>0</v>
      </c>
      <c r="Y642" s="34"/>
      <c r="Z642" s="34">
        <f>項目入力!D50</f>
        <v>0</v>
      </c>
      <c r="AP642" s="36">
        <f t="shared" ref="AP642:AP646" si="106">COUNTIF($AQ$4:$AQ$364,AQ642)</f>
        <v>0</v>
      </c>
      <c r="AQ642" s="36" t="str">
        <f>項目入力!M50</f>
        <v>降車時</v>
      </c>
    </row>
    <row r="643" spans="24:43">
      <c r="X643" s="34">
        <f>項目入力!C51</f>
        <v>0</v>
      </c>
      <c r="Y643" s="34"/>
      <c r="Z643" s="34">
        <f>項目入力!D51</f>
        <v>0</v>
      </c>
      <c r="AP643" s="36">
        <f t="shared" si="106"/>
        <v>0</v>
      </c>
      <c r="AQ643" s="36" t="str">
        <f>項目入力!M51</f>
        <v>発進前の措置</v>
      </c>
    </row>
    <row r="644" spans="24:43">
      <c r="X644" s="34">
        <f>項目入力!C52</f>
        <v>0</v>
      </c>
      <c r="Y644" s="34"/>
      <c r="Z644" s="34">
        <f>項目入力!D52</f>
        <v>0</v>
      </c>
      <c r="AP644" s="36">
        <f t="shared" si="106"/>
        <v>0</v>
      </c>
      <c r="AQ644" s="36" t="str">
        <f>項目入力!M52</f>
        <v>フォーク操作中</v>
      </c>
    </row>
    <row r="645" spans="24:43">
      <c r="X645" s="34">
        <f>項目入力!C53</f>
        <v>0</v>
      </c>
      <c r="Y645" s="34"/>
      <c r="Z645" s="34">
        <f>項目入力!D53</f>
        <v>0</v>
      </c>
      <c r="AP645" s="36">
        <f t="shared" si="106"/>
        <v>0</v>
      </c>
      <c r="AQ645" s="36" t="str">
        <f>項目入力!M53</f>
        <v>その他</v>
      </c>
    </row>
    <row r="646" spans="24:43">
      <c r="X646" s="34">
        <f>項目入力!C54</f>
        <v>0</v>
      </c>
      <c r="Y646" s="34"/>
      <c r="Z646" s="34">
        <f>項目入力!D54</f>
        <v>0</v>
      </c>
      <c r="AP646" s="36">
        <f t="shared" si="106"/>
        <v>0</v>
      </c>
      <c r="AQ646" s="36">
        <f>項目入力!M54</f>
        <v>0</v>
      </c>
    </row>
    <row r="647" spans="24:43">
      <c r="X647" s="34">
        <f>項目入力!C55</f>
        <v>0</v>
      </c>
      <c r="Y647" s="34"/>
      <c r="Z647" s="34">
        <f>項目入力!D55</f>
        <v>0</v>
      </c>
    </row>
    <row r="648" spans="24:43">
      <c r="X648" s="34">
        <f>項目入力!C56</f>
        <v>0</v>
      </c>
      <c r="Y648" s="34"/>
      <c r="Z648" s="34">
        <f>項目入力!D56</f>
        <v>0</v>
      </c>
    </row>
    <row r="649" spans="24:43">
      <c r="X649" s="34">
        <f>項目入力!C57</f>
        <v>0</v>
      </c>
      <c r="Y649" s="34"/>
      <c r="Z649" s="34">
        <f>項目入力!D57</f>
        <v>0</v>
      </c>
    </row>
    <row r="650" spans="24:43">
      <c r="X650" s="34">
        <f>項目入力!C58</f>
        <v>0</v>
      </c>
    </row>
    <row r="651" spans="24:43">
      <c r="X651" s="34">
        <f>項目入力!C59</f>
        <v>0</v>
      </c>
    </row>
    <row r="652" spans="24:43">
      <c r="X652" s="34">
        <f>項目入力!C60</f>
        <v>0</v>
      </c>
    </row>
    <row r="653" spans="24:43">
      <c r="X653" s="34">
        <f>項目入力!C61</f>
        <v>0</v>
      </c>
    </row>
    <row r="654" spans="24:43">
      <c r="X654" s="34">
        <f>項目入力!C62</f>
        <v>0</v>
      </c>
    </row>
    <row r="655" spans="24:43">
      <c r="X655" s="34">
        <f>項目入力!C63</f>
        <v>0</v>
      </c>
    </row>
    <row r="656" spans="24:43">
      <c r="X656" s="34">
        <f>項目入力!C64</f>
        <v>0</v>
      </c>
    </row>
    <row r="657" spans="24:24">
      <c r="X657" s="34">
        <f>項目入力!C65</f>
        <v>0</v>
      </c>
    </row>
    <row r="658" spans="24:24">
      <c r="X658" s="34">
        <f>項目入力!C66</f>
        <v>0</v>
      </c>
    </row>
    <row r="659" spans="24:24">
      <c r="X659" s="34">
        <f>項目入力!C67</f>
        <v>0</v>
      </c>
    </row>
    <row r="660" spans="24:24">
      <c r="X660" s="34">
        <f>項目入力!C68</f>
        <v>0</v>
      </c>
    </row>
    <row r="661" spans="24:24">
      <c r="X661" s="34">
        <f>項目入力!C69</f>
        <v>0</v>
      </c>
    </row>
    <row r="662" spans="24:24">
      <c r="X662" s="34">
        <f>項目入力!C70</f>
        <v>0</v>
      </c>
    </row>
    <row r="663" spans="24:24">
      <c r="X663" s="34">
        <f>項目入力!C71</f>
        <v>0</v>
      </c>
    </row>
    <row r="664" spans="24:24">
      <c r="X664" s="34">
        <f>項目入力!C72</f>
        <v>0</v>
      </c>
    </row>
    <row r="665" spans="24:24">
      <c r="X665" s="34">
        <f>項目入力!C73</f>
        <v>0</v>
      </c>
    </row>
    <row r="666" spans="24:24">
      <c r="X666" s="34">
        <f>項目入力!C74</f>
        <v>0</v>
      </c>
    </row>
    <row r="667" spans="24:24">
      <c r="X667" s="34">
        <f>項目入力!C75</f>
        <v>0</v>
      </c>
    </row>
    <row r="668" spans="24:24">
      <c r="X668" s="34">
        <f>項目入力!C76</f>
        <v>0</v>
      </c>
    </row>
    <row r="669" spans="24:24">
      <c r="X669" s="34">
        <f>項目入力!C77</f>
        <v>0</v>
      </c>
    </row>
    <row r="670" spans="24:24">
      <c r="X670" s="34">
        <f>項目入力!C78</f>
        <v>0</v>
      </c>
    </row>
    <row r="671" spans="24:24">
      <c r="X671" s="34">
        <f>項目入力!C79</f>
        <v>0</v>
      </c>
    </row>
    <row r="672" spans="24:24">
      <c r="X672" s="34">
        <f>項目入力!C80</f>
        <v>0</v>
      </c>
    </row>
    <row r="673" spans="24:24">
      <c r="X673" s="34">
        <f>項目入力!C81</f>
        <v>0</v>
      </c>
    </row>
    <row r="674" spans="24:24">
      <c r="X674" s="34">
        <f>項目入力!C82</f>
        <v>0</v>
      </c>
    </row>
    <row r="675" spans="24:24">
      <c r="X675" s="34">
        <f>項目入力!C83</f>
        <v>0</v>
      </c>
    </row>
    <row r="676" spans="24:24">
      <c r="X676" s="34">
        <f>項目入力!C84</f>
        <v>0</v>
      </c>
    </row>
    <row r="677" spans="24:24">
      <c r="X677" s="34">
        <f>項目入力!C85</f>
        <v>0</v>
      </c>
    </row>
    <row r="678" spans="24:24">
      <c r="X678" s="34">
        <f>項目入力!C86</f>
        <v>0</v>
      </c>
    </row>
    <row r="679" spans="24:24">
      <c r="X679" s="34">
        <f>項目入力!C87</f>
        <v>0</v>
      </c>
    </row>
    <row r="680" spans="24:24">
      <c r="X680" s="34">
        <f>項目入力!C88</f>
        <v>0</v>
      </c>
    </row>
    <row r="681" spans="24:24">
      <c r="X681" s="34">
        <f>項目入力!C89</f>
        <v>0</v>
      </c>
    </row>
    <row r="682" spans="24:24">
      <c r="X682" s="34">
        <f>項目入力!C90</f>
        <v>0</v>
      </c>
    </row>
    <row r="683" spans="24:24">
      <c r="X683" s="34">
        <f>項目入力!C91</f>
        <v>0</v>
      </c>
    </row>
    <row r="684" spans="24:24">
      <c r="X684" s="34">
        <f>項目入力!C92</f>
        <v>0</v>
      </c>
    </row>
    <row r="685" spans="24:24">
      <c r="X685" s="34">
        <f>項目入力!C93</f>
        <v>0</v>
      </c>
    </row>
    <row r="686" spans="24:24">
      <c r="X686" s="34">
        <f>項目入力!C94</f>
        <v>0</v>
      </c>
    </row>
    <row r="687" spans="24:24">
      <c r="X687" s="34">
        <f>項目入力!C95</f>
        <v>0</v>
      </c>
    </row>
    <row r="688" spans="24:24">
      <c r="X688" s="34"/>
    </row>
    <row r="689" spans="24:24">
      <c r="X689" s="34"/>
    </row>
    <row r="690" spans="24:24">
      <c r="X690" s="34"/>
    </row>
    <row r="691" spans="24:24">
      <c r="X691" s="34"/>
    </row>
    <row r="692" spans="24:24">
      <c r="X692" s="34"/>
    </row>
    <row r="693" spans="24:24">
      <c r="X693" s="34"/>
    </row>
    <row r="694" spans="24:24">
      <c r="X694" s="34"/>
    </row>
    <row r="695" spans="24:24">
      <c r="X695" s="34"/>
    </row>
    <row r="696" spans="24:24">
      <c r="X696" s="34"/>
    </row>
    <row r="697" spans="24:24">
      <c r="X697" s="34"/>
    </row>
    <row r="698" spans="24:24">
      <c r="X698" s="34"/>
    </row>
    <row r="699" spans="24:24">
      <c r="X699" s="34"/>
    </row>
    <row r="700" spans="24:24">
      <c r="X700" s="34"/>
    </row>
    <row r="701" spans="24:24">
      <c r="X701" s="34"/>
    </row>
    <row r="702" spans="24:24">
      <c r="X702" s="34"/>
    </row>
    <row r="703" spans="24:24">
      <c r="X703" s="34"/>
    </row>
    <row r="704" spans="24:24">
      <c r="X704" s="34"/>
    </row>
    <row r="705" spans="24:24">
      <c r="X705" s="34"/>
    </row>
    <row r="706" spans="24:24">
      <c r="X706" s="34"/>
    </row>
    <row r="707" spans="24:24">
      <c r="X707" s="34"/>
    </row>
    <row r="708" spans="24:24">
      <c r="X708" s="34"/>
    </row>
    <row r="709" spans="24:24">
      <c r="X709" s="34"/>
    </row>
    <row r="710" spans="24:24">
      <c r="X710" s="34"/>
    </row>
    <row r="711" spans="24:24">
      <c r="X711" s="34"/>
    </row>
    <row r="712" spans="24:24">
      <c r="X712" s="34"/>
    </row>
    <row r="713" spans="24:24">
      <c r="X713" s="34"/>
    </row>
    <row r="714" spans="24:24">
      <c r="X714" s="34"/>
    </row>
    <row r="715" spans="24:24">
      <c r="X715" s="34"/>
    </row>
    <row r="716" spans="24:24">
      <c r="X716" s="34"/>
    </row>
    <row r="717" spans="24:24">
      <c r="X717" s="34"/>
    </row>
    <row r="718" spans="24:24">
      <c r="X718" s="34"/>
    </row>
  </sheetData>
  <sheetProtection algorithmName="SHA-512" hashValue="dNstN9N7VUrDHhujd7NXEJeDZfZXqzjFaWAgpUirAPD8MPSDhA5/5z8bwnyHsAjTT4xmgWnAubynhvezLy15MQ==" saltValue="onm4ZDq9TWi47+U+1xQ1/w==" spinCount="100000" sheet="1" objects="1" scenarios="1"/>
  <sortState xmlns:xlrd2="http://schemas.microsoft.com/office/spreadsheetml/2017/richdata2" ref="A4:BG34">
    <sortCondition ref="G4:G34"/>
  </sortState>
  <mergeCells count="9">
    <mergeCell ref="AD2:AD3"/>
    <mergeCell ref="G2:G3"/>
    <mergeCell ref="AF2:AG2"/>
    <mergeCell ref="K2:M2"/>
    <mergeCell ref="BB2:BB3"/>
    <mergeCell ref="AK2:AK3"/>
    <mergeCell ref="AE2:AE3"/>
    <mergeCell ref="AH2:AH3"/>
    <mergeCell ref="AR2:AR3"/>
  </mergeCells>
  <phoneticPr fontId="2"/>
  <dataValidations count="15">
    <dataValidation type="list" allowBlank="1" showInputMessage="1" showErrorMessage="1" sqref="AO4:AO364" xr:uid="{00000000-0002-0000-0100-000000000000}">
      <formula1>$AO$602:$AO$630</formula1>
    </dataValidation>
    <dataValidation type="list" allowBlank="1" showInputMessage="1" showErrorMessage="1" sqref="AT4:AT364" xr:uid="{00000000-0002-0000-0100-000001000000}">
      <formula1>$AT$602:$AT$619</formula1>
    </dataValidation>
    <dataValidation type="list" allowBlank="1" showInputMessage="1" showErrorMessage="1" sqref="AA4:AA364" xr:uid="{00000000-0002-0000-0100-000003000000}">
      <formula1>$X$602:$X$640</formula1>
    </dataValidation>
    <dataValidation type="list" allowBlank="1" showInputMessage="1" showErrorMessage="1" sqref="AU4:AU364" xr:uid="{00000000-0002-0000-0100-000004000000}">
      <formula1>$AU$602:$AU$625</formula1>
    </dataValidation>
    <dataValidation type="list" allowBlank="1" showInputMessage="1" showErrorMessage="1" sqref="V4:V364" xr:uid="{00000000-0002-0000-0100-000005000000}">
      <formula1>$I$602:$I$606</formula1>
    </dataValidation>
    <dataValidation type="list" allowBlank="1" showInputMessage="1" showErrorMessage="1" sqref="S4:S364" xr:uid="{00000000-0002-0000-0100-000006000000}">
      <formula1>$S$602:$S$609</formula1>
    </dataValidation>
    <dataValidation type="list" allowBlank="1" showInputMessage="1" showErrorMessage="1" sqref="T4:T364" xr:uid="{00000000-0002-0000-0100-000007000000}">
      <formula1>$T$602:$T$608</formula1>
    </dataValidation>
    <dataValidation type="list" allowBlank="1" showInputMessage="1" showErrorMessage="1" sqref="U4:U364" xr:uid="{00000000-0002-0000-0100-000008000000}">
      <formula1>$U$602:$U$614</formula1>
    </dataValidation>
    <dataValidation type="list" allowBlank="1" showInputMessage="1" showErrorMessage="1" sqref="Z4:Z364" xr:uid="{00000000-0002-0000-0100-00000B000000}">
      <formula1>$Z$602:$Z$649</formula1>
    </dataValidation>
    <dataValidation type="list" allowBlank="1" showInputMessage="1" showErrorMessage="1" sqref="Y4:Y364" xr:uid="{00000000-0002-0000-0100-00000C000000}">
      <formula1>$Y$602:$Y$613</formula1>
    </dataValidation>
    <dataValidation type="list" allowBlank="1" showInputMessage="1" showErrorMessage="1" sqref="AQ4:AQ364" xr:uid="{00000000-0002-0000-0100-00000D000000}">
      <formula1>$AQ$602:$AQ$646</formula1>
    </dataValidation>
    <dataValidation type="list" allowBlank="1" showInputMessage="1" showErrorMessage="1" sqref="X4:X364" xr:uid="{722DDC6E-1071-4D34-909E-4505EBE735A6}">
      <formula1>$X$602:$X$687</formula1>
    </dataValidation>
    <dataValidation type="list" allowBlank="1" showInputMessage="1" showErrorMessage="1" sqref="AM4:AM364" xr:uid="{A7110BAA-1992-40D1-9BE6-E9DF4D4CDF07}">
      <formula1>$AM$602:$AM$623</formula1>
    </dataValidation>
    <dataValidation type="list" allowBlank="1" showInputMessage="1" showErrorMessage="1" sqref="AR4:AR364" xr:uid="{00000000-0002-0000-0100-00000A000000}">
      <formula1>$AR$602:$AR$611</formula1>
    </dataValidation>
    <dataValidation type="list" allowBlank="1" showInputMessage="1" showErrorMessage="1" sqref="AS4:AS364" xr:uid="{E1AC5DC4-5B7F-44C0-BE8F-BC43FFF81604}">
      <formula1>$AS$602:$AS$634</formula1>
    </dataValidation>
  </dataValidations>
  <pageMargins left="0.47244094488188981" right="0.23622047244094491" top="0.39370078740157483" bottom="0.43307086614173229" header="0.31496062992125984" footer="0.31496062992125984"/>
  <pageSetup paperSize="9" scale="80" orientation="landscape" r:id="rId1"/>
  <ignoredErrors>
    <ignoredError sqref="B4:D364" formula="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FFC000"/>
  </sheetPr>
  <dimension ref="A2:CO117"/>
  <sheetViews>
    <sheetView topLeftCell="A5" zoomScaleNormal="100" workbookViewId="0">
      <selection activeCell="E23" sqref="E23"/>
    </sheetView>
  </sheetViews>
  <sheetFormatPr defaultRowHeight="18.75"/>
  <cols>
    <col min="1" max="1" width="7.5" customWidth="1"/>
    <col min="2" max="24" width="11" customWidth="1"/>
    <col min="25" max="25" width="3.625" customWidth="1"/>
    <col min="26" max="26" width="4.25" customWidth="1"/>
    <col min="27" max="33" width="11" customWidth="1"/>
  </cols>
  <sheetData>
    <row r="2" spans="2:33" ht="119.25" customHeight="1">
      <c r="B2" s="1175" t="s">
        <v>1682</v>
      </c>
      <c r="C2" s="1175"/>
      <c r="D2" s="1175"/>
      <c r="E2" s="1175"/>
      <c r="F2" s="1175"/>
      <c r="G2" s="1175"/>
      <c r="H2" s="1175"/>
      <c r="I2" s="1175"/>
      <c r="J2" s="1175"/>
      <c r="K2" s="1175"/>
      <c r="L2" s="1175"/>
      <c r="M2" s="1175"/>
      <c r="N2" s="1175"/>
      <c r="O2" s="1175"/>
      <c r="P2" s="1175"/>
      <c r="Q2" s="1100"/>
      <c r="R2" s="1100"/>
      <c r="S2" s="1100"/>
      <c r="T2" s="1100"/>
      <c r="U2" s="1100"/>
      <c r="V2" s="1100"/>
      <c r="W2" s="1100"/>
      <c r="X2" s="1100"/>
    </row>
    <row r="3" spans="2:33">
      <c r="B3" s="326" t="s">
        <v>1654</v>
      </c>
      <c r="C3" s="6"/>
      <c r="D3" s="6"/>
      <c r="E3" s="6"/>
      <c r="F3" s="6"/>
      <c r="G3" s="6"/>
      <c r="H3" s="6"/>
      <c r="I3" s="6"/>
      <c r="J3" s="6"/>
      <c r="K3" s="6"/>
      <c r="L3" s="6"/>
      <c r="M3" s="6"/>
      <c r="N3" s="6"/>
      <c r="O3" s="6"/>
      <c r="P3" s="6"/>
    </row>
    <row r="4" spans="2:33">
      <c r="B4" s="326" t="s">
        <v>1655</v>
      </c>
      <c r="C4" s="6"/>
      <c r="D4" s="6"/>
      <c r="E4" s="6"/>
      <c r="F4" s="6"/>
      <c r="G4" s="6"/>
      <c r="H4" s="6"/>
      <c r="I4" s="6"/>
      <c r="J4" s="6"/>
      <c r="K4" s="6"/>
      <c r="L4" s="6"/>
      <c r="M4" s="6"/>
      <c r="N4" s="6"/>
      <c r="O4" s="6"/>
      <c r="P4" s="6"/>
    </row>
    <row r="5" spans="2:33">
      <c r="B5" s="5" t="s">
        <v>1656</v>
      </c>
      <c r="C5" s="6"/>
      <c r="D5" s="6"/>
      <c r="E5" s="6"/>
      <c r="F5" s="6"/>
      <c r="G5" s="6"/>
      <c r="H5" s="6"/>
      <c r="I5" s="6"/>
      <c r="J5" s="6"/>
      <c r="K5" s="6"/>
      <c r="L5" s="6"/>
      <c r="M5" s="6"/>
      <c r="N5" s="6"/>
      <c r="O5" s="6"/>
      <c r="P5" s="6"/>
    </row>
    <row r="9" spans="2:33">
      <c r="B9" s="7"/>
      <c r="C9" s="14" t="s">
        <v>1605</v>
      </c>
      <c r="D9" s="14"/>
      <c r="E9" s="7" t="s">
        <v>201</v>
      </c>
      <c r="F9" s="7" t="s">
        <v>17</v>
      </c>
      <c r="G9" s="7" t="s">
        <v>1240</v>
      </c>
      <c r="H9" s="7"/>
      <c r="I9" s="7" t="s">
        <v>18</v>
      </c>
      <c r="J9" s="14" t="s">
        <v>213</v>
      </c>
      <c r="K9" s="14" t="s">
        <v>214</v>
      </c>
      <c r="L9" s="7"/>
      <c r="M9" s="15" t="s">
        <v>56</v>
      </c>
      <c r="N9" s="15" t="s">
        <v>1475</v>
      </c>
      <c r="O9" s="4"/>
      <c r="P9" s="15" t="s">
        <v>19</v>
      </c>
      <c r="Q9" s="3"/>
      <c r="R9" s="14" t="s">
        <v>20</v>
      </c>
      <c r="T9" s="4"/>
      <c r="U9" s="15" t="s">
        <v>21</v>
      </c>
      <c r="V9" s="1"/>
      <c r="W9" s="7"/>
      <c r="X9" s="14" t="s">
        <v>109</v>
      </c>
      <c r="Y9" s="1"/>
      <c r="Z9" s="7"/>
      <c r="AA9" s="15" t="s">
        <v>0</v>
      </c>
      <c r="AB9" s="1"/>
      <c r="AC9" s="4"/>
      <c r="AD9" s="15" t="s">
        <v>22</v>
      </c>
      <c r="AE9" s="1"/>
      <c r="AF9" s="7"/>
      <c r="AG9" s="179" t="s">
        <v>23</v>
      </c>
    </row>
    <row r="10" spans="2:33">
      <c r="B10" s="8">
        <v>1</v>
      </c>
      <c r="C10" s="9" t="s">
        <v>1588</v>
      </c>
      <c r="D10" s="10"/>
      <c r="E10" s="11">
        <v>1</v>
      </c>
      <c r="F10" s="11" t="s">
        <v>24</v>
      </c>
      <c r="G10" s="201" t="s">
        <v>1376</v>
      </c>
      <c r="H10" s="12">
        <v>1</v>
      </c>
      <c r="I10" s="8" t="s">
        <v>25</v>
      </c>
      <c r="J10" s="8" t="s">
        <v>208</v>
      </c>
      <c r="K10" s="8" t="s">
        <v>1372</v>
      </c>
      <c r="L10" s="8">
        <v>1</v>
      </c>
      <c r="M10" s="8" t="s">
        <v>84</v>
      </c>
      <c r="N10" s="286" t="s">
        <v>84</v>
      </c>
      <c r="O10" s="8">
        <v>1</v>
      </c>
      <c r="P10" s="8" t="s">
        <v>133</v>
      </c>
      <c r="Q10" s="3"/>
      <c r="R10" s="8" t="s">
        <v>26</v>
      </c>
      <c r="T10" s="8">
        <v>1</v>
      </c>
      <c r="U10" s="8" t="s">
        <v>57</v>
      </c>
      <c r="W10" s="13">
        <v>1</v>
      </c>
      <c r="X10" s="13" t="s">
        <v>85</v>
      </c>
      <c r="Z10" s="13">
        <v>1</v>
      </c>
      <c r="AA10" s="13" t="s">
        <v>1497</v>
      </c>
      <c r="AC10" s="8">
        <v>1</v>
      </c>
      <c r="AD10" s="8" t="s">
        <v>77</v>
      </c>
      <c r="AF10" s="8">
        <v>1</v>
      </c>
      <c r="AG10" s="8" t="s">
        <v>72</v>
      </c>
    </row>
    <row r="11" spans="2:33">
      <c r="B11" s="8">
        <v>2</v>
      </c>
      <c r="C11" s="9" t="s">
        <v>1703</v>
      </c>
      <c r="D11" s="10"/>
      <c r="E11" s="11">
        <v>2</v>
      </c>
      <c r="F11" s="11" t="s">
        <v>28</v>
      </c>
      <c r="G11" s="202" t="s">
        <v>1381</v>
      </c>
      <c r="H11" s="12">
        <v>2</v>
      </c>
      <c r="I11" s="8" t="s">
        <v>29</v>
      </c>
      <c r="J11" s="8" t="s">
        <v>209</v>
      </c>
      <c r="K11" s="8" t="s">
        <v>1312</v>
      </c>
      <c r="L11" s="8">
        <v>2</v>
      </c>
      <c r="M11" s="8" t="s">
        <v>87</v>
      </c>
      <c r="N11" s="286" t="s">
        <v>1470</v>
      </c>
      <c r="O11" s="8">
        <v>2</v>
      </c>
      <c r="P11" s="8" t="s">
        <v>158</v>
      </c>
      <c r="Q11" s="3"/>
      <c r="R11" s="8" t="s">
        <v>30</v>
      </c>
      <c r="T11" s="8">
        <v>2</v>
      </c>
      <c r="U11" s="8" t="s">
        <v>79</v>
      </c>
      <c r="W11" s="13">
        <v>2</v>
      </c>
      <c r="X11" s="13" t="s">
        <v>152</v>
      </c>
      <c r="Z11" s="13">
        <v>2</v>
      </c>
      <c r="AA11" s="13" t="s">
        <v>1498</v>
      </c>
      <c r="AC11" s="8">
        <v>2</v>
      </c>
      <c r="AD11" s="8" t="s">
        <v>78</v>
      </c>
      <c r="AF11" s="8">
        <v>2</v>
      </c>
      <c r="AG11" s="8" t="s">
        <v>75</v>
      </c>
    </row>
    <row r="12" spans="2:33">
      <c r="B12" s="8">
        <v>3</v>
      </c>
      <c r="C12" s="9" t="s">
        <v>1704</v>
      </c>
      <c r="D12" s="10"/>
      <c r="E12" s="11" t="s">
        <v>202</v>
      </c>
      <c r="F12" s="11" t="s">
        <v>31</v>
      </c>
      <c r="G12" s="202" t="s">
        <v>1378</v>
      </c>
      <c r="H12" s="12">
        <v>3</v>
      </c>
      <c r="I12" s="8" t="s">
        <v>32</v>
      </c>
      <c r="J12" s="8" t="s">
        <v>210</v>
      </c>
      <c r="K12" s="8" t="s">
        <v>1314</v>
      </c>
      <c r="L12" s="8">
        <v>3</v>
      </c>
      <c r="M12" s="8" t="s">
        <v>88</v>
      </c>
      <c r="N12" s="286" t="s">
        <v>1472</v>
      </c>
      <c r="O12" s="8">
        <v>3</v>
      </c>
      <c r="P12" s="8" t="s">
        <v>157</v>
      </c>
      <c r="Q12" s="3"/>
      <c r="T12" s="8">
        <v>3</v>
      </c>
      <c r="U12" s="8" t="s">
        <v>80</v>
      </c>
      <c r="W12" s="13">
        <v>3</v>
      </c>
      <c r="X12" s="13" t="s">
        <v>169</v>
      </c>
      <c r="Z12" s="13">
        <v>3</v>
      </c>
      <c r="AA12" s="13" t="s">
        <v>1499</v>
      </c>
      <c r="AC12" s="8">
        <v>3</v>
      </c>
      <c r="AD12" s="8" t="s">
        <v>60</v>
      </c>
      <c r="AF12" s="8">
        <v>3</v>
      </c>
      <c r="AG12" s="8" t="s">
        <v>70</v>
      </c>
    </row>
    <row r="13" spans="2:33">
      <c r="B13" s="8">
        <v>4</v>
      </c>
      <c r="C13" s="9" t="s">
        <v>1363</v>
      </c>
      <c r="D13" s="10"/>
      <c r="E13" s="11" t="s">
        <v>203</v>
      </c>
      <c r="F13" s="11" t="s">
        <v>33</v>
      </c>
      <c r="G13" s="202" t="s">
        <v>1379</v>
      </c>
      <c r="H13" s="12">
        <v>4</v>
      </c>
      <c r="I13" s="8" t="s">
        <v>34</v>
      </c>
      <c r="J13" s="8" t="s">
        <v>211</v>
      </c>
      <c r="K13" s="8" t="s">
        <v>1313</v>
      </c>
      <c r="L13" s="8">
        <v>4</v>
      </c>
      <c r="M13" s="8" t="s">
        <v>196</v>
      </c>
      <c r="N13" s="286" t="s">
        <v>1477</v>
      </c>
      <c r="O13" s="8">
        <v>4</v>
      </c>
      <c r="P13" s="8" t="s">
        <v>156</v>
      </c>
      <c r="Q13" s="3"/>
      <c r="T13" s="8">
        <v>4</v>
      </c>
      <c r="U13" s="8" t="s">
        <v>81</v>
      </c>
      <c r="W13" s="13">
        <v>4</v>
      </c>
      <c r="X13" s="13" t="s">
        <v>146</v>
      </c>
      <c r="Z13" s="13">
        <v>4</v>
      </c>
      <c r="AA13" s="13" t="s">
        <v>1500</v>
      </c>
      <c r="AC13" s="8">
        <v>4</v>
      </c>
      <c r="AD13" s="8" t="s">
        <v>53</v>
      </c>
      <c r="AF13" s="8">
        <v>4</v>
      </c>
      <c r="AG13" s="8" t="s">
        <v>71</v>
      </c>
    </row>
    <row r="14" spans="2:33">
      <c r="B14" s="8">
        <v>5</v>
      </c>
      <c r="C14" s="9" t="s">
        <v>1364</v>
      </c>
      <c r="D14" s="10"/>
      <c r="E14" s="11" t="s">
        <v>204</v>
      </c>
      <c r="F14" s="11" t="s">
        <v>35</v>
      </c>
      <c r="G14" s="202" t="s">
        <v>1375</v>
      </c>
      <c r="H14" s="12">
        <v>5</v>
      </c>
      <c r="I14" s="8" t="s">
        <v>36</v>
      </c>
      <c r="J14" s="8" t="s">
        <v>46</v>
      </c>
      <c r="K14" s="8" t="s">
        <v>1369</v>
      </c>
      <c r="L14" s="8">
        <v>5</v>
      </c>
      <c r="M14" s="8" t="s">
        <v>89</v>
      </c>
      <c r="N14" s="286" t="s">
        <v>1478</v>
      </c>
      <c r="O14" s="8">
        <v>5</v>
      </c>
      <c r="P14" s="8" t="s">
        <v>223</v>
      </c>
      <c r="Q14" s="3"/>
      <c r="T14" s="8">
        <v>5</v>
      </c>
      <c r="U14" s="8" t="s">
        <v>54</v>
      </c>
      <c r="W14" s="13">
        <v>5</v>
      </c>
      <c r="X14" s="13" t="s">
        <v>144</v>
      </c>
      <c r="Z14" s="13">
        <v>5</v>
      </c>
      <c r="AA14" s="13" t="s">
        <v>1501</v>
      </c>
      <c r="AC14" s="8">
        <v>5</v>
      </c>
      <c r="AD14" s="8" t="s">
        <v>1317</v>
      </c>
      <c r="AF14" s="8">
        <v>5</v>
      </c>
      <c r="AG14" s="8" t="s">
        <v>74</v>
      </c>
    </row>
    <row r="15" spans="2:33">
      <c r="B15" s="8">
        <v>6</v>
      </c>
      <c r="C15" s="9" t="s">
        <v>1363</v>
      </c>
      <c r="D15" s="10"/>
      <c r="E15" s="10"/>
      <c r="F15" s="11" t="s">
        <v>38</v>
      </c>
      <c r="G15" s="202" t="s">
        <v>1380</v>
      </c>
      <c r="H15" s="12">
        <v>6</v>
      </c>
      <c r="I15" s="9" t="s">
        <v>1247</v>
      </c>
      <c r="J15" s="9" t="s">
        <v>47</v>
      </c>
      <c r="K15" s="8" t="s">
        <v>1370</v>
      </c>
      <c r="L15" s="8">
        <v>6</v>
      </c>
      <c r="M15" s="9" t="s">
        <v>90</v>
      </c>
      <c r="N15" s="296" t="s">
        <v>1479</v>
      </c>
      <c r="O15" s="8">
        <v>6</v>
      </c>
      <c r="P15" s="8" t="s">
        <v>145</v>
      </c>
      <c r="Q15" s="3"/>
      <c r="T15" s="8">
        <v>6</v>
      </c>
      <c r="U15" s="8" t="s">
        <v>1264</v>
      </c>
      <c r="W15" s="13">
        <v>6</v>
      </c>
      <c r="X15" s="13" t="s">
        <v>192</v>
      </c>
      <c r="Z15" s="13">
        <v>6</v>
      </c>
      <c r="AA15" s="13" t="s">
        <v>1502</v>
      </c>
      <c r="AC15" s="8">
        <v>6</v>
      </c>
      <c r="AD15" s="8" t="s">
        <v>1318</v>
      </c>
      <c r="AF15" s="8">
        <v>6</v>
      </c>
      <c r="AG15" s="8" t="s">
        <v>73</v>
      </c>
    </row>
    <row r="16" spans="2:33">
      <c r="B16" s="8">
        <v>7</v>
      </c>
      <c r="C16" s="9" t="s">
        <v>1586</v>
      </c>
      <c r="D16" s="10"/>
      <c r="E16" s="10"/>
      <c r="F16" s="11" t="s">
        <v>40</v>
      </c>
      <c r="G16" s="202" t="s">
        <v>1377</v>
      </c>
      <c r="H16" s="12">
        <v>7</v>
      </c>
      <c r="I16" s="9" t="s">
        <v>47</v>
      </c>
      <c r="J16" s="9" t="s">
        <v>48</v>
      </c>
      <c r="K16" s="9" t="s">
        <v>1373</v>
      </c>
      <c r="L16" s="8">
        <v>7</v>
      </c>
      <c r="M16" s="9" t="s">
        <v>1466</v>
      </c>
      <c r="N16" s="10" t="s">
        <v>1481</v>
      </c>
      <c r="O16" s="8">
        <v>7</v>
      </c>
      <c r="P16" s="8" t="s">
        <v>1503</v>
      </c>
      <c r="Q16" s="3"/>
      <c r="T16" s="8">
        <v>7</v>
      </c>
      <c r="U16" s="8" t="s">
        <v>141</v>
      </c>
      <c r="W16" s="13">
        <v>7</v>
      </c>
      <c r="X16" s="13" t="s">
        <v>137</v>
      </c>
      <c r="Z16" s="13">
        <v>7</v>
      </c>
      <c r="AA16" s="13" t="s">
        <v>1504</v>
      </c>
      <c r="AC16" s="8">
        <v>7</v>
      </c>
      <c r="AD16" s="8" t="s">
        <v>1321</v>
      </c>
      <c r="AF16" s="8">
        <v>7</v>
      </c>
      <c r="AG16" s="8" t="s">
        <v>82</v>
      </c>
    </row>
    <row r="17" spans="2:33">
      <c r="B17" s="8">
        <v>8</v>
      </c>
      <c r="C17" s="9" t="s">
        <v>1587</v>
      </c>
      <c r="D17" s="10"/>
      <c r="E17" s="10"/>
      <c r="F17" s="10"/>
      <c r="G17" s="202" t="s">
        <v>1374</v>
      </c>
      <c r="H17" s="12">
        <v>8</v>
      </c>
      <c r="I17" s="9" t="s">
        <v>48</v>
      </c>
      <c r="J17" s="10"/>
      <c r="K17" s="9" t="s">
        <v>1368</v>
      </c>
      <c r="L17" s="8">
        <v>8</v>
      </c>
      <c r="M17" s="9" t="s">
        <v>91</v>
      </c>
      <c r="N17" s="10"/>
      <c r="O17" s="8">
        <v>8</v>
      </c>
      <c r="P17" s="8" t="s">
        <v>1505</v>
      </c>
      <c r="Q17" s="3"/>
      <c r="T17" s="8">
        <v>8</v>
      </c>
      <c r="U17" s="8" t="s">
        <v>12</v>
      </c>
      <c r="W17" s="13">
        <v>8</v>
      </c>
      <c r="X17" s="13" t="s">
        <v>224</v>
      </c>
      <c r="Z17" s="13">
        <v>8</v>
      </c>
      <c r="AA17" s="13" t="s">
        <v>1506</v>
      </c>
      <c r="AC17" s="8">
        <v>8</v>
      </c>
      <c r="AD17" s="8" t="s">
        <v>1322</v>
      </c>
      <c r="AF17" s="8">
        <v>8</v>
      </c>
      <c r="AG17" s="8" t="s">
        <v>83</v>
      </c>
    </row>
    <row r="18" spans="2:33">
      <c r="B18" s="8">
        <v>9</v>
      </c>
      <c r="C18" s="9" t="s">
        <v>1365</v>
      </c>
      <c r="D18" s="10"/>
      <c r="E18" s="10"/>
      <c r="F18" s="10"/>
      <c r="G18" s="202" t="s">
        <v>99</v>
      </c>
      <c r="H18" s="10"/>
      <c r="K18" s="8" t="s">
        <v>1366</v>
      </c>
      <c r="L18" s="8">
        <v>9</v>
      </c>
      <c r="M18" s="8" t="s">
        <v>92</v>
      </c>
      <c r="O18" s="8">
        <v>9</v>
      </c>
      <c r="P18" s="8" t="s">
        <v>1507</v>
      </c>
      <c r="Q18" s="3"/>
      <c r="T18" s="8">
        <v>9</v>
      </c>
      <c r="U18" s="8" t="s">
        <v>1330</v>
      </c>
      <c r="W18" s="13">
        <v>9</v>
      </c>
      <c r="X18" s="13" t="s">
        <v>136</v>
      </c>
      <c r="Z18" s="13">
        <v>9</v>
      </c>
      <c r="AA18" s="13" t="s">
        <v>1508</v>
      </c>
      <c r="AC18" s="8">
        <v>9</v>
      </c>
      <c r="AD18" s="8" t="s">
        <v>61</v>
      </c>
      <c r="AF18" s="8">
        <v>9</v>
      </c>
      <c r="AG18" s="8" t="s">
        <v>49</v>
      </c>
    </row>
    <row r="19" spans="2:33">
      <c r="B19" s="8">
        <v>10</v>
      </c>
      <c r="C19" s="9"/>
      <c r="D19" s="10"/>
      <c r="E19" s="10"/>
      <c r="F19" s="10"/>
      <c r="G19" s="202" t="s">
        <v>1242</v>
      </c>
      <c r="H19" s="10"/>
      <c r="K19" s="8" t="s">
        <v>1367</v>
      </c>
      <c r="L19" s="8">
        <v>10</v>
      </c>
      <c r="M19" s="8" t="s">
        <v>93</v>
      </c>
      <c r="O19" s="8">
        <v>10</v>
      </c>
      <c r="P19" s="8" t="s">
        <v>1509</v>
      </c>
      <c r="Q19" s="3"/>
      <c r="T19" s="8">
        <v>10</v>
      </c>
      <c r="U19" s="8" t="s">
        <v>86</v>
      </c>
      <c r="W19" s="13">
        <v>10</v>
      </c>
      <c r="X19" s="13" t="s">
        <v>189</v>
      </c>
      <c r="Z19" s="13">
        <v>10</v>
      </c>
      <c r="AA19" s="13" t="s">
        <v>1510</v>
      </c>
      <c r="AC19" s="8">
        <v>10</v>
      </c>
      <c r="AD19" s="8" t="s">
        <v>62</v>
      </c>
      <c r="AF19" s="8">
        <v>10</v>
      </c>
      <c r="AG19" s="8" t="s">
        <v>50</v>
      </c>
    </row>
    <row r="20" spans="2:33">
      <c r="B20" s="8">
        <v>11</v>
      </c>
      <c r="C20" s="9"/>
      <c r="D20" s="10"/>
      <c r="E20" s="10"/>
      <c r="F20" s="10"/>
      <c r="G20" s="202" t="s">
        <v>1243</v>
      </c>
      <c r="H20" s="10"/>
      <c r="K20" s="9" t="s">
        <v>1371</v>
      </c>
      <c r="L20" s="8">
        <v>11</v>
      </c>
      <c r="M20" s="8" t="s">
        <v>94</v>
      </c>
      <c r="O20" s="8">
        <v>11</v>
      </c>
      <c r="P20" s="8" t="s">
        <v>161</v>
      </c>
      <c r="Q20" s="3"/>
      <c r="T20" s="8">
        <v>11</v>
      </c>
      <c r="U20" s="8" t="s">
        <v>1657</v>
      </c>
      <c r="W20" s="13">
        <v>11</v>
      </c>
      <c r="X20" s="13" t="s">
        <v>134</v>
      </c>
      <c r="Z20" s="13">
        <v>11</v>
      </c>
      <c r="AA20" s="13" t="s">
        <v>1511</v>
      </c>
      <c r="AC20" s="8">
        <v>11</v>
      </c>
      <c r="AD20" s="8" t="s">
        <v>63</v>
      </c>
      <c r="AF20" s="8">
        <v>11</v>
      </c>
      <c r="AG20" s="8" t="s">
        <v>55</v>
      </c>
    </row>
    <row r="21" spans="2:33">
      <c r="B21" s="8">
        <v>12</v>
      </c>
      <c r="C21" s="9"/>
      <c r="D21" s="10"/>
      <c r="E21" s="10"/>
      <c r="F21" s="10"/>
      <c r="G21" s="202" t="s">
        <v>1244</v>
      </c>
      <c r="H21" s="10"/>
      <c r="K21" s="9" t="s">
        <v>99</v>
      </c>
      <c r="L21" s="8">
        <v>12</v>
      </c>
      <c r="M21" s="8" t="s">
        <v>218</v>
      </c>
      <c r="O21" s="8">
        <v>12</v>
      </c>
      <c r="P21" s="8" t="s">
        <v>160</v>
      </c>
      <c r="Q21" s="3"/>
      <c r="T21" s="8">
        <v>12</v>
      </c>
      <c r="U21" s="8" t="s">
        <v>1384</v>
      </c>
      <c r="W21" s="13">
        <v>12</v>
      </c>
      <c r="X21" s="13" t="s">
        <v>173</v>
      </c>
      <c r="Z21" s="13">
        <v>12</v>
      </c>
      <c r="AA21" s="13" t="s">
        <v>1512</v>
      </c>
      <c r="AC21" s="8">
        <v>12</v>
      </c>
      <c r="AD21" s="8" t="s">
        <v>64</v>
      </c>
      <c r="AF21" s="8">
        <v>12</v>
      </c>
      <c r="AG21" s="8" t="s">
        <v>76</v>
      </c>
    </row>
    <row r="22" spans="2:33">
      <c r="B22" s="8">
        <v>13</v>
      </c>
      <c r="C22" s="9"/>
      <c r="D22" s="10"/>
      <c r="E22" s="10"/>
      <c r="F22" s="10"/>
      <c r="G22" s="10"/>
      <c r="H22" s="10"/>
      <c r="L22" s="8">
        <v>13</v>
      </c>
      <c r="M22" s="8" t="s">
        <v>95</v>
      </c>
      <c r="O22" s="8">
        <v>13</v>
      </c>
      <c r="P22" s="8" t="s">
        <v>1513</v>
      </c>
      <c r="Q22" s="3"/>
      <c r="T22" s="8">
        <v>13</v>
      </c>
      <c r="U22" s="8" t="s">
        <v>11</v>
      </c>
      <c r="W22" s="13">
        <v>13</v>
      </c>
      <c r="X22" s="13" t="s">
        <v>193</v>
      </c>
      <c r="Z22" s="13">
        <v>13</v>
      </c>
      <c r="AA22" s="13" t="s">
        <v>1514</v>
      </c>
      <c r="AC22" s="8">
        <v>13</v>
      </c>
      <c r="AD22" s="8" t="s">
        <v>1319</v>
      </c>
    </row>
    <row r="23" spans="2:33">
      <c r="B23" s="8">
        <v>14</v>
      </c>
      <c r="C23" s="9"/>
      <c r="D23" s="10"/>
      <c r="E23" s="10"/>
      <c r="F23" s="10"/>
      <c r="G23" s="10"/>
      <c r="H23" s="10"/>
      <c r="K23" s="10"/>
      <c r="L23" s="8">
        <v>14</v>
      </c>
      <c r="M23" t="s">
        <v>96</v>
      </c>
      <c r="O23" s="8">
        <v>14</v>
      </c>
      <c r="P23" s="8" t="s">
        <v>1316</v>
      </c>
      <c r="Q23" s="3"/>
      <c r="T23" s="8">
        <v>14</v>
      </c>
      <c r="U23" s="8" t="s">
        <v>1574</v>
      </c>
      <c r="W23" s="13">
        <v>14</v>
      </c>
      <c r="X23" s="13" t="s">
        <v>149</v>
      </c>
      <c r="Z23" s="13">
        <v>14</v>
      </c>
      <c r="AA23" s="13" t="s">
        <v>1515</v>
      </c>
      <c r="AC23" s="8">
        <v>14</v>
      </c>
      <c r="AD23" s="8" t="s">
        <v>65</v>
      </c>
    </row>
    <row r="24" spans="2:33">
      <c r="B24" s="8">
        <v>15</v>
      </c>
      <c r="C24" s="9"/>
      <c r="D24" s="10"/>
      <c r="E24" s="10"/>
      <c r="F24" s="10"/>
      <c r="G24" s="10"/>
      <c r="H24" s="10"/>
      <c r="K24" s="10"/>
      <c r="L24" s="8">
        <v>15</v>
      </c>
      <c r="M24" t="s">
        <v>97</v>
      </c>
      <c r="O24" s="8">
        <v>15</v>
      </c>
      <c r="P24" s="8" t="s">
        <v>215</v>
      </c>
      <c r="Q24" s="3"/>
      <c r="T24" s="8">
        <v>15</v>
      </c>
      <c r="U24" s="8" t="s">
        <v>1658</v>
      </c>
      <c r="W24" s="13">
        <v>15</v>
      </c>
      <c r="X24" s="13" t="s">
        <v>190</v>
      </c>
      <c r="Z24" s="13">
        <v>15</v>
      </c>
      <c r="AA24" s="219" t="s">
        <v>1516</v>
      </c>
      <c r="AC24" s="8">
        <v>15</v>
      </c>
      <c r="AD24" s="8" t="s">
        <v>66</v>
      </c>
    </row>
    <row r="25" spans="2:33">
      <c r="B25" s="8">
        <v>16</v>
      </c>
      <c r="C25" s="9"/>
      <c r="D25" s="10"/>
      <c r="E25" s="10"/>
      <c r="F25" s="10"/>
      <c r="G25" s="10"/>
      <c r="H25" s="10"/>
      <c r="K25" s="10"/>
      <c r="L25" s="8">
        <v>16</v>
      </c>
      <c r="M25" t="s">
        <v>195</v>
      </c>
      <c r="O25" s="8">
        <v>16</v>
      </c>
      <c r="P25" s="8" t="s">
        <v>222</v>
      </c>
      <c r="Q25" s="3"/>
      <c r="T25" s="8">
        <v>16</v>
      </c>
      <c r="U25" s="8" t="s">
        <v>1428</v>
      </c>
      <c r="W25" s="13">
        <v>16</v>
      </c>
      <c r="X25" s="13" t="s">
        <v>191</v>
      </c>
      <c r="Z25" s="13">
        <v>16</v>
      </c>
      <c r="AA25" s="219" t="s">
        <v>1517</v>
      </c>
      <c r="AC25" s="8">
        <v>16</v>
      </c>
      <c r="AD25" s="8" t="s">
        <v>67</v>
      </c>
    </row>
    <row r="26" spans="2:33">
      <c r="B26" s="8">
        <v>17</v>
      </c>
      <c r="C26" s="9"/>
      <c r="D26" s="10"/>
      <c r="E26" s="10"/>
      <c r="F26" s="10"/>
      <c r="G26" s="10"/>
      <c r="H26" s="10"/>
      <c r="K26" s="10"/>
      <c r="L26" s="8">
        <v>17</v>
      </c>
      <c r="M26" t="s">
        <v>1391</v>
      </c>
      <c r="O26" s="8">
        <v>17</v>
      </c>
      <c r="P26" s="8" t="s">
        <v>147</v>
      </c>
      <c r="Q26" s="3"/>
      <c r="T26" s="8">
        <v>17</v>
      </c>
      <c r="U26" s="8" t="s">
        <v>1659</v>
      </c>
      <c r="W26" s="13">
        <v>17</v>
      </c>
      <c r="X26" s="13" t="s">
        <v>1253</v>
      </c>
      <c r="Z26" s="13">
        <v>17</v>
      </c>
      <c r="AA26" s="219"/>
      <c r="AC26" s="8">
        <v>17</v>
      </c>
      <c r="AD26" s="8" t="s">
        <v>68</v>
      </c>
    </row>
    <row r="27" spans="2:33">
      <c r="B27" s="8">
        <v>18</v>
      </c>
      <c r="C27" s="9"/>
      <c r="D27" s="10"/>
      <c r="E27" s="10"/>
      <c r="F27" s="10"/>
      <c r="G27" s="10"/>
      <c r="H27" s="10"/>
      <c r="L27" s="8">
        <v>18</v>
      </c>
      <c r="M27" t="s">
        <v>98</v>
      </c>
      <c r="O27" s="8">
        <v>18</v>
      </c>
      <c r="P27" s="8" t="s">
        <v>1518</v>
      </c>
      <c r="Q27" s="3"/>
      <c r="T27" s="8">
        <v>18</v>
      </c>
      <c r="U27" s="8" t="s">
        <v>1660</v>
      </c>
      <c r="W27" s="13">
        <v>18</v>
      </c>
      <c r="X27" s="13" t="s">
        <v>1393</v>
      </c>
      <c r="Z27" s="13">
        <v>18</v>
      </c>
      <c r="AA27" s="219"/>
      <c r="AC27" s="8">
        <v>18</v>
      </c>
      <c r="AD27" s="8" t="s">
        <v>69</v>
      </c>
    </row>
    <row r="28" spans="2:33">
      <c r="B28" s="8">
        <v>19</v>
      </c>
      <c r="C28" s="9"/>
      <c r="D28" s="10"/>
      <c r="E28" s="10"/>
      <c r="F28" s="10"/>
      <c r="G28" s="10"/>
      <c r="H28" s="10"/>
      <c r="L28" s="8">
        <v>19</v>
      </c>
      <c r="M28" t="s">
        <v>100</v>
      </c>
      <c r="O28" s="8">
        <v>19</v>
      </c>
      <c r="P28" s="8" t="s">
        <v>217</v>
      </c>
      <c r="Q28" s="3"/>
      <c r="T28" s="8">
        <v>19</v>
      </c>
      <c r="U28" s="8" t="s">
        <v>1394</v>
      </c>
      <c r="W28" s="13">
        <v>19</v>
      </c>
      <c r="X28" s="13" t="s">
        <v>140</v>
      </c>
      <c r="Z28" s="13">
        <v>19</v>
      </c>
      <c r="AC28" s="8">
        <v>19</v>
      </c>
      <c r="AD28" s="8" t="s">
        <v>331</v>
      </c>
    </row>
    <row r="29" spans="2:33">
      <c r="B29" s="8">
        <v>20</v>
      </c>
      <c r="C29" s="9"/>
      <c r="D29" s="10"/>
      <c r="E29" s="10"/>
      <c r="F29" s="10"/>
      <c r="G29" s="10"/>
      <c r="H29" s="10"/>
      <c r="L29" s="8">
        <v>20</v>
      </c>
      <c r="M29" t="s">
        <v>101</v>
      </c>
      <c r="O29" s="8">
        <v>20</v>
      </c>
      <c r="P29" s="8" t="s">
        <v>220</v>
      </c>
      <c r="Q29" s="3"/>
      <c r="S29" t="s">
        <v>1519</v>
      </c>
      <c r="T29" s="8">
        <v>20</v>
      </c>
      <c r="U29" s="8" t="s">
        <v>1661</v>
      </c>
      <c r="W29" s="13">
        <v>20</v>
      </c>
      <c r="X29" s="13" t="s">
        <v>1263</v>
      </c>
      <c r="AC29" s="8">
        <v>20</v>
      </c>
      <c r="AD29" s="8" t="s">
        <v>1320</v>
      </c>
    </row>
    <row r="30" spans="2:33">
      <c r="B30" s="8">
        <v>21</v>
      </c>
      <c r="C30" s="9"/>
      <c r="L30" s="8">
        <v>21</v>
      </c>
      <c r="M30" t="s">
        <v>102</v>
      </c>
      <c r="P30" t="s">
        <v>55</v>
      </c>
      <c r="T30" s="8">
        <v>21</v>
      </c>
      <c r="U30" s="8" t="s">
        <v>1437</v>
      </c>
      <c r="W30" s="13">
        <v>21</v>
      </c>
      <c r="X30" s="13" t="s">
        <v>138</v>
      </c>
      <c r="AC30" s="8">
        <v>21</v>
      </c>
      <c r="AD30" s="8" t="s">
        <v>1257</v>
      </c>
    </row>
    <row r="31" spans="2:33">
      <c r="B31" s="8">
        <v>22</v>
      </c>
      <c r="C31" s="9"/>
      <c r="L31" s="8">
        <v>22</v>
      </c>
      <c r="M31" t="s">
        <v>1663</v>
      </c>
      <c r="T31" s="8">
        <v>22</v>
      </c>
      <c r="U31" s="8" t="s">
        <v>198</v>
      </c>
      <c r="W31" s="13">
        <v>22</v>
      </c>
      <c r="X31" s="13" t="s">
        <v>1182</v>
      </c>
      <c r="AC31" s="8">
        <v>22</v>
      </c>
      <c r="AD31" s="8" t="s">
        <v>1204</v>
      </c>
    </row>
    <row r="32" spans="2:33">
      <c r="B32" s="8">
        <v>23</v>
      </c>
      <c r="C32" s="9"/>
      <c r="L32" s="8">
        <v>23</v>
      </c>
      <c r="M32" t="s">
        <v>1664</v>
      </c>
      <c r="T32" s="8">
        <v>23</v>
      </c>
      <c r="U32" s="8" t="s">
        <v>1244</v>
      </c>
      <c r="W32" s="13">
        <v>23</v>
      </c>
      <c r="X32" s="13" t="s">
        <v>1256</v>
      </c>
      <c r="AC32" s="8">
        <v>23</v>
      </c>
      <c r="AD32" s="8" t="s">
        <v>1329</v>
      </c>
    </row>
    <row r="33" spans="2:30">
      <c r="B33" s="8">
        <v>24</v>
      </c>
      <c r="C33" s="9"/>
      <c r="L33" s="8">
        <v>24</v>
      </c>
      <c r="M33" t="s">
        <v>1666</v>
      </c>
      <c r="T33" s="8">
        <v>24</v>
      </c>
      <c r="U33" s="8" t="s">
        <v>1252</v>
      </c>
      <c r="W33" s="13">
        <v>24</v>
      </c>
      <c r="X33" s="13" t="s">
        <v>1258</v>
      </c>
      <c r="AC33" s="8">
        <v>24</v>
      </c>
      <c r="AD33" s="8" t="s">
        <v>1520</v>
      </c>
    </row>
    <row r="34" spans="2:30">
      <c r="B34" s="8">
        <v>25</v>
      </c>
      <c r="C34" s="9"/>
      <c r="L34" s="8">
        <v>25</v>
      </c>
      <c r="M34" t="s">
        <v>1668</v>
      </c>
      <c r="W34" s="13">
        <v>25</v>
      </c>
      <c r="X34" s="13" t="s">
        <v>1183</v>
      </c>
      <c r="AC34" s="8">
        <v>25</v>
      </c>
      <c r="AD34" s="8" t="s">
        <v>1521</v>
      </c>
    </row>
    <row r="35" spans="2:30">
      <c r="B35" s="8">
        <v>26</v>
      </c>
      <c r="C35" s="9"/>
      <c r="L35" s="8">
        <v>26</v>
      </c>
      <c r="M35" t="s">
        <v>1669</v>
      </c>
      <c r="W35" s="13">
        <v>26</v>
      </c>
      <c r="X35" s="13" t="s">
        <v>48</v>
      </c>
      <c r="AC35" s="8">
        <v>26</v>
      </c>
      <c r="AD35" s="8" t="s">
        <v>329</v>
      </c>
    </row>
    <row r="36" spans="2:30">
      <c r="B36" s="8">
        <v>27</v>
      </c>
      <c r="C36" s="9"/>
      <c r="L36" s="8">
        <v>27</v>
      </c>
      <c r="M36" t="s">
        <v>1670</v>
      </c>
      <c r="W36" s="13">
        <v>27</v>
      </c>
      <c r="X36" s="13" t="s">
        <v>1243</v>
      </c>
      <c r="AC36" s="8">
        <v>27</v>
      </c>
      <c r="AD36" s="8" t="s">
        <v>330</v>
      </c>
    </row>
    <row r="37" spans="2:30">
      <c r="B37" s="8">
        <v>28</v>
      </c>
      <c r="C37" s="9"/>
      <c r="L37" s="8">
        <v>28</v>
      </c>
      <c r="M37" t="s">
        <v>103</v>
      </c>
      <c r="W37" s="13">
        <v>28</v>
      </c>
      <c r="X37" s="13" t="s">
        <v>1244</v>
      </c>
    </row>
    <row r="38" spans="2:30">
      <c r="B38" s="8">
        <v>29</v>
      </c>
      <c r="C38" s="9"/>
      <c r="L38" s="8">
        <v>29</v>
      </c>
      <c r="M38" t="s">
        <v>104</v>
      </c>
      <c r="W38" s="13">
        <v>29</v>
      </c>
      <c r="X38" s="13" t="s">
        <v>1252</v>
      </c>
    </row>
    <row r="39" spans="2:30">
      <c r="B39" s="8">
        <v>30</v>
      </c>
      <c r="C39" s="9"/>
      <c r="L39" s="8">
        <v>30</v>
      </c>
      <c r="M39" t="s">
        <v>1260</v>
      </c>
    </row>
    <row r="40" spans="2:30">
      <c r="B40" s="8">
        <v>31</v>
      </c>
      <c r="C40" s="9"/>
      <c r="L40" s="8">
        <v>31</v>
      </c>
      <c r="M40" t="s">
        <v>1261</v>
      </c>
    </row>
    <row r="41" spans="2:30">
      <c r="B41" s="8">
        <v>32</v>
      </c>
      <c r="C41" s="9"/>
      <c r="L41" s="8">
        <v>32</v>
      </c>
      <c r="M41" t="s">
        <v>105</v>
      </c>
    </row>
    <row r="42" spans="2:30">
      <c r="B42" s="8">
        <v>33</v>
      </c>
      <c r="C42" s="9"/>
      <c r="L42" s="8">
        <v>33</v>
      </c>
      <c r="M42" t="s">
        <v>106</v>
      </c>
    </row>
    <row r="43" spans="2:30">
      <c r="B43" s="8">
        <v>34</v>
      </c>
      <c r="C43" s="9"/>
      <c r="L43" s="8">
        <v>34</v>
      </c>
      <c r="M43" t="s">
        <v>107</v>
      </c>
    </row>
    <row r="44" spans="2:30">
      <c r="B44" s="8">
        <v>35</v>
      </c>
      <c r="C44" s="9"/>
      <c r="L44" s="8">
        <v>35</v>
      </c>
      <c r="M44" t="s">
        <v>221</v>
      </c>
    </row>
    <row r="45" spans="2:30">
      <c r="B45" s="8">
        <v>36</v>
      </c>
      <c r="L45" s="8">
        <v>36</v>
      </c>
      <c r="M45" t="s">
        <v>197</v>
      </c>
    </row>
    <row r="46" spans="2:30">
      <c r="B46" s="8">
        <v>37</v>
      </c>
      <c r="L46" s="8">
        <v>37</v>
      </c>
      <c r="M46" t="s">
        <v>219</v>
      </c>
    </row>
    <row r="47" spans="2:30">
      <c r="B47" s="8">
        <v>38</v>
      </c>
      <c r="L47" s="8">
        <v>38</v>
      </c>
      <c r="M47" t="s">
        <v>108</v>
      </c>
    </row>
    <row r="48" spans="2:30">
      <c r="B48" s="8">
        <v>39</v>
      </c>
      <c r="L48" s="8">
        <v>39</v>
      </c>
      <c r="M48" t="s">
        <v>1385</v>
      </c>
    </row>
    <row r="49" spans="1:13">
      <c r="B49" s="8">
        <v>40</v>
      </c>
      <c r="L49" s="8">
        <v>40</v>
      </c>
      <c r="M49" t="s">
        <v>1216</v>
      </c>
    </row>
    <row r="50" spans="1:13">
      <c r="B50" s="8">
        <v>41</v>
      </c>
      <c r="L50" s="8">
        <v>41</v>
      </c>
      <c r="M50" t="s">
        <v>216</v>
      </c>
    </row>
    <row r="51" spans="1:13">
      <c r="B51" s="8">
        <v>42</v>
      </c>
      <c r="L51" s="8">
        <v>42</v>
      </c>
      <c r="M51" t="s">
        <v>1257</v>
      </c>
    </row>
    <row r="52" spans="1:13">
      <c r="B52" s="8">
        <v>43</v>
      </c>
      <c r="L52" s="8">
        <v>43</v>
      </c>
      <c r="M52" t="s">
        <v>1262</v>
      </c>
    </row>
    <row r="53" spans="1:13">
      <c r="B53" s="8">
        <v>44</v>
      </c>
      <c r="L53" s="8">
        <v>44</v>
      </c>
      <c r="M53" t="s">
        <v>198</v>
      </c>
    </row>
    <row r="54" spans="1:13">
      <c r="A54" s="5" t="s">
        <v>1680</v>
      </c>
      <c r="B54" s="8">
        <v>45</v>
      </c>
    </row>
    <row r="55" spans="1:13">
      <c r="B55" s="8">
        <v>46</v>
      </c>
    </row>
    <row r="56" spans="1:13">
      <c r="A56" s="5" t="s">
        <v>1681</v>
      </c>
      <c r="B56" s="8">
        <v>47</v>
      </c>
    </row>
    <row r="57" spans="1:13">
      <c r="B57" s="8">
        <v>48</v>
      </c>
    </row>
    <row r="58" spans="1:13">
      <c r="B58" s="8">
        <v>49</v>
      </c>
    </row>
    <row r="59" spans="1:13">
      <c r="B59" s="8">
        <v>50</v>
      </c>
    </row>
    <row r="60" spans="1:13">
      <c r="B60" s="8">
        <v>51</v>
      </c>
    </row>
    <row r="61" spans="1:13">
      <c r="B61" s="8">
        <v>52</v>
      </c>
    </row>
    <row r="62" spans="1:13">
      <c r="B62" s="8">
        <v>53</v>
      </c>
    </row>
    <row r="63" spans="1:13">
      <c r="B63" s="8">
        <v>54</v>
      </c>
    </row>
    <row r="64" spans="1:13">
      <c r="B64" s="8">
        <v>55</v>
      </c>
    </row>
    <row r="65" spans="2:2">
      <c r="B65" s="8">
        <v>56</v>
      </c>
    </row>
    <row r="66" spans="2:2">
      <c r="B66" s="8">
        <v>57</v>
      </c>
    </row>
    <row r="67" spans="2:2">
      <c r="B67" s="8">
        <v>58</v>
      </c>
    </row>
    <row r="68" spans="2:2">
      <c r="B68" s="8">
        <v>59</v>
      </c>
    </row>
    <row r="69" spans="2:2">
      <c r="B69" s="8">
        <v>60</v>
      </c>
    </row>
    <row r="70" spans="2:2">
      <c r="B70" s="8">
        <v>61</v>
      </c>
    </row>
    <row r="71" spans="2:2">
      <c r="B71" s="8">
        <v>62</v>
      </c>
    </row>
    <row r="72" spans="2:2">
      <c r="B72" s="8">
        <v>63</v>
      </c>
    </row>
    <row r="73" spans="2:2">
      <c r="B73" s="8">
        <v>64</v>
      </c>
    </row>
    <row r="74" spans="2:2">
      <c r="B74" s="8">
        <v>65</v>
      </c>
    </row>
    <row r="75" spans="2:2">
      <c r="B75" s="8">
        <v>66</v>
      </c>
    </row>
    <row r="76" spans="2:2">
      <c r="B76" s="8">
        <v>67</v>
      </c>
    </row>
    <row r="77" spans="2:2">
      <c r="B77" s="8">
        <v>68</v>
      </c>
    </row>
    <row r="78" spans="2:2">
      <c r="B78" s="8">
        <v>69</v>
      </c>
    </row>
    <row r="79" spans="2:2">
      <c r="B79" s="8">
        <v>70</v>
      </c>
    </row>
    <row r="80" spans="2:2">
      <c r="B80" s="8">
        <v>71</v>
      </c>
    </row>
    <row r="81" spans="2:2">
      <c r="B81" s="8">
        <v>72</v>
      </c>
    </row>
    <row r="82" spans="2:2">
      <c r="B82" s="8">
        <v>73</v>
      </c>
    </row>
    <row r="83" spans="2:2">
      <c r="B83" s="8">
        <v>74</v>
      </c>
    </row>
    <row r="84" spans="2:2">
      <c r="B84" s="8">
        <v>75</v>
      </c>
    </row>
    <row r="85" spans="2:2">
      <c r="B85" s="8">
        <v>76</v>
      </c>
    </row>
    <row r="86" spans="2:2">
      <c r="B86" s="8">
        <v>77</v>
      </c>
    </row>
    <row r="87" spans="2:2">
      <c r="B87" s="8">
        <v>78</v>
      </c>
    </row>
    <row r="88" spans="2:2">
      <c r="B88" s="8">
        <v>79</v>
      </c>
    </row>
    <row r="102" spans="2:93">
      <c r="C102" s="1">
        <v>1</v>
      </c>
      <c r="D102" s="1">
        <v>2</v>
      </c>
      <c r="E102" s="1">
        <v>3</v>
      </c>
      <c r="F102" s="1">
        <v>4</v>
      </c>
      <c r="G102" s="1">
        <v>5</v>
      </c>
      <c r="H102" s="1">
        <v>6</v>
      </c>
      <c r="I102" s="1">
        <v>7</v>
      </c>
      <c r="J102" s="1">
        <v>8</v>
      </c>
      <c r="K102" s="1">
        <v>9</v>
      </c>
      <c r="L102" s="1">
        <v>10</v>
      </c>
      <c r="M102" s="1">
        <v>11</v>
      </c>
      <c r="N102" s="1">
        <v>12</v>
      </c>
      <c r="O102" s="1">
        <v>13</v>
      </c>
      <c r="P102" s="1">
        <v>14</v>
      </c>
      <c r="Q102" s="1">
        <v>15</v>
      </c>
      <c r="R102" s="1">
        <v>16</v>
      </c>
      <c r="S102" s="1">
        <v>17</v>
      </c>
      <c r="T102" s="1">
        <v>18</v>
      </c>
      <c r="U102" s="1">
        <v>19</v>
      </c>
      <c r="V102" s="1">
        <v>20</v>
      </c>
      <c r="W102" s="1">
        <v>21</v>
      </c>
      <c r="X102" s="1">
        <v>22</v>
      </c>
      <c r="Y102" s="1">
        <v>23</v>
      </c>
      <c r="Z102" s="1">
        <v>24</v>
      </c>
      <c r="AA102" s="1">
        <v>25</v>
      </c>
      <c r="AB102" s="1">
        <v>26</v>
      </c>
      <c r="AC102" s="1">
        <v>27</v>
      </c>
      <c r="AD102" s="1">
        <v>28</v>
      </c>
      <c r="AE102" s="1">
        <v>29</v>
      </c>
      <c r="AF102" s="1">
        <v>30</v>
      </c>
      <c r="AG102" s="1">
        <v>31</v>
      </c>
      <c r="AH102" s="1">
        <v>32</v>
      </c>
      <c r="AI102" s="1">
        <v>33</v>
      </c>
      <c r="AJ102" s="1">
        <v>34</v>
      </c>
      <c r="AK102" s="1">
        <v>35</v>
      </c>
      <c r="AL102" s="1">
        <v>36</v>
      </c>
      <c r="AM102" s="1">
        <v>37</v>
      </c>
      <c r="AN102" s="1">
        <v>38</v>
      </c>
      <c r="AO102" s="1">
        <v>39</v>
      </c>
      <c r="AP102" s="1">
        <v>40</v>
      </c>
      <c r="AQ102" s="1">
        <v>41</v>
      </c>
      <c r="AR102" s="1">
        <v>42</v>
      </c>
      <c r="AS102" s="1">
        <v>43</v>
      </c>
      <c r="AT102" s="1">
        <v>44</v>
      </c>
      <c r="AU102" s="1">
        <v>45</v>
      </c>
      <c r="AV102" s="1">
        <v>46</v>
      </c>
      <c r="AW102" s="1">
        <v>47</v>
      </c>
      <c r="AX102" s="1">
        <v>48</v>
      </c>
      <c r="AY102" s="1">
        <v>49</v>
      </c>
      <c r="AZ102" s="1">
        <v>50</v>
      </c>
      <c r="BA102" s="1">
        <v>51</v>
      </c>
      <c r="BB102" s="1">
        <v>52</v>
      </c>
      <c r="BC102" s="1">
        <v>53</v>
      </c>
      <c r="BD102" s="1">
        <v>54</v>
      </c>
      <c r="BE102" s="1">
        <v>55</v>
      </c>
      <c r="BF102" s="1">
        <v>56</v>
      </c>
      <c r="BG102" s="1">
        <v>57</v>
      </c>
      <c r="BH102" s="1">
        <v>58</v>
      </c>
      <c r="BI102" s="1">
        <v>59</v>
      </c>
      <c r="BJ102" s="1">
        <v>60</v>
      </c>
      <c r="BK102" s="1">
        <v>61</v>
      </c>
      <c r="BL102" s="1">
        <v>62</v>
      </c>
      <c r="BM102" s="1">
        <v>63</v>
      </c>
      <c r="BN102" s="1">
        <v>64</v>
      </c>
      <c r="BO102" s="1">
        <v>65</v>
      </c>
      <c r="BP102" s="1">
        <v>66</v>
      </c>
      <c r="BQ102" s="1">
        <v>67</v>
      </c>
      <c r="BR102" s="1">
        <v>68</v>
      </c>
      <c r="BS102" s="1">
        <v>69</v>
      </c>
      <c r="BT102" s="1">
        <v>70</v>
      </c>
      <c r="BU102" s="1">
        <v>71</v>
      </c>
      <c r="BV102" s="1">
        <v>72</v>
      </c>
      <c r="BW102" s="1">
        <v>73</v>
      </c>
      <c r="BX102" s="1">
        <v>74</v>
      </c>
      <c r="BY102" s="1">
        <v>75</v>
      </c>
      <c r="BZ102" s="1">
        <v>76</v>
      </c>
      <c r="CA102" s="1">
        <v>77</v>
      </c>
      <c r="CB102" s="1">
        <v>78</v>
      </c>
      <c r="CC102" s="1">
        <v>79</v>
      </c>
      <c r="CD102" s="1">
        <v>80</v>
      </c>
      <c r="CE102" s="1">
        <v>81</v>
      </c>
      <c r="CF102" s="1">
        <v>82</v>
      </c>
      <c r="CG102" s="1">
        <v>83</v>
      </c>
      <c r="CH102" s="1">
        <v>84</v>
      </c>
      <c r="CI102" s="1">
        <v>85</v>
      </c>
      <c r="CJ102" s="1">
        <v>86</v>
      </c>
      <c r="CK102" s="1">
        <v>87</v>
      </c>
      <c r="CL102" s="1">
        <v>88</v>
      </c>
      <c r="CM102" s="1"/>
      <c r="CN102" s="1"/>
      <c r="CO102" s="1"/>
    </row>
    <row r="103" spans="2:93">
      <c r="B103" s="7" t="s">
        <v>16</v>
      </c>
      <c r="C103" t="str">
        <f>$C10</f>
        <v>本社</v>
      </c>
      <c r="D103" t="str">
        <f>$C11</f>
        <v>北海道</v>
      </c>
      <c r="E103" t="str">
        <f>$C12</f>
        <v>東北</v>
      </c>
      <c r="F103" t="str">
        <f>$C13</f>
        <v>関東</v>
      </c>
      <c r="G103" t="str">
        <f>$C14</f>
        <v>東海</v>
      </c>
      <c r="H103" t="str">
        <f>$C15</f>
        <v>関東</v>
      </c>
      <c r="I103" t="str">
        <f>$C16</f>
        <v>中国</v>
      </c>
      <c r="J103" t="str">
        <f>$C17</f>
        <v>四国</v>
      </c>
      <c r="K103" t="str">
        <f>$C18</f>
        <v>九州</v>
      </c>
      <c r="L103">
        <f>$C19</f>
        <v>0</v>
      </c>
      <c r="M103">
        <f>$C20</f>
        <v>0</v>
      </c>
      <c r="N103">
        <f>$C21</f>
        <v>0</v>
      </c>
      <c r="O103">
        <f>$C22</f>
        <v>0</v>
      </c>
      <c r="P103">
        <f>$C23</f>
        <v>0</v>
      </c>
      <c r="Q103">
        <f>$C24</f>
        <v>0</v>
      </c>
      <c r="R103">
        <f>$C25</f>
        <v>0</v>
      </c>
      <c r="S103">
        <f>$C26</f>
        <v>0</v>
      </c>
      <c r="T103">
        <f>$C27</f>
        <v>0</v>
      </c>
      <c r="U103">
        <f>$C28</f>
        <v>0</v>
      </c>
      <c r="V103">
        <f>$C29</f>
        <v>0</v>
      </c>
      <c r="W103">
        <f>$C30</f>
        <v>0</v>
      </c>
      <c r="X103">
        <f>$C31</f>
        <v>0</v>
      </c>
      <c r="Y103">
        <f>$C32</f>
        <v>0</v>
      </c>
      <c r="Z103">
        <f>$C33</f>
        <v>0</v>
      </c>
      <c r="AA103">
        <f>$C34</f>
        <v>0</v>
      </c>
      <c r="AB103">
        <f>$C35</f>
        <v>0</v>
      </c>
      <c r="AC103">
        <f>$C36</f>
        <v>0</v>
      </c>
      <c r="AD103">
        <f>$C37</f>
        <v>0</v>
      </c>
      <c r="AE103">
        <f>$C38</f>
        <v>0</v>
      </c>
      <c r="AF103">
        <f>$C39</f>
        <v>0</v>
      </c>
      <c r="AG103">
        <f>$C40</f>
        <v>0</v>
      </c>
      <c r="AH103">
        <f>$C41</f>
        <v>0</v>
      </c>
      <c r="AI103">
        <f>$C42</f>
        <v>0</v>
      </c>
      <c r="AJ103">
        <f>$C43</f>
        <v>0</v>
      </c>
      <c r="AK103">
        <f>C$44</f>
        <v>0</v>
      </c>
      <c r="AL103">
        <f>C$45</f>
        <v>0</v>
      </c>
      <c r="AM103">
        <f>C$46</f>
        <v>0</v>
      </c>
      <c r="AN103">
        <f>C$47</f>
        <v>0</v>
      </c>
      <c r="AO103">
        <f>C$48</f>
        <v>0</v>
      </c>
      <c r="AP103">
        <f>$C49</f>
        <v>0</v>
      </c>
      <c r="AQ103">
        <f>$C50</f>
        <v>0</v>
      </c>
      <c r="AR103">
        <f>$C51</f>
        <v>0</v>
      </c>
      <c r="AS103">
        <f>$C52</f>
        <v>0</v>
      </c>
      <c r="AT103">
        <f>$C53</f>
        <v>0</v>
      </c>
      <c r="AU103">
        <f>$C54</f>
        <v>0</v>
      </c>
      <c r="AV103">
        <f>$C55</f>
        <v>0</v>
      </c>
      <c r="AW103">
        <f>$C56</f>
        <v>0</v>
      </c>
      <c r="AX103">
        <f>$C57</f>
        <v>0</v>
      </c>
      <c r="AY103">
        <f>$C58</f>
        <v>0</v>
      </c>
      <c r="AZ103">
        <f>$C59</f>
        <v>0</v>
      </c>
      <c r="BA103">
        <f>$C60</f>
        <v>0</v>
      </c>
      <c r="BB103">
        <f>$C61</f>
        <v>0</v>
      </c>
      <c r="BC103">
        <f>$C62</f>
        <v>0</v>
      </c>
      <c r="BD103">
        <f>$C63</f>
        <v>0</v>
      </c>
      <c r="BE103">
        <f>$C64</f>
        <v>0</v>
      </c>
      <c r="BF103">
        <f>$C65</f>
        <v>0</v>
      </c>
      <c r="BG103">
        <f>$C66</f>
        <v>0</v>
      </c>
      <c r="BH103">
        <f>$C67</f>
        <v>0</v>
      </c>
      <c r="BI103">
        <f>$C68</f>
        <v>0</v>
      </c>
      <c r="BJ103">
        <f>$C69</f>
        <v>0</v>
      </c>
      <c r="BK103">
        <f>$C70</f>
        <v>0</v>
      </c>
      <c r="BL103">
        <f>$C71</f>
        <v>0</v>
      </c>
      <c r="BM103">
        <f>$C72</f>
        <v>0</v>
      </c>
      <c r="BN103">
        <f>$C73</f>
        <v>0</v>
      </c>
      <c r="BO103">
        <f>$C74</f>
        <v>0</v>
      </c>
      <c r="BP103">
        <f>$C75</f>
        <v>0</v>
      </c>
      <c r="BQ103">
        <f>$C76</f>
        <v>0</v>
      </c>
      <c r="BR103">
        <f>$C77</f>
        <v>0</v>
      </c>
      <c r="BS103">
        <f>$C78</f>
        <v>0</v>
      </c>
      <c r="BT103">
        <f>$C79</f>
        <v>0</v>
      </c>
      <c r="BU103">
        <f>$C80</f>
        <v>0</v>
      </c>
      <c r="BV103">
        <f>$C81</f>
        <v>0</v>
      </c>
      <c r="BW103">
        <f>$C82</f>
        <v>0</v>
      </c>
      <c r="BX103">
        <f>$C83</f>
        <v>0</v>
      </c>
      <c r="BY103">
        <f>$C84</f>
        <v>0</v>
      </c>
      <c r="BZ103">
        <f>$C85</f>
        <v>0</v>
      </c>
      <c r="CA103">
        <f>$C86</f>
        <v>0</v>
      </c>
      <c r="CB103">
        <f>$C87</f>
        <v>0</v>
      </c>
      <c r="CC103" s="1">
        <f>$C88</f>
        <v>0</v>
      </c>
      <c r="CD103" s="1">
        <f>$C89</f>
        <v>0</v>
      </c>
      <c r="CE103" s="1">
        <f>$C90</f>
        <v>0</v>
      </c>
      <c r="CF103" s="1">
        <f>$C91</f>
        <v>0</v>
      </c>
      <c r="CG103" s="1">
        <f>$C92</f>
        <v>0</v>
      </c>
      <c r="CH103" s="1">
        <f>$C93</f>
        <v>0</v>
      </c>
      <c r="CI103" s="1">
        <f>$C94</f>
        <v>0</v>
      </c>
      <c r="CJ103" s="1">
        <f>$C95</f>
        <v>0</v>
      </c>
      <c r="CK103" s="1">
        <f>$C96</f>
        <v>0</v>
      </c>
      <c r="CL103" s="1">
        <f>$C97</f>
        <v>0</v>
      </c>
      <c r="CM103" s="1">
        <f>$C98</f>
        <v>0</v>
      </c>
      <c r="CN103" s="1">
        <f>$C99</f>
        <v>0</v>
      </c>
      <c r="CO103" s="1">
        <f>$C100</f>
        <v>0</v>
      </c>
    </row>
    <row r="104" spans="2:93">
      <c r="B104" s="7"/>
    </row>
    <row r="105" spans="2:93">
      <c r="B105" s="7" t="s">
        <v>41</v>
      </c>
      <c r="C105" s="8" t="str">
        <f>$I$10</f>
        <v>晴</v>
      </c>
      <c r="D105" s="8" t="str">
        <f>$I$11</f>
        <v>曇</v>
      </c>
      <c r="E105" s="8" t="str">
        <f>I$12</f>
        <v>雨</v>
      </c>
      <c r="F105" s="8" t="str">
        <f>I$13</f>
        <v>雪</v>
      </c>
      <c r="G105" s="8" t="str">
        <f>I$14</f>
        <v>霧</v>
      </c>
      <c r="H105" s="8" t="str">
        <f>I$15</f>
        <v>台風</v>
      </c>
      <c r="I105" s="8" t="str">
        <f>I$16</f>
        <v>予備２</v>
      </c>
      <c r="J105" s="8" t="str">
        <f>I$17</f>
        <v>予備３</v>
      </c>
    </row>
    <row r="106" spans="2:93">
      <c r="B106" s="7" t="s">
        <v>59</v>
      </c>
      <c r="C106" t="str">
        <f>$M$10</f>
        <v>直進</v>
      </c>
      <c r="D106" t="str">
        <f>$M$11</f>
        <v>右折</v>
      </c>
      <c r="E106" t="str">
        <f>M$12</f>
        <v>左折</v>
      </c>
      <c r="F106" t="str">
        <f>M$13</f>
        <v>左折大回り</v>
      </c>
      <c r="G106" t="str">
        <f>M$14</f>
        <v>施設・駐車場に入 右折</v>
      </c>
      <c r="H106" t="str">
        <f>M$15</f>
        <v>施設・駐車場に入 左折</v>
      </c>
      <c r="I106" t="str">
        <f>M$16</f>
        <v>施設・駐車場からバック出</v>
      </c>
      <c r="J106" t="str">
        <f>M$17</f>
        <v>施設・駐車場から出 右折</v>
      </c>
      <c r="K106" t="str">
        <f>M$18</f>
        <v>施設・駐車場から出 左折</v>
      </c>
      <c r="L106" t="str">
        <f>M$19</f>
        <v>道路に進入</v>
      </c>
      <c r="M106" t="str">
        <f>M$20</f>
        <v>道路から進入</v>
      </c>
      <c r="N106" t="str">
        <f>M$21</f>
        <v>道路からバック進入</v>
      </c>
      <c r="O106" t="str">
        <f>M$22</f>
        <v>車線変更(右)</v>
      </c>
      <c r="P106" t="str">
        <f>M$23</f>
        <v>車線変更(左)</v>
      </c>
      <c r="Q106" t="str">
        <f>M$24</f>
        <v>本線進入</v>
      </c>
      <c r="R106" t="str">
        <f>M$25</f>
        <v>出路・合流・分岐に進入</v>
      </c>
      <c r="S106" t="str">
        <f>M$26</f>
        <v>発進時</v>
      </c>
      <c r="T106" t="str">
        <f>M$27</f>
        <v>信号発進</v>
      </c>
      <c r="U106" t="str">
        <f>M$28</f>
        <v>信号待ち停止</v>
      </c>
      <c r="V106" t="str">
        <f>M$29</f>
        <v>渋滞で停止</v>
      </c>
      <c r="W106" t="str">
        <f>M$30</f>
        <v>合流のため停止</v>
      </c>
      <c r="X106" t="str">
        <f>M$31</f>
        <v>移動、方向変換中(前進)</v>
      </c>
      <c r="Y106" t="str">
        <f>M$32</f>
        <v>移動、方向変換中(右前進)</v>
      </c>
      <c r="Z106" t="str">
        <f>M$33</f>
        <v>移動、方向変換中(左前進)</v>
      </c>
      <c r="AA106" t="str">
        <f>M$34</f>
        <v>移動、方向変換中(後退)</v>
      </c>
      <c r="AB106" t="str">
        <f>M$35</f>
        <v>移動、方向変換中(左後退)</v>
      </c>
      <c r="AC106" t="str">
        <f>M$36</f>
        <v>移動、方向変換中(右後退)</v>
      </c>
      <c r="AD106" t="str">
        <f>M$37</f>
        <v>切り返し(バック)</v>
      </c>
      <c r="AE106" t="str">
        <f>M$38</f>
        <v>切り返し(前進)</v>
      </c>
      <c r="AF106" t="str">
        <f>M$39</f>
        <v>車庫入・着車時(バック)</v>
      </c>
      <c r="AG106" t="str">
        <f>M$40</f>
        <v>車庫入・着車時(前進)</v>
      </c>
      <c r="AH106" t="str">
        <f>M$41</f>
        <v>車庫出(バック)</v>
      </c>
      <c r="AI106" t="str">
        <f>M$42</f>
        <v>車庫出(前進)</v>
      </c>
      <c r="AJ106" t="str">
        <f>M$43</f>
        <v>狭道路進入</v>
      </c>
      <c r="AK106" t="str">
        <f>M$44</f>
        <v>停車・据付時</v>
      </c>
      <c r="AL106" t="str">
        <f>M$45</f>
        <v>駐・停車中</v>
      </c>
      <c r="AM106" t="str">
        <f>M$46</f>
        <v>一時停止</v>
      </c>
      <c r="AN106" t="str">
        <f>M$47</f>
        <v>急停止</v>
      </c>
      <c r="AO106" t="str">
        <f>M$48</f>
        <v>徐行・減速中</v>
      </c>
      <c r="AP106" t="str">
        <f>$M$49</f>
        <v>回避・急ハンドル・誤操作</v>
      </c>
      <c r="AQ106" t="str">
        <f>$M$50</f>
        <v>降車時</v>
      </c>
      <c r="AR106" t="str">
        <f>$M$51</f>
        <v>発進前の措置</v>
      </c>
      <c r="AS106" t="str">
        <f>$M$52</f>
        <v>フォーク操作中</v>
      </c>
    </row>
    <row r="107" spans="2:93">
      <c r="B107" s="7" t="s">
        <v>1474</v>
      </c>
      <c r="C107" t="str">
        <f>$N$10</f>
        <v>直進</v>
      </c>
      <c r="D107" t="str">
        <f>$N$11</f>
        <v>左方前進</v>
      </c>
      <c r="E107" t="str">
        <f>$N$12</f>
        <v>右方前進</v>
      </c>
      <c r="F107" t="str">
        <f>$N$13</f>
        <v>直進バック</v>
      </c>
      <c r="G107" t="str">
        <f>$N$14</f>
        <v>左方バック</v>
      </c>
      <c r="H107" t="str">
        <f>$N$15</f>
        <v>右方バック</v>
      </c>
      <c r="I107" t="str">
        <f>$N$16</f>
        <v>操作なし</v>
      </c>
      <c r="J107">
        <f>$N$17</f>
        <v>0</v>
      </c>
      <c r="K107">
        <f>$N$18</f>
        <v>0</v>
      </c>
      <c r="L107">
        <f>$N$19</f>
        <v>0</v>
      </c>
    </row>
    <row r="108" spans="2:93">
      <c r="B108" s="7" t="s">
        <v>42</v>
      </c>
      <c r="C108" s="8" t="str">
        <f>$P$10</f>
        <v>一般道</v>
      </c>
      <c r="D108" s="8" t="str">
        <f>$P$11</f>
        <v>狭道路</v>
      </c>
      <c r="E108" s="8" t="str">
        <f>P$12</f>
        <v>信号（有）交差点・同付近</v>
      </c>
      <c r="F108" s="8" t="str">
        <f>P$13</f>
        <v>信号（無）交差点・同付近</v>
      </c>
      <c r="G108" s="8" t="str">
        <f>P$14</f>
        <v>細街路交差点・同付近</v>
      </c>
      <c r="H108" s="8" t="str">
        <f>P$15</f>
        <v>高速道</v>
      </c>
      <c r="I108" s="8" t="str">
        <f>P$16</f>
        <v>合流・分岐（高速）</v>
      </c>
      <c r="J108" s="8" t="str">
        <f>P$17</f>
        <v>合流・分岐（一般）</v>
      </c>
      <c r="K108" s="8" t="str">
        <f>P$18</f>
        <v>料金所・同付近</v>
      </c>
      <c r="L108" s="8" t="str">
        <f>P$19</f>
        <v>出入口・同付近</v>
      </c>
      <c r="M108" s="8" t="str">
        <f>P$20</f>
        <v>停留所・同付近</v>
      </c>
      <c r="N108" s="8" t="str">
        <f>P$21</f>
        <v>ターミナル</v>
      </c>
      <c r="O108" s="8" t="str">
        <f>P$22</f>
        <v>カーブ・ロータリー</v>
      </c>
      <c r="P108" s="8" t="str">
        <f>P$23</f>
        <v>拠点構内・前路上等</v>
      </c>
      <c r="Q108" s="8" t="str">
        <f>$P$24</f>
        <v>顧客構内・前路上等</v>
      </c>
      <c r="R108" s="8" t="str">
        <f>$P$25</f>
        <v>他構内・前路上等</v>
      </c>
      <c r="S108" s="8" t="str">
        <f>$P26</f>
        <v>SA･PA</v>
      </c>
      <c r="T108" s="8" t="str">
        <f>$P27</f>
        <v>駐車場</v>
      </c>
      <c r="U108" s="8" t="str">
        <f>$P28</f>
        <v>踏切</v>
      </c>
      <c r="V108" s="8" t="str">
        <f>$P29</f>
        <v>不明</v>
      </c>
    </row>
    <row r="109" spans="2:93">
      <c r="B109" s="7" t="s">
        <v>43</v>
      </c>
      <c r="C109" t="str">
        <f>$U$10</f>
        <v>車</v>
      </c>
      <c r="D109" t="str">
        <f>$U$11</f>
        <v>単車</v>
      </c>
      <c r="E109" t="str">
        <f>U$12</f>
        <v>自転車</v>
      </c>
      <c r="F109" t="str">
        <f>U$13</f>
        <v>歩行者</v>
      </c>
      <c r="G109" t="str">
        <f>U$14</f>
        <v>施設設置物</v>
      </c>
      <c r="H109" t="str">
        <f>U$15</f>
        <v>門扉・家屋等</v>
      </c>
      <c r="I109" t="str">
        <f>U$16</f>
        <v>ゲートバー</v>
      </c>
      <c r="J109" t="str">
        <f>U$17</f>
        <v>チェーン</v>
      </c>
      <c r="K109" t="str">
        <f>U$18</f>
        <v>壁・塀等</v>
      </c>
      <c r="L109" t="str">
        <f>U$19</f>
        <v>ガードレール</v>
      </c>
      <c r="M109" t="str">
        <f>U$20</f>
        <v>信号・街灯・標識・柱等</v>
      </c>
      <c r="N109" t="str">
        <f>U$21</f>
        <v>柵・フェンス</v>
      </c>
      <c r="O109" t="str">
        <f>U$22</f>
        <v>ポール</v>
      </c>
      <c r="P109" t="str">
        <f>U$23</f>
        <v>縁石等道路設置物</v>
      </c>
      <c r="Q109" t="str">
        <f>U$24</f>
        <v>花壇等低い設置物</v>
      </c>
      <c r="R109" t="str">
        <f>U$25</f>
        <v>屋根.軒.庇等高所設置物</v>
      </c>
      <c r="S109" t="str">
        <f>$U$26</f>
        <v>街路樹等高所物</v>
      </c>
      <c r="T109" t="str">
        <f>$U$27</f>
        <v>ボックス等設置物</v>
      </c>
      <c r="U109" t="str">
        <f>$U$28</f>
        <v>フォークリフト</v>
      </c>
      <c r="V109" t="str">
        <f>$U$29</f>
        <v>飛散飛来・倒壊物等</v>
      </c>
      <c r="W109" t="str">
        <f>$U$30</f>
        <v>不明</v>
      </c>
      <c r="X109" t="str">
        <f>$U$31</f>
        <v>その他</v>
      </c>
      <c r="Y109" t="str">
        <f>$U$32</f>
        <v>予備５</v>
      </c>
      <c r="Z109" t="str">
        <f>$U$33</f>
        <v>予備６</v>
      </c>
    </row>
    <row r="110" spans="2:93">
      <c r="B110" s="7" t="s">
        <v>109</v>
      </c>
      <c r="C110" s="4" t="str">
        <f>$X$10</f>
        <v>正面衝突</v>
      </c>
      <c r="D110" s="4" t="str">
        <f>$X$11</f>
        <v>直進時</v>
      </c>
      <c r="E110" s="4" t="str">
        <f>X$12</f>
        <v>出会い頭</v>
      </c>
      <c r="F110" s="4" t="str">
        <f>X$13</f>
        <v>右折時</v>
      </c>
      <c r="G110" s="4" t="str">
        <f>X$14</f>
        <v>左折時</v>
      </c>
      <c r="H110" s="4" t="str">
        <f>X$15</f>
        <v>カーブ走行時</v>
      </c>
      <c r="I110" s="4" t="str">
        <f>X$16</f>
        <v>追突</v>
      </c>
      <c r="J110" s="4" t="str">
        <f>X$17</f>
        <v>発進追突</v>
      </c>
      <c r="K110" s="4" t="str">
        <f>X$18</f>
        <v>車線
変更時</v>
      </c>
      <c r="L110" s="4" t="str">
        <f>X$19</f>
        <v>合流時</v>
      </c>
      <c r="M110" s="4" t="str">
        <f>X$20</f>
        <v>離合時</v>
      </c>
      <c r="N110" s="4" t="str">
        <f>X$21</f>
        <v>側方通過時</v>
      </c>
      <c r="O110" s="4" t="str">
        <f>X$22</f>
        <v>施設出入時</v>
      </c>
      <c r="P110" s="4" t="str">
        <f>X$23</f>
        <v>転回時</v>
      </c>
      <c r="Q110" s="4" t="str">
        <f>X$24</f>
        <v>バック時</v>
      </c>
      <c r="R110" s="4" t="str">
        <f>X$25</f>
        <v>移動時</v>
      </c>
      <c r="S110" s="4" t="str">
        <f>X$26</f>
        <v>料金所等通過時</v>
      </c>
      <c r="T110" s="4" t="str">
        <f>X$27</f>
        <v>発進時＆措置等</v>
      </c>
      <c r="U110" s="4" t="str">
        <f>X$28</f>
        <v>停車時</v>
      </c>
      <c r="V110" s="4" t="str">
        <f>X$29</f>
        <v>ドア・扉開閉時</v>
      </c>
      <c r="W110" s="4" t="str">
        <f>X$30</f>
        <v>駐停車時措置</v>
      </c>
      <c r="X110" s="4" t="str">
        <f>X$31</f>
        <v>車内事故</v>
      </c>
      <c r="Y110" s="4" t="str">
        <f>$X32</f>
        <v>荷積降時等事故</v>
      </c>
      <c r="Z110" s="4" t="str">
        <f>$X33</f>
        <v>落下・飛散等事故</v>
      </c>
      <c r="AA110" s="4" t="str">
        <f>$X34</f>
        <v>その他・不明</v>
      </c>
      <c r="AB110" s="4" t="str">
        <f>$X35</f>
        <v>予備３</v>
      </c>
      <c r="AC110" s="4" t="str">
        <f>$X36</f>
        <v>予備４</v>
      </c>
      <c r="AD110" s="4" t="str">
        <f>$X37</f>
        <v>予備５</v>
      </c>
      <c r="AE110" s="4" t="str">
        <f>$X38</f>
        <v>予備６</v>
      </c>
    </row>
    <row r="111" spans="2:93">
      <c r="B111" s="7" t="s">
        <v>0</v>
      </c>
      <c r="C111" s="4" t="str">
        <f>$AA$11</f>
        <v>前部</v>
      </c>
      <c r="D111" s="4" t="str">
        <f>$AA$10</f>
        <v>前部左角</v>
      </c>
      <c r="E111" s="4" t="str">
        <f>AA$12</f>
        <v>前部右角</v>
      </c>
      <c r="F111" s="4" t="str">
        <f>AA$13</f>
        <v>後部左角</v>
      </c>
      <c r="G111" s="4" t="str">
        <f>AA$14</f>
        <v>後部</v>
      </c>
      <c r="H111" s="4" t="str">
        <f>AA$15</f>
        <v>後部右角</v>
      </c>
      <c r="I111" s="4" t="str">
        <f>AA$16</f>
        <v>左側面前</v>
      </c>
      <c r="J111" s="4" t="str">
        <f>AA$17</f>
        <v>左側面</v>
      </c>
      <c r="K111" s="4" t="str">
        <f>AA$18</f>
        <v>左側面後</v>
      </c>
      <c r="L111" s="4" t="str">
        <f>AA$19</f>
        <v>右側面前</v>
      </c>
      <c r="M111" s="4" t="str">
        <f>$AA20</f>
        <v>右側面</v>
      </c>
      <c r="N111" s="4" t="str">
        <f>$AA21</f>
        <v>右側面後</v>
      </c>
      <c r="O111" s="4" t="str">
        <f>$AA22</f>
        <v>上部箱中央</v>
      </c>
      <c r="P111" s="4" t="str">
        <f>$AA23</f>
        <v>下部</v>
      </c>
      <c r="Q111" s="4" t="str">
        <f>$AA24</f>
        <v>その他</v>
      </c>
      <c r="R111" s="4" t="str">
        <f>$AA25</f>
        <v>不明</v>
      </c>
    </row>
    <row r="112" spans="2:93">
      <c r="B112" s="7" t="s">
        <v>44</v>
      </c>
      <c r="C112" s="8" t="str">
        <f>$AD$10</f>
        <v>移動先不確認</v>
      </c>
      <c r="D112" s="8" t="str">
        <f>$AD$11</f>
        <v>急加速</v>
      </c>
      <c r="E112" s="8" t="str">
        <f>AD$12</f>
        <v>後退時周辺不確認</v>
      </c>
      <c r="F112" s="8" t="str">
        <f>AD$13</f>
        <v>後方不確認</v>
      </c>
      <c r="G112" s="8" t="str">
        <f>AD$14</f>
        <v>後退前の後方確認</v>
      </c>
      <c r="H112" s="8" t="str">
        <f>AD$15</f>
        <v>発進時の周辺確認</v>
      </c>
      <c r="I112" s="8" t="str">
        <f>AD$16</f>
        <v>右方＆後方不確認</v>
      </c>
      <c r="J112" s="8" t="str">
        <f>AD$17</f>
        <v>左方＆後方不確認</v>
      </c>
      <c r="K112" s="8" t="str">
        <f>AD$18</f>
        <v>駐車場所不確認</v>
      </c>
      <c r="L112" s="8" t="str">
        <f>AD$19</f>
        <v>停車時の措置</v>
      </c>
      <c r="M112" s="8" t="str">
        <f>AD$20</f>
        <v>停車場所不確認</v>
      </c>
      <c r="N112" s="8" t="str">
        <f>AD$21</f>
        <v>バック箇所確認なし</v>
      </c>
      <c r="O112" s="8" t="str">
        <f>AD$22</f>
        <v>確認時一部見落とし</v>
      </c>
      <c r="P112" s="8" t="str">
        <f>AD$23</f>
        <v>目視判断誤り</v>
      </c>
      <c r="Q112" s="8" t="str">
        <f>AD$24</f>
        <v>モニター不確認</v>
      </c>
      <c r="R112" s="8" t="str">
        <f>AD$25</f>
        <v>モニター確認が曖昧</v>
      </c>
      <c r="S112" s="8" t="str">
        <f>AD$26</f>
        <v>誘導員過信</v>
      </c>
      <c r="T112" s="8" t="str">
        <f>AD$27</f>
        <v>点検不備</v>
      </c>
      <c r="U112" s="8" t="str">
        <f>AD$28</f>
        <v>速度超過</v>
      </c>
      <c r="V112" s="8" t="str">
        <f>AD$29</f>
        <v>脇見</v>
      </c>
      <c r="W112" s="8" t="str">
        <f>$AD$30</f>
        <v>発進前の措置</v>
      </c>
      <c r="X112" s="8" t="str">
        <f>$AD$31</f>
        <v>AとB踏み間違い</v>
      </c>
      <c r="Y112" s="8" t="str">
        <f>$AD$32</f>
        <v>ハンドル誤操作</v>
      </c>
      <c r="Z112" s="8" t="str">
        <f>$AD$33</f>
        <v>予備9</v>
      </c>
      <c r="AA112" s="8" t="str">
        <f>$AD$34</f>
        <v>予備10</v>
      </c>
      <c r="AB112" s="8" t="str">
        <f>$AD$35</f>
        <v>予備11</v>
      </c>
      <c r="AC112" s="8" t="str">
        <f>$AD$36</f>
        <v>予備12</v>
      </c>
    </row>
    <row r="113" spans="1:14">
      <c r="B113" s="7" t="s">
        <v>45</v>
      </c>
      <c r="C113" t="str">
        <f>$AG$10</f>
        <v>P停止確認と二段階停止</v>
      </c>
      <c r="D113" t="str">
        <f>$AG$11</f>
        <v>バック前の周辺確認</v>
      </c>
      <c r="E113" t="str">
        <f>AG$12</f>
        <v>直進後退</v>
      </c>
      <c r="F113" t="str">
        <f>AG$13</f>
        <v>見せる停止</v>
      </c>
      <c r="G113" t="str">
        <f>AG$14</f>
        <v>乗車前自車周囲確認</v>
      </c>
      <c r="H113" t="str">
        <f>AG$15</f>
        <v>不安感時の降車確認</v>
      </c>
      <c r="I113" t="str">
        <f>AG$16</f>
        <v>出発前の確認・停車時の措置</v>
      </c>
      <c r="J113" t="str">
        <f>AG$17</f>
        <v>間のあるバック</v>
      </c>
      <c r="K113" t="str">
        <f>AG$18</f>
        <v>予備3</v>
      </c>
      <c r="L113" t="str">
        <f>AG$19</f>
        <v>予備4</v>
      </c>
      <c r="M113" t="str">
        <f>AG$20</f>
        <v>予備5</v>
      </c>
      <c r="N113" t="str">
        <f>AG$21</f>
        <v>予備6</v>
      </c>
    </row>
    <row r="114" spans="1:14">
      <c r="B114" s="7" t="s">
        <v>214</v>
      </c>
      <c r="C114" t="str">
        <f>$K$10</f>
        <v>1t</v>
      </c>
      <c r="D114" t="str">
        <f>$K$11</f>
        <v>2t</v>
      </c>
      <c r="E114" t="str">
        <f>K$12</f>
        <v>3t</v>
      </c>
      <c r="F114" t="str">
        <f>K$13</f>
        <v>4t</v>
      </c>
      <c r="G114" t="str">
        <f>K$14</f>
        <v>5t</v>
      </c>
      <c r="H114" t="str">
        <f>K$15</f>
        <v>7t</v>
      </c>
      <c r="I114" t="str">
        <f>K$16</f>
        <v>8t</v>
      </c>
      <c r="J114" t="str">
        <f>K$17</f>
        <v>中型</v>
      </c>
      <c r="K114" t="str">
        <f>K$18</f>
        <v>大型</v>
      </c>
      <c r="L114" t="str">
        <f>K$19</f>
        <v>乗用車</v>
      </c>
      <c r="M114" t="str">
        <f>K$20</f>
        <v>軽自動車</v>
      </c>
      <c r="N114" t="str">
        <f>K$21</f>
        <v>その他</v>
      </c>
    </row>
    <row r="117" spans="1:14">
      <c r="A117" s="5" t="s">
        <v>1680</v>
      </c>
    </row>
  </sheetData>
  <mergeCells count="1">
    <mergeCell ref="B2:P2"/>
  </mergeCells>
  <phoneticPr fontId="2"/>
  <hyperlinks>
    <hyperlink ref="B5" location="項目入力!A120" display="◆同じ内容が行にもあります。B103行～114行で、上記B9～AG88とリンクしています。" xr:uid="{407DA524-7A96-4CDF-A200-3FDBA9012AA7}"/>
    <hyperlink ref="A117" location="項目入力!A1" display="▲" xr:uid="{F26EDD9E-516F-4C61-B38E-1547C2E406BC}"/>
    <hyperlink ref="A54" location="項目入力!A1" display="▲" xr:uid="{62094183-1A56-4200-84BD-A97701D5AFB8}"/>
    <hyperlink ref="A56" location="項目入力!A120" display="▼" xr:uid="{ABECC0DE-DF43-4CBE-8549-A9AAA0AAC374}"/>
  </hyperlinks>
  <pageMargins left="0.7" right="0.7" top="0.75" bottom="0.75" header="0.3" footer="0.3"/>
  <pageSetup paperSize="9" orientation="portrait" horizont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79998168889431442"/>
  </sheetPr>
  <dimension ref="A2:AD257"/>
  <sheetViews>
    <sheetView topLeftCell="B1" zoomScale="90" zoomScaleNormal="90" workbookViewId="0">
      <selection activeCell="N6" sqref="N6"/>
    </sheetView>
  </sheetViews>
  <sheetFormatPr defaultRowHeight="18.75"/>
  <cols>
    <col min="1" max="1" width="6.25" style="326" customWidth="1"/>
    <col min="2" max="2" width="6.375" style="326" customWidth="1"/>
    <col min="3" max="3" width="18.25" style="326" customWidth="1"/>
    <col min="4" max="4" width="8" style="326" customWidth="1"/>
    <col min="5" max="5" width="7" style="326" customWidth="1"/>
    <col min="6" max="30" width="6" style="326" customWidth="1"/>
    <col min="31" max="16384" width="9" style="326"/>
  </cols>
  <sheetData>
    <row r="2" spans="1:28">
      <c r="B2" s="326">
        <v>1</v>
      </c>
      <c r="C2" s="325" t="s">
        <v>1205</v>
      </c>
    </row>
    <row r="3" spans="1:28">
      <c r="B3" s="326">
        <v>2</v>
      </c>
      <c r="C3" s="325" t="s">
        <v>1206</v>
      </c>
    </row>
    <row r="4" spans="1:28">
      <c r="B4" s="326">
        <v>3</v>
      </c>
      <c r="C4" s="1136" t="s">
        <v>1207</v>
      </c>
    </row>
    <row r="5" spans="1:28">
      <c r="B5" s="326">
        <v>4</v>
      </c>
      <c r="C5" s="1136" t="s">
        <v>1208</v>
      </c>
    </row>
    <row r="6" spans="1:28">
      <c r="B6" s="326">
        <v>5</v>
      </c>
      <c r="C6" s="1136" t="s">
        <v>1209</v>
      </c>
    </row>
    <row r="7" spans="1:28">
      <c r="B7" s="326">
        <v>6</v>
      </c>
      <c r="C7" s="1136" t="s">
        <v>1210</v>
      </c>
      <c r="D7" s="286"/>
    </row>
    <row r="11" spans="1:28">
      <c r="A11" s="543"/>
      <c r="B11" s="543">
        <v>1</v>
      </c>
      <c r="C11" s="304" t="s">
        <v>1214</v>
      </c>
    </row>
    <row r="12" spans="1:28" ht="53.45" customHeight="1">
      <c r="A12" s="543"/>
      <c r="B12" s="543"/>
      <c r="C12" s="330" t="s">
        <v>13</v>
      </c>
      <c r="D12" s="541" t="s">
        <v>3</v>
      </c>
      <c r="E12" s="617" t="s">
        <v>4</v>
      </c>
      <c r="F12" s="1104">
        <v>17</v>
      </c>
      <c r="G12" s="1105">
        <v>18</v>
      </c>
      <c r="H12" s="1105">
        <v>19</v>
      </c>
      <c r="I12" s="1105">
        <v>20</v>
      </c>
      <c r="J12" s="1105">
        <v>21</v>
      </c>
      <c r="K12" s="1105">
        <v>22</v>
      </c>
      <c r="L12" s="1105">
        <v>23</v>
      </c>
      <c r="M12" s="1105">
        <v>24</v>
      </c>
      <c r="N12" s="1105">
        <v>25</v>
      </c>
      <c r="O12" s="1105">
        <v>26</v>
      </c>
      <c r="P12" s="1105">
        <v>27</v>
      </c>
      <c r="Q12" s="1105">
        <v>28</v>
      </c>
      <c r="R12" s="1105">
        <v>29</v>
      </c>
      <c r="S12" s="1105">
        <v>30</v>
      </c>
      <c r="T12" s="1105">
        <v>31</v>
      </c>
      <c r="U12" s="1105">
        <v>32</v>
      </c>
      <c r="V12" s="1105">
        <v>33</v>
      </c>
      <c r="W12" s="1105">
        <v>34</v>
      </c>
      <c r="X12" s="1105">
        <v>35</v>
      </c>
      <c r="Y12" s="1105">
        <v>36</v>
      </c>
      <c r="Z12" s="1105">
        <v>37</v>
      </c>
      <c r="AA12" s="1105">
        <v>38</v>
      </c>
      <c r="AB12" s="1105">
        <v>39</v>
      </c>
    </row>
    <row r="13" spans="1:28" ht="23.25" customHeight="1">
      <c r="A13" s="543"/>
      <c r="B13" s="543"/>
      <c r="C13" s="620" t="s">
        <v>239</v>
      </c>
      <c r="D13" s="621">
        <f>SUM(F13:AB13)</f>
        <v>29</v>
      </c>
      <c r="E13" s="622" t="e">
        <f>D13/#REF!</f>
        <v>#REF!</v>
      </c>
      <c r="F13" s="623">
        <f t="shared" ref="F13:AB13" si="0">SUM(F15:F53)</f>
        <v>0</v>
      </c>
      <c r="G13" s="624">
        <f t="shared" si="0"/>
        <v>0</v>
      </c>
      <c r="H13" s="624">
        <f t="shared" si="0"/>
        <v>29</v>
      </c>
      <c r="I13" s="624">
        <f t="shared" si="0"/>
        <v>0</v>
      </c>
      <c r="J13" s="624">
        <f t="shared" si="0"/>
        <v>0</v>
      </c>
      <c r="K13" s="624">
        <f t="shared" si="0"/>
        <v>0</v>
      </c>
      <c r="L13" s="624">
        <f t="shared" si="0"/>
        <v>0</v>
      </c>
      <c r="M13" s="624">
        <f t="shared" si="0"/>
        <v>0</v>
      </c>
      <c r="N13" s="624">
        <f t="shared" si="0"/>
        <v>0</v>
      </c>
      <c r="O13" s="624">
        <f t="shared" si="0"/>
        <v>0</v>
      </c>
      <c r="P13" s="624">
        <f t="shared" si="0"/>
        <v>0</v>
      </c>
      <c r="Q13" s="624">
        <f t="shared" si="0"/>
        <v>0</v>
      </c>
      <c r="R13" s="624">
        <f t="shared" si="0"/>
        <v>0</v>
      </c>
      <c r="S13" s="624">
        <f t="shared" si="0"/>
        <v>0</v>
      </c>
      <c r="T13" s="624">
        <f t="shared" si="0"/>
        <v>0</v>
      </c>
      <c r="U13" s="624">
        <f t="shared" si="0"/>
        <v>0</v>
      </c>
      <c r="V13" s="624">
        <f t="shared" si="0"/>
        <v>0</v>
      </c>
      <c r="W13" s="624">
        <f t="shared" si="0"/>
        <v>0</v>
      </c>
      <c r="X13" s="624">
        <f t="shared" si="0"/>
        <v>0</v>
      </c>
      <c r="Y13" s="624">
        <f t="shared" si="0"/>
        <v>0</v>
      </c>
      <c r="Z13" s="625">
        <f t="shared" si="0"/>
        <v>0</v>
      </c>
      <c r="AA13" s="625">
        <f t="shared" si="0"/>
        <v>0</v>
      </c>
      <c r="AB13" s="626">
        <f t="shared" si="0"/>
        <v>0</v>
      </c>
    </row>
    <row r="14" spans="1:28" ht="24" customHeight="1">
      <c r="A14" s="543"/>
      <c r="B14" s="543"/>
      <c r="C14" s="627" t="s">
        <v>350</v>
      </c>
      <c r="D14" s="628">
        <f>SUM(F14:AB14)</f>
        <v>5</v>
      </c>
      <c r="E14" s="629">
        <f>D14/D13</f>
        <v>0.17241379310344829</v>
      </c>
      <c r="F14" s="630">
        <f>SUMPRODUCT((事故データ!$O$4:$O$364=F$12)*(事故データ!$T$4:$T$364="人身"))</f>
        <v>0</v>
      </c>
      <c r="G14" s="631">
        <f>SUMPRODUCT((事故データ!$O$4:$O$364=G$12)*(事故データ!$T$4:$T$364="人身"))</f>
        <v>0</v>
      </c>
      <c r="H14" s="631">
        <f>SUMPRODUCT((事故データ!$O$4:$O$364=H$12)*(事故データ!$T$4:$T$364="人身"))</f>
        <v>5</v>
      </c>
      <c r="I14" s="631">
        <f>SUMPRODUCT((事故データ!$O$4:$O$364=I$12)*(事故データ!$T$4:$T$364="人身"))</f>
        <v>0</v>
      </c>
      <c r="J14" s="631">
        <f>SUMPRODUCT((事故データ!$O$4:$O$364=J$12)*(事故データ!$T$4:$T$364="人身"))</f>
        <v>0</v>
      </c>
      <c r="K14" s="631">
        <f>SUMPRODUCT((事故データ!$O$4:$O$364=K$12)*(事故データ!$T$4:$T$364="人身"))</f>
        <v>0</v>
      </c>
      <c r="L14" s="632">
        <f>SUMPRODUCT((事故データ!$O$4:$O$364=L$12)*(事故データ!$T$4:$T$364="人身"))</f>
        <v>0</v>
      </c>
      <c r="M14" s="632">
        <f>SUMPRODUCT((事故データ!$O$4:$O$364=M$12)*(事故データ!$T$4:$T$364="人身"))</f>
        <v>0</v>
      </c>
      <c r="N14" s="632">
        <f>SUMPRODUCT((事故データ!$O$4:$O$364=N$12)*(事故データ!$T$4:$T$364="人身"))</f>
        <v>0</v>
      </c>
      <c r="O14" s="632">
        <f>SUMPRODUCT((事故データ!$O$4:$O$364=O$12)*(事故データ!$T$4:$T$364="人身"))</f>
        <v>0</v>
      </c>
      <c r="P14" s="632">
        <f>SUMPRODUCT((事故データ!$O$4:$O$364=P$12)*(事故データ!$T$4:$T$364="人身"))</f>
        <v>0</v>
      </c>
      <c r="Q14" s="632">
        <f>SUMPRODUCT((事故データ!$O$4:$O$364=Q$12)*(事故データ!$T$4:$T$364="人身"))</f>
        <v>0</v>
      </c>
      <c r="R14" s="632">
        <f>SUMPRODUCT((事故データ!$O$4:$O$364=R$12)*(事故データ!$T$4:$T$364="人身"))</f>
        <v>0</v>
      </c>
      <c r="S14" s="632">
        <f>SUMPRODUCT((事故データ!$O$4:$O$364=S$12)*(事故データ!$T$4:$T$364="人身"))</f>
        <v>0</v>
      </c>
      <c r="T14" s="632">
        <f>SUMPRODUCT((事故データ!$O$4:$O$364=T$12)*(事故データ!$T$4:$T$364="人身"))</f>
        <v>0</v>
      </c>
      <c r="U14" s="632">
        <f>SUMPRODUCT((事故データ!$O$4:$O$364=U$12)*(事故データ!$T$4:$T$364="人身"))</f>
        <v>0</v>
      </c>
      <c r="V14" s="632">
        <f>SUMPRODUCT((事故データ!$O$4:$O$364=V$12)*(事故データ!$T$4:$T$364="人身"))</f>
        <v>0</v>
      </c>
      <c r="W14" s="632">
        <f>SUMPRODUCT((事故データ!$O$4:$O$364=W$12)*(事故データ!$T$4:$T$364="人身"))</f>
        <v>0</v>
      </c>
      <c r="X14" s="632">
        <f>SUMPRODUCT((事故データ!$O$4:$O$364=X$12)*(事故データ!$T$4:$T$364="人身"))</f>
        <v>0</v>
      </c>
      <c r="Y14" s="632">
        <f>SUMPRODUCT((事故データ!$O$4:$O$364=Y$12)*(事故データ!$T$4:$T$364="人身"))</f>
        <v>0</v>
      </c>
      <c r="Z14" s="633">
        <f>SUMPRODUCT((事故データ!$O$4:$O$364=Z$12)*(事故データ!$T$4:$T$364="人身"))</f>
        <v>0</v>
      </c>
      <c r="AA14" s="633">
        <f>SUMPRODUCT((事故データ!$O$4:$O$364=AA$12)*(事故データ!$T$4:$T$364="人身"))</f>
        <v>0</v>
      </c>
      <c r="AB14" s="1153">
        <f>SUMPRODUCT((事故データ!$O$4:$O$364=AB$12)*(事故データ!$T$4:$T$364="人身"))</f>
        <v>0</v>
      </c>
    </row>
    <row r="15" spans="1:28">
      <c r="A15" s="543"/>
      <c r="B15" s="543"/>
      <c r="C15" s="634" t="str">
        <f>項目入力!C10</f>
        <v>本社</v>
      </c>
      <c r="D15" s="413">
        <f>SUM(F15:AB15)</f>
        <v>1</v>
      </c>
      <c r="E15" s="635">
        <f>D15/$D$13</f>
        <v>3.4482758620689655E-2</v>
      </c>
      <c r="F15" s="636">
        <f>SUMPRODUCT((事故データ!$O$4:$O$364=F$12)*(事故データ!$X$4:$X$364=$C15))</f>
        <v>0</v>
      </c>
      <c r="G15" s="637">
        <f>SUMPRODUCT((事故データ!$O$4:$O$364=G$12)*(事故データ!$X$4:$X$364=$C15))</f>
        <v>0</v>
      </c>
      <c r="H15" s="637">
        <f>SUMPRODUCT((事故データ!$O$4:$O$364=H$12)*(事故データ!$X$4:$X$364=$C15))</f>
        <v>1</v>
      </c>
      <c r="I15" s="637">
        <f>SUMPRODUCT((事故データ!$O$4:$O$364=I$12)*(事故データ!$X$4:$X$364=$C15))</f>
        <v>0</v>
      </c>
      <c r="J15" s="637">
        <f>SUMPRODUCT((事故データ!$O$4:$O$364=J$12)*(事故データ!$X$4:$X$364=$C15))</f>
        <v>0</v>
      </c>
      <c r="K15" s="637">
        <f>SUMPRODUCT((事故データ!$O$4:$O$364=K$12)*(事故データ!$X$4:$X$364=$C15))</f>
        <v>0</v>
      </c>
      <c r="L15" s="637">
        <f>SUMPRODUCT((事故データ!$O$4:$O$364=L$12)*(事故データ!$X$4:$X$364=$C15))</f>
        <v>0</v>
      </c>
      <c r="M15" s="637">
        <f>SUMPRODUCT((事故データ!$O$4:$O$364=M$12)*(事故データ!$X$4:$X$364=$C15))</f>
        <v>0</v>
      </c>
      <c r="N15" s="637">
        <f>SUMPRODUCT((事故データ!$O$4:$O$364=N$12)*(事故データ!$X$4:$X$364=$C15))</f>
        <v>0</v>
      </c>
      <c r="O15" s="637">
        <f>SUMPRODUCT((事故データ!$O$4:$O$364=O$12)*(事故データ!$X$4:$X$364=$C15))</f>
        <v>0</v>
      </c>
      <c r="P15" s="637">
        <f>SUMPRODUCT((事故データ!$O$4:$O$364=P$12)*(事故データ!$X$4:$X$364=$C15))</f>
        <v>0</v>
      </c>
      <c r="Q15" s="637">
        <f>SUMPRODUCT((事故データ!$O$4:$O$364=Q$12)*(事故データ!$X$4:$X$364=$C15))</f>
        <v>0</v>
      </c>
      <c r="R15" s="637">
        <f>SUMPRODUCT((事故データ!$O$4:$O$364=R$12)*(事故データ!$X$4:$X$364=$C15))</f>
        <v>0</v>
      </c>
      <c r="S15" s="637">
        <f>SUMPRODUCT((事故データ!$O$4:$O$364=S$12)*(事故データ!$X$4:$X$364=$C15))</f>
        <v>0</v>
      </c>
      <c r="T15" s="637">
        <f>SUMPRODUCT((事故データ!$O$4:$O$364=T$12)*(事故データ!$X$4:$X$364=$C15))</f>
        <v>0</v>
      </c>
      <c r="U15" s="637">
        <f>SUMPRODUCT((事故データ!$O$4:$O$364=U$12)*(事故データ!$X$4:$X$364=$C15))</f>
        <v>0</v>
      </c>
      <c r="V15" s="637">
        <f>SUMPRODUCT((事故データ!$O$4:$O$364=V$12)*(事故データ!$X$4:$X$364=$C15))</f>
        <v>0</v>
      </c>
      <c r="W15" s="637">
        <f>SUMPRODUCT((事故データ!$O$4:$O$364=W$12)*(事故データ!$X$4:$X$364=$C15))</f>
        <v>0</v>
      </c>
      <c r="X15" s="637">
        <f>SUMPRODUCT((事故データ!$O$4:$O$364=X$12)*(事故データ!$X$4:$X$364=$C15))</f>
        <v>0</v>
      </c>
      <c r="Y15" s="637">
        <f>SUMPRODUCT((事故データ!$O$4:$O$364=Y$12)*(事故データ!$X$4:$X$364=$C15))</f>
        <v>0</v>
      </c>
      <c r="Z15" s="637">
        <f>SUMPRODUCT((事故データ!$O$4:$O$364=Z$12)*(事故データ!$X$4:$X$364=$C15))</f>
        <v>0</v>
      </c>
      <c r="AA15" s="637">
        <f>SUMPRODUCT((事故データ!$O$4:$O$364=AA$12)*(事故データ!$X$4:$X$364=$C15))</f>
        <v>0</v>
      </c>
      <c r="AB15" s="638">
        <f>SUMPRODUCT((事故データ!$O$4:$O$364=AB$12)*(事故データ!$X$4:$X$364=$C15))</f>
        <v>0</v>
      </c>
    </row>
    <row r="16" spans="1:28">
      <c r="A16" s="543"/>
      <c r="B16" s="543"/>
      <c r="C16" s="639" t="str">
        <f>項目入力!C11</f>
        <v>北海道</v>
      </c>
      <c r="D16" s="356">
        <f t="shared" ref="D16:D28" si="1">SUM(F16:AB16)</f>
        <v>0</v>
      </c>
      <c r="E16" s="640">
        <f t="shared" ref="E16:E53" si="2">D16/$D$13</f>
        <v>0</v>
      </c>
      <c r="F16" s="641">
        <f>SUMPRODUCT((事故データ!$O$4:$O$364=F$12)*(事故データ!$X$4:$X$364=$C16))</f>
        <v>0</v>
      </c>
      <c r="G16" s="642">
        <f>SUMPRODUCT((事故データ!$O$4:$O$364=G$12)*(事故データ!$X$4:$X$364=$C16))</f>
        <v>0</v>
      </c>
      <c r="H16" s="642">
        <f>SUMPRODUCT((事故データ!$O$4:$O$364=H$12)*(事故データ!$X$4:$X$364=$C16))</f>
        <v>0</v>
      </c>
      <c r="I16" s="642">
        <f>SUMPRODUCT((事故データ!$O$4:$O$364=I$12)*(事故データ!$X$4:$X$364=$C16))</f>
        <v>0</v>
      </c>
      <c r="J16" s="642">
        <f>SUMPRODUCT((事故データ!$O$4:$O$364=J$12)*(事故データ!$X$4:$X$364=$C16))</f>
        <v>0</v>
      </c>
      <c r="K16" s="642">
        <f>SUMPRODUCT((事故データ!$O$4:$O$364=K$12)*(事故データ!$X$4:$X$364=$C16))</f>
        <v>0</v>
      </c>
      <c r="L16" s="642">
        <f>SUMPRODUCT((事故データ!$O$4:$O$364=L$12)*(事故データ!$X$4:$X$364=$C16))</f>
        <v>0</v>
      </c>
      <c r="M16" s="642">
        <f>SUMPRODUCT((事故データ!$O$4:$O$364=M$12)*(事故データ!$X$4:$X$364=$C16))</f>
        <v>0</v>
      </c>
      <c r="N16" s="642">
        <f>SUMPRODUCT((事故データ!$O$4:$O$364=N$12)*(事故データ!$X$4:$X$364=$C16))</f>
        <v>0</v>
      </c>
      <c r="O16" s="642">
        <f>SUMPRODUCT((事故データ!$O$4:$O$364=O$12)*(事故データ!$X$4:$X$364=$C16))</f>
        <v>0</v>
      </c>
      <c r="P16" s="642">
        <f>SUMPRODUCT((事故データ!$O$4:$O$364=P$12)*(事故データ!$X$4:$X$364=$C16))</f>
        <v>0</v>
      </c>
      <c r="Q16" s="642">
        <f>SUMPRODUCT((事故データ!$O$4:$O$364=Q$12)*(事故データ!$X$4:$X$364=$C16))</f>
        <v>0</v>
      </c>
      <c r="R16" s="642">
        <f>SUMPRODUCT((事故データ!$O$4:$O$364=R$12)*(事故データ!$X$4:$X$364=$C16))</f>
        <v>0</v>
      </c>
      <c r="S16" s="642">
        <f>SUMPRODUCT((事故データ!$O$4:$O$364=S$12)*(事故データ!$X$4:$X$364=$C16))</f>
        <v>0</v>
      </c>
      <c r="T16" s="642">
        <f>SUMPRODUCT((事故データ!$O$4:$O$364=T$12)*(事故データ!$X$4:$X$364=$C16))</f>
        <v>0</v>
      </c>
      <c r="U16" s="642">
        <f>SUMPRODUCT((事故データ!$O$4:$O$364=U$12)*(事故データ!$X$4:$X$364=$C16))</f>
        <v>0</v>
      </c>
      <c r="V16" s="642">
        <f>SUMPRODUCT((事故データ!$O$4:$O$364=V$12)*(事故データ!$X$4:$X$364=$C16))</f>
        <v>0</v>
      </c>
      <c r="W16" s="642">
        <f>SUMPRODUCT((事故データ!$O$4:$O$364=W$12)*(事故データ!$X$4:$X$364=$C16))</f>
        <v>0</v>
      </c>
      <c r="X16" s="642">
        <f>SUMPRODUCT((事故データ!$O$4:$O$364=X$12)*(事故データ!$X$4:$X$364=$C16))</f>
        <v>0</v>
      </c>
      <c r="Y16" s="642">
        <f>SUMPRODUCT((事故データ!$O$4:$O$364=Y$12)*(事故データ!$X$4:$X$364=$C16))</f>
        <v>0</v>
      </c>
      <c r="Z16" s="642">
        <f>SUMPRODUCT((事故データ!$O$4:$O$364=Z$12)*(事故データ!$X$4:$X$364=$C16))</f>
        <v>0</v>
      </c>
      <c r="AA16" s="642">
        <f>SUMPRODUCT((事故データ!$O$4:$O$364=AA$12)*(事故データ!$X$4:$X$364=$C16))</f>
        <v>0</v>
      </c>
      <c r="AB16" s="643">
        <f>SUMPRODUCT((事故データ!$O$4:$O$364=AB$12)*(事故データ!$X$4:$X$364=$C16))</f>
        <v>0</v>
      </c>
    </row>
    <row r="17" spans="1:28">
      <c r="A17" s="543"/>
      <c r="B17" s="543"/>
      <c r="C17" s="639" t="str">
        <f>項目入力!C12</f>
        <v>東北</v>
      </c>
      <c r="D17" s="356">
        <f t="shared" si="1"/>
        <v>0</v>
      </c>
      <c r="E17" s="640">
        <f t="shared" si="2"/>
        <v>0</v>
      </c>
      <c r="F17" s="641">
        <f>SUMPRODUCT((事故データ!$O$4:$O$364=F$12)*(事故データ!$X$4:$X$364=$C17))</f>
        <v>0</v>
      </c>
      <c r="G17" s="642">
        <f>SUMPRODUCT((事故データ!$O$4:$O$364=G$12)*(事故データ!$X$4:$X$364=$C17))</f>
        <v>0</v>
      </c>
      <c r="H17" s="642">
        <f>SUMPRODUCT((事故データ!$O$4:$O$364=H$12)*(事故データ!$X$4:$X$364=$C17))</f>
        <v>0</v>
      </c>
      <c r="I17" s="642">
        <f>SUMPRODUCT((事故データ!$O$4:$O$364=I$12)*(事故データ!$X$4:$X$364=$C17))</f>
        <v>0</v>
      </c>
      <c r="J17" s="642">
        <f>SUMPRODUCT((事故データ!$O$4:$O$364=J$12)*(事故データ!$X$4:$X$364=$C17))</f>
        <v>0</v>
      </c>
      <c r="K17" s="642">
        <f>SUMPRODUCT((事故データ!$O$4:$O$364=K$12)*(事故データ!$X$4:$X$364=$C17))</f>
        <v>0</v>
      </c>
      <c r="L17" s="642">
        <f>SUMPRODUCT((事故データ!$O$4:$O$364=L$12)*(事故データ!$X$4:$X$364=$C17))</f>
        <v>0</v>
      </c>
      <c r="M17" s="642">
        <f>SUMPRODUCT((事故データ!$O$4:$O$364=M$12)*(事故データ!$X$4:$X$364=$C17))</f>
        <v>0</v>
      </c>
      <c r="N17" s="642">
        <f>SUMPRODUCT((事故データ!$O$4:$O$364=N$12)*(事故データ!$X$4:$X$364=$C17))</f>
        <v>0</v>
      </c>
      <c r="O17" s="642">
        <f>SUMPRODUCT((事故データ!$O$4:$O$364=O$12)*(事故データ!$X$4:$X$364=$C17))</f>
        <v>0</v>
      </c>
      <c r="P17" s="642">
        <f>SUMPRODUCT((事故データ!$O$4:$O$364=P$12)*(事故データ!$X$4:$X$364=$C17))</f>
        <v>0</v>
      </c>
      <c r="Q17" s="642">
        <f>SUMPRODUCT((事故データ!$O$4:$O$364=Q$12)*(事故データ!$X$4:$X$364=$C17))</f>
        <v>0</v>
      </c>
      <c r="R17" s="642">
        <f>SUMPRODUCT((事故データ!$O$4:$O$364=R$12)*(事故データ!$X$4:$X$364=$C17))</f>
        <v>0</v>
      </c>
      <c r="S17" s="642">
        <f>SUMPRODUCT((事故データ!$O$4:$O$364=S$12)*(事故データ!$X$4:$X$364=$C17))</f>
        <v>0</v>
      </c>
      <c r="T17" s="642">
        <f>SUMPRODUCT((事故データ!$O$4:$O$364=T$12)*(事故データ!$X$4:$X$364=$C17))</f>
        <v>0</v>
      </c>
      <c r="U17" s="642">
        <f>SUMPRODUCT((事故データ!$O$4:$O$364=U$12)*(事故データ!$X$4:$X$364=$C17))</f>
        <v>0</v>
      </c>
      <c r="V17" s="642">
        <f>SUMPRODUCT((事故データ!$O$4:$O$364=V$12)*(事故データ!$X$4:$X$364=$C17))</f>
        <v>0</v>
      </c>
      <c r="W17" s="642">
        <f>SUMPRODUCT((事故データ!$O$4:$O$364=W$12)*(事故データ!$X$4:$X$364=$C17))</f>
        <v>0</v>
      </c>
      <c r="X17" s="642">
        <f>SUMPRODUCT((事故データ!$O$4:$O$364=X$12)*(事故データ!$X$4:$X$364=$C17))</f>
        <v>0</v>
      </c>
      <c r="Y17" s="642">
        <f>SUMPRODUCT((事故データ!$O$4:$O$364=Y$12)*(事故データ!$X$4:$X$364=$C17))</f>
        <v>0</v>
      </c>
      <c r="Z17" s="642">
        <f>SUMPRODUCT((事故データ!$O$4:$O$364=Z$12)*(事故データ!$X$4:$X$364=$C17))</f>
        <v>0</v>
      </c>
      <c r="AA17" s="642">
        <f>SUMPRODUCT((事故データ!$O$4:$O$364=AA$12)*(事故データ!$X$4:$X$364=$C17))</f>
        <v>0</v>
      </c>
      <c r="AB17" s="643">
        <f>SUMPRODUCT((事故データ!$O$4:$O$364=AB$12)*(事故データ!$X$4:$X$364=$C17))</f>
        <v>0</v>
      </c>
    </row>
    <row r="18" spans="1:28">
      <c r="A18" s="543"/>
      <c r="B18" s="543"/>
      <c r="C18" s="639" t="str">
        <f>項目入力!C13</f>
        <v>関東</v>
      </c>
      <c r="D18" s="356">
        <f t="shared" si="1"/>
        <v>7</v>
      </c>
      <c r="E18" s="640">
        <f t="shared" si="2"/>
        <v>0.2413793103448276</v>
      </c>
      <c r="F18" s="641">
        <f>SUMPRODUCT((事故データ!$O$4:$O$364=F$12)*(事故データ!$X$4:$X$364=$C18))</f>
        <v>0</v>
      </c>
      <c r="G18" s="642">
        <f>SUMPRODUCT((事故データ!$O$4:$O$364=G$12)*(事故データ!$X$4:$X$364=$C18))</f>
        <v>0</v>
      </c>
      <c r="H18" s="642">
        <f>SUMPRODUCT((事故データ!$O$4:$O$364=H$12)*(事故データ!$X$4:$X$364=$C18))</f>
        <v>7</v>
      </c>
      <c r="I18" s="642">
        <f>SUMPRODUCT((事故データ!$O$4:$O$364=I$12)*(事故データ!$X$4:$X$364=$C18))</f>
        <v>0</v>
      </c>
      <c r="J18" s="642">
        <f>SUMPRODUCT((事故データ!$O$4:$O$364=J$12)*(事故データ!$X$4:$X$364=$C18))</f>
        <v>0</v>
      </c>
      <c r="K18" s="642">
        <f>SUMPRODUCT((事故データ!$O$4:$O$364=K$12)*(事故データ!$X$4:$X$364=$C18))</f>
        <v>0</v>
      </c>
      <c r="L18" s="642">
        <f>SUMPRODUCT((事故データ!$O$4:$O$364=L$12)*(事故データ!$X$4:$X$364=$C18))</f>
        <v>0</v>
      </c>
      <c r="M18" s="642">
        <f>SUMPRODUCT((事故データ!$O$4:$O$364=M$12)*(事故データ!$X$4:$X$364=$C18))</f>
        <v>0</v>
      </c>
      <c r="N18" s="642">
        <f>SUMPRODUCT((事故データ!$O$4:$O$364=N$12)*(事故データ!$X$4:$X$364=$C18))</f>
        <v>0</v>
      </c>
      <c r="O18" s="642">
        <f>SUMPRODUCT((事故データ!$O$4:$O$364=O$12)*(事故データ!$X$4:$X$364=$C18))</f>
        <v>0</v>
      </c>
      <c r="P18" s="642">
        <f>SUMPRODUCT((事故データ!$O$4:$O$364=P$12)*(事故データ!$X$4:$X$364=$C18))</f>
        <v>0</v>
      </c>
      <c r="Q18" s="642">
        <f>SUMPRODUCT((事故データ!$O$4:$O$364=Q$12)*(事故データ!$X$4:$X$364=$C18))</f>
        <v>0</v>
      </c>
      <c r="R18" s="642">
        <f>SUMPRODUCT((事故データ!$O$4:$O$364=R$12)*(事故データ!$X$4:$X$364=$C18))</f>
        <v>0</v>
      </c>
      <c r="S18" s="642">
        <f>SUMPRODUCT((事故データ!$O$4:$O$364=S$12)*(事故データ!$X$4:$X$364=$C18))</f>
        <v>0</v>
      </c>
      <c r="T18" s="642">
        <f>SUMPRODUCT((事故データ!$O$4:$O$364=T$12)*(事故データ!$X$4:$X$364=$C18))</f>
        <v>0</v>
      </c>
      <c r="U18" s="642">
        <f>SUMPRODUCT((事故データ!$O$4:$O$364=U$12)*(事故データ!$X$4:$X$364=$C18))</f>
        <v>0</v>
      </c>
      <c r="V18" s="642">
        <f>SUMPRODUCT((事故データ!$O$4:$O$364=V$12)*(事故データ!$X$4:$X$364=$C18))</f>
        <v>0</v>
      </c>
      <c r="W18" s="642">
        <f>SUMPRODUCT((事故データ!$O$4:$O$364=W$12)*(事故データ!$X$4:$X$364=$C18))</f>
        <v>0</v>
      </c>
      <c r="X18" s="642">
        <f>SUMPRODUCT((事故データ!$O$4:$O$364=X$12)*(事故データ!$X$4:$X$364=$C18))</f>
        <v>0</v>
      </c>
      <c r="Y18" s="642">
        <f>SUMPRODUCT((事故データ!$O$4:$O$364=Y$12)*(事故データ!$X$4:$X$364=$C18))</f>
        <v>0</v>
      </c>
      <c r="Z18" s="642">
        <f>SUMPRODUCT((事故データ!$O$4:$O$364=Z$12)*(事故データ!$X$4:$X$364=$C18))</f>
        <v>0</v>
      </c>
      <c r="AA18" s="642">
        <f>SUMPRODUCT((事故データ!$O$4:$O$364=AA$12)*(事故データ!$X$4:$X$364=$C18))</f>
        <v>0</v>
      </c>
      <c r="AB18" s="643">
        <f>SUMPRODUCT((事故データ!$O$4:$O$364=AB$12)*(事故データ!$X$4:$X$364=$C18))</f>
        <v>0</v>
      </c>
    </row>
    <row r="19" spans="1:28">
      <c r="A19" s="543"/>
      <c r="B19" s="543"/>
      <c r="C19" s="639" t="str">
        <f>項目入力!C14</f>
        <v>東海</v>
      </c>
      <c r="D19" s="356">
        <f t="shared" si="1"/>
        <v>4</v>
      </c>
      <c r="E19" s="640">
        <f t="shared" si="2"/>
        <v>0.13793103448275862</v>
      </c>
      <c r="F19" s="641">
        <f>SUMPRODUCT((事故データ!$O$4:$O$364=F$12)*(事故データ!$X$4:$X$364=$C19))</f>
        <v>0</v>
      </c>
      <c r="G19" s="642">
        <f>SUMPRODUCT((事故データ!$O$4:$O$364=G$12)*(事故データ!$X$4:$X$364=$C19))</f>
        <v>0</v>
      </c>
      <c r="H19" s="642">
        <f>SUMPRODUCT((事故データ!$O$4:$O$364=H$12)*(事故データ!$X$4:$X$364=$C19))</f>
        <v>4</v>
      </c>
      <c r="I19" s="642">
        <f>SUMPRODUCT((事故データ!$O$4:$O$364=I$12)*(事故データ!$X$4:$X$364=$C19))</f>
        <v>0</v>
      </c>
      <c r="J19" s="642">
        <f>SUMPRODUCT((事故データ!$O$4:$O$364=J$12)*(事故データ!$X$4:$X$364=$C19))</f>
        <v>0</v>
      </c>
      <c r="K19" s="642">
        <f>SUMPRODUCT((事故データ!$O$4:$O$364=K$12)*(事故データ!$X$4:$X$364=$C19))</f>
        <v>0</v>
      </c>
      <c r="L19" s="642">
        <f>SUMPRODUCT((事故データ!$O$4:$O$364=L$12)*(事故データ!$X$4:$X$364=$C19))</f>
        <v>0</v>
      </c>
      <c r="M19" s="642">
        <f>SUMPRODUCT((事故データ!$O$4:$O$364=M$12)*(事故データ!$X$4:$X$364=$C19))</f>
        <v>0</v>
      </c>
      <c r="N19" s="642">
        <f>SUMPRODUCT((事故データ!$O$4:$O$364=N$12)*(事故データ!$X$4:$X$364=$C19))</f>
        <v>0</v>
      </c>
      <c r="O19" s="642">
        <f>SUMPRODUCT((事故データ!$O$4:$O$364=O$12)*(事故データ!$X$4:$X$364=$C19))</f>
        <v>0</v>
      </c>
      <c r="P19" s="642">
        <f>SUMPRODUCT((事故データ!$O$4:$O$364=P$12)*(事故データ!$X$4:$X$364=$C19))</f>
        <v>0</v>
      </c>
      <c r="Q19" s="642">
        <f>SUMPRODUCT((事故データ!$O$4:$O$364=Q$12)*(事故データ!$X$4:$X$364=$C19))</f>
        <v>0</v>
      </c>
      <c r="R19" s="642">
        <f>SUMPRODUCT((事故データ!$O$4:$O$364=R$12)*(事故データ!$X$4:$X$364=$C19))</f>
        <v>0</v>
      </c>
      <c r="S19" s="642">
        <f>SUMPRODUCT((事故データ!$O$4:$O$364=S$12)*(事故データ!$X$4:$X$364=$C19))</f>
        <v>0</v>
      </c>
      <c r="T19" s="642">
        <f>SUMPRODUCT((事故データ!$O$4:$O$364=T$12)*(事故データ!$X$4:$X$364=$C19))</f>
        <v>0</v>
      </c>
      <c r="U19" s="642">
        <f>SUMPRODUCT((事故データ!$O$4:$O$364=U$12)*(事故データ!$X$4:$X$364=$C19))</f>
        <v>0</v>
      </c>
      <c r="V19" s="642">
        <f>SUMPRODUCT((事故データ!$O$4:$O$364=V$12)*(事故データ!$X$4:$X$364=$C19))</f>
        <v>0</v>
      </c>
      <c r="W19" s="642">
        <f>SUMPRODUCT((事故データ!$O$4:$O$364=W$12)*(事故データ!$X$4:$X$364=$C19))</f>
        <v>0</v>
      </c>
      <c r="X19" s="642">
        <f>SUMPRODUCT((事故データ!$O$4:$O$364=X$12)*(事故データ!$X$4:$X$364=$C19))</f>
        <v>0</v>
      </c>
      <c r="Y19" s="642">
        <f>SUMPRODUCT((事故データ!$O$4:$O$364=Y$12)*(事故データ!$X$4:$X$364=$C19))</f>
        <v>0</v>
      </c>
      <c r="Z19" s="642">
        <f>SUMPRODUCT((事故データ!$O$4:$O$364=Z$12)*(事故データ!$X$4:$X$364=$C19))</f>
        <v>0</v>
      </c>
      <c r="AA19" s="642">
        <f>SUMPRODUCT((事故データ!$O$4:$O$364=AA$12)*(事故データ!$X$4:$X$364=$C19))</f>
        <v>0</v>
      </c>
      <c r="AB19" s="643">
        <f>SUMPRODUCT((事故データ!$O$4:$O$364=AB$12)*(事故データ!$X$4:$X$364=$C19))</f>
        <v>0</v>
      </c>
    </row>
    <row r="20" spans="1:28">
      <c r="A20" s="543"/>
      <c r="B20" s="543"/>
      <c r="C20" s="639" t="str">
        <f>項目入力!C15</f>
        <v>関東</v>
      </c>
      <c r="D20" s="356">
        <f t="shared" si="1"/>
        <v>7</v>
      </c>
      <c r="E20" s="640">
        <f t="shared" si="2"/>
        <v>0.2413793103448276</v>
      </c>
      <c r="F20" s="641">
        <f>SUMPRODUCT((事故データ!$O$4:$O$364=F$12)*(事故データ!$X$4:$X$364=$C20))</f>
        <v>0</v>
      </c>
      <c r="G20" s="642">
        <f>SUMPRODUCT((事故データ!$O$4:$O$364=G$12)*(事故データ!$X$4:$X$364=$C20))</f>
        <v>0</v>
      </c>
      <c r="H20" s="642">
        <f>SUMPRODUCT((事故データ!$O$4:$O$364=H$12)*(事故データ!$X$4:$X$364=$C20))</f>
        <v>7</v>
      </c>
      <c r="I20" s="642">
        <f>SUMPRODUCT((事故データ!$O$4:$O$364=I$12)*(事故データ!$X$4:$X$364=$C20))</f>
        <v>0</v>
      </c>
      <c r="J20" s="642">
        <f>SUMPRODUCT((事故データ!$O$4:$O$364=J$12)*(事故データ!$X$4:$X$364=$C20))</f>
        <v>0</v>
      </c>
      <c r="K20" s="642">
        <f>SUMPRODUCT((事故データ!$O$4:$O$364=K$12)*(事故データ!$X$4:$X$364=$C20))</f>
        <v>0</v>
      </c>
      <c r="L20" s="642">
        <f>SUMPRODUCT((事故データ!$O$4:$O$364=L$12)*(事故データ!$X$4:$X$364=$C20))</f>
        <v>0</v>
      </c>
      <c r="M20" s="642">
        <f>SUMPRODUCT((事故データ!$O$4:$O$364=M$12)*(事故データ!$X$4:$X$364=$C20))</f>
        <v>0</v>
      </c>
      <c r="N20" s="642">
        <f>SUMPRODUCT((事故データ!$O$4:$O$364=N$12)*(事故データ!$X$4:$X$364=$C20))</f>
        <v>0</v>
      </c>
      <c r="O20" s="642">
        <f>SUMPRODUCT((事故データ!$O$4:$O$364=O$12)*(事故データ!$X$4:$X$364=$C20))</f>
        <v>0</v>
      </c>
      <c r="P20" s="642">
        <f>SUMPRODUCT((事故データ!$O$4:$O$364=P$12)*(事故データ!$X$4:$X$364=$C20))</f>
        <v>0</v>
      </c>
      <c r="Q20" s="642">
        <f>SUMPRODUCT((事故データ!$O$4:$O$364=Q$12)*(事故データ!$X$4:$X$364=$C20))</f>
        <v>0</v>
      </c>
      <c r="R20" s="642">
        <f>SUMPRODUCT((事故データ!$O$4:$O$364=R$12)*(事故データ!$X$4:$X$364=$C20))</f>
        <v>0</v>
      </c>
      <c r="S20" s="642">
        <f>SUMPRODUCT((事故データ!$O$4:$O$364=S$12)*(事故データ!$X$4:$X$364=$C20))</f>
        <v>0</v>
      </c>
      <c r="T20" s="642">
        <f>SUMPRODUCT((事故データ!$O$4:$O$364=T$12)*(事故データ!$X$4:$X$364=$C20))</f>
        <v>0</v>
      </c>
      <c r="U20" s="642">
        <f>SUMPRODUCT((事故データ!$O$4:$O$364=U$12)*(事故データ!$X$4:$X$364=$C20))</f>
        <v>0</v>
      </c>
      <c r="V20" s="642">
        <f>SUMPRODUCT((事故データ!$O$4:$O$364=V$12)*(事故データ!$X$4:$X$364=$C20))</f>
        <v>0</v>
      </c>
      <c r="W20" s="642">
        <f>SUMPRODUCT((事故データ!$O$4:$O$364=W$12)*(事故データ!$X$4:$X$364=$C20))</f>
        <v>0</v>
      </c>
      <c r="X20" s="642">
        <f>SUMPRODUCT((事故データ!$O$4:$O$364=X$12)*(事故データ!$X$4:$X$364=$C20))</f>
        <v>0</v>
      </c>
      <c r="Y20" s="642">
        <f>SUMPRODUCT((事故データ!$O$4:$O$364=Y$12)*(事故データ!$X$4:$X$364=$C20))</f>
        <v>0</v>
      </c>
      <c r="Z20" s="642">
        <f>SUMPRODUCT((事故データ!$O$4:$O$364=Z$12)*(事故データ!$X$4:$X$364=$C20))</f>
        <v>0</v>
      </c>
      <c r="AA20" s="642">
        <f>SUMPRODUCT((事故データ!$O$4:$O$364=AA$12)*(事故データ!$X$4:$X$364=$C20))</f>
        <v>0</v>
      </c>
      <c r="AB20" s="643">
        <f>SUMPRODUCT((事故データ!$O$4:$O$364=AB$12)*(事故データ!$X$4:$X$364=$C20))</f>
        <v>0</v>
      </c>
    </row>
    <row r="21" spans="1:28">
      <c r="A21" s="543"/>
      <c r="B21" s="543"/>
      <c r="C21" s="639" t="str">
        <f>項目入力!C16</f>
        <v>中国</v>
      </c>
      <c r="D21" s="356">
        <f t="shared" si="1"/>
        <v>1</v>
      </c>
      <c r="E21" s="640">
        <f t="shared" si="2"/>
        <v>3.4482758620689655E-2</v>
      </c>
      <c r="F21" s="641">
        <f>SUMPRODUCT((事故データ!$O$4:$O$364=F$12)*(事故データ!$X$4:$X$364=$C21))</f>
        <v>0</v>
      </c>
      <c r="G21" s="642">
        <f>SUMPRODUCT((事故データ!$O$4:$O$364=G$12)*(事故データ!$X$4:$X$364=$C21))</f>
        <v>0</v>
      </c>
      <c r="H21" s="642">
        <f>SUMPRODUCT((事故データ!$O$4:$O$364=H$12)*(事故データ!$X$4:$X$364=$C21))</f>
        <v>1</v>
      </c>
      <c r="I21" s="642">
        <f>SUMPRODUCT((事故データ!$O$4:$O$364=I$12)*(事故データ!$X$4:$X$364=$C21))</f>
        <v>0</v>
      </c>
      <c r="J21" s="642">
        <f>SUMPRODUCT((事故データ!$O$4:$O$364=J$12)*(事故データ!$X$4:$X$364=$C21))</f>
        <v>0</v>
      </c>
      <c r="K21" s="642">
        <f>SUMPRODUCT((事故データ!$O$4:$O$364=K$12)*(事故データ!$X$4:$X$364=$C21))</f>
        <v>0</v>
      </c>
      <c r="L21" s="642">
        <f>SUMPRODUCT((事故データ!$O$4:$O$364=L$12)*(事故データ!$X$4:$X$364=$C21))</f>
        <v>0</v>
      </c>
      <c r="M21" s="642">
        <f>SUMPRODUCT((事故データ!$O$4:$O$364=M$12)*(事故データ!$X$4:$X$364=$C21))</f>
        <v>0</v>
      </c>
      <c r="N21" s="642">
        <f>SUMPRODUCT((事故データ!$O$4:$O$364=N$12)*(事故データ!$X$4:$X$364=$C21))</f>
        <v>0</v>
      </c>
      <c r="O21" s="642">
        <f>SUMPRODUCT((事故データ!$O$4:$O$364=O$12)*(事故データ!$X$4:$X$364=$C21))</f>
        <v>0</v>
      </c>
      <c r="P21" s="642">
        <f>SUMPRODUCT((事故データ!$O$4:$O$364=P$12)*(事故データ!$X$4:$X$364=$C21))</f>
        <v>0</v>
      </c>
      <c r="Q21" s="642">
        <f>SUMPRODUCT((事故データ!$O$4:$O$364=Q$12)*(事故データ!$X$4:$X$364=$C21))</f>
        <v>0</v>
      </c>
      <c r="R21" s="642">
        <f>SUMPRODUCT((事故データ!$O$4:$O$364=R$12)*(事故データ!$X$4:$X$364=$C21))</f>
        <v>0</v>
      </c>
      <c r="S21" s="642">
        <f>SUMPRODUCT((事故データ!$O$4:$O$364=S$12)*(事故データ!$X$4:$X$364=$C21))</f>
        <v>0</v>
      </c>
      <c r="T21" s="642">
        <f>SUMPRODUCT((事故データ!$O$4:$O$364=T$12)*(事故データ!$X$4:$X$364=$C21))</f>
        <v>0</v>
      </c>
      <c r="U21" s="642">
        <f>SUMPRODUCT((事故データ!$O$4:$O$364=U$12)*(事故データ!$X$4:$X$364=$C21))</f>
        <v>0</v>
      </c>
      <c r="V21" s="642">
        <f>SUMPRODUCT((事故データ!$O$4:$O$364=V$12)*(事故データ!$X$4:$X$364=$C21))</f>
        <v>0</v>
      </c>
      <c r="W21" s="642">
        <f>SUMPRODUCT((事故データ!$O$4:$O$364=W$12)*(事故データ!$X$4:$X$364=$C21))</f>
        <v>0</v>
      </c>
      <c r="X21" s="642">
        <f>SUMPRODUCT((事故データ!$O$4:$O$364=X$12)*(事故データ!$X$4:$X$364=$C21))</f>
        <v>0</v>
      </c>
      <c r="Y21" s="642">
        <f>SUMPRODUCT((事故データ!$O$4:$O$364=Y$12)*(事故データ!$X$4:$X$364=$C21))</f>
        <v>0</v>
      </c>
      <c r="Z21" s="642">
        <f>SUMPRODUCT((事故データ!$O$4:$O$364=Z$12)*(事故データ!$X$4:$X$364=$C21))</f>
        <v>0</v>
      </c>
      <c r="AA21" s="642">
        <f>SUMPRODUCT((事故データ!$O$4:$O$364=AA$12)*(事故データ!$X$4:$X$364=$C21))</f>
        <v>0</v>
      </c>
      <c r="AB21" s="643">
        <f>SUMPRODUCT((事故データ!$O$4:$O$364=AB$12)*(事故データ!$X$4:$X$364=$C21))</f>
        <v>0</v>
      </c>
    </row>
    <row r="22" spans="1:28">
      <c r="A22" s="543"/>
      <c r="B22" s="543"/>
      <c r="C22" s="639" t="str">
        <f>項目入力!C17</f>
        <v>四国</v>
      </c>
      <c r="D22" s="356">
        <f t="shared" si="1"/>
        <v>1</v>
      </c>
      <c r="E22" s="640">
        <f t="shared" si="2"/>
        <v>3.4482758620689655E-2</v>
      </c>
      <c r="F22" s="641">
        <f>SUMPRODUCT((事故データ!$O$4:$O$364=F$12)*(事故データ!$X$4:$X$364=$C22))</f>
        <v>0</v>
      </c>
      <c r="G22" s="642">
        <f>SUMPRODUCT((事故データ!$O$4:$O$364=G$12)*(事故データ!$X$4:$X$364=$C22))</f>
        <v>0</v>
      </c>
      <c r="H22" s="642">
        <f>SUMPRODUCT((事故データ!$O$4:$O$364=H$12)*(事故データ!$X$4:$X$364=$C22))</f>
        <v>1</v>
      </c>
      <c r="I22" s="642">
        <f>SUMPRODUCT((事故データ!$O$4:$O$364=I$12)*(事故データ!$X$4:$X$364=$C22))</f>
        <v>0</v>
      </c>
      <c r="J22" s="642">
        <f>SUMPRODUCT((事故データ!$O$4:$O$364=J$12)*(事故データ!$X$4:$X$364=$C22))</f>
        <v>0</v>
      </c>
      <c r="K22" s="642">
        <f>SUMPRODUCT((事故データ!$O$4:$O$364=K$12)*(事故データ!$X$4:$X$364=$C22))</f>
        <v>0</v>
      </c>
      <c r="L22" s="642">
        <f>SUMPRODUCT((事故データ!$O$4:$O$364=L$12)*(事故データ!$X$4:$X$364=$C22))</f>
        <v>0</v>
      </c>
      <c r="M22" s="642">
        <f>SUMPRODUCT((事故データ!$O$4:$O$364=M$12)*(事故データ!$X$4:$X$364=$C22))</f>
        <v>0</v>
      </c>
      <c r="N22" s="642">
        <f>SUMPRODUCT((事故データ!$O$4:$O$364=N$12)*(事故データ!$X$4:$X$364=$C22))</f>
        <v>0</v>
      </c>
      <c r="O22" s="642">
        <f>SUMPRODUCT((事故データ!$O$4:$O$364=O$12)*(事故データ!$X$4:$X$364=$C22))</f>
        <v>0</v>
      </c>
      <c r="P22" s="642">
        <f>SUMPRODUCT((事故データ!$O$4:$O$364=P$12)*(事故データ!$X$4:$X$364=$C22))</f>
        <v>0</v>
      </c>
      <c r="Q22" s="642">
        <f>SUMPRODUCT((事故データ!$O$4:$O$364=Q$12)*(事故データ!$X$4:$X$364=$C22))</f>
        <v>0</v>
      </c>
      <c r="R22" s="642">
        <f>SUMPRODUCT((事故データ!$O$4:$O$364=R$12)*(事故データ!$X$4:$X$364=$C22))</f>
        <v>0</v>
      </c>
      <c r="S22" s="642">
        <f>SUMPRODUCT((事故データ!$O$4:$O$364=S$12)*(事故データ!$X$4:$X$364=$C22))</f>
        <v>0</v>
      </c>
      <c r="T22" s="642">
        <f>SUMPRODUCT((事故データ!$O$4:$O$364=T$12)*(事故データ!$X$4:$X$364=$C22))</f>
        <v>0</v>
      </c>
      <c r="U22" s="642">
        <f>SUMPRODUCT((事故データ!$O$4:$O$364=U$12)*(事故データ!$X$4:$X$364=$C22))</f>
        <v>0</v>
      </c>
      <c r="V22" s="642">
        <f>SUMPRODUCT((事故データ!$O$4:$O$364=V$12)*(事故データ!$X$4:$X$364=$C22))</f>
        <v>0</v>
      </c>
      <c r="W22" s="642">
        <f>SUMPRODUCT((事故データ!$O$4:$O$364=W$12)*(事故データ!$X$4:$X$364=$C22))</f>
        <v>0</v>
      </c>
      <c r="X22" s="642">
        <f>SUMPRODUCT((事故データ!$O$4:$O$364=X$12)*(事故データ!$X$4:$X$364=$C22))</f>
        <v>0</v>
      </c>
      <c r="Y22" s="642">
        <f>SUMPRODUCT((事故データ!$O$4:$O$364=Y$12)*(事故データ!$X$4:$X$364=$C22))</f>
        <v>0</v>
      </c>
      <c r="Z22" s="642">
        <f>SUMPRODUCT((事故データ!$O$4:$O$364=Z$12)*(事故データ!$X$4:$X$364=$C22))</f>
        <v>0</v>
      </c>
      <c r="AA22" s="642">
        <f>SUMPRODUCT((事故データ!$O$4:$O$364=AA$12)*(事故データ!$X$4:$X$364=$C22))</f>
        <v>0</v>
      </c>
      <c r="AB22" s="643">
        <f>SUMPRODUCT((事故データ!$O$4:$O$364=AB$12)*(事故データ!$X$4:$X$364=$C22))</f>
        <v>0</v>
      </c>
    </row>
    <row r="23" spans="1:28">
      <c r="A23" s="543"/>
      <c r="B23" s="543"/>
      <c r="C23" s="639" t="str">
        <f>項目入力!C18</f>
        <v>九州</v>
      </c>
      <c r="D23" s="356">
        <f t="shared" si="1"/>
        <v>8</v>
      </c>
      <c r="E23" s="640">
        <f t="shared" si="2"/>
        <v>0.27586206896551724</v>
      </c>
      <c r="F23" s="641">
        <f>SUMPRODUCT((事故データ!$O$4:$O$364=F$12)*(事故データ!$X$4:$X$364=$C23))</f>
        <v>0</v>
      </c>
      <c r="G23" s="642">
        <f>SUMPRODUCT((事故データ!$O$4:$O$364=G$12)*(事故データ!$X$4:$X$364=$C23))</f>
        <v>0</v>
      </c>
      <c r="H23" s="642">
        <f>SUMPRODUCT((事故データ!$O$4:$O$364=H$12)*(事故データ!$X$4:$X$364=$C23))</f>
        <v>8</v>
      </c>
      <c r="I23" s="642">
        <f>SUMPRODUCT((事故データ!$O$4:$O$364=I$12)*(事故データ!$X$4:$X$364=$C23))</f>
        <v>0</v>
      </c>
      <c r="J23" s="642">
        <f>SUMPRODUCT((事故データ!$O$4:$O$364=J$12)*(事故データ!$X$4:$X$364=$C23))</f>
        <v>0</v>
      </c>
      <c r="K23" s="642">
        <f>SUMPRODUCT((事故データ!$O$4:$O$364=K$12)*(事故データ!$X$4:$X$364=$C23))</f>
        <v>0</v>
      </c>
      <c r="L23" s="642">
        <f>SUMPRODUCT((事故データ!$O$4:$O$364=L$12)*(事故データ!$X$4:$X$364=$C23))</f>
        <v>0</v>
      </c>
      <c r="M23" s="642">
        <f>SUMPRODUCT((事故データ!$O$4:$O$364=M$12)*(事故データ!$X$4:$X$364=$C23))</f>
        <v>0</v>
      </c>
      <c r="N23" s="642">
        <f>SUMPRODUCT((事故データ!$O$4:$O$364=N$12)*(事故データ!$X$4:$X$364=$C23))</f>
        <v>0</v>
      </c>
      <c r="O23" s="642">
        <f>SUMPRODUCT((事故データ!$O$4:$O$364=O$12)*(事故データ!$X$4:$X$364=$C23))</f>
        <v>0</v>
      </c>
      <c r="P23" s="642">
        <f>SUMPRODUCT((事故データ!$O$4:$O$364=P$12)*(事故データ!$X$4:$X$364=$C23))</f>
        <v>0</v>
      </c>
      <c r="Q23" s="642">
        <f>SUMPRODUCT((事故データ!$O$4:$O$364=Q$12)*(事故データ!$X$4:$X$364=$C23))</f>
        <v>0</v>
      </c>
      <c r="R23" s="642">
        <f>SUMPRODUCT((事故データ!$O$4:$O$364=R$12)*(事故データ!$X$4:$X$364=$C23))</f>
        <v>0</v>
      </c>
      <c r="S23" s="642">
        <f>SUMPRODUCT((事故データ!$O$4:$O$364=S$12)*(事故データ!$X$4:$X$364=$C23))</f>
        <v>0</v>
      </c>
      <c r="T23" s="642">
        <f>SUMPRODUCT((事故データ!$O$4:$O$364=T$12)*(事故データ!$X$4:$X$364=$C23))</f>
        <v>0</v>
      </c>
      <c r="U23" s="642">
        <f>SUMPRODUCT((事故データ!$O$4:$O$364=U$12)*(事故データ!$X$4:$X$364=$C23))</f>
        <v>0</v>
      </c>
      <c r="V23" s="642">
        <f>SUMPRODUCT((事故データ!$O$4:$O$364=V$12)*(事故データ!$X$4:$X$364=$C23))</f>
        <v>0</v>
      </c>
      <c r="W23" s="642">
        <f>SUMPRODUCT((事故データ!$O$4:$O$364=W$12)*(事故データ!$X$4:$X$364=$C23))</f>
        <v>0</v>
      </c>
      <c r="X23" s="642">
        <f>SUMPRODUCT((事故データ!$O$4:$O$364=X$12)*(事故データ!$X$4:$X$364=$C23))</f>
        <v>0</v>
      </c>
      <c r="Y23" s="642">
        <f>SUMPRODUCT((事故データ!$O$4:$O$364=Y$12)*(事故データ!$X$4:$X$364=$C23))</f>
        <v>0</v>
      </c>
      <c r="Z23" s="642">
        <f>SUMPRODUCT((事故データ!$O$4:$O$364=Z$12)*(事故データ!$X$4:$X$364=$C23))</f>
        <v>0</v>
      </c>
      <c r="AA23" s="642">
        <f>SUMPRODUCT((事故データ!$O$4:$O$364=AA$12)*(事故データ!$X$4:$X$364=$C23))</f>
        <v>0</v>
      </c>
      <c r="AB23" s="643">
        <f>SUMPRODUCT((事故データ!$O$4:$O$364=AB$12)*(事故データ!$X$4:$X$364=$C23))</f>
        <v>0</v>
      </c>
    </row>
    <row r="24" spans="1:28">
      <c r="A24" s="543"/>
      <c r="B24" s="543"/>
      <c r="C24" s="639">
        <f>項目入力!C19</f>
        <v>0</v>
      </c>
      <c r="D24" s="356">
        <f t="shared" si="1"/>
        <v>0</v>
      </c>
      <c r="E24" s="640">
        <f t="shared" si="2"/>
        <v>0</v>
      </c>
      <c r="F24" s="641">
        <f>SUMPRODUCT((事故データ!$O$4:$O$364=F$12)*(事故データ!$X$4:$X$364=$C24))</f>
        <v>0</v>
      </c>
      <c r="G24" s="642">
        <f>SUMPRODUCT((事故データ!$O$4:$O$364=G$12)*(事故データ!$X$4:$X$364=$C24))</f>
        <v>0</v>
      </c>
      <c r="H24" s="642">
        <f>SUMPRODUCT((事故データ!$O$4:$O$364=H$12)*(事故データ!$X$4:$X$364=$C24))</f>
        <v>0</v>
      </c>
      <c r="I24" s="642">
        <f>SUMPRODUCT((事故データ!$O$4:$O$364=I$12)*(事故データ!$X$4:$X$364=$C24))</f>
        <v>0</v>
      </c>
      <c r="J24" s="642">
        <f>SUMPRODUCT((事故データ!$O$4:$O$364=J$12)*(事故データ!$X$4:$X$364=$C24))</f>
        <v>0</v>
      </c>
      <c r="K24" s="642">
        <f>SUMPRODUCT((事故データ!$O$4:$O$364=K$12)*(事故データ!$X$4:$X$364=$C24))</f>
        <v>0</v>
      </c>
      <c r="L24" s="642">
        <f>SUMPRODUCT((事故データ!$O$4:$O$364=L$12)*(事故データ!$X$4:$X$364=$C24))</f>
        <v>0</v>
      </c>
      <c r="M24" s="642">
        <f>SUMPRODUCT((事故データ!$O$4:$O$364=M$12)*(事故データ!$X$4:$X$364=$C24))</f>
        <v>0</v>
      </c>
      <c r="N24" s="642">
        <f>SUMPRODUCT((事故データ!$O$4:$O$364=N$12)*(事故データ!$X$4:$X$364=$C24))</f>
        <v>0</v>
      </c>
      <c r="O24" s="642">
        <f>SUMPRODUCT((事故データ!$O$4:$O$364=O$12)*(事故データ!$X$4:$X$364=$C24))</f>
        <v>0</v>
      </c>
      <c r="P24" s="642">
        <f>SUMPRODUCT((事故データ!$O$4:$O$364=P$12)*(事故データ!$X$4:$X$364=$C24))</f>
        <v>0</v>
      </c>
      <c r="Q24" s="642">
        <f>SUMPRODUCT((事故データ!$O$4:$O$364=Q$12)*(事故データ!$X$4:$X$364=$C24))</f>
        <v>0</v>
      </c>
      <c r="R24" s="642">
        <f>SUMPRODUCT((事故データ!$O$4:$O$364=R$12)*(事故データ!$X$4:$X$364=$C24))</f>
        <v>0</v>
      </c>
      <c r="S24" s="642">
        <f>SUMPRODUCT((事故データ!$O$4:$O$364=S$12)*(事故データ!$X$4:$X$364=$C24))</f>
        <v>0</v>
      </c>
      <c r="T24" s="642">
        <f>SUMPRODUCT((事故データ!$O$4:$O$364=T$12)*(事故データ!$X$4:$X$364=$C24))</f>
        <v>0</v>
      </c>
      <c r="U24" s="642">
        <f>SUMPRODUCT((事故データ!$O$4:$O$364=U$12)*(事故データ!$X$4:$X$364=$C24))</f>
        <v>0</v>
      </c>
      <c r="V24" s="642">
        <f>SUMPRODUCT((事故データ!$O$4:$O$364=V$12)*(事故データ!$X$4:$X$364=$C24))</f>
        <v>0</v>
      </c>
      <c r="W24" s="642">
        <f>SUMPRODUCT((事故データ!$O$4:$O$364=W$12)*(事故データ!$X$4:$X$364=$C24))</f>
        <v>0</v>
      </c>
      <c r="X24" s="642">
        <f>SUMPRODUCT((事故データ!$O$4:$O$364=X$12)*(事故データ!$X$4:$X$364=$C24))</f>
        <v>0</v>
      </c>
      <c r="Y24" s="642">
        <f>SUMPRODUCT((事故データ!$O$4:$O$364=Y$12)*(事故データ!$X$4:$X$364=$C24))</f>
        <v>0</v>
      </c>
      <c r="Z24" s="642">
        <f>SUMPRODUCT((事故データ!$O$4:$O$364=Z$12)*(事故データ!$X$4:$X$364=$C24))</f>
        <v>0</v>
      </c>
      <c r="AA24" s="642">
        <f>SUMPRODUCT((事故データ!$O$4:$O$364=AA$12)*(事故データ!$X$4:$X$364=$C24))</f>
        <v>0</v>
      </c>
      <c r="AB24" s="643">
        <f>SUMPRODUCT((事故データ!$O$4:$O$364=AB$12)*(事故データ!$X$4:$X$364=$C24))</f>
        <v>0</v>
      </c>
    </row>
    <row r="25" spans="1:28">
      <c r="A25" s="543"/>
      <c r="B25" s="543"/>
      <c r="C25" s="639">
        <f>項目入力!C20</f>
        <v>0</v>
      </c>
      <c r="D25" s="356">
        <f t="shared" si="1"/>
        <v>0</v>
      </c>
      <c r="E25" s="640">
        <f t="shared" si="2"/>
        <v>0</v>
      </c>
      <c r="F25" s="641">
        <f>SUMPRODUCT((事故データ!$O$4:$O$364=F$12)*(事故データ!$X$4:$X$364=$C25))</f>
        <v>0</v>
      </c>
      <c r="G25" s="642">
        <f>SUMPRODUCT((事故データ!$O$4:$O$364=G$12)*(事故データ!$X$4:$X$364=$C25))</f>
        <v>0</v>
      </c>
      <c r="H25" s="642">
        <f>SUMPRODUCT((事故データ!$O$4:$O$364=H$12)*(事故データ!$X$4:$X$364=$C25))</f>
        <v>0</v>
      </c>
      <c r="I25" s="642">
        <f>SUMPRODUCT((事故データ!$O$4:$O$364=I$12)*(事故データ!$X$4:$X$364=$C25))</f>
        <v>0</v>
      </c>
      <c r="J25" s="642">
        <f>SUMPRODUCT((事故データ!$O$4:$O$364=J$12)*(事故データ!$X$4:$X$364=$C25))</f>
        <v>0</v>
      </c>
      <c r="K25" s="642">
        <f>SUMPRODUCT((事故データ!$O$4:$O$364=K$12)*(事故データ!$X$4:$X$364=$C25))</f>
        <v>0</v>
      </c>
      <c r="L25" s="642">
        <f>SUMPRODUCT((事故データ!$O$4:$O$364=L$12)*(事故データ!$X$4:$X$364=$C25))</f>
        <v>0</v>
      </c>
      <c r="M25" s="642">
        <f>SUMPRODUCT((事故データ!$O$4:$O$364=M$12)*(事故データ!$X$4:$X$364=$C25))</f>
        <v>0</v>
      </c>
      <c r="N25" s="642">
        <f>SUMPRODUCT((事故データ!$O$4:$O$364=N$12)*(事故データ!$X$4:$X$364=$C25))</f>
        <v>0</v>
      </c>
      <c r="O25" s="642">
        <f>SUMPRODUCT((事故データ!$O$4:$O$364=O$12)*(事故データ!$X$4:$X$364=$C25))</f>
        <v>0</v>
      </c>
      <c r="P25" s="642">
        <f>SUMPRODUCT((事故データ!$O$4:$O$364=P$12)*(事故データ!$X$4:$X$364=$C25))</f>
        <v>0</v>
      </c>
      <c r="Q25" s="642">
        <f>SUMPRODUCT((事故データ!$O$4:$O$364=Q$12)*(事故データ!$X$4:$X$364=$C25))</f>
        <v>0</v>
      </c>
      <c r="R25" s="642">
        <f>SUMPRODUCT((事故データ!$O$4:$O$364=R$12)*(事故データ!$X$4:$X$364=$C25))</f>
        <v>0</v>
      </c>
      <c r="S25" s="642">
        <f>SUMPRODUCT((事故データ!$O$4:$O$364=S$12)*(事故データ!$X$4:$X$364=$C25))</f>
        <v>0</v>
      </c>
      <c r="T25" s="642">
        <f>SUMPRODUCT((事故データ!$O$4:$O$364=T$12)*(事故データ!$X$4:$X$364=$C25))</f>
        <v>0</v>
      </c>
      <c r="U25" s="642">
        <f>SUMPRODUCT((事故データ!$O$4:$O$364=U$12)*(事故データ!$X$4:$X$364=$C25))</f>
        <v>0</v>
      </c>
      <c r="V25" s="642">
        <f>SUMPRODUCT((事故データ!$O$4:$O$364=V$12)*(事故データ!$X$4:$X$364=$C25))</f>
        <v>0</v>
      </c>
      <c r="W25" s="642">
        <f>SUMPRODUCT((事故データ!$O$4:$O$364=W$12)*(事故データ!$X$4:$X$364=$C25))</f>
        <v>0</v>
      </c>
      <c r="X25" s="642">
        <f>SUMPRODUCT((事故データ!$O$4:$O$364=X$12)*(事故データ!$X$4:$X$364=$C25))</f>
        <v>0</v>
      </c>
      <c r="Y25" s="642">
        <f>SUMPRODUCT((事故データ!$O$4:$O$364=Y$12)*(事故データ!$X$4:$X$364=$C25))</f>
        <v>0</v>
      </c>
      <c r="Z25" s="642">
        <f>SUMPRODUCT((事故データ!$O$4:$O$364=Z$12)*(事故データ!$X$4:$X$364=$C25))</f>
        <v>0</v>
      </c>
      <c r="AA25" s="642">
        <f>SUMPRODUCT((事故データ!$O$4:$O$364=AA$12)*(事故データ!$X$4:$X$364=$C25))</f>
        <v>0</v>
      </c>
      <c r="AB25" s="643">
        <f>SUMPRODUCT((事故データ!$O$4:$O$364=AB$12)*(事故データ!$X$4:$X$364=$C25))</f>
        <v>0</v>
      </c>
    </row>
    <row r="26" spans="1:28">
      <c r="A26" s="543"/>
      <c r="B26" s="543"/>
      <c r="C26" s="639">
        <f>項目入力!C21</f>
        <v>0</v>
      </c>
      <c r="D26" s="356">
        <f t="shared" si="1"/>
        <v>0</v>
      </c>
      <c r="E26" s="640">
        <f t="shared" si="2"/>
        <v>0</v>
      </c>
      <c r="F26" s="641">
        <f>SUMPRODUCT((事故データ!$O$4:$O$364=F$12)*(事故データ!$X$4:$X$364=$C26))</f>
        <v>0</v>
      </c>
      <c r="G26" s="642">
        <f>SUMPRODUCT((事故データ!$O$4:$O$364=G$12)*(事故データ!$X$4:$X$364=$C26))</f>
        <v>0</v>
      </c>
      <c r="H26" s="642">
        <f>SUMPRODUCT((事故データ!$O$4:$O$364=H$12)*(事故データ!$X$4:$X$364=$C26))</f>
        <v>0</v>
      </c>
      <c r="I26" s="642">
        <f>SUMPRODUCT((事故データ!$O$4:$O$364=I$12)*(事故データ!$X$4:$X$364=$C26))</f>
        <v>0</v>
      </c>
      <c r="J26" s="642">
        <f>SUMPRODUCT((事故データ!$O$4:$O$364=J$12)*(事故データ!$X$4:$X$364=$C26))</f>
        <v>0</v>
      </c>
      <c r="K26" s="642">
        <f>SUMPRODUCT((事故データ!$O$4:$O$364=K$12)*(事故データ!$X$4:$X$364=$C26))</f>
        <v>0</v>
      </c>
      <c r="L26" s="642">
        <f>SUMPRODUCT((事故データ!$O$4:$O$364=L$12)*(事故データ!$X$4:$X$364=$C26))</f>
        <v>0</v>
      </c>
      <c r="M26" s="642">
        <f>SUMPRODUCT((事故データ!$O$4:$O$364=M$12)*(事故データ!$X$4:$X$364=$C26))</f>
        <v>0</v>
      </c>
      <c r="N26" s="642">
        <f>SUMPRODUCT((事故データ!$O$4:$O$364=N$12)*(事故データ!$X$4:$X$364=$C26))</f>
        <v>0</v>
      </c>
      <c r="O26" s="642">
        <f>SUMPRODUCT((事故データ!$O$4:$O$364=O$12)*(事故データ!$X$4:$X$364=$C26))</f>
        <v>0</v>
      </c>
      <c r="P26" s="642">
        <f>SUMPRODUCT((事故データ!$O$4:$O$364=P$12)*(事故データ!$X$4:$X$364=$C26))</f>
        <v>0</v>
      </c>
      <c r="Q26" s="642">
        <f>SUMPRODUCT((事故データ!$O$4:$O$364=Q$12)*(事故データ!$X$4:$X$364=$C26))</f>
        <v>0</v>
      </c>
      <c r="R26" s="642">
        <f>SUMPRODUCT((事故データ!$O$4:$O$364=R$12)*(事故データ!$X$4:$X$364=$C26))</f>
        <v>0</v>
      </c>
      <c r="S26" s="642">
        <f>SUMPRODUCT((事故データ!$O$4:$O$364=S$12)*(事故データ!$X$4:$X$364=$C26))</f>
        <v>0</v>
      </c>
      <c r="T26" s="642">
        <f>SUMPRODUCT((事故データ!$O$4:$O$364=T$12)*(事故データ!$X$4:$X$364=$C26))</f>
        <v>0</v>
      </c>
      <c r="U26" s="642">
        <f>SUMPRODUCT((事故データ!$O$4:$O$364=U$12)*(事故データ!$X$4:$X$364=$C26))</f>
        <v>0</v>
      </c>
      <c r="V26" s="642">
        <f>SUMPRODUCT((事故データ!$O$4:$O$364=V$12)*(事故データ!$X$4:$X$364=$C26))</f>
        <v>0</v>
      </c>
      <c r="W26" s="642">
        <f>SUMPRODUCT((事故データ!$O$4:$O$364=W$12)*(事故データ!$X$4:$X$364=$C26))</f>
        <v>0</v>
      </c>
      <c r="X26" s="642">
        <f>SUMPRODUCT((事故データ!$O$4:$O$364=X$12)*(事故データ!$X$4:$X$364=$C26))</f>
        <v>0</v>
      </c>
      <c r="Y26" s="642">
        <f>SUMPRODUCT((事故データ!$O$4:$O$364=Y$12)*(事故データ!$X$4:$X$364=$C26))</f>
        <v>0</v>
      </c>
      <c r="Z26" s="642">
        <f>SUMPRODUCT((事故データ!$O$4:$O$364=Z$12)*(事故データ!$X$4:$X$364=$C26))</f>
        <v>0</v>
      </c>
      <c r="AA26" s="642">
        <f>SUMPRODUCT((事故データ!$O$4:$O$364=AA$12)*(事故データ!$X$4:$X$364=$C26))</f>
        <v>0</v>
      </c>
      <c r="AB26" s="643">
        <f>SUMPRODUCT((事故データ!$O$4:$O$364=AB$12)*(事故データ!$X$4:$X$364=$C26))</f>
        <v>0</v>
      </c>
    </row>
    <row r="27" spans="1:28">
      <c r="A27" s="543"/>
      <c r="B27" s="543"/>
      <c r="C27" s="639">
        <f>項目入力!C22</f>
        <v>0</v>
      </c>
      <c r="D27" s="356">
        <f t="shared" si="1"/>
        <v>0</v>
      </c>
      <c r="E27" s="640">
        <f t="shared" si="2"/>
        <v>0</v>
      </c>
      <c r="F27" s="641">
        <f>SUMPRODUCT((事故データ!$O$4:$O$364=F$12)*(事故データ!$X$4:$X$364=$C27))</f>
        <v>0</v>
      </c>
      <c r="G27" s="642">
        <f>SUMPRODUCT((事故データ!$O$4:$O$364=G$12)*(事故データ!$X$4:$X$364=$C27))</f>
        <v>0</v>
      </c>
      <c r="H27" s="642">
        <f>SUMPRODUCT((事故データ!$O$4:$O$364=H$12)*(事故データ!$X$4:$X$364=$C27))</f>
        <v>0</v>
      </c>
      <c r="I27" s="642">
        <f>SUMPRODUCT((事故データ!$O$4:$O$364=I$12)*(事故データ!$X$4:$X$364=$C27))</f>
        <v>0</v>
      </c>
      <c r="J27" s="642">
        <f>SUMPRODUCT((事故データ!$O$4:$O$364=J$12)*(事故データ!$X$4:$X$364=$C27))</f>
        <v>0</v>
      </c>
      <c r="K27" s="642">
        <f>SUMPRODUCT((事故データ!$O$4:$O$364=K$12)*(事故データ!$X$4:$X$364=$C27))</f>
        <v>0</v>
      </c>
      <c r="L27" s="642">
        <f>SUMPRODUCT((事故データ!$O$4:$O$364=L$12)*(事故データ!$X$4:$X$364=$C27))</f>
        <v>0</v>
      </c>
      <c r="M27" s="642">
        <f>SUMPRODUCT((事故データ!$O$4:$O$364=M$12)*(事故データ!$X$4:$X$364=$C27))</f>
        <v>0</v>
      </c>
      <c r="N27" s="642">
        <f>SUMPRODUCT((事故データ!$O$4:$O$364=N$12)*(事故データ!$X$4:$X$364=$C27))</f>
        <v>0</v>
      </c>
      <c r="O27" s="642">
        <f>SUMPRODUCT((事故データ!$O$4:$O$364=O$12)*(事故データ!$X$4:$X$364=$C27))</f>
        <v>0</v>
      </c>
      <c r="P27" s="642">
        <f>SUMPRODUCT((事故データ!$O$4:$O$364=P$12)*(事故データ!$X$4:$X$364=$C27))</f>
        <v>0</v>
      </c>
      <c r="Q27" s="642">
        <f>SUMPRODUCT((事故データ!$O$4:$O$364=Q$12)*(事故データ!$X$4:$X$364=$C27))</f>
        <v>0</v>
      </c>
      <c r="R27" s="642">
        <f>SUMPRODUCT((事故データ!$O$4:$O$364=R$12)*(事故データ!$X$4:$X$364=$C27))</f>
        <v>0</v>
      </c>
      <c r="S27" s="642">
        <f>SUMPRODUCT((事故データ!$O$4:$O$364=S$12)*(事故データ!$X$4:$X$364=$C27))</f>
        <v>0</v>
      </c>
      <c r="T27" s="642">
        <f>SUMPRODUCT((事故データ!$O$4:$O$364=T$12)*(事故データ!$X$4:$X$364=$C27))</f>
        <v>0</v>
      </c>
      <c r="U27" s="642">
        <f>SUMPRODUCT((事故データ!$O$4:$O$364=U$12)*(事故データ!$X$4:$X$364=$C27))</f>
        <v>0</v>
      </c>
      <c r="V27" s="642">
        <f>SUMPRODUCT((事故データ!$O$4:$O$364=V$12)*(事故データ!$X$4:$X$364=$C27))</f>
        <v>0</v>
      </c>
      <c r="W27" s="642">
        <f>SUMPRODUCT((事故データ!$O$4:$O$364=W$12)*(事故データ!$X$4:$X$364=$C27))</f>
        <v>0</v>
      </c>
      <c r="X27" s="642">
        <f>SUMPRODUCT((事故データ!$O$4:$O$364=X$12)*(事故データ!$X$4:$X$364=$C27))</f>
        <v>0</v>
      </c>
      <c r="Y27" s="642">
        <f>SUMPRODUCT((事故データ!$O$4:$O$364=Y$12)*(事故データ!$X$4:$X$364=$C27))</f>
        <v>0</v>
      </c>
      <c r="Z27" s="642">
        <f>SUMPRODUCT((事故データ!$O$4:$O$364=Z$12)*(事故データ!$X$4:$X$364=$C27))</f>
        <v>0</v>
      </c>
      <c r="AA27" s="642">
        <f>SUMPRODUCT((事故データ!$O$4:$O$364=AA$12)*(事故データ!$X$4:$X$364=$C27))</f>
        <v>0</v>
      </c>
      <c r="AB27" s="643">
        <f>SUMPRODUCT((事故データ!$O$4:$O$364=AB$12)*(事故データ!$X$4:$X$364=$C27))</f>
        <v>0</v>
      </c>
    </row>
    <row r="28" spans="1:28">
      <c r="A28" s="543"/>
      <c r="B28" s="543"/>
      <c r="C28" s="639">
        <f>項目入力!C23</f>
        <v>0</v>
      </c>
      <c r="D28" s="356">
        <f t="shared" si="1"/>
        <v>0</v>
      </c>
      <c r="E28" s="640">
        <f t="shared" si="2"/>
        <v>0</v>
      </c>
      <c r="F28" s="641">
        <f>SUMPRODUCT((事故データ!$O$4:$O$364=F$12)*(事故データ!$X$4:$X$364=$C28))</f>
        <v>0</v>
      </c>
      <c r="G28" s="642">
        <f>SUMPRODUCT((事故データ!$O$4:$O$364=G$12)*(事故データ!$X$4:$X$364=$C28))</f>
        <v>0</v>
      </c>
      <c r="H28" s="642">
        <f>SUMPRODUCT((事故データ!$O$4:$O$364=H$12)*(事故データ!$X$4:$X$364=$C28))</f>
        <v>0</v>
      </c>
      <c r="I28" s="642">
        <f>SUMPRODUCT((事故データ!$O$4:$O$364=I$12)*(事故データ!$X$4:$X$364=$C28))</f>
        <v>0</v>
      </c>
      <c r="J28" s="642">
        <f>SUMPRODUCT((事故データ!$O$4:$O$364=J$12)*(事故データ!$X$4:$X$364=$C28))</f>
        <v>0</v>
      </c>
      <c r="K28" s="642">
        <f>SUMPRODUCT((事故データ!$O$4:$O$364=K$12)*(事故データ!$X$4:$X$364=$C28))</f>
        <v>0</v>
      </c>
      <c r="L28" s="642">
        <f>SUMPRODUCT((事故データ!$O$4:$O$364=L$12)*(事故データ!$X$4:$X$364=$C28))</f>
        <v>0</v>
      </c>
      <c r="M28" s="642">
        <f>SUMPRODUCT((事故データ!$O$4:$O$364=M$12)*(事故データ!$X$4:$X$364=$C28))</f>
        <v>0</v>
      </c>
      <c r="N28" s="642">
        <f>SUMPRODUCT((事故データ!$O$4:$O$364=N$12)*(事故データ!$X$4:$X$364=$C28))</f>
        <v>0</v>
      </c>
      <c r="O28" s="642">
        <f>SUMPRODUCT((事故データ!$O$4:$O$364=O$12)*(事故データ!$X$4:$X$364=$C28))</f>
        <v>0</v>
      </c>
      <c r="P28" s="642">
        <f>SUMPRODUCT((事故データ!$O$4:$O$364=P$12)*(事故データ!$X$4:$X$364=$C28))</f>
        <v>0</v>
      </c>
      <c r="Q28" s="642">
        <f>SUMPRODUCT((事故データ!$O$4:$O$364=Q$12)*(事故データ!$X$4:$X$364=$C28))</f>
        <v>0</v>
      </c>
      <c r="R28" s="642">
        <f>SUMPRODUCT((事故データ!$O$4:$O$364=R$12)*(事故データ!$X$4:$X$364=$C28))</f>
        <v>0</v>
      </c>
      <c r="S28" s="642">
        <f>SUMPRODUCT((事故データ!$O$4:$O$364=S$12)*(事故データ!$X$4:$X$364=$C28))</f>
        <v>0</v>
      </c>
      <c r="T28" s="642">
        <f>SUMPRODUCT((事故データ!$O$4:$O$364=T$12)*(事故データ!$X$4:$X$364=$C28))</f>
        <v>0</v>
      </c>
      <c r="U28" s="642">
        <f>SUMPRODUCT((事故データ!$O$4:$O$364=U$12)*(事故データ!$X$4:$X$364=$C28))</f>
        <v>0</v>
      </c>
      <c r="V28" s="642">
        <f>SUMPRODUCT((事故データ!$O$4:$O$364=V$12)*(事故データ!$X$4:$X$364=$C28))</f>
        <v>0</v>
      </c>
      <c r="W28" s="642">
        <f>SUMPRODUCT((事故データ!$O$4:$O$364=W$12)*(事故データ!$X$4:$X$364=$C28))</f>
        <v>0</v>
      </c>
      <c r="X28" s="642">
        <f>SUMPRODUCT((事故データ!$O$4:$O$364=X$12)*(事故データ!$X$4:$X$364=$C28))</f>
        <v>0</v>
      </c>
      <c r="Y28" s="642">
        <f>SUMPRODUCT((事故データ!$O$4:$O$364=Y$12)*(事故データ!$X$4:$X$364=$C28))</f>
        <v>0</v>
      </c>
      <c r="Z28" s="642">
        <f>SUMPRODUCT((事故データ!$O$4:$O$364=Z$12)*(事故データ!$X$4:$X$364=$C28))</f>
        <v>0</v>
      </c>
      <c r="AA28" s="642">
        <f>SUMPRODUCT((事故データ!$O$4:$O$364=AA$12)*(事故データ!$X$4:$X$364=$C28))</f>
        <v>0</v>
      </c>
      <c r="AB28" s="643">
        <f>SUMPRODUCT((事故データ!$O$4:$O$364=AB$12)*(事故データ!$X$4:$X$364=$C28))</f>
        <v>0</v>
      </c>
    </row>
    <row r="29" spans="1:28">
      <c r="C29" s="639">
        <f>項目入力!C24</f>
        <v>0</v>
      </c>
      <c r="D29" s="356">
        <f t="shared" ref="D29:D48" si="3">SUM(F29:AB29)</f>
        <v>0</v>
      </c>
      <c r="E29" s="640">
        <f t="shared" si="2"/>
        <v>0</v>
      </c>
      <c r="F29" s="641">
        <f>SUMPRODUCT((事故データ!$O$4:$O$364=F$12)*(事故データ!$X$4:$X$364=$C29))</f>
        <v>0</v>
      </c>
      <c r="G29" s="642">
        <f>SUMPRODUCT((事故データ!$O$4:$O$364=G$12)*(事故データ!$X$4:$X$364=$C29))</f>
        <v>0</v>
      </c>
      <c r="H29" s="642">
        <f>SUMPRODUCT((事故データ!$O$4:$O$364=H$12)*(事故データ!$X$4:$X$364=$C29))</f>
        <v>0</v>
      </c>
      <c r="I29" s="642">
        <f>SUMPRODUCT((事故データ!$O$4:$O$364=I$12)*(事故データ!$X$4:$X$364=$C29))</f>
        <v>0</v>
      </c>
      <c r="J29" s="642">
        <f>SUMPRODUCT((事故データ!$O$4:$O$364=J$12)*(事故データ!$X$4:$X$364=$C29))</f>
        <v>0</v>
      </c>
      <c r="K29" s="642">
        <f>SUMPRODUCT((事故データ!$O$4:$O$364=K$12)*(事故データ!$X$4:$X$364=$C29))</f>
        <v>0</v>
      </c>
      <c r="L29" s="642">
        <f>SUMPRODUCT((事故データ!$O$4:$O$364=L$12)*(事故データ!$X$4:$X$364=$C29))</f>
        <v>0</v>
      </c>
      <c r="M29" s="642">
        <f>SUMPRODUCT((事故データ!$O$4:$O$364=M$12)*(事故データ!$X$4:$X$364=$C29))</f>
        <v>0</v>
      </c>
      <c r="N29" s="642">
        <f>SUMPRODUCT((事故データ!$O$4:$O$364=N$12)*(事故データ!$X$4:$X$364=$C29))</f>
        <v>0</v>
      </c>
      <c r="O29" s="642">
        <f>SUMPRODUCT((事故データ!$O$4:$O$364=O$12)*(事故データ!$X$4:$X$364=$C29))</f>
        <v>0</v>
      </c>
      <c r="P29" s="642">
        <f>SUMPRODUCT((事故データ!$O$4:$O$364=P$12)*(事故データ!$X$4:$X$364=$C29))</f>
        <v>0</v>
      </c>
      <c r="Q29" s="642">
        <f>SUMPRODUCT((事故データ!$O$4:$O$364=Q$12)*(事故データ!$X$4:$X$364=$C29))</f>
        <v>0</v>
      </c>
      <c r="R29" s="642">
        <f>SUMPRODUCT((事故データ!$O$4:$O$364=R$12)*(事故データ!$X$4:$X$364=$C29))</f>
        <v>0</v>
      </c>
      <c r="S29" s="642">
        <f>SUMPRODUCT((事故データ!$O$4:$O$364=S$12)*(事故データ!$X$4:$X$364=$C29))</f>
        <v>0</v>
      </c>
      <c r="T29" s="642">
        <f>SUMPRODUCT((事故データ!$O$4:$O$364=T$12)*(事故データ!$X$4:$X$364=$C29))</f>
        <v>0</v>
      </c>
      <c r="U29" s="642">
        <f>SUMPRODUCT((事故データ!$O$4:$O$364=U$12)*(事故データ!$X$4:$X$364=$C29))</f>
        <v>0</v>
      </c>
      <c r="V29" s="642">
        <f>SUMPRODUCT((事故データ!$O$4:$O$364=V$12)*(事故データ!$X$4:$X$364=$C29))</f>
        <v>0</v>
      </c>
      <c r="W29" s="642">
        <f>SUMPRODUCT((事故データ!$O$4:$O$364=W$12)*(事故データ!$X$4:$X$364=$C29))</f>
        <v>0</v>
      </c>
      <c r="X29" s="642">
        <f>SUMPRODUCT((事故データ!$O$4:$O$364=X$12)*(事故データ!$X$4:$X$364=$C29))</f>
        <v>0</v>
      </c>
      <c r="Y29" s="642">
        <f>SUMPRODUCT((事故データ!$O$4:$O$364=Y$12)*(事故データ!$X$4:$X$364=$C29))</f>
        <v>0</v>
      </c>
      <c r="Z29" s="642">
        <f>SUMPRODUCT((事故データ!$O$4:$O$364=Z$12)*(事故データ!$X$4:$X$364=$C29))</f>
        <v>0</v>
      </c>
      <c r="AA29" s="642">
        <f>SUMPRODUCT((事故データ!$O$4:$O$364=AA$12)*(事故データ!$X$4:$X$364=$C29))</f>
        <v>0</v>
      </c>
      <c r="AB29" s="643">
        <f>SUMPRODUCT((事故データ!$O$4:$O$364=AB$12)*(事故データ!$X$4:$X$364=$C29))</f>
        <v>0</v>
      </c>
    </row>
    <row r="30" spans="1:28">
      <c r="C30" s="639">
        <f>項目入力!C25</f>
        <v>0</v>
      </c>
      <c r="D30" s="356">
        <f t="shared" si="3"/>
        <v>0</v>
      </c>
      <c r="E30" s="640">
        <f t="shared" si="2"/>
        <v>0</v>
      </c>
      <c r="F30" s="641">
        <f>SUMPRODUCT((事故データ!$O$4:$O$364=F$12)*(事故データ!$X$4:$X$364=$C30))</f>
        <v>0</v>
      </c>
      <c r="G30" s="642">
        <f>SUMPRODUCT((事故データ!$O$4:$O$364=G$12)*(事故データ!$X$4:$X$364=$C30))</f>
        <v>0</v>
      </c>
      <c r="H30" s="642">
        <f>SUMPRODUCT((事故データ!$O$4:$O$364=H$12)*(事故データ!$X$4:$X$364=$C30))</f>
        <v>0</v>
      </c>
      <c r="I30" s="642">
        <f>SUMPRODUCT((事故データ!$O$4:$O$364=I$12)*(事故データ!$X$4:$X$364=$C30))</f>
        <v>0</v>
      </c>
      <c r="J30" s="642">
        <f>SUMPRODUCT((事故データ!$O$4:$O$364=J$12)*(事故データ!$X$4:$X$364=$C30))</f>
        <v>0</v>
      </c>
      <c r="K30" s="642">
        <f>SUMPRODUCT((事故データ!$O$4:$O$364=K$12)*(事故データ!$X$4:$X$364=$C30))</f>
        <v>0</v>
      </c>
      <c r="L30" s="642">
        <f>SUMPRODUCT((事故データ!$O$4:$O$364=L$12)*(事故データ!$X$4:$X$364=$C30))</f>
        <v>0</v>
      </c>
      <c r="M30" s="642">
        <f>SUMPRODUCT((事故データ!$O$4:$O$364=M$12)*(事故データ!$X$4:$X$364=$C30))</f>
        <v>0</v>
      </c>
      <c r="N30" s="642">
        <f>SUMPRODUCT((事故データ!$O$4:$O$364=N$12)*(事故データ!$X$4:$X$364=$C30))</f>
        <v>0</v>
      </c>
      <c r="O30" s="642">
        <f>SUMPRODUCT((事故データ!$O$4:$O$364=O$12)*(事故データ!$X$4:$X$364=$C30))</f>
        <v>0</v>
      </c>
      <c r="P30" s="642">
        <f>SUMPRODUCT((事故データ!$O$4:$O$364=P$12)*(事故データ!$X$4:$X$364=$C30))</f>
        <v>0</v>
      </c>
      <c r="Q30" s="642">
        <f>SUMPRODUCT((事故データ!$O$4:$O$364=Q$12)*(事故データ!$X$4:$X$364=$C30))</f>
        <v>0</v>
      </c>
      <c r="R30" s="642">
        <f>SUMPRODUCT((事故データ!$O$4:$O$364=R$12)*(事故データ!$X$4:$X$364=$C30))</f>
        <v>0</v>
      </c>
      <c r="S30" s="642">
        <f>SUMPRODUCT((事故データ!$O$4:$O$364=S$12)*(事故データ!$X$4:$X$364=$C30))</f>
        <v>0</v>
      </c>
      <c r="T30" s="642">
        <f>SUMPRODUCT((事故データ!$O$4:$O$364=T$12)*(事故データ!$X$4:$X$364=$C30))</f>
        <v>0</v>
      </c>
      <c r="U30" s="642">
        <f>SUMPRODUCT((事故データ!$O$4:$O$364=U$12)*(事故データ!$X$4:$X$364=$C30))</f>
        <v>0</v>
      </c>
      <c r="V30" s="642">
        <f>SUMPRODUCT((事故データ!$O$4:$O$364=V$12)*(事故データ!$X$4:$X$364=$C30))</f>
        <v>0</v>
      </c>
      <c r="W30" s="642">
        <f>SUMPRODUCT((事故データ!$O$4:$O$364=W$12)*(事故データ!$X$4:$X$364=$C30))</f>
        <v>0</v>
      </c>
      <c r="X30" s="642">
        <f>SUMPRODUCT((事故データ!$O$4:$O$364=X$12)*(事故データ!$X$4:$X$364=$C30))</f>
        <v>0</v>
      </c>
      <c r="Y30" s="642">
        <f>SUMPRODUCT((事故データ!$O$4:$O$364=Y$12)*(事故データ!$X$4:$X$364=$C30))</f>
        <v>0</v>
      </c>
      <c r="Z30" s="642">
        <f>SUMPRODUCT((事故データ!$O$4:$O$364=Z$12)*(事故データ!$X$4:$X$364=$C30))</f>
        <v>0</v>
      </c>
      <c r="AA30" s="642">
        <f>SUMPRODUCT((事故データ!$O$4:$O$364=AA$12)*(事故データ!$X$4:$X$364=$C30))</f>
        <v>0</v>
      </c>
      <c r="AB30" s="643">
        <f>SUMPRODUCT((事故データ!$O$4:$O$364=AB$12)*(事故データ!$X$4:$X$364=$C30))</f>
        <v>0</v>
      </c>
    </row>
    <row r="31" spans="1:28">
      <c r="C31" s="639">
        <f>項目入力!C26</f>
        <v>0</v>
      </c>
      <c r="D31" s="356">
        <f t="shared" si="3"/>
        <v>0</v>
      </c>
      <c r="E31" s="640">
        <f t="shared" si="2"/>
        <v>0</v>
      </c>
      <c r="F31" s="641">
        <f>SUMPRODUCT((事故データ!$O$4:$O$364=F$12)*(事故データ!$X$4:$X$364=$C31))</f>
        <v>0</v>
      </c>
      <c r="G31" s="642">
        <f>SUMPRODUCT((事故データ!$O$4:$O$364=G$12)*(事故データ!$X$4:$X$364=$C31))</f>
        <v>0</v>
      </c>
      <c r="H31" s="642">
        <f>SUMPRODUCT((事故データ!$O$4:$O$364=H$12)*(事故データ!$X$4:$X$364=$C31))</f>
        <v>0</v>
      </c>
      <c r="I31" s="642">
        <f>SUMPRODUCT((事故データ!$O$4:$O$364=I$12)*(事故データ!$X$4:$X$364=$C31))</f>
        <v>0</v>
      </c>
      <c r="J31" s="642">
        <f>SUMPRODUCT((事故データ!$O$4:$O$364=J$12)*(事故データ!$X$4:$X$364=$C31))</f>
        <v>0</v>
      </c>
      <c r="K31" s="642">
        <f>SUMPRODUCT((事故データ!$O$4:$O$364=K$12)*(事故データ!$X$4:$X$364=$C31))</f>
        <v>0</v>
      </c>
      <c r="L31" s="642">
        <f>SUMPRODUCT((事故データ!$O$4:$O$364=L$12)*(事故データ!$X$4:$X$364=$C31))</f>
        <v>0</v>
      </c>
      <c r="M31" s="642">
        <f>SUMPRODUCT((事故データ!$O$4:$O$364=M$12)*(事故データ!$X$4:$X$364=$C31))</f>
        <v>0</v>
      </c>
      <c r="N31" s="642">
        <f>SUMPRODUCT((事故データ!$O$4:$O$364=N$12)*(事故データ!$X$4:$X$364=$C31))</f>
        <v>0</v>
      </c>
      <c r="O31" s="642">
        <f>SUMPRODUCT((事故データ!$O$4:$O$364=O$12)*(事故データ!$X$4:$X$364=$C31))</f>
        <v>0</v>
      </c>
      <c r="P31" s="642">
        <f>SUMPRODUCT((事故データ!$O$4:$O$364=P$12)*(事故データ!$X$4:$X$364=$C31))</f>
        <v>0</v>
      </c>
      <c r="Q31" s="642">
        <f>SUMPRODUCT((事故データ!$O$4:$O$364=Q$12)*(事故データ!$X$4:$X$364=$C31))</f>
        <v>0</v>
      </c>
      <c r="R31" s="642">
        <f>SUMPRODUCT((事故データ!$O$4:$O$364=R$12)*(事故データ!$X$4:$X$364=$C31))</f>
        <v>0</v>
      </c>
      <c r="S31" s="642">
        <f>SUMPRODUCT((事故データ!$O$4:$O$364=S$12)*(事故データ!$X$4:$X$364=$C31))</f>
        <v>0</v>
      </c>
      <c r="T31" s="642">
        <f>SUMPRODUCT((事故データ!$O$4:$O$364=T$12)*(事故データ!$X$4:$X$364=$C31))</f>
        <v>0</v>
      </c>
      <c r="U31" s="642">
        <f>SUMPRODUCT((事故データ!$O$4:$O$364=U$12)*(事故データ!$X$4:$X$364=$C31))</f>
        <v>0</v>
      </c>
      <c r="V31" s="642">
        <f>SUMPRODUCT((事故データ!$O$4:$O$364=V$12)*(事故データ!$X$4:$X$364=$C31))</f>
        <v>0</v>
      </c>
      <c r="W31" s="642">
        <f>SUMPRODUCT((事故データ!$O$4:$O$364=W$12)*(事故データ!$X$4:$X$364=$C31))</f>
        <v>0</v>
      </c>
      <c r="X31" s="642">
        <f>SUMPRODUCT((事故データ!$O$4:$O$364=X$12)*(事故データ!$X$4:$X$364=$C31))</f>
        <v>0</v>
      </c>
      <c r="Y31" s="642">
        <f>SUMPRODUCT((事故データ!$O$4:$O$364=Y$12)*(事故データ!$X$4:$X$364=$C31))</f>
        <v>0</v>
      </c>
      <c r="Z31" s="642">
        <f>SUMPRODUCT((事故データ!$O$4:$O$364=Z$12)*(事故データ!$X$4:$X$364=$C31))</f>
        <v>0</v>
      </c>
      <c r="AA31" s="642">
        <f>SUMPRODUCT((事故データ!$O$4:$O$364=AA$12)*(事故データ!$X$4:$X$364=$C31))</f>
        <v>0</v>
      </c>
      <c r="AB31" s="643">
        <f>SUMPRODUCT((事故データ!$O$4:$O$364=AB$12)*(事故データ!$X$4:$X$364=$C31))</f>
        <v>0</v>
      </c>
    </row>
    <row r="32" spans="1:28">
      <c r="C32" s="639">
        <f>項目入力!C27</f>
        <v>0</v>
      </c>
      <c r="D32" s="356">
        <f t="shared" si="3"/>
        <v>0</v>
      </c>
      <c r="E32" s="640">
        <f t="shared" si="2"/>
        <v>0</v>
      </c>
      <c r="F32" s="641">
        <f>SUMPRODUCT((事故データ!$O$4:$O$364=F$12)*(事故データ!$X$4:$X$364=$C32))</f>
        <v>0</v>
      </c>
      <c r="G32" s="642">
        <f>SUMPRODUCT((事故データ!$O$4:$O$364=G$12)*(事故データ!$X$4:$X$364=$C32))</f>
        <v>0</v>
      </c>
      <c r="H32" s="642">
        <f>SUMPRODUCT((事故データ!$O$4:$O$364=H$12)*(事故データ!$X$4:$X$364=$C32))</f>
        <v>0</v>
      </c>
      <c r="I32" s="642">
        <f>SUMPRODUCT((事故データ!$O$4:$O$364=I$12)*(事故データ!$X$4:$X$364=$C32))</f>
        <v>0</v>
      </c>
      <c r="J32" s="642">
        <f>SUMPRODUCT((事故データ!$O$4:$O$364=J$12)*(事故データ!$X$4:$X$364=$C32))</f>
        <v>0</v>
      </c>
      <c r="K32" s="642">
        <f>SUMPRODUCT((事故データ!$O$4:$O$364=K$12)*(事故データ!$X$4:$X$364=$C32))</f>
        <v>0</v>
      </c>
      <c r="L32" s="642">
        <f>SUMPRODUCT((事故データ!$O$4:$O$364=L$12)*(事故データ!$X$4:$X$364=$C32))</f>
        <v>0</v>
      </c>
      <c r="M32" s="642">
        <f>SUMPRODUCT((事故データ!$O$4:$O$364=M$12)*(事故データ!$X$4:$X$364=$C32))</f>
        <v>0</v>
      </c>
      <c r="N32" s="642">
        <f>SUMPRODUCT((事故データ!$O$4:$O$364=N$12)*(事故データ!$X$4:$X$364=$C32))</f>
        <v>0</v>
      </c>
      <c r="O32" s="642">
        <f>SUMPRODUCT((事故データ!$O$4:$O$364=O$12)*(事故データ!$X$4:$X$364=$C32))</f>
        <v>0</v>
      </c>
      <c r="P32" s="642">
        <f>SUMPRODUCT((事故データ!$O$4:$O$364=P$12)*(事故データ!$X$4:$X$364=$C32))</f>
        <v>0</v>
      </c>
      <c r="Q32" s="642">
        <f>SUMPRODUCT((事故データ!$O$4:$O$364=Q$12)*(事故データ!$X$4:$X$364=$C32))</f>
        <v>0</v>
      </c>
      <c r="R32" s="642">
        <f>SUMPRODUCT((事故データ!$O$4:$O$364=R$12)*(事故データ!$X$4:$X$364=$C32))</f>
        <v>0</v>
      </c>
      <c r="S32" s="642">
        <f>SUMPRODUCT((事故データ!$O$4:$O$364=S$12)*(事故データ!$X$4:$X$364=$C32))</f>
        <v>0</v>
      </c>
      <c r="T32" s="642">
        <f>SUMPRODUCT((事故データ!$O$4:$O$364=T$12)*(事故データ!$X$4:$X$364=$C32))</f>
        <v>0</v>
      </c>
      <c r="U32" s="642">
        <f>SUMPRODUCT((事故データ!$O$4:$O$364=U$12)*(事故データ!$X$4:$X$364=$C32))</f>
        <v>0</v>
      </c>
      <c r="V32" s="642">
        <f>SUMPRODUCT((事故データ!$O$4:$O$364=V$12)*(事故データ!$X$4:$X$364=$C32))</f>
        <v>0</v>
      </c>
      <c r="W32" s="642">
        <f>SUMPRODUCT((事故データ!$O$4:$O$364=W$12)*(事故データ!$X$4:$X$364=$C32))</f>
        <v>0</v>
      </c>
      <c r="X32" s="642">
        <f>SUMPRODUCT((事故データ!$O$4:$O$364=X$12)*(事故データ!$X$4:$X$364=$C32))</f>
        <v>0</v>
      </c>
      <c r="Y32" s="642">
        <f>SUMPRODUCT((事故データ!$O$4:$O$364=Y$12)*(事故データ!$X$4:$X$364=$C32))</f>
        <v>0</v>
      </c>
      <c r="Z32" s="642">
        <f>SUMPRODUCT((事故データ!$O$4:$O$364=Z$12)*(事故データ!$X$4:$X$364=$C32))</f>
        <v>0</v>
      </c>
      <c r="AA32" s="642">
        <f>SUMPRODUCT((事故データ!$O$4:$O$364=AA$12)*(事故データ!$X$4:$X$364=$C32))</f>
        <v>0</v>
      </c>
      <c r="AB32" s="643">
        <f>SUMPRODUCT((事故データ!$O$4:$O$364=AB$12)*(事故データ!$X$4:$X$364=$C32))</f>
        <v>0</v>
      </c>
    </row>
    <row r="33" spans="3:28">
      <c r="C33" s="639">
        <f>項目入力!C28</f>
        <v>0</v>
      </c>
      <c r="D33" s="356">
        <f t="shared" si="3"/>
        <v>0</v>
      </c>
      <c r="E33" s="640">
        <f t="shared" si="2"/>
        <v>0</v>
      </c>
      <c r="F33" s="641">
        <f>SUMPRODUCT((事故データ!$O$4:$O$364=F$12)*(事故データ!$X$4:$X$364=$C33))</f>
        <v>0</v>
      </c>
      <c r="G33" s="642">
        <f>SUMPRODUCT((事故データ!$O$4:$O$364=G$12)*(事故データ!$X$4:$X$364=$C33))</f>
        <v>0</v>
      </c>
      <c r="H33" s="642">
        <f>SUMPRODUCT((事故データ!$O$4:$O$364=H$12)*(事故データ!$X$4:$X$364=$C33))</f>
        <v>0</v>
      </c>
      <c r="I33" s="642">
        <f>SUMPRODUCT((事故データ!$O$4:$O$364=I$12)*(事故データ!$X$4:$X$364=$C33))</f>
        <v>0</v>
      </c>
      <c r="J33" s="642">
        <f>SUMPRODUCT((事故データ!$O$4:$O$364=J$12)*(事故データ!$X$4:$X$364=$C33))</f>
        <v>0</v>
      </c>
      <c r="K33" s="642">
        <f>SUMPRODUCT((事故データ!$O$4:$O$364=K$12)*(事故データ!$X$4:$X$364=$C33))</f>
        <v>0</v>
      </c>
      <c r="L33" s="642">
        <f>SUMPRODUCT((事故データ!$O$4:$O$364=L$12)*(事故データ!$X$4:$X$364=$C33))</f>
        <v>0</v>
      </c>
      <c r="M33" s="642">
        <f>SUMPRODUCT((事故データ!$O$4:$O$364=M$12)*(事故データ!$X$4:$X$364=$C33))</f>
        <v>0</v>
      </c>
      <c r="N33" s="642">
        <f>SUMPRODUCT((事故データ!$O$4:$O$364=N$12)*(事故データ!$X$4:$X$364=$C33))</f>
        <v>0</v>
      </c>
      <c r="O33" s="642">
        <f>SUMPRODUCT((事故データ!$O$4:$O$364=O$12)*(事故データ!$X$4:$X$364=$C33))</f>
        <v>0</v>
      </c>
      <c r="P33" s="642">
        <f>SUMPRODUCT((事故データ!$O$4:$O$364=P$12)*(事故データ!$X$4:$X$364=$C33))</f>
        <v>0</v>
      </c>
      <c r="Q33" s="642">
        <f>SUMPRODUCT((事故データ!$O$4:$O$364=Q$12)*(事故データ!$X$4:$X$364=$C33))</f>
        <v>0</v>
      </c>
      <c r="R33" s="642">
        <f>SUMPRODUCT((事故データ!$O$4:$O$364=R$12)*(事故データ!$X$4:$X$364=$C33))</f>
        <v>0</v>
      </c>
      <c r="S33" s="642">
        <f>SUMPRODUCT((事故データ!$O$4:$O$364=S$12)*(事故データ!$X$4:$X$364=$C33))</f>
        <v>0</v>
      </c>
      <c r="T33" s="642">
        <f>SUMPRODUCT((事故データ!$O$4:$O$364=T$12)*(事故データ!$X$4:$X$364=$C33))</f>
        <v>0</v>
      </c>
      <c r="U33" s="642">
        <f>SUMPRODUCT((事故データ!$O$4:$O$364=U$12)*(事故データ!$X$4:$X$364=$C33))</f>
        <v>0</v>
      </c>
      <c r="V33" s="642">
        <f>SUMPRODUCT((事故データ!$O$4:$O$364=V$12)*(事故データ!$X$4:$X$364=$C33))</f>
        <v>0</v>
      </c>
      <c r="W33" s="642">
        <f>SUMPRODUCT((事故データ!$O$4:$O$364=W$12)*(事故データ!$X$4:$X$364=$C33))</f>
        <v>0</v>
      </c>
      <c r="X33" s="642">
        <f>SUMPRODUCT((事故データ!$O$4:$O$364=X$12)*(事故データ!$X$4:$X$364=$C33))</f>
        <v>0</v>
      </c>
      <c r="Y33" s="642">
        <f>SUMPRODUCT((事故データ!$O$4:$O$364=Y$12)*(事故データ!$X$4:$X$364=$C33))</f>
        <v>0</v>
      </c>
      <c r="Z33" s="642">
        <f>SUMPRODUCT((事故データ!$O$4:$O$364=Z$12)*(事故データ!$X$4:$X$364=$C33))</f>
        <v>0</v>
      </c>
      <c r="AA33" s="642">
        <f>SUMPRODUCT((事故データ!$O$4:$O$364=AA$12)*(事故データ!$X$4:$X$364=$C33))</f>
        <v>0</v>
      </c>
      <c r="AB33" s="643">
        <f>SUMPRODUCT((事故データ!$O$4:$O$364=AB$12)*(事故データ!$X$4:$X$364=$C33))</f>
        <v>0</v>
      </c>
    </row>
    <row r="34" spans="3:28">
      <c r="C34" s="639">
        <f>項目入力!C29</f>
        <v>0</v>
      </c>
      <c r="D34" s="356">
        <f t="shared" si="3"/>
        <v>0</v>
      </c>
      <c r="E34" s="640">
        <f t="shared" si="2"/>
        <v>0</v>
      </c>
      <c r="F34" s="641">
        <f>SUMPRODUCT((事故データ!$O$4:$O$364=F$12)*(事故データ!$X$4:$X$364=$C34))</f>
        <v>0</v>
      </c>
      <c r="G34" s="642">
        <f>SUMPRODUCT((事故データ!$O$4:$O$364=G$12)*(事故データ!$X$4:$X$364=$C34))</f>
        <v>0</v>
      </c>
      <c r="H34" s="642">
        <f>SUMPRODUCT((事故データ!$O$4:$O$364=H$12)*(事故データ!$X$4:$X$364=$C34))</f>
        <v>0</v>
      </c>
      <c r="I34" s="642">
        <f>SUMPRODUCT((事故データ!$O$4:$O$364=I$12)*(事故データ!$X$4:$X$364=$C34))</f>
        <v>0</v>
      </c>
      <c r="J34" s="642">
        <f>SUMPRODUCT((事故データ!$O$4:$O$364=J$12)*(事故データ!$X$4:$X$364=$C34))</f>
        <v>0</v>
      </c>
      <c r="K34" s="642">
        <f>SUMPRODUCT((事故データ!$O$4:$O$364=K$12)*(事故データ!$X$4:$X$364=$C34))</f>
        <v>0</v>
      </c>
      <c r="L34" s="642">
        <f>SUMPRODUCT((事故データ!$O$4:$O$364=L$12)*(事故データ!$X$4:$X$364=$C34))</f>
        <v>0</v>
      </c>
      <c r="M34" s="642">
        <f>SUMPRODUCT((事故データ!$O$4:$O$364=M$12)*(事故データ!$X$4:$X$364=$C34))</f>
        <v>0</v>
      </c>
      <c r="N34" s="642">
        <f>SUMPRODUCT((事故データ!$O$4:$O$364=N$12)*(事故データ!$X$4:$X$364=$C34))</f>
        <v>0</v>
      </c>
      <c r="O34" s="642">
        <f>SUMPRODUCT((事故データ!$O$4:$O$364=O$12)*(事故データ!$X$4:$X$364=$C34))</f>
        <v>0</v>
      </c>
      <c r="P34" s="642">
        <f>SUMPRODUCT((事故データ!$O$4:$O$364=P$12)*(事故データ!$X$4:$X$364=$C34))</f>
        <v>0</v>
      </c>
      <c r="Q34" s="642">
        <f>SUMPRODUCT((事故データ!$O$4:$O$364=Q$12)*(事故データ!$X$4:$X$364=$C34))</f>
        <v>0</v>
      </c>
      <c r="R34" s="642">
        <f>SUMPRODUCT((事故データ!$O$4:$O$364=R$12)*(事故データ!$X$4:$X$364=$C34))</f>
        <v>0</v>
      </c>
      <c r="S34" s="642">
        <f>SUMPRODUCT((事故データ!$O$4:$O$364=S$12)*(事故データ!$X$4:$X$364=$C34))</f>
        <v>0</v>
      </c>
      <c r="T34" s="642">
        <f>SUMPRODUCT((事故データ!$O$4:$O$364=T$12)*(事故データ!$X$4:$X$364=$C34))</f>
        <v>0</v>
      </c>
      <c r="U34" s="642">
        <f>SUMPRODUCT((事故データ!$O$4:$O$364=U$12)*(事故データ!$X$4:$X$364=$C34))</f>
        <v>0</v>
      </c>
      <c r="V34" s="642">
        <f>SUMPRODUCT((事故データ!$O$4:$O$364=V$12)*(事故データ!$X$4:$X$364=$C34))</f>
        <v>0</v>
      </c>
      <c r="W34" s="642">
        <f>SUMPRODUCT((事故データ!$O$4:$O$364=W$12)*(事故データ!$X$4:$X$364=$C34))</f>
        <v>0</v>
      </c>
      <c r="X34" s="642">
        <f>SUMPRODUCT((事故データ!$O$4:$O$364=X$12)*(事故データ!$X$4:$X$364=$C34))</f>
        <v>0</v>
      </c>
      <c r="Y34" s="642">
        <f>SUMPRODUCT((事故データ!$O$4:$O$364=Y$12)*(事故データ!$X$4:$X$364=$C34))</f>
        <v>0</v>
      </c>
      <c r="Z34" s="642">
        <f>SUMPRODUCT((事故データ!$O$4:$O$364=Z$12)*(事故データ!$X$4:$X$364=$C34))</f>
        <v>0</v>
      </c>
      <c r="AA34" s="642">
        <f>SUMPRODUCT((事故データ!$O$4:$O$364=AA$12)*(事故データ!$X$4:$X$364=$C34))</f>
        <v>0</v>
      </c>
      <c r="AB34" s="643">
        <f>SUMPRODUCT((事故データ!$O$4:$O$364=AB$12)*(事故データ!$X$4:$X$364=$C34))</f>
        <v>0</v>
      </c>
    </row>
    <row r="35" spans="3:28">
      <c r="C35" s="639">
        <f>項目入力!C30</f>
        <v>0</v>
      </c>
      <c r="D35" s="356">
        <f t="shared" si="3"/>
        <v>0</v>
      </c>
      <c r="E35" s="640">
        <f t="shared" si="2"/>
        <v>0</v>
      </c>
      <c r="F35" s="641">
        <f>SUMPRODUCT((事故データ!$O$4:$O$364=F$12)*(事故データ!$X$4:$X$364=$C35))</f>
        <v>0</v>
      </c>
      <c r="G35" s="642">
        <f>SUMPRODUCT((事故データ!$O$4:$O$364=G$12)*(事故データ!$X$4:$X$364=$C35))</f>
        <v>0</v>
      </c>
      <c r="H35" s="642">
        <f>SUMPRODUCT((事故データ!$O$4:$O$364=H$12)*(事故データ!$X$4:$X$364=$C35))</f>
        <v>0</v>
      </c>
      <c r="I35" s="642">
        <f>SUMPRODUCT((事故データ!$O$4:$O$364=I$12)*(事故データ!$X$4:$X$364=$C35))</f>
        <v>0</v>
      </c>
      <c r="J35" s="642">
        <f>SUMPRODUCT((事故データ!$O$4:$O$364=J$12)*(事故データ!$X$4:$X$364=$C35))</f>
        <v>0</v>
      </c>
      <c r="K35" s="642">
        <f>SUMPRODUCT((事故データ!$O$4:$O$364=K$12)*(事故データ!$X$4:$X$364=$C35))</f>
        <v>0</v>
      </c>
      <c r="L35" s="642">
        <f>SUMPRODUCT((事故データ!$O$4:$O$364=L$12)*(事故データ!$X$4:$X$364=$C35))</f>
        <v>0</v>
      </c>
      <c r="M35" s="642">
        <f>SUMPRODUCT((事故データ!$O$4:$O$364=M$12)*(事故データ!$X$4:$X$364=$C35))</f>
        <v>0</v>
      </c>
      <c r="N35" s="642">
        <f>SUMPRODUCT((事故データ!$O$4:$O$364=N$12)*(事故データ!$X$4:$X$364=$C35))</f>
        <v>0</v>
      </c>
      <c r="O35" s="642">
        <f>SUMPRODUCT((事故データ!$O$4:$O$364=O$12)*(事故データ!$X$4:$X$364=$C35))</f>
        <v>0</v>
      </c>
      <c r="P35" s="642">
        <f>SUMPRODUCT((事故データ!$O$4:$O$364=P$12)*(事故データ!$X$4:$X$364=$C35))</f>
        <v>0</v>
      </c>
      <c r="Q35" s="642">
        <f>SUMPRODUCT((事故データ!$O$4:$O$364=Q$12)*(事故データ!$X$4:$X$364=$C35))</f>
        <v>0</v>
      </c>
      <c r="R35" s="642">
        <f>SUMPRODUCT((事故データ!$O$4:$O$364=R$12)*(事故データ!$X$4:$X$364=$C35))</f>
        <v>0</v>
      </c>
      <c r="S35" s="642">
        <f>SUMPRODUCT((事故データ!$O$4:$O$364=S$12)*(事故データ!$X$4:$X$364=$C35))</f>
        <v>0</v>
      </c>
      <c r="T35" s="642">
        <f>SUMPRODUCT((事故データ!$O$4:$O$364=T$12)*(事故データ!$X$4:$X$364=$C35))</f>
        <v>0</v>
      </c>
      <c r="U35" s="642">
        <f>SUMPRODUCT((事故データ!$O$4:$O$364=U$12)*(事故データ!$X$4:$X$364=$C35))</f>
        <v>0</v>
      </c>
      <c r="V35" s="642">
        <f>SUMPRODUCT((事故データ!$O$4:$O$364=V$12)*(事故データ!$X$4:$X$364=$C35))</f>
        <v>0</v>
      </c>
      <c r="W35" s="642">
        <f>SUMPRODUCT((事故データ!$O$4:$O$364=W$12)*(事故データ!$X$4:$X$364=$C35))</f>
        <v>0</v>
      </c>
      <c r="X35" s="642">
        <f>SUMPRODUCT((事故データ!$O$4:$O$364=X$12)*(事故データ!$X$4:$X$364=$C35))</f>
        <v>0</v>
      </c>
      <c r="Y35" s="642">
        <f>SUMPRODUCT((事故データ!$O$4:$O$364=Y$12)*(事故データ!$X$4:$X$364=$C35))</f>
        <v>0</v>
      </c>
      <c r="Z35" s="642">
        <f>SUMPRODUCT((事故データ!$O$4:$O$364=Z$12)*(事故データ!$X$4:$X$364=$C35))</f>
        <v>0</v>
      </c>
      <c r="AA35" s="642">
        <f>SUMPRODUCT((事故データ!$O$4:$O$364=AA$12)*(事故データ!$X$4:$X$364=$C35))</f>
        <v>0</v>
      </c>
      <c r="AB35" s="643">
        <f>SUMPRODUCT((事故データ!$O$4:$O$364=AB$12)*(事故データ!$X$4:$X$364=$C35))</f>
        <v>0</v>
      </c>
    </row>
    <row r="36" spans="3:28">
      <c r="C36" s="639">
        <f>項目入力!C31</f>
        <v>0</v>
      </c>
      <c r="D36" s="356">
        <f t="shared" si="3"/>
        <v>0</v>
      </c>
      <c r="E36" s="640">
        <f t="shared" si="2"/>
        <v>0</v>
      </c>
      <c r="F36" s="641">
        <f>SUMPRODUCT((事故データ!$O$4:$O$364=F$12)*(事故データ!$X$4:$X$364=$C36))</f>
        <v>0</v>
      </c>
      <c r="G36" s="642">
        <f>SUMPRODUCT((事故データ!$O$4:$O$364=G$12)*(事故データ!$X$4:$X$364=$C36))</f>
        <v>0</v>
      </c>
      <c r="H36" s="642">
        <f>SUMPRODUCT((事故データ!$O$4:$O$364=H$12)*(事故データ!$X$4:$X$364=$C36))</f>
        <v>0</v>
      </c>
      <c r="I36" s="642">
        <f>SUMPRODUCT((事故データ!$O$4:$O$364=I$12)*(事故データ!$X$4:$X$364=$C36))</f>
        <v>0</v>
      </c>
      <c r="J36" s="642">
        <f>SUMPRODUCT((事故データ!$O$4:$O$364=J$12)*(事故データ!$X$4:$X$364=$C36))</f>
        <v>0</v>
      </c>
      <c r="K36" s="642">
        <f>SUMPRODUCT((事故データ!$O$4:$O$364=K$12)*(事故データ!$X$4:$X$364=$C36))</f>
        <v>0</v>
      </c>
      <c r="L36" s="642">
        <f>SUMPRODUCT((事故データ!$O$4:$O$364=L$12)*(事故データ!$X$4:$X$364=$C36))</f>
        <v>0</v>
      </c>
      <c r="M36" s="642">
        <f>SUMPRODUCT((事故データ!$O$4:$O$364=M$12)*(事故データ!$X$4:$X$364=$C36))</f>
        <v>0</v>
      </c>
      <c r="N36" s="642">
        <f>SUMPRODUCT((事故データ!$O$4:$O$364=N$12)*(事故データ!$X$4:$X$364=$C36))</f>
        <v>0</v>
      </c>
      <c r="O36" s="642">
        <f>SUMPRODUCT((事故データ!$O$4:$O$364=O$12)*(事故データ!$X$4:$X$364=$C36))</f>
        <v>0</v>
      </c>
      <c r="P36" s="642">
        <f>SUMPRODUCT((事故データ!$O$4:$O$364=P$12)*(事故データ!$X$4:$X$364=$C36))</f>
        <v>0</v>
      </c>
      <c r="Q36" s="642">
        <f>SUMPRODUCT((事故データ!$O$4:$O$364=Q$12)*(事故データ!$X$4:$X$364=$C36))</f>
        <v>0</v>
      </c>
      <c r="R36" s="642">
        <f>SUMPRODUCT((事故データ!$O$4:$O$364=R$12)*(事故データ!$X$4:$X$364=$C36))</f>
        <v>0</v>
      </c>
      <c r="S36" s="642">
        <f>SUMPRODUCT((事故データ!$O$4:$O$364=S$12)*(事故データ!$X$4:$X$364=$C36))</f>
        <v>0</v>
      </c>
      <c r="T36" s="642">
        <f>SUMPRODUCT((事故データ!$O$4:$O$364=T$12)*(事故データ!$X$4:$X$364=$C36))</f>
        <v>0</v>
      </c>
      <c r="U36" s="642">
        <f>SUMPRODUCT((事故データ!$O$4:$O$364=U$12)*(事故データ!$X$4:$X$364=$C36))</f>
        <v>0</v>
      </c>
      <c r="V36" s="642">
        <f>SUMPRODUCT((事故データ!$O$4:$O$364=V$12)*(事故データ!$X$4:$X$364=$C36))</f>
        <v>0</v>
      </c>
      <c r="W36" s="642">
        <f>SUMPRODUCT((事故データ!$O$4:$O$364=W$12)*(事故データ!$X$4:$X$364=$C36))</f>
        <v>0</v>
      </c>
      <c r="X36" s="642">
        <f>SUMPRODUCT((事故データ!$O$4:$O$364=X$12)*(事故データ!$X$4:$X$364=$C36))</f>
        <v>0</v>
      </c>
      <c r="Y36" s="642">
        <f>SUMPRODUCT((事故データ!$O$4:$O$364=Y$12)*(事故データ!$X$4:$X$364=$C36))</f>
        <v>0</v>
      </c>
      <c r="Z36" s="642">
        <f>SUMPRODUCT((事故データ!$O$4:$O$364=Z$12)*(事故データ!$X$4:$X$364=$C36))</f>
        <v>0</v>
      </c>
      <c r="AA36" s="642">
        <f>SUMPRODUCT((事故データ!$O$4:$O$364=AA$12)*(事故データ!$X$4:$X$364=$C36))</f>
        <v>0</v>
      </c>
      <c r="AB36" s="643">
        <f>SUMPRODUCT((事故データ!$O$4:$O$364=AB$12)*(事故データ!$X$4:$X$364=$C36))</f>
        <v>0</v>
      </c>
    </row>
    <row r="37" spans="3:28">
      <c r="C37" s="639">
        <f>項目入力!C32</f>
        <v>0</v>
      </c>
      <c r="D37" s="356">
        <f t="shared" si="3"/>
        <v>0</v>
      </c>
      <c r="E37" s="640">
        <f t="shared" si="2"/>
        <v>0</v>
      </c>
      <c r="F37" s="641">
        <f>SUMPRODUCT((事故データ!$O$4:$O$364=F$12)*(事故データ!$X$4:$X$364=$C37))</f>
        <v>0</v>
      </c>
      <c r="G37" s="642">
        <f>SUMPRODUCT((事故データ!$O$4:$O$364=G$12)*(事故データ!$X$4:$X$364=$C37))</f>
        <v>0</v>
      </c>
      <c r="H37" s="642">
        <f>SUMPRODUCT((事故データ!$O$4:$O$364=H$12)*(事故データ!$X$4:$X$364=$C37))</f>
        <v>0</v>
      </c>
      <c r="I37" s="642">
        <f>SUMPRODUCT((事故データ!$O$4:$O$364=I$12)*(事故データ!$X$4:$X$364=$C37))</f>
        <v>0</v>
      </c>
      <c r="J37" s="642">
        <f>SUMPRODUCT((事故データ!$O$4:$O$364=J$12)*(事故データ!$X$4:$X$364=$C37))</f>
        <v>0</v>
      </c>
      <c r="K37" s="642">
        <f>SUMPRODUCT((事故データ!$O$4:$O$364=K$12)*(事故データ!$X$4:$X$364=$C37))</f>
        <v>0</v>
      </c>
      <c r="L37" s="642">
        <f>SUMPRODUCT((事故データ!$O$4:$O$364=L$12)*(事故データ!$X$4:$X$364=$C37))</f>
        <v>0</v>
      </c>
      <c r="M37" s="642">
        <f>SUMPRODUCT((事故データ!$O$4:$O$364=M$12)*(事故データ!$X$4:$X$364=$C37))</f>
        <v>0</v>
      </c>
      <c r="N37" s="642">
        <f>SUMPRODUCT((事故データ!$O$4:$O$364=N$12)*(事故データ!$X$4:$X$364=$C37))</f>
        <v>0</v>
      </c>
      <c r="O37" s="642">
        <f>SUMPRODUCT((事故データ!$O$4:$O$364=O$12)*(事故データ!$X$4:$X$364=$C37))</f>
        <v>0</v>
      </c>
      <c r="P37" s="642">
        <f>SUMPRODUCT((事故データ!$O$4:$O$364=P$12)*(事故データ!$X$4:$X$364=$C37))</f>
        <v>0</v>
      </c>
      <c r="Q37" s="642">
        <f>SUMPRODUCT((事故データ!$O$4:$O$364=Q$12)*(事故データ!$X$4:$X$364=$C37))</f>
        <v>0</v>
      </c>
      <c r="R37" s="642">
        <f>SUMPRODUCT((事故データ!$O$4:$O$364=R$12)*(事故データ!$X$4:$X$364=$C37))</f>
        <v>0</v>
      </c>
      <c r="S37" s="642">
        <f>SUMPRODUCT((事故データ!$O$4:$O$364=S$12)*(事故データ!$X$4:$X$364=$C37))</f>
        <v>0</v>
      </c>
      <c r="T37" s="642">
        <f>SUMPRODUCT((事故データ!$O$4:$O$364=T$12)*(事故データ!$X$4:$X$364=$C37))</f>
        <v>0</v>
      </c>
      <c r="U37" s="642">
        <f>SUMPRODUCT((事故データ!$O$4:$O$364=U$12)*(事故データ!$X$4:$X$364=$C37))</f>
        <v>0</v>
      </c>
      <c r="V37" s="642">
        <f>SUMPRODUCT((事故データ!$O$4:$O$364=V$12)*(事故データ!$X$4:$X$364=$C37))</f>
        <v>0</v>
      </c>
      <c r="W37" s="642">
        <f>SUMPRODUCT((事故データ!$O$4:$O$364=W$12)*(事故データ!$X$4:$X$364=$C37))</f>
        <v>0</v>
      </c>
      <c r="X37" s="642">
        <f>SUMPRODUCT((事故データ!$O$4:$O$364=X$12)*(事故データ!$X$4:$X$364=$C37))</f>
        <v>0</v>
      </c>
      <c r="Y37" s="642">
        <f>SUMPRODUCT((事故データ!$O$4:$O$364=Y$12)*(事故データ!$X$4:$X$364=$C37))</f>
        <v>0</v>
      </c>
      <c r="Z37" s="642">
        <f>SUMPRODUCT((事故データ!$O$4:$O$364=Z$12)*(事故データ!$X$4:$X$364=$C37))</f>
        <v>0</v>
      </c>
      <c r="AA37" s="642">
        <f>SUMPRODUCT((事故データ!$O$4:$O$364=AA$12)*(事故データ!$X$4:$X$364=$C37))</f>
        <v>0</v>
      </c>
      <c r="AB37" s="643">
        <f>SUMPRODUCT((事故データ!$O$4:$O$364=AB$12)*(事故データ!$X$4:$X$364=$C37))</f>
        <v>0</v>
      </c>
    </row>
    <row r="38" spans="3:28">
      <c r="C38" s="639">
        <f>項目入力!C33</f>
        <v>0</v>
      </c>
      <c r="D38" s="356">
        <f t="shared" si="3"/>
        <v>0</v>
      </c>
      <c r="E38" s="640">
        <f t="shared" si="2"/>
        <v>0</v>
      </c>
      <c r="F38" s="641">
        <f>SUMPRODUCT((事故データ!$O$4:$O$364=F$12)*(事故データ!$X$4:$X$364=$C38))</f>
        <v>0</v>
      </c>
      <c r="G38" s="642">
        <f>SUMPRODUCT((事故データ!$O$4:$O$364=G$12)*(事故データ!$X$4:$X$364=$C38))</f>
        <v>0</v>
      </c>
      <c r="H38" s="642">
        <f>SUMPRODUCT((事故データ!$O$4:$O$364=H$12)*(事故データ!$X$4:$X$364=$C38))</f>
        <v>0</v>
      </c>
      <c r="I38" s="642">
        <f>SUMPRODUCT((事故データ!$O$4:$O$364=I$12)*(事故データ!$X$4:$X$364=$C38))</f>
        <v>0</v>
      </c>
      <c r="J38" s="642">
        <f>SUMPRODUCT((事故データ!$O$4:$O$364=J$12)*(事故データ!$X$4:$X$364=$C38))</f>
        <v>0</v>
      </c>
      <c r="K38" s="642">
        <f>SUMPRODUCT((事故データ!$O$4:$O$364=K$12)*(事故データ!$X$4:$X$364=$C38))</f>
        <v>0</v>
      </c>
      <c r="L38" s="642">
        <f>SUMPRODUCT((事故データ!$O$4:$O$364=L$12)*(事故データ!$X$4:$X$364=$C38))</f>
        <v>0</v>
      </c>
      <c r="M38" s="642">
        <f>SUMPRODUCT((事故データ!$O$4:$O$364=M$12)*(事故データ!$X$4:$X$364=$C38))</f>
        <v>0</v>
      </c>
      <c r="N38" s="642">
        <f>SUMPRODUCT((事故データ!$O$4:$O$364=N$12)*(事故データ!$X$4:$X$364=$C38))</f>
        <v>0</v>
      </c>
      <c r="O38" s="642">
        <f>SUMPRODUCT((事故データ!$O$4:$O$364=O$12)*(事故データ!$X$4:$X$364=$C38))</f>
        <v>0</v>
      </c>
      <c r="P38" s="642">
        <f>SUMPRODUCT((事故データ!$O$4:$O$364=P$12)*(事故データ!$X$4:$X$364=$C38))</f>
        <v>0</v>
      </c>
      <c r="Q38" s="642">
        <f>SUMPRODUCT((事故データ!$O$4:$O$364=Q$12)*(事故データ!$X$4:$X$364=$C38))</f>
        <v>0</v>
      </c>
      <c r="R38" s="642">
        <f>SUMPRODUCT((事故データ!$O$4:$O$364=R$12)*(事故データ!$X$4:$X$364=$C38))</f>
        <v>0</v>
      </c>
      <c r="S38" s="642">
        <f>SUMPRODUCT((事故データ!$O$4:$O$364=S$12)*(事故データ!$X$4:$X$364=$C38))</f>
        <v>0</v>
      </c>
      <c r="T38" s="642">
        <f>SUMPRODUCT((事故データ!$O$4:$O$364=T$12)*(事故データ!$X$4:$X$364=$C38))</f>
        <v>0</v>
      </c>
      <c r="U38" s="642">
        <f>SUMPRODUCT((事故データ!$O$4:$O$364=U$12)*(事故データ!$X$4:$X$364=$C38))</f>
        <v>0</v>
      </c>
      <c r="V38" s="642">
        <f>SUMPRODUCT((事故データ!$O$4:$O$364=V$12)*(事故データ!$X$4:$X$364=$C38))</f>
        <v>0</v>
      </c>
      <c r="W38" s="642">
        <f>SUMPRODUCT((事故データ!$O$4:$O$364=W$12)*(事故データ!$X$4:$X$364=$C38))</f>
        <v>0</v>
      </c>
      <c r="X38" s="642">
        <f>SUMPRODUCT((事故データ!$O$4:$O$364=X$12)*(事故データ!$X$4:$X$364=$C38))</f>
        <v>0</v>
      </c>
      <c r="Y38" s="642">
        <f>SUMPRODUCT((事故データ!$O$4:$O$364=Y$12)*(事故データ!$X$4:$X$364=$C38))</f>
        <v>0</v>
      </c>
      <c r="Z38" s="642">
        <f>SUMPRODUCT((事故データ!$O$4:$O$364=Z$12)*(事故データ!$X$4:$X$364=$C38))</f>
        <v>0</v>
      </c>
      <c r="AA38" s="642">
        <f>SUMPRODUCT((事故データ!$O$4:$O$364=AA$12)*(事故データ!$X$4:$X$364=$C38))</f>
        <v>0</v>
      </c>
      <c r="AB38" s="643">
        <f>SUMPRODUCT((事故データ!$O$4:$O$364=AB$12)*(事故データ!$X$4:$X$364=$C38))</f>
        <v>0</v>
      </c>
    </row>
    <row r="39" spans="3:28">
      <c r="C39" s="639">
        <f>項目入力!C34</f>
        <v>0</v>
      </c>
      <c r="D39" s="356">
        <f t="shared" si="3"/>
        <v>0</v>
      </c>
      <c r="E39" s="640">
        <f t="shared" si="2"/>
        <v>0</v>
      </c>
      <c r="F39" s="641">
        <f>SUMPRODUCT((事故データ!$O$4:$O$364=F$12)*(事故データ!$X$4:$X$364=$C39))</f>
        <v>0</v>
      </c>
      <c r="G39" s="642">
        <f>SUMPRODUCT((事故データ!$O$4:$O$364=G$12)*(事故データ!$X$4:$X$364=$C39))</f>
        <v>0</v>
      </c>
      <c r="H39" s="642">
        <f>SUMPRODUCT((事故データ!$O$4:$O$364=H$12)*(事故データ!$X$4:$X$364=$C39))</f>
        <v>0</v>
      </c>
      <c r="I39" s="642">
        <f>SUMPRODUCT((事故データ!$O$4:$O$364=I$12)*(事故データ!$X$4:$X$364=$C39))</f>
        <v>0</v>
      </c>
      <c r="J39" s="642">
        <f>SUMPRODUCT((事故データ!$O$4:$O$364=J$12)*(事故データ!$X$4:$X$364=$C39))</f>
        <v>0</v>
      </c>
      <c r="K39" s="642">
        <f>SUMPRODUCT((事故データ!$O$4:$O$364=K$12)*(事故データ!$X$4:$X$364=$C39))</f>
        <v>0</v>
      </c>
      <c r="L39" s="642">
        <f>SUMPRODUCT((事故データ!$O$4:$O$364=L$12)*(事故データ!$X$4:$X$364=$C39))</f>
        <v>0</v>
      </c>
      <c r="M39" s="642">
        <f>SUMPRODUCT((事故データ!$O$4:$O$364=M$12)*(事故データ!$X$4:$X$364=$C39))</f>
        <v>0</v>
      </c>
      <c r="N39" s="642">
        <f>SUMPRODUCT((事故データ!$O$4:$O$364=N$12)*(事故データ!$X$4:$X$364=$C39))</f>
        <v>0</v>
      </c>
      <c r="O39" s="642">
        <f>SUMPRODUCT((事故データ!$O$4:$O$364=O$12)*(事故データ!$X$4:$X$364=$C39))</f>
        <v>0</v>
      </c>
      <c r="P39" s="642">
        <f>SUMPRODUCT((事故データ!$O$4:$O$364=P$12)*(事故データ!$X$4:$X$364=$C39))</f>
        <v>0</v>
      </c>
      <c r="Q39" s="642">
        <f>SUMPRODUCT((事故データ!$O$4:$O$364=Q$12)*(事故データ!$X$4:$X$364=$C39))</f>
        <v>0</v>
      </c>
      <c r="R39" s="642">
        <f>SUMPRODUCT((事故データ!$O$4:$O$364=R$12)*(事故データ!$X$4:$X$364=$C39))</f>
        <v>0</v>
      </c>
      <c r="S39" s="642">
        <f>SUMPRODUCT((事故データ!$O$4:$O$364=S$12)*(事故データ!$X$4:$X$364=$C39))</f>
        <v>0</v>
      </c>
      <c r="T39" s="642">
        <f>SUMPRODUCT((事故データ!$O$4:$O$364=T$12)*(事故データ!$X$4:$X$364=$C39))</f>
        <v>0</v>
      </c>
      <c r="U39" s="642">
        <f>SUMPRODUCT((事故データ!$O$4:$O$364=U$12)*(事故データ!$X$4:$X$364=$C39))</f>
        <v>0</v>
      </c>
      <c r="V39" s="642">
        <f>SUMPRODUCT((事故データ!$O$4:$O$364=V$12)*(事故データ!$X$4:$X$364=$C39))</f>
        <v>0</v>
      </c>
      <c r="W39" s="642">
        <f>SUMPRODUCT((事故データ!$O$4:$O$364=W$12)*(事故データ!$X$4:$X$364=$C39))</f>
        <v>0</v>
      </c>
      <c r="X39" s="642">
        <f>SUMPRODUCT((事故データ!$O$4:$O$364=X$12)*(事故データ!$X$4:$X$364=$C39))</f>
        <v>0</v>
      </c>
      <c r="Y39" s="642">
        <f>SUMPRODUCT((事故データ!$O$4:$O$364=Y$12)*(事故データ!$X$4:$X$364=$C39))</f>
        <v>0</v>
      </c>
      <c r="Z39" s="642">
        <f>SUMPRODUCT((事故データ!$O$4:$O$364=Z$12)*(事故データ!$X$4:$X$364=$C39))</f>
        <v>0</v>
      </c>
      <c r="AA39" s="642">
        <f>SUMPRODUCT((事故データ!$O$4:$O$364=AA$12)*(事故データ!$X$4:$X$364=$C39))</f>
        <v>0</v>
      </c>
      <c r="AB39" s="643">
        <f>SUMPRODUCT((事故データ!$O$4:$O$364=AB$12)*(事故データ!$X$4:$X$364=$C39))</f>
        <v>0</v>
      </c>
    </row>
    <row r="40" spans="3:28">
      <c r="C40" s="639">
        <f>項目入力!C35</f>
        <v>0</v>
      </c>
      <c r="D40" s="356">
        <f t="shared" si="3"/>
        <v>0</v>
      </c>
      <c r="E40" s="640">
        <f t="shared" si="2"/>
        <v>0</v>
      </c>
      <c r="F40" s="641">
        <f>SUMPRODUCT((事故データ!$O$4:$O$364=F$12)*(事故データ!$X$4:$X$364=$C40))</f>
        <v>0</v>
      </c>
      <c r="G40" s="642">
        <f>SUMPRODUCT((事故データ!$O$4:$O$364=G$12)*(事故データ!$X$4:$X$364=$C40))</f>
        <v>0</v>
      </c>
      <c r="H40" s="642">
        <f>SUMPRODUCT((事故データ!$O$4:$O$364=H$12)*(事故データ!$X$4:$X$364=$C40))</f>
        <v>0</v>
      </c>
      <c r="I40" s="642">
        <f>SUMPRODUCT((事故データ!$O$4:$O$364=I$12)*(事故データ!$X$4:$X$364=$C40))</f>
        <v>0</v>
      </c>
      <c r="J40" s="642">
        <f>SUMPRODUCT((事故データ!$O$4:$O$364=J$12)*(事故データ!$X$4:$X$364=$C40))</f>
        <v>0</v>
      </c>
      <c r="K40" s="642">
        <f>SUMPRODUCT((事故データ!$O$4:$O$364=K$12)*(事故データ!$X$4:$X$364=$C40))</f>
        <v>0</v>
      </c>
      <c r="L40" s="642">
        <f>SUMPRODUCT((事故データ!$O$4:$O$364=L$12)*(事故データ!$X$4:$X$364=$C40))</f>
        <v>0</v>
      </c>
      <c r="M40" s="642">
        <f>SUMPRODUCT((事故データ!$O$4:$O$364=M$12)*(事故データ!$X$4:$X$364=$C40))</f>
        <v>0</v>
      </c>
      <c r="N40" s="642">
        <f>SUMPRODUCT((事故データ!$O$4:$O$364=N$12)*(事故データ!$X$4:$X$364=$C40))</f>
        <v>0</v>
      </c>
      <c r="O40" s="642">
        <f>SUMPRODUCT((事故データ!$O$4:$O$364=O$12)*(事故データ!$X$4:$X$364=$C40))</f>
        <v>0</v>
      </c>
      <c r="P40" s="642">
        <f>SUMPRODUCT((事故データ!$O$4:$O$364=P$12)*(事故データ!$X$4:$X$364=$C40))</f>
        <v>0</v>
      </c>
      <c r="Q40" s="642">
        <f>SUMPRODUCT((事故データ!$O$4:$O$364=Q$12)*(事故データ!$X$4:$X$364=$C40))</f>
        <v>0</v>
      </c>
      <c r="R40" s="642">
        <f>SUMPRODUCT((事故データ!$O$4:$O$364=R$12)*(事故データ!$X$4:$X$364=$C40))</f>
        <v>0</v>
      </c>
      <c r="S40" s="642">
        <f>SUMPRODUCT((事故データ!$O$4:$O$364=S$12)*(事故データ!$X$4:$X$364=$C40))</f>
        <v>0</v>
      </c>
      <c r="T40" s="642">
        <f>SUMPRODUCT((事故データ!$O$4:$O$364=T$12)*(事故データ!$X$4:$X$364=$C40))</f>
        <v>0</v>
      </c>
      <c r="U40" s="642">
        <f>SUMPRODUCT((事故データ!$O$4:$O$364=U$12)*(事故データ!$X$4:$X$364=$C40))</f>
        <v>0</v>
      </c>
      <c r="V40" s="642">
        <f>SUMPRODUCT((事故データ!$O$4:$O$364=V$12)*(事故データ!$X$4:$X$364=$C40))</f>
        <v>0</v>
      </c>
      <c r="W40" s="642">
        <f>SUMPRODUCT((事故データ!$O$4:$O$364=W$12)*(事故データ!$X$4:$X$364=$C40))</f>
        <v>0</v>
      </c>
      <c r="X40" s="642">
        <f>SUMPRODUCT((事故データ!$O$4:$O$364=X$12)*(事故データ!$X$4:$X$364=$C40))</f>
        <v>0</v>
      </c>
      <c r="Y40" s="642">
        <f>SUMPRODUCT((事故データ!$O$4:$O$364=Y$12)*(事故データ!$X$4:$X$364=$C40))</f>
        <v>0</v>
      </c>
      <c r="Z40" s="642">
        <f>SUMPRODUCT((事故データ!$O$4:$O$364=Z$12)*(事故データ!$X$4:$X$364=$C40))</f>
        <v>0</v>
      </c>
      <c r="AA40" s="642">
        <f>SUMPRODUCT((事故データ!$O$4:$O$364=AA$12)*(事故データ!$X$4:$X$364=$C40))</f>
        <v>0</v>
      </c>
      <c r="AB40" s="643">
        <f>SUMPRODUCT((事故データ!$O$4:$O$364=AB$12)*(事故データ!$X$4:$X$364=$C40))</f>
        <v>0</v>
      </c>
    </row>
    <row r="41" spans="3:28">
      <c r="C41" s="639">
        <f>項目入力!C36</f>
        <v>0</v>
      </c>
      <c r="D41" s="356">
        <f t="shared" si="3"/>
        <v>0</v>
      </c>
      <c r="E41" s="640">
        <f t="shared" si="2"/>
        <v>0</v>
      </c>
      <c r="F41" s="641">
        <f>SUMPRODUCT((事故データ!$O$4:$O$364=F$12)*(事故データ!$X$4:$X$364=$C41))</f>
        <v>0</v>
      </c>
      <c r="G41" s="642">
        <f>SUMPRODUCT((事故データ!$O$4:$O$364=G$12)*(事故データ!$X$4:$X$364=$C41))</f>
        <v>0</v>
      </c>
      <c r="H41" s="642">
        <f>SUMPRODUCT((事故データ!$O$4:$O$364=H$12)*(事故データ!$X$4:$X$364=$C41))</f>
        <v>0</v>
      </c>
      <c r="I41" s="642">
        <f>SUMPRODUCT((事故データ!$O$4:$O$364=I$12)*(事故データ!$X$4:$X$364=$C41))</f>
        <v>0</v>
      </c>
      <c r="J41" s="642">
        <f>SUMPRODUCT((事故データ!$O$4:$O$364=J$12)*(事故データ!$X$4:$X$364=$C41))</f>
        <v>0</v>
      </c>
      <c r="K41" s="642">
        <f>SUMPRODUCT((事故データ!$O$4:$O$364=K$12)*(事故データ!$X$4:$X$364=$C41))</f>
        <v>0</v>
      </c>
      <c r="L41" s="642">
        <f>SUMPRODUCT((事故データ!$O$4:$O$364=L$12)*(事故データ!$X$4:$X$364=$C41))</f>
        <v>0</v>
      </c>
      <c r="M41" s="642">
        <f>SUMPRODUCT((事故データ!$O$4:$O$364=M$12)*(事故データ!$X$4:$X$364=$C41))</f>
        <v>0</v>
      </c>
      <c r="N41" s="642">
        <f>SUMPRODUCT((事故データ!$O$4:$O$364=N$12)*(事故データ!$X$4:$X$364=$C41))</f>
        <v>0</v>
      </c>
      <c r="O41" s="642">
        <f>SUMPRODUCT((事故データ!$O$4:$O$364=O$12)*(事故データ!$X$4:$X$364=$C41))</f>
        <v>0</v>
      </c>
      <c r="P41" s="642">
        <f>SUMPRODUCT((事故データ!$O$4:$O$364=P$12)*(事故データ!$X$4:$X$364=$C41))</f>
        <v>0</v>
      </c>
      <c r="Q41" s="642">
        <f>SUMPRODUCT((事故データ!$O$4:$O$364=Q$12)*(事故データ!$X$4:$X$364=$C41))</f>
        <v>0</v>
      </c>
      <c r="R41" s="642">
        <f>SUMPRODUCT((事故データ!$O$4:$O$364=R$12)*(事故データ!$X$4:$X$364=$C41))</f>
        <v>0</v>
      </c>
      <c r="S41" s="642">
        <f>SUMPRODUCT((事故データ!$O$4:$O$364=S$12)*(事故データ!$X$4:$X$364=$C41))</f>
        <v>0</v>
      </c>
      <c r="T41" s="642">
        <f>SUMPRODUCT((事故データ!$O$4:$O$364=T$12)*(事故データ!$X$4:$X$364=$C41))</f>
        <v>0</v>
      </c>
      <c r="U41" s="642">
        <f>SUMPRODUCT((事故データ!$O$4:$O$364=U$12)*(事故データ!$X$4:$X$364=$C41))</f>
        <v>0</v>
      </c>
      <c r="V41" s="642">
        <f>SUMPRODUCT((事故データ!$O$4:$O$364=V$12)*(事故データ!$X$4:$X$364=$C41))</f>
        <v>0</v>
      </c>
      <c r="W41" s="642">
        <f>SUMPRODUCT((事故データ!$O$4:$O$364=W$12)*(事故データ!$X$4:$X$364=$C41))</f>
        <v>0</v>
      </c>
      <c r="X41" s="642">
        <f>SUMPRODUCT((事故データ!$O$4:$O$364=X$12)*(事故データ!$X$4:$X$364=$C41))</f>
        <v>0</v>
      </c>
      <c r="Y41" s="642">
        <f>SUMPRODUCT((事故データ!$O$4:$O$364=Y$12)*(事故データ!$X$4:$X$364=$C41))</f>
        <v>0</v>
      </c>
      <c r="Z41" s="642">
        <f>SUMPRODUCT((事故データ!$O$4:$O$364=Z$12)*(事故データ!$X$4:$X$364=$C41))</f>
        <v>0</v>
      </c>
      <c r="AA41" s="642">
        <f>SUMPRODUCT((事故データ!$O$4:$O$364=AA$12)*(事故データ!$X$4:$X$364=$C41))</f>
        <v>0</v>
      </c>
      <c r="AB41" s="643">
        <f>SUMPRODUCT((事故データ!$O$4:$O$364=AB$12)*(事故データ!$X$4:$X$364=$C41))</f>
        <v>0</v>
      </c>
    </row>
    <row r="42" spans="3:28">
      <c r="C42" s="639">
        <f>項目入力!C37</f>
        <v>0</v>
      </c>
      <c r="D42" s="356">
        <f t="shared" si="3"/>
        <v>0</v>
      </c>
      <c r="E42" s="640">
        <f t="shared" si="2"/>
        <v>0</v>
      </c>
      <c r="F42" s="641">
        <f>SUMPRODUCT((事故データ!$O$4:$O$364=F$12)*(事故データ!$X$4:$X$364=$C42))</f>
        <v>0</v>
      </c>
      <c r="G42" s="642">
        <f>SUMPRODUCT((事故データ!$O$4:$O$364=G$12)*(事故データ!$X$4:$X$364=$C42))</f>
        <v>0</v>
      </c>
      <c r="H42" s="642">
        <f>SUMPRODUCT((事故データ!$O$4:$O$364=H$12)*(事故データ!$X$4:$X$364=$C42))</f>
        <v>0</v>
      </c>
      <c r="I42" s="642">
        <f>SUMPRODUCT((事故データ!$O$4:$O$364=I$12)*(事故データ!$X$4:$X$364=$C42))</f>
        <v>0</v>
      </c>
      <c r="J42" s="642">
        <f>SUMPRODUCT((事故データ!$O$4:$O$364=J$12)*(事故データ!$X$4:$X$364=$C42))</f>
        <v>0</v>
      </c>
      <c r="K42" s="642">
        <f>SUMPRODUCT((事故データ!$O$4:$O$364=K$12)*(事故データ!$X$4:$X$364=$C42))</f>
        <v>0</v>
      </c>
      <c r="L42" s="642">
        <f>SUMPRODUCT((事故データ!$O$4:$O$364=L$12)*(事故データ!$X$4:$X$364=$C42))</f>
        <v>0</v>
      </c>
      <c r="M42" s="642">
        <f>SUMPRODUCT((事故データ!$O$4:$O$364=M$12)*(事故データ!$X$4:$X$364=$C42))</f>
        <v>0</v>
      </c>
      <c r="N42" s="642">
        <f>SUMPRODUCT((事故データ!$O$4:$O$364=N$12)*(事故データ!$X$4:$X$364=$C42))</f>
        <v>0</v>
      </c>
      <c r="O42" s="642">
        <f>SUMPRODUCT((事故データ!$O$4:$O$364=O$12)*(事故データ!$X$4:$X$364=$C42))</f>
        <v>0</v>
      </c>
      <c r="P42" s="642">
        <f>SUMPRODUCT((事故データ!$O$4:$O$364=P$12)*(事故データ!$X$4:$X$364=$C42))</f>
        <v>0</v>
      </c>
      <c r="Q42" s="642">
        <f>SUMPRODUCT((事故データ!$O$4:$O$364=Q$12)*(事故データ!$X$4:$X$364=$C42))</f>
        <v>0</v>
      </c>
      <c r="R42" s="642">
        <f>SUMPRODUCT((事故データ!$O$4:$O$364=R$12)*(事故データ!$X$4:$X$364=$C42))</f>
        <v>0</v>
      </c>
      <c r="S42" s="642">
        <f>SUMPRODUCT((事故データ!$O$4:$O$364=S$12)*(事故データ!$X$4:$X$364=$C42))</f>
        <v>0</v>
      </c>
      <c r="T42" s="642">
        <f>SUMPRODUCT((事故データ!$O$4:$O$364=T$12)*(事故データ!$X$4:$X$364=$C42))</f>
        <v>0</v>
      </c>
      <c r="U42" s="642">
        <f>SUMPRODUCT((事故データ!$O$4:$O$364=U$12)*(事故データ!$X$4:$X$364=$C42))</f>
        <v>0</v>
      </c>
      <c r="V42" s="642">
        <f>SUMPRODUCT((事故データ!$O$4:$O$364=V$12)*(事故データ!$X$4:$X$364=$C42))</f>
        <v>0</v>
      </c>
      <c r="W42" s="642">
        <f>SUMPRODUCT((事故データ!$O$4:$O$364=W$12)*(事故データ!$X$4:$X$364=$C42))</f>
        <v>0</v>
      </c>
      <c r="X42" s="642">
        <f>SUMPRODUCT((事故データ!$O$4:$O$364=X$12)*(事故データ!$X$4:$X$364=$C42))</f>
        <v>0</v>
      </c>
      <c r="Y42" s="642">
        <f>SUMPRODUCT((事故データ!$O$4:$O$364=Y$12)*(事故データ!$X$4:$X$364=$C42))</f>
        <v>0</v>
      </c>
      <c r="Z42" s="642">
        <f>SUMPRODUCT((事故データ!$O$4:$O$364=Z$12)*(事故データ!$X$4:$X$364=$C42))</f>
        <v>0</v>
      </c>
      <c r="AA42" s="642">
        <f>SUMPRODUCT((事故データ!$O$4:$O$364=AA$12)*(事故データ!$X$4:$X$364=$C42))</f>
        <v>0</v>
      </c>
      <c r="AB42" s="643">
        <f>SUMPRODUCT((事故データ!$O$4:$O$364=AB$12)*(事故データ!$X$4:$X$364=$C42))</f>
        <v>0</v>
      </c>
    </row>
    <row r="43" spans="3:28">
      <c r="C43" s="639">
        <f>項目入力!C38</f>
        <v>0</v>
      </c>
      <c r="D43" s="356">
        <f t="shared" si="3"/>
        <v>0</v>
      </c>
      <c r="E43" s="640">
        <f t="shared" si="2"/>
        <v>0</v>
      </c>
      <c r="F43" s="641">
        <f>SUMPRODUCT((事故データ!$O$4:$O$364=F$12)*(事故データ!$X$4:$X$364=$C43))</f>
        <v>0</v>
      </c>
      <c r="G43" s="642">
        <f>SUMPRODUCT((事故データ!$O$4:$O$364=G$12)*(事故データ!$X$4:$X$364=$C43))</f>
        <v>0</v>
      </c>
      <c r="H43" s="642">
        <f>SUMPRODUCT((事故データ!$O$4:$O$364=H$12)*(事故データ!$X$4:$X$364=$C43))</f>
        <v>0</v>
      </c>
      <c r="I43" s="642">
        <f>SUMPRODUCT((事故データ!$O$4:$O$364=I$12)*(事故データ!$X$4:$X$364=$C43))</f>
        <v>0</v>
      </c>
      <c r="J43" s="642">
        <f>SUMPRODUCT((事故データ!$O$4:$O$364=J$12)*(事故データ!$X$4:$X$364=$C43))</f>
        <v>0</v>
      </c>
      <c r="K43" s="642">
        <f>SUMPRODUCT((事故データ!$O$4:$O$364=K$12)*(事故データ!$X$4:$X$364=$C43))</f>
        <v>0</v>
      </c>
      <c r="L43" s="642">
        <f>SUMPRODUCT((事故データ!$O$4:$O$364=L$12)*(事故データ!$X$4:$X$364=$C43))</f>
        <v>0</v>
      </c>
      <c r="M43" s="642">
        <f>SUMPRODUCT((事故データ!$O$4:$O$364=M$12)*(事故データ!$X$4:$X$364=$C43))</f>
        <v>0</v>
      </c>
      <c r="N43" s="642">
        <f>SUMPRODUCT((事故データ!$O$4:$O$364=N$12)*(事故データ!$X$4:$X$364=$C43))</f>
        <v>0</v>
      </c>
      <c r="O43" s="642">
        <f>SUMPRODUCT((事故データ!$O$4:$O$364=O$12)*(事故データ!$X$4:$X$364=$C43))</f>
        <v>0</v>
      </c>
      <c r="P43" s="642">
        <f>SUMPRODUCT((事故データ!$O$4:$O$364=P$12)*(事故データ!$X$4:$X$364=$C43))</f>
        <v>0</v>
      </c>
      <c r="Q43" s="642">
        <f>SUMPRODUCT((事故データ!$O$4:$O$364=Q$12)*(事故データ!$X$4:$X$364=$C43))</f>
        <v>0</v>
      </c>
      <c r="R43" s="642">
        <f>SUMPRODUCT((事故データ!$O$4:$O$364=R$12)*(事故データ!$X$4:$X$364=$C43))</f>
        <v>0</v>
      </c>
      <c r="S43" s="642">
        <f>SUMPRODUCT((事故データ!$O$4:$O$364=S$12)*(事故データ!$X$4:$X$364=$C43))</f>
        <v>0</v>
      </c>
      <c r="T43" s="642">
        <f>SUMPRODUCT((事故データ!$O$4:$O$364=T$12)*(事故データ!$X$4:$X$364=$C43))</f>
        <v>0</v>
      </c>
      <c r="U43" s="642">
        <f>SUMPRODUCT((事故データ!$O$4:$O$364=U$12)*(事故データ!$X$4:$X$364=$C43))</f>
        <v>0</v>
      </c>
      <c r="V43" s="642">
        <f>SUMPRODUCT((事故データ!$O$4:$O$364=V$12)*(事故データ!$X$4:$X$364=$C43))</f>
        <v>0</v>
      </c>
      <c r="W43" s="642">
        <f>SUMPRODUCT((事故データ!$O$4:$O$364=W$12)*(事故データ!$X$4:$X$364=$C43))</f>
        <v>0</v>
      </c>
      <c r="X43" s="642">
        <f>SUMPRODUCT((事故データ!$O$4:$O$364=X$12)*(事故データ!$X$4:$X$364=$C43))</f>
        <v>0</v>
      </c>
      <c r="Y43" s="642">
        <f>SUMPRODUCT((事故データ!$O$4:$O$364=Y$12)*(事故データ!$X$4:$X$364=$C43))</f>
        <v>0</v>
      </c>
      <c r="Z43" s="642">
        <f>SUMPRODUCT((事故データ!$O$4:$O$364=Z$12)*(事故データ!$X$4:$X$364=$C43))</f>
        <v>0</v>
      </c>
      <c r="AA43" s="642">
        <f>SUMPRODUCT((事故データ!$O$4:$O$364=AA$12)*(事故データ!$X$4:$X$364=$C43))</f>
        <v>0</v>
      </c>
      <c r="AB43" s="643">
        <f>SUMPRODUCT((事故データ!$O$4:$O$364=AB$12)*(事故データ!$X$4:$X$364=$C43))</f>
        <v>0</v>
      </c>
    </row>
    <row r="44" spans="3:28">
      <c r="C44" s="639">
        <f>項目入力!C39</f>
        <v>0</v>
      </c>
      <c r="D44" s="356">
        <f t="shared" si="3"/>
        <v>0</v>
      </c>
      <c r="E44" s="640">
        <f t="shared" si="2"/>
        <v>0</v>
      </c>
      <c r="F44" s="641">
        <f>SUMPRODUCT((事故データ!$O$4:$O$364=F$12)*(事故データ!$X$4:$X$364=$C44))</f>
        <v>0</v>
      </c>
      <c r="G44" s="642">
        <f>SUMPRODUCT((事故データ!$O$4:$O$364=G$12)*(事故データ!$X$4:$X$364=$C44))</f>
        <v>0</v>
      </c>
      <c r="H44" s="642">
        <f>SUMPRODUCT((事故データ!$O$4:$O$364=H$12)*(事故データ!$X$4:$X$364=$C44))</f>
        <v>0</v>
      </c>
      <c r="I44" s="642">
        <f>SUMPRODUCT((事故データ!$O$4:$O$364=I$12)*(事故データ!$X$4:$X$364=$C44))</f>
        <v>0</v>
      </c>
      <c r="J44" s="642">
        <f>SUMPRODUCT((事故データ!$O$4:$O$364=J$12)*(事故データ!$X$4:$X$364=$C44))</f>
        <v>0</v>
      </c>
      <c r="K44" s="642">
        <f>SUMPRODUCT((事故データ!$O$4:$O$364=K$12)*(事故データ!$X$4:$X$364=$C44))</f>
        <v>0</v>
      </c>
      <c r="L44" s="642">
        <f>SUMPRODUCT((事故データ!$O$4:$O$364=L$12)*(事故データ!$X$4:$X$364=$C44))</f>
        <v>0</v>
      </c>
      <c r="M44" s="642">
        <f>SUMPRODUCT((事故データ!$O$4:$O$364=M$12)*(事故データ!$X$4:$X$364=$C44))</f>
        <v>0</v>
      </c>
      <c r="N44" s="642">
        <f>SUMPRODUCT((事故データ!$O$4:$O$364=N$12)*(事故データ!$X$4:$X$364=$C44))</f>
        <v>0</v>
      </c>
      <c r="O44" s="642">
        <f>SUMPRODUCT((事故データ!$O$4:$O$364=O$12)*(事故データ!$X$4:$X$364=$C44))</f>
        <v>0</v>
      </c>
      <c r="P44" s="642">
        <f>SUMPRODUCT((事故データ!$O$4:$O$364=P$12)*(事故データ!$X$4:$X$364=$C44))</f>
        <v>0</v>
      </c>
      <c r="Q44" s="642">
        <f>SUMPRODUCT((事故データ!$O$4:$O$364=Q$12)*(事故データ!$X$4:$X$364=$C44))</f>
        <v>0</v>
      </c>
      <c r="R44" s="642">
        <f>SUMPRODUCT((事故データ!$O$4:$O$364=R$12)*(事故データ!$X$4:$X$364=$C44))</f>
        <v>0</v>
      </c>
      <c r="S44" s="642">
        <f>SUMPRODUCT((事故データ!$O$4:$O$364=S$12)*(事故データ!$X$4:$X$364=$C44))</f>
        <v>0</v>
      </c>
      <c r="T44" s="642">
        <f>SUMPRODUCT((事故データ!$O$4:$O$364=T$12)*(事故データ!$X$4:$X$364=$C44))</f>
        <v>0</v>
      </c>
      <c r="U44" s="642">
        <f>SUMPRODUCT((事故データ!$O$4:$O$364=U$12)*(事故データ!$X$4:$X$364=$C44))</f>
        <v>0</v>
      </c>
      <c r="V44" s="642">
        <f>SUMPRODUCT((事故データ!$O$4:$O$364=V$12)*(事故データ!$X$4:$X$364=$C44))</f>
        <v>0</v>
      </c>
      <c r="W44" s="642">
        <f>SUMPRODUCT((事故データ!$O$4:$O$364=W$12)*(事故データ!$X$4:$X$364=$C44))</f>
        <v>0</v>
      </c>
      <c r="X44" s="642">
        <f>SUMPRODUCT((事故データ!$O$4:$O$364=X$12)*(事故データ!$X$4:$X$364=$C44))</f>
        <v>0</v>
      </c>
      <c r="Y44" s="642">
        <f>SUMPRODUCT((事故データ!$O$4:$O$364=Y$12)*(事故データ!$X$4:$X$364=$C44))</f>
        <v>0</v>
      </c>
      <c r="Z44" s="642">
        <f>SUMPRODUCT((事故データ!$O$4:$O$364=Z$12)*(事故データ!$X$4:$X$364=$C44))</f>
        <v>0</v>
      </c>
      <c r="AA44" s="642">
        <f>SUMPRODUCT((事故データ!$O$4:$O$364=AA$12)*(事故データ!$X$4:$X$364=$C44))</f>
        <v>0</v>
      </c>
      <c r="AB44" s="643">
        <f>SUMPRODUCT((事故データ!$O$4:$O$364=AB$12)*(事故データ!$X$4:$X$364=$C44))</f>
        <v>0</v>
      </c>
    </row>
    <row r="45" spans="3:28">
      <c r="C45" s="639">
        <f>項目入力!C40</f>
        <v>0</v>
      </c>
      <c r="D45" s="356">
        <f t="shared" si="3"/>
        <v>0</v>
      </c>
      <c r="E45" s="640">
        <f t="shared" si="2"/>
        <v>0</v>
      </c>
      <c r="F45" s="641">
        <f>SUMPRODUCT((事故データ!$O$4:$O$364=F$12)*(事故データ!$X$4:$X$364=$C45))</f>
        <v>0</v>
      </c>
      <c r="G45" s="642">
        <f>SUMPRODUCT((事故データ!$O$4:$O$364=G$12)*(事故データ!$X$4:$X$364=$C45))</f>
        <v>0</v>
      </c>
      <c r="H45" s="642">
        <f>SUMPRODUCT((事故データ!$O$4:$O$364=H$12)*(事故データ!$X$4:$X$364=$C45))</f>
        <v>0</v>
      </c>
      <c r="I45" s="642">
        <f>SUMPRODUCT((事故データ!$O$4:$O$364=I$12)*(事故データ!$X$4:$X$364=$C45))</f>
        <v>0</v>
      </c>
      <c r="J45" s="642">
        <f>SUMPRODUCT((事故データ!$O$4:$O$364=J$12)*(事故データ!$X$4:$X$364=$C45))</f>
        <v>0</v>
      </c>
      <c r="K45" s="642">
        <f>SUMPRODUCT((事故データ!$O$4:$O$364=K$12)*(事故データ!$X$4:$X$364=$C45))</f>
        <v>0</v>
      </c>
      <c r="L45" s="642">
        <f>SUMPRODUCT((事故データ!$O$4:$O$364=L$12)*(事故データ!$X$4:$X$364=$C45))</f>
        <v>0</v>
      </c>
      <c r="M45" s="642">
        <f>SUMPRODUCT((事故データ!$O$4:$O$364=M$12)*(事故データ!$X$4:$X$364=$C45))</f>
        <v>0</v>
      </c>
      <c r="N45" s="642">
        <f>SUMPRODUCT((事故データ!$O$4:$O$364=N$12)*(事故データ!$X$4:$X$364=$C45))</f>
        <v>0</v>
      </c>
      <c r="O45" s="642">
        <f>SUMPRODUCT((事故データ!$O$4:$O$364=O$12)*(事故データ!$X$4:$X$364=$C45))</f>
        <v>0</v>
      </c>
      <c r="P45" s="642">
        <f>SUMPRODUCT((事故データ!$O$4:$O$364=P$12)*(事故データ!$X$4:$X$364=$C45))</f>
        <v>0</v>
      </c>
      <c r="Q45" s="642">
        <f>SUMPRODUCT((事故データ!$O$4:$O$364=Q$12)*(事故データ!$X$4:$X$364=$C45))</f>
        <v>0</v>
      </c>
      <c r="R45" s="642">
        <f>SUMPRODUCT((事故データ!$O$4:$O$364=R$12)*(事故データ!$X$4:$X$364=$C45))</f>
        <v>0</v>
      </c>
      <c r="S45" s="642">
        <f>SUMPRODUCT((事故データ!$O$4:$O$364=S$12)*(事故データ!$X$4:$X$364=$C45))</f>
        <v>0</v>
      </c>
      <c r="T45" s="642">
        <f>SUMPRODUCT((事故データ!$O$4:$O$364=T$12)*(事故データ!$X$4:$X$364=$C45))</f>
        <v>0</v>
      </c>
      <c r="U45" s="642">
        <f>SUMPRODUCT((事故データ!$O$4:$O$364=U$12)*(事故データ!$X$4:$X$364=$C45))</f>
        <v>0</v>
      </c>
      <c r="V45" s="642">
        <f>SUMPRODUCT((事故データ!$O$4:$O$364=V$12)*(事故データ!$X$4:$X$364=$C45))</f>
        <v>0</v>
      </c>
      <c r="W45" s="642">
        <f>SUMPRODUCT((事故データ!$O$4:$O$364=W$12)*(事故データ!$X$4:$X$364=$C45))</f>
        <v>0</v>
      </c>
      <c r="X45" s="642">
        <f>SUMPRODUCT((事故データ!$O$4:$O$364=X$12)*(事故データ!$X$4:$X$364=$C45))</f>
        <v>0</v>
      </c>
      <c r="Y45" s="642">
        <f>SUMPRODUCT((事故データ!$O$4:$O$364=Y$12)*(事故データ!$X$4:$X$364=$C45))</f>
        <v>0</v>
      </c>
      <c r="Z45" s="642">
        <f>SUMPRODUCT((事故データ!$O$4:$O$364=Z$12)*(事故データ!$X$4:$X$364=$C45))</f>
        <v>0</v>
      </c>
      <c r="AA45" s="642">
        <f>SUMPRODUCT((事故データ!$O$4:$O$364=AA$12)*(事故データ!$X$4:$X$364=$C45))</f>
        <v>0</v>
      </c>
      <c r="AB45" s="643">
        <f>SUMPRODUCT((事故データ!$O$4:$O$364=AB$12)*(事故データ!$X$4:$X$364=$C45))</f>
        <v>0</v>
      </c>
    </row>
    <row r="46" spans="3:28">
      <c r="C46" s="639">
        <f>項目入力!C41</f>
        <v>0</v>
      </c>
      <c r="D46" s="356">
        <f t="shared" si="3"/>
        <v>0</v>
      </c>
      <c r="E46" s="640">
        <f t="shared" si="2"/>
        <v>0</v>
      </c>
      <c r="F46" s="641">
        <f>SUMPRODUCT((事故データ!$O$4:$O$364=F$12)*(事故データ!$X$4:$X$364=$C46))</f>
        <v>0</v>
      </c>
      <c r="G46" s="642">
        <f>SUMPRODUCT((事故データ!$O$4:$O$364=G$12)*(事故データ!$X$4:$X$364=$C46))</f>
        <v>0</v>
      </c>
      <c r="H46" s="642">
        <f>SUMPRODUCT((事故データ!$O$4:$O$364=H$12)*(事故データ!$X$4:$X$364=$C46))</f>
        <v>0</v>
      </c>
      <c r="I46" s="642">
        <f>SUMPRODUCT((事故データ!$O$4:$O$364=I$12)*(事故データ!$X$4:$X$364=$C46))</f>
        <v>0</v>
      </c>
      <c r="J46" s="642">
        <f>SUMPRODUCT((事故データ!$O$4:$O$364=J$12)*(事故データ!$X$4:$X$364=$C46))</f>
        <v>0</v>
      </c>
      <c r="K46" s="642">
        <f>SUMPRODUCT((事故データ!$O$4:$O$364=K$12)*(事故データ!$X$4:$X$364=$C46))</f>
        <v>0</v>
      </c>
      <c r="L46" s="642">
        <f>SUMPRODUCT((事故データ!$O$4:$O$364=L$12)*(事故データ!$X$4:$X$364=$C46))</f>
        <v>0</v>
      </c>
      <c r="M46" s="642">
        <f>SUMPRODUCT((事故データ!$O$4:$O$364=M$12)*(事故データ!$X$4:$X$364=$C46))</f>
        <v>0</v>
      </c>
      <c r="N46" s="642">
        <f>SUMPRODUCT((事故データ!$O$4:$O$364=N$12)*(事故データ!$X$4:$X$364=$C46))</f>
        <v>0</v>
      </c>
      <c r="O46" s="642">
        <f>SUMPRODUCT((事故データ!$O$4:$O$364=O$12)*(事故データ!$X$4:$X$364=$C46))</f>
        <v>0</v>
      </c>
      <c r="P46" s="642">
        <f>SUMPRODUCT((事故データ!$O$4:$O$364=P$12)*(事故データ!$X$4:$X$364=$C46))</f>
        <v>0</v>
      </c>
      <c r="Q46" s="642">
        <f>SUMPRODUCT((事故データ!$O$4:$O$364=Q$12)*(事故データ!$X$4:$X$364=$C46))</f>
        <v>0</v>
      </c>
      <c r="R46" s="642">
        <f>SUMPRODUCT((事故データ!$O$4:$O$364=R$12)*(事故データ!$X$4:$X$364=$C46))</f>
        <v>0</v>
      </c>
      <c r="S46" s="642">
        <f>SUMPRODUCT((事故データ!$O$4:$O$364=S$12)*(事故データ!$X$4:$X$364=$C46))</f>
        <v>0</v>
      </c>
      <c r="T46" s="642">
        <f>SUMPRODUCT((事故データ!$O$4:$O$364=T$12)*(事故データ!$X$4:$X$364=$C46))</f>
        <v>0</v>
      </c>
      <c r="U46" s="642">
        <f>SUMPRODUCT((事故データ!$O$4:$O$364=U$12)*(事故データ!$X$4:$X$364=$C46))</f>
        <v>0</v>
      </c>
      <c r="V46" s="642">
        <f>SUMPRODUCT((事故データ!$O$4:$O$364=V$12)*(事故データ!$X$4:$X$364=$C46))</f>
        <v>0</v>
      </c>
      <c r="W46" s="642">
        <f>SUMPRODUCT((事故データ!$O$4:$O$364=W$12)*(事故データ!$X$4:$X$364=$C46))</f>
        <v>0</v>
      </c>
      <c r="X46" s="642">
        <f>SUMPRODUCT((事故データ!$O$4:$O$364=X$12)*(事故データ!$X$4:$X$364=$C46))</f>
        <v>0</v>
      </c>
      <c r="Y46" s="642">
        <f>SUMPRODUCT((事故データ!$O$4:$O$364=Y$12)*(事故データ!$X$4:$X$364=$C46))</f>
        <v>0</v>
      </c>
      <c r="Z46" s="642">
        <f>SUMPRODUCT((事故データ!$O$4:$O$364=Z$12)*(事故データ!$X$4:$X$364=$C46))</f>
        <v>0</v>
      </c>
      <c r="AA46" s="642">
        <f>SUMPRODUCT((事故データ!$O$4:$O$364=AA$12)*(事故データ!$X$4:$X$364=$C46))</f>
        <v>0</v>
      </c>
      <c r="AB46" s="643">
        <f>SUMPRODUCT((事故データ!$O$4:$O$364=AB$12)*(事故データ!$X$4:$X$364=$C46))</f>
        <v>0</v>
      </c>
    </row>
    <row r="47" spans="3:28">
      <c r="C47" s="639">
        <f>項目入力!C42</f>
        <v>0</v>
      </c>
      <c r="D47" s="356">
        <f t="shared" si="3"/>
        <v>0</v>
      </c>
      <c r="E47" s="640">
        <f t="shared" si="2"/>
        <v>0</v>
      </c>
      <c r="F47" s="641">
        <f>SUMPRODUCT((事故データ!$O$4:$O$364=F$12)*(事故データ!$X$4:$X$364=$C47))</f>
        <v>0</v>
      </c>
      <c r="G47" s="642">
        <f>SUMPRODUCT((事故データ!$O$4:$O$364=G$12)*(事故データ!$X$4:$X$364=$C47))</f>
        <v>0</v>
      </c>
      <c r="H47" s="642">
        <f>SUMPRODUCT((事故データ!$O$4:$O$364=H$12)*(事故データ!$X$4:$X$364=$C47))</f>
        <v>0</v>
      </c>
      <c r="I47" s="642">
        <f>SUMPRODUCT((事故データ!$O$4:$O$364=I$12)*(事故データ!$X$4:$X$364=$C47))</f>
        <v>0</v>
      </c>
      <c r="J47" s="642">
        <f>SUMPRODUCT((事故データ!$O$4:$O$364=J$12)*(事故データ!$X$4:$X$364=$C47))</f>
        <v>0</v>
      </c>
      <c r="K47" s="642">
        <f>SUMPRODUCT((事故データ!$O$4:$O$364=K$12)*(事故データ!$X$4:$X$364=$C47))</f>
        <v>0</v>
      </c>
      <c r="L47" s="642">
        <f>SUMPRODUCT((事故データ!$O$4:$O$364=L$12)*(事故データ!$X$4:$X$364=$C47))</f>
        <v>0</v>
      </c>
      <c r="M47" s="642">
        <f>SUMPRODUCT((事故データ!$O$4:$O$364=M$12)*(事故データ!$X$4:$X$364=$C47))</f>
        <v>0</v>
      </c>
      <c r="N47" s="642">
        <f>SUMPRODUCT((事故データ!$O$4:$O$364=N$12)*(事故データ!$X$4:$X$364=$C47))</f>
        <v>0</v>
      </c>
      <c r="O47" s="642">
        <f>SUMPRODUCT((事故データ!$O$4:$O$364=O$12)*(事故データ!$X$4:$X$364=$C47))</f>
        <v>0</v>
      </c>
      <c r="P47" s="642">
        <f>SUMPRODUCT((事故データ!$O$4:$O$364=P$12)*(事故データ!$X$4:$X$364=$C47))</f>
        <v>0</v>
      </c>
      <c r="Q47" s="642">
        <f>SUMPRODUCT((事故データ!$O$4:$O$364=Q$12)*(事故データ!$X$4:$X$364=$C47))</f>
        <v>0</v>
      </c>
      <c r="R47" s="642">
        <f>SUMPRODUCT((事故データ!$O$4:$O$364=R$12)*(事故データ!$X$4:$X$364=$C47))</f>
        <v>0</v>
      </c>
      <c r="S47" s="642">
        <f>SUMPRODUCT((事故データ!$O$4:$O$364=S$12)*(事故データ!$X$4:$X$364=$C47))</f>
        <v>0</v>
      </c>
      <c r="T47" s="642">
        <f>SUMPRODUCT((事故データ!$O$4:$O$364=T$12)*(事故データ!$X$4:$X$364=$C47))</f>
        <v>0</v>
      </c>
      <c r="U47" s="642">
        <f>SUMPRODUCT((事故データ!$O$4:$O$364=U$12)*(事故データ!$X$4:$X$364=$C47))</f>
        <v>0</v>
      </c>
      <c r="V47" s="642">
        <f>SUMPRODUCT((事故データ!$O$4:$O$364=V$12)*(事故データ!$X$4:$X$364=$C47))</f>
        <v>0</v>
      </c>
      <c r="W47" s="642">
        <f>SUMPRODUCT((事故データ!$O$4:$O$364=W$12)*(事故データ!$X$4:$X$364=$C47))</f>
        <v>0</v>
      </c>
      <c r="X47" s="642">
        <f>SUMPRODUCT((事故データ!$O$4:$O$364=X$12)*(事故データ!$X$4:$X$364=$C47))</f>
        <v>0</v>
      </c>
      <c r="Y47" s="642">
        <f>SUMPRODUCT((事故データ!$O$4:$O$364=Y$12)*(事故データ!$X$4:$X$364=$C47))</f>
        <v>0</v>
      </c>
      <c r="Z47" s="642">
        <f>SUMPRODUCT((事故データ!$O$4:$O$364=Z$12)*(事故データ!$X$4:$X$364=$C47))</f>
        <v>0</v>
      </c>
      <c r="AA47" s="642">
        <f>SUMPRODUCT((事故データ!$O$4:$O$364=AA$12)*(事故データ!$X$4:$X$364=$C47))</f>
        <v>0</v>
      </c>
      <c r="AB47" s="643">
        <f>SUMPRODUCT((事故データ!$O$4:$O$364=AB$12)*(事故データ!$X$4:$X$364=$C47))</f>
        <v>0</v>
      </c>
    </row>
    <row r="48" spans="3:28">
      <c r="C48" s="639">
        <f>項目入力!C43</f>
        <v>0</v>
      </c>
      <c r="D48" s="356">
        <f t="shared" si="3"/>
        <v>0</v>
      </c>
      <c r="E48" s="640">
        <f t="shared" si="2"/>
        <v>0</v>
      </c>
      <c r="F48" s="641">
        <f>SUMPRODUCT((事故データ!$O$4:$O$364=F$12)*(事故データ!$X$4:$X$364=$C48))</f>
        <v>0</v>
      </c>
      <c r="G48" s="642">
        <f>SUMPRODUCT((事故データ!$O$4:$O$364=G$12)*(事故データ!$X$4:$X$364=$C48))</f>
        <v>0</v>
      </c>
      <c r="H48" s="642">
        <f>SUMPRODUCT((事故データ!$O$4:$O$364=H$12)*(事故データ!$X$4:$X$364=$C48))</f>
        <v>0</v>
      </c>
      <c r="I48" s="642">
        <f>SUMPRODUCT((事故データ!$O$4:$O$364=I$12)*(事故データ!$X$4:$X$364=$C48))</f>
        <v>0</v>
      </c>
      <c r="J48" s="642">
        <f>SUMPRODUCT((事故データ!$O$4:$O$364=J$12)*(事故データ!$X$4:$X$364=$C48))</f>
        <v>0</v>
      </c>
      <c r="K48" s="642">
        <f>SUMPRODUCT((事故データ!$O$4:$O$364=K$12)*(事故データ!$X$4:$X$364=$C48))</f>
        <v>0</v>
      </c>
      <c r="L48" s="642">
        <f>SUMPRODUCT((事故データ!$O$4:$O$364=L$12)*(事故データ!$X$4:$X$364=$C48))</f>
        <v>0</v>
      </c>
      <c r="M48" s="642">
        <f>SUMPRODUCT((事故データ!$O$4:$O$364=M$12)*(事故データ!$X$4:$X$364=$C48))</f>
        <v>0</v>
      </c>
      <c r="N48" s="642">
        <f>SUMPRODUCT((事故データ!$O$4:$O$364=N$12)*(事故データ!$X$4:$X$364=$C48))</f>
        <v>0</v>
      </c>
      <c r="O48" s="642">
        <f>SUMPRODUCT((事故データ!$O$4:$O$364=O$12)*(事故データ!$X$4:$X$364=$C48))</f>
        <v>0</v>
      </c>
      <c r="P48" s="642">
        <f>SUMPRODUCT((事故データ!$O$4:$O$364=P$12)*(事故データ!$X$4:$X$364=$C48))</f>
        <v>0</v>
      </c>
      <c r="Q48" s="642">
        <f>SUMPRODUCT((事故データ!$O$4:$O$364=Q$12)*(事故データ!$X$4:$X$364=$C48))</f>
        <v>0</v>
      </c>
      <c r="R48" s="642">
        <f>SUMPRODUCT((事故データ!$O$4:$O$364=R$12)*(事故データ!$X$4:$X$364=$C48))</f>
        <v>0</v>
      </c>
      <c r="S48" s="642">
        <f>SUMPRODUCT((事故データ!$O$4:$O$364=S$12)*(事故データ!$X$4:$X$364=$C48))</f>
        <v>0</v>
      </c>
      <c r="T48" s="642">
        <f>SUMPRODUCT((事故データ!$O$4:$O$364=T$12)*(事故データ!$X$4:$X$364=$C48))</f>
        <v>0</v>
      </c>
      <c r="U48" s="642">
        <f>SUMPRODUCT((事故データ!$O$4:$O$364=U$12)*(事故データ!$X$4:$X$364=$C48))</f>
        <v>0</v>
      </c>
      <c r="V48" s="642">
        <f>SUMPRODUCT((事故データ!$O$4:$O$364=V$12)*(事故データ!$X$4:$X$364=$C48))</f>
        <v>0</v>
      </c>
      <c r="W48" s="642">
        <f>SUMPRODUCT((事故データ!$O$4:$O$364=W$12)*(事故データ!$X$4:$X$364=$C48))</f>
        <v>0</v>
      </c>
      <c r="X48" s="642">
        <f>SUMPRODUCT((事故データ!$O$4:$O$364=X$12)*(事故データ!$X$4:$X$364=$C48))</f>
        <v>0</v>
      </c>
      <c r="Y48" s="642">
        <f>SUMPRODUCT((事故データ!$O$4:$O$364=Y$12)*(事故データ!$X$4:$X$364=$C48))</f>
        <v>0</v>
      </c>
      <c r="Z48" s="642">
        <f>SUMPRODUCT((事故データ!$O$4:$O$364=Z$12)*(事故データ!$X$4:$X$364=$C48))</f>
        <v>0</v>
      </c>
      <c r="AA48" s="642">
        <f>SUMPRODUCT((事故データ!$O$4:$O$364=AA$12)*(事故データ!$X$4:$X$364=$C48))</f>
        <v>0</v>
      </c>
      <c r="AB48" s="643">
        <f>SUMPRODUCT((事故データ!$O$4:$O$364=AB$12)*(事故データ!$X$4:$X$364=$C48))</f>
        <v>0</v>
      </c>
    </row>
    <row r="49" spans="1:28">
      <c r="C49" s="639">
        <f>項目入力!C44</f>
        <v>0</v>
      </c>
      <c r="D49" s="356">
        <f t="shared" ref="D49:D53" si="4">SUM(F49:AB49)</f>
        <v>0</v>
      </c>
      <c r="E49" s="640">
        <f t="shared" si="2"/>
        <v>0</v>
      </c>
      <c r="F49" s="641">
        <f>SUMPRODUCT((事故データ!$O$4:$O$364=F$12)*(事故データ!$X$4:$X$364=$C49))</f>
        <v>0</v>
      </c>
      <c r="G49" s="642">
        <f>SUMPRODUCT((事故データ!$O$4:$O$364=G$12)*(事故データ!$X$4:$X$364=$C49))</f>
        <v>0</v>
      </c>
      <c r="H49" s="642">
        <f>SUMPRODUCT((事故データ!$O$4:$O$364=H$12)*(事故データ!$X$4:$X$364=$C49))</f>
        <v>0</v>
      </c>
      <c r="I49" s="642">
        <f>SUMPRODUCT((事故データ!$O$4:$O$364=I$12)*(事故データ!$X$4:$X$364=$C49))</f>
        <v>0</v>
      </c>
      <c r="J49" s="642">
        <f>SUMPRODUCT((事故データ!$O$4:$O$364=J$12)*(事故データ!$X$4:$X$364=$C49))</f>
        <v>0</v>
      </c>
      <c r="K49" s="642">
        <f>SUMPRODUCT((事故データ!$O$4:$O$364=K$12)*(事故データ!$X$4:$X$364=$C49))</f>
        <v>0</v>
      </c>
      <c r="L49" s="642">
        <f>SUMPRODUCT((事故データ!$O$4:$O$364=L$12)*(事故データ!$X$4:$X$364=$C49))</f>
        <v>0</v>
      </c>
      <c r="M49" s="642">
        <f>SUMPRODUCT((事故データ!$O$4:$O$364=M$12)*(事故データ!$X$4:$X$364=$C49))</f>
        <v>0</v>
      </c>
      <c r="N49" s="642">
        <f>SUMPRODUCT((事故データ!$O$4:$O$364=N$12)*(事故データ!$X$4:$X$364=$C49))</f>
        <v>0</v>
      </c>
      <c r="O49" s="642">
        <f>SUMPRODUCT((事故データ!$O$4:$O$364=O$12)*(事故データ!$X$4:$X$364=$C49))</f>
        <v>0</v>
      </c>
      <c r="P49" s="642">
        <f>SUMPRODUCT((事故データ!$O$4:$O$364=P$12)*(事故データ!$X$4:$X$364=$C49))</f>
        <v>0</v>
      </c>
      <c r="Q49" s="642">
        <f>SUMPRODUCT((事故データ!$O$4:$O$364=Q$12)*(事故データ!$X$4:$X$364=$C49))</f>
        <v>0</v>
      </c>
      <c r="R49" s="642">
        <f>SUMPRODUCT((事故データ!$O$4:$O$364=R$12)*(事故データ!$X$4:$X$364=$C49))</f>
        <v>0</v>
      </c>
      <c r="S49" s="642">
        <f>SUMPRODUCT((事故データ!$O$4:$O$364=S$12)*(事故データ!$X$4:$X$364=$C49))</f>
        <v>0</v>
      </c>
      <c r="T49" s="642">
        <f>SUMPRODUCT((事故データ!$O$4:$O$364=T$12)*(事故データ!$X$4:$X$364=$C49))</f>
        <v>0</v>
      </c>
      <c r="U49" s="642">
        <f>SUMPRODUCT((事故データ!$O$4:$O$364=U$12)*(事故データ!$X$4:$X$364=$C49))</f>
        <v>0</v>
      </c>
      <c r="V49" s="642">
        <f>SUMPRODUCT((事故データ!$O$4:$O$364=V$12)*(事故データ!$X$4:$X$364=$C49))</f>
        <v>0</v>
      </c>
      <c r="W49" s="642">
        <f>SUMPRODUCT((事故データ!$O$4:$O$364=W$12)*(事故データ!$X$4:$X$364=$C49))</f>
        <v>0</v>
      </c>
      <c r="X49" s="642">
        <f>SUMPRODUCT((事故データ!$O$4:$O$364=X$12)*(事故データ!$X$4:$X$364=$C49))</f>
        <v>0</v>
      </c>
      <c r="Y49" s="642">
        <f>SUMPRODUCT((事故データ!$O$4:$O$364=Y$12)*(事故データ!$X$4:$X$364=$C49))</f>
        <v>0</v>
      </c>
      <c r="Z49" s="642">
        <f>SUMPRODUCT((事故データ!$O$4:$O$364=Z$12)*(事故データ!$X$4:$X$364=$C49))</f>
        <v>0</v>
      </c>
      <c r="AA49" s="642">
        <f>SUMPRODUCT((事故データ!$O$4:$O$364=AA$12)*(事故データ!$X$4:$X$364=$C49))</f>
        <v>0</v>
      </c>
      <c r="AB49" s="643">
        <f>SUMPRODUCT((事故データ!$O$4:$O$364=AB$12)*(事故データ!$X$4:$X$364=$C49))</f>
        <v>0</v>
      </c>
    </row>
    <row r="50" spans="1:28">
      <c r="C50" s="639">
        <f>項目入力!C45</f>
        <v>0</v>
      </c>
      <c r="D50" s="356">
        <f t="shared" si="4"/>
        <v>0</v>
      </c>
      <c r="E50" s="640">
        <f t="shared" si="2"/>
        <v>0</v>
      </c>
      <c r="F50" s="641">
        <f>SUMPRODUCT((事故データ!$O$4:$O$364=F$12)*(事故データ!$X$4:$X$364=$C50))</f>
        <v>0</v>
      </c>
      <c r="G50" s="642">
        <f>SUMPRODUCT((事故データ!$O$4:$O$364=G$12)*(事故データ!$X$4:$X$364=$C50))</f>
        <v>0</v>
      </c>
      <c r="H50" s="642">
        <f>SUMPRODUCT((事故データ!$O$4:$O$364=H$12)*(事故データ!$X$4:$X$364=$C50))</f>
        <v>0</v>
      </c>
      <c r="I50" s="642">
        <f>SUMPRODUCT((事故データ!$O$4:$O$364=I$12)*(事故データ!$X$4:$X$364=$C50))</f>
        <v>0</v>
      </c>
      <c r="J50" s="642">
        <f>SUMPRODUCT((事故データ!$O$4:$O$364=J$12)*(事故データ!$X$4:$X$364=$C50))</f>
        <v>0</v>
      </c>
      <c r="K50" s="642">
        <f>SUMPRODUCT((事故データ!$O$4:$O$364=K$12)*(事故データ!$X$4:$X$364=$C50))</f>
        <v>0</v>
      </c>
      <c r="L50" s="642">
        <f>SUMPRODUCT((事故データ!$O$4:$O$364=L$12)*(事故データ!$X$4:$X$364=$C50))</f>
        <v>0</v>
      </c>
      <c r="M50" s="642">
        <f>SUMPRODUCT((事故データ!$O$4:$O$364=M$12)*(事故データ!$X$4:$X$364=$C50))</f>
        <v>0</v>
      </c>
      <c r="N50" s="642">
        <f>SUMPRODUCT((事故データ!$O$4:$O$364=N$12)*(事故データ!$X$4:$X$364=$C50))</f>
        <v>0</v>
      </c>
      <c r="O50" s="642">
        <f>SUMPRODUCT((事故データ!$O$4:$O$364=O$12)*(事故データ!$X$4:$X$364=$C50))</f>
        <v>0</v>
      </c>
      <c r="P50" s="642">
        <f>SUMPRODUCT((事故データ!$O$4:$O$364=P$12)*(事故データ!$X$4:$X$364=$C50))</f>
        <v>0</v>
      </c>
      <c r="Q50" s="642">
        <f>SUMPRODUCT((事故データ!$O$4:$O$364=Q$12)*(事故データ!$X$4:$X$364=$C50))</f>
        <v>0</v>
      </c>
      <c r="R50" s="642">
        <f>SUMPRODUCT((事故データ!$O$4:$O$364=R$12)*(事故データ!$X$4:$X$364=$C50))</f>
        <v>0</v>
      </c>
      <c r="S50" s="642">
        <f>SUMPRODUCT((事故データ!$O$4:$O$364=S$12)*(事故データ!$X$4:$X$364=$C50))</f>
        <v>0</v>
      </c>
      <c r="T50" s="642">
        <f>SUMPRODUCT((事故データ!$O$4:$O$364=T$12)*(事故データ!$X$4:$X$364=$C50))</f>
        <v>0</v>
      </c>
      <c r="U50" s="642">
        <f>SUMPRODUCT((事故データ!$O$4:$O$364=U$12)*(事故データ!$X$4:$X$364=$C50))</f>
        <v>0</v>
      </c>
      <c r="V50" s="642">
        <f>SUMPRODUCT((事故データ!$O$4:$O$364=V$12)*(事故データ!$X$4:$X$364=$C50))</f>
        <v>0</v>
      </c>
      <c r="W50" s="642">
        <f>SUMPRODUCT((事故データ!$O$4:$O$364=W$12)*(事故データ!$X$4:$X$364=$C50))</f>
        <v>0</v>
      </c>
      <c r="X50" s="642">
        <f>SUMPRODUCT((事故データ!$O$4:$O$364=X$12)*(事故データ!$X$4:$X$364=$C50))</f>
        <v>0</v>
      </c>
      <c r="Y50" s="642">
        <f>SUMPRODUCT((事故データ!$O$4:$O$364=Y$12)*(事故データ!$X$4:$X$364=$C50))</f>
        <v>0</v>
      </c>
      <c r="Z50" s="642">
        <f>SUMPRODUCT((事故データ!$O$4:$O$364=Z$12)*(事故データ!$X$4:$X$364=$C50))</f>
        <v>0</v>
      </c>
      <c r="AA50" s="642">
        <f>SUMPRODUCT((事故データ!$O$4:$O$364=AA$12)*(事故データ!$X$4:$X$364=$C50))</f>
        <v>0</v>
      </c>
      <c r="AB50" s="643">
        <f>SUMPRODUCT((事故データ!$O$4:$O$364=AB$12)*(事故データ!$X$4:$X$364=$C50))</f>
        <v>0</v>
      </c>
    </row>
    <row r="51" spans="1:28">
      <c r="C51" s="639">
        <f>項目入力!C46</f>
        <v>0</v>
      </c>
      <c r="D51" s="356">
        <f t="shared" si="4"/>
        <v>0</v>
      </c>
      <c r="E51" s="640">
        <f t="shared" si="2"/>
        <v>0</v>
      </c>
      <c r="F51" s="641">
        <f>SUMPRODUCT((事故データ!$O$4:$O$364=F$12)*(事故データ!$X$4:$X$364=$C51))</f>
        <v>0</v>
      </c>
      <c r="G51" s="642">
        <f>SUMPRODUCT((事故データ!$O$4:$O$364=G$12)*(事故データ!$X$4:$X$364=$C51))</f>
        <v>0</v>
      </c>
      <c r="H51" s="642">
        <f>SUMPRODUCT((事故データ!$O$4:$O$364=H$12)*(事故データ!$X$4:$X$364=$C51))</f>
        <v>0</v>
      </c>
      <c r="I51" s="642">
        <f>SUMPRODUCT((事故データ!$O$4:$O$364=I$12)*(事故データ!$X$4:$X$364=$C51))</f>
        <v>0</v>
      </c>
      <c r="J51" s="642">
        <f>SUMPRODUCT((事故データ!$O$4:$O$364=J$12)*(事故データ!$X$4:$X$364=$C51))</f>
        <v>0</v>
      </c>
      <c r="K51" s="642">
        <f>SUMPRODUCT((事故データ!$O$4:$O$364=K$12)*(事故データ!$X$4:$X$364=$C51))</f>
        <v>0</v>
      </c>
      <c r="L51" s="642">
        <f>SUMPRODUCT((事故データ!$O$4:$O$364=L$12)*(事故データ!$X$4:$X$364=$C51))</f>
        <v>0</v>
      </c>
      <c r="M51" s="642">
        <f>SUMPRODUCT((事故データ!$O$4:$O$364=M$12)*(事故データ!$X$4:$X$364=$C51))</f>
        <v>0</v>
      </c>
      <c r="N51" s="642">
        <f>SUMPRODUCT((事故データ!$O$4:$O$364=N$12)*(事故データ!$X$4:$X$364=$C51))</f>
        <v>0</v>
      </c>
      <c r="O51" s="642">
        <f>SUMPRODUCT((事故データ!$O$4:$O$364=O$12)*(事故データ!$X$4:$X$364=$C51))</f>
        <v>0</v>
      </c>
      <c r="P51" s="642">
        <f>SUMPRODUCT((事故データ!$O$4:$O$364=P$12)*(事故データ!$X$4:$X$364=$C51))</f>
        <v>0</v>
      </c>
      <c r="Q51" s="642">
        <f>SUMPRODUCT((事故データ!$O$4:$O$364=Q$12)*(事故データ!$X$4:$X$364=$C51))</f>
        <v>0</v>
      </c>
      <c r="R51" s="642">
        <f>SUMPRODUCT((事故データ!$O$4:$O$364=R$12)*(事故データ!$X$4:$X$364=$C51))</f>
        <v>0</v>
      </c>
      <c r="S51" s="642">
        <f>SUMPRODUCT((事故データ!$O$4:$O$364=S$12)*(事故データ!$X$4:$X$364=$C51))</f>
        <v>0</v>
      </c>
      <c r="T51" s="642">
        <f>SUMPRODUCT((事故データ!$O$4:$O$364=T$12)*(事故データ!$X$4:$X$364=$C51))</f>
        <v>0</v>
      </c>
      <c r="U51" s="642">
        <f>SUMPRODUCT((事故データ!$O$4:$O$364=U$12)*(事故データ!$X$4:$X$364=$C51))</f>
        <v>0</v>
      </c>
      <c r="V51" s="642">
        <f>SUMPRODUCT((事故データ!$O$4:$O$364=V$12)*(事故データ!$X$4:$X$364=$C51))</f>
        <v>0</v>
      </c>
      <c r="W51" s="642">
        <f>SUMPRODUCT((事故データ!$O$4:$O$364=W$12)*(事故データ!$X$4:$X$364=$C51))</f>
        <v>0</v>
      </c>
      <c r="X51" s="642">
        <f>SUMPRODUCT((事故データ!$O$4:$O$364=X$12)*(事故データ!$X$4:$X$364=$C51))</f>
        <v>0</v>
      </c>
      <c r="Y51" s="642">
        <f>SUMPRODUCT((事故データ!$O$4:$O$364=Y$12)*(事故データ!$X$4:$X$364=$C51))</f>
        <v>0</v>
      </c>
      <c r="Z51" s="642">
        <f>SUMPRODUCT((事故データ!$O$4:$O$364=Z$12)*(事故データ!$X$4:$X$364=$C51))</f>
        <v>0</v>
      </c>
      <c r="AA51" s="642">
        <f>SUMPRODUCT((事故データ!$O$4:$O$364=AA$12)*(事故データ!$X$4:$X$364=$C51))</f>
        <v>0</v>
      </c>
      <c r="AB51" s="643">
        <f>SUMPRODUCT((事故データ!$O$4:$O$364=AB$12)*(事故データ!$X$4:$X$364=$C51))</f>
        <v>0</v>
      </c>
    </row>
    <row r="52" spans="1:28">
      <c r="C52" s="639">
        <f>項目入力!C47</f>
        <v>0</v>
      </c>
      <c r="D52" s="356">
        <f t="shared" si="4"/>
        <v>0</v>
      </c>
      <c r="E52" s="640">
        <f t="shared" si="2"/>
        <v>0</v>
      </c>
      <c r="F52" s="641">
        <f>SUMPRODUCT((事故データ!$O$4:$O$364=F$12)*(事故データ!$X$4:$X$364=$C52))</f>
        <v>0</v>
      </c>
      <c r="G52" s="642">
        <f>SUMPRODUCT((事故データ!$O$4:$O$364=G$12)*(事故データ!$X$4:$X$364=$C52))</f>
        <v>0</v>
      </c>
      <c r="H52" s="642">
        <f>SUMPRODUCT((事故データ!$O$4:$O$364=H$12)*(事故データ!$X$4:$X$364=$C52))</f>
        <v>0</v>
      </c>
      <c r="I52" s="642">
        <f>SUMPRODUCT((事故データ!$O$4:$O$364=I$12)*(事故データ!$X$4:$X$364=$C52))</f>
        <v>0</v>
      </c>
      <c r="J52" s="642">
        <f>SUMPRODUCT((事故データ!$O$4:$O$364=J$12)*(事故データ!$X$4:$X$364=$C52))</f>
        <v>0</v>
      </c>
      <c r="K52" s="642">
        <f>SUMPRODUCT((事故データ!$O$4:$O$364=K$12)*(事故データ!$X$4:$X$364=$C52))</f>
        <v>0</v>
      </c>
      <c r="L52" s="642">
        <f>SUMPRODUCT((事故データ!$O$4:$O$364=L$12)*(事故データ!$X$4:$X$364=$C52))</f>
        <v>0</v>
      </c>
      <c r="M52" s="642">
        <f>SUMPRODUCT((事故データ!$O$4:$O$364=M$12)*(事故データ!$X$4:$X$364=$C52))</f>
        <v>0</v>
      </c>
      <c r="N52" s="642">
        <f>SUMPRODUCT((事故データ!$O$4:$O$364=N$12)*(事故データ!$X$4:$X$364=$C52))</f>
        <v>0</v>
      </c>
      <c r="O52" s="642">
        <f>SUMPRODUCT((事故データ!$O$4:$O$364=O$12)*(事故データ!$X$4:$X$364=$C52))</f>
        <v>0</v>
      </c>
      <c r="P52" s="642">
        <f>SUMPRODUCT((事故データ!$O$4:$O$364=P$12)*(事故データ!$X$4:$X$364=$C52))</f>
        <v>0</v>
      </c>
      <c r="Q52" s="642">
        <f>SUMPRODUCT((事故データ!$O$4:$O$364=Q$12)*(事故データ!$X$4:$X$364=$C52))</f>
        <v>0</v>
      </c>
      <c r="R52" s="642">
        <f>SUMPRODUCT((事故データ!$O$4:$O$364=R$12)*(事故データ!$X$4:$X$364=$C52))</f>
        <v>0</v>
      </c>
      <c r="S52" s="642">
        <f>SUMPRODUCT((事故データ!$O$4:$O$364=S$12)*(事故データ!$X$4:$X$364=$C52))</f>
        <v>0</v>
      </c>
      <c r="T52" s="642">
        <f>SUMPRODUCT((事故データ!$O$4:$O$364=T$12)*(事故データ!$X$4:$X$364=$C52))</f>
        <v>0</v>
      </c>
      <c r="U52" s="642">
        <f>SUMPRODUCT((事故データ!$O$4:$O$364=U$12)*(事故データ!$X$4:$X$364=$C52))</f>
        <v>0</v>
      </c>
      <c r="V52" s="642">
        <f>SUMPRODUCT((事故データ!$O$4:$O$364=V$12)*(事故データ!$X$4:$X$364=$C52))</f>
        <v>0</v>
      </c>
      <c r="W52" s="642">
        <f>SUMPRODUCT((事故データ!$O$4:$O$364=W$12)*(事故データ!$X$4:$X$364=$C52))</f>
        <v>0</v>
      </c>
      <c r="X52" s="642">
        <f>SUMPRODUCT((事故データ!$O$4:$O$364=X$12)*(事故データ!$X$4:$X$364=$C52))</f>
        <v>0</v>
      </c>
      <c r="Y52" s="642">
        <f>SUMPRODUCT((事故データ!$O$4:$O$364=Y$12)*(事故データ!$X$4:$X$364=$C52))</f>
        <v>0</v>
      </c>
      <c r="Z52" s="642">
        <f>SUMPRODUCT((事故データ!$O$4:$O$364=Z$12)*(事故データ!$X$4:$X$364=$C52))</f>
        <v>0</v>
      </c>
      <c r="AA52" s="642">
        <f>SUMPRODUCT((事故データ!$O$4:$O$364=AA$12)*(事故データ!$X$4:$X$364=$C52))</f>
        <v>0</v>
      </c>
      <c r="AB52" s="643">
        <f>SUMPRODUCT((事故データ!$O$4:$O$364=AB$12)*(事故データ!$X$4:$X$364=$C52))</f>
        <v>0</v>
      </c>
    </row>
    <row r="53" spans="1:28">
      <c r="A53" s="325" t="s">
        <v>248</v>
      </c>
      <c r="C53" s="644">
        <f>項目入力!C48</f>
        <v>0</v>
      </c>
      <c r="D53" s="369">
        <f t="shared" si="4"/>
        <v>0</v>
      </c>
      <c r="E53" s="645">
        <f t="shared" si="2"/>
        <v>0</v>
      </c>
      <c r="F53" s="646">
        <f>SUMPRODUCT((事故データ!$O$4:$O$364=F$12)*(事故データ!$X$4:$X$364=$C53))</f>
        <v>0</v>
      </c>
      <c r="G53" s="647">
        <f>SUMPRODUCT((事故データ!$O$4:$O$364=G$12)*(事故データ!$X$4:$X$364=$C53))</f>
        <v>0</v>
      </c>
      <c r="H53" s="647">
        <f>SUMPRODUCT((事故データ!$O$4:$O$364=H$12)*(事故データ!$X$4:$X$364=$C53))</f>
        <v>0</v>
      </c>
      <c r="I53" s="647">
        <f>SUMPRODUCT((事故データ!$O$4:$O$364=I$12)*(事故データ!$X$4:$X$364=$C53))</f>
        <v>0</v>
      </c>
      <c r="J53" s="647">
        <f>SUMPRODUCT((事故データ!$O$4:$O$364=J$12)*(事故データ!$X$4:$X$364=$C53))</f>
        <v>0</v>
      </c>
      <c r="K53" s="647">
        <f>SUMPRODUCT((事故データ!$O$4:$O$364=K$12)*(事故データ!$X$4:$X$364=$C53))</f>
        <v>0</v>
      </c>
      <c r="L53" s="647">
        <f>SUMPRODUCT((事故データ!$O$4:$O$364=L$12)*(事故データ!$X$4:$X$364=$C53))</f>
        <v>0</v>
      </c>
      <c r="M53" s="647">
        <f>SUMPRODUCT((事故データ!$O$4:$O$364=M$12)*(事故データ!$X$4:$X$364=$C53))</f>
        <v>0</v>
      </c>
      <c r="N53" s="647">
        <f>SUMPRODUCT((事故データ!$O$4:$O$364=N$12)*(事故データ!$X$4:$X$364=$C53))</f>
        <v>0</v>
      </c>
      <c r="O53" s="647">
        <f>SUMPRODUCT((事故データ!$O$4:$O$364=O$12)*(事故データ!$X$4:$X$364=$C53))</f>
        <v>0</v>
      </c>
      <c r="P53" s="647">
        <f>SUMPRODUCT((事故データ!$O$4:$O$364=P$12)*(事故データ!$X$4:$X$364=$C53))</f>
        <v>0</v>
      </c>
      <c r="Q53" s="647">
        <f>SUMPRODUCT((事故データ!$O$4:$O$364=Q$12)*(事故データ!$X$4:$X$364=$C53))</f>
        <v>0</v>
      </c>
      <c r="R53" s="647">
        <f>SUMPRODUCT((事故データ!$O$4:$O$364=R$12)*(事故データ!$X$4:$X$364=$C53))</f>
        <v>0</v>
      </c>
      <c r="S53" s="647">
        <f>SUMPRODUCT((事故データ!$O$4:$O$364=S$12)*(事故データ!$X$4:$X$364=$C53))</f>
        <v>0</v>
      </c>
      <c r="T53" s="647">
        <f>SUMPRODUCT((事故データ!$O$4:$O$364=T$12)*(事故データ!$X$4:$X$364=$C53))</f>
        <v>0</v>
      </c>
      <c r="U53" s="647">
        <f>SUMPRODUCT((事故データ!$O$4:$O$364=U$12)*(事故データ!$X$4:$X$364=$C53))</f>
        <v>0</v>
      </c>
      <c r="V53" s="647">
        <f>SUMPRODUCT((事故データ!$O$4:$O$364=V$12)*(事故データ!$X$4:$X$364=$C53))</f>
        <v>0</v>
      </c>
      <c r="W53" s="647">
        <f>SUMPRODUCT((事故データ!$O$4:$O$364=W$12)*(事故データ!$X$4:$X$364=$C53))</f>
        <v>0</v>
      </c>
      <c r="X53" s="647">
        <f>SUMPRODUCT((事故データ!$O$4:$O$364=X$12)*(事故データ!$X$4:$X$364=$C53))</f>
        <v>0</v>
      </c>
      <c r="Y53" s="647">
        <f>SUMPRODUCT((事故データ!$O$4:$O$364=Y$12)*(事故データ!$X$4:$X$364=$C53))</f>
        <v>0</v>
      </c>
      <c r="Z53" s="647">
        <f>SUMPRODUCT((事故データ!$O$4:$O$364=Z$12)*(事故データ!$X$4:$X$364=$C53))</f>
        <v>0</v>
      </c>
      <c r="AA53" s="647">
        <f>SUMPRODUCT((事故データ!$O$4:$O$364=AA$12)*(事故データ!$X$4:$X$364=$C53))</f>
        <v>0</v>
      </c>
      <c r="AB53" s="648">
        <f>SUMPRODUCT((事故データ!$O$4:$O$364=AB$12)*(事故データ!$X$4:$X$364=$C53))</f>
        <v>0</v>
      </c>
    </row>
    <row r="57" spans="1:28">
      <c r="A57" s="543"/>
      <c r="B57" s="543">
        <v>2</v>
      </c>
      <c r="C57" s="304" t="s">
        <v>1213</v>
      </c>
    </row>
    <row r="58" spans="1:28" ht="53.45" customHeight="1">
      <c r="A58" s="543"/>
      <c r="B58" s="543"/>
      <c r="C58" s="579" t="s">
        <v>227</v>
      </c>
      <c r="D58" s="541" t="s">
        <v>3</v>
      </c>
      <c r="E58" s="617" t="s">
        <v>4</v>
      </c>
      <c r="F58" s="1104">
        <f>F12</f>
        <v>17</v>
      </c>
      <c r="G58" s="1105">
        <f t="shared" ref="G58:AB58" si="5">G12</f>
        <v>18</v>
      </c>
      <c r="H58" s="1105">
        <f t="shared" si="5"/>
        <v>19</v>
      </c>
      <c r="I58" s="1105">
        <f t="shared" si="5"/>
        <v>20</v>
      </c>
      <c r="J58" s="1105">
        <f t="shared" si="5"/>
        <v>21</v>
      </c>
      <c r="K58" s="1105">
        <f t="shared" si="5"/>
        <v>22</v>
      </c>
      <c r="L58" s="1105">
        <f t="shared" si="5"/>
        <v>23</v>
      </c>
      <c r="M58" s="1105">
        <f t="shared" si="5"/>
        <v>24</v>
      </c>
      <c r="N58" s="1105">
        <f t="shared" si="5"/>
        <v>25</v>
      </c>
      <c r="O58" s="1105">
        <f t="shared" si="5"/>
        <v>26</v>
      </c>
      <c r="P58" s="1105">
        <f t="shared" si="5"/>
        <v>27</v>
      </c>
      <c r="Q58" s="1105">
        <f t="shared" si="5"/>
        <v>28</v>
      </c>
      <c r="R58" s="1105">
        <f t="shared" si="5"/>
        <v>29</v>
      </c>
      <c r="S58" s="1105">
        <f t="shared" si="5"/>
        <v>30</v>
      </c>
      <c r="T58" s="1105">
        <f t="shared" si="5"/>
        <v>31</v>
      </c>
      <c r="U58" s="1105">
        <f t="shared" si="5"/>
        <v>32</v>
      </c>
      <c r="V58" s="1105">
        <f t="shared" si="5"/>
        <v>33</v>
      </c>
      <c r="W58" s="1105">
        <f t="shared" si="5"/>
        <v>34</v>
      </c>
      <c r="X58" s="1105">
        <f t="shared" si="5"/>
        <v>35</v>
      </c>
      <c r="Y58" s="1105">
        <f t="shared" si="5"/>
        <v>36</v>
      </c>
      <c r="Z58" s="1105">
        <f t="shared" si="5"/>
        <v>37</v>
      </c>
      <c r="AA58" s="1105">
        <f t="shared" si="5"/>
        <v>38</v>
      </c>
      <c r="AB58" s="1105">
        <f t="shared" si="5"/>
        <v>39</v>
      </c>
    </row>
    <row r="59" spans="1:28" ht="23.25" customHeight="1">
      <c r="A59" s="543"/>
      <c r="B59" s="543"/>
      <c r="C59" s="608" t="s">
        <v>225</v>
      </c>
      <c r="D59" s="649">
        <f>SUM(F59:AB59)</f>
        <v>31</v>
      </c>
      <c r="E59" s="650"/>
      <c r="F59" s="651">
        <f>SUMPRODUCT((事故データ!$O$4:$O$364=F$12)*(事故データ!$V$4:$V$364&gt;=0))</f>
        <v>0</v>
      </c>
      <c r="G59" s="652">
        <f>SUMPRODUCT((事故データ!$O$4:$O$364=G$12)*(事故データ!$V$4:$V$364&gt;=0))</f>
        <v>0</v>
      </c>
      <c r="H59" s="652">
        <f>SUMPRODUCT((事故データ!$O$4:$O$364=H$12)*(事故データ!$V$4:$V$364&gt;=0))</f>
        <v>31</v>
      </c>
      <c r="I59" s="652">
        <f>SUMPRODUCT((事故データ!$O$4:$O$364=I$12)*(事故データ!$V$4:$V$364&gt;=0))</f>
        <v>0</v>
      </c>
      <c r="J59" s="652">
        <f>SUMPRODUCT((事故データ!$O$4:$O$364=J$12)*(事故データ!$V$4:$V$364&gt;=0))</f>
        <v>0</v>
      </c>
      <c r="K59" s="652">
        <f>SUMPRODUCT((事故データ!$O$4:$O$364=K$12)*(事故データ!$V$4:$V$364&gt;=0))</f>
        <v>0</v>
      </c>
      <c r="L59" s="652">
        <f>SUMPRODUCT((事故データ!$O$4:$O$364=L$12)*(事故データ!$V$4:$V$364&gt;=0))</f>
        <v>0</v>
      </c>
      <c r="M59" s="652">
        <f>SUMPRODUCT((事故データ!$O$4:$O$364=M$12)*(事故データ!$V$4:$V$364&gt;=0))</f>
        <v>0</v>
      </c>
      <c r="N59" s="652">
        <f>SUMPRODUCT((事故データ!$O$4:$O$364=N$12)*(事故データ!$V$4:$V$364&gt;=0))</f>
        <v>0</v>
      </c>
      <c r="O59" s="652">
        <f>SUMPRODUCT((事故データ!$O$4:$O$364=O$12)*(事故データ!$V$4:$V$364&gt;=0))</f>
        <v>0</v>
      </c>
      <c r="P59" s="652">
        <f>SUMPRODUCT((事故データ!$O$4:$O$364=P$12)*(事故データ!$V$4:$V$364&gt;=0))</f>
        <v>0</v>
      </c>
      <c r="Q59" s="652">
        <f>SUMPRODUCT((事故データ!$O$4:$O$364=Q$12)*(事故データ!$V$4:$V$364&gt;=0))</f>
        <v>0</v>
      </c>
      <c r="R59" s="652">
        <f>SUMPRODUCT((事故データ!$O$4:$O$364=R$12)*(事故データ!$V$4:$V$364&gt;=0))</f>
        <v>0</v>
      </c>
      <c r="S59" s="652">
        <f>SUMPRODUCT((事故データ!$O$4:$O$364=S$12)*(事故データ!$V$4:$V$364&gt;=0))</f>
        <v>0</v>
      </c>
      <c r="T59" s="652">
        <f>SUMPRODUCT((事故データ!$O$4:$O$364=T$12)*(事故データ!$V$4:$V$364&gt;=0))</f>
        <v>0</v>
      </c>
      <c r="U59" s="652">
        <f>SUMPRODUCT((事故データ!$O$4:$O$364=U$12)*(事故データ!$V$4:$V$364&gt;=0))</f>
        <v>0</v>
      </c>
      <c r="V59" s="652">
        <f>SUMPRODUCT((事故データ!$O$4:$O$364=V$12)*(事故データ!$V$4:$V$364&gt;=0))</f>
        <v>0</v>
      </c>
      <c r="W59" s="652">
        <f>SUMPRODUCT((事故データ!$O$4:$O$364=W$12)*(事故データ!$V$4:$V$364&gt;=0))</f>
        <v>0</v>
      </c>
      <c r="X59" s="652">
        <f>SUMPRODUCT((事故データ!$O$4:$O$364=X$12)*(事故データ!$V$4:$V$364&gt;=0))</f>
        <v>0</v>
      </c>
      <c r="Y59" s="652">
        <f>SUMPRODUCT((事故データ!$O$4:$O$364=Y$12)*(事故データ!$V$4:$V$364&gt;=0))</f>
        <v>0</v>
      </c>
      <c r="Z59" s="653">
        <f>SUMPRODUCT((事故データ!$O$4:$O$364=Z$12)*(事故データ!$V$4:$V$364&gt;=0))</f>
        <v>0</v>
      </c>
      <c r="AA59" s="653">
        <f>SUMPRODUCT((事故データ!$O$4:$O$364=AA$12)*(事故データ!$V$4:$V$364&gt;=0))</f>
        <v>0</v>
      </c>
      <c r="AB59" s="654">
        <f>SUMPRODUCT((事故データ!$O$4:$O$364=AB$12)*(事故データ!$V$4:$V$364&gt;=0))</f>
        <v>0</v>
      </c>
    </row>
    <row r="60" spans="1:28" ht="23.25" customHeight="1">
      <c r="A60" s="543"/>
      <c r="B60" s="543"/>
      <c r="C60" s="655" t="s">
        <v>226</v>
      </c>
      <c r="D60" s="621">
        <f>SUM(F60:AB60)</f>
        <v>31</v>
      </c>
      <c r="E60" s="656">
        <f>D60/D59</f>
        <v>1</v>
      </c>
      <c r="F60" s="623">
        <f>SUM(F62:F88)</f>
        <v>0</v>
      </c>
      <c r="G60" s="624">
        <f>SUM(G62:G88)</f>
        <v>0</v>
      </c>
      <c r="H60" s="624">
        <f t="shared" ref="H60:AB60" si="6">SUM(H62:H88)</f>
        <v>31</v>
      </c>
      <c r="I60" s="624">
        <f t="shared" si="6"/>
        <v>0</v>
      </c>
      <c r="J60" s="624">
        <f t="shared" si="6"/>
        <v>0</v>
      </c>
      <c r="K60" s="624">
        <f t="shared" si="6"/>
        <v>0</v>
      </c>
      <c r="L60" s="624">
        <f t="shared" si="6"/>
        <v>0</v>
      </c>
      <c r="M60" s="624">
        <f t="shared" si="6"/>
        <v>0</v>
      </c>
      <c r="N60" s="624">
        <f t="shared" si="6"/>
        <v>0</v>
      </c>
      <c r="O60" s="624">
        <f t="shared" si="6"/>
        <v>0</v>
      </c>
      <c r="P60" s="624">
        <f t="shared" si="6"/>
        <v>0</v>
      </c>
      <c r="Q60" s="624">
        <f t="shared" si="6"/>
        <v>0</v>
      </c>
      <c r="R60" s="624">
        <f t="shared" si="6"/>
        <v>0</v>
      </c>
      <c r="S60" s="624">
        <f t="shared" si="6"/>
        <v>0</v>
      </c>
      <c r="T60" s="624">
        <f t="shared" si="6"/>
        <v>0</v>
      </c>
      <c r="U60" s="624">
        <f t="shared" si="6"/>
        <v>0</v>
      </c>
      <c r="V60" s="624">
        <f t="shared" si="6"/>
        <v>0</v>
      </c>
      <c r="W60" s="624">
        <f t="shared" si="6"/>
        <v>0</v>
      </c>
      <c r="X60" s="624">
        <f t="shared" si="6"/>
        <v>0</v>
      </c>
      <c r="Y60" s="624">
        <f t="shared" si="6"/>
        <v>0</v>
      </c>
      <c r="Z60" s="625">
        <f t="shared" si="6"/>
        <v>0</v>
      </c>
      <c r="AA60" s="625">
        <f t="shared" si="6"/>
        <v>0</v>
      </c>
      <c r="AB60" s="626">
        <f t="shared" si="6"/>
        <v>0</v>
      </c>
    </row>
    <row r="61" spans="1:28" ht="23.25" customHeight="1">
      <c r="A61" s="543"/>
      <c r="B61" s="543"/>
      <c r="C61" s="657" t="s">
        <v>243</v>
      </c>
      <c r="D61" s="621"/>
      <c r="E61" s="656"/>
      <c r="F61" s="658">
        <f>SUMPRODUCT((事故データ!$O$4:$O$364=F$12)*(事故データ!$T$4:$T$364="人身")*(事故データ!$V$4:$V$364=1))</f>
        <v>0</v>
      </c>
      <c r="G61" s="659">
        <f>SUMPRODUCT((事故データ!$O$4:$O$364=G$12)*(事故データ!$T$4:$T$364="人身")*(事故データ!$V$4:$V$364=1))</f>
        <v>0</v>
      </c>
      <c r="H61" s="659">
        <f>SUMPRODUCT((事故データ!$O$4:$O$364=H$12)*(事故データ!$T$4:$T$364="人身")*(事故データ!$V$4:$V$364=1))</f>
        <v>5</v>
      </c>
      <c r="I61" s="659">
        <f>SUMPRODUCT((事故データ!$O$4:$O$364=I$12)*(事故データ!$T$4:$T$364="人身")*(事故データ!$V$4:$V$364=1))</f>
        <v>0</v>
      </c>
      <c r="J61" s="659">
        <f>SUMPRODUCT((事故データ!$O$4:$O$364=J$12)*(事故データ!$T$4:$T$364="人身")*(事故データ!$V$4:$V$364=1))</f>
        <v>0</v>
      </c>
      <c r="K61" s="659">
        <f>SUMPRODUCT((事故データ!$O$4:$O$364=K$12)*(事故データ!$T$4:$T$364="人身")*(事故データ!$V$4:$V$364=1))</f>
        <v>0</v>
      </c>
      <c r="L61" s="659">
        <f>SUMPRODUCT((事故データ!$O$4:$O$364=L$12)*(事故データ!$T$4:$T$364="人身")*(事故データ!$V$4:$V$364=1))</f>
        <v>0</v>
      </c>
      <c r="M61" s="659">
        <f>SUMPRODUCT((事故データ!$O$4:$O$364=M$12)*(事故データ!$T$4:$T$364="人身")*(事故データ!$V$4:$V$364=1))</f>
        <v>0</v>
      </c>
      <c r="N61" s="659">
        <f>SUMPRODUCT((事故データ!$O$4:$O$364=N$12)*(事故データ!$T$4:$T$364="人身")*(事故データ!$V$4:$V$364=1))</f>
        <v>0</v>
      </c>
      <c r="O61" s="659">
        <f>SUMPRODUCT((事故データ!$O$4:$O$364=O$12)*(事故データ!$T$4:$T$364="人身")*(事故データ!$V$4:$V$364=1))</f>
        <v>0</v>
      </c>
      <c r="P61" s="659">
        <f>SUMPRODUCT((事故データ!$O$4:$O$364=P$12)*(事故データ!$T$4:$T$364="人身")*(事故データ!$V$4:$V$364=1))</f>
        <v>0</v>
      </c>
      <c r="Q61" s="659">
        <f>SUMPRODUCT((事故データ!$O$4:$O$364=Q$12)*(事故データ!$T$4:$T$364="人身")*(事故データ!$V$4:$V$364=1))</f>
        <v>0</v>
      </c>
      <c r="R61" s="659">
        <f>SUMPRODUCT((事故データ!$O$4:$O$364=R$12)*(事故データ!$T$4:$T$364="人身")*(事故データ!$V$4:$V$364=1))</f>
        <v>0</v>
      </c>
      <c r="S61" s="659">
        <f>SUMPRODUCT((事故データ!$O$4:$O$364=S$12)*(事故データ!$T$4:$T$364="人身")*(事故データ!$V$4:$V$364=1))</f>
        <v>0</v>
      </c>
      <c r="T61" s="659">
        <f>SUMPRODUCT((事故データ!$O$4:$O$364=T$12)*(事故データ!$T$4:$T$364="人身")*(事故データ!$V$4:$V$364=1))</f>
        <v>0</v>
      </c>
      <c r="U61" s="659">
        <f>SUMPRODUCT((事故データ!$O$4:$O$364=U$12)*(事故データ!$T$4:$T$364="人身")*(事故データ!$V$4:$V$364=1))</f>
        <v>0</v>
      </c>
      <c r="V61" s="659">
        <f>SUMPRODUCT((事故データ!$O$4:$O$364=V$12)*(事故データ!$T$4:$T$364="人身")*(事故データ!$V$4:$V$364=1))</f>
        <v>0</v>
      </c>
      <c r="W61" s="659">
        <f>SUMPRODUCT((事故データ!$O$4:$O$364=W$12)*(事故データ!$T$4:$T$364="人身")*(事故データ!$V$4:$V$364=1))</f>
        <v>0</v>
      </c>
      <c r="X61" s="659">
        <f>SUMPRODUCT((事故データ!$O$4:$O$364=X$12)*(事故データ!$T$4:$T$364="人身")*(事故データ!$V$4:$V$364=1))</f>
        <v>0</v>
      </c>
      <c r="Y61" s="659">
        <f>SUMPRODUCT((事故データ!$O$4:$O$364=Y$12)*(事故データ!$T$4:$T$364="人身")*(事故データ!$V$4:$V$364=1))</f>
        <v>0</v>
      </c>
      <c r="Z61" s="660">
        <f>SUMPRODUCT((事故データ!$O$4:$O$364=Z$12)*(事故データ!$T$4:$T$364="人身")*(事故データ!$V$4:$V$364=1))</f>
        <v>0</v>
      </c>
      <c r="AA61" s="660">
        <f>SUMPRODUCT((事故データ!$O$4:$O$364=AA$12)*(事故データ!$T$4:$T$364="人身")*(事故データ!$V$4:$V$364=1))</f>
        <v>0</v>
      </c>
      <c r="AB61" s="661">
        <f>SUMPRODUCT((事故データ!$O$4:$O$364=AB$12)*(事故データ!$T$4:$T$364="人身")*(事故データ!$V$4:$V$364=1))</f>
        <v>0</v>
      </c>
    </row>
    <row r="62" spans="1:28">
      <c r="A62" s="543"/>
      <c r="B62" s="543"/>
      <c r="C62" s="634" t="str">
        <f>項目入力!X10</f>
        <v>正面衝突</v>
      </c>
      <c r="D62" s="413">
        <f>SUM(F62:AB62)</f>
        <v>0</v>
      </c>
      <c r="E62" s="662">
        <f t="shared" ref="E62:E82" si="7">D62/$D$13</f>
        <v>0</v>
      </c>
      <c r="F62" s="636">
        <f>SUMPRODUCT((事故データ!$O$4:$O$364=F$58)*(事故データ!$AO$4:$AO$364=$C62)*(事故データ!$V$4:$V$364=1))</f>
        <v>0</v>
      </c>
      <c r="G62" s="637">
        <f>SUMPRODUCT((事故データ!$O$4:$O$364=G$58)*(事故データ!$AO$4:$AO$364=$C62)*(事故データ!$V$4:$V$364=1))</f>
        <v>0</v>
      </c>
      <c r="H62" s="637">
        <f>SUMPRODUCT((事故データ!$O$4:$O$364=H$58)*(事故データ!$AO$4:$AO$364=$C62)*(事故データ!$V$4:$V$364=1))</f>
        <v>0</v>
      </c>
      <c r="I62" s="637">
        <f>SUMPRODUCT((事故データ!$O$4:$O$364=I$58)*(事故データ!$AO$4:$AO$364=$C62)*(事故データ!$V$4:$V$364=1))</f>
        <v>0</v>
      </c>
      <c r="J62" s="637">
        <f>SUMPRODUCT((事故データ!$O$4:$O$364=J$58)*(事故データ!$AO$4:$AO$364=$C62)*(事故データ!$V$4:$V$364=1))</f>
        <v>0</v>
      </c>
      <c r="K62" s="637">
        <f>SUMPRODUCT((事故データ!$O$4:$O$364=K$58)*(事故データ!$AO$4:$AO$364=$C62)*(事故データ!$V$4:$V$364=1))</f>
        <v>0</v>
      </c>
      <c r="L62" s="637">
        <f>SUMPRODUCT((事故データ!$O$4:$O$364=L$58)*(事故データ!$AO$4:$AO$364=$C62)*(事故データ!$V$4:$V$364=1))</f>
        <v>0</v>
      </c>
      <c r="M62" s="637">
        <f>SUMPRODUCT((事故データ!$O$4:$O$364=M$58)*(事故データ!$AO$4:$AO$364=$C62)*(事故データ!$V$4:$V$364=1))</f>
        <v>0</v>
      </c>
      <c r="N62" s="637">
        <f>SUMPRODUCT((事故データ!$O$4:$O$364=N$58)*(事故データ!$AO$4:$AO$364=$C62)*(事故データ!$V$4:$V$364=1))</f>
        <v>0</v>
      </c>
      <c r="O62" s="637">
        <f>SUMPRODUCT((事故データ!$O$4:$O$364=O$58)*(事故データ!$AO$4:$AO$364=$C62)*(事故データ!$V$4:$V$364=1))</f>
        <v>0</v>
      </c>
      <c r="P62" s="637">
        <f>SUMPRODUCT((事故データ!$O$4:$O$364=P$58)*(事故データ!$AO$4:$AO$364=$C62)*(事故データ!$V$4:$V$364=1))</f>
        <v>0</v>
      </c>
      <c r="Q62" s="637">
        <f>SUMPRODUCT((事故データ!$O$4:$O$364=Q$58)*(事故データ!$AO$4:$AO$364=$C62)*(事故データ!$V$4:$V$364=1))</f>
        <v>0</v>
      </c>
      <c r="R62" s="637">
        <f>SUMPRODUCT((事故データ!$O$4:$O$364=R$58)*(事故データ!$AO$4:$AO$364=$C62)*(事故データ!$V$4:$V$364=1))</f>
        <v>0</v>
      </c>
      <c r="S62" s="637">
        <f>SUMPRODUCT((事故データ!$O$4:$O$364=S$58)*(事故データ!$AO$4:$AO$364=$C62)*(事故データ!$V$4:$V$364=1))</f>
        <v>0</v>
      </c>
      <c r="T62" s="637">
        <f>SUMPRODUCT((事故データ!$O$4:$O$364=T$58)*(事故データ!$AO$4:$AO$364=$C62)*(事故データ!$V$4:$V$364=1))</f>
        <v>0</v>
      </c>
      <c r="U62" s="637">
        <f>SUMPRODUCT((事故データ!$O$4:$O$364=U$58)*(事故データ!$AO$4:$AO$364=$C62)*(事故データ!$V$4:$V$364=1))</f>
        <v>0</v>
      </c>
      <c r="V62" s="637">
        <f>SUMPRODUCT((事故データ!$O$4:$O$364=V$58)*(事故データ!$AO$4:$AO$364=$C62)*(事故データ!$V$4:$V$364=1))</f>
        <v>0</v>
      </c>
      <c r="W62" s="637">
        <f>SUMPRODUCT((事故データ!$O$4:$O$364=W$58)*(事故データ!$AO$4:$AO$364=$C62)*(事故データ!$V$4:$V$364=1))</f>
        <v>0</v>
      </c>
      <c r="X62" s="637">
        <f>SUMPRODUCT((事故データ!$O$4:$O$364=X$58)*(事故データ!$AO$4:$AO$364=$C62)*(事故データ!$V$4:$V$364=1))</f>
        <v>0</v>
      </c>
      <c r="Y62" s="637">
        <f>SUMPRODUCT((事故データ!$O$4:$O$364=Y$58)*(事故データ!$AO$4:$AO$364=$C62)*(事故データ!$V$4:$V$364=1))</f>
        <v>0</v>
      </c>
      <c r="Z62" s="637">
        <f>SUMPRODUCT((事故データ!$O$4:$O$364=Z$58)*(事故データ!$AO$4:$AO$364=$C62)*(事故データ!$V$4:$V$364=1))</f>
        <v>0</v>
      </c>
      <c r="AA62" s="637">
        <f>SUMPRODUCT((事故データ!$O$4:$O$364=AA$58)*(事故データ!$AO$4:$AO$364=$C62)*(事故データ!$V$4:$V$364=1))</f>
        <v>0</v>
      </c>
      <c r="AB62" s="638">
        <f>SUMPRODUCT((事故データ!$O$4:$O$364=AB$58)*(事故データ!$AO$4:$AO$364=$C62)*(事故データ!$V$4:$V$364=1))</f>
        <v>0</v>
      </c>
    </row>
    <row r="63" spans="1:28">
      <c r="A63" s="543"/>
      <c r="B63" s="543"/>
      <c r="C63" s="639" t="str">
        <f>項目入力!X11</f>
        <v>直進時</v>
      </c>
      <c r="D63" s="356">
        <f t="shared" ref="D63:D82" si="8">SUM(F63:AB63)</f>
        <v>1</v>
      </c>
      <c r="E63" s="663">
        <f t="shared" si="7"/>
        <v>3.4482758620689655E-2</v>
      </c>
      <c r="F63" s="641">
        <f>SUMPRODUCT((事故データ!$O$4:$O$364=F$58)*(事故データ!$AO$4:$AO$364=$C63)*(事故データ!$V$4:$V$364=1))</f>
        <v>0</v>
      </c>
      <c r="G63" s="642">
        <f>SUMPRODUCT((事故データ!$O$4:$O$364=G$58)*(事故データ!$AO$4:$AO$364=$C63)*(事故データ!$V$4:$V$364=1))</f>
        <v>0</v>
      </c>
      <c r="H63" s="642">
        <f>SUMPRODUCT((事故データ!$O$4:$O$364=H$58)*(事故データ!$AO$4:$AO$364=$C63)*(事故データ!$V$4:$V$364=1))</f>
        <v>1</v>
      </c>
      <c r="I63" s="642">
        <f>SUMPRODUCT((事故データ!$O$4:$O$364=I$58)*(事故データ!$AO$4:$AO$364=$C63)*(事故データ!$V$4:$V$364=1))</f>
        <v>0</v>
      </c>
      <c r="J63" s="642">
        <f>SUMPRODUCT((事故データ!$O$4:$O$364=J$58)*(事故データ!$AO$4:$AO$364=$C63)*(事故データ!$V$4:$V$364=1))</f>
        <v>0</v>
      </c>
      <c r="K63" s="642">
        <f>SUMPRODUCT((事故データ!$O$4:$O$364=K$58)*(事故データ!$AO$4:$AO$364=$C63)*(事故データ!$V$4:$V$364=1))</f>
        <v>0</v>
      </c>
      <c r="L63" s="642">
        <f>SUMPRODUCT((事故データ!$O$4:$O$364=L$58)*(事故データ!$AO$4:$AO$364=$C63)*(事故データ!$V$4:$V$364=1))</f>
        <v>0</v>
      </c>
      <c r="M63" s="642">
        <f>SUMPRODUCT((事故データ!$O$4:$O$364=M$58)*(事故データ!$AO$4:$AO$364=$C63)*(事故データ!$V$4:$V$364=1))</f>
        <v>0</v>
      </c>
      <c r="N63" s="642">
        <f>SUMPRODUCT((事故データ!$O$4:$O$364=N$58)*(事故データ!$AO$4:$AO$364=$C63)*(事故データ!$V$4:$V$364=1))</f>
        <v>0</v>
      </c>
      <c r="O63" s="642">
        <f>SUMPRODUCT((事故データ!$O$4:$O$364=O$58)*(事故データ!$AO$4:$AO$364=$C63)*(事故データ!$V$4:$V$364=1))</f>
        <v>0</v>
      </c>
      <c r="P63" s="642">
        <f>SUMPRODUCT((事故データ!$O$4:$O$364=P$58)*(事故データ!$AO$4:$AO$364=$C63)*(事故データ!$V$4:$V$364=1))</f>
        <v>0</v>
      </c>
      <c r="Q63" s="642">
        <f>SUMPRODUCT((事故データ!$O$4:$O$364=Q$58)*(事故データ!$AO$4:$AO$364=$C63)*(事故データ!$V$4:$V$364=1))</f>
        <v>0</v>
      </c>
      <c r="R63" s="642">
        <f>SUMPRODUCT((事故データ!$O$4:$O$364=R$58)*(事故データ!$AO$4:$AO$364=$C63)*(事故データ!$V$4:$V$364=1))</f>
        <v>0</v>
      </c>
      <c r="S63" s="642">
        <f>SUMPRODUCT((事故データ!$O$4:$O$364=S$58)*(事故データ!$AO$4:$AO$364=$C63)*(事故データ!$V$4:$V$364=1))</f>
        <v>0</v>
      </c>
      <c r="T63" s="642">
        <f>SUMPRODUCT((事故データ!$O$4:$O$364=T$58)*(事故データ!$AO$4:$AO$364=$C63)*(事故データ!$V$4:$V$364=1))</f>
        <v>0</v>
      </c>
      <c r="U63" s="642">
        <f>SUMPRODUCT((事故データ!$O$4:$O$364=U$58)*(事故データ!$AO$4:$AO$364=$C63)*(事故データ!$V$4:$V$364=1))</f>
        <v>0</v>
      </c>
      <c r="V63" s="642">
        <f>SUMPRODUCT((事故データ!$O$4:$O$364=V$58)*(事故データ!$AO$4:$AO$364=$C63)*(事故データ!$V$4:$V$364=1))</f>
        <v>0</v>
      </c>
      <c r="W63" s="642">
        <f>SUMPRODUCT((事故データ!$O$4:$O$364=W$58)*(事故データ!$AO$4:$AO$364=$C63)*(事故データ!$V$4:$V$364=1))</f>
        <v>0</v>
      </c>
      <c r="X63" s="642">
        <f>SUMPRODUCT((事故データ!$O$4:$O$364=X$58)*(事故データ!$AO$4:$AO$364=$C63)*(事故データ!$V$4:$V$364=1))</f>
        <v>0</v>
      </c>
      <c r="Y63" s="642">
        <f>SUMPRODUCT((事故データ!$O$4:$O$364=Y$58)*(事故データ!$AO$4:$AO$364=$C63)*(事故データ!$V$4:$V$364=1))</f>
        <v>0</v>
      </c>
      <c r="Z63" s="642">
        <f>SUMPRODUCT((事故データ!$O$4:$O$364=Z$58)*(事故データ!$AO$4:$AO$364=$C63)*(事故データ!$V$4:$V$364=1))</f>
        <v>0</v>
      </c>
      <c r="AA63" s="642">
        <f>SUMPRODUCT((事故データ!$O$4:$O$364=AA$58)*(事故データ!$AO$4:$AO$364=$C63)*(事故データ!$V$4:$V$364=1))</f>
        <v>0</v>
      </c>
      <c r="AB63" s="643">
        <f>SUMPRODUCT((事故データ!$O$4:$O$364=AB$58)*(事故データ!$AO$4:$AO$364=$C63)*(事故データ!$V$4:$V$364=1))</f>
        <v>0</v>
      </c>
    </row>
    <row r="64" spans="1:28">
      <c r="A64" s="543"/>
      <c r="B64" s="543"/>
      <c r="C64" s="639" t="str">
        <f>項目入力!X12</f>
        <v>出会い頭</v>
      </c>
      <c r="D64" s="356">
        <f t="shared" si="8"/>
        <v>0</v>
      </c>
      <c r="E64" s="663">
        <f t="shared" si="7"/>
        <v>0</v>
      </c>
      <c r="F64" s="641">
        <f>SUMPRODUCT((事故データ!$O$4:$O$364=F$58)*(事故データ!$AO$4:$AO$364=$C64)*(事故データ!$V$4:$V$364=1))</f>
        <v>0</v>
      </c>
      <c r="G64" s="642">
        <f>SUMPRODUCT((事故データ!$O$4:$O$364=G$58)*(事故データ!$AO$4:$AO$364=$C64)*(事故データ!$V$4:$V$364=1))</f>
        <v>0</v>
      </c>
      <c r="H64" s="642">
        <f>SUMPRODUCT((事故データ!$O$4:$O$364=H$58)*(事故データ!$AO$4:$AO$364=$C64)*(事故データ!$V$4:$V$364=1))</f>
        <v>0</v>
      </c>
      <c r="I64" s="642">
        <f>SUMPRODUCT((事故データ!$O$4:$O$364=I$58)*(事故データ!$AO$4:$AO$364=$C64)*(事故データ!$V$4:$V$364=1))</f>
        <v>0</v>
      </c>
      <c r="J64" s="642">
        <f>SUMPRODUCT((事故データ!$O$4:$O$364=J$58)*(事故データ!$AO$4:$AO$364=$C64)*(事故データ!$V$4:$V$364=1))</f>
        <v>0</v>
      </c>
      <c r="K64" s="642">
        <f>SUMPRODUCT((事故データ!$O$4:$O$364=K$58)*(事故データ!$AO$4:$AO$364=$C64)*(事故データ!$V$4:$V$364=1))</f>
        <v>0</v>
      </c>
      <c r="L64" s="642">
        <f>SUMPRODUCT((事故データ!$O$4:$O$364=L$58)*(事故データ!$AO$4:$AO$364=$C64)*(事故データ!$V$4:$V$364=1))</f>
        <v>0</v>
      </c>
      <c r="M64" s="642">
        <f>SUMPRODUCT((事故データ!$O$4:$O$364=M$58)*(事故データ!$AO$4:$AO$364=$C64)*(事故データ!$V$4:$V$364=1))</f>
        <v>0</v>
      </c>
      <c r="N64" s="642">
        <f>SUMPRODUCT((事故データ!$O$4:$O$364=N$58)*(事故データ!$AO$4:$AO$364=$C64)*(事故データ!$V$4:$V$364=1))</f>
        <v>0</v>
      </c>
      <c r="O64" s="642">
        <f>SUMPRODUCT((事故データ!$O$4:$O$364=O$58)*(事故データ!$AO$4:$AO$364=$C64)*(事故データ!$V$4:$V$364=1))</f>
        <v>0</v>
      </c>
      <c r="P64" s="642">
        <f>SUMPRODUCT((事故データ!$O$4:$O$364=P$58)*(事故データ!$AO$4:$AO$364=$C64)*(事故データ!$V$4:$V$364=1))</f>
        <v>0</v>
      </c>
      <c r="Q64" s="642">
        <f>SUMPRODUCT((事故データ!$O$4:$O$364=Q$58)*(事故データ!$AO$4:$AO$364=$C64)*(事故データ!$V$4:$V$364=1))</f>
        <v>0</v>
      </c>
      <c r="R64" s="642">
        <f>SUMPRODUCT((事故データ!$O$4:$O$364=R$58)*(事故データ!$AO$4:$AO$364=$C64)*(事故データ!$V$4:$V$364=1))</f>
        <v>0</v>
      </c>
      <c r="S64" s="642">
        <f>SUMPRODUCT((事故データ!$O$4:$O$364=S$58)*(事故データ!$AO$4:$AO$364=$C64)*(事故データ!$V$4:$V$364=1))</f>
        <v>0</v>
      </c>
      <c r="T64" s="642">
        <f>SUMPRODUCT((事故データ!$O$4:$O$364=T$58)*(事故データ!$AO$4:$AO$364=$C64)*(事故データ!$V$4:$V$364=1))</f>
        <v>0</v>
      </c>
      <c r="U64" s="642">
        <f>SUMPRODUCT((事故データ!$O$4:$O$364=U$58)*(事故データ!$AO$4:$AO$364=$C64)*(事故データ!$V$4:$V$364=1))</f>
        <v>0</v>
      </c>
      <c r="V64" s="642">
        <f>SUMPRODUCT((事故データ!$O$4:$O$364=V$58)*(事故データ!$AO$4:$AO$364=$C64)*(事故データ!$V$4:$V$364=1))</f>
        <v>0</v>
      </c>
      <c r="W64" s="642">
        <f>SUMPRODUCT((事故データ!$O$4:$O$364=W$58)*(事故データ!$AO$4:$AO$364=$C64)*(事故データ!$V$4:$V$364=1))</f>
        <v>0</v>
      </c>
      <c r="X64" s="642">
        <f>SUMPRODUCT((事故データ!$O$4:$O$364=X$58)*(事故データ!$AO$4:$AO$364=$C64)*(事故データ!$V$4:$V$364=1))</f>
        <v>0</v>
      </c>
      <c r="Y64" s="642">
        <f>SUMPRODUCT((事故データ!$O$4:$O$364=Y$58)*(事故データ!$AO$4:$AO$364=$C64)*(事故データ!$V$4:$V$364=1))</f>
        <v>0</v>
      </c>
      <c r="Z64" s="642">
        <f>SUMPRODUCT((事故データ!$O$4:$O$364=Z$58)*(事故データ!$AO$4:$AO$364=$C64)*(事故データ!$V$4:$V$364=1))</f>
        <v>0</v>
      </c>
      <c r="AA64" s="642">
        <f>SUMPRODUCT((事故データ!$O$4:$O$364=AA$58)*(事故データ!$AO$4:$AO$364=$C64)*(事故データ!$V$4:$V$364=1))</f>
        <v>0</v>
      </c>
      <c r="AB64" s="643">
        <f>SUMPRODUCT((事故データ!$O$4:$O$364=AB$58)*(事故データ!$AO$4:$AO$364=$C64)*(事故データ!$V$4:$V$364=1))</f>
        <v>0</v>
      </c>
    </row>
    <row r="65" spans="1:28">
      <c r="A65" s="543"/>
      <c r="B65" s="543"/>
      <c r="C65" s="639" t="str">
        <f>項目入力!X13</f>
        <v>右折時</v>
      </c>
      <c r="D65" s="356">
        <f t="shared" si="8"/>
        <v>0</v>
      </c>
      <c r="E65" s="663">
        <f t="shared" si="7"/>
        <v>0</v>
      </c>
      <c r="F65" s="641">
        <f>SUMPRODUCT((事故データ!$O$4:$O$364=F$58)*(事故データ!$AO$4:$AO$364=$C65)*(事故データ!$V$4:$V$364=1))</f>
        <v>0</v>
      </c>
      <c r="G65" s="642">
        <f>SUMPRODUCT((事故データ!$O$4:$O$364=G$58)*(事故データ!$AO$4:$AO$364=$C65)*(事故データ!$V$4:$V$364=1))</f>
        <v>0</v>
      </c>
      <c r="H65" s="642">
        <f>SUMPRODUCT((事故データ!$O$4:$O$364=H$58)*(事故データ!$AO$4:$AO$364=$C65)*(事故データ!$V$4:$V$364=1))</f>
        <v>0</v>
      </c>
      <c r="I65" s="642">
        <f>SUMPRODUCT((事故データ!$O$4:$O$364=I$58)*(事故データ!$AO$4:$AO$364=$C65)*(事故データ!$V$4:$V$364=1))</f>
        <v>0</v>
      </c>
      <c r="J65" s="642">
        <f>SUMPRODUCT((事故データ!$O$4:$O$364=J$58)*(事故データ!$AO$4:$AO$364=$C65)*(事故データ!$V$4:$V$364=1))</f>
        <v>0</v>
      </c>
      <c r="K65" s="642">
        <f>SUMPRODUCT((事故データ!$O$4:$O$364=K$58)*(事故データ!$AO$4:$AO$364=$C65)*(事故データ!$V$4:$V$364=1))</f>
        <v>0</v>
      </c>
      <c r="L65" s="642">
        <f>SUMPRODUCT((事故データ!$O$4:$O$364=L$58)*(事故データ!$AO$4:$AO$364=$C65)*(事故データ!$V$4:$V$364=1))</f>
        <v>0</v>
      </c>
      <c r="M65" s="642">
        <f>SUMPRODUCT((事故データ!$O$4:$O$364=M$58)*(事故データ!$AO$4:$AO$364=$C65)*(事故データ!$V$4:$V$364=1))</f>
        <v>0</v>
      </c>
      <c r="N65" s="642">
        <f>SUMPRODUCT((事故データ!$O$4:$O$364=N$58)*(事故データ!$AO$4:$AO$364=$C65)*(事故データ!$V$4:$V$364=1))</f>
        <v>0</v>
      </c>
      <c r="O65" s="642">
        <f>SUMPRODUCT((事故データ!$O$4:$O$364=O$58)*(事故データ!$AO$4:$AO$364=$C65)*(事故データ!$V$4:$V$364=1))</f>
        <v>0</v>
      </c>
      <c r="P65" s="642">
        <f>SUMPRODUCT((事故データ!$O$4:$O$364=P$58)*(事故データ!$AO$4:$AO$364=$C65)*(事故データ!$V$4:$V$364=1))</f>
        <v>0</v>
      </c>
      <c r="Q65" s="642">
        <f>SUMPRODUCT((事故データ!$O$4:$O$364=Q$58)*(事故データ!$AO$4:$AO$364=$C65)*(事故データ!$V$4:$V$364=1))</f>
        <v>0</v>
      </c>
      <c r="R65" s="642">
        <f>SUMPRODUCT((事故データ!$O$4:$O$364=R$58)*(事故データ!$AO$4:$AO$364=$C65)*(事故データ!$V$4:$V$364=1))</f>
        <v>0</v>
      </c>
      <c r="S65" s="642">
        <f>SUMPRODUCT((事故データ!$O$4:$O$364=S$58)*(事故データ!$AO$4:$AO$364=$C65)*(事故データ!$V$4:$V$364=1))</f>
        <v>0</v>
      </c>
      <c r="T65" s="642">
        <f>SUMPRODUCT((事故データ!$O$4:$O$364=T$58)*(事故データ!$AO$4:$AO$364=$C65)*(事故データ!$V$4:$V$364=1))</f>
        <v>0</v>
      </c>
      <c r="U65" s="642">
        <f>SUMPRODUCT((事故データ!$O$4:$O$364=U$58)*(事故データ!$AO$4:$AO$364=$C65)*(事故データ!$V$4:$V$364=1))</f>
        <v>0</v>
      </c>
      <c r="V65" s="642">
        <f>SUMPRODUCT((事故データ!$O$4:$O$364=V$58)*(事故データ!$AO$4:$AO$364=$C65)*(事故データ!$V$4:$V$364=1))</f>
        <v>0</v>
      </c>
      <c r="W65" s="642">
        <f>SUMPRODUCT((事故データ!$O$4:$O$364=W$58)*(事故データ!$AO$4:$AO$364=$C65)*(事故データ!$V$4:$V$364=1))</f>
        <v>0</v>
      </c>
      <c r="X65" s="642">
        <f>SUMPRODUCT((事故データ!$O$4:$O$364=X$58)*(事故データ!$AO$4:$AO$364=$C65)*(事故データ!$V$4:$V$364=1))</f>
        <v>0</v>
      </c>
      <c r="Y65" s="642">
        <f>SUMPRODUCT((事故データ!$O$4:$O$364=Y$58)*(事故データ!$AO$4:$AO$364=$C65)*(事故データ!$V$4:$V$364=1))</f>
        <v>0</v>
      </c>
      <c r="Z65" s="642">
        <f>SUMPRODUCT((事故データ!$O$4:$O$364=Z$58)*(事故データ!$AO$4:$AO$364=$C65)*(事故データ!$V$4:$V$364=1))</f>
        <v>0</v>
      </c>
      <c r="AA65" s="642">
        <f>SUMPRODUCT((事故データ!$O$4:$O$364=AA$58)*(事故データ!$AO$4:$AO$364=$C65)*(事故データ!$V$4:$V$364=1))</f>
        <v>0</v>
      </c>
      <c r="AB65" s="643">
        <f>SUMPRODUCT((事故データ!$O$4:$O$364=AB$58)*(事故データ!$AO$4:$AO$364=$C65)*(事故データ!$V$4:$V$364=1))</f>
        <v>0</v>
      </c>
    </row>
    <row r="66" spans="1:28">
      <c r="A66" s="543"/>
      <c r="B66" s="543"/>
      <c r="C66" s="639" t="str">
        <f>項目入力!X14</f>
        <v>左折時</v>
      </c>
      <c r="D66" s="356">
        <f t="shared" si="8"/>
        <v>4</v>
      </c>
      <c r="E66" s="663">
        <f t="shared" si="7"/>
        <v>0.13793103448275862</v>
      </c>
      <c r="F66" s="641">
        <f>SUMPRODUCT((事故データ!$O$4:$O$364=F$58)*(事故データ!$AO$4:$AO$364=$C66)*(事故データ!$V$4:$V$364=1))</f>
        <v>0</v>
      </c>
      <c r="G66" s="642">
        <f>SUMPRODUCT((事故データ!$O$4:$O$364=G$58)*(事故データ!$AO$4:$AO$364=$C66)*(事故データ!$V$4:$V$364=1))</f>
        <v>0</v>
      </c>
      <c r="H66" s="642">
        <f>SUMPRODUCT((事故データ!$O$4:$O$364=H$58)*(事故データ!$AO$4:$AO$364=$C66)*(事故データ!$V$4:$V$364=1))</f>
        <v>4</v>
      </c>
      <c r="I66" s="642">
        <f>SUMPRODUCT((事故データ!$O$4:$O$364=I$58)*(事故データ!$AO$4:$AO$364=$C66)*(事故データ!$V$4:$V$364=1))</f>
        <v>0</v>
      </c>
      <c r="J66" s="642">
        <f>SUMPRODUCT((事故データ!$O$4:$O$364=J$58)*(事故データ!$AO$4:$AO$364=$C66)*(事故データ!$V$4:$V$364=1))</f>
        <v>0</v>
      </c>
      <c r="K66" s="642">
        <f>SUMPRODUCT((事故データ!$O$4:$O$364=K$58)*(事故データ!$AO$4:$AO$364=$C66)*(事故データ!$V$4:$V$364=1))</f>
        <v>0</v>
      </c>
      <c r="L66" s="642">
        <f>SUMPRODUCT((事故データ!$O$4:$O$364=L$58)*(事故データ!$AO$4:$AO$364=$C66)*(事故データ!$V$4:$V$364=1))</f>
        <v>0</v>
      </c>
      <c r="M66" s="642">
        <f>SUMPRODUCT((事故データ!$O$4:$O$364=M$58)*(事故データ!$AO$4:$AO$364=$C66)*(事故データ!$V$4:$V$364=1))</f>
        <v>0</v>
      </c>
      <c r="N66" s="642">
        <f>SUMPRODUCT((事故データ!$O$4:$O$364=N$58)*(事故データ!$AO$4:$AO$364=$C66)*(事故データ!$V$4:$V$364=1))</f>
        <v>0</v>
      </c>
      <c r="O66" s="642">
        <f>SUMPRODUCT((事故データ!$O$4:$O$364=O$58)*(事故データ!$AO$4:$AO$364=$C66)*(事故データ!$V$4:$V$364=1))</f>
        <v>0</v>
      </c>
      <c r="P66" s="642">
        <f>SUMPRODUCT((事故データ!$O$4:$O$364=P$58)*(事故データ!$AO$4:$AO$364=$C66)*(事故データ!$V$4:$V$364=1))</f>
        <v>0</v>
      </c>
      <c r="Q66" s="642">
        <f>SUMPRODUCT((事故データ!$O$4:$O$364=Q$58)*(事故データ!$AO$4:$AO$364=$C66)*(事故データ!$V$4:$V$364=1))</f>
        <v>0</v>
      </c>
      <c r="R66" s="642">
        <f>SUMPRODUCT((事故データ!$O$4:$O$364=R$58)*(事故データ!$AO$4:$AO$364=$C66)*(事故データ!$V$4:$V$364=1))</f>
        <v>0</v>
      </c>
      <c r="S66" s="642">
        <f>SUMPRODUCT((事故データ!$O$4:$O$364=S$58)*(事故データ!$AO$4:$AO$364=$C66)*(事故データ!$V$4:$V$364=1))</f>
        <v>0</v>
      </c>
      <c r="T66" s="642">
        <f>SUMPRODUCT((事故データ!$O$4:$O$364=T$58)*(事故データ!$AO$4:$AO$364=$C66)*(事故データ!$V$4:$V$364=1))</f>
        <v>0</v>
      </c>
      <c r="U66" s="642">
        <f>SUMPRODUCT((事故データ!$O$4:$O$364=U$58)*(事故データ!$AO$4:$AO$364=$C66)*(事故データ!$V$4:$V$364=1))</f>
        <v>0</v>
      </c>
      <c r="V66" s="642">
        <f>SUMPRODUCT((事故データ!$O$4:$O$364=V$58)*(事故データ!$AO$4:$AO$364=$C66)*(事故データ!$V$4:$V$364=1))</f>
        <v>0</v>
      </c>
      <c r="W66" s="642">
        <f>SUMPRODUCT((事故データ!$O$4:$O$364=W$58)*(事故データ!$AO$4:$AO$364=$C66)*(事故データ!$V$4:$V$364=1))</f>
        <v>0</v>
      </c>
      <c r="X66" s="642">
        <f>SUMPRODUCT((事故データ!$O$4:$O$364=X$58)*(事故データ!$AO$4:$AO$364=$C66)*(事故データ!$V$4:$V$364=1))</f>
        <v>0</v>
      </c>
      <c r="Y66" s="642">
        <f>SUMPRODUCT((事故データ!$O$4:$O$364=Y$58)*(事故データ!$AO$4:$AO$364=$C66)*(事故データ!$V$4:$V$364=1))</f>
        <v>0</v>
      </c>
      <c r="Z66" s="642">
        <f>SUMPRODUCT((事故データ!$O$4:$O$364=Z$58)*(事故データ!$AO$4:$AO$364=$C66)*(事故データ!$V$4:$V$364=1))</f>
        <v>0</v>
      </c>
      <c r="AA66" s="642">
        <f>SUMPRODUCT((事故データ!$O$4:$O$364=AA$58)*(事故データ!$AO$4:$AO$364=$C66)*(事故データ!$V$4:$V$364=1))</f>
        <v>0</v>
      </c>
      <c r="AB66" s="643">
        <f>SUMPRODUCT((事故データ!$O$4:$O$364=AB$58)*(事故データ!$AO$4:$AO$364=$C66)*(事故データ!$V$4:$V$364=1))</f>
        <v>0</v>
      </c>
    </row>
    <row r="67" spans="1:28">
      <c r="A67" s="543"/>
      <c r="B67" s="543"/>
      <c r="C67" s="639" t="str">
        <f>項目入力!X15</f>
        <v>カーブ走行時</v>
      </c>
      <c r="D67" s="356">
        <f t="shared" si="8"/>
        <v>0</v>
      </c>
      <c r="E67" s="663">
        <f t="shared" si="7"/>
        <v>0</v>
      </c>
      <c r="F67" s="641">
        <f>SUMPRODUCT((事故データ!$O$4:$O$364=F$58)*(事故データ!$AO$4:$AO$364=$C67)*(事故データ!$V$4:$V$364=1))</f>
        <v>0</v>
      </c>
      <c r="G67" s="642">
        <f>SUMPRODUCT((事故データ!$O$4:$O$364=G$58)*(事故データ!$AO$4:$AO$364=$C67)*(事故データ!$V$4:$V$364=1))</f>
        <v>0</v>
      </c>
      <c r="H67" s="642">
        <f>SUMPRODUCT((事故データ!$O$4:$O$364=H$58)*(事故データ!$AO$4:$AO$364=$C67)*(事故データ!$V$4:$V$364=1))</f>
        <v>0</v>
      </c>
      <c r="I67" s="642">
        <f>SUMPRODUCT((事故データ!$O$4:$O$364=I$58)*(事故データ!$AO$4:$AO$364=$C67)*(事故データ!$V$4:$V$364=1))</f>
        <v>0</v>
      </c>
      <c r="J67" s="642">
        <f>SUMPRODUCT((事故データ!$O$4:$O$364=J$58)*(事故データ!$AO$4:$AO$364=$C67)*(事故データ!$V$4:$V$364=1))</f>
        <v>0</v>
      </c>
      <c r="K67" s="642">
        <f>SUMPRODUCT((事故データ!$O$4:$O$364=K$58)*(事故データ!$AO$4:$AO$364=$C67)*(事故データ!$V$4:$V$364=1))</f>
        <v>0</v>
      </c>
      <c r="L67" s="642">
        <f>SUMPRODUCT((事故データ!$O$4:$O$364=L$58)*(事故データ!$AO$4:$AO$364=$C67)*(事故データ!$V$4:$V$364=1))</f>
        <v>0</v>
      </c>
      <c r="M67" s="642">
        <f>SUMPRODUCT((事故データ!$O$4:$O$364=M$58)*(事故データ!$AO$4:$AO$364=$C67)*(事故データ!$V$4:$V$364=1))</f>
        <v>0</v>
      </c>
      <c r="N67" s="642">
        <f>SUMPRODUCT((事故データ!$O$4:$O$364=N$58)*(事故データ!$AO$4:$AO$364=$C67)*(事故データ!$V$4:$V$364=1))</f>
        <v>0</v>
      </c>
      <c r="O67" s="642">
        <f>SUMPRODUCT((事故データ!$O$4:$O$364=O$58)*(事故データ!$AO$4:$AO$364=$C67)*(事故データ!$V$4:$V$364=1))</f>
        <v>0</v>
      </c>
      <c r="P67" s="642">
        <f>SUMPRODUCT((事故データ!$O$4:$O$364=P$58)*(事故データ!$AO$4:$AO$364=$C67)*(事故データ!$V$4:$V$364=1))</f>
        <v>0</v>
      </c>
      <c r="Q67" s="642">
        <f>SUMPRODUCT((事故データ!$O$4:$O$364=Q$58)*(事故データ!$AO$4:$AO$364=$C67)*(事故データ!$V$4:$V$364=1))</f>
        <v>0</v>
      </c>
      <c r="R67" s="642">
        <f>SUMPRODUCT((事故データ!$O$4:$O$364=R$58)*(事故データ!$AO$4:$AO$364=$C67)*(事故データ!$V$4:$V$364=1))</f>
        <v>0</v>
      </c>
      <c r="S67" s="642">
        <f>SUMPRODUCT((事故データ!$O$4:$O$364=S$58)*(事故データ!$AO$4:$AO$364=$C67)*(事故データ!$V$4:$V$364=1))</f>
        <v>0</v>
      </c>
      <c r="T67" s="642">
        <f>SUMPRODUCT((事故データ!$O$4:$O$364=T$58)*(事故データ!$AO$4:$AO$364=$C67)*(事故データ!$V$4:$V$364=1))</f>
        <v>0</v>
      </c>
      <c r="U67" s="642">
        <f>SUMPRODUCT((事故データ!$O$4:$O$364=U$58)*(事故データ!$AO$4:$AO$364=$C67)*(事故データ!$V$4:$V$364=1))</f>
        <v>0</v>
      </c>
      <c r="V67" s="642">
        <f>SUMPRODUCT((事故データ!$O$4:$O$364=V$58)*(事故データ!$AO$4:$AO$364=$C67)*(事故データ!$V$4:$V$364=1))</f>
        <v>0</v>
      </c>
      <c r="W67" s="642">
        <f>SUMPRODUCT((事故データ!$O$4:$O$364=W$58)*(事故データ!$AO$4:$AO$364=$C67)*(事故データ!$V$4:$V$364=1))</f>
        <v>0</v>
      </c>
      <c r="X67" s="642">
        <f>SUMPRODUCT((事故データ!$O$4:$O$364=X$58)*(事故データ!$AO$4:$AO$364=$C67)*(事故データ!$V$4:$V$364=1))</f>
        <v>0</v>
      </c>
      <c r="Y67" s="642">
        <f>SUMPRODUCT((事故データ!$O$4:$O$364=Y$58)*(事故データ!$AO$4:$AO$364=$C67)*(事故データ!$V$4:$V$364=1))</f>
        <v>0</v>
      </c>
      <c r="Z67" s="642">
        <f>SUMPRODUCT((事故データ!$O$4:$O$364=Z$58)*(事故データ!$AO$4:$AO$364=$C67)*(事故データ!$V$4:$V$364=1))</f>
        <v>0</v>
      </c>
      <c r="AA67" s="642">
        <f>SUMPRODUCT((事故データ!$O$4:$O$364=AA$58)*(事故データ!$AO$4:$AO$364=$C67)*(事故データ!$V$4:$V$364=1))</f>
        <v>0</v>
      </c>
      <c r="AB67" s="643">
        <f>SUMPRODUCT((事故データ!$O$4:$O$364=AB$58)*(事故データ!$AO$4:$AO$364=$C67)*(事故データ!$V$4:$V$364=1))</f>
        <v>0</v>
      </c>
    </row>
    <row r="68" spans="1:28">
      <c r="A68" s="543"/>
      <c r="B68" s="543"/>
      <c r="C68" s="639" t="str">
        <f>項目入力!X16</f>
        <v>追突</v>
      </c>
      <c r="D68" s="356">
        <f t="shared" si="8"/>
        <v>2</v>
      </c>
      <c r="E68" s="663">
        <f t="shared" si="7"/>
        <v>6.8965517241379309E-2</v>
      </c>
      <c r="F68" s="641">
        <f>SUMPRODUCT((事故データ!$O$4:$O$364=F$58)*(事故データ!$AO$4:$AO$364=$C68)*(事故データ!$V$4:$V$364=1))</f>
        <v>0</v>
      </c>
      <c r="G68" s="642">
        <f>SUMPRODUCT((事故データ!$O$4:$O$364=G$58)*(事故データ!$AO$4:$AO$364=$C68)*(事故データ!$V$4:$V$364=1))</f>
        <v>0</v>
      </c>
      <c r="H68" s="642">
        <f>SUMPRODUCT((事故データ!$O$4:$O$364=H$58)*(事故データ!$AO$4:$AO$364=$C68)*(事故データ!$V$4:$V$364=1))</f>
        <v>2</v>
      </c>
      <c r="I68" s="642">
        <f>SUMPRODUCT((事故データ!$O$4:$O$364=I$58)*(事故データ!$AO$4:$AO$364=$C68)*(事故データ!$V$4:$V$364=1))</f>
        <v>0</v>
      </c>
      <c r="J68" s="642">
        <f>SUMPRODUCT((事故データ!$O$4:$O$364=J$58)*(事故データ!$AO$4:$AO$364=$C68)*(事故データ!$V$4:$V$364=1))</f>
        <v>0</v>
      </c>
      <c r="K68" s="642">
        <f>SUMPRODUCT((事故データ!$O$4:$O$364=K$58)*(事故データ!$AO$4:$AO$364=$C68)*(事故データ!$V$4:$V$364=1))</f>
        <v>0</v>
      </c>
      <c r="L68" s="642">
        <f>SUMPRODUCT((事故データ!$O$4:$O$364=L$58)*(事故データ!$AO$4:$AO$364=$C68)*(事故データ!$V$4:$V$364=1))</f>
        <v>0</v>
      </c>
      <c r="M68" s="642">
        <f>SUMPRODUCT((事故データ!$O$4:$O$364=M$58)*(事故データ!$AO$4:$AO$364=$C68)*(事故データ!$V$4:$V$364=1))</f>
        <v>0</v>
      </c>
      <c r="N68" s="642">
        <f>SUMPRODUCT((事故データ!$O$4:$O$364=N$58)*(事故データ!$AO$4:$AO$364=$C68)*(事故データ!$V$4:$V$364=1))</f>
        <v>0</v>
      </c>
      <c r="O68" s="642">
        <f>SUMPRODUCT((事故データ!$O$4:$O$364=O$58)*(事故データ!$AO$4:$AO$364=$C68)*(事故データ!$V$4:$V$364=1))</f>
        <v>0</v>
      </c>
      <c r="P68" s="642">
        <f>SUMPRODUCT((事故データ!$O$4:$O$364=P$58)*(事故データ!$AO$4:$AO$364=$C68)*(事故データ!$V$4:$V$364=1))</f>
        <v>0</v>
      </c>
      <c r="Q68" s="642">
        <f>SUMPRODUCT((事故データ!$O$4:$O$364=Q$58)*(事故データ!$AO$4:$AO$364=$C68)*(事故データ!$V$4:$V$364=1))</f>
        <v>0</v>
      </c>
      <c r="R68" s="642">
        <f>SUMPRODUCT((事故データ!$O$4:$O$364=R$58)*(事故データ!$AO$4:$AO$364=$C68)*(事故データ!$V$4:$V$364=1))</f>
        <v>0</v>
      </c>
      <c r="S68" s="642">
        <f>SUMPRODUCT((事故データ!$O$4:$O$364=S$58)*(事故データ!$AO$4:$AO$364=$C68)*(事故データ!$V$4:$V$364=1))</f>
        <v>0</v>
      </c>
      <c r="T68" s="642">
        <f>SUMPRODUCT((事故データ!$O$4:$O$364=T$58)*(事故データ!$AO$4:$AO$364=$C68)*(事故データ!$V$4:$V$364=1))</f>
        <v>0</v>
      </c>
      <c r="U68" s="642">
        <f>SUMPRODUCT((事故データ!$O$4:$O$364=U$58)*(事故データ!$AO$4:$AO$364=$C68)*(事故データ!$V$4:$V$364=1))</f>
        <v>0</v>
      </c>
      <c r="V68" s="642">
        <f>SUMPRODUCT((事故データ!$O$4:$O$364=V$58)*(事故データ!$AO$4:$AO$364=$C68)*(事故データ!$V$4:$V$364=1))</f>
        <v>0</v>
      </c>
      <c r="W68" s="642">
        <f>SUMPRODUCT((事故データ!$O$4:$O$364=W$58)*(事故データ!$AO$4:$AO$364=$C68)*(事故データ!$V$4:$V$364=1))</f>
        <v>0</v>
      </c>
      <c r="X68" s="642">
        <f>SUMPRODUCT((事故データ!$O$4:$O$364=X$58)*(事故データ!$AO$4:$AO$364=$C68)*(事故データ!$V$4:$V$364=1))</f>
        <v>0</v>
      </c>
      <c r="Y68" s="642">
        <f>SUMPRODUCT((事故データ!$O$4:$O$364=Y$58)*(事故データ!$AO$4:$AO$364=$C68)*(事故データ!$V$4:$V$364=1))</f>
        <v>0</v>
      </c>
      <c r="Z68" s="642">
        <f>SUMPRODUCT((事故データ!$O$4:$O$364=Z$58)*(事故データ!$AO$4:$AO$364=$C68)*(事故データ!$V$4:$V$364=1))</f>
        <v>0</v>
      </c>
      <c r="AA68" s="642">
        <f>SUMPRODUCT((事故データ!$O$4:$O$364=AA$58)*(事故データ!$AO$4:$AO$364=$C68)*(事故データ!$V$4:$V$364=1))</f>
        <v>0</v>
      </c>
      <c r="AB68" s="643">
        <f>SUMPRODUCT((事故データ!$O$4:$O$364=AB$58)*(事故データ!$AO$4:$AO$364=$C68)*(事故データ!$V$4:$V$364=1))</f>
        <v>0</v>
      </c>
    </row>
    <row r="69" spans="1:28">
      <c r="A69" s="543"/>
      <c r="B69" s="543"/>
      <c r="C69" s="639" t="str">
        <f>項目入力!X17</f>
        <v>発進追突</v>
      </c>
      <c r="D69" s="356">
        <f t="shared" si="8"/>
        <v>2</v>
      </c>
      <c r="E69" s="663">
        <f t="shared" si="7"/>
        <v>6.8965517241379309E-2</v>
      </c>
      <c r="F69" s="641">
        <f>SUMPRODUCT((事故データ!$O$4:$O$364=F$58)*(事故データ!$AO$4:$AO$364=$C69)*(事故データ!$V$4:$V$364=1))</f>
        <v>0</v>
      </c>
      <c r="G69" s="642">
        <f>SUMPRODUCT((事故データ!$O$4:$O$364=G$58)*(事故データ!$AO$4:$AO$364=$C69)*(事故データ!$V$4:$V$364=1))</f>
        <v>0</v>
      </c>
      <c r="H69" s="642">
        <f>SUMPRODUCT((事故データ!$O$4:$O$364=H$58)*(事故データ!$AO$4:$AO$364=$C69)*(事故データ!$V$4:$V$364=1))</f>
        <v>2</v>
      </c>
      <c r="I69" s="642">
        <f>SUMPRODUCT((事故データ!$O$4:$O$364=I$58)*(事故データ!$AO$4:$AO$364=$C69)*(事故データ!$V$4:$V$364=1))</f>
        <v>0</v>
      </c>
      <c r="J69" s="642">
        <f>SUMPRODUCT((事故データ!$O$4:$O$364=J$58)*(事故データ!$AO$4:$AO$364=$C69)*(事故データ!$V$4:$V$364=1))</f>
        <v>0</v>
      </c>
      <c r="K69" s="642">
        <f>SUMPRODUCT((事故データ!$O$4:$O$364=K$58)*(事故データ!$AO$4:$AO$364=$C69)*(事故データ!$V$4:$V$364=1))</f>
        <v>0</v>
      </c>
      <c r="L69" s="642">
        <f>SUMPRODUCT((事故データ!$O$4:$O$364=L$58)*(事故データ!$AO$4:$AO$364=$C69)*(事故データ!$V$4:$V$364=1))</f>
        <v>0</v>
      </c>
      <c r="M69" s="642">
        <f>SUMPRODUCT((事故データ!$O$4:$O$364=M$58)*(事故データ!$AO$4:$AO$364=$C69)*(事故データ!$V$4:$V$364=1))</f>
        <v>0</v>
      </c>
      <c r="N69" s="642">
        <f>SUMPRODUCT((事故データ!$O$4:$O$364=N$58)*(事故データ!$AO$4:$AO$364=$C69)*(事故データ!$V$4:$V$364=1))</f>
        <v>0</v>
      </c>
      <c r="O69" s="642">
        <f>SUMPRODUCT((事故データ!$O$4:$O$364=O$58)*(事故データ!$AO$4:$AO$364=$C69)*(事故データ!$V$4:$V$364=1))</f>
        <v>0</v>
      </c>
      <c r="P69" s="642">
        <f>SUMPRODUCT((事故データ!$O$4:$O$364=P$58)*(事故データ!$AO$4:$AO$364=$C69)*(事故データ!$V$4:$V$364=1))</f>
        <v>0</v>
      </c>
      <c r="Q69" s="642">
        <f>SUMPRODUCT((事故データ!$O$4:$O$364=Q$58)*(事故データ!$AO$4:$AO$364=$C69)*(事故データ!$V$4:$V$364=1))</f>
        <v>0</v>
      </c>
      <c r="R69" s="642">
        <f>SUMPRODUCT((事故データ!$O$4:$O$364=R$58)*(事故データ!$AO$4:$AO$364=$C69)*(事故データ!$V$4:$V$364=1))</f>
        <v>0</v>
      </c>
      <c r="S69" s="642">
        <f>SUMPRODUCT((事故データ!$O$4:$O$364=S$58)*(事故データ!$AO$4:$AO$364=$C69)*(事故データ!$V$4:$V$364=1))</f>
        <v>0</v>
      </c>
      <c r="T69" s="642">
        <f>SUMPRODUCT((事故データ!$O$4:$O$364=T$58)*(事故データ!$AO$4:$AO$364=$C69)*(事故データ!$V$4:$V$364=1))</f>
        <v>0</v>
      </c>
      <c r="U69" s="642">
        <f>SUMPRODUCT((事故データ!$O$4:$O$364=U$58)*(事故データ!$AO$4:$AO$364=$C69)*(事故データ!$V$4:$V$364=1))</f>
        <v>0</v>
      </c>
      <c r="V69" s="642">
        <f>SUMPRODUCT((事故データ!$O$4:$O$364=V$58)*(事故データ!$AO$4:$AO$364=$C69)*(事故データ!$V$4:$V$364=1))</f>
        <v>0</v>
      </c>
      <c r="W69" s="642">
        <f>SUMPRODUCT((事故データ!$O$4:$O$364=W$58)*(事故データ!$AO$4:$AO$364=$C69)*(事故データ!$V$4:$V$364=1))</f>
        <v>0</v>
      </c>
      <c r="X69" s="642">
        <f>SUMPRODUCT((事故データ!$O$4:$O$364=X$58)*(事故データ!$AO$4:$AO$364=$C69)*(事故データ!$V$4:$V$364=1))</f>
        <v>0</v>
      </c>
      <c r="Y69" s="642">
        <f>SUMPRODUCT((事故データ!$O$4:$O$364=Y$58)*(事故データ!$AO$4:$AO$364=$C69)*(事故データ!$V$4:$V$364=1))</f>
        <v>0</v>
      </c>
      <c r="Z69" s="642">
        <f>SUMPRODUCT((事故データ!$O$4:$O$364=Z$58)*(事故データ!$AO$4:$AO$364=$C69)*(事故データ!$V$4:$V$364=1))</f>
        <v>0</v>
      </c>
      <c r="AA69" s="642">
        <f>SUMPRODUCT((事故データ!$O$4:$O$364=AA$58)*(事故データ!$AO$4:$AO$364=$C69)*(事故データ!$V$4:$V$364=1))</f>
        <v>0</v>
      </c>
      <c r="AB69" s="643">
        <f>SUMPRODUCT((事故データ!$O$4:$O$364=AB$58)*(事故データ!$AO$4:$AO$364=$C69)*(事故データ!$V$4:$V$364=1))</f>
        <v>0</v>
      </c>
    </row>
    <row r="70" spans="1:28">
      <c r="A70" s="543"/>
      <c r="B70" s="543"/>
      <c r="C70" s="639" t="str">
        <f>項目入力!X18</f>
        <v>車線
変更時</v>
      </c>
      <c r="D70" s="356">
        <f t="shared" si="8"/>
        <v>1</v>
      </c>
      <c r="E70" s="663">
        <f t="shared" si="7"/>
        <v>3.4482758620689655E-2</v>
      </c>
      <c r="F70" s="641">
        <f>SUMPRODUCT((事故データ!$O$4:$O$364=F$58)*(事故データ!$AO$4:$AO$364=$C70)*(事故データ!$V$4:$V$364=1))</f>
        <v>0</v>
      </c>
      <c r="G70" s="642">
        <f>SUMPRODUCT((事故データ!$O$4:$O$364=G$58)*(事故データ!$AO$4:$AO$364=$C70)*(事故データ!$V$4:$V$364=1))</f>
        <v>0</v>
      </c>
      <c r="H70" s="642">
        <f>SUMPRODUCT((事故データ!$O$4:$O$364=H$58)*(事故データ!$AO$4:$AO$364=$C70)*(事故データ!$V$4:$V$364=1))</f>
        <v>1</v>
      </c>
      <c r="I70" s="642">
        <f>SUMPRODUCT((事故データ!$O$4:$O$364=I$58)*(事故データ!$AO$4:$AO$364=$C70)*(事故データ!$V$4:$V$364=1))</f>
        <v>0</v>
      </c>
      <c r="J70" s="642">
        <f>SUMPRODUCT((事故データ!$O$4:$O$364=J$58)*(事故データ!$AO$4:$AO$364=$C70)*(事故データ!$V$4:$V$364=1))</f>
        <v>0</v>
      </c>
      <c r="K70" s="642">
        <f>SUMPRODUCT((事故データ!$O$4:$O$364=K$58)*(事故データ!$AO$4:$AO$364=$C70)*(事故データ!$V$4:$V$364=1))</f>
        <v>0</v>
      </c>
      <c r="L70" s="642">
        <f>SUMPRODUCT((事故データ!$O$4:$O$364=L$58)*(事故データ!$AO$4:$AO$364=$C70)*(事故データ!$V$4:$V$364=1))</f>
        <v>0</v>
      </c>
      <c r="M70" s="642">
        <f>SUMPRODUCT((事故データ!$O$4:$O$364=M$58)*(事故データ!$AO$4:$AO$364=$C70)*(事故データ!$V$4:$V$364=1))</f>
        <v>0</v>
      </c>
      <c r="N70" s="642">
        <f>SUMPRODUCT((事故データ!$O$4:$O$364=N$58)*(事故データ!$AO$4:$AO$364=$C70)*(事故データ!$V$4:$V$364=1))</f>
        <v>0</v>
      </c>
      <c r="O70" s="642">
        <f>SUMPRODUCT((事故データ!$O$4:$O$364=O$58)*(事故データ!$AO$4:$AO$364=$C70)*(事故データ!$V$4:$V$364=1))</f>
        <v>0</v>
      </c>
      <c r="P70" s="642">
        <f>SUMPRODUCT((事故データ!$O$4:$O$364=P$58)*(事故データ!$AO$4:$AO$364=$C70)*(事故データ!$V$4:$V$364=1))</f>
        <v>0</v>
      </c>
      <c r="Q70" s="642">
        <f>SUMPRODUCT((事故データ!$O$4:$O$364=Q$58)*(事故データ!$AO$4:$AO$364=$C70)*(事故データ!$V$4:$V$364=1))</f>
        <v>0</v>
      </c>
      <c r="R70" s="642">
        <f>SUMPRODUCT((事故データ!$O$4:$O$364=R$58)*(事故データ!$AO$4:$AO$364=$C70)*(事故データ!$V$4:$V$364=1))</f>
        <v>0</v>
      </c>
      <c r="S70" s="642">
        <f>SUMPRODUCT((事故データ!$O$4:$O$364=S$58)*(事故データ!$AO$4:$AO$364=$C70)*(事故データ!$V$4:$V$364=1))</f>
        <v>0</v>
      </c>
      <c r="T70" s="642">
        <f>SUMPRODUCT((事故データ!$O$4:$O$364=T$58)*(事故データ!$AO$4:$AO$364=$C70)*(事故データ!$V$4:$V$364=1))</f>
        <v>0</v>
      </c>
      <c r="U70" s="642">
        <f>SUMPRODUCT((事故データ!$O$4:$O$364=U$58)*(事故データ!$AO$4:$AO$364=$C70)*(事故データ!$V$4:$V$364=1))</f>
        <v>0</v>
      </c>
      <c r="V70" s="642">
        <f>SUMPRODUCT((事故データ!$O$4:$O$364=V$58)*(事故データ!$AO$4:$AO$364=$C70)*(事故データ!$V$4:$V$364=1))</f>
        <v>0</v>
      </c>
      <c r="W70" s="642">
        <f>SUMPRODUCT((事故データ!$O$4:$O$364=W$58)*(事故データ!$AO$4:$AO$364=$C70)*(事故データ!$V$4:$V$364=1))</f>
        <v>0</v>
      </c>
      <c r="X70" s="642">
        <f>SUMPRODUCT((事故データ!$O$4:$O$364=X$58)*(事故データ!$AO$4:$AO$364=$C70)*(事故データ!$V$4:$V$364=1))</f>
        <v>0</v>
      </c>
      <c r="Y70" s="642">
        <f>SUMPRODUCT((事故データ!$O$4:$O$364=Y$58)*(事故データ!$AO$4:$AO$364=$C70)*(事故データ!$V$4:$V$364=1))</f>
        <v>0</v>
      </c>
      <c r="Z70" s="642">
        <f>SUMPRODUCT((事故データ!$O$4:$O$364=Z$58)*(事故データ!$AO$4:$AO$364=$C70)*(事故データ!$V$4:$V$364=1))</f>
        <v>0</v>
      </c>
      <c r="AA70" s="642">
        <f>SUMPRODUCT((事故データ!$O$4:$O$364=AA$58)*(事故データ!$AO$4:$AO$364=$C70)*(事故データ!$V$4:$V$364=1))</f>
        <v>0</v>
      </c>
      <c r="AB70" s="643">
        <f>SUMPRODUCT((事故データ!$O$4:$O$364=AB$58)*(事故データ!$AO$4:$AO$364=$C70)*(事故データ!$V$4:$V$364=1))</f>
        <v>0</v>
      </c>
    </row>
    <row r="71" spans="1:28">
      <c r="A71" s="543"/>
      <c r="B71" s="543"/>
      <c r="C71" s="639" t="str">
        <f>項目入力!X19</f>
        <v>合流時</v>
      </c>
      <c r="D71" s="356">
        <f t="shared" si="8"/>
        <v>0</v>
      </c>
      <c r="E71" s="663">
        <f t="shared" si="7"/>
        <v>0</v>
      </c>
      <c r="F71" s="641">
        <f>SUMPRODUCT((事故データ!$O$4:$O$364=F$58)*(事故データ!$AO$4:$AO$364=$C71)*(事故データ!$V$4:$V$364=1))</f>
        <v>0</v>
      </c>
      <c r="G71" s="642">
        <f>SUMPRODUCT((事故データ!$O$4:$O$364=G$58)*(事故データ!$AO$4:$AO$364=$C71)*(事故データ!$V$4:$V$364=1))</f>
        <v>0</v>
      </c>
      <c r="H71" s="642">
        <f>SUMPRODUCT((事故データ!$O$4:$O$364=H$58)*(事故データ!$AO$4:$AO$364=$C71)*(事故データ!$V$4:$V$364=1))</f>
        <v>0</v>
      </c>
      <c r="I71" s="642">
        <f>SUMPRODUCT((事故データ!$O$4:$O$364=I$58)*(事故データ!$AO$4:$AO$364=$C71)*(事故データ!$V$4:$V$364=1))</f>
        <v>0</v>
      </c>
      <c r="J71" s="642">
        <f>SUMPRODUCT((事故データ!$O$4:$O$364=J$58)*(事故データ!$AO$4:$AO$364=$C71)*(事故データ!$V$4:$V$364=1))</f>
        <v>0</v>
      </c>
      <c r="K71" s="642">
        <f>SUMPRODUCT((事故データ!$O$4:$O$364=K$58)*(事故データ!$AO$4:$AO$364=$C71)*(事故データ!$V$4:$V$364=1))</f>
        <v>0</v>
      </c>
      <c r="L71" s="642">
        <f>SUMPRODUCT((事故データ!$O$4:$O$364=L$58)*(事故データ!$AO$4:$AO$364=$C71)*(事故データ!$V$4:$V$364=1))</f>
        <v>0</v>
      </c>
      <c r="M71" s="642">
        <f>SUMPRODUCT((事故データ!$O$4:$O$364=M$58)*(事故データ!$AO$4:$AO$364=$C71)*(事故データ!$V$4:$V$364=1))</f>
        <v>0</v>
      </c>
      <c r="N71" s="642">
        <f>SUMPRODUCT((事故データ!$O$4:$O$364=N$58)*(事故データ!$AO$4:$AO$364=$C71)*(事故データ!$V$4:$V$364=1))</f>
        <v>0</v>
      </c>
      <c r="O71" s="642">
        <f>SUMPRODUCT((事故データ!$O$4:$O$364=O$58)*(事故データ!$AO$4:$AO$364=$C71)*(事故データ!$V$4:$V$364=1))</f>
        <v>0</v>
      </c>
      <c r="P71" s="642">
        <f>SUMPRODUCT((事故データ!$O$4:$O$364=P$58)*(事故データ!$AO$4:$AO$364=$C71)*(事故データ!$V$4:$V$364=1))</f>
        <v>0</v>
      </c>
      <c r="Q71" s="642">
        <f>SUMPRODUCT((事故データ!$O$4:$O$364=Q$58)*(事故データ!$AO$4:$AO$364=$C71)*(事故データ!$V$4:$V$364=1))</f>
        <v>0</v>
      </c>
      <c r="R71" s="642">
        <f>SUMPRODUCT((事故データ!$O$4:$O$364=R$58)*(事故データ!$AO$4:$AO$364=$C71)*(事故データ!$V$4:$V$364=1))</f>
        <v>0</v>
      </c>
      <c r="S71" s="642">
        <f>SUMPRODUCT((事故データ!$O$4:$O$364=S$58)*(事故データ!$AO$4:$AO$364=$C71)*(事故データ!$V$4:$V$364=1))</f>
        <v>0</v>
      </c>
      <c r="T71" s="642">
        <f>SUMPRODUCT((事故データ!$O$4:$O$364=T$58)*(事故データ!$AO$4:$AO$364=$C71)*(事故データ!$V$4:$V$364=1))</f>
        <v>0</v>
      </c>
      <c r="U71" s="642">
        <f>SUMPRODUCT((事故データ!$O$4:$O$364=U$58)*(事故データ!$AO$4:$AO$364=$C71)*(事故データ!$V$4:$V$364=1))</f>
        <v>0</v>
      </c>
      <c r="V71" s="642">
        <f>SUMPRODUCT((事故データ!$O$4:$O$364=V$58)*(事故データ!$AO$4:$AO$364=$C71)*(事故データ!$V$4:$V$364=1))</f>
        <v>0</v>
      </c>
      <c r="W71" s="642">
        <f>SUMPRODUCT((事故データ!$O$4:$O$364=W$58)*(事故データ!$AO$4:$AO$364=$C71)*(事故データ!$V$4:$V$364=1))</f>
        <v>0</v>
      </c>
      <c r="X71" s="642">
        <f>SUMPRODUCT((事故データ!$O$4:$O$364=X$58)*(事故データ!$AO$4:$AO$364=$C71)*(事故データ!$V$4:$V$364=1))</f>
        <v>0</v>
      </c>
      <c r="Y71" s="642">
        <f>SUMPRODUCT((事故データ!$O$4:$O$364=Y$58)*(事故データ!$AO$4:$AO$364=$C71)*(事故データ!$V$4:$V$364=1))</f>
        <v>0</v>
      </c>
      <c r="Z71" s="642">
        <f>SUMPRODUCT((事故データ!$O$4:$O$364=Z$58)*(事故データ!$AO$4:$AO$364=$C71)*(事故データ!$V$4:$V$364=1))</f>
        <v>0</v>
      </c>
      <c r="AA71" s="642">
        <f>SUMPRODUCT((事故データ!$O$4:$O$364=AA$58)*(事故データ!$AO$4:$AO$364=$C71)*(事故データ!$V$4:$V$364=1))</f>
        <v>0</v>
      </c>
      <c r="AB71" s="643">
        <f>SUMPRODUCT((事故データ!$O$4:$O$364=AB$58)*(事故データ!$AO$4:$AO$364=$C71)*(事故データ!$V$4:$V$364=1))</f>
        <v>0</v>
      </c>
    </row>
    <row r="72" spans="1:28">
      <c r="A72" s="543"/>
      <c r="B72" s="543"/>
      <c r="C72" s="639" t="str">
        <f>項目入力!X20</f>
        <v>離合時</v>
      </c>
      <c r="D72" s="356">
        <f t="shared" si="8"/>
        <v>0</v>
      </c>
      <c r="E72" s="663">
        <f t="shared" si="7"/>
        <v>0</v>
      </c>
      <c r="F72" s="641">
        <f>SUMPRODUCT((事故データ!$O$4:$O$364=F$58)*(事故データ!$AO$4:$AO$364=$C72)*(事故データ!$V$4:$V$364=1))</f>
        <v>0</v>
      </c>
      <c r="G72" s="642">
        <f>SUMPRODUCT((事故データ!$O$4:$O$364=G$58)*(事故データ!$AO$4:$AO$364=$C72)*(事故データ!$V$4:$V$364=1))</f>
        <v>0</v>
      </c>
      <c r="H72" s="642">
        <f>SUMPRODUCT((事故データ!$O$4:$O$364=H$58)*(事故データ!$AO$4:$AO$364=$C72)*(事故データ!$V$4:$V$364=1))</f>
        <v>0</v>
      </c>
      <c r="I72" s="642">
        <f>SUMPRODUCT((事故データ!$O$4:$O$364=I$58)*(事故データ!$AO$4:$AO$364=$C72)*(事故データ!$V$4:$V$364=1))</f>
        <v>0</v>
      </c>
      <c r="J72" s="642">
        <f>SUMPRODUCT((事故データ!$O$4:$O$364=J$58)*(事故データ!$AO$4:$AO$364=$C72)*(事故データ!$V$4:$V$364=1))</f>
        <v>0</v>
      </c>
      <c r="K72" s="642">
        <f>SUMPRODUCT((事故データ!$O$4:$O$364=K$58)*(事故データ!$AO$4:$AO$364=$C72)*(事故データ!$V$4:$V$364=1))</f>
        <v>0</v>
      </c>
      <c r="L72" s="642">
        <f>SUMPRODUCT((事故データ!$O$4:$O$364=L$58)*(事故データ!$AO$4:$AO$364=$C72)*(事故データ!$V$4:$V$364=1))</f>
        <v>0</v>
      </c>
      <c r="M72" s="642">
        <f>SUMPRODUCT((事故データ!$O$4:$O$364=M$58)*(事故データ!$AO$4:$AO$364=$C72)*(事故データ!$V$4:$V$364=1))</f>
        <v>0</v>
      </c>
      <c r="N72" s="642">
        <f>SUMPRODUCT((事故データ!$O$4:$O$364=N$58)*(事故データ!$AO$4:$AO$364=$C72)*(事故データ!$V$4:$V$364=1))</f>
        <v>0</v>
      </c>
      <c r="O72" s="642">
        <f>SUMPRODUCT((事故データ!$O$4:$O$364=O$58)*(事故データ!$AO$4:$AO$364=$C72)*(事故データ!$V$4:$V$364=1))</f>
        <v>0</v>
      </c>
      <c r="P72" s="642">
        <f>SUMPRODUCT((事故データ!$O$4:$O$364=P$58)*(事故データ!$AO$4:$AO$364=$C72)*(事故データ!$V$4:$V$364=1))</f>
        <v>0</v>
      </c>
      <c r="Q72" s="642">
        <f>SUMPRODUCT((事故データ!$O$4:$O$364=Q$58)*(事故データ!$AO$4:$AO$364=$C72)*(事故データ!$V$4:$V$364=1))</f>
        <v>0</v>
      </c>
      <c r="R72" s="642">
        <f>SUMPRODUCT((事故データ!$O$4:$O$364=R$58)*(事故データ!$AO$4:$AO$364=$C72)*(事故データ!$V$4:$V$364=1))</f>
        <v>0</v>
      </c>
      <c r="S72" s="642">
        <f>SUMPRODUCT((事故データ!$O$4:$O$364=S$58)*(事故データ!$AO$4:$AO$364=$C72)*(事故データ!$V$4:$V$364=1))</f>
        <v>0</v>
      </c>
      <c r="T72" s="642">
        <f>SUMPRODUCT((事故データ!$O$4:$O$364=T$58)*(事故データ!$AO$4:$AO$364=$C72)*(事故データ!$V$4:$V$364=1))</f>
        <v>0</v>
      </c>
      <c r="U72" s="642">
        <f>SUMPRODUCT((事故データ!$O$4:$O$364=U$58)*(事故データ!$AO$4:$AO$364=$C72)*(事故データ!$V$4:$V$364=1))</f>
        <v>0</v>
      </c>
      <c r="V72" s="642">
        <f>SUMPRODUCT((事故データ!$O$4:$O$364=V$58)*(事故データ!$AO$4:$AO$364=$C72)*(事故データ!$V$4:$V$364=1))</f>
        <v>0</v>
      </c>
      <c r="W72" s="642">
        <f>SUMPRODUCT((事故データ!$O$4:$O$364=W$58)*(事故データ!$AO$4:$AO$364=$C72)*(事故データ!$V$4:$V$364=1))</f>
        <v>0</v>
      </c>
      <c r="X72" s="642">
        <f>SUMPRODUCT((事故データ!$O$4:$O$364=X$58)*(事故データ!$AO$4:$AO$364=$C72)*(事故データ!$V$4:$V$364=1))</f>
        <v>0</v>
      </c>
      <c r="Y72" s="642">
        <f>SUMPRODUCT((事故データ!$O$4:$O$364=Y$58)*(事故データ!$AO$4:$AO$364=$C72)*(事故データ!$V$4:$V$364=1))</f>
        <v>0</v>
      </c>
      <c r="Z72" s="642">
        <f>SUMPRODUCT((事故データ!$O$4:$O$364=Z$58)*(事故データ!$AO$4:$AO$364=$C72)*(事故データ!$V$4:$V$364=1))</f>
        <v>0</v>
      </c>
      <c r="AA72" s="642">
        <f>SUMPRODUCT((事故データ!$O$4:$O$364=AA$58)*(事故データ!$AO$4:$AO$364=$C72)*(事故データ!$V$4:$V$364=1))</f>
        <v>0</v>
      </c>
      <c r="AB72" s="643">
        <f>SUMPRODUCT((事故データ!$O$4:$O$364=AB$58)*(事故データ!$AO$4:$AO$364=$C72)*(事故データ!$V$4:$V$364=1))</f>
        <v>0</v>
      </c>
    </row>
    <row r="73" spans="1:28">
      <c r="A73" s="543"/>
      <c r="B73" s="543"/>
      <c r="C73" s="639" t="str">
        <f>項目入力!X21</f>
        <v>側方通過時</v>
      </c>
      <c r="D73" s="356">
        <f t="shared" si="8"/>
        <v>0</v>
      </c>
      <c r="E73" s="663">
        <f t="shared" si="7"/>
        <v>0</v>
      </c>
      <c r="F73" s="641">
        <f>SUMPRODUCT((事故データ!$O$4:$O$364=F$58)*(事故データ!$AO$4:$AO$364=$C73)*(事故データ!$V$4:$V$364=1))</f>
        <v>0</v>
      </c>
      <c r="G73" s="642">
        <f>SUMPRODUCT((事故データ!$O$4:$O$364=G$58)*(事故データ!$AO$4:$AO$364=$C73)*(事故データ!$V$4:$V$364=1))</f>
        <v>0</v>
      </c>
      <c r="H73" s="642">
        <f>SUMPRODUCT((事故データ!$O$4:$O$364=H$58)*(事故データ!$AO$4:$AO$364=$C73)*(事故データ!$V$4:$V$364=1))</f>
        <v>0</v>
      </c>
      <c r="I73" s="642">
        <f>SUMPRODUCT((事故データ!$O$4:$O$364=I$58)*(事故データ!$AO$4:$AO$364=$C73)*(事故データ!$V$4:$V$364=1))</f>
        <v>0</v>
      </c>
      <c r="J73" s="642">
        <f>SUMPRODUCT((事故データ!$O$4:$O$364=J$58)*(事故データ!$AO$4:$AO$364=$C73)*(事故データ!$V$4:$V$364=1))</f>
        <v>0</v>
      </c>
      <c r="K73" s="642">
        <f>SUMPRODUCT((事故データ!$O$4:$O$364=K$58)*(事故データ!$AO$4:$AO$364=$C73)*(事故データ!$V$4:$V$364=1))</f>
        <v>0</v>
      </c>
      <c r="L73" s="642">
        <f>SUMPRODUCT((事故データ!$O$4:$O$364=L$58)*(事故データ!$AO$4:$AO$364=$C73)*(事故データ!$V$4:$V$364=1))</f>
        <v>0</v>
      </c>
      <c r="M73" s="642">
        <f>SUMPRODUCT((事故データ!$O$4:$O$364=M$58)*(事故データ!$AO$4:$AO$364=$C73)*(事故データ!$V$4:$V$364=1))</f>
        <v>0</v>
      </c>
      <c r="N73" s="642">
        <f>SUMPRODUCT((事故データ!$O$4:$O$364=N$58)*(事故データ!$AO$4:$AO$364=$C73)*(事故データ!$V$4:$V$364=1))</f>
        <v>0</v>
      </c>
      <c r="O73" s="642">
        <f>SUMPRODUCT((事故データ!$O$4:$O$364=O$58)*(事故データ!$AO$4:$AO$364=$C73)*(事故データ!$V$4:$V$364=1))</f>
        <v>0</v>
      </c>
      <c r="P73" s="642">
        <f>SUMPRODUCT((事故データ!$O$4:$O$364=P$58)*(事故データ!$AO$4:$AO$364=$C73)*(事故データ!$V$4:$V$364=1))</f>
        <v>0</v>
      </c>
      <c r="Q73" s="642">
        <f>SUMPRODUCT((事故データ!$O$4:$O$364=Q$58)*(事故データ!$AO$4:$AO$364=$C73)*(事故データ!$V$4:$V$364=1))</f>
        <v>0</v>
      </c>
      <c r="R73" s="642">
        <f>SUMPRODUCT((事故データ!$O$4:$O$364=R$58)*(事故データ!$AO$4:$AO$364=$C73)*(事故データ!$V$4:$V$364=1))</f>
        <v>0</v>
      </c>
      <c r="S73" s="642">
        <f>SUMPRODUCT((事故データ!$O$4:$O$364=S$58)*(事故データ!$AO$4:$AO$364=$C73)*(事故データ!$V$4:$V$364=1))</f>
        <v>0</v>
      </c>
      <c r="T73" s="642">
        <f>SUMPRODUCT((事故データ!$O$4:$O$364=T$58)*(事故データ!$AO$4:$AO$364=$C73)*(事故データ!$V$4:$V$364=1))</f>
        <v>0</v>
      </c>
      <c r="U73" s="642">
        <f>SUMPRODUCT((事故データ!$O$4:$O$364=U$58)*(事故データ!$AO$4:$AO$364=$C73)*(事故データ!$V$4:$V$364=1))</f>
        <v>0</v>
      </c>
      <c r="V73" s="642">
        <f>SUMPRODUCT((事故データ!$O$4:$O$364=V$58)*(事故データ!$AO$4:$AO$364=$C73)*(事故データ!$V$4:$V$364=1))</f>
        <v>0</v>
      </c>
      <c r="W73" s="642">
        <f>SUMPRODUCT((事故データ!$O$4:$O$364=W$58)*(事故データ!$AO$4:$AO$364=$C73)*(事故データ!$V$4:$V$364=1))</f>
        <v>0</v>
      </c>
      <c r="X73" s="642">
        <f>SUMPRODUCT((事故データ!$O$4:$O$364=X$58)*(事故データ!$AO$4:$AO$364=$C73)*(事故データ!$V$4:$V$364=1))</f>
        <v>0</v>
      </c>
      <c r="Y73" s="642">
        <f>SUMPRODUCT((事故データ!$O$4:$O$364=Y$58)*(事故データ!$AO$4:$AO$364=$C73)*(事故データ!$V$4:$V$364=1))</f>
        <v>0</v>
      </c>
      <c r="Z73" s="642">
        <f>SUMPRODUCT((事故データ!$O$4:$O$364=Z$58)*(事故データ!$AO$4:$AO$364=$C73)*(事故データ!$V$4:$V$364=1))</f>
        <v>0</v>
      </c>
      <c r="AA73" s="642">
        <f>SUMPRODUCT((事故データ!$O$4:$O$364=AA$58)*(事故データ!$AO$4:$AO$364=$C73)*(事故データ!$V$4:$V$364=1))</f>
        <v>0</v>
      </c>
      <c r="AB73" s="643">
        <f>SUMPRODUCT((事故データ!$O$4:$O$364=AB$58)*(事故データ!$AO$4:$AO$364=$C73)*(事故データ!$V$4:$V$364=1))</f>
        <v>0</v>
      </c>
    </row>
    <row r="74" spans="1:28">
      <c r="A74" s="543"/>
      <c r="B74" s="543"/>
      <c r="C74" s="639" t="str">
        <f>項目入力!X22</f>
        <v>施設出入時</v>
      </c>
      <c r="D74" s="356">
        <f t="shared" si="8"/>
        <v>1</v>
      </c>
      <c r="E74" s="663">
        <f t="shared" si="7"/>
        <v>3.4482758620689655E-2</v>
      </c>
      <c r="F74" s="641">
        <f>SUMPRODUCT((事故データ!$O$4:$O$364=F$58)*(事故データ!$AO$4:$AO$364=$C74)*(事故データ!$V$4:$V$364=1))</f>
        <v>0</v>
      </c>
      <c r="G74" s="642">
        <f>SUMPRODUCT((事故データ!$O$4:$O$364=G$58)*(事故データ!$AO$4:$AO$364=$C74)*(事故データ!$V$4:$V$364=1))</f>
        <v>0</v>
      </c>
      <c r="H74" s="642">
        <f>SUMPRODUCT((事故データ!$O$4:$O$364=H$58)*(事故データ!$AO$4:$AO$364=$C74)*(事故データ!$V$4:$V$364=1))</f>
        <v>1</v>
      </c>
      <c r="I74" s="642">
        <f>SUMPRODUCT((事故データ!$O$4:$O$364=I$58)*(事故データ!$AO$4:$AO$364=$C74)*(事故データ!$V$4:$V$364=1))</f>
        <v>0</v>
      </c>
      <c r="J74" s="642">
        <f>SUMPRODUCT((事故データ!$O$4:$O$364=J$58)*(事故データ!$AO$4:$AO$364=$C74)*(事故データ!$V$4:$V$364=1))</f>
        <v>0</v>
      </c>
      <c r="K74" s="642">
        <f>SUMPRODUCT((事故データ!$O$4:$O$364=K$58)*(事故データ!$AO$4:$AO$364=$C74)*(事故データ!$V$4:$V$364=1))</f>
        <v>0</v>
      </c>
      <c r="L74" s="642">
        <f>SUMPRODUCT((事故データ!$O$4:$O$364=L$58)*(事故データ!$AO$4:$AO$364=$C74)*(事故データ!$V$4:$V$364=1))</f>
        <v>0</v>
      </c>
      <c r="M74" s="642">
        <f>SUMPRODUCT((事故データ!$O$4:$O$364=M$58)*(事故データ!$AO$4:$AO$364=$C74)*(事故データ!$V$4:$V$364=1))</f>
        <v>0</v>
      </c>
      <c r="N74" s="642">
        <f>SUMPRODUCT((事故データ!$O$4:$O$364=N$58)*(事故データ!$AO$4:$AO$364=$C74)*(事故データ!$V$4:$V$364=1))</f>
        <v>0</v>
      </c>
      <c r="O74" s="642">
        <f>SUMPRODUCT((事故データ!$O$4:$O$364=O$58)*(事故データ!$AO$4:$AO$364=$C74)*(事故データ!$V$4:$V$364=1))</f>
        <v>0</v>
      </c>
      <c r="P74" s="642">
        <f>SUMPRODUCT((事故データ!$O$4:$O$364=P$58)*(事故データ!$AO$4:$AO$364=$C74)*(事故データ!$V$4:$V$364=1))</f>
        <v>0</v>
      </c>
      <c r="Q74" s="642">
        <f>SUMPRODUCT((事故データ!$O$4:$O$364=Q$58)*(事故データ!$AO$4:$AO$364=$C74)*(事故データ!$V$4:$V$364=1))</f>
        <v>0</v>
      </c>
      <c r="R74" s="642">
        <f>SUMPRODUCT((事故データ!$O$4:$O$364=R$58)*(事故データ!$AO$4:$AO$364=$C74)*(事故データ!$V$4:$V$364=1))</f>
        <v>0</v>
      </c>
      <c r="S74" s="642">
        <f>SUMPRODUCT((事故データ!$O$4:$O$364=S$58)*(事故データ!$AO$4:$AO$364=$C74)*(事故データ!$V$4:$V$364=1))</f>
        <v>0</v>
      </c>
      <c r="T74" s="642">
        <f>SUMPRODUCT((事故データ!$O$4:$O$364=T$58)*(事故データ!$AO$4:$AO$364=$C74)*(事故データ!$V$4:$V$364=1))</f>
        <v>0</v>
      </c>
      <c r="U74" s="642">
        <f>SUMPRODUCT((事故データ!$O$4:$O$364=U$58)*(事故データ!$AO$4:$AO$364=$C74)*(事故データ!$V$4:$V$364=1))</f>
        <v>0</v>
      </c>
      <c r="V74" s="642">
        <f>SUMPRODUCT((事故データ!$O$4:$O$364=V$58)*(事故データ!$AO$4:$AO$364=$C74)*(事故データ!$V$4:$V$364=1))</f>
        <v>0</v>
      </c>
      <c r="W74" s="642">
        <f>SUMPRODUCT((事故データ!$O$4:$O$364=W$58)*(事故データ!$AO$4:$AO$364=$C74)*(事故データ!$V$4:$V$364=1))</f>
        <v>0</v>
      </c>
      <c r="X74" s="642">
        <f>SUMPRODUCT((事故データ!$O$4:$O$364=X$58)*(事故データ!$AO$4:$AO$364=$C74)*(事故データ!$V$4:$V$364=1))</f>
        <v>0</v>
      </c>
      <c r="Y74" s="642">
        <f>SUMPRODUCT((事故データ!$O$4:$O$364=Y$58)*(事故データ!$AO$4:$AO$364=$C74)*(事故データ!$V$4:$V$364=1))</f>
        <v>0</v>
      </c>
      <c r="Z74" s="642">
        <f>SUMPRODUCT((事故データ!$O$4:$O$364=Z$58)*(事故データ!$AO$4:$AO$364=$C74)*(事故データ!$V$4:$V$364=1))</f>
        <v>0</v>
      </c>
      <c r="AA74" s="642">
        <f>SUMPRODUCT((事故データ!$O$4:$O$364=AA$58)*(事故データ!$AO$4:$AO$364=$C74)*(事故データ!$V$4:$V$364=1))</f>
        <v>0</v>
      </c>
      <c r="AB74" s="643">
        <f>SUMPRODUCT((事故データ!$O$4:$O$364=AB$58)*(事故データ!$AO$4:$AO$364=$C74)*(事故データ!$V$4:$V$364=1))</f>
        <v>0</v>
      </c>
    </row>
    <row r="75" spans="1:28">
      <c r="A75" s="543"/>
      <c r="B75" s="543"/>
      <c r="C75" s="639" t="str">
        <f>項目入力!X23</f>
        <v>転回時</v>
      </c>
      <c r="D75" s="356">
        <f t="shared" si="8"/>
        <v>1</v>
      </c>
      <c r="E75" s="663">
        <f t="shared" si="7"/>
        <v>3.4482758620689655E-2</v>
      </c>
      <c r="F75" s="641">
        <f>SUMPRODUCT((事故データ!$O$4:$O$364=F$58)*(事故データ!$AO$4:$AO$364=$C75)*(事故データ!$V$4:$V$364=1))</f>
        <v>0</v>
      </c>
      <c r="G75" s="642">
        <f>SUMPRODUCT((事故データ!$O$4:$O$364=G$58)*(事故データ!$AO$4:$AO$364=$C75)*(事故データ!$V$4:$V$364=1))</f>
        <v>0</v>
      </c>
      <c r="H75" s="642">
        <f>SUMPRODUCT((事故データ!$O$4:$O$364=H$58)*(事故データ!$AO$4:$AO$364=$C75)*(事故データ!$V$4:$V$364=1))</f>
        <v>1</v>
      </c>
      <c r="I75" s="642">
        <f>SUMPRODUCT((事故データ!$O$4:$O$364=I$58)*(事故データ!$AO$4:$AO$364=$C75)*(事故データ!$V$4:$V$364=1))</f>
        <v>0</v>
      </c>
      <c r="J75" s="642">
        <f>SUMPRODUCT((事故データ!$O$4:$O$364=J$58)*(事故データ!$AO$4:$AO$364=$C75)*(事故データ!$V$4:$V$364=1))</f>
        <v>0</v>
      </c>
      <c r="K75" s="642">
        <f>SUMPRODUCT((事故データ!$O$4:$O$364=K$58)*(事故データ!$AO$4:$AO$364=$C75)*(事故データ!$V$4:$V$364=1))</f>
        <v>0</v>
      </c>
      <c r="L75" s="642">
        <f>SUMPRODUCT((事故データ!$O$4:$O$364=L$58)*(事故データ!$AO$4:$AO$364=$C75)*(事故データ!$V$4:$V$364=1))</f>
        <v>0</v>
      </c>
      <c r="M75" s="642">
        <f>SUMPRODUCT((事故データ!$O$4:$O$364=M$58)*(事故データ!$AO$4:$AO$364=$C75)*(事故データ!$V$4:$V$364=1))</f>
        <v>0</v>
      </c>
      <c r="N75" s="642">
        <f>SUMPRODUCT((事故データ!$O$4:$O$364=N$58)*(事故データ!$AO$4:$AO$364=$C75)*(事故データ!$V$4:$V$364=1))</f>
        <v>0</v>
      </c>
      <c r="O75" s="642">
        <f>SUMPRODUCT((事故データ!$O$4:$O$364=O$58)*(事故データ!$AO$4:$AO$364=$C75)*(事故データ!$V$4:$V$364=1))</f>
        <v>0</v>
      </c>
      <c r="P75" s="642">
        <f>SUMPRODUCT((事故データ!$O$4:$O$364=P$58)*(事故データ!$AO$4:$AO$364=$C75)*(事故データ!$V$4:$V$364=1))</f>
        <v>0</v>
      </c>
      <c r="Q75" s="642">
        <f>SUMPRODUCT((事故データ!$O$4:$O$364=Q$58)*(事故データ!$AO$4:$AO$364=$C75)*(事故データ!$V$4:$V$364=1))</f>
        <v>0</v>
      </c>
      <c r="R75" s="642">
        <f>SUMPRODUCT((事故データ!$O$4:$O$364=R$58)*(事故データ!$AO$4:$AO$364=$C75)*(事故データ!$V$4:$V$364=1))</f>
        <v>0</v>
      </c>
      <c r="S75" s="642">
        <f>SUMPRODUCT((事故データ!$O$4:$O$364=S$58)*(事故データ!$AO$4:$AO$364=$C75)*(事故データ!$V$4:$V$364=1))</f>
        <v>0</v>
      </c>
      <c r="T75" s="642">
        <f>SUMPRODUCT((事故データ!$O$4:$O$364=T$58)*(事故データ!$AO$4:$AO$364=$C75)*(事故データ!$V$4:$V$364=1))</f>
        <v>0</v>
      </c>
      <c r="U75" s="642">
        <f>SUMPRODUCT((事故データ!$O$4:$O$364=U$58)*(事故データ!$AO$4:$AO$364=$C75)*(事故データ!$V$4:$V$364=1))</f>
        <v>0</v>
      </c>
      <c r="V75" s="642">
        <f>SUMPRODUCT((事故データ!$O$4:$O$364=V$58)*(事故データ!$AO$4:$AO$364=$C75)*(事故データ!$V$4:$V$364=1))</f>
        <v>0</v>
      </c>
      <c r="W75" s="642">
        <f>SUMPRODUCT((事故データ!$O$4:$O$364=W$58)*(事故データ!$AO$4:$AO$364=$C75)*(事故データ!$V$4:$V$364=1))</f>
        <v>0</v>
      </c>
      <c r="X75" s="642">
        <f>SUMPRODUCT((事故データ!$O$4:$O$364=X$58)*(事故データ!$AO$4:$AO$364=$C75)*(事故データ!$V$4:$V$364=1))</f>
        <v>0</v>
      </c>
      <c r="Y75" s="642">
        <f>SUMPRODUCT((事故データ!$O$4:$O$364=Y$58)*(事故データ!$AO$4:$AO$364=$C75)*(事故データ!$V$4:$V$364=1))</f>
        <v>0</v>
      </c>
      <c r="Z75" s="642">
        <f>SUMPRODUCT((事故データ!$O$4:$O$364=Z$58)*(事故データ!$AO$4:$AO$364=$C75)*(事故データ!$V$4:$V$364=1))</f>
        <v>0</v>
      </c>
      <c r="AA75" s="642">
        <f>SUMPRODUCT((事故データ!$O$4:$O$364=AA$58)*(事故データ!$AO$4:$AO$364=$C75)*(事故データ!$V$4:$V$364=1))</f>
        <v>0</v>
      </c>
      <c r="AB75" s="643">
        <f>SUMPRODUCT((事故データ!$O$4:$O$364=AB$58)*(事故データ!$AO$4:$AO$364=$C75)*(事故データ!$V$4:$V$364=1))</f>
        <v>0</v>
      </c>
    </row>
    <row r="76" spans="1:28">
      <c r="C76" s="639" t="str">
        <f>項目入力!X24</f>
        <v>バック時</v>
      </c>
      <c r="D76" s="356">
        <f t="shared" si="8"/>
        <v>9</v>
      </c>
      <c r="E76" s="663">
        <f t="shared" si="7"/>
        <v>0.31034482758620691</v>
      </c>
      <c r="F76" s="641">
        <f>SUMPRODUCT((事故データ!$O$4:$O$364=F$58)*(事故データ!$AO$4:$AO$364=$C76)*(事故データ!$V$4:$V$364=1))</f>
        <v>0</v>
      </c>
      <c r="G76" s="642">
        <f>SUMPRODUCT((事故データ!$O$4:$O$364=G$58)*(事故データ!$AO$4:$AO$364=$C76)*(事故データ!$V$4:$V$364=1))</f>
        <v>0</v>
      </c>
      <c r="H76" s="642">
        <f>SUMPRODUCT((事故データ!$O$4:$O$364=H$58)*(事故データ!$AO$4:$AO$364=$C76)*(事故データ!$V$4:$V$364=1))</f>
        <v>9</v>
      </c>
      <c r="I76" s="642">
        <f>SUMPRODUCT((事故データ!$O$4:$O$364=I$58)*(事故データ!$AO$4:$AO$364=$C76)*(事故データ!$V$4:$V$364=1))</f>
        <v>0</v>
      </c>
      <c r="J76" s="642">
        <f>SUMPRODUCT((事故データ!$O$4:$O$364=J$58)*(事故データ!$AO$4:$AO$364=$C76)*(事故データ!$V$4:$V$364=1))</f>
        <v>0</v>
      </c>
      <c r="K76" s="642">
        <f>SUMPRODUCT((事故データ!$O$4:$O$364=K$58)*(事故データ!$AO$4:$AO$364=$C76)*(事故データ!$V$4:$V$364=1))</f>
        <v>0</v>
      </c>
      <c r="L76" s="642">
        <f>SUMPRODUCT((事故データ!$O$4:$O$364=L$58)*(事故データ!$AO$4:$AO$364=$C76)*(事故データ!$V$4:$V$364=1))</f>
        <v>0</v>
      </c>
      <c r="M76" s="642">
        <f>SUMPRODUCT((事故データ!$O$4:$O$364=M$58)*(事故データ!$AO$4:$AO$364=$C76)*(事故データ!$V$4:$V$364=1))</f>
        <v>0</v>
      </c>
      <c r="N76" s="642">
        <f>SUMPRODUCT((事故データ!$O$4:$O$364=N$58)*(事故データ!$AO$4:$AO$364=$C76)*(事故データ!$V$4:$V$364=1))</f>
        <v>0</v>
      </c>
      <c r="O76" s="642">
        <f>SUMPRODUCT((事故データ!$O$4:$O$364=O$58)*(事故データ!$AO$4:$AO$364=$C76)*(事故データ!$V$4:$V$364=1))</f>
        <v>0</v>
      </c>
      <c r="P76" s="642">
        <f>SUMPRODUCT((事故データ!$O$4:$O$364=P$58)*(事故データ!$AO$4:$AO$364=$C76)*(事故データ!$V$4:$V$364=1))</f>
        <v>0</v>
      </c>
      <c r="Q76" s="642">
        <f>SUMPRODUCT((事故データ!$O$4:$O$364=Q$58)*(事故データ!$AO$4:$AO$364=$C76)*(事故データ!$V$4:$V$364=1))</f>
        <v>0</v>
      </c>
      <c r="R76" s="642">
        <f>SUMPRODUCT((事故データ!$O$4:$O$364=R$58)*(事故データ!$AO$4:$AO$364=$C76)*(事故データ!$V$4:$V$364=1))</f>
        <v>0</v>
      </c>
      <c r="S76" s="642">
        <f>SUMPRODUCT((事故データ!$O$4:$O$364=S$58)*(事故データ!$AO$4:$AO$364=$C76)*(事故データ!$V$4:$V$364=1))</f>
        <v>0</v>
      </c>
      <c r="T76" s="642">
        <f>SUMPRODUCT((事故データ!$O$4:$O$364=T$58)*(事故データ!$AO$4:$AO$364=$C76)*(事故データ!$V$4:$V$364=1))</f>
        <v>0</v>
      </c>
      <c r="U76" s="642">
        <f>SUMPRODUCT((事故データ!$O$4:$O$364=U$58)*(事故データ!$AO$4:$AO$364=$C76)*(事故データ!$V$4:$V$364=1))</f>
        <v>0</v>
      </c>
      <c r="V76" s="642">
        <f>SUMPRODUCT((事故データ!$O$4:$O$364=V$58)*(事故データ!$AO$4:$AO$364=$C76)*(事故データ!$V$4:$V$364=1))</f>
        <v>0</v>
      </c>
      <c r="W76" s="642">
        <f>SUMPRODUCT((事故データ!$O$4:$O$364=W$58)*(事故データ!$AO$4:$AO$364=$C76)*(事故データ!$V$4:$V$364=1))</f>
        <v>0</v>
      </c>
      <c r="X76" s="642">
        <f>SUMPRODUCT((事故データ!$O$4:$O$364=X$58)*(事故データ!$AO$4:$AO$364=$C76)*(事故データ!$V$4:$V$364=1))</f>
        <v>0</v>
      </c>
      <c r="Y76" s="642">
        <f>SUMPRODUCT((事故データ!$O$4:$O$364=Y$58)*(事故データ!$AO$4:$AO$364=$C76)*(事故データ!$V$4:$V$364=1))</f>
        <v>0</v>
      </c>
      <c r="Z76" s="642">
        <f>SUMPRODUCT((事故データ!$O$4:$O$364=Z$58)*(事故データ!$AO$4:$AO$364=$C76)*(事故データ!$V$4:$V$364=1))</f>
        <v>0</v>
      </c>
      <c r="AA76" s="642">
        <f>SUMPRODUCT((事故データ!$O$4:$O$364=AA$58)*(事故データ!$AO$4:$AO$364=$C76)*(事故データ!$V$4:$V$364=1))</f>
        <v>0</v>
      </c>
      <c r="AB76" s="643">
        <f>SUMPRODUCT((事故データ!$O$4:$O$364=AB$58)*(事故データ!$AO$4:$AO$364=$C76)*(事故データ!$V$4:$V$364=1))</f>
        <v>0</v>
      </c>
    </row>
    <row r="77" spans="1:28">
      <c r="C77" s="639" t="str">
        <f>項目入力!X25</f>
        <v>移動時</v>
      </c>
      <c r="D77" s="356">
        <f t="shared" si="8"/>
        <v>5</v>
      </c>
      <c r="E77" s="663">
        <f t="shared" si="7"/>
        <v>0.17241379310344829</v>
      </c>
      <c r="F77" s="641">
        <f>SUMPRODUCT((事故データ!$O$4:$O$364=F$58)*(事故データ!$AO$4:$AO$364=$C77)*(事故データ!$V$4:$V$364=1))</f>
        <v>0</v>
      </c>
      <c r="G77" s="642">
        <f>SUMPRODUCT((事故データ!$O$4:$O$364=G$58)*(事故データ!$AO$4:$AO$364=$C77)*(事故データ!$V$4:$V$364=1))</f>
        <v>0</v>
      </c>
      <c r="H77" s="642">
        <f>SUMPRODUCT((事故データ!$O$4:$O$364=H$58)*(事故データ!$AO$4:$AO$364=$C77)*(事故データ!$V$4:$V$364=1))</f>
        <v>5</v>
      </c>
      <c r="I77" s="642">
        <f>SUMPRODUCT((事故データ!$O$4:$O$364=I$58)*(事故データ!$AO$4:$AO$364=$C77)*(事故データ!$V$4:$V$364=1))</f>
        <v>0</v>
      </c>
      <c r="J77" s="642">
        <f>SUMPRODUCT((事故データ!$O$4:$O$364=J$58)*(事故データ!$AO$4:$AO$364=$C77)*(事故データ!$V$4:$V$364=1))</f>
        <v>0</v>
      </c>
      <c r="K77" s="642">
        <f>SUMPRODUCT((事故データ!$O$4:$O$364=K$58)*(事故データ!$AO$4:$AO$364=$C77)*(事故データ!$V$4:$V$364=1))</f>
        <v>0</v>
      </c>
      <c r="L77" s="642">
        <f>SUMPRODUCT((事故データ!$O$4:$O$364=L$58)*(事故データ!$AO$4:$AO$364=$C77)*(事故データ!$V$4:$V$364=1))</f>
        <v>0</v>
      </c>
      <c r="M77" s="642">
        <f>SUMPRODUCT((事故データ!$O$4:$O$364=M$58)*(事故データ!$AO$4:$AO$364=$C77)*(事故データ!$V$4:$V$364=1))</f>
        <v>0</v>
      </c>
      <c r="N77" s="642">
        <f>SUMPRODUCT((事故データ!$O$4:$O$364=N$58)*(事故データ!$AO$4:$AO$364=$C77)*(事故データ!$V$4:$V$364=1))</f>
        <v>0</v>
      </c>
      <c r="O77" s="642">
        <f>SUMPRODUCT((事故データ!$O$4:$O$364=O$58)*(事故データ!$AO$4:$AO$364=$C77)*(事故データ!$V$4:$V$364=1))</f>
        <v>0</v>
      </c>
      <c r="P77" s="642">
        <f>SUMPRODUCT((事故データ!$O$4:$O$364=P$58)*(事故データ!$AO$4:$AO$364=$C77)*(事故データ!$V$4:$V$364=1))</f>
        <v>0</v>
      </c>
      <c r="Q77" s="642">
        <f>SUMPRODUCT((事故データ!$O$4:$O$364=Q$58)*(事故データ!$AO$4:$AO$364=$C77)*(事故データ!$V$4:$V$364=1))</f>
        <v>0</v>
      </c>
      <c r="R77" s="642">
        <f>SUMPRODUCT((事故データ!$O$4:$O$364=R$58)*(事故データ!$AO$4:$AO$364=$C77)*(事故データ!$V$4:$V$364=1))</f>
        <v>0</v>
      </c>
      <c r="S77" s="642">
        <f>SUMPRODUCT((事故データ!$O$4:$O$364=S$58)*(事故データ!$AO$4:$AO$364=$C77)*(事故データ!$V$4:$V$364=1))</f>
        <v>0</v>
      </c>
      <c r="T77" s="642">
        <f>SUMPRODUCT((事故データ!$O$4:$O$364=T$58)*(事故データ!$AO$4:$AO$364=$C77)*(事故データ!$V$4:$V$364=1))</f>
        <v>0</v>
      </c>
      <c r="U77" s="642">
        <f>SUMPRODUCT((事故データ!$O$4:$O$364=U$58)*(事故データ!$AO$4:$AO$364=$C77)*(事故データ!$V$4:$V$364=1))</f>
        <v>0</v>
      </c>
      <c r="V77" s="642">
        <f>SUMPRODUCT((事故データ!$O$4:$O$364=V$58)*(事故データ!$AO$4:$AO$364=$C77)*(事故データ!$V$4:$V$364=1))</f>
        <v>0</v>
      </c>
      <c r="W77" s="642">
        <f>SUMPRODUCT((事故データ!$O$4:$O$364=W$58)*(事故データ!$AO$4:$AO$364=$C77)*(事故データ!$V$4:$V$364=1))</f>
        <v>0</v>
      </c>
      <c r="X77" s="642">
        <f>SUMPRODUCT((事故データ!$O$4:$O$364=X$58)*(事故データ!$AO$4:$AO$364=$C77)*(事故データ!$V$4:$V$364=1))</f>
        <v>0</v>
      </c>
      <c r="Y77" s="642">
        <f>SUMPRODUCT((事故データ!$O$4:$O$364=Y$58)*(事故データ!$AO$4:$AO$364=$C77)*(事故データ!$V$4:$V$364=1))</f>
        <v>0</v>
      </c>
      <c r="Z77" s="642">
        <f>SUMPRODUCT((事故データ!$O$4:$O$364=Z$58)*(事故データ!$AO$4:$AO$364=$C77)*(事故データ!$V$4:$V$364=1))</f>
        <v>0</v>
      </c>
      <c r="AA77" s="642">
        <f>SUMPRODUCT((事故データ!$O$4:$O$364=AA$58)*(事故データ!$AO$4:$AO$364=$C77)*(事故データ!$V$4:$V$364=1))</f>
        <v>0</v>
      </c>
      <c r="AB77" s="643">
        <f>SUMPRODUCT((事故データ!$O$4:$O$364=AB$58)*(事故データ!$AO$4:$AO$364=$C77)*(事故データ!$V$4:$V$364=1))</f>
        <v>0</v>
      </c>
    </row>
    <row r="78" spans="1:28">
      <c r="C78" s="639" t="str">
        <f>項目入力!X26</f>
        <v>料金所等通過時</v>
      </c>
      <c r="D78" s="356">
        <f t="shared" si="8"/>
        <v>0</v>
      </c>
      <c r="E78" s="663">
        <f t="shared" si="7"/>
        <v>0</v>
      </c>
      <c r="F78" s="641">
        <f>SUMPRODUCT((事故データ!$O$4:$O$364=F$58)*(事故データ!$AO$4:$AO$364=$C78)*(事故データ!$V$4:$V$364=1))</f>
        <v>0</v>
      </c>
      <c r="G78" s="642">
        <f>SUMPRODUCT((事故データ!$O$4:$O$364=G$58)*(事故データ!$AO$4:$AO$364=$C78)*(事故データ!$V$4:$V$364=1))</f>
        <v>0</v>
      </c>
      <c r="H78" s="642">
        <f>SUMPRODUCT((事故データ!$O$4:$O$364=H$58)*(事故データ!$AO$4:$AO$364=$C78)*(事故データ!$V$4:$V$364=1))</f>
        <v>0</v>
      </c>
      <c r="I78" s="642">
        <f>SUMPRODUCT((事故データ!$O$4:$O$364=I$58)*(事故データ!$AO$4:$AO$364=$C78)*(事故データ!$V$4:$V$364=1))</f>
        <v>0</v>
      </c>
      <c r="J78" s="642">
        <f>SUMPRODUCT((事故データ!$O$4:$O$364=J$58)*(事故データ!$AO$4:$AO$364=$C78)*(事故データ!$V$4:$V$364=1))</f>
        <v>0</v>
      </c>
      <c r="K78" s="642">
        <f>SUMPRODUCT((事故データ!$O$4:$O$364=K$58)*(事故データ!$AO$4:$AO$364=$C78)*(事故データ!$V$4:$V$364=1))</f>
        <v>0</v>
      </c>
      <c r="L78" s="642">
        <f>SUMPRODUCT((事故データ!$O$4:$O$364=L$58)*(事故データ!$AO$4:$AO$364=$C78)*(事故データ!$V$4:$V$364=1))</f>
        <v>0</v>
      </c>
      <c r="M78" s="642">
        <f>SUMPRODUCT((事故データ!$O$4:$O$364=M$58)*(事故データ!$AO$4:$AO$364=$C78)*(事故データ!$V$4:$V$364=1))</f>
        <v>0</v>
      </c>
      <c r="N78" s="642">
        <f>SUMPRODUCT((事故データ!$O$4:$O$364=N$58)*(事故データ!$AO$4:$AO$364=$C78)*(事故データ!$V$4:$V$364=1))</f>
        <v>0</v>
      </c>
      <c r="O78" s="642">
        <f>SUMPRODUCT((事故データ!$O$4:$O$364=O$58)*(事故データ!$AO$4:$AO$364=$C78)*(事故データ!$V$4:$V$364=1))</f>
        <v>0</v>
      </c>
      <c r="P78" s="642">
        <f>SUMPRODUCT((事故データ!$O$4:$O$364=P$58)*(事故データ!$AO$4:$AO$364=$C78)*(事故データ!$V$4:$V$364=1))</f>
        <v>0</v>
      </c>
      <c r="Q78" s="642">
        <f>SUMPRODUCT((事故データ!$O$4:$O$364=Q$58)*(事故データ!$AO$4:$AO$364=$C78)*(事故データ!$V$4:$V$364=1))</f>
        <v>0</v>
      </c>
      <c r="R78" s="642">
        <f>SUMPRODUCT((事故データ!$O$4:$O$364=R$58)*(事故データ!$AO$4:$AO$364=$C78)*(事故データ!$V$4:$V$364=1))</f>
        <v>0</v>
      </c>
      <c r="S78" s="642">
        <f>SUMPRODUCT((事故データ!$O$4:$O$364=S$58)*(事故データ!$AO$4:$AO$364=$C78)*(事故データ!$V$4:$V$364=1))</f>
        <v>0</v>
      </c>
      <c r="T78" s="642">
        <f>SUMPRODUCT((事故データ!$O$4:$O$364=T$58)*(事故データ!$AO$4:$AO$364=$C78)*(事故データ!$V$4:$V$364=1))</f>
        <v>0</v>
      </c>
      <c r="U78" s="642">
        <f>SUMPRODUCT((事故データ!$O$4:$O$364=U$58)*(事故データ!$AO$4:$AO$364=$C78)*(事故データ!$V$4:$V$364=1))</f>
        <v>0</v>
      </c>
      <c r="V78" s="642">
        <f>SUMPRODUCT((事故データ!$O$4:$O$364=V$58)*(事故データ!$AO$4:$AO$364=$C78)*(事故データ!$V$4:$V$364=1))</f>
        <v>0</v>
      </c>
      <c r="W78" s="642">
        <f>SUMPRODUCT((事故データ!$O$4:$O$364=W$58)*(事故データ!$AO$4:$AO$364=$C78)*(事故データ!$V$4:$V$364=1))</f>
        <v>0</v>
      </c>
      <c r="X78" s="642">
        <f>SUMPRODUCT((事故データ!$O$4:$O$364=X$58)*(事故データ!$AO$4:$AO$364=$C78)*(事故データ!$V$4:$V$364=1))</f>
        <v>0</v>
      </c>
      <c r="Y78" s="642">
        <f>SUMPRODUCT((事故データ!$O$4:$O$364=Y$58)*(事故データ!$AO$4:$AO$364=$C78)*(事故データ!$V$4:$V$364=1))</f>
        <v>0</v>
      </c>
      <c r="Z78" s="642">
        <f>SUMPRODUCT((事故データ!$O$4:$O$364=Z$58)*(事故データ!$AO$4:$AO$364=$C78)*(事故データ!$V$4:$V$364=1))</f>
        <v>0</v>
      </c>
      <c r="AA78" s="642">
        <f>SUMPRODUCT((事故データ!$O$4:$O$364=AA$58)*(事故データ!$AO$4:$AO$364=$C78)*(事故データ!$V$4:$V$364=1))</f>
        <v>0</v>
      </c>
      <c r="AB78" s="643">
        <f>SUMPRODUCT((事故データ!$O$4:$O$364=AB$58)*(事故データ!$AO$4:$AO$364=$C78)*(事故データ!$V$4:$V$364=1))</f>
        <v>0</v>
      </c>
    </row>
    <row r="79" spans="1:28">
      <c r="C79" s="639" t="str">
        <f>項目入力!X27</f>
        <v>発進時＆措置等</v>
      </c>
      <c r="D79" s="356">
        <f t="shared" si="8"/>
        <v>3</v>
      </c>
      <c r="E79" s="663">
        <f t="shared" si="7"/>
        <v>0.10344827586206896</v>
      </c>
      <c r="F79" s="641">
        <f>SUMPRODUCT((事故データ!$O$4:$O$364=F$58)*(事故データ!$AO$4:$AO$364=$C79)*(事故データ!$V$4:$V$364=1))</f>
        <v>0</v>
      </c>
      <c r="G79" s="642">
        <f>SUMPRODUCT((事故データ!$O$4:$O$364=G$58)*(事故データ!$AO$4:$AO$364=$C79)*(事故データ!$V$4:$V$364=1))</f>
        <v>0</v>
      </c>
      <c r="H79" s="642">
        <f>SUMPRODUCT((事故データ!$O$4:$O$364=H$58)*(事故データ!$AO$4:$AO$364=$C79)*(事故データ!$V$4:$V$364=1))</f>
        <v>3</v>
      </c>
      <c r="I79" s="642">
        <f>SUMPRODUCT((事故データ!$O$4:$O$364=I$58)*(事故データ!$AO$4:$AO$364=$C79)*(事故データ!$V$4:$V$364=1))</f>
        <v>0</v>
      </c>
      <c r="J79" s="642">
        <f>SUMPRODUCT((事故データ!$O$4:$O$364=J$58)*(事故データ!$AO$4:$AO$364=$C79)*(事故データ!$V$4:$V$364=1))</f>
        <v>0</v>
      </c>
      <c r="K79" s="642">
        <f>SUMPRODUCT((事故データ!$O$4:$O$364=K$58)*(事故データ!$AO$4:$AO$364=$C79)*(事故データ!$V$4:$V$364=1))</f>
        <v>0</v>
      </c>
      <c r="L79" s="642">
        <f>SUMPRODUCT((事故データ!$O$4:$O$364=L$58)*(事故データ!$AO$4:$AO$364=$C79)*(事故データ!$V$4:$V$364=1))</f>
        <v>0</v>
      </c>
      <c r="M79" s="642">
        <f>SUMPRODUCT((事故データ!$O$4:$O$364=M$58)*(事故データ!$AO$4:$AO$364=$C79)*(事故データ!$V$4:$V$364=1))</f>
        <v>0</v>
      </c>
      <c r="N79" s="642">
        <f>SUMPRODUCT((事故データ!$O$4:$O$364=N$58)*(事故データ!$AO$4:$AO$364=$C79)*(事故データ!$V$4:$V$364=1))</f>
        <v>0</v>
      </c>
      <c r="O79" s="642">
        <f>SUMPRODUCT((事故データ!$O$4:$O$364=O$58)*(事故データ!$AO$4:$AO$364=$C79)*(事故データ!$V$4:$V$364=1))</f>
        <v>0</v>
      </c>
      <c r="P79" s="642">
        <f>SUMPRODUCT((事故データ!$O$4:$O$364=P$58)*(事故データ!$AO$4:$AO$364=$C79)*(事故データ!$V$4:$V$364=1))</f>
        <v>0</v>
      </c>
      <c r="Q79" s="642">
        <f>SUMPRODUCT((事故データ!$O$4:$O$364=Q$58)*(事故データ!$AO$4:$AO$364=$C79)*(事故データ!$V$4:$V$364=1))</f>
        <v>0</v>
      </c>
      <c r="R79" s="642">
        <f>SUMPRODUCT((事故データ!$O$4:$O$364=R$58)*(事故データ!$AO$4:$AO$364=$C79)*(事故データ!$V$4:$V$364=1))</f>
        <v>0</v>
      </c>
      <c r="S79" s="642">
        <f>SUMPRODUCT((事故データ!$O$4:$O$364=S$58)*(事故データ!$AO$4:$AO$364=$C79)*(事故データ!$V$4:$V$364=1))</f>
        <v>0</v>
      </c>
      <c r="T79" s="642">
        <f>SUMPRODUCT((事故データ!$O$4:$O$364=T$58)*(事故データ!$AO$4:$AO$364=$C79)*(事故データ!$V$4:$V$364=1))</f>
        <v>0</v>
      </c>
      <c r="U79" s="642">
        <f>SUMPRODUCT((事故データ!$O$4:$O$364=U$58)*(事故データ!$AO$4:$AO$364=$C79)*(事故データ!$V$4:$V$364=1))</f>
        <v>0</v>
      </c>
      <c r="V79" s="642">
        <f>SUMPRODUCT((事故データ!$O$4:$O$364=V$58)*(事故データ!$AO$4:$AO$364=$C79)*(事故データ!$V$4:$V$364=1))</f>
        <v>0</v>
      </c>
      <c r="W79" s="642">
        <f>SUMPRODUCT((事故データ!$O$4:$O$364=W$58)*(事故データ!$AO$4:$AO$364=$C79)*(事故データ!$V$4:$V$364=1))</f>
        <v>0</v>
      </c>
      <c r="X79" s="642">
        <f>SUMPRODUCT((事故データ!$O$4:$O$364=X$58)*(事故データ!$AO$4:$AO$364=$C79)*(事故データ!$V$4:$V$364=1))</f>
        <v>0</v>
      </c>
      <c r="Y79" s="642">
        <f>SUMPRODUCT((事故データ!$O$4:$O$364=Y$58)*(事故データ!$AO$4:$AO$364=$C79)*(事故データ!$V$4:$V$364=1))</f>
        <v>0</v>
      </c>
      <c r="Z79" s="642">
        <f>SUMPRODUCT((事故データ!$O$4:$O$364=Z$58)*(事故データ!$AO$4:$AO$364=$C79)*(事故データ!$V$4:$V$364=1))</f>
        <v>0</v>
      </c>
      <c r="AA79" s="642">
        <f>SUMPRODUCT((事故データ!$O$4:$O$364=AA$58)*(事故データ!$AO$4:$AO$364=$C79)*(事故データ!$V$4:$V$364=1))</f>
        <v>0</v>
      </c>
      <c r="AB79" s="643">
        <f>SUMPRODUCT((事故データ!$O$4:$O$364=AB$58)*(事故データ!$AO$4:$AO$364=$C79)*(事故データ!$V$4:$V$364=1))</f>
        <v>0</v>
      </c>
    </row>
    <row r="80" spans="1:28">
      <c r="C80" s="639" t="str">
        <f>項目入力!X28</f>
        <v>停車時</v>
      </c>
      <c r="D80" s="356">
        <f t="shared" si="8"/>
        <v>1</v>
      </c>
      <c r="E80" s="663">
        <f t="shared" si="7"/>
        <v>3.4482758620689655E-2</v>
      </c>
      <c r="F80" s="641">
        <f>SUMPRODUCT((事故データ!$O$4:$O$364=F$58)*(事故データ!$AO$4:$AO$364=$C80)*(事故データ!$V$4:$V$364=1))</f>
        <v>0</v>
      </c>
      <c r="G80" s="642">
        <f>SUMPRODUCT((事故データ!$O$4:$O$364=G$58)*(事故データ!$AO$4:$AO$364=$C80)*(事故データ!$V$4:$V$364=1))</f>
        <v>0</v>
      </c>
      <c r="H80" s="642">
        <f>SUMPRODUCT((事故データ!$O$4:$O$364=H$58)*(事故データ!$AO$4:$AO$364=$C80)*(事故データ!$V$4:$V$364=1))</f>
        <v>1</v>
      </c>
      <c r="I80" s="642">
        <f>SUMPRODUCT((事故データ!$O$4:$O$364=I$58)*(事故データ!$AO$4:$AO$364=$C80)*(事故データ!$V$4:$V$364=1))</f>
        <v>0</v>
      </c>
      <c r="J80" s="642">
        <f>SUMPRODUCT((事故データ!$O$4:$O$364=J$58)*(事故データ!$AO$4:$AO$364=$C80)*(事故データ!$V$4:$V$364=1))</f>
        <v>0</v>
      </c>
      <c r="K80" s="642">
        <f>SUMPRODUCT((事故データ!$O$4:$O$364=K$58)*(事故データ!$AO$4:$AO$364=$C80)*(事故データ!$V$4:$V$364=1))</f>
        <v>0</v>
      </c>
      <c r="L80" s="642">
        <f>SUMPRODUCT((事故データ!$O$4:$O$364=L$58)*(事故データ!$AO$4:$AO$364=$C80)*(事故データ!$V$4:$V$364=1))</f>
        <v>0</v>
      </c>
      <c r="M80" s="642">
        <f>SUMPRODUCT((事故データ!$O$4:$O$364=M$58)*(事故データ!$AO$4:$AO$364=$C80)*(事故データ!$V$4:$V$364=1))</f>
        <v>0</v>
      </c>
      <c r="N80" s="642">
        <f>SUMPRODUCT((事故データ!$O$4:$O$364=N$58)*(事故データ!$AO$4:$AO$364=$C80)*(事故データ!$V$4:$V$364=1))</f>
        <v>0</v>
      </c>
      <c r="O80" s="642">
        <f>SUMPRODUCT((事故データ!$O$4:$O$364=O$58)*(事故データ!$AO$4:$AO$364=$C80)*(事故データ!$V$4:$V$364=1))</f>
        <v>0</v>
      </c>
      <c r="P80" s="642">
        <f>SUMPRODUCT((事故データ!$O$4:$O$364=P$58)*(事故データ!$AO$4:$AO$364=$C80)*(事故データ!$V$4:$V$364=1))</f>
        <v>0</v>
      </c>
      <c r="Q80" s="642">
        <f>SUMPRODUCT((事故データ!$O$4:$O$364=Q$58)*(事故データ!$AO$4:$AO$364=$C80)*(事故データ!$V$4:$V$364=1))</f>
        <v>0</v>
      </c>
      <c r="R80" s="642">
        <f>SUMPRODUCT((事故データ!$O$4:$O$364=R$58)*(事故データ!$AO$4:$AO$364=$C80)*(事故データ!$V$4:$V$364=1))</f>
        <v>0</v>
      </c>
      <c r="S80" s="642">
        <f>SUMPRODUCT((事故データ!$O$4:$O$364=S$58)*(事故データ!$AO$4:$AO$364=$C80)*(事故データ!$V$4:$V$364=1))</f>
        <v>0</v>
      </c>
      <c r="T80" s="642">
        <f>SUMPRODUCT((事故データ!$O$4:$O$364=T$58)*(事故データ!$AO$4:$AO$364=$C80)*(事故データ!$V$4:$V$364=1))</f>
        <v>0</v>
      </c>
      <c r="U80" s="642">
        <f>SUMPRODUCT((事故データ!$O$4:$O$364=U$58)*(事故データ!$AO$4:$AO$364=$C80)*(事故データ!$V$4:$V$364=1))</f>
        <v>0</v>
      </c>
      <c r="V80" s="642">
        <f>SUMPRODUCT((事故データ!$O$4:$O$364=V$58)*(事故データ!$AO$4:$AO$364=$C80)*(事故データ!$V$4:$V$364=1))</f>
        <v>0</v>
      </c>
      <c r="W80" s="642">
        <f>SUMPRODUCT((事故データ!$O$4:$O$364=W$58)*(事故データ!$AO$4:$AO$364=$C80)*(事故データ!$V$4:$V$364=1))</f>
        <v>0</v>
      </c>
      <c r="X80" s="642">
        <f>SUMPRODUCT((事故データ!$O$4:$O$364=X$58)*(事故データ!$AO$4:$AO$364=$C80)*(事故データ!$V$4:$V$364=1))</f>
        <v>0</v>
      </c>
      <c r="Y80" s="642">
        <f>SUMPRODUCT((事故データ!$O$4:$O$364=Y$58)*(事故データ!$AO$4:$AO$364=$C80)*(事故データ!$V$4:$V$364=1))</f>
        <v>0</v>
      </c>
      <c r="Z80" s="642">
        <f>SUMPRODUCT((事故データ!$O$4:$O$364=Z$58)*(事故データ!$AO$4:$AO$364=$C80)*(事故データ!$V$4:$V$364=1))</f>
        <v>0</v>
      </c>
      <c r="AA80" s="642">
        <f>SUMPRODUCT((事故データ!$O$4:$O$364=AA$58)*(事故データ!$AO$4:$AO$364=$C80)*(事故データ!$V$4:$V$364=1))</f>
        <v>0</v>
      </c>
      <c r="AB80" s="643">
        <f>SUMPRODUCT((事故データ!$O$4:$O$364=AB$58)*(事故データ!$AO$4:$AO$364=$C80)*(事故データ!$V$4:$V$364=1))</f>
        <v>0</v>
      </c>
    </row>
    <row r="81" spans="1:30">
      <c r="C81" s="639" t="str">
        <f>項目入力!X29</f>
        <v>ドア・扉開閉時</v>
      </c>
      <c r="D81" s="356">
        <f t="shared" si="8"/>
        <v>0</v>
      </c>
      <c r="E81" s="663">
        <f t="shared" si="7"/>
        <v>0</v>
      </c>
      <c r="F81" s="641">
        <f>SUMPRODUCT((事故データ!$O$4:$O$364=F$58)*(事故データ!$AO$4:$AO$364=$C81)*(事故データ!$V$4:$V$364=1))</f>
        <v>0</v>
      </c>
      <c r="G81" s="642">
        <f>SUMPRODUCT((事故データ!$O$4:$O$364=G$58)*(事故データ!$AO$4:$AO$364=$C81)*(事故データ!$V$4:$V$364=1))</f>
        <v>0</v>
      </c>
      <c r="H81" s="642">
        <f>SUMPRODUCT((事故データ!$O$4:$O$364=H$58)*(事故データ!$AO$4:$AO$364=$C81)*(事故データ!$V$4:$V$364=1))</f>
        <v>0</v>
      </c>
      <c r="I81" s="642">
        <f>SUMPRODUCT((事故データ!$O$4:$O$364=I$58)*(事故データ!$AO$4:$AO$364=$C81)*(事故データ!$V$4:$V$364=1))</f>
        <v>0</v>
      </c>
      <c r="J81" s="642">
        <f>SUMPRODUCT((事故データ!$O$4:$O$364=J$58)*(事故データ!$AO$4:$AO$364=$C81)*(事故データ!$V$4:$V$364=1))</f>
        <v>0</v>
      </c>
      <c r="K81" s="642">
        <f>SUMPRODUCT((事故データ!$O$4:$O$364=K$58)*(事故データ!$AO$4:$AO$364=$C81)*(事故データ!$V$4:$V$364=1))</f>
        <v>0</v>
      </c>
      <c r="L81" s="642">
        <f>SUMPRODUCT((事故データ!$O$4:$O$364=L$58)*(事故データ!$AO$4:$AO$364=$C81)*(事故データ!$V$4:$V$364=1))</f>
        <v>0</v>
      </c>
      <c r="M81" s="642">
        <f>SUMPRODUCT((事故データ!$O$4:$O$364=M$58)*(事故データ!$AO$4:$AO$364=$C81)*(事故データ!$V$4:$V$364=1))</f>
        <v>0</v>
      </c>
      <c r="N81" s="642">
        <f>SUMPRODUCT((事故データ!$O$4:$O$364=N$58)*(事故データ!$AO$4:$AO$364=$C81)*(事故データ!$V$4:$V$364=1))</f>
        <v>0</v>
      </c>
      <c r="O81" s="642">
        <f>SUMPRODUCT((事故データ!$O$4:$O$364=O$58)*(事故データ!$AO$4:$AO$364=$C81)*(事故データ!$V$4:$V$364=1))</f>
        <v>0</v>
      </c>
      <c r="P81" s="642">
        <f>SUMPRODUCT((事故データ!$O$4:$O$364=P$58)*(事故データ!$AO$4:$AO$364=$C81)*(事故データ!$V$4:$V$364=1))</f>
        <v>0</v>
      </c>
      <c r="Q81" s="642">
        <f>SUMPRODUCT((事故データ!$O$4:$O$364=Q$58)*(事故データ!$AO$4:$AO$364=$C81)*(事故データ!$V$4:$V$364=1))</f>
        <v>0</v>
      </c>
      <c r="R81" s="642">
        <f>SUMPRODUCT((事故データ!$O$4:$O$364=R$58)*(事故データ!$AO$4:$AO$364=$C81)*(事故データ!$V$4:$V$364=1))</f>
        <v>0</v>
      </c>
      <c r="S81" s="642">
        <f>SUMPRODUCT((事故データ!$O$4:$O$364=S$58)*(事故データ!$AO$4:$AO$364=$C81)*(事故データ!$V$4:$V$364=1))</f>
        <v>0</v>
      </c>
      <c r="T81" s="642">
        <f>SUMPRODUCT((事故データ!$O$4:$O$364=T$58)*(事故データ!$AO$4:$AO$364=$C81)*(事故データ!$V$4:$V$364=1))</f>
        <v>0</v>
      </c>
      <c r="U81" s="642">
        <f>SUMPRODUCT((事故データ!$O$4:$O$364=U$58)*(事故データ!$AO$4:$AO$364=$C81)*(事故データ!$V$4:$V$364=1))</f>
        <v>0</v>
      </c>
      <c r="V81" s="642">
        <f>SUMPRODUCT((事故データ!$O$4:$O$364=V$58)*(事故データ!$AO$4:$AO$364=$C81)*(事故データ!$V$4:$V$364=1))</f>
        <v>0</v>
      </c>
      <c r="W81" s="642">
        <f>SUMPRODUCT((事故データ!$O$4:$O$364=W$58)*(事故データ!$AO$4:$AO$364=$C81)*(事故データ!$V$4:$V$364=1))</f>
        <v>0</v>
      </c>
      <c r="X81" s="642">
        <f>SUMPRODUCT((事故データ!$O$4:$O$364=X$58)*(事故データ!$AO$4:$AO$364=$C81)*(事故データ!$V$4:$V$364=1))</f>
        <v>0</v>
      </c>
      <c r="Y81" s="642">
        <f>SUMPRODUCT((事故データ!$O$4:$O$364=Y$58)*(事故データ!$AO$4:$AO$364=$C81)*(事故データ!$V$4:$V$364=1))</f>
        <v>0</v>
      </c>
      <c r="Z81" s="642">
        <f>SUMPRODUCT((事故データ!$O$4:$O$364=Z$58)*(事故データ!$AO$4:$AO$364=$C81)*(事故データ!$V$4:$V$364=1))</f>
        <v>0</v>
      </c>
      <c r="AA81" s="642">
        <f>SUMPRODUCT((事故データ!$O$4:$O$364=AA$58)*(事故データ!$AO$4:$AO$364=$C81)*(事故データ!$V$4:$V$364=1))</f>
        <v>0</v>
      </c>
      <c r="AB81" s="643">
        <f>SUMPRODUCT((事故データ!$O$4:$O$364=AB$58)*(事故データ!$AO$4:$AO$364=$C81)*(事故データ!$V$4:$V$364=1))</f>
        <v>0</v>
      </c>
    </row>
    <row r="82" spans="1:30">
      <c r="C82" s="639" t="str">
        <f>項目入力!X30</f>
        <v>駐停車時措置</v>
      </c>
      <c r="D82" s="356">
        <f t="shared" si="8"/>
        <v>1</v>
      </c>
      <c r="E82" s="663">
        <f t="shared" si="7"/>
        <v>3.4482758620689655E-2</v>
      </c>
      <c r="F82" s="641">
        <f>SUMPRODUCT((事故データ!$O$4:$O$364=F$58)*(事故データ!$AO$4:$AO$364=$C82)*(事故データ!$V$4:$V$364=1))</f>
        <v>0</v>
      </c>
      <c r="G82" s="642">
        <f>SUMPRODUCT((事故データ!$O$4:$O$364=G$58)*(事故データ!$AO$4:$AO$364=$C82)*(事故データ!$V$4:$V$364=1))</f>
        <v>0</v>
      </c>
      <c r="H82" s="642">
        <f>SUMPRODUCT((事故データ!$O$4:$O$364=H$58)*(事故データ!$AO$4:$AO$364=$C82)*(事故データ!$V$4:$V$364=1))</f>
        <v>1</v>
      </c>
      <c r="I82" s="642">
        <f>SUMPRODUCT((事故データ!$O$4:$O$364=I$58)*(事故データ!$AO$4:$AO$364=$C82)*(事故データ!$V$4:$V$364=1))</f>
        <v>0</v>
      </c>
      <c r="J82" s="642">
        <f>SUMPRODUCT((事故データ!$O$4:$O$364=J$58)*(事故データ!$AO$4:$AO$364=$C82)*(事故データ!$V$4:$V$364=1))</f>
        <v>0</v>
      </c>
      <c r="K82" s="642">
        <f>SUMPRODUCT((事故データ!$O$4:$O$364=K$58)*(事故データ!$AO$4:$AO$364=$C82)*(事故データ!$V$4:$V$364=1))</f>
        <v>0</v>
      </c>
      <c r="L82" s="642">
        <f>SUMPRODUCT((事故データ!$O$4:$O$364=L$58)*(事故データ!$AO$4:$AO$364=$C82)*(事故データ!$V$4:$V$364=1))</f>
        <v>0</v>
      </c>
      <c r="M82" s="642">
        <f>SUMPRODUCT((事故データ!$O$4:$O$364=M$58)*(事故データ!$AO$4:$AO$364=$C82)*(事故データ!$V$4:$V$364=1))</f>
        <v>0</v>
      </c>
      <c r="N82" s="642">
        <f>SUMPRODUCT((事故データ!$O$4:$O$364=N$58)*(事故データ!$AO$4:$AO$364=$C82)*(事故データ!$V$4:$V$364=1))</f>
        <v>0</v>
      </c>
      <c r="O82" s="642">
        <f>SUMPRODUCT((事故データ!$O$4:$O$364=O$58)*(事故データ!$AO$4:$AO$364=$C82)*(事故データ!$V$4:$V$364=1))</f>
        <v>0</v>
      </c>
      <c r="P82" s="642">
        <f>SUMPRODUCT((事故データ!$O$4:$O$364=P$58)*(事故データ!$AO$4:$AO$364=$C82)*(事故データ!$V$4:$V$364=1))</f>
        <v>0</v>
      </c>
      <c r="Q82" s="642">
        <f>SUMPRODUCT((事故データ!$O$4:$O$364=Q$58)*(事故データ!$AO$4:$AO$364=$C82)*(事故データ!$V$4:$V$364=1))</f>
        <v>0</v>
      </c>
      <c r="R82" s="642">
        <f>SUMPRODUCT((事故データ!$O$4:$O$364=R$58)*(事故データ!$AO$4:$AO$364=$C82)*(事故データ!$V$4:$V$364=1))</f>
        <v>0</v>
      </c>
      <c r="S82" s="642">
        <f>SUMPRODUCT((事故データ!$O$4:$O$364=S$58)*(事故データ!$AO$4:$AO$364=$C82)*(事故データ!$V$4:$V$364=1))</f>
        <v>0</v>
      </c>
      <c r="T82" s="642">
        <f>SUMPRODUCT((事故データ!$O$4:$O$364=T$58)*(事故データ!$AO$4:$AO$364=$C82)*(事故データ!$V$4:$V$364=1))</f>
        <v>0</v>
      </c>
      <c r="U82" s="642">
        <f>SUMPRODUCT((事故データ!$O$4:$O$364=U$58)*(事故データ!$AO$4:$AO$364=$C82)*(事故データ!$V$4:$V$364=1))</f>
        <v>0</v>
      </c>
      <c r="V82" s="642">
        <f>SUMPRODUCT((事故データ!$O$4:$O$364=V$58)*(事故データ!$AO$4:$AO$364=$C82)*(事故データ!$V$4:$V$364=1))</f>
        <v>0</v>
      </c>
      <c r="W82" s="642">
        <f>SUMPRODUCT((事故データ!$O$4:$O$364=W$58)*(事故データ!$AO$4:$AO$364=$C82)*(事故データ!$V$4:$V$364=1))</f>
        <v>0</v>
      </c>
      <c r="X82" s="642">
        <f>SUMPRODUCT((事故データ!$O$4:$O$364=X$58)*(事故データ!$AO$4:$AO$364=$C82)*(事故データ!$V$4:$V$364=1))</f>
        <v>0</v>
      </c>
      <c r="Y82" s="642">
        <f>SUMPRODUCT((事故データ!$O$4:$O$364=Y$58)*(事故データ!$AO$4:$AO$364=$C82)*(事故データ!$V$4:$V$364=1))</f>
        <v>0</v>
      </c>
      <c r="Z82" s="642">
        <f>SUMPRODUCT((事故データ!$O$4:$O$364=Z$58)*(事故データ!$AO$4:$AO$364=$C82)*(事故データ!$V$4:$V$364=1))</f>
        <v>0</v>
      </c>
      <c r="AA82" s="642">
        <f>SUMPRODUCT((事故データ!$O$4:$O$364=AA$58)*(事故データ!$AO$4:$AO$364=$C82)*(事故データ!$V$4:$V$364=1))</f>
        <v>0</v>
      </c>
      <c r="AB82" s="643">
        <f>SUMPRODUCT((事故データ!$O$4:$O$364=AB$58)*(事故データ!$AO$4:$AO$364=$C82)*(事故データ!$V$4:$V$364=1))</f>
        <v>0</v>
      </c>
    </row>
    <row r="83" spans="1:30">
      <c r="C83" s="639" t="str">
        <f>項目入力!X31</f>
        <v>車内事故</v>
      </c>
      <c r="D83" s="356">
        <f t="shared" ref="D83:D88" si="9">SUM(F83:AB83)</f>
        <v>0</v>
      </c>
      <c r="E83" s="663">
        <f t="shared" ref="E83:E88" si="10">D83/$D$13</f>
        <v>0</v>
      </c>
      <c r="F83" s="641">
        <f>SUMPRODUCT((事故データ!$O$4:$O$364=F$58)*(事故データ!$AO$4:$AO$364=$C83)*(事故データ!$V$4:$V$364=1))</f>
        <v>0</v>
      </c>
      <c r="G83" s="642">
        <f>SUMPRODUCT((事故データ!$O$4:$O$364=G$58)*(事故データ!$AO$4:$AO$364=$C83)*(事故データ!$V$4:$V$364=1))</f>
        <v>0</v>
      </c>
      <c r="H83" s="642">
        <f>SUMPRODUCT((事故データ!$O$4:$O$364=H$58)*(事故データ!$AO$4:$AO$364=$C83)*(事故データ!$V$4:$V$364=1))</f>
        <v>0</v>
      </c>
      <c r="I83" s="642">
        <f>SUMPRODUCT((事故データ!$O$4:$O$364=I$58)*(事故データ!$AO$4:$AO$364=$C83)*(事故データ!$V$4:$V$364=1))</f>
        <v>0</v>
      </c>
      <c r="J83" s="642">
        <f>SUMPRODUCT((事故データ!$O$4:$O$364=J$58)*(事故データ!$AO$4:$AO$364=$C83)*(事故データ!$V$4:$V$364=1))</f>
        <v>0</v>
      </c>
      <c r="K83" s="642">
        <f>SUMPRODUCT((事故データ!$O$4:$O$364=K$58)*(事故データ!$AO$4:$AO$364=$C83)*(事故データ!$V$4:$V$364=1))</f>
        <v>0</v>
      </c>
      <c r="L83" s="642">
        <f>SUMPRODUCT((事故データ!$O$4:$O$364=L$58)*(事故データ!$AO$4:$AO$364=$C83)*(事故データ!$V$4:$V$364=1))</f>
        <v>0</v>
      </c>
      <c r="M83" s="642">
        <f>SUMPRODUCT((事故データ!$O$4:$O$364=M$58)*(事故データ!$AO$4:$AO$364=$C83)*(事故データ!$V$4:$V$364=1))</f>
        <v>0</v>
      </c>
      <c r="N83" s="642">
        <f>SUMPRODUCT((事故データ!$O$4:$O$364=N$58)*(事故データ!$AO$4:$AO$364=$C83)*(事故データ!$V$4:$V$364=1))</f>
        <v>0</v>
      </c>
      <c r="O83" s="642">
        <f>SUMPRODUCT((事故データ!$O$4:$O$364=O$58)*(事故データ!$AO$4:$AO$364=$C83)*(事故データ!$V$4:$V$364=1))</f>
        <v>0</v>
      </c>
      <c r="P83" s="642">
        <f>SUMPRODUCT((事故データ!$O$4:$O$364=P$58)*(事故データ!$AO$4:$AO$364=$C83)*(事故データ!$V$4:$V$364=1))</f>
        <v>0</v>
      </c>
      <c r="Q83" s="642">
        <f>SUMPRODUCT((事故データ!$O$4:$O$364=Q$58)*(事故データ!$AO$4:$AO$364=$C83)*(事故データ!$V$4:$V$364=1))</f>
        <v>0</v>
      </c>
      <c r="R83" s="642">
        <f>SUMPRODUCT((事故データ!$O$4:$O$364=R$58)*(事故データ!$AO$4:$AO$364=$C83)*(事故データ!$V$4:$V$364=1))</f>
        <v>0</v>
      </c>
      <c r="S83" s="642">
        <f>SUMPRODUCT((事故データ!$O$4:$O$364=S$58)*(事故データ!$AO$4:$AO$364=$C83)*(事故データ!$V$4:$V$364=1))</f>
        <v>0</v>
      </c>
      <c r="T83" s="642">
        <f>SUMPRODUCT((事故データ!$O$4:$O$364=T$58)*(事故データ!$AO$4:$AO$364=$C83)*(事故データ!$V$4:$V$364=1))</f>
        <v>0</v>
      </c>
      <c r="U83" s="642">
        <f>SUMPRODUCT((事故データ!$O$4:$O$364=U$58)*(事故データ!$AO$4:$AO$364=$C83)*(事故データ!$V$4:$V$364=1))</f>
        <v>0</v>
      </c>
      <c r="V83" s="642">
        <f>SUMPRODUCT((事故データ!$O$4:$O$364=V$58)*(事故データ!$AO$4:$AO$364=$C83)*(事故データ!$V$4:$V$364=1))</f>
        <v>0</v>
      </c>
      <c r="W83" s="642">
        <f>SUMPRODUCT((事故データ!$O$4:$O$364=W$58)*(事故データ!$AO$4:$AO$364=$C83)*(事故データ!$V$4:$V$364=1))</f>
        <v>0</v>
      </c>
      <c r="X83" s="642">
        <f>SUMPRODUCT((事故データ!$O$4:$O$364=X$58)*(事故データ!$AO$4:$AO$364=$C83)*(事故データ!$V$4:$V$364=1))</f>
        <v>0</v>
      </c>
      <c r="Y83" s="642">
        <f>SUMPRODUCT((事故データ!$O$4:$O$364=Y$58)*(事故データ!$AO$4:$AO$364=$C83)*(事故データ!$V$4:$V$364=1))</f>
        <v>0</v>
      </c>
      <c r="Z83" s="642">
        <f>SUMPRODUCT((事故データ!$O$4:$O$364=Z$58)*(事故データ!$AO$4:$AO$364=$C83)*(事故データ!$V$4:$V$364=1))</f>
        <v>0</v>
      </c>
      <c r="AA83" s="642">
        <f>SUMPRODUCT((事故データ!$O$4:$O$364=AA$58)*(事故データ!$AO$4:$AO$364=$C83)*(事故データ!$V$4:$V$364=1))</f>
        <v>0</v>
      </c>
      <c r="AB83" s="643">
        <f>SUMPRODUCT((事故データ!$O$4:$O$364=AB$58)*(事故データ!$AO$4:$AO$364=$C83)*(事故データ!$V$4:$V$364=1))</f>
        <v>0</v>
      </c>
    </row>
    <row r="84" spans="1:30">
      <c r="C84" s="639" t="str">
        <f>項目入力!X32</f>
        <v>荷積降時等事故</v>
      </c>
      <c r="D84" s="356">
        <f t="shared" si="9"/>
        <v>0</v>
      </c>
      <c r="E84" s="663">
        <f t="shared" si="10"/>
        <v>0</v>
      </c>
      <c r="F84" s="641">
        <f>SUMPRODUCT((事故データ!$O$4:$O$364=F$58)*(事故データ!$AO$4:$AO$364=$C84)*(事故データ!$V$4:$V$364=1))</f>
        <v>0</v>
      </c>
      <c r="G84" s="642">
        <f>SUMPRODUCT((事故データ!$O$4:$O$364=G$58)*(事故データ!$AO$4:$AO$364=$C84)*(事故データ!$V$4:$V$364=1))</f>
        <v>0</v>
      </c>
      <c r="H84" s="642">
        <f>SUMPRODUCT((事故データ!$O$4:$O$364=H$58)*(事故データ!$AO$4:$AO$364=$C84)*(事故データ!$V$4:$V$364=1))</f>
        <v>0</v>
      </c>
      <c r="I84" s="642">
        <f>SUMPRODUCT((事故データ!$O$4:$O$364=I$58)*(事故データ!$AO$4:$AO$364=$C84)*(事故データ!$V$4:$V$364=1))</f>
        <v>0</v>
      </c>
      <c r="J84" s="642">
        <f>SUMPRODUCT((事故データ!$O$4:$O$364=J$58)*(事故データ!$AO$4:$AO$364=$C84)*(事故データ!$V$4:$V$364=1))</f>
        <v>0</v>
      </c>
      <c r="K84" s="642">
        <f>SUMPRODUCT((事故データ!$O$4:$O$364=K$58)*(事故データ!$AO$4:$AO$364=$C84)*(事故データ!$V$4:$V$364=1))</f>
        <v>0</v>
      </c>
      <c r="L84" s="642">
        <f>SUMPRODUCT((事故データ!$O$4:$O$364=L$58)*(事故データ!$AO$4:$AO$364=$C84)*(事故データ!$V$4:$V$364=1))</f>
        <v>0</v>
      </c>
      <c r="M84" s="642">
        <f>SUMPRODUCT((事故データ!$O$4:$O$364=M$58)*(事故データ!$AO$4:$AO$364=$C84)*(事故データ!$V$4:$V$364=1))</f>
        <v>0</v>
      </c>
      <c r="N84" s="642">
        <f>SUMPRODUCT((事故データ!$O$4:$O$364=N$58)*(事故データ!$AO$4:$AO$364=$C84)*(事故データ!$V$4:$V$364=1))</f>
        <v>0</v>
      </c>
      <c r="O84" s="642">
        <f>SUMPRODUCT((事故データ!$O$4:$O$364=O$58)*(事故データ!$AO$4:$AO$364=$C84)*(事故データ!$V$4:$V$364=1))</f>
        <v>0</v>
      </c>
      <c r="P84" s="642">
        <f>SUMPRODUCT((事故データ!$O$4:$O$364=P$58)*(事故データ!$AO$4:$AO$364=$C84)*(事故データ!$V$4:$V$364=1))</f>
        <v>0</v>
      </c>
      <c r="Q84" s="642">
        <f>SUMPRODUCT((事故データ!$O$4:$O$364=Q$58)*(事故データ!$AO$4:$AO$364=$C84)*(事故データ!$V$4:$V$364=1))</f>
        <v>0</v>
      </c>
      <c r="R84" s="642">
        <f>SUMPRODUCT((事故データ!$O$4:$O$364=R$58)*(事故データ!$AO$4:$AO$364=$C84)*(事故データ!$V$4:$V$364=1))</f>
        <v>0</v>
      </c>
      <c r="S84" s="642">
        <f>SUMPRODUCT((事故データ!$O$4:$O$364=S$58)*(事故データ!$AO$4:$AO$364=$C84)*(事故データ!$V$4:$V$364=1))</f>
        <v>0</v>
      </c>
      <c r="T84" s="642">
        <f>SUMPRODUCT((事故データ!$O$4:$O$364=T$58)*(事故データ!$AO$4:$AO$364=$C84)*(事故データ!$V$4:$V$364=1))</f>
        <v>0</v>
      </c>
      <c r="U84" s="642">
        <f>SUMPRODUCT((事故データ!$O$4:$O$364=U$58)*(事故データ!$AO$4:$AO$364=$C84)*(事故データ!$V$4:$V$364=1))</f>
        <v>0</v>
      </c>
      <c r="V84" s="642">
        <f>SUMPRODUCT((事故データ!$O$4:$O$364=V$58)*(事故データ!$AO$4:$AO$364=$C84)*(事故データ!$V$4:$V$364=1))</f>
        <v>0</v>
      </c>
      <c r="W84" s="642">
        <f>SUMPRODUCT((事故データ!$O$4:$O$364=W$58)*(事故データ!$AO$4:$AO$364=$C84)*(事故データ!$V$4:$V$364=1))</f>
        <v>0</v>
      </c>
      <c r="X84" s="642">
        <f>SUMPRODUCT((事故データ!$O$4:$O$364=X$58)*(事故データ!$AO$4:$AO$364=$C84)*(事故データ!$V$4:$V$364=1))</f>
        <v>0</v>
      </c>
      <c r="Y84" s="642">
        <f>SUMPRODUCT((事故データ!$O$4:$O$364=Y$58)*(事故データ!$AO$4:$AO$364=$C84)*(事故データ!$V$4:$V$364=1))</f>
        <v>0</v>
      </c>
      <c r="Z84" s="642">
        <f>SUMPRODUCT((事故データ!$O$4:$O$364=Z$58)*(事故データ!$AO$4:$AO$364=$C84)*(事故データ!$V$4:$V$364=1))</f>
        <v>0</v>
      </c>
      <c r="AA84" s="642">
        <f>SUMPRODUCT((事故データ!$O$4:$O$364=AA$58)*(事故データ!$AO$4:$AO$364=$C84)*(事故データ!$V$4:$V$364=1))</f>
        <v>0</v>
      </c>
      <c r="AB84" s="643">
        <f>SUMPRODUCT((事故データ!$O$4:$O$364=AB$58)*(事故データ!$AO$4:$AO$364=$C84)*(事故データ!$V$4:$V$364=1))</f>
        <v>0</v>
      </c>
    </row>
    <row r="85" spans="1:30">
      <c r="C85" s="639" t="str">
        <f>項目入力!X33</f>
        <v>落下・飛散等事故</v>
      </c>
      <c r="D85" s="356">
        <f t="shared" si="9"/>
        <v>0</v>
      </c>
      <c r="E85" s="663">
        <f t="shared" si="10"/>
        <v>0</v>
      </c>
      <c r="F85" s="641">
        <f>SUMPRODUCT((事故データ!$O$4:$O$364=F$58)*(事故データ!$AO$4:$AO$364=$C85)*(事故データ!$V$4:$V$364=1))</f>
        <v>0</v>
      </c>
      <c r="G85" s="642">
        <f>SUMPRODUCT((事故データ!$O$4:$O$364=G$58)*(事故データ!$AO$4:$AO$364=$C85)*(事故データ!$V$4:$V$364=1))</f>
        <v>0</v>
      </c>
      <c r="H85" s="642">
        <f>SUMPRODUCT((事故データ!$O$4:$O$364=H$58)*(事故データ!$AO$4:$AO$364=$C85)*(事故データ!$V$4:$V$364=1))</f>
        <v>0</v>
      </c>
      <c r="I85" s="642">
        <f>SUMPRODUCT((事故データ!$O$4:$O$364=I$58)*(事故データ!$AO$4:$AO$364=$C85)*(事故データ!$V$4:$V$364=1))</f>
        <v>0</v>
      </c>
      <c r="J85" s="642">
        <f>SUMPRODUCT((事故データ!$O$4:$O$364=J$58)*(事故データ!$AO$4:$AO$364=$C85)*(事故データ!$V$4:$V$364=1))</f>
        <v>0</v>
      </c>
      <c r="K85" s="642">
        <f>SUMPRODUCT((事故データ!$O$4:$O$364=K$58)*(事故データ!$AO$4:$AO$364=$C85)*(事故データ!$V$4:$V$364=1))</f>
        <v>0</v>
      </c>
      <c r="L85" s="642">
        <f>SUMPRODUCT((事故データ!$O$4:$O$364=L$58)*(事故データ!$AO$4:$AO$364=$C85)*(事故データ!$V$4:$V$364=1))</f>
        <v>0</v>
      </c>
      <c r="M85" s="642">
        <f>SUMPRODUCT((事故データ!$O$4:$O$364=M$58)*(事故データ!$AO$4:$AO$364=$C85)*(事故データ!$V$4:$V$364=1))</f>
        <v>0</v>
      </c>
      <c r="N85" s="642">
        <f>SUMPRODUCT((事故データ!$O$4:$O$364=N$58)*(事故データ!$AO$4:$AO$364=$C85)*(事故データ!$V$4:$V$364=1))</f>
        <v>0</v>
      </c>
      <c r="O85" s="642">
        <f>SUMPRODUCT((事故データ!$O$4:$O$364=O$58)*(事故データ!$AO$4:$AO$364=$C85)*(事故データ!$V$4:$V$364=1))</f>
        <v>0</v>
      </c>
      <c r="P85" s="642">
        <f>SUMPRODUCT((事故データ!$O$4:$O$364=P$58)*(事故データ!$AO$4:$AO$364=$C85)*(事故データ!$V$4:$V$364=1))</f>
        <v>0</v>
      </c>
      <c r="Q85" s="642">
        <f>SUMPRODUCT((事故データ!$O$4:$O$364=Q$58)*(事故データ!$AO$4:$AO$364=$C85)*(事故データ!$V$4:$V$364=1))</f>
        <v>0</v>
      </c>
      <c r="R85" s="642">
        <f>SUMPRODUCT((事故データ!$O$4:$O$364=R$58)*(事故データ!$AO$4:$AO$364=$C85)*(事故データ!$V$4:$V$364=1))</f>
        <v>0</v>
      </c>
      <c r="S85" s="642">
        <f>SUMPRODUCT((事故データ!$O$4:$O$364=S$58)*(事故データ!$AO$4:$AO$364=$C85)*(事故データ!$V$4:$V$364=1))</f>
        <v>0</v>
      </c>
      <c r="T85" s="642">
        <f>SUMPRODUCT((事故データ!$O$4:$O$364=T$58)*(事故データ!$AO$4:$AO$364=$C85)*(事故データ!$V$4:$V$364=1))</f>
        <v>0</v>
      </c>
      <c r="U85" s="642">
        <f>SUMPRODUCT((事故データ!$O$4:$O$364=U$58)*(事故データ!$AO$4:$AO$364=$C85)*(事故データ!$V$4:$V$364=1))</f>
        <v>0</v>
      </c>
      <c r="V85" s="642">
        <f>SUMPRODUCT((事故データ!$O$4:$O$364=V$58)*(事故データ!$AO$4:$AO$364=$C85)*(事故データ!$V$4:$V$364=1))</f>
        <v>0</v>
      </c>
      <c r="W85" s="642">
        <f>SUMPRODUCT((事故データ!$O$4:$O$364=W$58)*(事故データ!$AO$4:$AO$364=$C85)*(事故データ!$V$4:$V$364=1))</f>
        <v>0</v>
      </c>
      <c r="X85" s="642">
        <f>SUMPRODUCT((事故データ!$O$4:$O$364=X$58)*(事故データ!$AO$4:$AO$364=$C85)*(事故データ!$V$4:$V$364=1))</f>
        <v>0</v>
      </c>
      <c r="Y85" s="642">
        <f>SUMPRODUCT((事故データ!$O$4:$O$364=Y$58)*(事故データ!$AO$4:$AO$364=$C85)*(事故データ!$V$4:$V$364=1))</f>
        <v>0</v>
      </c>
      <c r="Z85" s="642">
        <f>SUMPRODUCT((事故データ!$O$4:$O$364=Z$58)*(事故データ!$AO$4:$AO$364=$C85)*(事故データ!$V$4:$V$364=1))</f>
        <v>0</v>
      </c>
      <c r="AA85" s="642">
        <f>SUMPRODUCT((事故データ!$O$4:$O$364=AA$58)*(事故データ!$AO$4:$AO$364=$C85)*(事故データ!$V$4:$V$364=1))</f>
        <v>0</v>
      </c>
      <c r="AB85" s="643">
        <f>SUMPRODUCT((事故データ!$O$4:$O$364=AB$58)*(事故データ!$AO$4:$AO$364=$C85)*(事故データ!$V$4:$V$364=1))</f>
        <v>0</v>
      </c>
    </row>
    <row r="86" spans="1:30">
      <c r="C86" s="639" t="str">
        <f>項目入力!X34</f>
        <v>その他・不明</v>
      </c>
      <c r="D86" s="356">
        <f t="shared" si="9"/>
        <v>0</v>
      </c>
      <c r="E86" s="663">
        <f t="shared" si="10"/>
        <v>0</v>
      </c>
      <c r="F86" s="641">
        <f>SUMPRODUCT((事故データ!$O$4:$O$364=F$58)*(事故データ!$AO$4:$AO$364=$C86)*(事故データ!$V$4:$V$364=1))</f>
        <v>0</v>
      </c>
      <c r="G86" s="642">
        <f>SUMPRODUCT((事故データ!$O$4:$O$364=G$58)*(事故データ!$AO$4:$AO$364=$C86)*(事故データ!$V$4:$V$364=1))</f>
        <v>0</v>
      </c>
      <c r="H86" s="642">
        <f>SUMPRODUCT((事故データ!$O$4:$O$364=H$58)*(事故データ!$AO$4:$AO$364=$C86)*(事故データ!$V$4:$V$364=1))</f>
        <v>0</v>
      </c>
      <c r="I86" s="642">
        <f>SUMPRODUCT((事故データ!$O$4:$O$364=I$58)*(事故データ!$AO$4:$AO$364=$C86)*(事故データ!$V$4:$V$364=1))</f>
        <v>0</v>
      </c>
      <c r="J86" s="642">
        <f>SUMPRODUCT((事故データ!$O$4:$O$364=J$58)*(事故データ!$AO$4:$AO$364=$C86)*(事故データ!$V$4:$V$364=1))</f>
        <v>0</v>
      </c>
      <c r="K86" s="642">
        <f>SUMPRODUCT((事故データ!$O$4:$O$364=K$58)*(事故データ!$AO$4:$AO$364=$C86)*(事故データ!$V$4:$V$364=1))</f>
        <v>0</v>
      </c>
      <c r="L86" s="642">
        <f>SUMPRODUCT((事故データ!$O$4:$O$364=L$58)*(事故データ!$AO$4:$AO$364=$C86)*(事故データ!$V$4:$V$364=1))</f>
        <v>0</v>
      </c>
      <c r="M86" s="642">
        <f>SUMPRODUCT((事故データ!$O$4:$O$364=M$58)*(事故データ!$AO$4:$AO$364=$C86)*(事故データ!$V$4:$V$364=1))</f>
        <v>0</v>
      </c>
      <c r="N86" s="642">
        <f>SUMPRODUCT((事故データ!$O$4:$O$364=N$58)*(事故データ!$AO$4:$AO$364=$C86)*(事故データ!$V$4:$V$364=1))</f>
        <v>0</v>
      </c>
      <c r="O86" s="642">
        <f>SUMPRODUCT((事故データ!$O$4:$O$364=O$58)*(事故データ!$AO$4:$AO$364=$C86)*(事故データ!$V$4:$V$364=1))</f>
        <v>0</v>
      </c>
      <c r="P86" s="642">
        <f>SUMPRODUCT((事故データ!$O$4:$O$364=P$58)*(事故データ!$AO$4:$AO$364=$C86)*(事故データ!$V$4:$V$364=1))</f>
        <v>0</v>
      </c>
      <c r="Q86" s="642">
        <f>SUMPRODUCT((事故データ!$O$4:$O$364=Q$58)*(事故データ!$AO$4:$AO$364=$C86)*(事故データ!$V$4:$V$364=1))</f>
        <v>0</v>
      </c>
      <c r="R86" s="642">
        <f>SUMPRODUCT((事故データ!$O$4:$O$364=R$58)*(事故データ!$AO$4:$AO$364=$C86)*(事故データ!$V$4:$V$364=1))</f>
        <v>0</v>
      </c>
      <c r="S86" s="642">
        <f>SUMPRODUCT((事故データ!$O$4:$O$364=S$58)*(事故データ!$AO$4:$AO$364=$C86)*(事故データ!$V$4:$V$364=1))</f>
        <v>0</v>
      </c>
      <c r="T86" s="642">
        <f>SUMPRODUCT((事故データ!$O$4:$O$364=T$58)*(事故データ!$AO$4:$AO$364=$C86)*(事故データ!$V$4:$V$364=1))</f>
        <v>0</v>
      </c>
      <c r="U86" s="642">
        <f>SUMPRODUCT((事故データ!$O$4:$O$364=U$58)*(事故データ!$AO$4:$AO$364=$C86)*(事故データ!$V$4:$V$364=1))</f>
        <v>0</v>
      </c>
      <c r="V86" s="642">
        <f>SUMPRODUCT((事故データ!$O$4:$O$364=V$58)*(事故データ!$AO$4:$AO$364=$C86)*(事故データ!$V$4:$V$364=1))</f>
        <v>0</v>
      </c>
      <c r="W86" s="642">
        <f>SUMPRODUCT((事故データ!$O$4:$O$364=W$58)*(事故データ!$AO$4:$AO$364=$C86)*(事故データ!$V$4:$V$364=1))</f>
        <v>0</v>
      </c>
      <c r="X86" s="642">
        <f>SUMPRODUCT((事故データ!$O$4:$O$364=X$58)*(事故データ!$AO$4:$AO$364=$C86)*(事故データ!$V$4:$V$364=1))</f>
        <v>0</v>
      </c>
      <c r="Y86" s="642">
        <f>SUMPRODUCT((事故データ!$O$4:$O$364=Y$58)*(事故データ!$AO$4:$AO$364=$C86)*(事故データ!$V$4:$V$364=1))</f>
        <v>0</v>
      </c>
      <c r="Z86" s="642">
        <f>SUMPRODUCT((事故データ!$O$4:$O$364=Z$58)*(事故データ!$AO$4:$AO$364=$C86)*(事故データ!$V$4:$V$364=1))</f>
        <v>0</v>
      </c>
      <c r="AA86" s="642">
        <f>SUMPRODUCT((事故データ!$O$4:$O$364=AA$58)*(事故データ!$AO$4:$AO$364=$C86)*(事故データ!$V$4:$V$364=1))</f>
        <v>0</v>
      </c>
      <c r="AB86" s="643">
        <f>SUMPRODUCT((事故データ!$O$4:$O$364=AB$58)*(事故データ!$AO$4:$AO$364=$C86)*(事故データ!$V$4:$V$364=1))</f>
        <v>0</v>
      </c>
    </row>
    <row r="87" spans="1:30">
      <c r="C87" s="639" t="str">
        <f>項目入力!X35</f>
        <v>予備３</v>
      </c>
      <c r="D87" s="356">
        <f t="shared" si="9"/>
        <v>0</v>
      </c>
      <c r="E87" s="663">
        <f t="shared" si="10"/>
        <v>0</v>
      </c>
      <c r="F87" s="641">
        <f>SUMPRODUCT((事故データ!$O$4:$O$364=F$58)*(事故データ!$AO$4:$AO$364=$C87)*(事故データ!$V$4:$V$364=1))</f>
        <v>0</v>
      </c>
      <c r="G87" s="642">
        <f>SUMPRODUCT((事故データ!$O$4:$O$364=G$58)*(事故データ!$AO$4:$AO$364=$C87)*(事故データ!$V$4:$V$364=1))</f>
        <v>0</v>
      </c>
      <c r="H87" s="642">
        <f>SUMPRODUCT((事故データ!$O$4:$O$364=H$58)*(事故データ!$AO$4:$AO$364=$C87)*(事故データ!$V$4:$V$364=1))</f>
        <v>0</v>
      </c>
      <c r="I87" s="642">
        <f>SUMPRODUCT((事故データ!$O$4:$O$364=I$58)*(事故データ!$AO$4:$AO$364=$C87)*(事故データ!$V$4:$V$364=1))</f>
        <v>0</v>
      </c>
      <c r="J87" s="642">
        <f>SUMPRODUCT((事故データ!$O$4:$O$364=J$58)*(事故データ!$AO$4:$AO$364=$C87)*(事故データ!$V$4:$V$364=1))</f>
        <v>0</v>
      </c>
      <c r="K87" s="642">
        <f>SUMPRODUCT((事故データ!$O$4:$O$364=K$58)*(事故データ!$AO$4:$AO$364=$C87)*(事故データ!$V$4:$V$364=1))</f>
        <v>0</v>
      </c>
      <c r="L87" s="642">
        <f>SUMPRODUCT((事故データ!$O$4:$O$364=L$58)*(事故データ!$AO$4:$AO$364=$C87)*(事故データ!$V$4:$V$364=1))</f>
        <v>0</v>
      </c>
      <c r="M87" s="642">
        <f>SUMPRODUCT((事故データ!$O$4:$O$364=M$58)*(事故データ!$AO$4:$AO$364=$C87)*(事故データ!$V$4:$V$364=1))</f>
        <v>0</v>
      </c>
      <c r="N87" s="642">
        <f>SUMPRODUCT((事故データ!$O$4:$O$364=N$58)*(事故データ!$AO$4:$AO$364=$C87)*(事故データ!$V$4:$V$364=1))</f>
        <v>0</v>
      </c>
      <c r="O87" s="642">
        <f>SUMPRODUCT((事故データ!$O$4:$O$364=O$58)*(事故データ!$AO$4:$AO$364=$C87)*(事故データ!$V$4:$V$364=1))</f>
        <v>0</v>
      </c>
      <c r="P87" s="642">
        <f>SUMPRODUCT((事故データ!$O$4:$O$364=P$58)*(事故データ!$AO$4:$AO$364=$C87)*(事故データ!$V$4:$V$364=1))</f>
        <v>0</v>
      </c>
      <c r="Q87" s="642">
        <f>SUMPRODUCT((事故データ!$O$4:$O$364=Q$58)*(事故データ!$AO$4:$AO$364=$C87)*(事故データ!$V$4:$V$364=1))</f>
        <v>0</v>
      </c>
      <c r="R87" s="642">
        <f>SUMPRODUCT((事故データ!$O$4:$O$364=R$58)*(事故データ!$AO$4:$AO$364=$C87)*(事故データ!$V$4:$V$364=1))</f>
        <v>0</v>
      </c>
      <c r="S87" s="642">
        <f>SUMPRODUCT((事故データ!$O$4:$O$364=S$58)*(事故データ!$AO$4:$AO$364=$C87)*(事故データ!$V$4:$V$364=1))</f>
        <v>0</v>
      </c>
      <c r="T87" s="642">
        <f>SUMPRODUCT((事故データ!$O$4:$O$364=T$58)*(事故データ!$AO$4:$AO$364=$C87)*(事故データ!$V$4:$V$364=1))</f>
        <v>0</v>
      </c>
      <c r="U87" s="642">
        <f>SUMPRODUCT((事故データ!$O$4:$O$364=U$58)*(事故データ!$AO$4:$AO$364=$C87)*(事故データ!$V$4:$V$364=1))</f>
        <v>0</v>
      </c>
      <c r="V87" s="642">
        <f>SUMPRODUCT((事故データ!$O$4:$O$364=V$58)*(事故データ!$AO$4:$AO$364=$C87)*(事故データ!$V$4:$V$364=1))</f>
        <v>0</v>
      </c>
      <c r="W87" s="642">
        <f>SUMPRODUCT((事故データ!$O$4:$O$364=W$58)*(事故データ!$AO$4:$AO$364=$C87)*(事故データ!$V$4:$V$364=1))</f>
        <v>0</v>
      </c>
      <c r="X87" s="642">
        <f>SUMPRODUCT((事故データ!$O$4:$O$364=X$58)*(事故データ!$AO$4:$AO$364=$C87)*(事故データ!$V$4:$V$364=1))</f>
        <v>0</v>
      </c>
      <c r="Y87" s="642">
        <f>SUMPRODUCT((事故データ!$O$4:$O$364=Y$58)*(事故データ!$AO$4:$AO$364=$C87)*(事故データ!$V$4:$V$364=1))</f>
        <v>0</v>
      </c>
      <c r="Z87" s="642">
        <f>SUMPRODUCT((事故データ!$O$4:$O$364=Z$58)*(事故データ!$AO$4:$AO$364=$C87)*(事故データ!$V$4:$V$364=1))</f>
        <v>0</v>
      </c>
      <c r="AA87" s="642">
        <f>SUMPRODUCT((事故データ!$O$4:$O$364=AA$58)*(事故データ!$AO$4:$AO$364=$C87)*(事故データ!$V$4:$V$364=1))</f>
        <v>0</v>
      </c>
      <c r="AB87" s="643">
        <f>SUMPRODUCT((事故データ!$O$4:$O$364=AB$58)*(事故データ!$AO$4:$AO$364=$C87)*(事故データ!$V$4:$V$364=1))</f>
        <v>0</v>
      </c>
    </row>
    <row r="88" spans="1:30">
      <c r="A88" s="325" t="s">
        <v>248</v>
      </c>
      <c r="C88" s="644" t="str">
        <f>項目入力!X36</f>
        <v>予備４</v>
      </c>
      <c r="D88" s="369">
        <f t="shared" si="9"/>
        <v>0</v>
      </c>
      <c r="E88" s="664">
        <f t="shared" si="10"/>
        <v>0</v>
      </c>
      <c r="F88" s="646">
        <f>SUMPRODUCT((事故データ!$O$4:$O$364=F$58)*(事故データ!$AO$4:$AO$364=$C88)*(事故データ!$V$4:$V$364=1))</f>
        <v>0</v>
      </c>
      <c r="G88" s="647">
        <f>SUMPRODUCT((事故データ!$O$4:$O$364=G$58)*(事故データ!$AO$4:$AO$364=$C88)*(事故データ!$V$4:$V$364=1))</f>
        <v>0</v>
      </c>
      <c r="H88" s="647">
        <f>SUMPRODUCT((事故データ!$O$4:$O$364=H$58)*(事故データ!$AO$4:$AO$364=$C88)*(事故データ!$V$4:$V$364=1))</f>
        <v>0</v>
      </c>
      <c r="I88" s="647">
        <f>SUMPRODUCT((事故データ!$O$4:$O$364=I$58)*(事故データ!$AO$4:$AO$364=$C88)*(事故データ!$V$4:$V$364=1))</f>
        <v>0</v>
      </c>
      <c r="J88" s="647">
        <f>SUMPRODUCT((事故データ!$O$4:$O$364=J$58)*(事故データ!$AO$4:$AO$364=$C88)*(事故データ!$V$4:$V$364=1))</f>
        <v>0</v>
      </c>
      <c r="K88" s="647">
        <f>SUMPRODUCT((事故データ!$O$4:$O$364=K$58)*(事故データ!$AO$4:$AO$364=$C88)*(事故データ!$V$4:$V$364=1))</f>
        <v>0</v>
      </c>
      <c r="L88" s="647">
        <f>SUMPRODUCT((事故データ!$O$4:$O$364=L$58)*(事故データ!$AO$4:$AO$364=$C88)*(事故データ!$V$4:$V$364=1))</f>
        <v>0</v>
      </c>
      <c r="M88" s="647">
        <f>SUMPRODUCT((事故データ!$O$4:$O$364=M$58)*(事故データ!$AO$4:$AO$364=$C88)*(事故データ!$V$4:$V$364=1))</f>
        <v>0</v>
      </c>
      <c r="N88" s="647">
        <f>SUMPRODUCT((事故データ!$O$4:$O$364=N$58)*(事故データ!$AO$4:$AO$364=$C88)*(事故データ!$V$4:$V$364=1))</f>
        <v>0</v>
      </c>
      <c r="O88" s="647">
        <f>SUMPRODUCT((事故データ!$O$4:$O$364=O$58)*(事故データ!$AO$4:$AO$364=$C88)*(事故データ!$V$4:$V$364=1))</f>
        <v>0</v>
      </c>
      <c r="P88" s="647">
        <f>SUMPRODUCT((事故データ!$O$4:$O$364=P$58)*(事故データ!$AO$4:$AO$364=$C88)*(事故データ!$V$4:$V$364=1))</f>
        <v>0</v>
      </c>
      <c r="Q88" s="647">
        <f>SUMPRODUCT((事故データ!$O$4:$O$364=Q$58)*(事故データ!$AO$4:$AO$364=$C88)*(事故データ!$V$4:$V$364=1))</f>
        <v>0</v>
      </c>
      <c r="R88" s="647">
        <f>SUMPRODUCT((事故データ!$O$4:$O$364=R$58)*(事故データ!$AO$4:$AO$364=$C88)*(事故データ!$V$4:$V$364=1))</f>
        <v>0</v>
      </c>
      <c r="S88" s="647">
        <f>SUMPRODUCT((事故データ!$O$4:$O$364=S$58)*(事故データ!$AO$4:$AO$364=$C88)*(事故データ!$V$4:$V$364=1))</f>
        <v>0</v>
      </c>
      <c r="T88" s="647">
        <f>SUMPRODUCT((事故データ!$O$4:$O$364=T$58)*(事故データ!$AO$4:$AO$364=$C88)*(事故データ!$V$4:$V$364=1))</f>
        <v>0</v>
      </c>
      <c r="U88" s="647">
        <f>SUMPRODUCT((事故データ!$O$4:$O$364=U$58)*(事故データ!$AO$4:$AO$364=$C88)*(事故データ!$V$4:$V$364=1))</f>
        <v>0</v>
      </c>
      <c r="V88" s="647">
        <f>SUMPRODUCT((事故データ!$O$4:$O$364=V$58)*(事故データ!$AO$4:$AO$364=$C88)*(事故データ!$V$4:$V$364=1))</f>
        <v>0</v>
      </c>
      <c r="W88" s="647">
        <f>SUMPRODUCT((事故データ!$O$4:$O$364=W$58)*(事故データ!$AO$4:$AO$364=$C88)*(事故データ!$V$4:$V$364=1))</f>
        <v>0</v>
      </c>
      <c r="X88" s="647">
        <f>SUMPRODUCT((事故データ!$O$4:$O$364=X$58)*(事故データ!$AO$4:$AO$364=$C88)*(事故データ!$V$4:$V$364=1))</f>
        <v>0</v>
      </c>
      <c r="Y88" s="647">
        <f>SUMPRODUCT((事故データ!$O$4:$O$364=Y$58)*(事故データ!$AO$4:$AO$364=$C88)*(事故データ!$V$4:$V$364=1))</f>
        <v>0</v>
      </c>
      <c r="Z88" s="647">
        <f>SUMPRODUCT((事故データ!$O$4:$O$364=Z$58)*(事故データ!$AO$4:$AO$364=$C88)*(事故データ!$V$4:$V$364=1))</f>
        <v>0</v>
      </c>
      <c r="AA88" s="647">
        <f>SUMPRODUCT((事故データ!$O$4:$O$364=AA$58)*(事故データ!$AO$4:$AO$364=$C88)*(事故データ!$V$4:$V$364=1))</f>
        <v>0</v>
      </c>
      <c r="AB88" s="648">
        <f>SUMPRODUCT((事故データ!$O$4:$O$364=AB$58)*(事故データ!$AO$4:$AO$364=$C88)*(事故データ!$V$4:$V$364=1))</f>
        <v>0</v>
      </c>
    </row>
    <row r="91" spans="1:30">
      <c r="A91" s="543"/>
      <c r="B91" s="543">
        <v>3</v>
      </c>
      <c r="C91" s="304" t="s">
        <v>1212</v>
      </c>
    </row>
    <row r="92" spans="1:30" ht="53.45" customHeight="1">
      <c r="A92" s="543"/>
      <c r="B92" s="543"/>
      <c r="C92" s="579" t="s">
        <v>13</v>
      </c>
      <c r="D92" s="541" t="s">
        <v>3</v>
      </c>
      <c r="E92" s="617" t="s">
        <v>4</v>
      </c>
      <c r="F92" s="618" t="str">
        <f>項目入力!C110</f>
        <v>正面衝突</v>
      </c>
      <c r="G92" s="619" t="str">
        <f>項目入力!D110</f>
        <v>直進時</v>
      </c>
      <c r="H92" s="619" t="str">
        <f>項目入力!E110</f>
        <v>出会い頭</v>
      </c>
      <c r="I92" s="619" t="str">
        <f>項目入力!F110</f>
        <v>右折時</v>
      </c>
      <c r="J92" s="619" t="str">
        <f>項目入力!G110</f>
        <v>左折時</v>
      </c>
      <c r="K92" s="619" t="str">
        <f>項目入力!H110</f>
        <v>カーブ走行時</v>
      </c>
      <c r="L92" s="619" t="str">
        <f>項目入力!I110</f>
        <v>追突</v>
      </c>
      <c r="M92" s="619" t="str">
        <f>項目入力!J110</f>
        <v>発進追突</v>
      </c>
      <c r="N92" s="619" t="str">
        <f>項目入力!K110</f>
        <v>車線
変更時</v>
      </c>
      <c r="O92" s="619" t="str">
        <f>項目入力!L110</f>
        <v>合流時</v>
      </c>
      <c r="P92" s="619" t="str">
        <f>項目入力!M110</f>
        <v>離合時</v>
      </c>
      <c r="Q92" s="619" t="str">
        <f>項目入力!N110</f>
        <v>側方通過時</v>
      </c>
      <c r="R92" s="619" t="str">
        <f>項目入力!O110</f>
        <v>施設出入時</v>
      </c>
      <c r="S92" s="619" t="str">
        <f>項目入力!P110</f>
        <v>転回時</v>
      </c>
      <c r="T92" s="619" t="str">
        <f>項目入力!Q110</f>
        <v>バック時</v>
      </c>
      <c r="U92" s="619" t="str">
        <f>項目入力!R110</f>
        <v>移動時</v>
      </c>
      <c r="V92" s="619" t="str">
        <f>項目入力!S110</f>
        <v>料金所等通過時</v>
      </c>
      <c r="W92" s="619" t="str">
        <f>項目入力!T110</f>
        <v>発進時＆措置等</v>
      </c>
      <c r="X92" s="619" t="str">
        <f>項目入力!U110</f>
        <v>停車時</v>
      </c>
      <c r="Y92" s="619" t="str">
        <f>項目入力!V110</f>
        <v>ドア・扉開閉時</v>
      </c>
      <c r="Z92" s="619" t="str">
        <f>項目入力!W110</f>
        <v>駐停車時措置</v>
      </c>
      <c r="AA92" s="619" t="str">
        <f>項目入力!X110</f>
        <v>車内事故</v>
      </c>
      <c r="AB92" s="619" t="str">
        <f>項目入力!Y110</f>
        <v>荷積降時等事故</v>
      </c>
      <c r="AC92" s="619" t="str">
        <f>項目入力!Z110</f>
        <v>落下・飛散等事故</v>
      </c>
      <c r="AD92" s="665" t="str">
        <f>項目入力!AA110</f>
        <v>その他・不明</v>
      </c>
    </row>
    <row r="93" spans="1:30" ht="23.25" customHeight="1">
      <c r="A93" s="543"/>
      <c r="B93" s="543"/>
      <c r="C93" s="666" t="s">
        <v>225</v>
      </c>
      <c r="D93" s="649">
        <f>SUM(F93:AD93)</f>
        <v>31</v>
      </c>
      <c r="E93" s="686">
        <f>D93/D93</f>
        <v>1</v>
      </c>
      <c r="F93" s="651">
        <f>SUMPRODUCT((事故データ!$AO$4:$AO$364=F$92)*(事故データ!$V$4:$V$364&gt;=0))</f>
        <v>0</v>
      </c>
      <c r="G93" s="652">
        <f>SUMPRODUCT((事故データ!$AO$4:$AO$364=G$92)*(事故データ!$V$4:$V$364&gt;=0))</f>
        <v>1</v>
      </c>
      <c r="H93" s="652">
        <f>SUMPRODUCT((事故データ!$AO$4:$AO$364=H$92)*(事故データ!$V$4:$V$364&gt;=0))</f>
        <v>0</v>
      </c>
      <c r="I93" s="652">
        <f>SUMPRODUCT((事故データ!$AO$4:$AO$364=I$92)*(事故データ!$V$4:$V$364&gt;=0))</f>
        <v>0</v>
      </c>
      <c r="J93" s="652">
        <f>SUMPRODUCT((事故データ!$AO$4:$AO$364=J$92)*(事故データ!$V$4:$V$364&gt;=0))</f>
        <v>4</v>
      </c>
      <c r="K93" s="652">
        <f>SUMPRODUCT((事故データ!$AO$4:$AO$364=K$92)*(事故データ!$V$4:$V$364&gt;=0))</f>
        <v>0</v>
      </c>
      <c r="L93" s="652">
        <f>SUMPRODUCT((事故データ!$AO$4:$AO$364=L$92)*(事故データ!$V$4:$V$364&gt;=0))</f>
        <v>2</v>
      </c>
      <c r="M93" s="652">
        <f>SUMPRODUCT((事故データ!$AO$4:$AO$364=M$92)*(事故データ!$V$4:$V$364&gt;=0))</f>
        <v>2</v>
      </c>
      <c r="N93" s="652">
        <f>SUMPRODUCT((事故データ!$AO$4:$AO$364=N$92)*(事故データ!$V$4:$V$364&gt;=0))</f>
        <v>1</v>
      </c>
      <c r="O93" s="652">
        <f>SUMPRODUCT((事故データ!$AO$4:$AO$364=O$92)*(事故データ!$V$4:$V$364&gt;=0))</f>
        <v>0</v>
      </c>
      <c r="P93" s="652">
        <f>SUMPRODUCT((事故データ!$AO$4:$AO$364=P$92)*(事故データ!$V$4:$V$364&gt;=0))</f>
        <v>0</v>
      </c>
      <c r="Q93" s="652">
        <f>SUMPRODUCT((事故データ!$AO$4:$AO$364=Q$92)*(事故データ!$V$4:$V$364&gt;=0))</f>
        <v>0</v>
      </c>
      <c r="R93" s="652">
        <f>SUMPRODUCT((事故データ!$AO$4:$AO$364=R$92)*(事故データ!$V$4:$V$364&gt;=0))</f>
        <v>1</v>
      </c>
      <c r="S93" s="652">
        <f>SUMPRODUCT((事故データ!$AO$4:$AO$364=S$92)*(事故データ!$V$4:$V$364&gt;=0))</f>
        <v>1</v>
      </c>
      <c r="T93" s="652">
        <f>SUMPRODUCT((事故データ!$AO$4:$AO$364=T$92)*(事故データ!$V$4:$V$364&gt;=0))</f>
        <v>9</v>
      </c>
      <c r="U93" s="652">
        <f>SUMPRODUCT((事故データ!$AO$4:$AO$364=U$92)*(事故データ!$V$4:$V$364&gt;=0))</f>
        <v>5</v>
      </c>
      <c r="V93" s="652">
        <f>SUMPRODUCT((事故データ!$AO$4:$AO$364=V$92)*(事故データ!$V$4:$V$364&gt;=0))</f>
        <v>0</v>
      </c>
      <c r="W93" s="652">
        <f>SUMPRODUCT((事故データ!$AO$4:$AO$364=W$92)*(事故データ!$V$4:$V$364&gt;=0))</f>
        <v>3</v>
      </c>
      <c r="X93" s="652">
        <f>SUMPRODUCT((事故データ!$AO$4:$AO$364=X$92)*(事故データ!$V$4:$V$364&gt;=0))</f>
        <v>1</v>
      </c>
      <c r="Y93" s="652">
        <f>SUMPRODUCT((事故データ!$AO$4:$AO$364=Y$92)*(事故データ!$V$4:$V$364&gt;=0))</f>
        <v>0</v>
      </c>
      <c r="Z93" s="653">
        <f>SUMPRODUCT((事故データ!$AO$4:$AO$364=Z$92)*(事故データ!$V$4:$V$364&gt;=0))</f>
        <v>1</v>
      </c>
      <c r="AA93" s="653">
        <f>SUMPRODUCT((事故データ!$AO$4:$AO$364=AA$92)*(事故データ!$V$4:$V$364&gt;=0))</f>
        <v>0</v>
      </c>
      <c r="AB93" s="653">
        <f>SUMPRODUCT((事故データ!$AO$4:$AO$364=AB$92)*(事故データ!$V$4:$V$364&gt;=0))</f>
        <v>0</v>
      </c>
      <c r="AC93" s="653">
        <f>SUMPRODUCT((事故データ!$AO$4:$AO$364=AC$92)*(事故データ!$V$4:$V$364&gt;=0))</f>
        <v>0</v>
      </c>
      <c r="AD93" s="654">
        <f>SUMPRODUCT((事故データ!$AO$4:$AO$364=AD$92)*(事故データ!$V$4:$V$364&gt;=0))</f>
        <v>0</v>
      </c>
    </row>
    <row r="94" spans="1:30" ht="23.25" customHeight="1">
      <c r="A94" s="543"/>
      <c r="B94" s="543"/>
      <c r="C94" s="667" t="s">
        <v>312</v>
      </c>
      <c r="D94" s="668">
        <f t="shared" ref="D94:D134" si="11">SUM(F94:AD94)</f>
        <v>5</v>
      </c>
      <c r="E94" s="687">
        <f>D94/D93</f>
        <v>0.16129032258064516</v>
      </c>
      <c r="F94" s="669">
        <f>SUMPRODUCT((事故データ!$AO$4:$AO$364=F$92)*(事故データ!$T$4:$T$364="人身"))</f>
        <v>0</v>
      </c>
      <c r="G94" s="670">
        <f>SUMPRODUCT((事故データ!$AO$4:$AO$364=G$92)*(事故データ!$T$4:$T$364="人身"))</f>
        <v>0</v>
      </c>
      <c r="H94" s="670">
        <f>SUMPRODUCT((事故データ!$AO$4:$AO$364=H$92)*(事故データ!$T$4:$T$364="人身"))</f>
        <v>0</v>
      </c>
      <c r="I94" s="670">
        <f>SUMPRODUCT((事故データ!$AO$4:$AO$364=I$92)*(事故データ!$T$4:$T$364="人身"))</f>
        <v>0</v>
      </c>
      <c r="J94" s="670">
        <f>SUMPRODUCT((事故データ!$AO$4:$AO$364=J$92)*(事故データ!$T$4:$T$364="人身"))</f>
        <v>1</v>
      </c>
      <c r="K94" s="670">
        <f>SUMPRODUCT((事故データ!$AO$4:$AO$364=K$92)*(事故データ!$T$4:$T$364="人身"))</f>
        <v>0</v>
      </c>
      <c r="L94" s="670">
        <f>SUMPRODUCT((事故データ!$AO$4:$AO$364=L$92)*(事故データ!$T$4:$T$364="人身"))</f>
        <v>0</v>
      </c>
      <c r="M94" s="670">
        <f>SUMPRODUCT((事故データ!$AO$4:$AO$364=M$92)*(事故データ!$T$4:$T$364="人身"))</f>
        <v>1</v>
      </c>
      <c r="N94" s="670">
        <f>SUMPRODUCT((事故データ!$AO$4:$AO$364=N$92)*(事故データ!$T$4:$T$364="人身"))</f>
        <v>0</v>
      </c>
      <c r="O94" s="670">
        <f>SUMPRODUCT((事故データ!$AO$4:$AO$364=O$92)*(事故データ!$T$4:$T$364="人身"))</f>
        <v>0</v>
      </c>
      <c r="P94" s="670">
        <f>SUMPRODUCT((事故データ!$AO$4:$AO$364=P$92)*(事故データ!$T$4:$T$364="人身"))</f>
        <v>0</v>
      </c>
      <c r="Q94" s="670">
        <f>SUMPRODUCT((事故データ!$AO$4:$AO$364=Q$92)*(事故データ!$T$4:$T$364="人身"))</f>
        <v>0</v>
      </c>
      <c r="R94" s="670">
        <f>SUMPRODUCT((事故データ!$AO$4:$AO$364=R$92)*(事故データ!$T$4:$T$364="人身"))</f>
        <v>0</v>
      </c>
      <c r="S94" s="670">
        <f>SUMPRODUCT((事故データ!$AO$4:$AO$364=S$92)*(事故データ!$T$4:$T$364="人身"))</f>
        <v>0</v>
      </c>
      <c r="T94" s="670">
        <f>SUMPRODUCT((事故データ!$AO$4:$AO$364=T$92)*(事故データ!$T$4:$T$364="人身"))</f>
        <v>2</v>
      </c>
      <c r="U94" s="670">
        <f>SUMPRODUCT((事故データ!$AO$4:$AO$364=U$92)*(事故データ!$T$4:$T$364="人身"))</f>
        <v>0</v>
      </c>
      <c r="V94" s="670">
        <f>SUMPRODUCT((事故データ!$AO$4:$AO$364=V$92)*(事故データ!$T$4:$T$364="人身"))</f>
        <v>0</v>
      </c>
      <c r="W94" s="670">
        <f>SUMPRODUCT((事故データ!$AO$4:$AO$364=W$92)*(事故データ!$T$4:$T$364="人身"))</f>
        <v>1</v>
      </c>
      <c r="X94" s="670">
        <f>SUMPRODUCT((事故データ!$AO$4:$AO$364=X$92)*(事故データ!$T$4:$T$364="人身"))</f>
        <v>0</v>
      </c>
      <c r="Y94" s="670">
        <f>SUMPRODUCT((事故データ!$AO$4:$AO$364=Y$92)*(事故データ!$T$4:$T$364="人身"))</f>
        <v>0</v>
      </c>
      <c r="Z94" s="671">
        <f>SUMPRODUCT((事故データ!$AO$4:$AO$364=Z$92)*(事故データ!$T$4:$T$364="人身"))</f>
        <v>0</v>
      </c>
      <c r="AA94" s="671">
        <f>SUMPRODUCT((事故データ!$AO$4:$AO$364=AA$92)*(事故データ!$T$4:$T$364="人身"))</f>
        <v>0</v>
      </c>
      <c r="AB94" s="671">
        <f>SUMPRODUCT((事故データ!$AO$4:$AO$364=AB$92)*(事故データ!$T$4:$T$364="人身"))</f>
        <v>0</v>
      </c>
      <c r="AC94" s="671">
        <f>SUMPRODUCT((事故データ!$AO$4:$AO$364=AC$92)*(事故データ!$T$4:$T$364="人身"))</f>
        <v>0</v>
      </c>
      <c r="AD94" s="672">
        <f>SUMPRODUCT((事故データ!$AO$4:$AO$364=AD$92)*(事故データ!$T$4:$T$364="人身"))</f>
        <v>0</v>
      </c>
    </row>
    <row r="95" spans="1:30" ht="23.25" customHeight="1">
      <c r="A95" s="543"/>
      <c r="B95" s="543"/>
      <c r="C95" s="673" t="s">
        <v>226</v>
      </c>
      <c r="D95" s="621">
        <f t="shared" si="11"/>
        <v>29</v>
      </c>
      <c r="E95" s="688">
        <f>D95/D93</f>
        <v>0.93548387096774188</v>
      </c>
      <c r="F95" s="623">
        <f t="shared" ref="F95:AD95" si="12">SUM(F97:F175)</f>
        <v>0</v>
      </c>
      <c r="G95" s="624">
        <f t="shared" si="12"/>
        <v>0</v>
      </c>
      <c r="H95" s="624">
        <f t="shared" si="12"/>
        <v>0</v>
      </c>
      <c r="I95" s="624">
        <f t="shared" si="12"/>
        <v>0</v>
      </c>
      <c r="J95" s="624">
        <f t="shared" si="12"/>
        <v>2</v>
      </c>
      <c r="K95" s="624">
        <f t="shared" si="12"/>
        <v>0</v>
      </c>
      <c r="L95" s="624">
        <f t="shared" si="12"/>
        <v>2</v>
      </c>
      <c r="M95" s="624">
        <f t="shared" si="12"/>
        <v>3</v>
      </c>
      <c r="N95" s="624">
        <f t="shared" si="12"/>
        <v>1</v>
      </c>
      <c r="O95" s="624">
        <f t="shared" si="12"/>
        <v>0</v>
      </c>
      <c r="P95" s="624">
        <f t="shared" si="12"/>
        <v>0</v>
      </c>
      <c r="Q95" s="624">
        <f t="shared" si="12"/>
        <v>0</v>
      </c>
      <c r="R95" s="624">
        <f t="shared" si="12"/>
        <v>1</v>
      </c>
      <c r="S95" s="624">
        <f t="shared" si="12"/>
        <v>1</v>
      </c>
      <c r="T95" s="624">
        <f t="shared" si="12"/>
        <v>7</v>
      </c>
      <c r="U95" s="624">
        <f t="shared" si="12"/>
        <v>6</v>
      </c>
      <c r="V95" s="624">
        <f t="shared" si="12"/>
        <v>0</v>
      </c>
      <c r="W95" s="624">
        <f t="shared" si="12"/>
        <v>3</v>
      </c>
      <c r="X95" s="624">
        <f t="shared" si="12"/>
        <v>1</v>
      </c>
      <c r="Y95" s="624">
        <f t="shared" si="12"/>
        <v>0</v>
      </c>
      <c r="Z95" s="625">
        <f t="shared" si="12"/>
        <v>2</v>
      </c>
      <c r="AA95" s="625">
        <f t="shared" si="12"/>
        <v>0</v>
      </c>
      <c r="AB95" s="625">
        <f t="shared" si="12"/>
        <v>0</v>
      </c>
      <c r="AC95" s="625">
        <f t="shared" si="12"/>
        <v>0</v>
      </c>
      <c r="AD95" s="626">
        <f t="shared" si="12"/>
        <v>0</v>
      </c>
    </row>
    <row r="96" spans="1:30" ht="23.25" customHeight="1">
      <c r="A96" s="543"/>
      <c r="B96" s="543"/>
      <c r="C96" s="674" t="s">
        <v>312</v>
      </c>
      <c r="D96" s="675">
        <f t="shared" si="11"/>
        <v>5</v>
      </c>
      <c r="E96" s="689">
        <f>D96/D94</f>
        <v>1</v>
      </c>
      <c r="F96" s="623">
        <f>SUMPRODUCT((事故データ!$AO$4:$AO$364=F$92)*(事故データ!$V$4:$V$364=1)*(事故データ!$T$4:$T$364="人身"))</f>
        <v>0</v>
      </c>
      <c r="G96" s="659">
        <f>SUMPRODUCT((事故データ!$AO$4:$AO$364=G$92)*(事故データ!$V$4:$V$364=1)*(事故データ!$T$4:$T$364="人身"))</f>
        <v>0</v>
      </c>
      <c r="H96" s="659">
        <f>SUMPRODUCT((事故データ!$AO$4:$AO$364=H$92)*(事故データ!$V$4:$V$364=1)*(事故データ!$T$4:$T$364="人身"))</f>
        <v>0</v>
      </c>
      <c r="I96" s="659">
        <f>SUMPRODUCT((事故データ!$AO$4:$AO$364=I$92)*(事故データ!$V$4:$V$364=1)*(事故データ!$T$4:$T$364="人身"))</f>
        <v>0</v>
      </c>
      <c r="J96" s="659">
        <f>SUMPRODUCT((事故データ!$AO$4:$AO$364=J$92)*(事故データ!$V$4:$V$364=1)*(事故データ!$T$4:$T$364="人身"))</f>
        <v>1</v>
      </c>
      <c r="K96" s="659">
        <f>SUMPRODUCT((事故データ!$AO$4:$AO$364=K$92)*(事故データ!$V$4:$V$364=1)*(事故データ!$T$4:$T$364="人身"))</f>
        <v>0</v>
      </c>
      <c r="L96" s="659">
        <f>SUMPRODUCT((事故データ!$AO$4:$AO$364=L$92)*(事故データ!$V$4:$V$364=1)*(事故データ!$T$4:$T$364="人身"))</f>
        <v>0</v>
      </c>
      <c r="M96" s="659">
        <f>SUMPRODUCT((事故データ!$AO$4:$AO$364=M$92)*(事故データ!$V$4:$V$364=1)*(事故データ!$T$4:$T$364="人身"))</f>
        <v>1</v>
      </c>
      <c r="N96" s="659">
        <f>SUMPRODUCT((事故データ!$AO$4:$AO$364=N$92)*(事故データ!$V$4:$V$364=1)*(事故データ!$T$4:$T$364="人身"))</f>
        <v>0</v>
      </c>
      <c r="O96" s="659">
        <f>SUMPRODUCT((事故データ!$AO$4:$AO$364=O$92)*(事故データ!$V$4:$V$364=1)*(事故データ!$T$4:$T$364="人身"))</f>
        <v>0</v>
      </c>
      <c r="P96" s="659">
        <f>SUMPRODUCT((事故データ!$AO$4:$AO$364=P$92)*(事故データ!$V$4:$V$364=1)*(事故データ!$T$4:$T$364="人身"))</f>
        <v>0</v>
      </c>
      <c r="Q96" s="659">
        <f>SUMPRODUCT((事故データ!$AO$4:$AO$364=Q$92)*(事故データ!$V$4:$V$364=1)*(事故データ!$T$4:$T$364="人身"))</f>
        <v>0</v>
      </c>
      <c r="R96" s="659">
        <f>SUMPRODUCT((事故データ!$AO$4:$AO$364=R$92)*(事故データ!$V$4:$V$364=1)*(事故データ!$T$4:$T$364="人身"))</f>
        <v>0</v>
      </c>
      <c r="S96" s="659">
        <f>SUMPRODUCT((事故データ!$AO$4:$AO$364=S$92)*(事故データ!$V$4:$V$364=1)*(事故データ!$T$4:$T$364="人身"))</f>
        <v>0</v>
      </c>
      <c r="T96" s="659">
        <f>SUMPRODUCT((事故データ!$AO$4:$AO$364=T$92)*(事故データ!$V$4:$V$364=1)*(事故データ!$T$4:$T$364="人身"))</f>
        <v>2</v>
      </c>
      <c r="U96" s="659">
        <f>SUMPRODUCT((事故データ!$AO$4:$AO$364=U$92)*(事故データ!$V$4:$V$364=1)*(事故データ!$T$4:$T$364="人身"))</f>
        <v>0</v>
      </c>
      <c r="V96" s="659">
        <f>SUMPRODUCT((事故データ!$AO$4:$AO$364=V$92)*(事故データ!$V$4:$V$364=1)*(事故データ!$T$4:$T$364="人身"))</f>
        <v>0</v>
      </c>
      <c r="W96" s="659">
        <f>SUMPRODUCT((事故データ!$AO$4:$AO$364=W$92)*(事故データ!$V$4:$V$364=1)*(事故データ!$T$4:$T$364="人身"))</f>
        <v>1</v>
      </c>
      <c r="X96" s="659">
        <f>SUMPRODUCT((事故データ!$AO$4:$AO$364=X$92)*(事故データ!$V$4:$V$364=1)*(事故データ!$T$4:$T$364="人身"))</f>
        <v>0</v>
      </c>
      <c r="Y96" s="659">
        <f>SUMPRODUCT((事故データ!$AO$4:$AO$364=Y$92)*(事故データ!$V$4:$V$364=1)*(事故データ!$T$4:$T$364="人身"))</f>
        <v>0</v>
      </c>
      <c r="Z96" s="660">
        <f>SUMPRODUCT((事故データ!$AO$4:$AO$364=Z$92)*(事故データ!$V$4:$V$364=1)*(事故データ!$T$4:$T$364="人身"))</f>
        <v>0</v>
      </c>
      <c r="AA96" s="660">
        <f>SUMPRODUCT((事故データ!$AO$4:$AO$364=AA$92)*(事故データ!$V$4:$V$364=1)*(事故データ!$T$4:$T$364="人身"))</f>
        <v>0</v>
      </c>
      <c r="AB96" s="660">
        <f>SUMPRODUCT((事故データ!$AO$4:$AO$364=AB$92)*(事故データ!$V$4:$V$364=1)*(事故データ!$T$4:$T$364="人身"))</f>
        <v>0</v>
      </c>
      <c r="AC96" s="660">
        <f>SUMPRODUCT((事故データ!$AO$4:$AO$364=AC$92)*(事故データ!$V$4:$V$364=1)*(事故データ!$T$4:$T$364="人身"))</f>
        <v>0</v>
      </c>
      <c r="AD96" s="661">
        <f>SUMPRODUCT((事故データ!$AO$4:$AO$364=AD$92)*(事故データ!$V$4:$V$364=1)*(事故データ!$T$4:$T$364="人身"))</f>
        <v>0</v>
      </c>
    </row>
    <row r="97" spans="1:30">
      <c r="A97" s="543"/>
      <c r="B97" s="543">
        <v>1</v>
      </c>
      <c r="C97" s="676" t="str">
        <f>項目入力!C10</f>
        <v>本社</v>
      </c>
      <c r="D97" s="413">
        <f t="shared" si="11"/>
        <v>1</v>
      </c>
      <c r="E97" s="635">
        <f t="shared" ref="E97:E134" si="13">D97/$D$13</f>
        <v>3.4482758620689655E-2</v>
      </c>
      <c r="F97" s="636">
        <f>SUMPRODUCT((事故データ!$AO$4:$AO$364=F$92)*(事故データ!$X$4:$X$364=$C97)*(事故データ!$V$4:$V$364=1))</f>
        <v>0</v>
      </c>
      <c r="G97" s="637">
        <f>SUMPRODUCT((事故データ!$AO$4:$AO$364=G$92)*(事故データ!$X$4:$X$364=$C97)*(事故データ!$V$4:$V$364=1))</f>
        <v>0</v>
      </c>
      <c r="H97" s="637">
        <f>SUMPRODUCT((事故データ!$AO$4:$AO$364=H$92)*(事故データ!$X$4:$X$364=$C97)*(事故データ!$V$4:$V$364=1))</f>
        <v>0</v>
      </c>
      <c r="I97" s="637">
        <f>SUMPRODUCT((事故データ!$AO$4:$AO$364=I$92)*(事故データ!$X$4:$X$364=$C97)*(事故データ!$V$4:$V$364=1))</f>
        <v>0</v>
      </c>
      <c r="J97" s="637">
        <f>SUMPRODUCT((事故データ!$AO$4:$AO$364=J$92)*(事故データ!$X$4:$X$364=$C97)*(事故データ!$V$4:$V$364=1))</f>
        <v>0</v>
      </c>
      <c r="K97" s="637">
        <f>SUMPRODUCT((事故データ!$AO$4:$AO$364=K$92)*(事故データ!$X$4:$X$364=$C97)*(事故データ!$V$4:$V$364=1))</f>
        <v>0</v>
      </c>
      <c r="L97" s="637">
        <f>SUMPRODUCT((事故データ!$AO$4:$AO$364=L$92)*(事故データ!$X$4:$X$364=$C97)*(事故データ!$V$4:$V$364=1))</f>
        <v>0</v>
      </c>
      <c r="M97" s="637">
        <f>SUMPRODUCT((事故データ!$AO$4:$AO$364=M$92)*(事故データ!$X$4:$X$364=$C97)*(事故データ!$V$4:$V$364=1))</f>
        <v>0</v>
      </c>
      <c r="N97" s="637">
        <f>SUMPRODUCT((事故データ!$AO$4:$AO$364=N$92)*(事故データ!$X$4:$X$364=$C97)*(事故データ!$V$4:$V$364=1))</f>
        <v>0</v>
      </c>
      <c r="O97" s="637">
        <f>SUMPRODUCT((事故データ!$AO$4:$AO$364=O$92)*(事故データ!$X$4:$X$364=$C97)*(事故データ!$V$4:$V$364=1))</f>
        <v>0</v>
      </c>
      <c r="P97" s="637">
        <f>SUMPRODUCT((事故データ!$AO$4:$AO$364=P$92)*(事故データ!$X$4:$X$364=$C97)*(事故データ!$V$4:$V$364=1))</f>
        <v>0</v>
      </c>
      <c r="Q97" s="637">
        <f>SUMPRODUCT((事故データ!$AO$4:$AO$364=Q$92)*(事故データ!$X$4:$X$364=$C97)*(事故データ!$V$4:$V$364=1))</f>
        <v>0</v>
      </c>
      <c r="R97" s="637">
        <f>SUMPRODUCT((事故データ!$AO$4:$AO$364=R$92)*(事故データ!$X$4:$X$364=$C97)*(事故データ!$V$4:$V$364=1))</f>
        <v>0</v>
      </c>
      <c r="S97" s="637">
        <f>SUMPRODUCT((事故データ!$AO$4:$AO$364=S$92)*(事故データ!$X$4:$X$364=$C97)*(事故データ!$V$4:$V$364=1))</f>
        <v>0</v>
      </c>
      <c r="T97" s="637">
        <f>SUMPRODUCT((事故データ!$AO$4:$AO$364=T$92)*(事故データ!$X$4:$X$364=$C97)*(事故データ!$V$4:$V$364=1))</f>
        <v>1</v>
      </c>
      <c r="U97" s="637">
        <f>SUMPRODUCT((事故データ!$AO$4:$AO$364=U$92)*(事故データ!$X$4:$X$364=$C97)*(事故データ!$V$4:$V$364=1))</f>
        <v>0</v>
      </c>
      <c r="V97" s="637">
        <f>SUMPRODUCT((事故データ!$AO$4:$AO$364=V$92)*(事故データ!$X$4:$X$364=$C97)*(事故データ!$V$4:$V$364=1))</f>
        <v>0</v>
      </c>
      <c r="W97" s="637">
        <f>SUMPRODUCT((事故データ!$AO$4:$AO$364=W$92)*(事故データ!$X$4:$X$364=$C97)*(事故データ!$V$4:$V$364=1))</f>
        <v>0</v>
      </c>
      <c r="X97" s="637">
        <f>SUMPRODUCT((事故データ!$AO$4:$AO$364=X$92)*(事故データ!$X$4:$X$364=$C97)*(事故データ!$V$4:$V$364=1))</f>
        <v>0</v>
      </c>
      <c r="Y97" s="637">
        <f>SUMPRODUCT((事故データ!$AO$4:$AO$364=Y$92)*(事故データ!$X$4:$X$364=$C97)*(事故データ!$V$4:$V$364=1))</f>
        <v>0</v>
      </c>
      <c r="Z97" s="637">
        <f>SUMPRODUCT((事故データ!$AO$4:$AO$364=Z$92)*(事故データ!$X$4:$X$364=$C97)*(事故データ!$V$4:$V$364=1))</f>
        <v>0</v>
      </c>
      <c r="AA97" s="637">
        <f>SUMPRODUCT((事故データ!$AO$4:$AO$364=AA$92)*(事故データ!$X$4:$X$364=$C97)*(事故データ!$V$4:$V$364=1))</f>
        <v>0</v>
      </c>
      <c r="AB97" s="637">
        <f>SUMPRODUCT((事故データ!$AO$4:$AO$364=AB$92)*(事故データ!$X$4:$X$364=$C97)*(事故データ!$V$4:$V$364=1))</f>
        <v>0</v>
      </c>
      <c r="AC97" s="637">
        <f>SUMPRODUCT((事故データ!$AO$4:$AO$364=AC$92)*(事故データ!$X$4:$X$364=$C97)*(事故データ!$V$4:$V$364=1))</f>
        <v>0</v>
      </c>
      <c r="AD97" s="638">
        <f>SUMPRODUCT((事故データ!$AO$4:$AO$364=AD$92)*(事故データ!$X$4:$X$364=$C97)*(事故データ!$V$4:$V$364=1))</f>
        <v>0</v>
      </c>
    </row>
    <row r="98" spans="1:30">
      <c r="A98" s="543"/>
      <c r="B98" s="543">
        <v>2</v>
      </c>
      <c r="C98" s="677" t="str">
        <f>項目入力!C11</f>
        <v>北海道</v>
      </c>
      <c r="D98" s="356">
        <f t="shared" si="11"/>
        <v>0</v>
      </c>
      <c r="E98" s="640">
        <f t="shared" si="13"/>
        <v>0</v>
      </c>
      <c r="F98" s="641">
        <f>SUMPRODUCT((事故データ!$AO$4:$AO$364=F$92)*(事故データ!$X$4:$X$364=$C98)*(事故データ!$V$4:$V$364=1))</f>
        <v>0</v>
      </c>
      <c r="G98" s="642">
        <f>SUMPRODUCT((事故データ!$AO$4:$AO$364=G$92)*(事故データ!$X$4:$X$364=$C98)*(事故データ!$V$4:$V$364=1))</f>
        <v>0</v>
      </c>
      <c r="H98" s="642">
        <f>SUMPRODUCT((事故データ!$AO$4:$AO$364=H$92)*(事故データ!$X$4:$X$364=$C98)*(事故データ!$V$4:$V$364=1))</f>
        <v>0</v>
      </c>
      <c r="I98" s="642">
        <f>SUMPRODUCT((事故データ!$AO$4:$AO$364=I$92)*(事故データ!$X$4:$X$364=$C98)*(事故データ!$V$4:$V$364=1))</f>
        <v>0</v>
      </c>
      <c r="J98" s="642">
        <f>SUMPRODUCT((事故データ!$AO$4:$AO$364=J$92)*(事故データ!$X$4:$X$364=$C98)*(事故データ!$V$4:$V$364=1))</f>
        <v>0</v>
      </c>
      <c r="K98" s="642">
        <f>SUMPRODUCT((事故データ!$AO$4:$AO$364=K$92)*(事故データ!$X$4:$X$364=$C98)*(事故データ!$V$4:$V$364=1))</f>
        <v>0</v>
      </c>
      <c r="L98" s="642">
        <f>SUMPRODUCT((事故データ!$AO$4:$AO$364=L$92)*(事故データ!$X$4:$X$364=$C98)*(事故データ!$V$4:$V$364=1))</f>
        <v>0</v>
      </c>
      <c r="M98" s="642">
        <f>SUMPRODUCT((事故データ!$AO$4:$AO$364=M$92)*(事故データ!$X$4:$X$364=$C98)*(事故データ!$V$4:$V$364=1))</f>
        <v>0</v>
      </c>
      <c r="N98" s="642">
        <f>SUMPRODUCT((事故データ!$AO$4:$AO$364=N$92)*(事故データ!$X$4:$X$364=$C98)*(事故データ!$V$4:$V$364=1))</f>
        <v>0</v>
      </c>
      <c r="O98" s="642">
        <f>SUMPRODUCT((事故データ!$AO$4:$AO$364=O$92)*(事故データ!$X$4:$X$364=$C98)*(事故データ!$V$4:$V$364=1))</f>
        <v>0</v>
      </c>
      <c r="P98" s="642">
        <f>SUMPRODUCT((事故データ!$AO$4:$AO$364=P$92)*(事故データ!$X$4:$X$364=$C98)*(事故データ!$V$4:$V$364=1))</f>
        <v>0</v>
      </c>
      <c r="Q98" s="642">
        <f>SUMPRODUCT((事故データ!$AO$4:$AO$364=Q$92)*(事故データ!$X$4:$X$364=$C98)*(事故データ!$V$4:$V$364=1))</f>
        <v>0</v>
      </c>
      <c r="R98" s="642">
        <f>SUMPRODUCT((事故データ!$AO$4:$AO$364=R$92)*(事故データ!$X$4:$X$364=$C98)*(事故データ!$V$4:$V$364=1))</f>
        <v>0</v>
      </c>
      <c r="S98" s="642">
        <f>SUMPRODUCT((事故データ!$AO$4:$AO$364=S$92)*(事故データ!$X$4:$X$364=$C98)*(事故データ!$V$4:$V$364=1))</f>
        <v>0</v>
      </c>
      <c r="T98" s="642">
        <f>SUMPRODUCT((事故データ!$AO$4:$AO$364=T$92)*(事故データ!$X$4:$X$364=$C98)*(事故データ!$V$4:$V$364=1))</f>
        <v>0</v>
      </c>
      <c r="U98" s="642">
        <f>SUMPRODUCT((事故データ!$AO$4:$AO$364=U$92)*(事故データ!$X$4:$X$364=$C98)*(事故データ!$V$4:$V$364=1))</f>
        <v>0</v>
      </c>
      <c r="V98" s="642">
        <f>SUMPRODUCT((事故データ!$AO$4:$AO$364=V$92)*(事故データ!$X$4:$X$364=$C98)*(事故データ!$V$4:$V$364=1))</f>
        <v>0</v>
      </c>
      <c r="W98" s="642">
        <f>SUMPRODUCT((事故データ!$AO$4:$AO$364=W$92)*(事故データ!$X$4:$X$364=$C98)*(事故データ!$V$4:$V$364=1))</f>
        <v>0</v>
      </c>
      <c r="X98" s="642">
        <f>SUMPRODUCT((事故データ!$AO$4:$AO$364=X$92)*(事故データ!$X$4:$X$364=$C98)*(事故データ!$V$4:$V$364=1))</f>
        <v>0</v>
      </c>
      <c r="Y98" s="642">
        <f>SUMPRODUCT((事故データ!$AO$4:$AO$364=Y$92)*(事故データ!$X$4:$X$364=$C98)*(事故データ!$V$4:$V$364=1))</f>
        <v>0</v>
      </c>
      <c r="Z98" s="642">
        <f>SUMPRODUCT((事故データ!$AO$4:$AO$364=Z$92)*(事故データ!$X$4:$X$364=$C98)*(事故データ!$V$4:$V$364=1))</f>
        <v>0</v>
      </c>
      <c r="AA98" s="642">
        <f>SUMPRODUCT((事故データ!$AO$4:$AO$364=AA$92)*(事故データ!$X$4:$X$364=$C98)*(事故データ!$V$4:$V$364=1))</f>
        <v>0</v>
      </c>
      <c r="AB98" s="642">
        <f>SUMPRODUCT((事故データ!$AO$4:$AO$364=AB$92)*(事故データ!$X$4:$X$364=$C98)*(事故データ!$V$4:$V$364=1))</f>
        <v>0</v>
      </c>
      <c r="AC98" s="642">
        <f>SUMPRODUCT((事故データ!$AO$4:$AO$364=AC$92)*(事故データ!$X$4:$X$364=$C98)*(事故データ!$V$4:$V$364=1))</f>
        <v>0</v>
      </c>
      <c r="AD98" s="643">
        <f>SUMPRODUCT((事故データ!$AO$4:$AO$364=AD$92)*(事故データ!$X$4:$X$364=$C98)*(事故データ!$V$4:$V$364=1))</f>
        <v>0</v>
      </c>
    </row>
    <row r="99" spans="1:30">
      <c r="A99" s="543"/>
      <c r="B99" s="543">
        <v>3</v>
      </c>
      <c r="C99" s="677" t="str">
        <f>項目入力!C12</f>
        <v>東北</v>
      </c>
      <c r="D99" s="356">
        <f t="shared" si="11"/>
        <v>0</v>
      </c>
      <c r="E99" s="640">
        <f t="shared" si="13"/>
        <v>0</v>
      </c>
      <c r="F99" s="641">
        <f>SUMPRODUCT((事故データ!$AO$4:$AO$364=F$92)*(事故データ!$X$4:$X$364=$C99)*(事故データ!$V$4:$V$364=1))</f>
        <v>0</v>
      </c>
      <c r="G99" s="642">
        <f>SUMPRODUCT((事故データ!$AO$4:$AO$364=G$92)*(事故データ!$X$4:$X$364=$C99)*(事故データ!$V$4:$V$364=1))</f>
        <v>0</v>
      </c>
      <c r="H99" s="642">
        <f>SUMPRODUCT((事故データ!$AO$4:$AO$364=H$92)*(事故データ!$X$4:$X$364=$C99)*(事故データ!$V$4:$V$364=1))</f>
        <v>0</v>
      </c>
      <c r="I99" s="642">
        <f>SUMPRODUCT((事故データ!$AO$4:$AO$364=I$92)*(事故データ!$X$4:$X$364=$C99)*(事故データ!$V$4:$V$364=1))</f>
        <v>0</v>
      </c>
      <c r="J99" s="642">
        <f>SUMPRODUCT((事故データ!$AO$4:$AO$364=J$92)*(事故データ!$X$4:$X$364=$C99)*(事故データ!$V$4:$V$364=1))</f>
        <v>0</v>
      </c>
      <c r="K99" s="642">
        <f>SUMPRODUCT((事故データ!$AO$4:$AO$364=K$92)*(事故データ!$X$4:$X$364=$C99)*(事故データ!$V$4:$V$364=1))</f>
        <v>0</v>
      </c>
      <c r="L99" s="642">
        <f>SUMPRODUCT((事故データ!$AO$4:$AO$364=L$92)*(事故データ!$X$4:$X$364=$C99)*(事故データ!$V$4:$V$364=1))</f>
        <v>0</v>
      </c>
      <c r="M99" s="642">
        <f>SUMPRODUCT((事故データ!$AO$4:$AO$364=M$92)*(事故データ!$X$4:$X$364=$C99)*(事故データ!$V$4:$V$364=1))</f>
        <v>0</v>
      </c>
      <c r="N99" s="642">
        <f>SUMPRODUCT((事故データ!$AO$4:$AO$364=N$92)*(事故データ!$X$4:$X$364=$C99)*(事故データ!$V$4:$V$364=1))</f>
        <v>0</v>
      </c>
      <c r="O99" s="642">
        <f>SUMPRODUCT((事故データ!$AO$4:$AO$364=O$92)*(事故データ!$X$4:$X$364=$C99)*(事故データ!$V$4:$V$364=1))</f>
        <v>0</v>
      </c>
      <c r="P99" s="642">
        <f>SUMPRODUCT((事故データ!$AO$4:$AO$364=P$92)*(事故データ!$X$4:$X$364=$C99)*(事故データ!$V$4:$V$364=1))</f>
        <v>0</v>
      </c>
      <c r="Q99" s="642">
        <f>SUMPRODUCT((事故データ!$AO$4:$AO$364=Q$92)*(事故データ!$X$4:$X$364=$C99)*(事故データ!$V$4:$V$364=1))</f>
        <v>0</v>
      </c>
      <c r="R99" s="642">
        <f>SUMPRODUCT((事故データ!$AO$4:$AO$364=R$92)*(事故データ!$X$4:$X$364=$C99)*(事故データ!$V$4:$V$364=1))</f>
        <v>0</v>
      </c>
      <c r="S99" s="642">
        <f>SUMPRODUCT((事故データ!$AO$4:$AO$364=S$92)*(事故データ!$X$4:$X$364=$C99)*(事故データ!$V$4:$V$364=1))</f>
        <v>0</v>
      </c>
      <c r="T99" s="642">
        <f>SUMPRODUCT((事故データ!$AO$4:$AO$364=T$92)*(事故データ!$X$4:$X$364=$C99)*(事故データ!$V$4:$V$364=1))</f>
        <v>0</v>
      </c>
      <c r="U99" s="642">
        <f>SUMPRODUCT((事故データ!$AO$4:$AO$364=U$92)*(事故データ!$X$4:$X$364=$C99)*(事故データ!$V$4:$V$364=1))</f>
        <v>0</v>
      </c>
      <c r="V99" s="642">
        <f>SUMPRODUCT((事故データ!$AO$4:$AO$364=V$92)*(事故データ!$X$4:$X$364=$C99)*(事故データ!$V$4:$V$364=1))</f>
        <v>0</v>
      </c>
      <c r="W99" s="642">
        <f>SUMPRODUCT((事故データ!$AO$4:$AO$364=W$92)*(事故データ!$X$4:$X$364=$C99)*(事故データ!$V$4:$V$364=1))</f>
        <v>0</v>
      </c>
      <c r="X99" s="642">
        <f>SUMPRODUCT((事故データ!$AO$4:$AO$364=X$92)*(事故データ!$X$4:$X$364=$C99)*(事故データ!$V$4:$V$364=1))</f>
        <v>0</v>
      </c>
      <c r="Y99" s="642">
        <f>SUMPRODUCT((事故データ!$AO$4:$AO$364=Y$92)*(事故データ!$X$4:$X$364=$C99)*(事故データ!$V$4:$V$364=1))</f>
        <v>0</v>
      </c>
      <c r="Z99" s="642">
        <f>SUMPRODUCT((事故データ!$AO$4:$AO$364=Z$92)*(事故データ!$X$4:$X$364=$C99)*(事故データ!$V$4:$V$364=1))</f>
        <v>0</v>
      </c>
      <c r="AA99" s="642">
        <f>SUMPRODUCT((事故データ!$AO$4:$AO$364=AA$92)*(事故データ!$X$4:$X$364=$C99)*(事故データ!$V$4:$V$364=1))</f>
        <v>0</v>
      </c>
      <c r="AB99" s="642">
        <f>SUMPRODUCT((事故データ!$AO$4:$AO$364=AB$92)*(事故データ!$X$4:$X$364=$C99)*(事故データ!$V$4:$V$364=1))</f>
        <v>0</v>
      </c>
      <c r="AC99" s="642">
        <f>SUMPRODUCT((事故データ!$AO$4:$AO$364=AC$92)*(事故データ!$X$4:$X$364=$C99)*(事故データ!$V$4:$V$364=1))</f>
        <v>0</v>
      </c>
      <c r="AD99" s="643">
        <f>SUMPRODUCT((事故データ!$AO$4:$AO$364=AD$92)*(事故データ!$X$4:$X$364=$C99)*(事故データ!$V$4:$V$364=1))</f>
        <v>0</v>
      </c>
    </row>
    <row r="100" spans="1:30">
      <c r="A100" s="543"/>
      <c r="B100" s="543">
        <v>4</v>
      </c>
      <c r="C100" s="677" t="str">
        <f>項目入力!C13</f>
        <v>関東</v>
      </c>
      <c r="D100" s="356">
        <f t="shared" si="11"/>
        <v>7</v>
      </c>
      <c r="E100" s="640">
        <f t="shared" si="13"/>
        <v>0.2413793103448276</v>
      </c>
      <c r="F100" s="641">
        <f>SUMPRODUCT((事故データ!$AO$4:$AO$364=F$92)*(事故データ!$X$4:$X$364=$C100)*(事故データ!$V$4:$V$364=1))</f>
        <v>0</v>
      </c>
      <c r="G100" s="642">
        <f>SUMPRODUCT((事故データ!$AO$4:$AO$364=G$92)*(事故データ!$X$4:$X$364=$C100)*(事故データ!$V$4:$V$364=1))</f>
        <v>0</v>
      </c>
      <c r="H100" s="642">
        <f>SUMPRODUCT((事故データ!$AO$4:$AO$364=H$92)*(事故データ!$X$4:$X$364=$C100)*(事故データ!$V$4:$V$364=1))</f>
        <v>0</v>
      </c>
      <c r="I100" s="642">
        <f>SUMPRODUCT((事故データ!$AO$4:$AO$364=I$92)*(事故データ!$X$4:$X$364=$C100)*(事故データ!$V$4:$V$364=1))</f>
        <v>0</v>
      </c>
      <c r="J100" s="642">
        <f>SUMPRODUCT((事故データ!$AO$4:$AO$364=J$92)*(事故データ!$X$4:$X$364=$C100)*(事故データ!$V$4:$V$364=1))</f>
        <v>0</v>
      </c>
      <c r="K100" s="642">
        <f>SUMPRODUCT((事故データ!$AO$4:$AO$364=K$92)*(事故データ!$X$4:$X$364=$C100)*(事故データ!$V$4:$V$364=1))</f>
        <v>0</v>
      </c>
      <c r="L100" s="642">
        <f>SUMPRODUCT((事故データ!$AO$4:$AO$364=L$92)*(事故データ!$X$4:$X$364=$C100)*(事故データ!$V$4:$V$364=1))</f>
        <v>1</v>
      </c>
      <c r="M100" s="642">
        <f>SUMPRODUCT((事故データ!$AO$4:$AO$364=M$92)*(事故データ!$X$4:$X$364=$C100)*(事故データ!$V$4:$V$364=1))</f>
        <v>1</v>
      </c>
      <c r="N100" s="642">
        <f>SUMPRODUCT((事故データ!$AO$4:$AO$364=N$92)*(事故データ!$X$4:$X$364=$C100)*(事故データ!$V$4:$V$364=1))</f>
        <v>0</v>
      </c>
      <c r="O100" s="642">
        <f>SUMPRODUCT((事故データ!$AO$4:$AO$364=O$92)*(事故データ!$X$4:$X$364=$C100)*(事故データ!$V$4:$V$364=1))</f>
        <v>0</v>
      </c>
      <c r="P100" s="642">
        <f>SUMPRODUCT((事故データ!$AO$4:$AO$364=P$92)*(事故データ!$X$4:$X$364=$C100)*(事故データ!$V$4:$V$364=1))</f>
        <v>0</v>
      </c>
      <c r="Q100" s="642">
        <f>SUMPRODUCT((事故データ!$AO$4:$AO$364=Q$92)*(事故データ!$X$4:$X$364=$C100)*(事故データ!$V$4:$V$364=1))</f>
        <v>0</v>
      </c>
      <c r="R100" s="642">
        <f>SUMPRODUCT((事故データ!$AO$4:$AO$364=R$92)*(事故データ!$X$4:$X$364=$C100)*(事故データ!$V$4:$V$364=1))</f>
        <v>0</v>
      </c>
      <c r="S100" s="642">
        <f>SUMPRODUCT((事故データ!$AO$4:$AO$364=S$92)*(事故データ!$X$4:$X$364=$C100)*(事故データ!$V$4:$V$364=1))</f>
        <v>0</v>
      </c>
      <c r="T100" s="642">
        <f>SUMPRODUCT((事故データ!$AO$4:$AO$364=T$92)*(事故データ!$X$4:$X$364=$C100)*(事故データ!$V$4:$V$364=1))</f>
        <v>1</v>
      </c>
      <c r="U100" s="642">
        <f>SUMPRODUCT((事故データ!$AO$4:$AO$364=U$92)*(事故データ!$X$4:$X$364=$C100)*(事故データ!$V$4:$V$364=1))</f>
        <v>2</v>
      </c>
      <c r="V100" s="642">
        <f>SUMPRODUCT((事故データ!$AO$4:$AO$364=V$92)*(事故データ!$X$4:$X$364=$C100)*(事故データ!$V$4:$V$364=1))</f>
        <v>0</v>
      </c>
      <c r="W100" s="642">
        <f>SUMPRODUCT((事故データ!$AO$4:$AO$364=W$92)*(事故データ!$X$4:$X$364=$C100)*(事故データ!$V$4:$V$364=1))</f>
        <v>1</v>
      </c>
      <c r="X100" s="642">
        <f>SUMPRODUCT((事故データ!$AO$4:$AO$364=X$92)*(事故データ!$X$4:$X$364=$C100)*(事故データ!$V$4:$V$364=1))</f>
        <v>0</v>
      </c>
      <c r="Y100" s="642">
        <f>SUMPRODUCT((事故データ!$AO$4:$AO$364=Y$92)*(事故データ!$X$4:$X$364=$C100)*(事故データ!$V$4:$V$364=1))</f>
        <v>0</v>
      </c>
      <c r="Z100" s="642">
        <f>SUMPRODUCT((事故データ!$AO$4:$AO$364=Z$92)*(事故データ!$X$4:$X$364=$C100)*(事故データ!$V$4:$V$364=1))</f>
        <v>1</v>
      </c>
      <c r="AA100" s="642">
        <f>SUMPRODUCT((事故データ!$AO$4:$AO$364=AA$92)*(事故データ!$X$4:$X$364=$C100)*(事故データ!$V$4:$V$364=1))</f>
        <v>0</v>
      </c>
      <c r="AB100" s="642">
        <f>SUMPRODUCT((事故データ!$AO$4:$AO$364=AB$92)*(事故データ!$X$4:$X$364=$C100)*(事故データ!$V$4:$V$364=1))</f>
        <v>0</v>
      </c>
      <c r="AC100" s="642">
        <f>SUMPRODUCT((事故データ!$AO$4:$AO$364=AC$92)*(事故データ!$X$4:$X$364=$C100)*(事故データ!$V$4:$V$364=1))</f>
        <v>0</v>
      </c>
      <c r="AD100" s="643">
        <f>SUMPRODUCT((事故データ!$AO$4:$AO$364=AD$92)*(事故データ!$X$4:$X$364=$C100)*(事故データ!$V$4:$V$364=1))</f>
        <v>0</v>
      </c>
    </row>
    <row r="101" spans="1:30">
      <c r="A101" s="543"/>
      <c r="B101" s="543">
        <v>5</v>
      </c>
      <c r="C101" s="677" t="str">
        <f>項目入力!C14</f>
        <v>東海</v>
      </c>
      <c r="D101" s="356">
        <f t="shared" si="11"/>
        <v>4</v>
      </c>
      <c r="E101" s="640">
        <f t="shared" si="13"/>
        <v>0.13793103448275862</v>
      </c>
      <c r="F101" s="641">
        <f>SUMPRODUCT((事故データ!$AO$4:$AO$364=F$92)*(事故データ!$X$4:$X$364=$C101)*(事故データ!$V$4:$V$364=1))</f>
        <v>0</v>
      </c>
      <c r="G101" s="642">
        <f>SUMPRODUCT((事故データ!$AO$4:$AO$364=G$92)*(事故データ!$X$4:$X$364=$C101)*(事故データ!$V$4:$V$364=1))</f>
        <v>0</v>
      </c>
      <c r="H101" s="642">
        <f>SUMPRODUCT((事故データ!$AO$4:$AO$364=H$92)*(事故データ!$X$4:$X$364=$C101)*(事故データ!$V$4:$V$364=1))</f>
        <v>0</v>
      </c>
      <c r="I101" s="642">
        <f>SUMPRODUCT((事故データ!$AO$4:$AO$364=I$92)*(事故データ!$X$4:$X$364=$C101)*(事故データ!$V$4:$V$364=1))</f>
        <v>0</v>
      </c>
      <c r="J101" s="642">
        <f>SUMPRODUCT((事故データ!$AO$4:$AO$364=J$92)*(事故データ!$X$4:$X$364=$C101)*(事故データ!$V$4:$V$364=1))</f>
        <v>1</v>
      </c>
      <c r="K101" s="642">
        <f>SUMPRODUCT((事故データ!$AO$4:$AO$364=K$92)*(事故データ!$X$4:$X$364=$C101)*(事故データ!$V$4:$V$364=1))</f>
        <v>0</v>
      </c>
      <c r="L101" s="642">
        <f>SUMPRODUCT((事故データ!$AO$4:$AO$364=L$92)*(事故データ!$X$4:$X$364=$C101)*(事故データ!$V$4:$V$364=1))</f>
        <v>0</v>
      </c>
      <c r="M101" s="642">
        <f>SUMPRODUCT((事故データ!$AO$4:$AO$364=M$92)*(事故データ!$X$4:$X$364=$C101)*(事故データ!$V$4:$V$364=1))</f>
        <v>1</v>
      </c>
      <c r="N101" s="642">
        <f>SUMPRODUCT((事故データ!$AO$4:$AO$364=N$92)*(事故データ!$X$4:$X$364=$C101)*(事故データ!$V$4:$V$364=1))</f>
        <v>0</v>
      </c>
      <c r="O101" s="642">
        <f>SUMPRODUCT((事故データ!$AO$4:$AO$364=O$92)*(事故データ!$X$4:$X$364=$C101)*(事故データ!$V$4:$V$364=1))</f>
        <v>0</v>
      </c>
      <c r="P101" s="642">
        <f>SUMPRODUCT((事故データ!$AO$4:$AO$364=P$92)*(事故データ!$X$4:$X$364=$C101)*(事故データ!$V$4:$V$364=1))</f>
        <v>0</v>
      </c>
      <c r="Q101" s="642">
        <f>SUMPRODUCT((事故データ!$AO$4:$AO$364=Q$92)*(事故データ!$X$4:$X$364=$C101)*(事故データ!$V$4:$V$364=1))</f>
        <v>0</v>
      </c>
      <c r="R101" s="642">
        <f>SUMPRODUCT((事故データ!$AO$4:$AO$364=R$92)*(事故データ!$X$4:$X$364=$C101)*(事故データ!$V$4:$V$364=1))</f>
        <v>0</v>
      </c>
      <c r="S101" s="642">
        <f>SUMPRODUCT((事故データ!$AO$4:$AO$364=S$92)*(事故データ!$X$4:$X$364=$C101)*(事故データ!$V$4:$V$364=1))</f>
        <v>0</v>
      </c>
      <c r="T101" s="642">
        <f>SUMPRODUCT((事故データ!$AO$4:$AO$364=T$92)*(事故データ!$X$4:$X$364=$C101)*(事故データ!$V$4:$V$364=1))</f>
        <v>1</v>
      </c>
      <c r="U101" s="642">
        <f>SUMPRODUCT((事故データ!$AO$4:$AO$364=U$92)*(事故データ!$X$4:$X$364=$C101)*(事故データ!$V$4:$V$364=1))</f>
        <v>1</v>
      </c>
      <c r="V101" s="642">
        <f>SUMPRODUCT((事故データ!$AO$4:$AO$364=V$92)*(事故データ!$X$4:$X$364=$C101)*(事故データ!$V$4:$V$364=1))</f>
        <v>0</v>
      </c>
      <c r="W101" s="642">
        <f>SUMPRODUCT((事故データ!$AO$4:$AO$364=W$92)*(事故データ!$X$4:$X$364=$C101)*(事故データ!$V$4:$V$364=1))</f>
        <v>0</v>
      </c>
      <c r="X101" s="642">
        <f>SUMPRODUCT((事故データ!$AO$4:$AO$364=X$92)*(事故データ!$X$4:$X$364=$C101)*(事故データ!$V$4:$V$364=1))</f>
        <v>0</v>
      </c>
      <c r="Y101" s="642">
        <f>SUMPRODUCT((事故データ!$AO$4:$AO$364=Y$92)*(事故データ!$X$4:$X$364=$C101)*(事故データ!$V$4:$V$364=1))</f>
        <v>0</v>
      </c>
      <c r="Z101" s="642">
        <f>SUMPRODUCT((事故データ!$AO$4:$AO$364=Z$92)*(事故データ!$X$4:$X$364=$C101)*(事故データ!$V$4:$V$364=1))</f>
        <v>0</v>
      </c>
      <c r="AA101" s="642">
        <f>SUMPRODUCT((事故データ!$AO$4:$AO$364=AA$92)*(事故データ!$X$4:$X$364=$C101)*(事故データ!$V$4:$V$364=1))</f>
        <v>0</v>
      </c>
      <c r="AB101" s="642">
        <f>SUMPRODUCT((事故データ!$AO$4:$AO$364=AB$92)*(事故データ!$X$4:$X$364=$C101)*(事故データ!$V$4:$V$364=1))</f>
        <v>0</v>
      </c>
      <c r="AC101" s="642">
        <f>SUMPRODUCT((事故データ!$AO$4:$AO$364=AC$92)*(事故データ!$X$4:$X$364=$C101)*(事故データ!$V$4:$V$364=1))</f>
        <v>0</v>
      </c>
      <c r="AD101" s="643">
        <f>SUMPRODUCT((事故データ!$AO$4:$AO$364=AD$92)*(事故データ!$X$4:$X$364=$C101)*(事故データ!$V$4:$V$364=1))</f>
        <v>0</v>
      </c>
    </row>
    <row r="102" spans="1:30">
      <c r="A102" s="543"/>
      <c r="B102" s="543">
        <v>6</v>
      </c>
      <c r="C102" s="677" t="str">
        <f>項目入力!C15</f>
        <v>関東</v>
      </c>
      <c r="D102" s="356">
        <f t="shared" si="11"/>
        <v>7</v>
      </c>
      <c r="E102" s="640">
        <f t="shared" si="13"/>
        <v>0.2413793103448276</v>
      </c>
      <c r="F102" s="641">
        <f>SUMPRODUCT((事故データ!$AO$4:$AO$364=F$92)*(事故データ!$X$4:$X$364=$C102)*(事故データ!$V$4:$V$364=1))</f>
        <v>0</v>
      </c>
      <c r="G102" s="642">
        <f>SUMPRODUCT((事故データ!$AO$4:$AO$364=G$92)*(事故データ!$X$4:$X$364=$C102)*(事故データ!$V$4:$V$364=1))</f>
        <v>0</v>
      </c>
      <c r="H102" s="642">
        <f>SUMPRODUCT((事故データ!$AO$4:$AO$364=H$92)*(事故データ!$X$4:$X$364=$C102)*(事故データ!$V$4:$V$364=1))</f>
        <v>0</v>
      </c>
      <c r="I102" s="642">
        <f>SUMPRODUCT((事故データ!$AO$4:$AO$364=I$92)*(事故データ!$X$4:$X$364=$C102)*(事故データ!$V$4:$V$364=1))</f>
        <v>0</v>
      </c>
      <c r="J102" s="642">
        <f>SUMPRODUCT((事故データ!$AO$4:$AO$364=J$92)*(事故データ!$X$4:$X$364=$C102)*(事故データ!$V$4:$V$364=1))</f>
        <v>0</v>
      </c>
      <c r="K102" s="642">
        <f>SUMPRODUCT((事故データ!$AO$4:$AO$364=K$92)*(事故データ!$X$4:$X$364=$C102)*(事故データ!$V$4:$V$364=1))</f>
        <v>0</v>
      </c>
      <c r="L102" s="642">
        <f>SUMPRODUCT((事故データ!$AO$4:$AO$364=L$92)*(事故データ!$X$4:$X$364=$C102)*(事故データ!$V$4:$V$364=1))</f>
        <v>1</v>
      </c>
      <c r="M102" s="642">
        <f>SUMPRODUCT((事故データ!$AO$4:$AO$364=M$92)*(事故データ!$X$4:$X$364=$C102)*(事故データ!$V$4:$V$364=1))</f>
        <v>1</v>
      </c>
      <c r="N102" s="642">
        <f>SUMPRODUCT((事故データ!$AO$4:$AO$364=N$92)*(事故データ!$X$4:$X$364=$C102)*(事故データ!$V$4:$V$364=1))</f>
        <v>0</v>
      </c>
      <c r="O102" s="642">
        <f>SUMPRODUCT((事故データ!$AO$4:$AO$364=O$92)*(事故データ!$X$4:$X$364=$C102)*(事故データ!$V$4:$V$364=1))</f>
        <v>0</v>
      </c>
      <c r="P102" s="642">
        <f>SUMPRODUCT((事故データ!$AO$4:$AO$364=P$92)*(事故データ!$X$4:$X$364=$C102)*(事故データ!$V$4:$V$364=1))</f>
        <v>0</v>
      </c>
      <c r="Q102" s="642">
        <f>SUMPRODUCT((事故データ!$AO$4:$AO$364=Q$92)*(事故データ!$X$4:$X$364=$C102)*(事故データ!$V$4:$V$364=1))</f>
        <v>0</v>
      </c>
      <c r="R102" s="642">
        <f>SUMPRODUCT((事故データ!$AO$4:$AO$364=R$92)*(事故データ!$X$4:$X$364=$C102)*(事故データ!$V$4:$V$364=1))</f>
        <v>0</v>
      </c>
      <c r="S102" s="642">
        <f>SUMPRODUCT((事故データ!$AO$4:$AO$364=S$92)*(事故データ!$X$4:$X$364=$C102)*(事故データ!$V$4:$V$364=1))</f>
        <v>0</v>
      </c>
      <c r="T102" s="642">
        <f>SUMPRODUCT((事故データ!$AO$4:$AO$364=T$92)*(事故データ!$X$4:$X$364=$C102)*(事故データ!$V$4:$V$364=1))</f>
        <v>1</v>
      </c>
      <c r="U102" s="642">
        <f>SUMPRODUCT((事故データ!$AO$4:$AO$364=U$92)*(事故データ!$X$4:$X$364=$C102)*(事故データ!$V$4:$V$364=1))</f>
        <v>2</v>
      </c>
      <c r="V102" s="642">
        <f>SUMPRODUCT((事故データ!$AO$4:$AO$364=V$92)*(事故データ!$X$4:$X$364=$C102)*(事故データ!$V$4:$V$364=1))</f>
        <v>0</v>
      </c>
      <c r="W102" s="642">
        <f>SUMPRODUCT((事故データ!$AO$4:$AO$364=W$92)*(事故データ!$X$4:$X$364=$C102)*(事故データ!$V$4:$V$364=1))</f>
        <v>1</v>
      </c>
      <c r="X102" s="642">
        <f>SUMPRODUCT((事故データ!$AO$4:$AO$364=X$92)*(事故データ!$X$4:$X$364=$C102)*(事故データ!$V$4:$V$364=1))</f>
        <v>0</v>
      </c>
      <c r="Y102" s="642">
        <f>SUMPRODUCT((事故データ!$AO$4:$AO$364=Y$92)*(事故データ!$X$4:$X$364=$C102)*(事故データ!$V$4:$V$364=1))</f>
        <v>0</v>
      </c>
      <c r="Z102" s="642">
        <f>SUMPRODUCT((事故データ!$AO$4:$AO$364=Z$92)*(事故データ!$X$4:$X$364=$C102)*(事故データ!$V$4:$V$364=1))</f>
        <v>1</v>
      </c>
      <c r="AA102" s="642">
        <f>SUMPRODUCT((事故データ!$AO$4:$AO$364=AA$92)*(事故データ!$X$4:$X$364=$C102)*(事故データ!$V$4:$V$364=1))</f>
        <v>0</v>
      </c>
      <c r="AB102" s="642">
        <f>SUMPRODUCT((事故データ!$AO$4:$AO$364=AB$92)*(事故データ!$X$4:$X$364=$C102)*(事故データ!$V$4:$V$364=1))</f>
        <v>0</v>
      </c>
      <c r="AC102" s="642">
        <f>SUMPRODUCT((事故データ!$AO$4:$AO$364=AC$92)*(事故データ!$X$4:$X$364=$C102)*(事故データ!$V$4:$V$364=1))</f>
        <v>0</v>
      </c>
      <c r="AD102" s="643">
        <f>SUMPRODUCT((事故データ!$AO$4:$AO$364=AD$92)*(事故データ!$X$4:$X$364=$C102)*(事故データ!$V$4:$V$364=1))</f>
        <v>0</v>
      </c>
    </row>
    <row r="103" spans="1:30">
      <c r="A103" s="543"/>
      <c r="B103" s="543">
        <v>7</v>
      </c>
      <c r="C103" s="677" t="str">
        <f>項目入力!C16</f>
        <v>中国</v>
      </c>
      <c r="D103" s="356">
        <f t="shared" si="11"/>
        <v>1</v>
      </c>
      <c r="E103" s="640">
        <f t="shared" si="13"/>
        <v>3.4482758620689655E-2</v>
      </c>
      <c r="F103" s="641">
        <f>SUMPRODUCT((事故データ!$AO$4:$AO$364=F$92)*(事故データ!$X$4:$X$364=$C103)*(事故データ!$V$4:$V$364=1))</f>
        <v>0</v>
      </c>
      <c r="G103" s="642">
        <f>SUMPRODUCT((事故データ!$AO$4:$AO$364=G$92)*(事故データ!$X$4:$X$364=$C103)*(事故データ!$V$4:$V$364=1))</f>
        <v>0</v>
      </c>
      <c r="H103" s="642">
        <f>SUMPRODUCT((事故データ!$AO$4:$AO$364=H$92)*(事故データ!$X$4:$X$364=$C103)*(事故データ!$V$4:$V$364=1))</f>
        <v>0</v>
      </c>
      <c r="I103" s="642">
        <f>SUMPRODUCT((事故データ!$AO$4:$AO$364=I$92)*(事故データ!$X$4:$X$364=$C103)*(事故データ!$V$4:$V$364=1))</f>
        <v>0</v>
      </c>
      <c r="J103" s="642">
        <f>SUMPRODUCT((事故データ!$AO$4:$AO$364=J$92)*(事故データ!$X$4:$X$364=$C103)*(事故データ!$V$4:$V$364=1))</f>
        <v>0</v>
      </c>
      <c r="K103" s="642">
        <f>SUMPRODUCT((事故データ!$AO$4:$AO$364=K$92)*(事故データ!$X$4:$X$364=$C103)*(事故データ!$V$4:$V$364=1))</f>
        <v>0</v>
      </c>
      <c r="L103" s="642">
        <f>SUMPRODUCT((事故データ!$AO$4:$AO$364=L$92)*(事故データ!$X$4:$X$364=$C103)*(事故データ!$V$4:$V$364=1))</f>
        <v>0</v>
      </c>
      <c r="M103" s="642">
        <f>SUMPRODUCT((事故データ!$AO$4:$AO$364=M$92)*(事故データ!$X$4:$X$364=$C103)*(事故データ!$V$4:$V$364=1))</f>
        <v>0</v>
      </c>
      <c r="N103" s="642">
        <f>SUMPRODUCT((事故データ!$AO$4:$AO$364=N$92)*(事故データ!$X$4:$X$364=$C103)*(事故データ!$V$4:$V$364=1))</f>
        <v>0</v>
      </c>
      <c r="O103" s="642">
        <f>SUMPRODUCT((事故データ!$AO$4:$AO$364=O$92)*(事故データ!$X$4:$X$364=$C103)*(事故データ!$V$4:$V$364=1))</f>
        <v>0</v>
      </c>
      <c r="P103" s="642">
        <f>SUMPRODUCT((事故データ!$AO$4:$AO$364=P$92)*(事故データ!$X$4:$X$364=$C103)*(事故データ!$V$4:$V$364=1))</f>
        <v>0</v>
      </c>
      <c r="Q103" s="642">
        <f>SUMPRODUCT((事故データ!$AO$4:$AO$364=Q$92)*(事故データ!$X$4:$X$364=$C103)*(事故データ!$V$4:$V$364=1))</f>
        <v>0</v>
      </c>
      <c r="R103" s="642">
        <f>SUMPRODUCT((事故データ!$AO$4:$AO$364=R$92)*(事故データ!$X$4:$X$364=$C103)*(事故データ!$V$4:$V$364=1))</f>
        <v>0</v>
      </c>
      <c r="S103" s="642">
        <f>SUMPRODUCT((事故データ!$AO$4:$AO$364=S$92)*(事故データ!$X$4:$X$364=$C103)*(事故データ!$V$4:$V$364=1))</f>
        <v>0</v>
      </c>
      <c r="T103" s="642">
        <f>SUMPRODUCT((事故データ!$AO$4:$AO$364=T$92)*(事故データ!$X$4:$X$364=$C103)*(事故データ!$V$4:$V$364=1))</f>
        <v>0</v>
      </c>
      <c r="U103" s="642">
        <f>SUMPRODUCT((事故データ!$AO$4:$AO$364=U$92)*(事故データ!$X$4:$X$364=$C103)*(事故データ!$V$4:$V$364=1))</f>
        <v>1</v>
      </c>
      <c r="V103" s="642">
        <f>SUMPRODUCT((事故データ!$AO$4:$AO$364=V$92)*(事故データ!$X$4:$X$364=$C103)*(事故データ!$V$4:$V$364=1))</f>
        <v>0</v>
      </c>
      <c r="W103" s="642">
        <f>SUMPRODUCT((事故データ!$AO$4:$AO$364=W$92)*(事故データ!$X$4:$X$364=$C103)*(事故データ!$V$4:$V$364=1))</f>
        <v>0</v>
      </c>
      <c r="X103" s="642">
        <f>SUMPRODUCT((事故データ!$AO$4:$AO$364=X$92)*(事故データ!$X$4:$X$364=$C103)*(事故データ!$V$4:$V$364=1))</f>
        <v>0</v>
      </c>
      <c r="Y103" s="642">
        <f>SUMPRODUCT((事故データ!$AO$4:$AO$364=Y$92)*(事故データ!$X$4:$X$364=$C103)*(事故データ!$V$4:$V$364=1))</f>
        <v>0</v>
      </c>
      <c r="Z103" s="642">
        <f>SUMPRODUCT((事故データ!$AO$4:$AO$364=Z$92)*(事故データ!$X$4:$X$364=$C103)*(事故データ!$V$4:$V$364=1))</f>
        <v>0</v>
      </c>
      <c r="AA103" s="642">
        <f>SUMPRODUCT((事故データ!$AO$4:$AO$364=AA$92)*(事故データ!$X$4:$X$364=$C103)*(事故データ!$V$4:$V$364=1))</f>
        <v>0</v>
      </c>
      <c r="AB103" s="642">
        <f>SUMPRODUCT((事故データ!$AO$4:$AO$364=AB$92)*(事故データ!$X$4:$X$364=$C103)*(事故データ!$V$4:$V$364=1))</f>
        <v>0</v>
      </c>
      <c r="AC103" s="642">
        <f>SUMPRODUCT((事故データ!$AO$4:$AO$364=AC$92)*(事故データ!$X$4:$X$364=$C103)*(事故データ!$V$4:$V$364=1))</f>
        <v>0</v>
      </c>
      <c r="AD103" s="643">
        <f>SUMPRODUCT((事故データ!$AO$4:$AO$364=AD$92)*(事故データ!$X$4:$X$364=$C103)*(事故データ!$V$4:$V$364=1))</f>
        <v>0</v>
      </c>
    </row>
    <row r="104" spans="1:30">
      <c r="A104" s="543"/>
      <c r="B104" s="543">
        <v>8</v>
      </c>
      <c r="C104" s="677" t="str">
        <f>項目入力!C17</f>
        <v>四国</v>
      </c>
      <c r="D104" s="356">
        <f t="shared" si="11"/>
        <v>1</v>
      </c>
      <c r="E104" s="640">
        <f t="shared" si="13"/>
        <v>3.4482758620689655E-2</v>
      </c>
      <c r="F104" s="641">
        <f>SUMPRODUCT((事故データ!$AO$4:$AO$364=F$92)*(事故データ!$X$4:$X$364=$C104)*(事故データ!$V$4:$V$364=1))</f>
        <v>0</v>
      </c>
      <c r="G104" s="642">
        <f>SUMPRODUCT((事故データ!$AO$4:$AO$364=G$92)*(事故データ!$X$4:$X$364=$C104)*(事故データ!$V$4:$V$364=1))</f>
        <v>0</v>
      </c>
      <c r="H104" s="642">
        <f>SUMPRODUCT((事故データ!$AO$4:$AO$364=H$92)*(事故データ!$X$4:$X$364=$C104)*(事故データ!$V$4:$V$364=1))</f>
        <v>0</v>
      </c>
      <c r="I104" s="642">
        <f>SUMPRODUCT((事故データ!$AO$4:$AO$364=I$92)*(事故データ!$X$4:$X$364=$C104)*(事故データ!$V$4:$V$364=1))</f>
        <v>0</v>
      </c>
      <c r="J104" s="642">
        <f>SUMPRODUCT((事故データ!$AO$4:$AO$364=J$92)*(事故データ!$X$4:$X$364=$C104)*(事故データ!$V$4:$V$364=1))</f>
        <v>0</v>
      </c>
      <c r="K104" s="642">
        <f>SUMPRODUCT((事故データ!$AO$4:$AO$364=K$92)*(事故データ!$X$4:$X$364=$C104)*(事故データ!$V$4:$V$364=1))</f>
        <v>0</v>
      </c>
      <c r="L104" s="642">
        <f>SUMPRODUCT((事故データ!$AO$4:$AO$364=L$92)*(事故データ!$X$4:$X$364=$C104)*(事故データ!$V$4:$V$364=1))</f>
        <v>0</v>
      </c>
      <c r="M104" s="642">
        <f>SUMPRODUCT((事故データ!$AO$4:$AO$364=M$92)*(事故データ!$X$4:$X$364=$C104)*(事故データ!$V$4:$V$364=1))</f>
        <v>0</v>
      </c>
      <c r="N104" s="642">
        <f>SUMPRODUCT((事故データ!$AO$4:$AO$364=N$92)*(事故データ!$X$4:$X$364=$C104)*(事故データ!$V$4:$V$364=1))</f>
        <v>0</v>
      </c>
      <c r="O104" s="642">
        <f>SUMPRODUCT((事故データ!$AO$4:$AO$364=O$92)*(事故データ!$X$4:$X$364=$C104)*(事故データ!$V$4:$V$364=1))</f>
        <v>0</v>
      </c>
      <c r="P104" s="642">
        <f>SUMPRODUCT((事故データ!$AO$4:$AO$364=P$92)*(事故データ!$X$4:$X$364=$C104)*(事故データ!$V$4:$V$364=1))</f>
        <v>0</v>
      </c>
      <c r="Q104" s="642">
        <f>SUMPRODUCT((事故データ!$AO$4:$AO$364=Q$92)*(事故データ!$X$4:$X$364=$C104)*(事故データ!$V$4:$V$364=1))</f>
        <v>0</v>
      </c>
      <c r="R104" s="642">
        <f>SUMPRODUCT((事故データ!$AO$4:$AO$364=R$92)*(事故データ!$X$4:$X$364=$C104)*(事故データ!$V$4:$V$364=1))</f>
        <v>1</v>
      </c>
      <c r="S104" s="642">
        <f>SUMPRODUCT((事故データ!$AO$4:$AO$364=S$92)*(事故データ!$X$4:$X$364=$C104)*(事故データ!$V$4:$V$364=1))</f>
        <v>0</v>
      </c>
      <c r="T104" s="642">
        <f>SUMPRODUCT((事故データ!$AO$4:$AO$364=T$92)*(事故データ!$X$4:$X$364=$C104)*(事故データ!$V$4:$V$364=1))</f>
        <v>0</v>
      </c>
      <c r="U104" s="642">
        <f>SUMPRODUCT((事故データ!$AO$4:$AO$364=U$92)*(事故データ!$X$4:$X$364=$C104)*(事故データ!$V$4:$V$364=1))</f>
        <v>0</v>
      </c>
      <c r="V104" s="642">
        <f>SUMPRODUCT((事故データ!$AO$4:$AO$364=V$92)*(事故データ!$X$4:$X$364=$C104)*(事故データ!$V$4:$V$364=1))</f>
        <v>0</v>
      </c>
      <c r="W104" s="642">
        <f>SUMPRODUCT((事故データ!$AO$4:$AO$364=W$92)*(事故データ!$X$4:$X$364=$C104)*(事故データ!$V$4:$V$364=1))</f>
        <v>0</v>
      </c>
      <c r="X104" s="642">
        <f>SUMPRODUCT((事故データ!$AO$4:$AO$364=X$92)*(事故データ!$X$4:$X$364=$C104)*(事故データ!$V$4:$V$364=1))</f>
        <v>0</v>
      </c>
      <c r="Y104" s="642">
        <f>SUMPRODUCT((事故データ!$AO$4:$AO$364=Y$92)*(事故データ!$X$4:$X$364=$C104)*(事故データ!$V$4:$V$364=1))</f>
        <v>0</v>
      </c>
      <c r="Z104" s="642">
        <f>SUMPRODUCT((事故データ!$AO$4:$AO$364=Z$92)*(事故データ!$X$4:$X$364=$C104)*(事故データ!$V$4:$V$364=1))</f>
        <v>0</v>
      </c>
      <c r="AA104" s="642">
        <f>SUMPRODUCT((事故データ!$AO$4:$AO$364=AA$92)*(事故データ!$X$4:$X$364=$C104)*(事故データ!$V$4:$V$364=1))</f>
        <v>0</v>
      </c>
      <c r="AB104" s="642">
        <f>SUMPRODUCT((事故データ!$AO$4:$AO$364=AB$92)*(事故データ!$X$4:$X$364=$C104)*(事故データ!$V$4:$V$364=1))</f>
        <v>0</v>
      </c>
      <c r="AC104" s="642">
        <f>SUMPRODUCT((事故データ!$AO$4:$AO$364=AC$92)*(事故データ!$X$4:$X$364=$C104)*(事故データ!$V$4:$V$364=1))</f>
        <v>0</v>
      </c>
      <c r="AD104" s="643">
        <f>SUMPRODUCT((事故データ!$AO$4:$AO$364=AD$92)*(事故データ!$X$4:$X$364=$C104)*(事故データ!$V$4:$V$364=1))</f>
        <v>0</v>
      </c>
    </row>
    <row r="105" spans="1:30">
      <c r="A105" s="543"/>
      <c r="B105" s="543">
        <v>9</v>
      </c>
      <c r="C105" s="677" t="str">
        <f>項目入力!C18</f>
        <v>九州</v>
      </c>
      <c r="D105" s="356">
        <f t="shared" si="11"/>
        <v>8</v>
      </c>
      <c r="E105" s="640">
        <f t="shared" si="13"/>
        <v>0.27586206896551724</v>
      </c>
      <c r="F105" s="641">
        <f>SUMPRODUCT((事故データ!$AO$4:$AO$364=F$92)*(事故データ!$X$4:$X$364=$C105)*(事故データ!$V$4:$V$364=1))</f>
        <v>0</v>
      </c>
      <c r="G105" s="642">
        <f>SUMPRODUCT((事故データ!$AO$4:$AO$364=G$92)*(事故データ!$X$4:$X$364=$C105)*(事故データ!$V$4:$V$364=1))</f>
        <v>0</v>
      </c>
      <c r="H105" s="642">
        <f>SUMPRODUCT((事故データ!$AO$4:$AO$364=H$92)*(事故データ!$X$4:$X$364=$C105)*(事故データ!$V$4:$V$364=1))</f>
        <v>0</v>
      </c>
      <c r="I105" s="642">
        <f>SUMPRODUCT((事故データ!$AO$4:$AO$364=I$92)*(事故データ!$X$4:$X$364=$C105)*(事故データ!$V$4:$V$364=1))</f>
        <v>0</v>
      </c>
      <c r="J105" s="642">
        <f>SUMPRODUCT((事故データ!$AO$4:$AO$364=J$92)*(事故データ!$X$4:$X$364=$C105)*(事故データ!$V$4:$V$364=1))</f>
        <v>1</v>
      </c>
      <c r="K105" s="642">
        <f>SUMPRODUCT((事故データ!$AO$4:$AO$364=K$92)*(事故データ!$X$4:$X$364=$C105)*(事故データ!$V$4:$V$364=1))</f>
        <v>0</v>
      </c>
      <c r="L105" s="642">
        <f>SUMPRODUCT((事故データ!$AO$4:$AO$364=L$92)*(事故データ!$X$4:$X$364=$C105)*(事故データ!$V$4:$V$364=1))</f>
        <v>0</v>
      </c>
      <c r="M105" s="642">
        <f>SUMPRODUCT((事故データ!$AO$4:$AO$364=M$92)*(事故データ!$X$4:$X$364=$C105)*(事故データ!$V$4:$V$364=1))</f>
        <v>0</v>
      </c>
      <c r="N105" s="642">
        <f>SUMPRODUCT((事故データ!$AO$4:$AO$364=N$92)*(事故データ!$X$4:$X$364=$C105)*(事故データ!$V$4:$V$364=1))</f>
        <v>1</v>
      </c>
      <c r="O105" s="642">
        <f>SUMPRODUCT((事故データ!$AO$4:$AO$364=O$92)*(事故データ!$X$4:$X$364=$C105)*(事故データ!$V$4:$V$364=1))</f>
        <v>0</v>
      </c>
      <c r="P105" s="642">
        <f>SUMPRODUCT((事故データ!$AO$4:$AO$364=P$92)*(事故データ!$X$4:$X$364=$C105)*(事故データ!$V$4:$V$364=1))</f>
        <v>0</v>
      </c>
      <c r="Q105" s="642">
        <f>SUMPRODUCT((事故データ!$AO$4:$AO$364=Q$92)*(事故データ!$X$4:$X$364=$C105)*(事故データ!$V$4:$V$364=1))</f>
        <v>0</v>
      </c>
      <c r="R105" s="642">
        <f>SUMPRODUCT((事故データ!$AO$4:$AO$364=R$92)*(事故データ!$X$4:$X$364=$C105)*(事故データ!$V$4:$V$364=1))</f>
        <v>0</v>
      </c>
      <c r="S105" s="642">
        <f>SUMPRODUCT((事故データ!$AO$4:$AO$364=S$92)*(事故データ!$X$4:$X$364=$C105)*(事故データ!$V$4:$V$364=1))</f>
        <v>1</v>
      </c>
      <c r="T105" s="642">
        <f>SUMPRODUCT((事故データ!$AO$4:$AO$364=T$92)*(事故データ!$X$4:$X$364=$C105)*(事故データ!$V$4:$V$364=1))</f>
        <v>3</v>
      </c>
      <c r="U105" s="642">
        <f>SUMPRODUCT((事故データ!$AO$4:$AO$364=U$92)*(事故データ!$X$4:$X$364=$C105)*(事故データ!$V$4:$V$364=1))</f>
        <v>0</v>
      </c>
      <c r="V105" s="642">
        <f>SUMPRODUCT((事故データ!$AO$4:$AO$364=V$92)*(事故データ!$X$4:$X$364=$C105)*(事故データ!$V$4:$V$364=1))</f>
        <v>0</v>
      </c>
      <c r="W105" s="642">
        <f>SUMPRODUCT((事故データ!$AO$4:$AO$364=W$92)*(事故データ!$X$4:$X$364=$C105)*(事故データ!$V$4:$V$364=1))</f>
        <v>1</v>
      </c>
      <c r="X105" s="642">
        <f>SUMPRODUCT((事故データ!$AO$4:$AO$364=X$92)*(事故データ!$X$4:$X$364=$C105)*(事故データ!$V$4:$V$364=1))</f>
        <v>1</v>
      </c>
      <c r="Y105" s="642">
        <f>SUMPRODUCT((事故データ!$AO$4:$AO$364=Y$92)*(事故データ!$X$4:$X$364=$C105)*(事故データ!$V$4:$V$364=1))</f>
        <v>0</v>
      </c>
      <c r="Z105" s="642">
        <f>SUMPRODUCT((事故データ!$AO$4:$AO$364=Z$92)*(事故データ!$X$4:$X$364=$C105)*(事故データ!$V$4:$V$364=1))</f>
        <v>0</v>
      </c>
      <c r="AA105" s="642">
        <f>SUMPRODUCT((事故データ!$AO$4:$AO$364=AA$92)*(事故データ!$X$4:$X$364=$C105)*(事故データ!$V$4:$V$364=1))</f>
        <v>0</v>
      </c>
      <c r="AB105" s="642">
        <f>SUMPRODUCT((事故データ!$AO$4:$AO$364=AB$92)*(事故データ!$X$4:$X$364=$C105)*(事故データ!$V$4:$V$364=1))</f>
        <v>0</v>
      </c>
      <c r="AC105" s="642">
        <f>SUMPRODUCT((事故データ!$AO$4:$AO$364=AC$92)*(事故データ!$X$4:$X$364=$C105)*(事故データ!$V$4:$V$364=1))</f>
        <v>0</v>
      </c>
      <c r="AD105" s="643">
        <f>SUMPRODUCT((事故データ!$AO$4:$AO$364=AD$92)*(事故データ!$X$4:$X$364=$C105)*(事故データ!$V$4:$V$364=1))</f>
        <v>0</v>
      </c>
    </row>
    <row r="106" spans="1:30">
      <c r="A106" s="543"/>
      <c r="B106" s="543">
        <v>10</v>
      </c>
      <c r="C106" s="677">
        <f>項目入力!C19</f>
        <v>0</v>
      </c>
      <c r="D106" s="356">
        <f t="shared" si="11"/>
        <v>0</v>
      </c>
      <c r="E106" s="640">
        <f t="shared" si="13"/>
        <v>0</v>
      </c>
      <c r="F106" s="641">
        <f>SUMPRODUCT((事故データ!$AO$4:$AO$364=F$92)*(事故データ!$X$4:$X$364=$C106)*(事故データ!$V$4:$V$364=1))</f>
        <v>0</v>
      </c>
      <c r="G106" s="642">
        <f>SUMPRODUCT((事故データ!$AO$4:$AO$364=G$92)*(事故データ!$X$4:$X$364=$C106)*(事故データ!$V$4:$V$364=1))</f>
        <v>0</v>
      </c>
      <c r="H106" s="642">
        <f>SUMPRODUCT((事故データ!$AO$4:$AO$364=H$92)*(事故データ!$X$4:$X$364=$C106)*(事故データ!$V$4:$V$364=1))</f>
        <v>0</v>
      </c>
      <c r="I106" s="642">
        <f>SUMPRODUCT((事故データ!$AO$4:$AO$364=I$92)*(事故データ!$X$4:$X$364=$C106)*(事故データ!$V$4:$V$364=1))</f>
        <v>0</v>
      </c>
      <c r="J106" s="642">
        <f>SUMPRODUCT((事故データ!$AO$4:$AO$364=J$92)*(事故データ!$X$4:$X$364=$C106)*(事故データ!$V$4:$V$364=1))</f>
        <v>0</v>
      </c>
      <c r="K106" s="642">
        <f>SUMPRODUCT((事故データ!$AO$4:$AO$364=K$92)*(事故データ!$X$4:$X$364=$C106)*(事故データ!$V$4:$V$364=1))</f>
        <v>0</v>
      </c>
      <c r="L106" s="642">
        <f>SUMPRODUCT((事故データ!$AO$4:$AO$364=L$92)*(事故データ!$X$4:$X$364=$C106)*(事故データ!$V$4:$V$364=1))</f>
        <v>0</v>
      </c>
      <c r="M106" s="642">
        <f>SUMPRODUCT((事故データ!$AO$4:$AO$364=M$92)*(事故データ!$X$4:$X$364=$C106)*(事故データ!$V$4:$V$364=1))</f>
        <v>0</v>
      </c>
      <c r="N106" s="642">
        <f>SUMPRODUCT((事故データ!$AO$4:$AO$364=N$92)*(事故データ!$X$4:$X$364=$C106)*(事故データ!$V$4:$V$364=1))</f>
        <v>0</v>
      </c>
      <c r="O106" s="642">
        <f>SUMPRODUCT((事故データ!$AO$4:$AO$364=O$92)*(事故データ!$X$4:$X$364=$C106)*(事故データ!$V$4:$V$364=1))</f>
        <v>0</v>
      </c>
      <c r="P106" s="642">
        <f>SUMPRODUCT((事故データ!$AO$4:$AO$364=P$92)*(事故データ!$X$4:$X$364=$C106)*(事故データ!$V$4:$V$364=1))</f>
        <v>0</v>
      </c>
      <c r="Q106" s="642">
        <f>SUMPRODUCT((事故データ!$AO$4:$AO$364=Q$92)*(事故データ!$X$4:$X$364=$C106)*(事故データ!$V$4:$V$364=1))</f>
        <v>0</v>
      </c>
      <c r="R106" s="642">
        <f>SUMPRODUCT((事故データ!$AO$4:$AO$364=R$92)*(事故データ!$X$4:$X$364=$C106)*(事故データ!$V$4:$V$364=1))</f>
        <v>0</v>
      </c>
      <c r="S106" s="642">
        <f>SUMPRODUCT((事故データ!$AO$4:$AO$364=S$92)*(事故データ!$X$4:$X$364=$C106)*(事故データ!$V$4:$V$364=1))</f>
        <v>0</v>
      </c>
      <c r="T106" s="642">
        <f>SUMPRODUCT((事故データ!$AO$4:$AO$364=T$92)*(事故データ!$X$4:$X$364=$C106)*(事故データ!$V$4:$V$364=1))</f>
        <v>0</v>
      </c>
      <c r="U106" s="642">
        <f>SUMPRODUCT((事故データ!$AO$4:$AO$364=U$92)*(事故データ!$X$4:$X$364=$C106)*(事故データ!$V$4:$V$364=1))</f>
        <v>0</v>
      </c>
      <c r="V106" s="642">
        <f>SUMPRODUCT((事故データ!$AO$4:$AO$364=V$92)*(事故データ!$X$4:$X$364=$C106)*(事故データ!$V$4:$V$364=1))</f>
        <v>0</v>
      </c>
      <c r="W106" s="642">
        <f>SUMPRODUCT((事故データ!$AO$4:$AO$364=W$92)*(事故データ!$X$4:$X$364=$C106)*(事故データ!$V$4:$V$364=1))</f>
        <v>0</v>
      </c>
      <c r="X106" s="642">
        <f>SUMPRODUCT((事故データ!$AO$4:$AO$364=X$92)*(事故データ!$X$4:$X$364=$C106)*(事故データ!$V$4:$V$364=1))</f>
        <v>0</v>
      </c>
      <c r="Y106" s="642">
        <f>SUMPRODUCT((事故データ!$AO$4:$AO$364=Y$92)*(事故データ!$X$4:$X$364=$C106)*(事故データ!$V$4:$V$364=1))</f>
        <v>0</v>
      </c>
      <c r="Z106" s="642">
        <f>SUMPRODUCT((事故データ!$AO$4:$AO$364=Z$92)*(事故データ!$X$4:$X$364=$C106)*(事故データ!$V$4:$V$364=1))</f>
        <v>0</v>
      </c>
      <c r="AA106" s="642">
        <f>SUMPRODUCT((事故データ!$AO$4:$AO$364=AA$92)*(事故データ!$X$4:$X$364=$C106)*(事故データ!$V$4:$V$364=1))</f>
        <v>0</v>
      </c>
      <c r="AB106" s="642">
        <f>SUMPRODUCT((事故データ!$AO$4:$AO$364=AB$92)*(事故データ!$X$4:$X$364=$C106)*(事故データ!$V$4:$V$364=1))</f>
        <v>0</v>
      </c>
      <c r="AC106" s="642">
        <f>SUMPRODUCT((事故データ!$AO$4:$AO$364=AC$92)*(事故データ!$X$4:$X$364=$C106)*(事故データ!$V$4:$V$364=1))</f>
        <v>0</v>
      </c>
      <c r="AD106" s="643">
        <f>SUMPRODUCT((事故データ!$AO$4:$AO$364=AD$92)*(事故データ!$X$4:$X$364=$C106)*(事故データ!$V$4:$V$364=1))</f>
        <v>0</v>
      </c>
    </row>
    <row r="107" spans="1:30">
      <c r="A107" s="543"/>
      <c r="B107" s="543">
        <v>11</v>
      </c>
      <c r="C107" s="677">
        <f>項目入力!C20</f>
        <v>0</v>
      </c>
      <c r="D107" s="356">
        <f t="shared" si="11"/>
        <v>0</v>
      </c>
      <c r="E107" s="640">
        <f t="shared" si="13"/>
        <v>0</v>
      </c>
      <c r="F107" s="641">
        <f>SUMPRODUCT((事故データ!$AO$4:$AO$364=F$92)*(事故データ!$X$4:$X$364=$C107)*(事故データ!$V$4:$V$364=1))</f>
        <v>0</v>
      </c>
      <c r="G107" s="642">
        <f>SUMPRODUCT((事故データ!$AO$4:$AO$364=G$92)*(事故データ!$X$4:$X$364=$C107)*(事故データ!$V$4:$V$364=1))</f>
        <v>0</v>
      </c>
      <c r="H107" s="642">
        <f>SUMPRODUCT((事故データ!$AO$4:$AO$364=H$92)*(事故データ!$X$4:$X$364=$C107)*(事故データ!$V$4:$V$364=1))</f>
        <v>0</v>
      </c>
      <c r="I107" s="642">
        <f>SUMPRODUCT((事故データ!$AO$4:$AO$364=I$92)*(事故データ!$X$4:$X$364=$C107)*(事故データ!$V$4:$V$364=1))</f>
        <v>0</v>
      </c>
      <c r="J107" s="642">
        <f>SUMPRODUCT((事故データ!$AO$4:$AO$364=J$92)*(事故データ!$X$4:$X$364=$C107)*(事故データ!$V$4:$V$364=1))</f>
        <v>0</v>
      </c>
      <c r="K107" s="642">
        <f>SUMPRODUCT((事故データ!$AO$4:$AO$364=K$92)*(事故データ!$X$4:$X$364=$C107)*(事故データ!$V$4:$V$364=1))</f>
        <v>0</v>
      </c>
      <c r="L107" s="642">
        <f>SUMPRODUCT((事故データ!$AO$4:$AO$364=L$92)*(事故データ!$X$4:$X$364=$C107)*(事故データ!$V$4:$V$364=1))</f>
        <v>0</v>
      </c>
      <c r="M107" s="642">
        <f>SUMPRODUCT((事故データ!$AO$4:$AO$364=M$92)*(事故データ!$X$4:$X$364=$C107)*(事故データ!$V$4:$V$364=1))</f>
        <v>0</v>
      </c>
      <c r="N107" s="642">
        <f>SUMPRODUCT((事故データ!$AO$4:$AO$364=N$92)*(事故データ!$X$4:$X$364=$C107)*(事故データ!$V$4:$V$364=1))</f>
        <v>0</v>
      </c>
      <c r="O107" s="642">
        <f>SUMPRODUCT((事故データ!$AO$4:$AO$364=O$92)*(事故データ!$X$4:$X$364=$C107)*(事故データ!$V$4:$V$364=1))</f>
        <v>0</v>
      </c>
      <c r="P107" s="642">
        <f>SUMPRODUCT((事故データ!$AO$4:$AO$364=P$92)*(事故データ!$X$4:$X$364=$C107)*(事故データ!$V$4:$V$364=1))</f>
        <v>0</v>
      </c>
      <c r="Q107" s="642">
        <f>SUMPRODUCT((事故データ!$AO$4:$AO$364=Q$92)*(事故データ!$X$4:$X$364=$C107)*(事故データ!$V$4:$V$364=1))</f>
        <v>0</v>
      </c>
      <c r="R107" s="642">
        <f>SUMPRODUCT((事故データ!$AO$4:$AO$364=R$92)*(事故データ!$X$4:$X$364=$C107)*(事故データ!$V$4:$V$364=1))</f>
        <v>0</v>
      </c>
      <c r="S107" s="642">
        <f>SUMPRODUCT((事故データ!$AO$4:$AO$364=S$92)*(事故データ!$X$4:$X$364=$C107)*(事故データ!$V$4:$V$364=1))</f>
        <v>0</v>
      </c>
      <c r="T107" s="642">
        <f>SUMPRODUCT((事故データ!$AO$4:$AO$364=T$92)*(事故データ!$X$4:$X$364=$C107)*(事故データ!$V$4:$V$364=1))</f>
        <v>0</v>
      </c>
      <c r="U107" s="642">
        <f>SUMPRODUCT((事故データ!$AO$4:$AO$364=U$92)*(事故データ!$X$4:$X$364=$C107)*(事故データ!$V$4:$V$364=1))</f>
        <v>0</v>
      </c>
      <c r="V107" s="642">
        <f>SUMPRODUCT((事故データ!$AO$4:$AO$364=V$92)*(事故データ!$X$4:$X$364=$C107)*(事故データ!$V$4:$V$364=1))</f>
        <v>0</v>
      </c>
      <c r="W107" s="642">
        <f>SUMPRODUCT((事故データ!$AO$4:$AO$364=W$92)*(事故データ!$X$4:$X$364=$C107)*(事故データ!$V$4:$V$364=1))</f>
        <v>0</v>
      </c>
      <c r="X107" s="642">
        <f>SUMPRODUCT((事故データ!$AO$4:$AO$364=X$92)*(事故データ!$X$4:$X$364=$C107)*(事故データ!$V$4:$V$364=1))</f>
        <v>0</v>
      </c>
      <c r="Y107" s="642">
        <f>SUMPRODUCT((事故データ!$AO$4:$AO$364=Y$92)*(事故データ!$X$4:$X$364=$C107)*(事故データ!$V$4:$V$364=1))</f>
        <v>0</v>
      </c>
      <c r="Z107" s="642">
        <f>SUMPRODUCT((事故データ!$AO$4:$AO$364=Z$92)*(事故データ!$X$4:$X$364=$C107)*(事故データ!$V$4:$V$364=1))</f>
        <v>0</v>
      </c>
      <c r="AA107" s="642">
        <f>SUMPRODUCT((事故データ!$AO$4:$AO$364=AA$92)*(事故データ!$X$4:$X$364=$C107)*(事故データ!$V$4:$V$364=1))</f>
        <v>0</v>
      </c>
      <c r="AB107" s="642">
        <f>SUMPRODUCT((事故データ!$AO$4:$AO$364=AB$92)*(事故データ!$X$4:$X$364=$C107)*(事故データ!$V$4:$V$364=1))</f>
        <v>0</v>
      </c>
      <c r="AC107" s="642">
        <f>SUMPRODUCT((事故データ!$AO$4:$AO$364=AC$92)*(事故データ!$X$4:$X$364=$C107)*(事故データ!$V$4:$V$364=1))</f>
        <v>0</v>
      </c>
      <c r="AD107" s="643">
        <f>SUMPRODUCT((事故データ!$AO$4:$AO$364=AD$92)*(事故データ!$X$4:$X$364=$C107)*(事故データ!$V$4:$V$364=1))</f>
        <v>0</v>
      </c>
    </row>
    <row r="108" spans="1:30">
      <c r="A108" s="543"/>
      <c r="B108" s="543">
        <v>12</v>
      </c>
      <c r="C108" s="677">
        <f>項目入力!C21</f>
        <v>0</v>
      </c>
      <c r="D108" s="356">
        <f t="shared" si="11"/>
        <v>0</v>
      </c>
      <c r="E108" s="640">
        <f t="shared" si="13"/>
        <v>0</v>
      </c>
      <c r="F108" s="641">
        <f>SUMPRODUCT((事故データ!$AO$4:$AO$364=F$92)*(事故データ!$X$4:$X$364=$C108)*(事故データ!$V$4:$V$364=1))</f>
        <v>0</v>
      </c>
      <c r="G108" s="642">
        <f>SUMPRODUCT((事故データ!$AO$4:$AO$364=G$92)*(事故データ!$X$4:$X$364=$C108)*(事故データ!$V$4:$V$364=1))</f>
        <v>0</v>
      </c>
      <c r="H108" s="642">
        <f>SUMPRODUCT((事故データ!$AO$4:$AO$364=H$92)*(事故データ!$X$4:$X$364=$C108)*(事故データ!$V$4:$V$364=1))</f>
        <v>0</v>
      </c>
      <c r="I108" s="642">
        <f>SUMPRODUCT((事故データ!$AO$4:$AO$364=I$92)*(事故データ!$X$4:$X$364=$C108)*(事故データ!$V$4:$V$364=1))</f>
        <v>0</v>
      </c>
      <c r="J108" s="642">
        <f>SUMPRODUCT((事故データ!$AO$4:$AO$364=J$92)*(事故データ!$X$4:$X$364=$C108)*(事故データ!$V$4:$V$364=1))</f>
        <v>0</v>
      </c>
      <c r="K108" s="642">
        <f>SUMPRODUCT((事故データ!$AO$4:$AO$364=K$92)*(事故データ!$X$4:$X$364=$C108)*(事故データ!$V$4:$V$364=1))</f>
        <v>0</v>
      </c>
      <c r="L108" s="642">
        <f>SUMPRODUCT((事故データ!$AO$4:$AO$364=L$92)*(事故データ!$X$4:$X$364=$C108)*(事故データ!$V$4:$V$364=1))</f>
        <v>0</v>
      </c>
      <c r="M108" s="642">
        <f>SUMPRODUCT((事故データ!$AO$4:$AO$364=M$92)*(事故データ!$X$4:$X$364=$C108)*(事故データ!$V$4:$V$364=1))</f>
        <v>0</v>
      </c>
      <c r="N108" s="642">
        <f>SUMPRODUCT((事故データ!$AO$4:$AO$364=N$92)*(事故データ!$X$4:$X$364=$C108)*(事故データ!$V$4:$V$364=1))</f>
        <v>0</v>
      </c>
      <c r="O108" s="642">
        <f>SUMPRODUCT((事故データ!$AO$4:$AO$364=O$92)*(事故データ!$X$4:$X$364=$C108)*(事故データ!$V$4:$V$364=1))</f>
        <v>0</v>
      </c>
      <c r="P108" s="642">
        <f>SUMPRODUCT((事故データ!$AO$4:$AO$364=P$92)*(事故データ!$X$4:$X$364=$C108)*(事故データ!$V$4:$V$364=1))</f>
        <v>0</v>
      </c>
      <c r="Q108" s="642">
        <f>SUMPRODUCT((事故データ!$AO$4:$AO$364=Q$92)*(事故データ!$X$4:$X$364=$C108)*(事故データ!$V$4:$V$364=1))</f>
        <v>0</v>
      </c>
      <c r="R108" s="642">
        <f>SUMPRODUCT((事故データ!$AO$4:$AO$364=R$92)*(事故データ!$X$4:$X$364=$C108)*(事故データ!$V$4:$V$364=1))</f>
        <v>0</v>
      </c>
      <c r="S108" s="642">
        <f>SUMPRODUCT((事故データ!$AO$4:$AO$364=S$92)*(事故データ!$X$4:$X$364=$C108)*(事故データ!$V$4:$V$364=1))</f>
        <v>0</v>
      </c>
      <c r="T108" s="642">
        <f>SUMPRODUCT((事故データ!$AO$4:$AO$364=T$92)*(事故データ!$X$4:$X$364=$C108)*(事故データ!$V$4:$V$364=1))</f>
        <v>0</v>
      </c>
      <c r="U108" s="642">
        <f>SUMPRODUCT((事故データ!$AO$4:$AO$364=U$92)*(事故データ!$X$4:$X$364=$C108)*(事故データ!$V$4:$V$364=1))</f>
        <v>0</v>
      </c>
      <c r="V108" s="642">
        <f>SUMPRODUCT((事故データ!$AO$4:$AO$364=V$92)*(事故データ!$X$4:$X$364=$C108)*(事故データ!$V$4:$V$364=1))</f>
        <v>0</v>
      </c>
      <c r="W108" s="642">
        <f>SUMPRODUCT((事故データ!$AO$4:$AO$364=W$92)*(事故データ!$X$4:$X$364=$C108)*(事故データ!$V$4:$V$364=1))</f>
        <v>0</v>
      </c>
      <c r="X108" s="642">
        <f>SUMPRODUCT((事故データ!$AO$4:$AO$364=X$92)*(事故データ!$X$4:$X$364=$C108)*(事故データ!$V$4:$V$364=1))</f>
        <v>0</v>
      </c>
      <c r="Y108" s="642">
        <f>SUMPRODUCT((事故データ!$AO$4:$AO$364=Y$92)*(事故データ!$X$4:$X$364=$C108)*(事故データ!$V$4:$V$364=1))</f>
        <v>0</v>
      </c>
      <c r="Z108" s="642">
        <f>SUMPRODUCT((事故データ!$AO$4:$AO$364=Z$92)*(事故データ!$X$4:$X$364=$C108)*(事故データ!$V$4:$V$364=1))</f>
        <v>0</v>
      </c>
      <c r="AA108" s="642">
        <f>SUMPRODUCT((事故データ!$AO$4:$AO$364=AA$92)*(事故データ!$X$4:$X$364=$C108)*(事故データ!$V$4:$V$364=1))</f>
        <v>0</v>
      </c>
      <c r="AB108" s="642">
        <f>SUMPRODUCT((事故データ!$AO$4:$AO$364=AB$92)*(事故データ!$X$4:$X$364=$C108)*(事故データ!$V$4:$V$364=1))</f>
        <v>0</v>
      </c>
      <c r="AC108" s="642">
        <f>SUMPRODUCT((事故データ!$AO$4:$AO$364=AC$92)*(事故データ!$X$4:$X$364=$C108)*(事故データ!$V$4:$V$364=1))</f>
        <v>0</v>
      </c>
      <c r="AD108" s="643">
        <f>SUMPRODUCT((事故データ!$AO$4:$AO$364=AD$92)*(事故データ!$X$4:$X$364=$C108)*(事故データ!$V$4:$V$364=1))</f>
        <v>0</v>
      </c>
    </row>
    <row r="109" spans="1:30">
      <c r="A109" s="543"/>
      <c r="B109" s="543">
        <v>13</v>
      </c>
      <c r="C109" s="677">
        <f>項目入力!C22</f>
        <v>0</v>
      </c>
      <c r="D109" s="356">
        <f t="shared" si="11"/>
        <v>0</v>
      </c>
      <c r="E109" s="640">
        <f t="shared" si="13"/>
        <v>0</v>
      </c>
      <c r="F109" s="641">
        <f>SUMPRODUCT((事故データ!$AO$4:$AO$364=F$92)*(事故データ!$X$4:$X$364=$C109)*(事故データ!$V$4:$V$364=1))</f>
        <v>0</v>
      </c>
      <c r="G109" s="642">
        <f>SUMPRODUCT((事故データ!$AO$4:$AO$364=G$92)*(事故データ!$X$4:$X$364=$C109)*(事故データ!$V$4:$V$364=1))</f>
        <v>0</v>
      </c>
      <c r="H109" s="642">
        <f>SUMPRODUCT((事故データ!$AO$4:$AO$364=H$92)*(事故データ!$X$4:$X$364=$C109)*(事故データ!$V$4:$V$364=1))</f>
        <v>0</v>
      </c>
      <c r="I109" s="642">
        <f>SUMPRODUCT((事故データ!$AO$4:$AO$364=I$92)*(事故データ!$X$4:$X$364=$C109)*(事故データ!$V$4:$V$364=1))</f>
        <v>0</v>
      </c>
      <c r="J109" s="642">
        <f>SUMPRODUCT((事故データ!$AO$4:$AO$364=J$92)*(事故データ!$X$4:$X$364=$C109)*(事故データ!$V$4:$V$364=1))</f>
        <v>0</v>
      </c>
      <c r="K109" s="642">
        <f>SUMPRODUCT((事故データ!$AO$4:$AO$364=K$92)*(事故データ!$X$4:$X$364=$C109)*(事故データ!$V$4:$V$364=1))</f>
        <v>0</v>
      </c>
      <c r="L109" s="642">
        <f>SUMPRODUCT((事故データ!$AO$4:$AO$364=L$92)*(事故データ!$X$4:$X$364=$C109)*(事故データ!$V$4:$V$364=1))</f>
        <v>0</v>
      </c>
      <c r="M109" s="642">
        <f>SUMPRODUCT((事故データ!$AO$4:$AO$364=M$92)*(事故データ!$X$4:$X$364=$C109)*(事故データ!$V$4:$V$364=1))</f>
        <v>0</v>
      </c>
      <c r="N109" s="642">
        <f>SUMPRODUCT((事故データ!$AO$4:$AO$364=N$92)*(事故データ!$X$4:$X$364=$C109)*(事故データ!$V$4:$V$364=1))</f>
        <v>0</v>
      </c>
      <c r="O109" s="642">
        <f>SUMPRODUCT((事故データ!$AO$4:$AO$364=O$92)*(事故データ!$X$4:$X$364=$C109)*(事故データ!$V$4:$V$364=1))</f>
        <v>0</v>
      </c>
      <c r="P109" s="642">
        <f>SUMPRODUCT((事故データ!$AO$4:$AO$364=P$92)*(事故データ!$X$4:$X$364=$C109)*(事故データ!$V$4:$V$364=1))</f>
        <v>0</v>
      </c>
      <c r="Q109" s="642">
        <f>SUMPRODUCT((事故データ!$AO$4:$AO$364=Q$92)*(事故データ!$X$4:$X$364=$C109)*(事故データ!$V$4:$V$364=1))</f>
        <v>0</v>
      </c>
      <c r="R109" s="642">
        <f>SUMPRODUCT((事故データ!$AO$4:$AO$364=R$92)*(事故データ!$X$4:$X$364=$C109)*(事故データ!$V$4:$V$364=1))</f>
        <v>0</v>
      </c>
      <c r="S109" s="642">
        <f>SUMPRODUCT((事故データ!$AO$4:$AO$364=S$92)*(事故データ!$X$4:$X$364=$C109)*(事故データ!$V$4:$V$364=1))</f>
        <v>0</v>
      </c>
      <c r="T109" s="642">
        <f>SUMPRODUCT((事故データ!$AO$4:$AO$364=T$92)*(事故データ!$X$4:$X$364=$C109)*(事故データ!$V$4:$V$364=1))</f>
        <v>0</v>
      </c>
      <c r="U109" s="642">
        <f>SUMPRODUCT((事故データ!$AO$4:$AO$364=U$92)*(事故データ!$X$4:$X$364=$C109)*(事故データ!$V$4:$V$364=1))</f>
        <v>0</v>
      </c>
      <c r="V109" s="642">
        <f>SUMPRODUCT((事故データ!$AO$4:$AO$364=V$92)*(事故データ!$X$4:$X$364=$C109)*(事故データ!$V$4:$V$364=1))</f>
        <v>0</v>
      </c>
      <c r="W109" s="642">
        <f>SUMPRODUCT((事故データ!$AO$4:$AO$364=W$92)*(事故データ!$X$4:$X$364=$C109)*(事故データ!$V$4:$V$364=1))</f>
        <v>0</v>
      </c>
      <c r="X109" s="642">
        <f>SUMPRODUCT((事故データ!$AO$4:$AO$364=X$92)*(事故データ!$X$4:$X$364=$C109)*(事故データ!$V$4:$V$364=1))</f>
        <v>0</v>
      </c>
      <c r="Y109" s="642">
        <f>SUMPRODUCT((事故データ!$AO$4:$AO$364=Y$92)*(事故データ!$X$4:$X$364=$C109)*(事故データ!$V$4:$V$364=1))</f>
        <v>0</v>
      </c>
      <c r="Z109" s="642">
        <f>SUMPRODUCT((事故データ!$AO$4:$AO$364=Z$92)*(事故データ!$X$4:$X$364=$C109)*(事故データ!$V$4:$V$364=1))</f>
        <v>0</v>
      </c>
      <c r="AA109" s="642">
        <f>SUMPRODUCT((事故データ!$AO$4:$AO$364=AA$92)*(事故データ!$X$4:$X$364=$C109)*(事故データ!$V$4:$V$364=1))</f>
        <v>0</v>
      </c>
      <c r="AB109" s="642">
        <f>SUMPRODUCT((事故データ!$AO$4:$AO$364=AB$92)*(事故データ!$X$4:$X$364=$C109)*(事故データ!$V$4:$V$364=1))</f>
        <v>0</v>
      </c>
      <c r="AC109" s="642">
        <f>SUMPRODUCT((事故データ!$AO$4:$AO$364=AC$92)*(事故データ!$X$4:$X$364=$C109)*(事故データ!$V$4:$V$364=1))</f>
        <v>0</v>
      </c>
      <c r="AD109" s="643">
        <f>SUMPRODUCT((事故データ!$AO$4:$AO$364=AD$92)*(事故データ!$X$4:$X$364=$C109)*(事故データ!$V$4:$V$364=1))</f>
        <v>0</v>
      </c>
    </row>
    <row r="110" spans="1:30">
      <c r="A110" s="543"/>
      <c r="B110" s="543">
        <v>14</v>
      </c>
      <c r="C110" s="677">
        <f>項目入力!C23</f>
        <v>0</v>
      </c>
      <c r="D110" s="356">
        <f t="shared" si="11"/>
        <v>0</v>
      </c>
      <c r="E110" s="640">
        <f t="shared" si="13"/>
        <v>0</v>
      </c>
      <c r="F110" s="641">
        <f>SUMPRODUCT((事故データ!$AO$4:$AO$364=F$92)*(事故データ!$X$4:$X$364=$C110)*(事故データ!$V$4:$V$364=1))</f>
        <v>0</v>
      </c>
      <c r="G110" s="642">
        <f>SUMPRODUCT((事故データ!$AO$4:$AO$364=G$92)*(事故データ!$X$4:$X$364=$C110)*(事故データ!$V$4:$V$364=1))</f>
        <v>0</v>
      </c>
      <c r="H110" s="642">
        <f>SUMPRODUCT((事故データ!$AO$4:$AO$364=H$92)*(事故データ!$X$4:$X$364=$C110)*(事故データ!$V$4:$V$364=1))</f>
        <v>0</v>
      </c>
      <c r="I110" s="642">
        <f>SUMPRODUCT((事故データ!$AO$4:$AO$364=I$92)*(事故データ!$X$4:$X$364=$C110)*(事故データ!$V$4:$V$364=1))</f>
        <v>0</v>
      </c>
      <c r="J110" s="642">
        <f>SUMPRODUCT((事故データ!$AO$4:$AO$364=J$92)*(事故データ!$X$4:$X$364=$C110)*(事故データ!$V$4:$V$364=1))</f>
        <v>0</v>
      </c>
      <c r="K110" s="642">
        <f>SUMPRODUCT((事故データ!$AO$4:$AO$364=K$92)*(事故データ!$X$4:$X$364=$C110)*(事故データ!$V$4:$V$364=1))</f>
        <v>0</v>
      </c>
      <c r="L110" s="642">
        <f>SUMPRODUCT((事故データ!$AO$4:$AO$364=L$92)*(事故データ!$X$4:$X$364=$C110)*(事故データ!$V$4:$V$364=1))</f>
        <v>0</v>
      </c>
      <c r="M110" s="642">
        <f>SUMPRODUCT((事故データ!$AO$4:$AO$364=M$92)*(事故データ!$X$4:$X$364=$C110)*(事故データ!$V$4:$V$364=1))</f>
        <v>0</v>
      </c>
      <c r="N110" s="642">
        <f>SUMPRODUCT((事故データ!$AO$4:$AO$364=N$92)*(事故データ!$X$4:$X$364=$C110)*(事故データ!$V$4:$V$364=1))</f>
        <v>0</v>
      </c>
      <c r="O110" s="642">
        <f>SUMPRODUCT((事故データ!$AO$4:$AO$364=O$92)*(事故データ!$X$4:$X$364=$C110)*(事故データ!$V$4:$V$364=1))</f>
        <v>0</v>
      </c>
      <c r="P110" s="642">
        <f>SUMPRODUCT((事故データ!$AO$4:$AO$364=P$92)*(事故データ!$X$4:$X$364=$C110)*(事故データ!$V$4:$V$364=1))</f>
        <v>0</v>
      </c>
      <c r="Q110" s="642">
        <f>SUMPRODUCT((事故データ!$AO$4:$AO$364=Q$92)*(事故データ!$X$4:$X$364=$C110)*(事故データ!$V$4:$V$364=1))</f>
        <v>0</v>
      </c>
      <c r="R110" s="642">
        <f>SUMPRODUCT((事故データ!$AO$4:$AO$364=R$92)*(事故データ!$X$4:$X$364=$C110)*(事故データ!$V$4:$V$364=1))</f>
        <v>0</v>
      </c>
      <c r="S110" s="642">
        <f>SUMPRODUCT((事故データ!$AO$4:$AO$364=S$92)*(事故データ!$X$4:$X$364=$C110)*(事故データ!$V$4:$V$364=1))</f>
        <v>0</v>
      </c>
      <c r="T110" s="642">
        <f>SUMPRODUCT((事故データ!$AO$4:$AO$364=T$92)*(事故データ!$X$4:$X$364=$C110)*(事故データ!$V$4:$V$364=1))</f>
        <v>0</v>
      </c>
      <c r="U110" s="642">
        <f>SUMPRODUCT((事故データ!$AO$4:$AO$364=U$92)*(事故データ!$X$4:$X$364=$C110)*(事故データ!$V$4:$V$364=1))</f>
        <v>0</v>
      </c>
      <c r="V110" s="642">
        <f>SUMPRODUCT((事故データ!$AO$4:$AO$364=V$92)*(事故データ!$X$4:$X$364=$C110)*(事故データ!$V$4:$V$364=1))</f>
        <v>0</v>
      </c>
      <c r="W110" s="642">
        <f>SUMPRODUCT((事故データ!$AO$4:$AO$364=W$92)*(事故データ!$X$4:$X$364=$C110)*(事故データ!$V$4:$V$364=1))</f>
        <v>0</v>
      </c>
      <c r="X110" s="642">
        <f>SUMPRODUCT((事故データ!$AO$4:$AO$364=X$92)*(事故データ!$X$4:$X$364=$C110)*(事故データ!$V$4:$V$364=1))</f>
        <v>0</v>
      </c>
      <c r="Y110" s="642">
        <f>SUMPRODUCT((事故データ!$AO$4:$AO$364=Y$92)*(事故データ!$X$4:$X$364=$C110)*(事故データ!$V$4:$V$364=1))</f>
        <v>0</v>
      </c>
      <c r="Z110" s="642">
        <f>SUMPRODUCT((事故データ!$AO$4:$AO$364=Z$92)*(事故データ!$X$4:$X$364=$C110)*(事故データ!$V$4:$V$364=1))</f>
        <v>0</v>
      </c>
      <c r="AA110" s="642">
        <f>SUMPRODUCT((事故データ!$AO$4:$AO$364=AA$92)*(事故データ!$X$4:$X$364=$C110)*(事故データ!$V$4:$V$364=1))</f>
        <v>0</v>
      </c>
      <c r="AB110" s="642">
        <f>SUMPRODUCT((事故データ!$AO$4:$AO$364=AB$92)*(事故データ!$X$4:$X$364=$C110)*(事故データ!$V$4:$V$364=1))</f>
        <v>0</v>
      </c>
      <c r="AC110" s="642">
        <f>SUMPRODUCT((事故データ!$AO$4:$AO$364=AC$92)*(事故データ!$X$4:$X$364=$C110)*(事故データ!$V$4:$V$364=1))</f>
        <v>0</v>
      </c>
      <c r="AD110" s="643">
        <f>SUMPRODUCT((事故データ!$AO$4:$AO$364=AD$92)*(事故データ!$X$4:$X$364=$C110)*(事故データ!$V$4:$V$364=1))</f>
        <v>0</v>
      </c>
    </row>
    <row r="111" spans="1:30">
      <c r="B111" s="543">
        <v>15</v>
      </c>
      <c r="C111" s="677">
        <f>項目入力!C24</f>
        <v>0</v>
      </c>
      <c r="D111" s="356">
        <f t="shared" si="11"/>
        <v>0</v>
      </c>
      <c r="E111" s="640">
        <f t="shared" si="13"/>
        <v>0</v>
      </c>
      <c r="F111" s="641">
        <f>SUMPRODUCT((事故データ!$AO$4:$AO$364=F$92)*(事故データ!$X$4:$X$364=$C111)*(事故データ!$V$4:$V$364=1))</f>
        <v>0</v>
      </c>
      <c r="G111" s="642">
        <f>SUMPRODUCT((事故データ!$AO$4:$AO$364=G$92)*(事故データ!$X$4:$X$364=$C111)*(事故データ!$V$4:$V$364=1))</f>
        <v>0</v>
      </c>
      <c r="H111" s="642">
        <f>SUMPRODUCT((事故データ!$AO$4:$AO$364=H$92)*(事故データ!$X$4:$X$364=$C111)*(事故データ!$V$4:$V$364=1))</f>
        <v>0</v>
      </c>
      <c r="I111" s="642">
        <f>SUMPRODUCT((事故データ!$AO$4:$AO$364=I$92)*(事故データ!$X$4:$X$364=$C111)*(事故データ!$V$4:$V$364=1))</f>
        <v>0</v>
      </c>
      <c r="J111" s="642">
        <f>SUMPRODUCT((事故データ!$AO$4:$AO$364=J$92)*(事故データ!$X$4:$X$364=$C111)*(事故データ!$V$4:$V$364=1))</f>
        <v>0</v>
      </c>
      <c r="K111" s="642">
        <f>SUMPRODUCT((事故データ!$AO$4:$AO$364=K$92)*(事故データ!$X$4:$X$364=$C111)*(事故データ!$V$4:$V$364=1))</f>
        <v>0</v>
      </c>
      <c r="L111" s="642">
        <f>SUMPRODUCT((事故データ!$AO$4:$AO$364=L$92)*(事故データ!$X$4:$X$364=$C111)*(事故データ!$V$4:$V$364=1))</f>
        <v>0</v>
      </c>
      <c r="M111" s="642">
        <f>SUMPRODUCT((事故データ!$AO$4:$AO$364=M$92)*(事故データ!$X$4:$X$364=$C111)*(事故データ!$V$4:$V$364=1))</f>
        <v>0</v>
      </c>
      <c r="N111" s="642">
        <f>SUMPRODUCT((事故データ!$AO$4:$AO$364=N$92)*(事故データ!$X$4:$X$364=$C111)*(事故データ!$V$4:$V$364=1))</f>
        <v>0</v>
      </c>
      <c r="O111" s="642">
        <f>SUMPRODUCT((事故データ!$AO$4:$AO$364=O$92)*(事故データ!$X$4:$X$364=$C111)*(事故データ!$V$4:$V$364=1))</f>
        <v>0</v>
      </c>
      <c r="P111" s="642">
        <f>SUMPRODUCT((事故データ!$AO$4:$AO$364=P$92)*(事故データ!$X$4:$X$364=$C111)*(事故データ!$V$4:$V$364=1))</f>
        <v>0</v>
      </c>
      <c r="Q111" s="642">
        <f>SUMPRODUCT((事故データ!$AO$4:$AO$364=Q$92)*(事故データ!$X$4:$X$364=$C111)*(事故データ!$V$4:$V$364=1))</f>
        <v>0</v>
      </c>
      <c r="R111" s="642">
        <f>SUMPRODUCT((事故データ!$AO$4:$AO$364=R$92)*(事故データ!$X$4:$X$364=$C111)*(事故データ!$V$4:$V$364=1))</f>
        <v>0</v>
      </c>
      <c r="S111" s="642">
        <f>SUMPRODUCT((事故データ!$AO$4:$AO$364=S$92)*(事故データ!$X$4:$X$364=$C111)*(事故データ!$V$4:$V$364=1))</f>
        <v>0</v>
      </c>
      <c r="T111" s="642">
        <f>SUMPRODUCT((事故データ!$AO$4:$AO$364=T$92)*(事故データ!$X$4:$X$364=$C111)*(事故データ!$V$4:$V$364=1))</f>
        <v>0</v>
      </c>
      <c r="U111" s="642">
        <f>SUMPRODUCT((事故データ!$AO$4:$AO$364=U$92)*(事故データ!$X$4:$X$364=$C111)*(事故データ!$V$4:$V$364=1))</f>
        <v>0</v>
      </c>
      <c r="V111" s="642">
        <f>SUMPRODUCT((事故データ!$AO$4:$AO$364=V$92)*(事故データ!$X$4:$X$364=$C111)*(事故データ!$V$4:$V$364=1))</f>
        <v>0</v>
      </c>
      <c r="W111" s="642">
        <f>SUMPRODUCT((事故データ!$AO$4:$AO$364=W$92)*(事故データ!$X$4:$X$364=$C111)*(事故データ!$V$4:$V$364=1))</f>
        <v>0</v>
      </c>
      <c r="X111" s="642">
        <f>SUMPRODUCT((事故データ!$AO$4:$AO$364=X$92)*(事故データ!$X$4:$X$364=$C111)*(事故データ!$V$4:$V$364=1))</f>
        <v>0</v>
      </c>
      <c r="Y111" s="642">
        <f>SUMPRODUCT((事故データ!$AO$4:$AO$364=Y$92)*(事故データ!$X$4:$X$364=$C111)*(事故データ!$V$4:$V$364=1))</f>
        <v>0</v>
      </c>
      <c r="Z111" s="642">
        <f>SUMPRODUCT((事故データ!$AO$4:$AO$364=Z$92)*(事故データ!$X$4:$X$364=$C111)*(事故データ!$V$4:$V$364=1))</f>
        <v>0</v>
      </c>
      <c r="AA111" s="642">
        <f>SUMPRODUCT((事故データ!$AO$4:$AO$364=AA$92)*(事故データ!$X$4:$X$364=$C111)*(事故データ!$V$4:$V$364=1))</f>
        <v>0</v>
      </c>
      <c r="AB111" s="642">
        <f>SUMPRODUCT((事故データ!$AO$4:$AO$364=AB$92)*(事故データ!$X$4:$X$364=$C111)*(事故データ!$V$4:$V$364=1))</f>
        <v>0</v>
      </c>
      <c r="AC111" s="642">
        <f>SUMPRODUCT((事故データ!$AO$4:$AO$364=AC$92)*(事故データ!$X$4:$X$364=$C111)*(事故データ!$V$4:$V$364=1))</f>
        <v>0</v>
      </c>
      <c r="AD111" s="643">
        <f>SUMPRODUCT((事故データ!$AO$4:$AO$364=AD$92)*(事故データ!$X$4:$X$364=$C111)*(事故データ!$V$4:$V$364=1))</f>
        <v>0</v>
      </c>
    </row>
    <row r="112" spans="1:30">
      <c r="B112" s="543">
        <v>16</v>
      </c>
      <c r="C112" s="677">
        <f>項目入力!C25</f>
        <v>0</v>
      </c>
      <c r="D112" s="356">
        <f t="shared" si="11"/>
        <v>0</v>
      </c>
      <c r="E112" s="640">
        <f t="shared" si="13"/>
        <v>0</v>
      </c>
      <c r="F112" s="641">
        <f>SUMPRODUCT((事故データ!$AO$4:$AO$364=F$92)*(事故データ!$X$4:$X$364=$C112)*(事故データ!$V$4:$V$364=1))</f>
        <v>0</v>
      </c>
      <c r="G112" s="642">
        <f>SUMPRODUCT((事故データ!$AO$4:$AO$364=G$92)*(事故データ!$X$4:$X$364=$C112)*(事故データ!$V$4:$V$364=1))</f>
        <v>0</v>
      </c>
      <c r="H112" s="642">
        <f>SUMPRODUCT((事故データ!$AO$4:$AO$364=H$92)*(事故データ!$X$4:$X$364=$C112)*(事故データ!$V$4:$V$364=1))</f>
        <v>0</v>
      </c>
      <c r="I112" s="642">
        <f>SUMPRODUCT((事故データ!$AO$4:$AO$364=I$92)*(事故データ!$X$4:$X$364=$C112)*(事故データ!$V$4:$V$364=1))</f>
        <v>0</v>
      </c>
      <c r="J112" s="642">
        <f>SUMPRODUCT((事故データ!$AO$4:$AO$364=J$92)*(事故データ!$X$4:$X$364=$C112)*(事故データ!$V$4:$V$364=1))</f>
        <v>0</v>
      </c>
      <c r="K112" s="642">
        <f>SUMPRODUCT((事故データ!$AO$4:$AO$364=K$92)*(事故データ!$X$4:$X$364=$C112)*(事故データ!$V$4:$V$364=1))</f>
        <v>0</v>
      </c>
      <c r="L112" s="642">
        <f>SUMPRODUCT((事故データ!$AO$4:$AO$364=L$92)*(事故データ!$X$4:$X$364=$C112)*(事故データ!$V$4:$V$364=1))</f>
        <v>0</v>
      </c>
      <c r="M112" s="642">
        <f>SUMPRODUCT((事故データ!$AO$4:$AO$364=M$92)*(事故データ!$X$4:$X$364=$C112)*(事故データ!$V$4:$V$364=1))</f>
        <v>0</v>
      </c>
      <c r="N112" s="642">
        <f>SUMPRODUCT((事故データ!$AO$4:$AO$364=N$92)*(事故データ!$X$4:$X$364=$C112)*(事故データ!$V$4:$V$364=1))</f>
        <v>0</v>
      </c>
      <c r="O112" s="642">
        <f>SUMPRODUCT((事故データ!$AO$4:$AO$364=O$92)*(事故データ!$X$4:$X$364=$C112)*(事故データ!$V$4:$V$364=1))</f>
        <v>0</v>
      </c>
      <c r="P112" s="642">
        <f>SUMPRODUCT((事故データ!$AO$4:$AO$364=P$92)*(事故データ!$X$4:$X$364=$C112)*(事故データ!$V$4:$V$364=1))</f>
        <v>0</v>
      </c>
      <c r="Q112" s="642">
        <f>SUMPRODUCT((事故データ!$AO$4:$AO$364=Q$92)*(事故データ!$X$4:$X$364=$C112)*(事故データ!$V$4:$V$364=1))</f>
        <v>0</v>
      </c>
      <c r="R112" s="642">
        <f>SUMPRODUCT((事故データ!$AO$4:$AO$364=R$92)*(事故データ!$X$4:$X$364=$C112)*(事故データ!$V$4:$V$364=1))</f>
        <v>0</v>
      </c>
      <c r="S112" s="642">
        <f>SUMPRODUCT((事故データ!$AO$4:$AO$364=S$92)*(事故データ!$X$4:$X$364=$C112)*(事故データ!$V$4:$V$364=1))</f>
        <v>0</v>
      </c>
      <c r="T112" s="642">
        <f>SUMPRODUCT((事故データ!$AO$4:$AO$364=T$92)*(事故データ!$X$4:$X$364=$C112)*(事故データ!$V$4:$V$364=1))</f>
        <v>0</v>
      </c>
      <c r="U112" s="642">
        <f>SUMPRODUCT((事故データ!$AO$4:$AO$364=U$92)*(事故データ!$X$4:$X$364=$C112)*(事故データ!$V$4:$V$364=1))</f>
        <v>0</v>
      </c>
      <c r="V112" s="642">
        <f>SUMPRODUCT((事故データ!$AO$4:$AO$364=V$92)*(事故データ!$X$4:$X$364=$C112)*(事故データ!$V$4:$V$364=1))</f>
        <v>0</v>
      </c>
      <c r="W112" s="642">
        <f>SUMPRODUCT((事故データ!$AO$4:$AO$364=W$92)*(事故データ!$X$4:$X$364=$C112)*(事故データ!$V$4:$V$364=1))</f>
        <v>0</v>
      </c>
      <c r="X112" s="642">
        <f>SUMPRODUCT((事故データ!$AO$4:$AO$364=X$92)*(事故データ!$X$4:$X$364=$C112)*(事故データ!$V$4:$V$364=1))</f>
        <v>0</v>
      </c>
      <c r="Y112" s="642">
        <f>SUMPRODUCT((事故データ!$AO$4:$AO$364=Y$92)*(事故データ!$X$4:$X$364=$C112)*(事故データ!$V$4:$V$364=1))</f>
        <v>0</v>
      </c>
      <c r="Z112" s="642">
        <f>SUMPRODUCT((事故データ!$AO$4:$AO$364=Z$92)*(事故データ!$X$4:$X$364=$C112)*(事故データ!$V$4:$V$364=1))</f>
        <v>0</v>
      </c>
      <c r="AA112" s="642">
        <f>SUMPRODUCT((事故データ!$AO$4:$AO$364=AA$92)*(事故データ!$X$4:$X$364=$C112)*(事故データ!$V$4:$V$364=1))</f>
        <v>0</v>
      </c>
      <c r="AB112" s="642">
        <f>SUMPRODUCT((事故データ!$AO$4:$AO$364=AB$92)*(事故データ!$X$4:$X$364=$C112)*(事故データ!$V$4:$V$364=1))</f>
        <v>0</v>
      </c>
      <c r="AC112" s="642">
        <f>SUMPRODUCT((事故データ!$AO$4:$AO$364=AC$92)*(事故データ!$X$4:$X$364=$C112)*(事故データ!$V$4:$V$364=1))</f>
        <v>0</v>
      </c>
      <c r="AD112" s="643">
        <f>SUMPRODUCT((事故データ!$AO$4:$AO$364=AD$92)*(事故データ!$X$4:$X$364=$C112)*(事故データ!$V$4:$V$364=1))</f>
        <v>0</v>
      </c>
    </row>
    <row r="113" spans="2:30">
      <c r="B113" s="543">
        <v>17</v>
      </c>
      <c r="C113" s="677">
        <f>項目入力!C26</f>
        <v>0</v>
      </c>
      <c r="D113" s="356">
        <f t="shared" si="11"/>
        <v>0</v>
      </c>
      <c r="E113" s="640">
        <f t="shared" si="13"/>
        <v>0</v>
      </c>
      <c r="F113" s="641">
        <f>SUMPRODUCT((事故データ!$AO$4:$AO$364=F$92)*(事故データ!$X$4:$X$364=$C113)*(事故データ!$V$4:$V$364=1))</f>
        <v>0</v>
      </c>
      <c r="G113" s="642">
        <f>SUMPRODUCT((事故データ!$AO$4:$AO$364=G$92)*(事故データ!$X$4:$X$364=$C113)*(事故データ!$V$4:$V$364=1))</f>
        <v>0</v>
      </c>
      <c r="H113" s="642">
        <f>SUMPRODUCT((事故データ!$AO$4:$AO$364=H$92)*(事故データ!$X$4:$X$364=$C113)*(事故データ!$V$4:$V$364=1))</f>
        <v>0</v>
      </c>
      <c r="I113" s="642">
        <f>SUMPRODUCT((事故データ!$AO$4:$AO$364=I$92)*(事故データ!$X$4:$X$364=$C113)*(事故データ!$V$4:$V$364=1))</f>
        <v>0</v>
      </c>
      <c r="J113" s="642">
        <f>SUMPRODUCT((事故データ!$AO$4:$AO$364=J$92)*(事故データ!$X$4:$X$364=$C113)*(事故データ!$V$4:$V$364=1))</f>
        <v>0</v>
      </c>
      <c r="K113" s="642">
        <f>SUMPRODUCT((事故データ!$AO$4:$AO$364=K$92)*(事故データ!$X$4:$X$364=$C113)*(事故データ!$V$4:$V$364=1))</f>
        <v>0</v>
      </c>
      <c r="L113" s="642">
        <f>SUMPRODUCT((事故データ!$AO$4:$AO$364=L$92)*(事故データ!$X$4:$X$364=$C113)*(事故データ!$V$4:$V$364=1))</f>
        <v>0</v>
      </c>
      <c r="M113" s="642">
        <f>SUMPRODUCT((事故データ!$AO$4:$AO$364=M$92)*(事故データ!$X$4:$X$364=$C113)*(事故データ!$V$4:$V$364=1))</f>
        <v>0</v>
      </c>
      <c r="N113" s="642">
        <f>SUMPRODUCT((事故データ!$AO$4:$AO$364=N$92)*(事故データ!$X$4:$X$364=$C113)*(事故データ!$V$4:$V$364=1))</f>
        <v>0</v>
      </c>
      <c r="O113" s="642">
        <f>SUMPRODUCT((事故データ!$AO$4:$AO$364=O$92)*(事故データ!$X$4:$X$364=$C113)*(事故データ!$V$4:$V$364=1))</f>
        <v>0</v>
      </c>
      <c r="P113" s="642">
        <f>SUMPRODUCT((事故データ!$AO$4:$AO$364=P$92)*(事故データ!$X$4:$X$364=$C113)*(事故データ!$V$4:$V$364=1))</f>
        <v>0</v>
      </c>
      <c r="Q113" s="642">
        <f>SUMPRODUCT((事故データ!$AO$4:$AO$364=Q$92)*(事故データ!$X$4:$X$364=$C113)*(事故データ!$V$4:$V$364=1))</f>
        <v>0</v>
      </c>
      <c r="R113" s="642">
        <f>SUMPRODUCT((事故データ!$AO$4:$AO$364=R$92)*(事故データ!$X$4:$X$364=$C113)*(事故データ!$V$4:$V$364=1))</f>
        <v>0</v>
      </c>
      <c r="S113" s="642">
        <f>SUMPRODUCT((事故データ!$AO$4:$AO$364=S$92)*(事故データ!$X$4:$X$364=$C113)*(事故データ!$V$4:$V$364=1))</f>
        <v>0</v>
      </c>
      <c r="T113" s="642">
        <f>SUMPRODUCT((事故データ!$AO$4:$AO$364=T$92)*(事故データ!$X$4:$X$364=$C113)*(事故データ!$V$4:$V$364=1))</f>
        <v>0</v>
      </c>
      <c r="U113" s="642">
        <f>SUMPRODUCT((事故データ!$AO$4:$AO$364=U$92)*(事故データ!$X$4:$X$364=$C113)*(事故データ!$V$4:$V$364=1))</f>
        <v>0</v>
      </c>
      <c r="V113" s="642">
        <f>SUMPRODUCT((事故データ!$AO$4:$AO$364=V$92)*(事故データ!$X$4:$X$364=$C113)*(事故データ!$V$4:$V$364=1))</f>
        <v>0</v>
      </c>
      <c r="W113" s="642">
        <f>SUMPRODUCT((事故データ!$AO$4:$AO$364=W$92)*(事故データ!$X$4:$X$364=$C113)*(事故データ!$V$4:$V$364=1))</f>
        <v>0</v>
      </c>
      <c r="X113" s="642">
        <f>SUMPRODUCT((事故データ!$AO$4:$AO$364=X$92)*(事故データ!$X$4:$X$364=$C113)*(事故データ!$V$4:$V$364=1))</f>
        <v>0</v>
      </c>
      <c r="Y113" s="642">
        <f>SUMPRODUCT((事故データ!$AO$4:$AO$364=Y$92)*(事故データ!$X$4:$X$364=$C113)*(事故データ!$V$4:$V$364=1))</f>
        <v>0</v>
      </c>
      <c r="Z113" s="642">
        <f>SUMPRODUCT((事故データ!$AO$4:$AO$364=Z$92)*(事故データ!$X$4:$X$364=$C113)*(事故データ!$V$4:$V$364=1))</f>
        <v>0</v>
      </c>
      <c r="AA113" s="642">
        <f>SUMPRODUCT((事故データ!$AO$4:$AO$364=AA$92)*(事故データ!$X$4:$X$364=$C113)*(事故データ!$V$4:$V$364=1))</f>
        <v>0</v>
      </c>
      <c r="AB113" s="642">
        <f>SUMPRODUCT((事故データ!$AO$4:$AO$364=AB$92)*(事故データ!$X$4:$X$364=$C113)*(事故データ!$V$4:$V$364=1))</f>
        <v>0</v>
      </c>
      <c r="AC113" s="642">
        <f>SUMPRODUCT((事故データ!$AO$4:$AO$364=AC$92)*(事故データ!$X$4:$X$364=$C113)*(事故データ!$V$4:$V$364=1))</f>
        <v>0</v>
      </c>
      <c r="AD113" s="643">
        <f>SUMPRODUCT((事故データ!$AO$4:$AO$364=AD$92)*(事故データ!$X$4:$X$364=$C113)*(事故データ!$V$4:$V$364=1))</f>
        <v>0</v>
      </c>
    </row>
    <row r="114" spans="2:30">
      <c r="B114" s="543">
        <v>18</v>
      </c>
      <c r="C114" s="677">
        <f>項目入力!C27</f>
        <v>0</v>
      </c>
      <c r="D114" s="356">
        <f t="shared" si="11"/>
        <v>0</v>
      </c>
      <c r="E114" s="640">
        <f t="shared" si="13"/>
        <v>0</v>
      </c>
      <c r="F114" s="641">
        <f>SUMPRODUCT((事故データ!$AO$4:$AO$364=F$92)*(事故データ!$X$4:$X$364=$C114)*(事故データ!$V$4:$V$364=1))</f>
        <v>0</v>
      </c>
      <c r="G114" s="642">
        <f>SUMPRODUCT((事故データ!$AO$4:$AO$364=G$92)*(事故データ!$X$4:$X$364=$C114)*(事故データ!$V$4:$V$364=1))</f>
        <v>0</v>
      </c>
      <c r="H114" s="642">
        <f>SUMPRODUCT((事故データ!$AO$4:$AO$364=H$92)*(事故データ!$X$4:$X$364=$C114)*(事故データ!$V$4:$V$364=1))</f>
        <v>0</v>
      </c>
      <c r="I114" s="642">
        <f>SUMPRODUCT((事故データ!$AO$4:$AO$364=I$92)*(事故データ!$X$4:$X$364=$C114)*(事故データ!$V$4:$V$364=1))</f>
        <v>0</v>
      </c>
      <c r="J114" s="642">
        <f>SUMPRODUCT((事故データ!$AO$4:$AO$364=J$92)*(事故データ!$X$4:$X$364=$C114)*(事故データ!$V$4:$V$364=1))</f>
        <v>0</v>
      </c>
      <c r="K114" s="642">
        <f>SUMPRODUCT((事故データ!$AO$4:$AO$364=K$92)*(事故データ!$X$4:$X$364=$C114)*(事故データ!$V$4:$V$364=1))</f>
        <v>0</v>
      </c>
      <c r="L114" s="642">
        <f>SUMPRODUCT((事故データ!$AO$4:$AO$364=L$92)*(事故データ!$X$4:$X$364=$C114)*(事故データ!$V$4:$V$364=1))</f>
        <v>0</v>
      </c>
      <c r="M114" s="642">
        <f>SUMPRODUCT((事故データ!$AO$4:$AO$364=M$92)*(事故データ!$X$4:$X$364=$C114)*(事故データ!$V$4:$V$364=1))</f>
        <v>0</v>
      </c>
      <c r="N114" s="642">
        <f>SUMPRODUCT((事故データ!$AO$4:$AO$364=N$92)*(事故データ!$X$4:$X$364=$C114)*(事故データ!$V$4:$V$364=1))</f>
        <v>0</v>
      </c>
      <c r="O114" s="642">
        <f>SUMPRODUCT((事故データ!$AO$4:$AO$364=O$92)*(事故データ!$X$4:$X$364=$C114)*(事故データ!$V$4:$V$364=1))</f>
        <v>0</v>
      </c>
      <c r="P114" s="642">
        <f>SUMPRODUCT((事故データ!$AO$4:$AO$364=P$92)*(事故データ!$X$4:$X$364=$C114)*(事故データ!$V$4:$V$364=1))</f>
        <v>0</v>
      </c>
      <c r="Q114" s="642">
        <f>SUMPRODUCT((事故データ!$AO$4:$AO$364=Q$92)*(事故データ!$X$4:$X$364=$C114)*(事故データ!$V$4:$V$364=1))</f>
        <v>0</v>
      </c>
      <c r="R114" s="642">
        <f>SUMPRODUCT((事故データ!$AO$4:$AO$364=R$92)*(事故データ!$X$4:$X$364=$C114)*(事故データ!$V$4:$V$364=1))</f>
        <v>0</v>
      </c>
      <c r="S114" s="642">
        <f>SUMPRODUCT((事故データ!$AO$4:$AO$364=S$92)*(事故データ!$X$4:$X$364=$C114)*(事故データ!$V$4:$V$364=1))</f>
        <v>0</v>
      </c>
      <c r="T114" s="642">
        <f>SUMPRODUCT((事故データ!$AO$4:$AO$364=T$92)*(事故データ!$X$4:$X$364=$C114)*(事故データ!$V$4:$V$364=1))</f>
        <v>0</v>
      </c>
      <c r="U114" s="642">
        <f>SUMPRODUCT((事故データ!$AO$4:$AO$364=U$92)*(事故データ!$X$4:$X$364=$C114)*(事故データ!$V$4:$V$364=1))</f>
        <v>0</v>
      </c>
      <c r="V114" s="642">
        <f>SUMPRODUCT((事故データ!$AO$4:$AO$364=V$92)*(事故データ!$X$4:$X$364=$C114)*(事故データ!$V$4:$V$364=1))</f>
        <v>0</v>
      </c>
      <c r="W114" s="642">
        <f>SUMPRODUCT((事故データ!$AO$4:$AO$364=W$92)*(事故データ!$X$4:$X$364=$C114)*(事故データ!$V$4:$V$364=1))</f>
        <v>0</v>
      </c>
      <c r="X114" s="642">
        <f>SUMPRODUCT((事故データ!$AO$4:$AO$364=X$92)*(事故データ!$X$4:$X$364=$C114)*(事故データ!$V$4:$V$364=1))</f>
        <v>0</v>
      </c>
      <c r="Y114" s="642">
        <f>SUMPRODUCT((事故データ!$AO$4:$AO$364=Y$92)*(事故データ!$X$4:$X$364=$C114)*(事故データ!$V$4:$V$364=1))</f>
        <v>0</v>
      </c>
      <c r="Z114" s="642">
        <f>SUMPRODUCT((事故データ!$AO$4:$AO$364=Z$92)*(事故データ!$X$4:$X$364=$C114)*(事故データ!$V$4:$V$364=1))</f>
        <v>0</v>
      </c>
      <c r="AA114" s="642">
        <f>SUMPRODUCT((事故データ!$AO$4:$AO$364=AA$92)*(事故データ!$X$4:$X$364=$C114)*(事故データ!$V$4:$V$364=1))</f>
        <v>0</v>
      </c>
      <c r="AB114" s="642">
        <f>SUMPRODUCT((事故データ!$AO$4:$AO$364=AB$92)*(事故データ!$X$4:$X$364=$C114)*(事故データ!$V$4:$V$364=1))</f>
        <v>0</v>
      </c>
      <c r="AC114" s="642">
        <f>SUMPRODUCT((事故データ!$AO$4:$AO$364=AC$92)*(事故データ!$X$4:$X$364=$C114)*(事故データ!$V$4:$V$364=1))</f>
        <v>0</v>
      </c>
      <c r="AD114" s="643">
        <f>SUMPRODUCT((事故データ!$AO$4:$AO$364=AD$92)*(事故データ!$X$4:$X$364=$C114)*(事故データ!$V$4:$V$364=1))</f>
        <v>0</v>
      </c>
    </row>
    <row r="115" spans="2:30">
      <c r="B115" s="543">
        <v>19</v>
      </c>
      <c r="C115" s="677">
        <f>項目入力!C28</f>
        <v>0</v>
      </c>
      <c r="D115" s="356">
        <f t="shared" si="11"/>
        <v>0</v>
      </c>
      <c r="E115" s="640">
        <f t="shared" si="13"/>
        <v>0</v>
      </c>
      <c r="F115" s="641">
        <f>SUMPRODUCT((事故データ!$AO$4:$AO$364=F$92)*(事故データ!$X$4:$X$364=$C115)*(事故データ!$V$4:$V$364=1))</f>
        <v>0</v>
      </c>
      <c r="G115" s="642">
        <f>SUMPRODUCT((事故データ!$AO$4:$AO$364=G$92)*(事故データ!$X$4:$X$364=$C115)*(事故データ!$V$4:$V$364=1))</f>
        <v>0</v>
      </c>
      <c r="H115" s="642">
        <f>SUMPRODUCT((事故データ!$AO$4:$AO$364=H$92)*(事故データ!$X$4:$X$364=$C115)*(事故データ!$V$4:$V$364=1))</f>
        <v>0</v>
      </c>
      <c r="I115" s="642">
        <f>SUMPRODUCT((事故データ!$AO$4:$AO$364=I$92)*(事故データ!$X$4:$X$364=$C115)*(事故データ!$V$4:$V$364=1))</f>
        <v>0</v>
      </c>
      <c r="J115" s="642">
        <f>SUMPRODUCT((事故データ!$AO$4:$AO$364=J$92)*(事故データ!$X$4:$X$364=$C115)*(事故データ!$V$4:$V$364=1))</f>
        <v>0</v>
      </c>
      <c r="K115" s="642">
        <f>SUMPRODUCT((事故データ!$AO$4:$AO$364=K$92)*(事故データ!$X$4:$X$364=$C115)*(事故データ!$V$4:$V$364=1))</f>
        <v>0</v>
      </c>
      <c r="L115" s="642">
        <f>SUMPRODUCT((事故データ!$AO$4:$AO$364=L$92)*(事故データ!$X$4:$X$364=$C115)*(事故データ!$V$4:$V$364=1))</f>
        <v>0</v>
      </c>
      <c r="M115" s="642">
        <f>SUMPRODUCT((事故データ!$AO$4:$AO$364=M$92)*(事故データ!$X$4:$X$364=$C115)*(事故データ!$V$4:$V$364=1))</f>
        <v>0</v>
      </c>
      <c r="N115" s="642">
        <f>SUMPRODUCT((事故データ!$AO$4:$AO$364=N$92)*(事故データ!$X$4:$X$364=$C115)*(事故データ!$V$4:$V$364=1))</f>
        <v>0</v>
      </c>
      <c r="O115" s="642">
        <f>SUMPRODUCT((事故データ!$AO$4:$AO$364=O$92)*(事故データ!$X$4:$X$364=$C115)*(事故データ!$V$4:$V$364=1))</f>
        <v>0</v>
      </c>
      <c r="P115" s="642">
        <f>SUMPRODUCT((事故データ!$AO$4:$AO$364=P$92)*(事故データ!$X$4:$X$364=$C115)*(事故データ!$V$4:$V$364=1))</f>
        <v>0</v>
      </c>
      <c r="Q115" s="642">
        <f>SUMPRODUCT((事故データ!$AO$4:$AO$364=Q$92)*(事故データ!$X$4:$X$364=$C115)*(事故データ!$V$4:$V$364=1))</f>
        <v>0</v>
      </c>
      <c r="R115" s="642">
        <f>SUMPRODUCT((事故データ!$AO$4:$AO$364=R$92)*(事故データ!$X$4:$X$364=$C115)*(事故データ!$V$4:$V$364=1))</f>
        <v>0</v>
      </c>
      <c r="S115" s="642">
        <f>SUMPRODUCT((事故データ!$AO$4:$AO$364=S$92)*(事故データ!$X$4:$X$364=$C115)*(事故データ!$V$4:$V$364=1))</f>
        <v>0</v>
      </c>
      <c r="T115" s="642">
        <f>SUMPRODUCT((事故データ!$AO$4:$AO$364=T$92)*(事故データ!$X$4:$X$364=$C115)*(事故データ!$V$4:$V$364=1))</f>
        <v>0</v>
      </c>
      <c r="U115" s="642">
        <f>SUMPRODUCT((事故データ!$AO$4:$AO$364=U$92)*(事故データ!$X$4:$X$364=$C115)*(事故データ!$V$4:$V$364=1))</f>
        <v>0</v>
      </c>
      <c r="V115" s="642">
        <f>SUMPRODUCT((事故データ!$AO$4:$AO$364=V$92)*(事故データ!$X$4:$X$364=$C115)*(事故データ!$V$4:$V$364=1))</f>
        <v>0</v>
      </c>
      <c r="W115" s="642">
        <f>SUMPRODUCT((事故データ!$AO$4:$AO$364=W$92)*(事故データ!$X$4:$X$364=$C115)*(事故データ!$V$4:$V$364=1))</f>
        <v>0</v>
      </c>
      <c r="X115" s="642">
        <f>SUMPRODUCT((事故データ!$AO$4:$AO$364=X$92)*(事故データ!$X$4:$X$364=$C115)*(事故データ!$V$4:$V$364=1))</f>
        <v>0</v>
      </c>
      <c r="Y115" s="642">
        <f>SUMPRODUCT((事故データ!$AO$4:$AO$364=Y$92)*(事故データ!$X$4:$X$364=$C115)*(事故データ!$V$4:$V$364=1))</f>
        <v>0</v>
      </c>
      <c r="Z115" s="642">
        <f>SUMPRODUCT((事故データ!$AO$4:$AO$364=Z$92)*(事故データ!$X$4:$X$364=$C115)*(事故データ!$V$4:$V$364=1))</f>
        <v>0</v>
      </c>
      <c r="AA115" s="642">
        <f>SUMPRODUCT((事故データ!$AO$4:$AO$364=AA$92)*(事故データ!$X$4:$X$364=$C115)*(事故データ!$V$4:$V$364=1))</f>
        <v>0</v>
      </c>
      <c r="AB115" s="642">
        <f>SUMPRODUCT((事故データ!$AO$4:$AO$364=AB$92)*(事故データ!$X$4:$X$364=$C115)*(事故データ!$V$4:$V$364=1))</f>
        <v>0</v>
      </c>
      <c r="AC115" s="642">
        <f>SUMPRODUCT((事故データ!$AO$4:$AO$364=AC$92)*(事故データ!$X$4:$X$364=$C115)*(事故データ!$V$4:$V$364=1))</f>
        <v>0</v>
      </c>
      <c r="AD115" s="643">
        <f>SUMPRODUCT((事故データ!$AO$4:$AO$364=AD$92)*(事故データ!$X$4:$X$364=$C115)*(事故データ!$V$4:$V$364=1))</f>
        <v>0</v>
      </c>
    </row>
    <row r="116" spans="2:30">
      <c r="B116" s="543">
        <v>20</v>
      </c>
      <c r="C116" s="677">
        <f>項目入力!C29</f>
        <v>0</v>
      </c>
      <c r="D116" s="356">
        <f t="shared" si="11"/>
        <v>0</v>
      </c>
      <c r="E116" s="640">
        <f t="shared" si="13"/>
        <v>0</v>
      </c>
      <c r="F116" s="641">
        <f>SUMPRODUCT((事故データ!$AO$4:$AO$364=F$92)*(事故データ!$X$4:$X$364=$C116)*(事故データ!$V$4:$V$364=1))</f>
        <v>0</v>
      </c>
      <c r="G116" s="642">
        <f>SUMPRODUCT((事故データ!$AO$4:$AO$364=G$92)*(事故データ!$X$4:$X$364=$C116)*(事故データ!$V$4:$V$364=1))</f>
        <v>0</v>
      </c>
      <c r="H116" s="642">
        <f>SUMPRODUCT((事故データ!$AO$4:$AO$364=H$92)*(事故データ!$X$4:$X$364=$C116)*(事故データ!$V$4:$V$364=1))</f>
        <v>0</v>
      </c>
      <c r="I116" s="642">
        <f>SUMPRODUCT((事故データ!$AO$4:$AO$364=I$92)*(事故データ!$X$4:$X$364=$C116)*(事故データ!$V$4:$V$364=1))</f>
        <v>0</v>
      </c>
      <c r="J116" s="642">
        <f>SUMPRODUCT((事故データ!$AO$4:$AO$364=J$92)*(事故データ!$X$4:$X$364=$C116)*(事故データ!$V$4:$V$364=1))</f>
        <v>0</v>
      </c>
      <c r="K116" s="642">
        <f>SUMPRODUCT((事故データ!$AO$4:$AO$364=K$92)*(事故データ!$X$4:$X$364=$C116)*(事故データ!$V$4:$V$364=1))</f>
        <v>0</v>
      </c>
      <c r="L116" s="642">
        <f>SUMPRODUCT((事故データ!$AO$4:$AO$364=L$92)*(事故データ!$X$4:$X$364=$C116)*(事故データ!$V$4:$V$364=1))</f>
        <v>0</v>
      </c>
      <c r="M116" s="642">
        <f>SUMPRODUCT((事故データ!$AO$4:$AO$364=M$92)*(事故データ!$X$4:$X$364=$C116)*(事故データ!$V$4:$V$364=1))</f>
        <v>0</v>
      </c>
      <c r="N116" s="642">
        <f>SUMPRODUCT((事故データ!$AO$4:$AO$364=N$92)*(事故データ!$X$4:$X$364=$C116)*(事故データ!$V$4:$V$364=1))</f>
        <v>0</v>
      </c>
      <c r="O116" s="642">
        <f>SUMPRODUCT((事故データ!$AO$4:$AO$364=O$92)*(事故データ!$X$4:$X$364=$C116)*(事故データ!$V$4:$V$364=1))</f>
        <v>0</v>
      </c>
      <c r="P116" s="642">
        <f>SUMPRODUCT((事故データ!$AO$4:$AO$364=P$92)*(事故データ!$X$4:$X$364=$C116)*(事故データ!$V$4:$V$364=1))</f>
        <v>0</v>
      </c>
      <c r="Q116" s="642">
        <f>SUMPRODUCT((事故データ!$AO$4:$AO$364=Q$92)*(事故データ!$X$4:$X$364=$C116)*(事故データ!$V$4:$V$364=1))</f>
        <v>0</v>
      </c>
      <c r="R116" s="642">
        <f>SUMPRODUCT((事故データ!$AO$4:$AO$364=R$92)*(事故データ!$X$4:$X$364=$C116)*(事故データ!$V$4:$V$364=1))</f>
        <v>0</v>
      </c>
      <c r="S116" s="642">
        <f>SUMPRODUCT((事故データ!$AO$4:$AO$364=S$92)*(事故データ!$X$4:$X$364=$C116)*(事故データ!$V$4:$V$364=1))</f>
        <v>0</v>
      </c>
      <c r="T116" s="642">
        <f>SUMPRODUCT((事故データ!$AO$4:$AO$364=T$92)*(事故データ!$X$4:$X$364=$C116)*(事故データ!$V$4:$V$364=1))</f>
        <v>0</v>
      </c>
      <c r="U116" s="642">
        <f>SUMPRODUCT((事故データ!$AO$4:$AO$364=U$92)*(事故データ!$X$4:$X$364=$C116)*(事故データ!$V$4:$V$364=1))</f>
        <v>0</v>
      </c>
      <c r="V116" s="642">
        <f>SUMPRODUCT((事故データ!$AO$4:$AO$364=V$92)*(事故データ!$X$4:$X$364=$C116)*(事故データ!$V$4:$V$364=1))</f>
        <v>0</v>
      </c>
      <c r="W116" s="642">
        <f>SUMPRODUCT((事故データ!$AO$4:$AO$364=W$92)*(事故データ!$X$4:$X$364=$C116)*(事故データ!$V$4:$V$364=1))</f>
        <v>0</v>
      </c>
      <c r="X116" s="642">
        <f>SUMPRODUCT((事故データ!$AO$4:$AO$364=X$92)*(事故データ!$X$4:$X$364=$C116)*(事故データ!$V$4:$V$364=1))</f>
        <v>0</v>
      </c>
      <c r="Y116" s="642">
        <f>SUMPRODUCT((事故データ!$AO$4:$AO$364=Y$92)*(事故データ!$X$4:$X$364=$C116)*(事故データ!$V$4:$V$364=1))</f>
        <v>0</v>
      </c>
      <c r="Z116" s="642">
        <f>SUMPRODUCT((事故データ!$AO$4:$AO$364=Z$92)*(事故データ!$X$4:$X$364=$C116)*(事故データ!$V$4:$V$364=1))</f>
        <v>0</v>
      </c>
      <c r="AA116" s="642">
        <f>SUMPRODUCT((事故データ!$AO$4:$AO$364=AA$92)*(事故データ!$X$4:$X$364=$C116)*(事故データ!$V$4:$V$364=1))</f>
        <v>0</v>
      </c>
      <c r="AB116" s="642">
        <f>SUMPRODUCT((事故データ!$AO$4:$AO$364=AB$92)*(事故データ!$X$4:$X$364=$C116)*(事故データ!$V$4:$V$364=1))</f>
        <v>0</v>
      </c>
      <c r="AC116" s="642">
        <f>SUMPRODUCT((事故データ!$AO$4:$AO$364=AC$92)*(事故データ!$X$4:$X$364=$C116)*(事故データ!$V$4:$V$364=1))</f>
        <v>0</v>
      </c>
      <c r="AD116" s="643">
        <f>SUMPRODUCT((事故データ!$AO$4:$AO$364=AD$92)*(事故データ!$X$4:$X$364=$C116)*(事故データ!$V$4:$V$364=1))</f>
        <v>0</v>
      </c>
    </row>
    <row r="117" spans="2:30">
      <c r="B117" s="543">
        <v>21</v>
      </c>
      <c r="C117" s="677">
        <f>項目入力!C30</f>
        <v>0</v>
      </c>
      <c r="D117" s="356">
        <f t="shared" si="11"/>
        <v>0</v>
      </c>
      <c r="E117" s="640">
        <f t="shared" si="13"/>
        <v>0</v>
      </c>
      <c r="F117" s="641">
        <f>SUMPRODUCT((事故データ!$AO$4:$AO$364=F$92)*(事故データ!$X$4:$X$364=$C117)*(事故データ!$V$4:$V$364=1))</f>
        <v>0</v>
      </c>
      <c r="G117" s="642">
        <f>SUMPRODUCT((事故データ!$AO$4:$AO$364=G$92)*(事故データ!$X$4:$X$364=$C117)*(事故データ!$V$4:$V$364=1))</f>
        <v>0</v>
      </c>
      <c r="H117" s="642">
        <f>SUMPRODUCT((事故データ!$AO$4:$AO$364=H$92)*(事故データ!$X$4:$X$364=$C117)*(事故データ!$V$4:$V$364=1))</f>
        <v>0</v>
      </c>
      <c r="I117" s="642">
        <f>SUMPRODUCT((事故データ!$AO$4:$AO$364=I$92)*(事故データ!$X$4:$X$364=$C117)*(事故データ!$V$4:$V$364=1))</f>
        <v>0</v>
      </c>
      <c r="J117" s="642">
        <f>SUMPRODUCT((事故データ!$AO$4:$AO$364=J$92)*(事故データ!$X$4:$X$364=$C117)*(事故データ!$V$4:$V$364=1))</f>
        <v>0</v>
      </c>
      <c r="K117" s="642">
        <f>SUMPRODUCT((事故データ!$AO$4:$AO$364=K$92)*(事故データ!$X$4:$X$364=$C117)*(事故データ!$V$4:$V$364=1))</f>
        <v>0</v>
      </c>
      <c r="L117" s="642">
        <f>SUMPRODUCT((事故データ!$AO$4:$AO$364=L$92)*(事故データ!$X$4:$X$364=$C117)*(事故データ!$V$4:$V$364=1))</f>
        <v>0</v>
      </c>
      <c r="M117" s="642">
        <f>SUMPRODUCT((事故データ!$AO$4:$AO$364=M$92)*(事故データ!$X$4:$X$364=$C117)*(事故データ!$V$4:$V$364=1))</f>
        <v>0</v>
      </c>
      <c r="N117" s="642">
        <f>SUMPRODUCT((事故データ!$AO$4:$AO$364=N$92)*(事故データ!$X$4:$X$364=$C117)*(事故データ!$V$4:$V$364=1))</f>
        <v>0</v>
      </c>
      <c r="O117" s="642">
        <f>SUMPRODUCT((事故データ!$AO$4:$AO$364=O$92)*(事故データ!$X$4:$X$364=$C117)*(事故データ!$V$4:$V$364=1))</f>
        <v>0</v>
      </c>
      <c r="P117" s="642">
        <f>SUMPRODUCT((事故データ!$AO$4:$AO$364=P$92)*(事故データ!$X$4:$X$364=$C117)*(事故データ!$V$4:$V$364=1))</f>
        <v>0</v>
      </c>
      <c r="Q117" s="642">
        <f>SUMPRODUCT((事故データ!$AO$4:$AO$364=Q$92)*(事故データ!$X$4:$X$364=$C117)*(事故データ!$V$4:$V$364=1))</f>
        <v>0</v>
      </c>
      <c r="R117" s="642">
        <f>SUMPRODUCT((事故データ!$AO$4:$AO$364=R$92)*(事故データ!$X$4:$X$364=$C117)*(事故データ!$V$4:$V$364=1))</f>
        <v>0</v>
      </c>
      <c r="S117" s="642">
        <f>SUMPRODUCT((事故データ!$AO$4:$AO$364=S$92)*(事故データ!$X$4:$X$364=$C117)*(事故データ!$V$4:$V$364=1))</f>
        <v>0</v>
      </c>
      <c r="T117" s="642">
        <f>SUMPRODUCT((事故データ!$AO$4:$AO$364=T$92)*(事故データ!$X$4:$X$364=$C117)*(事故データ!$V$4:$V$364=1))</f>
        <v>0</v>
      </c>
      <c r="U117" s="642">
        <f>SUMPRODUCT((事故データ!$AO$4:$AO$364=U$92)*(事故データ!$X$4:$X$364=$C117)*(事故データ!$V$4:$V$364=1))</f>
        <v>0</v>
      </c>
      <c r="V117" s="642">
        <f>SUMPRODUCT((事故データ!$AO$4:$AO$364=V$92)*(事故データ!$X$4:$X$364=$C117)*(事故データ!$V$4:$V$364=1))</f>
        <v>0</v>
      </c>
      <c r="W117" s="642">
        <f>SUMPRODUCT((事故データ!$AO$4:$AO$364=W$92)*(事故データ!$X$4:$X$364=$C117)*(事故データ!$V$4:$V$364=1))</f>
        <v>0</v>
      </c>
      <c r="X117" s="642">
        <f>SUMPRODUCT((事故データ!$AO$4:$AO$364=X$92)*(事故データ!$X$4:$X$364=$C117)*(事故データ!$V$4:$V$364=1))</f>
        <v>0</v>
      </c>
      <c r="Y117" s="642">
        <f>SUMPRODUCT((事故データ!$AO$4:$AO$364=Y$92)*(事故データ!$X$4:$X$364=$C117)*(事故データ!$V$4:$V$364=1))</f>
        <v>0</v>
      </c>
      <c r="Z117" s="642">
        <f>SUMPRODUCT((事故データ!$AO$4:$AO$364=Z$92)*(事故データ!$X$4:$X$364=$C117)*(事故データ!$V$4:$V$364=1))</f>
        <v>0</v>
      </c>
      <c r="AA117" s="642">
        <f>SUMPRODUCT((事故データ!$AO$4:$AO$364=AA$92)*(事故データ!$X$4:$X$364=$C117)*(事故データ!$V$4:$V$364=1))</f>
        <v>0</v>
      </c>
      <c r="AB117" s="642">
        <f>SUMPRODUCT((事故データ!$AO$4:$AO$364=AB$92)*(事故データ!$X$4:$X$364=$C117)*(事故データ!$V$4:$V$364=1))</f>
        <v>0</v>
      </c>
      <c r="AC117" s="642">
        <f>SUMPRODUCT((事故データ!$AO$4:$AO$364=AC$92)*(事故データ!$X$4:$X$364=$C117)*(事故データ!$V$4:$V$364=1))</f>
        <v>0</v>
      </c>
      <c r="AD117" s="643">
        <f>SUMPRODUCT((事故データ!$AO$4:$AO$364=AD$92)*(事故データ!$X$4:$X$364=$C117)*(事故データ!$V$4:$V$364=1))</f>
        <v>0</v>
      </c>
    </row>
    <row r="118" spans="2:30">
      <c r="B118" s="543">
        <v>22</v>
      </c>
      <c r="C118" s="677">
        <f>項目入力!C31</f>
        <v>0</v>
      </c>
      <c r="D118" s="356">
        <f t="shared" si="11"/>
        <v>0</v>
      </c>
      <c r="E118" s="640">
        <f t="shared" si="13"/>
        <v>0</v>
      </c>
      <c r="F118" s="641">
        <f>SUMPRODUCT((事故データ!$AO$4:$AO$364=F$92)*(事故データ!$X$4:$X$364=$C118)*(事故データ!$V$4:$V$364=1))</f>
        <v>0</v>
      </c>
      <c r="G118" s="642">
        <f>SUMPRODUCT((事故データ!$AO$4:$AO$364=G$92)*(事故データ!$X$4:$X$364=$C118)*(事故データ!$V$4:$V$364=1))</f>
        <v>0</v>
      </c>
      <c r="H118" s="642">
        <f>SUMPRODUCT((事故データ!$AO$4:$AO$364=H$92)*(事故データ!$X$4:$X$364=$C118)*(事故データ!$V$4:$V$364=1))</f>
        <v>0</v>
      </c>
      <c r="I118" s="642">
        <f>SUMPRODUCT((事故データ!$AO$4:$AO$364=I$92)*(事故データ!$X$4:$X$364=$C118)*(事故データ!$V$4:$V$364=1))</f>
        <v>0</v>
      </c>
      <c r="J118" s="642">
        <f>SUMPRODUCT((事故データ!$AO$4:$AO$364=J$92)*(事故データ!$X$4:$X$364=$C118)*(事故データ!$V$4:$V$364=1))</f>
        <v>0</v>
      </c>
      <c r="K118" s="642">
        <f>SUMPRODUCT((事故データ!$AO$4:$AO$364=K$92)*(事故データ!$X$4:$X$364=$C118)*(事故データ!$V$4:$V$364=1))</f>
        <v>0</v>
      </c>
      <c r="L118" s="642">
        <f>SUMPRODUCT((事故データ!$AO$4:$AO$364=L$92)*(事故データ!$X$4:$X$364=$C118)*(事故データ!$V$4:$V$364=1))</f>
        <v>0</v>
      </c>
      <c r="M118" s="642">
        <f>SUMPRODUCT((事故データ!$AO$4:$AO$364=M$92)*(事故データ!$X$4:$X$364=$C118)*(事故データ!$V$4:$V$364=1))</f>
        <v>0</v>
      </c>
      <c r="N118" s="642">
        <f>SUMPRODUCT((事故データ!$AO$4:$AO$364=N$92)*(事故データ!$X$4:$X$364=$C118)*(事故データ!$V$4:$V$364=1))</f>
        <v>0</v>
      </c>
      <c r="O118" s="642">
        <f>SUMPRODUCT((事故データ!$AO$4:$AO$364=O$92)*(事故データ!$X$4:$X$364=$C118)*(事故データ!$V$4:$V$364=1))</f>
        <v>0</v>
      </c>
      <c r="P118" s="642">
        <f>SUMPRODUCT((事故データ!$AO$4:$AO$364=P$92)*(事故データ!$X$4:$X$364=$C118)*(事故データ!$V$4:$V$364=1))</f>
        <v>0</v>
      </c>
      <c r="Q118" s="642">
        <f>SUMPRODUCT((事故データ!$AO$4:$AO$364=Q$92)*(事故データ!$X$4:$X$364=$C118)*(事故データ!$V$4:$V$364=1))</f>
        <v>0</v>
      </c>
      <c r="R118" s="642">
        <f>SUMPRODUCT((事故データ!$AO$4:$AO$364=R$92)*(事故データ!$X$4:$X$364=$C118)*(事故データ!$V$4:$V$364=1))</f>
        <v>0</v>
      </c>
      <c r="S118" s="642">
        <f>SUMPRODUCT((事故データ!$AO$4:$AO$364=S$92)*(事故データ!$X$4:$X$364=$C118)*(事故データ!$V$4:$V$364=1))</f>
        <v>0</v>
      </c>
      <c r="T118" s="642">
        <f>SUMPRODUCT((事故データ!$AO$4:$AO$364=T$92)*(事故データ!$X$4:$X$364=$C118)*(事故データ!$V$4:$V$364=1))</f>
        <v>0</v>
      </c>
      <c r="U118" s="642">
        <f>SUMPRODUCT((事故データ!$AO$4:$AO$364=U$92)*(事故データ!$X$4:$X$364=$C118)*(事故データ!$V$4:$V$364=1))</f>
        <v>0</v>
      </c>
      <c r="V118" s="642">
        <f>SUMPRODUCT((事故データ!$AO$4:$AO$364=V$92)*(事故データ!$X$4:$X$364=$C118)*(事故データ!$V$4:$V$364=1))</f>
        <v>0</v>
      </c>
      <c r="W118" s="642">
        <f>SUMPRODUCT((事故データ!$AO$4:$AO$364=W$92)*(事故データ!$X$4:$X$364=$C118)*(事故データ!$V$4:$V$364=1))</f>
        <v>0</v>
      </c>
      <c r="X118" s="642">
        <f>SUMPRODUCT((事故データ!$AO$4:$AO$364=X$92)*(事故データ!$X$4:$X$364=$C118)*(事故データ!$V$4:$V$364=1))</f>
        <v>0</v>
      </c>
      <c r="Y118" s="642">
        <f>SUMPRODUCT((事故データ!$AO$4:$AO$364=Y$92)*(事故データ!$X$4:$X$364=$C118)*(事故データ!$V$4:$V$364=1))</f>
        <v>0</v>
      </c>
      <c r="Z118" s="642">
        <f>SUMPRODUCT((事故データ!$AO$4:$AO$364=Z$92)*(事故データ!$X$4:$X$364=$C118)*(事故データ!$V$4:$V$364=1))</f>
        <v>0</v>
      </c>
      <c r="AA118" s="642">
        <f>SUMPRODUCT((事故データ!$AO$4:$AO$364=AA$92)*(事故データ!$X$4:$X$364=$C118)*(事故データ!$V$4:$V$364=1))</f>
        <v>0</v>
      </c>
      <c r="AB118" s="642">
        <f>SUMPRODUCT((事故データ!$AO$4:$AO$364=AB$92)*(事故データ!$X$4:$X$364=$C118)*(事故データ!$V$4:$V$364=1))</f>
        <v>0</v>
      </c>
      <c r="AC118" s="642">
        <f>SUMPRODUCT((事故データ!$AO$4:$AO$364=AC$92)*(事故データ!$X$4:$X$364=$C118)*(事故データ!$V$4:$V$364=1))</f>
        <v>0</v>
      </c>
      <c r="AD118" s="643">
        <f>SUMPRODUCT((事故データ!$AO$4:$AO$364=AD$92)*(事故データ!$X$4:$X$364=$C118)*(事故データ!$V$4:$V$364=1))</f>
        <v>0</v>
      </c>
    </row>
    <row r="119" spans="2:30">
      <c r="B119" s="543">
        <v>23</v>
      </c>
      <c r="C119" s="677">
        <f>項目入力!C32</f>
        <v>0</v>
      </c>
      <c r="D119" s="356">
        <f t="shared" si="11"/>
        <v>0</v>
      </c>
      <c r="E119" s="640">
        <f t="shared" si="13"/>
        <v>0</v>
      </c>
      <c r="F119" s="641">
        <f>SUMPRODUCT((事故データ!$AO$4:$AO$364=F$92)*(事故データ!$X$4:$X$364=$C119)*(事故データ!$V$4:$V$364=1))</f>
        <v>0</v>
      </c>
      <c r="G119" s="642">
        <f>SUMPRODUCT((事故データ!$AO$4:$AO$364=G$92)*(事故データ!$X$4:$X$364=$C119)*(事故データ!$V$4:$V$364=1))</f>
        <v>0</v>
      </c>
      <c r="H119" s="642">
        <f>SUMPRODUCT((事故データ!$AO$4:$AO$364=H$92)*(事故データ!$X$4:$X$364=$C119)*(事故データ!$V$4:$V$364=1))</f>
        <v>0</v>
      </c>
      <c r="I119" s="642">
        <f>SUMPRODUCT((事故データ!$AO$4:$AO$364=I$92)*(事故データ!$X$4:$X$364=$C119)*(事故データ!$V$4:$V$364=1))</f>
        <v>0</v>
      </c>
      <c r="J119" s="642">
        <f>SUMPRODUCT((事故データ!$AO$4:$AO$364=J$92)*(事故データ!$X$4:$X$364=$C119)*(事故データ!$V$4:$V$364=1))</f>
        <v>0</v>
      </c>
      <c r="K119" s="642">
        <f>SUMPRODUCT((事故データ!$AO$4:$AO$364=K$92)*(事故データ!$X$4:$X$364=$C119)*(事故データ!$V$4:$V$364=1))</f>
        <v>0</v>
      </c>
      <c r="L119" s="642">
        <f>SUMPRODUCT((事故データ!$AO$4:$AO$364=L$92)*(事故データ!$X$4:$X$364=$C119)*(事故データ!$V$4:$V$364=1))</f>
        <v>0</v>
      </c>
      <c r="M119" s="642">
        <f>SUMPRODUCT((事故データ!$AO$4:$AO$364=M$92)*(事故データ!$X$4:$X$364=$C119)*(事故データ!$V$4:$V$364=1))</f>
        <v>0</v>
      </c>
      <c r="N119" s="642">
        <f>SUMPRODUCT((事故データ!$AO$4:$AO$364=N$92)*(事故データ!$X$4:$X$364=$C119)*(事故データ!$V$4:$V$364=1))</f>
        <v>0</v>
      </c>
      <c r="O119" s="642">
        <f>SUMPRODUCT((事故データ!$AO$4:$AO$364=O$92)*(事故データ!$X$4:$X$364=$C119)*(事故データ!$V$4:$V$364=1))</f>
        <v>0</v>
      </c>
      <c r="P119" s="642">
        <f>SUMPRODUCT((事故データ!$AO$4:$AO$364=P$92)*(事故データ!$X$4:$X$364=$C119)*(事故データ!$V$4:$V$364=1))</f>
        <v>0</v>
      </c>
      <c r="Q119" s="642">
        <f>SUMPRODUCT((事故データ!$AO$4:$AO$364=Q$92)*(事故データ!$X$4:$X$364=$C119)*(事故データ!$V$4:$V$364=1))</f>
        <v>0</v>
      </c>
      <c r="R119" s="642">
        <f>SUMPRODUCT((事故データ!$AO$4:$AO$364=R$92)*(事故データ!$X$4:$X$364=$C119)*(事故データ!$V$4:$V$364=1))</f>
        <v>0</v>
      </c>
      <c r="S119" s="642">
        <f>SUMPRODUCT((事故データ!$AO$4:$AO$364=S$92)*(事故データ!$X$4:$X$364=$C119)*(事故データ!$V$4:$V$364=1))</f>
        <v>0</v>
      </c>
      <c r="T119" s="642">
        <f>SUMPRODUCT((事故データ!$AO$4:$AO$364=T$92)*(事故データ!$X$4:$X$364=$C119)*(事故データ!$V$4:$V$364=1))</f>
        <v>0</v>
      </c>
      <c r="U119" s="642">
        <f>SUMPRODUCT((事故データ!$AO$4:$AO$364=U$92)*(事故データ!$X$4:$X$364=$C119)*(事故データ!$V$4:$V$364=1))</f>
        <v>0</v>
      </c>
      <c r="V119" s="642">
        <f>SUMPRODUCT((事故データ!$AO$4:$AO$364=V$92)*(事故データ!$X$4:$X$364=$C119)*(事故データ!$V$4:$V$364=1))</f>
        <v>0</v>
      </c>
      <c r="W119" s="642">
        <f>SUMPRODUCT((事故データ!$AO$4:$AO$364=W$92)*(事故データ!$X$4:$X$364=$C119)*(事故データ!$V$4:$V$364=1))</f>
        <v>0</v>
      </c>
      <c r="X119" s="642">
        <f>SUMPRODUCT((事故データ!$AO$4:$AO$364=X$92)*(事故データ!$X$4:$X$364=$C119)*(事故データ!$V$4:$V$364=1))</f>
        <v>0</v>
      </c>
      <c r="Y119" s="642">
        <f>SUMPRODUCT((事故データ!$AO$4:$AO$364=Y$92)*(事故データ!$X$4:$X$364=$C119)*(事故データ!$V$4:$V$364=1))</f>
        <v>0</v>
      </c>
      <c r="Z119" s="642">
        <f>SUMPRODUCT((事故データ!$AO$4:$AO$364=Z$92)*(事故データ!$X$4:$X$364=$C119)*(事故データ!$V$4:$V$364=1))</f>
        <v>0</v>
      </c>
      <c r="AA119" s="642">
        <f>SUMPRODUCT((事故データ!$AO$4:$AO$364=AA$92)*(事故データ!$X$4:$X$364=$C119)*(事故データ!$V$4:$V$364=1))</f>
        <v>0</v>
      </c>
      <c r="AB119" s="642">
        <f>SUMPRODUCT((事故データ!$AO$4:$AO$364=AB$92)*(事故データ!$X$4:$X$364=$C119)*(事故データ!$V$4:$V$364=1))</f>
        <v>0</v>
      </c>
      <c r="AC119" s="642">
        <f>SUMPRODUCT((事故データ!$AO$4:$AO$364=AC$92)*(事故データ!$X$4:$X$364=$C119)*(事故データ!$V$4:$V$364=1))</f>
        <v>0</v>
      </c>
      <c r="AD119" s="643">
        <f>SUMPRODUCT((事故データ!$AO$4:$AO$364=AD$92)*(事故データ!$X$4:$X$364=$C119)*(事故データ!$V$4:$V$364=1))</f>
        <v>0</v>
      </c>
    </row>
    <row r="120" spans="2:30">
      <c r="B120" s="543">
        <v>24</v>
      </c>
      <c r="C120" s="677">
        <f>項目入力!C33</f>
        <v>0</v>
      </c>
      <c r="D120" s="356">
        <f t="shared" si="11"/>
        <v>0</v>
      </c>
      <c r="E120" s="640">
        <f t="shared" si="13"/>
        <v>0</v>
      </c>
      <c r="F120" s="641">
        <f>SUMPRODUCT((事故データ!$AO$4:$AO$364=F$92)*(事故データ!$X$4:$X$364=$C120)*(事故データ!$V$4:$V$364=1))</f>
        <v>0</v>
      </c>
      <c r="G120" s="642">
        <f>SUMPRODUCT((事故データ!$AO$4:$AO$364=G$92)*(事故データ!$X$4:$X$364=$C120)*(事故データ!$V$4:$V$364=1))</f>
        <v>0</v>
      </c>
      <c r="H120" s="642">
        <f>SUMPRODUCT((事故データ!$AO$4:$AO$364=H$92)*(事故データ!$X$4:$X$364=$C120)*(事故データ!$V$4:$V$364=1))</f>
        <v>0</v>
      </c>
      <c r="I120" s="642">
        <f>SUMPRODUCT((事故データ!$AO$4:$AO$364=I$92)*(事故データ!$X$4:$X$364=$C120)*(事故データ!$V$4:$V$364=1))</f>
        <v>0</v>
      </c>
      <c r="J120" s="642">
        <f>SUMPRODUCT((事故データ!$AO$4:$AO$364=J$92)*(事故データ!$X$4:$X$364=$C120)*(事故データ!$V$4:$V$364=1))</f>
        <v>0</v>
      </c>
      <c r="K120" s="642">
        <f>SUMPRODUCT((事故データ!$AO$4:$AO$364=K$92)*(事故データ!$X$4:$X$364=$C120)*(事故データ!$V$4:$V$364=1))</f>
        <v>0</v>
      </c>
      <c r="L120" s="642">
        <f>SUMPRODUCT((事故データ!$AO$4:$AO$364=L$92)*(事故データ!$X$4:$X$364=$C120)*(事故データ!$V$4:$V$364=1))</f>
        <v>0</v>
      </c>
      <c r="M120" s="642">
        <f>SUMPRODUCT((事故データ!$AO$4:$AO$364=M$92)*(事故データ!$X$4:$X$364=$C120)*(事故データ!$V$4:$V$364=1))</f>
        <v>0</v>
      </c>
      <c r="N120" s="642">
        <f>SUMPRODUCT((事故データ!$AO$4:$AO$364=N$92)*(事故データ!$X$4:$X$364=$C120)*(事故データ!$V$4:$V$364=1))</f>
        <v>0</v>
      </c>
      <c r="O120" s="642">
        <f>SUMPRODUCT((事故データ!$AO$4:$AO$364=O$92)*(事故データ!$X$4:$X$364=$C120)*(事故データ!$V$4:$V$364=1))</f>
        <v>0</v>
      </c>
      <c r="P120" s="642">
        <f>SUMPRODUCT((事故データ!$AO$4:$AO$364=P$92)*(事故データ!$X$4:$X$364=$C120)*(事故データ!$V$4:$V$364=1))</f>
        <v>0</v>
      </c>
      <c r="Q120" s="642">
        <f>SUMPRODUCT((事故データ!$AO$4:$AO$364=Q$92)*(事故データ!$X$4:$X$364=$C120)*(事故データ!$V$4:$V$364=1))</f>
        <v>0</v>
      </c>
      <c r="R120" s="642">
        <f>SUMPRODUCT((事故データ!$AO$4:$AO$364=R$92)*(事故データ!$X$4:$X$364=$C120)*(事故データ!$V$4:$V$364=1))</f>
        <v>0</v>
      </c>
      <c r="S120" s="642">
        <f>SUMPRODUCT((事故データ!$AO$4:$AO$364=S$92)*(事故データ!$X$4:$X$364=$C120)*(事故データ!$V$4:$V$364=1))</f>
        <v>0</v>
      </c>
      <c r="T120" s="642">
        <f>SUMPRODUCT((事故データ!$AO$4:$AO$364=T$92)*(事故データ!$X$4:$X$364=$C120)*(事故データ!$V$4:$V$364=1))</f>
        <v>0</v>
      </c>
      <c r="U120" s="642">
        <f>SUMPRODUCT((事故データ!$AO$4:$AO$364=U$92)*(事故データ!$X$4:$X$364=$C120)*(事故データ!$V$4:$V$364=1))</f>
        <v>0</v>
      </c>
      <c r="V120" s="642">
        <f>SUMPRODUCT((事故データ!$AO$4:$AO$364=V$92)*(事故データ!$X$4:$X$364=$C120)*(事故データ!$V$4:$V$364=1))</f>
        <v>0</v>
      </c>
      <c r="W120" s="642">
        <f>SUMPRODUCT((事故データ!$AO$4:$AO$364=W$92)*(事故データ!$X$4:$X$364=$C120)*(事故データ!$V$4:$V$364=1))</f>
        <v>0</v>
      </c>
      <c r="X120" s="642">
        <f>SUMPRODUCT((事故データ!$AO$4:$AO$364=X$92)*(事故データ!$X$4:$X$364=$C120)*(事故データ!$V$4:$V$364=1))</f>
        <v>0</v>
      </c>
      <c r="Y120" s="642">
        <f>SUMPRODUCT((事故データ!$AO$4:$AO$364=Y$92)*(事故データ!$X$4:$X$364=$C120)*(事故データ!$V$4:$V$364=1))</f>
        <v>0</v>
      </c>
      <c r="Z120" s="642">
        <f>SUMPRODUCT((事故データ!$AO$4:$AO$364=Z$92)*(事故データ!$X$4:$X$364=$C120)*(事故データ!$V$4:$V$364=1))</f>
        <v>0</v>
      </c>
      <c r="AA120" s="642">
        <f>SUMPRODUCT((事故データ!$AO$4:$AO$364=AA$92)*(事故データ!$X$4:$X$364=$C120)*(事故データ!$V$4:$V$364=1))</f>
        <v>0</v>
      </c>
      <c r="AB120" s="642">
        <f>SUMPRODUCT((事故データ!$AO$4:$AO$364=AB$92)*(事故データ!$X$4:$X$364=$C120)*(事故データ!$V$4:$V$364=1))</f>
        <v>0</v>
      </c>
      <c r="AC120" s="642">
        <f>SUMPRODUCT((事故データ!$AO$4:$AO$364=AC$92)*(事故データ!$X$4:$X$364=$C120)*(事故データ!$V$4:$V$364=1))</f>
        <v>0</v>
      </c>
      <c r="AD120" s="643">
        <f>SUMPRODUCT((事故データ!$AO$4:$AO$364=AD$92)*(事故データ!$X$4:$X$364=$C120)*(事故データ!$V$4:$V$364=1))</f>
        <v>0</v>
      </c>
    </row>
    <row r="121" spans="2:30">
      <c r="B121" s="543">
        <v>25</v>
      </c>
      <c r="C121" s="677">
        <f>項目入力!C34</f>
        <v>0</v>
      </c>
      <c r="D121" s="356">
        <f t="shared" si="11"/>
        <v>0</v>
      </c>
      <c r="E121" s="640">
        <f t="shared" si="13"/>
        <v>0</v>
      </c>
      <c r="F121" s="641">
        <f>SUMPRODUCT((事故データ!$AO$4:$AO$364=F$92)*(事故データ!$X$4:$X$364=$C121)*(事故データ!$V$4:$V$364=1))</f>
        <v>0</v>
      </c>
      <c r="G121" s="642">
        <f>SUMPRODUCT((事故データ!$AO$4:$AO$364=G$92)*(事故データ!$X$4:$X$364=$C121)*(事故データ!$V$4:$V$364=1))</f>
        <v>0</v>
      </c>
      <c r="H121" s="642">
        <f>SUMPRODUCT((事故データ!$AO$4:$AO$364=H$92)*(事故データ!$X$4:$X$364=$C121)*(事故データ!$V$4:$V$364=1))</f>
        <v>0</v>
      </c>
      <c r="I121" s="642">
        <f>SUMPRODUCT((事故データ!$AO$4:$AO$364=I$92)*(事故データ!$X$4:$X$364=$C121)*(事故データ!$V$4:$V$364=1))</f>
        <v>0</v>
      </c>
      <c r="J121" s="642">
        <f>SUMPRODUCT((事故データ!$AO$4:$AO$364=J$92)*(事故データ!$X$4:$X$364=$C121)*(事故データ!$V$4:$V$364=1))</f>
        <v>0</v>
      </c>
      <c r="K121" s="642">
        <f>SUMPRODUCT((事故データ!$AO$4:$AO$364=K$92)*(事故データ!$X$4:$X$364=$C121)*(事故データ!$V$4:$V$364=1))</f>
        <v>0</v>
      </c>
      <c r="L121" s="642">
        <f>SUMPRODUCT((事故データ!$AO$4:$AO$364=L$92)*(事故データ!$X$4:$X$364=$C121)*(事故データ!$V$4:$V$364=1))</f>
        <v>0</v>
      </c>
      <c r="M121" s="642">
        <f>SUMPRODUCT((事故データ!$AO$4:$AO$364=M$92)*(事故データ!$X$4:$X$364=$C121)*(事故データ!$V$4:$V$364=1))</f>
        <v>0</v>
      </c>
      <c r="N121" s="642">
        <f>SUMPRODUCT((事故データ!$AO$4:$AO$364=N$92)*(事故データ!$X$4:$X$364=$C121)*(事故データ!$V$4:$V$364=1))</f>
        <v>0</v>
      </c>
      <c r="O121" s="642">
        <f>SUMPRODUCT((事故データ!$AO$4:$AO$364=O$92)*(事故データ!$X$4:$X$364=$C121)*(事故データ!$V$4:$V$364=1))</f>
        <v>0</v>
      </c>
      <c r="P121" s="642">
        <f>SUMPRODUCT((事故データ!$AO$4:$AO$364=P$92)*(事故データ!$X$4:$X$364=$C121)*(事故データ!$V$4:$V$364=1))</f>
        <v>0</v>
      </c>
      <c r="Q121" s="642">
        <f>SUMPRODUCT((事故データ!$AO$4:$AO$364=Q$92)*(事故データ!$X$4:$X$364=$C121)*(事故データ!$V$4:$V$364=1))</f>
        <v>0</v>
      </c>
      <c r="R121" s="642">
        <f>SUMPRODUCT((事故データ!$AO$4:$AO$364=R$92)*(事故データ!$X$4:$X$364=$C121)*(事故データ!$V$4:$V$364=1))</f>
        <v>0</v>
      </c>
      <c r="S121" s="642">
        <f>SUMPRODUCT((事故データ!$AO$4:$AO$364=S$92)*(事故データ!$X$4:$X$364=$C121)*(事故データ!$V$4:$V$364=1))</f>
        <v>0</v>
      </c>
      <c r="T121" s="642">
        <f>SUMPRODUCT((事故データ!$AO$4:$AO$364=T$92)*(事故データ!$X$4:$X$364=$C121)*(事故データ!$V$4:$V$364=1))</f>
        <v>0</v>
      </c>
      <c r="U121" s="642">
        <f>SUMPRODUCT((事故データ!$AO$4:$AO$364=U$92)*(事故データ!$X$4:$X$364=$C121)*(事故データ!$V$4:$V$364=1))</f>
        <v>0</v>
      </c>
      <c r="V121" s="642">
        <f>SUMPRODUCT((事故データ!$AO$4:$AO$364=V$92)*(事故データ!$X$4:$X$364=$C121)*(事故データ!$V$4:$V$364=1))</f>
        <v>0</v>
      </c>
      <c r="W121" s="642">
        <f>SUMPRODUCT((事故データ!$AO$4:$AO$364=W$92)*(事故データ!$X$4:$X$364=$C121)*(事故データ!$V$4:$V$364=1))</f>
        <v>0</v>
      </c>
      <c r="X121" s="642">
        <f>SUMPRODUCT((事故データ!$AO$4:$AO$364=X$92)*(事故データ!$X$4:$X$364=$C121)*(事故データ!$V$4:$V$364=1))</f>
        <v>0</v>
      </c>
      <c r="Y121" s="642">
        <f>SUMPRODUCT((事故データ!$AO$4:$AO$364=Y$92)*(事故データ!$X$4:$X$364=$C121)*(事故データ!$V$4:$V$364=1))</f>
        <v>0</v>
      </c>
      <c r="Z121" s="642">
        <f>SUMPRODUCT((事故データ!$AO$4:$AO$364=Z$92)*(事故データ!$X$4:$X$364=$C121)*(事故データ!$V$4:$V$364=1))</f>
        <v>0</v>
      </c>
      <c r="AA121" s="642">
        <f>SUMPRODUCT((事故データ!$AO$4:$AO$364=AA$92)*(事故データ!$X$4:$X$364=$C121)*(事故データ!$V$4:$V$364=1))</f>
        <v>0</v>
      </c>
      <c r="AB121" s="642">
        <f>SUMPRODUCT((事故データ!$AO$4:$AO$364=AB$92)*(事故データ!$X$4:$X$364=$C121)*(事故データ!$V$4:$V$364=1))</f>
        <v>0</v>
      </c>
      <c r="AC121" s="642">
        <f>SUMPRODUCT((事故データ!$AO$4:$AO$364=AC$92)*(事故データ!$X$4:$X$364=$C121)*(事故データ!$V$4:$V$364=1))</f>
        <v>0</v>
      </c>
      <c r="AD121" s="643">
        <f>SUMPRODUCT((事故データ!$AO$4:$AO$364=AD$92)*(事故データ!$X$4:$X$364=$C121)*(事故データ!$V$4:$V$364=1))</f>
        <v>0</v>
      </c>
    </row>
    <row r="122" spans="2:30">
      <c r="B122" s="543">
        <v>26</v>
      </c>
      <c r="C122" s="677">
        <f>項目入力!C35</f>
        <v>0</v>
      </c>
      <c r="D122" s="356">
        <f t="shared" si="11"/>
        <v>0</v>
      </c>
      <c r="E122" s="640">
        <f t="shared" si="13"/>
        <v>0</v>
      </c>
      <c r="F122" s="641">
        <f>SUMPRODUCT((事故データ!$AO$4:$AO$364=F$92)*(事故データ!$X$4:$X$364=$C122)*(事故データ!$V$4:$V$364=1))</f>
        <v>0</v>
      </c>
      <c r="G122" s="642">
        <f>SUMPRODUCT((事故データ!$AO$4:$AO$364=G$92)*(事故データ!$X$4:$X$364=$C122)*(事故データ!$V$4:$V$364=1))</f>
        <v>0</v>
      </c>
      <c r="H122" s="642">
        <f>SUMPRODUCT((事故データ!$AO$4:$AO$364=H$92)*(事故データ!$X$4:$X$364=$C122)*(事故データ!$V$4:$V$364=1))</f>
        <v>0</v>
      </c>
      <c r="I122" s="642">
        <f>SUMPRODUCT((事故データ!$AO$4:$AO$364=I$92)*(事故データ!$X$4:$X$364=$C122)*(事故データ!$V$4:$V$364=1))</f>
        <v>0</v>
      </c>
      <c r="J122" s="642">
        <f>SUMPRODUCT((事故データ!$AO$4:$AO$364=J$92)*(事故データ!$X$4:$X$364=$C122)*(事故データ!$V$4:$V$364=1))</f>
        <v>0</v>
      </c>
      <c r="K122" s="642">
        <f>SUMPRODUCT((事故データ!$AO$4:$AO$364=K$92)*(事故データ!$X$4:$X$364=$C122)*(事故データ!$V$4:$V$364=1))</f>
        <v>0</v>
      </c>
      <c r="L122" s="642">
        <f>SUMPRODUCT((事故データ!$AO$4:$AO$364=L$92)*(事故データ!$X$4:$X$364=$C122)*(事故データ!$V$4:$V$364=1))</f>
        <v>0</v>
      </c>
      <c r="M122" s="642">
        <f>SUMPRODUCT((事故データ!$AO$4:$AO$364=M$92)*(事故データ!$X$4:$X$364=$C122)*(事故データ!$V$4:$V$364=1))</f>
        <v>0</v>
      </c>
      <c r="N122" s="642">
        <f>SUMPRODUCT((事故データ!$AO$4:$AO$364=N$92)*(事故データ!$X$4:$X$364=$C122)*(事故データ!$V$4:$V$364=1))</f>
        <v>0</v>
      </c>
      <c r="O122" s="642">
        <f>SUMPRODUCT((事故データ!$AO$4:$AO$364=O$92)*(事故データ!$X$4:$X$364=$C122)*(事故データ!$V$4:$V$364=1))</f>
        <v>0</v>
      </c>
      <c r="P122" s="642">
        <f>SUMPRODUCT((事故データ!$AO$4:$AO$364=P$92)*(事故データ!$X$4:$X$364=$C122)*(事故データ!$V$4:$V$364=1))</f>
        <v>0</v>
      </c>
      <c r="Q122" s="642">
        <f>SUMPRODUCT((事故データ!$AO$4:$AO$364=Q$92)*(事故データ!$X$4:$X$364=$C122)*(事故データ!$V$4:$V$364=1))</f>
        <v>0</v>
      </c>
      <c r="R122" s="642">
        <f>SUMPRODUCT((事故データ!$AO$4:$AO$364=R$92)*(事故データ!$X$4:$X$364=$C122)*(事故データ!$V$4:$V$364=1))</f>
        <v>0</v>
      </c>
      <c r="S122" s="642">
        <f>SUMPRODUCT((事故データ!$AO$4:$AO$364=S$92)*(事故データ!$X$4:$X$364=$C122)*(事故データ!$V$4:$V$364=1))</f>
        <v>0</v>
      </c>
      <c r="T122" s="642">
        <f>SUMPRODUCT((事故データ!$AO$4:$AO$364=T$92)*(事故データ!$X$4:$X$364=$C122)*(事故データ!$V$4:$V$364=1))</f>
        <v>0</v>
      </c>
      <c r="U122" s="642">
        <f>SUMPRODUCT((事故データ!$AO$4:$AO$364=U$92)*(事故データ!$X$4:$X$364=$C122)*(事故データ!$V$4:$V$364=1))</f>
        <v>0</v>
      </c>
      <c r="V122" s="642">
        <f>SUMPRODUCT((事故データ!$AO$4:$AO$364=V$92)*(事故データ!$X$4:$X$364=$C122)*(事故データ!$V$4:$V$364=1))</f>
        <v>0</v>
      </c>
      <c r="W122" s="642">
        <f>SUMPRODUCT((事故データ!$AO$4:$AO$364=W$92)*(事故データ!$X$4:$X$364=$C122)*(事故データ!$V$4:$V$364=1))</f>
        <v>0</v>
      </c>
      <c r="X122" s="642">
        <f>SUMPRODUCT((事故データ!$AO$4:$AO$364=X$92)*(事故データ!$X$4:$X$364=$C122)*(事故データ!$V$4:$V$364=1))</f>
        <v>0</v>
      </c>
      <c r="Y122" s="642">
        <f>SUMPRODUCT((事故データ!$AO$4:$AO$364=Y$92)*(事故データ!$X$4:$X$364=$C122)*(事故データ!$V$4:$V$364=1))</f>
        <v>0</v>
      </c>
      <c r="Z122" s="642">
        <f>SUMPRODUCT((事故データ!$AO$4:$AO$364=Z$92)*(事故データ!$X$4:$X$364=$C122)*(事故データ!$V$4:$V$364=1))</f>
        <v>0</v>
      </c>
      <c r="AA122" s="642">
        <f>SUMPRODUCT((事故データ!$AO$4:$AO$364=AA$92)*(事故データ!$X$4:$X$364=$C122)*(事故データ!$V$4:$V$364=1))</f>
        <v>0</v>
      </c>
      <c r="AB122" s="642">
        <f>SUMPRODUCT((事故データ!$AO$4:$AO$364=AB$92)*(事故データ!$X$4:$X$364=$C122)*(事故データ!$V$4:$V$364=1))</f>
        <v>0</v>
      </c>
      <c r="AC122" s="642">
        <f>SUMPRODUCT((事故データ!$AO$4:$AO$364=AC$92)*(事故データ!$X$4:$X$364=$C122)*(事故データ!$V$4:$V$364=1))</f>
        <v>0</v>
      </c>
      <c r="AD122" s="643">
        <f>SUMPRODUCT((事故データ!$AO$4:$AO$364=AD$92)*(事故データ!$X$4:$X$364=$C122)*(事故データ!$V$4:$V$364=1))</f>
        <v>0</v>
      </c>
    </row>
    <row r="123" spans="2:30">
      <c r="B123" s="543">
        <v>27</v>
      </c>
      <c r="C123" s="677">
        <f>項目入力!C36</f>
        <v>0</v>
      </c>
      <c r="D123" s="356">
        <f t="shared" si="11"/>
        <v>0</v>
      </c>
      <c r="E123" s="640">
        <f t="shared" si="13"/>
        <v>0</v>
      </c>
      <c r="F123" s="641">
        <f>SUMPRODUCT((事故データ!$AO$4:$AO$364=F$92)*(事故データ!$X$4:$X$364=$C123)*(事故データ!$V$4:$V$364=1))</f>
        <v>0</v>
      </c>
      <c r="G123" s="642">
        <f>SUMPRODUCT((事故データ!$AO$4:$AO$364=G$92)*(事故データ!$X$4:$X$364=$C123)*(事故データ!$V$4:$V$364=1))</f>
        <v>0</v>
      </c>
      <c r="H123" s="642">
        <f>SUMPRODUCT((事故データ!$AO$4:$AO$364=H$92)*(事故データ!$X$4:$X$364=$C123)*(事故データ!$V$4:$V$364=1))</f>
        <v>0</v>
      </c>
      <c r="I123" s="642">
        <f>SUMPRODUCT((事故データ!$AO$4:$AO$364=I$92)*(事故データ!$X$4:$X$364=$C123)*(事故データ!$V$4:$V$364=1))</f>
        <v>0</v>
      </c>
      <c r="J123" s="642">
        <f>SUMPRODUCT((事故データ!$AO$4:$AO$364=J$92)*(事故データ!$X$4:$X$364=$C123)*(事故データ!$V$4:$V$364=1))</f>
        <v>0</v>
      </c>
      <c r="K123" s="642">
        <f>SUMPRODUCT((事故データ!$AO$4:$AO$364=K$92)*(事故データ!$X$4:$X$364=$C123)*(事故データ!$V$4:$V$364=1))</f>
        <v>0</v>
      </c>
      <c r="L123" s="642">
        <f>SUMPRODUCT((事故データ!$AO$4:$AO$364=L$92)*(事故データ!$X$4:$X$364=$C123)*(事故データ!$V$4:$V$364=1))</f>
        <v>0</v>
      </c>
      <c r="M123" s="642">
        <f>SUMPRODUCT((事故データ!$AO$4:$AO$364=M$92)*(事故データ!$X$4:$X$364=$C123)*(事故データ!$V$4:$V$364=1))</f>
        <v>0</v>
      </c>
      <c r="N123" s="642">
        <f>SUMPRODUCT((事故データ!$AO$4:$AO$364=N$92)*(事故データ!$X$4:$X$364=$C123)*(事故データ!$V$4:$V$364=1))</f>
        <v>0</v>
      </c>
      <c r="O123" s="642">
        <f>SUMPRODUCT((事故データ!$AO$4:$AO$364=O$92)*(事故データ!$X$4:$X$364=$C123)*(事故データ!$V$4:$V$364=1))</f>
        <v>0</v>
      </c>
      <c r="P123" s="642">
        <f>SUMPRODUCT((事故データ!$AO$4:$AO$364=P$92)*(事故データ!$X$4:$X$364=$C123)*(事故データ!$V$4:$V$364=1))</f>
        <v>0</v>
      </c>
      <c r="Q123" s="642">
        <f>SUMPRODUCT((事故データ!$AO$4:$AO$364=Q$92)*(事故データ!$X$4:$X$364=$C123)*(事故データ!$V$4:$V$364=1))</f>
        <v>0</v>
      </c>
      <c r="R123" s="642">
        <f>SUMPRODUCT((事故データ!$AO$4:$AO$364=R$92)*(事故データ!$X$4:$X$364=$C123)*(事故データ!$V$4:$V$364=1))</f>
        <v>0</v>
      </c>
      <c r="S123" s="642">
        <f>SUMPRODUCT((事故データ!$AO$4:$AO$364=S$92)*(事故データ!$X$4:$X$364=$C123)*(事故データ!$V$4:$V$364=1))</f>
        <v>0</v>
      </c>
      <c r="T123" s="642">
        <f>SUMPRODUCT((事故データ!$AO$4:$AO$364=T$92)*(事故データ!$X$4:$X$364=$C123)*(事故データ!$V$4:$V$364=1))</f>
        <v>0</v>
      </c>
      <c r="U123" s="642">
        <f>SUMPRODUCT((事故データ!$AO$4:$AO$364=U$92)*(事故データ!$X$4:$X$364=$C123)*(事故データ!$V$4:$V$364=1))</f>
        <v>0</v>
      </c>
      <c r="V123" s="642">
        <f>SUMPRODUCT((事故データ!$AO$4:$AO$364=V$92)*(事故データ!$X$4:$X$364=$C123)*(事故データ!$V$4:$V$364=1))</f>
        <v>0</v>
      </c>
      <c r="W123" s="642">
        <f>SUMPRODUCT((事故データ!$AO$4:$AO$364=W$92)*(事故データ!$X$4:$X$364=$C123)*(事故データ!$V$4:$V$364=1))</f>
        <v>0</v>
      </c>
      <c r="X123" s="642">
        <f>SUMPRODUCT((事故データ!$AO$4:$AO$364=X$92)*(事故データ!$X$4:$X$364=$C123)*(事故データ!$V$4:$V$364=1))</f>
        <v>0</v>
      </c>
      <c r="Y123" s="642">
        <f>SUMPRODUCT((事故データ!$AO$4:$AO$364=Y$92)*(事故データ!$X$4:$X$364=$C123)*(事故データ!$V$4:$V$364=1))</f>
        <v>0</v>
      </c>
      <c r="Z123" s="642">
        <f>SUMPRODUCT((事故データ!$AO$4:$AO$364=Z$92)*(事故データ!$X$4:$X$364=$C123)*(事故データ!$V$4:$V$364=1))</f>
        <v>0</v>
      </c>
      <c r="AA123" s="642">
        <f>SUMPRODUCT((事故データ!$AO$4:$AO$364=AA$92)*(事故データ!$X$4:$X$364=$C123)*(事故データ!$V$4:$V$364=1))</f>
        <v>0</v>
      </c>
      <c r="AB123" s="642">
        <f>SUMPRODUCT((事故データ!$AO$4:$AO$364=AB$92)*(事故データ!$X$4:$X$364=$C123)*(事故データ!$V$4:$V$364=1))</f>
        <v>0</v>
      </c>
      <c r="AC123" s="642">
        <f>SUMPRODUCT((事故データ!$AO$4:$AO$364=AC$92)*(事故データ!$X$4:$X$364=$C123)*(事故データ!$V$4:$V$364=1))</f>
        <v>0</v>
      </c>
      <c r="AD123" s="643">
        <f>SUMPRODUCT((事故データ!$AO$4:$AO$364=AD$92)*(事故データ!$X$4:$X$364=$C123)*(事故データ!$V$4:$V$364=1))</f>
        <v>0</v>
      </c>
    </row>
    <row r="124" spans="2:30">
      <c r="B124" s="543">
        <v>28</v>
      </c>
      <c r="C124" s="677">
        <f>項目入力!C37</f>
        <v>0</v>
      </c>
      <c r="D124" s="356">
        <f t="shared" si="11"/>
        <v>0</v>
      </c>
      <c r="E124" s="640">
        <f t="shared" si="13"/>
        <v>0</v>
      </c>
      <c r="F124" s="641">
        <f>SUMPRODUCT((事故データ!$AO$4:$AO$364=F$92)*(事故データ!$X$4:$X$364=$C124)*(事故データ!$V$4:$V$364=1))</f>
        <v>0</v>
      </c>
      <c r="G124" s="642">
        <f>SUMPRODUCT((事故データ!$AO$4:$AO$364=G$92)*(事故データ!$X$4:$X$364=$C124)*(事故データ!$V$4:$V$364=1))</f>
        <v>0</v>
      </c>
      <c r="H124" s="642">
        <f>SUMPRODUCT((事故データ!$AO$4:$AO$364=H$92)*(事故データ!$X$4:$X$364=$C124)*(事故データ!$V$4:$V$364=1))</f>
        <v>0</v>
      </c>
      <c r="I124" s="642">
        <f>SUMPRODUCT((事故データ!$AO$4:$AO$364=I$92)*(事故データ!$X$4:$X$364=$C124)*(事故データ!$V$4:$V$364=1))</f>
        <v>0</v>
      </c>
      <c r="J124" s="642">
        <f>SUMPRODUCT((事故データ!$AO$4:$AO$364=J$92)*(事故データ!$X$4:$X$364=$C124)*(事故データ!$V$4:$V$364=1))</f>
        <v>0</v>
      </c>
      <c r="K124" s="642">
        <f>SUMPRODUCT((事故データ!$AO$4:$AO$364=K$92)*(事故データ!$X$4:$X$364=$C124)*(事故データ!$V$4:$V$364=1))</f>
        <v>0</v>
      </c>
      <c r="L124" s="642">
        <f>SUMPRODUCT((事故データ!$AO$4:$AO$364=L$92)*(事故データ!$X$4:$X$364=$C124)*(事故データ!$V$4:$V$364=1))</f>
        <v>0</v>
      </c>
      <c r="M124" s="642">
        <f>SUMPRODUCT((事故データ!$AO$4:$AO$364=M$92)*(事故データ!$X$4:$X$364=$C124)*(事故データ!$V$4:$V$364=1))</f>
        <v>0</v>
      </c>
      <c r="N124" s="642">
        <f>SUMPRODUCT((事故データ!$AO$4:$AO$364=N$92)*(事故データ!$X$4:$X$364=$C124)*(事故データ!$V$4:$V$364=1))</f>
        <v>0</v>
      </c>
      <c r="O124" s="642">
        <f>SUMPRODUCT((事故データ!$AO$4:$AO$364=O$92)*(事故データ!$X$4:$X$364=$C124)*(事故データ!$V$4:$V$364=1))</f>
        <v>0</v>
      </c>
      <c r="P124" s="642">
        <f>SUMPRODUCT((事故データ!$AO$4:$AO$364=P$92)*(事故データ!$X$4:$X$364=$C124)*(事故データ!$V$4:$V$364=1))</f>
        <v>0</v>
      </c>
      <c r="Q124" s="642">
        <f>SUMPRODUCT((事故データ!$AO$4:$AO$364=Q$92)*(事故データ!$X$4:$X$364=$C124)*(事故データ!$V$4:$V$364=1))</f>
        <v>0</v>
      </c>
      <c r="R124" s="642">
        <f>SUMPRODUCT((事故データ!$AO$4:$AO$364=R$92)*(事故データ!$X$4:$X$364=$C124)*(事故データ!$V$4:$V$364=1))</f>
        <v>0</v>
      </c>
      <c r="S124" s="642">
        <f>SUMPRODUCT((事故データ!$AO$4:$AO$364=S$92)*(事故データ!$X$4:$X$364=$C124)*(事故データ!$V$4:$V$364=1))</f>
        <v>0</v>
      </c>
      <c r="T124" s="642">
        <f>SUMPRODUCT((事故データ!$AO$4:$AO$364=T$92)*(事故データ!$X$4:$X$364=$C124)*(事故データ!$V$4:$V$364=1))</f>
        <v>0</v>
      </c>
      <c r="U124" s="642">
        <f>SUMPRODUCT((事故データ!$AO$4:$AO$364=U$92)*(事故データ!$X$4:$X$364=$C124)*(事故データ!$V$4:$V$364=1))</f>
        <v>0</v>
      </c>
      <c r="V124" s="642">
        <f>SUMPRODUCT((事故データ!$AO$4:$AO$364=V$92)*(事故データ!$X$4:$X$364=$C124)*(事故データ!$V$4:$V$364=1))</f>
        <v>0</v>
      </c>
      <c r="W124" s="642">
        <f>SUMPRODUCT((事故データ!$AO$4:$AO$364=W$92)*(事故データ!$X$4:$X$364=$C124)*(事故データ!$V$4:$V$364=1))</f>
        <v>0</v>
      </c>
      <c r="X124" s="642">
        <f>SUMPRODUCT((事故データ!$AO$4:$AO$364=X$92)*(事故データ!$X$4:$X$364=$C124)*(事故データ!$V$4:$V$364=1))</f>
        <v>0</v>
      </c>
      <c r="Y124" s="642">
        <f>SUMPRODUCT((事故データ!$AO$4:$AO$364=Y$92)*(事故データ!$X$4:$X$364=$C124)*(事故データ!$V$4:$V$364=1))</f>
        <v>0</v>
      </c>
      <c r="Z124" s="642">
        <f>SUMPRODUCT((事故データ!$AO$4:$AO$364=Z$92)*(事故データ!$X$4:$X$364=$C124)*(事故データ!$V$4:$V$364=1))</f>
        <v>0</v>
      </c>
      <c r="AA124" s="642">
        <f>SUMPRODUCT((事故データ!$AO$4:$AO$364=AA$92)*(事故データ!$X$4:$X$364=$C124)*(事故データ!$V$4:$V$364=1))</f>
        <v>0</v>
      </c>
      <c r="AB124" s="642">
        <f>SUMPRODUCT((事故データ!$AO$4:$AO$364=AB$92)*(事故データ!$X$4:$X$364=$C124)*(事故データ!$V$4:$V$364=1))</f>
        <v>0</v>
      </c>
      <c r="AC124" s="642">
        <f>SUMPRODUCT((事故データ!$AO$4:$AO$364=AC$92)*(事故データ!$X$4:$X$364=$C124)*(事故データ!$V$4:$V$364=1))</f>
        <v>0</v>
      </c>
      <c r="AD124" s="643">
        <f>SUMPRODUCT((事故データ!$AO$4:$AO$364=AD$92)*(事故データ!$X$4:$X$364=$C124)*(事故データ!$V$4:$V$364=1))</f>
        <v>0</v>
      </c>
    </row>
    <row r="125" spans="2:30">
      <c r="B125" s="543">
        <v>29</v>
      </c>
      <c r="C125" s="677">
        <f>項目入力!C38</f>
        <v>0</v>
      </c>
      <c r="D125" s="356">
        <f t="shared" si="11"/>
        <v>0</v>
      </c>
      <c r="E125" s="640">
        <f t="shared" si="13"/>
        <v>0</v>
      </c>
      <c r="F125" s="641">
        <f>SUMPRODUCT((事故データ!$AO$4:$AO$364=F$92)*(事故データ!$X$4:$X$364=$C125)*(事故データ!$V$4:$V$364=1))</f>
        <v>0</v>
      </c>
      <c r="G125" s="642">
        <f>SUMPRODUCT((事故データ!$AO$4:$AO$364=G$92)*(事故データ!$X$4:$X$364=$C125)*(事故データ!$V$4:$V$364=1))</f>
        <v>0</v>
      </c>
      <c r="H125" s="642">
        <f>SUMPRODUCT((事故データ!$AO$4:$AO$364=H$92)*(事故データ!$X$4:$X$364=$C125)*(事故データ!$V$4:$V$364=1))</f>
        <v>0</v>
      </c>
      <c r="I125" s="642">
        <f>SUMPRODUCT((事故データ!$AO$4:$AO$364=I$92)*(事故データ!$X$4:$X$364=$C125)*(事故データ!$V$4:$V$364=1))</f>
        <v>0</v>
      </c>
      <c r="J125" s="642">
        <f>SUMPRODUCT((事故データ!$AO$4:$AO$364=J$92)*(事故データ!$X$4:$X$364=$C125)*(事故データ!$V$4:$V$364=1))</f>
        <v>0</v>
      </c>
      <c r="K125" s="642">
        <f>SUMPRODUCT((事故データ!$AO$4:$AO$364=K$92)*(事故データ!$X$4:$X$364=$C125)*(事故データ!$V$4:$V$364=1))</f>
        <v>0</v>
      </c>
      <c r="L125" s="642">
        <f>SUMPRODUCT((事故データ!$AO$4:$AO$364=L$92)*(事故データ!$X$4:$X$364=$C125)*(事故データ!$V$4:$V$364=1))</f>
        <v>0</v>
      </c>
      <c r="M125" s="642">
        <f>SUMPRODUCT((事故データ!$AO$4:$AO$364=M$92)*(事故データ!$X$4:$X$364=$C125)*(事故データ!$V$4:$V$364=1))</f>
        <v>0</v>
      </c>
      <c r="N125" s="642">
        <f>SUMPRODUCT((事故データ!$AO$4:$AO$364=N$92)*(事故データ!$X$4:$X$364=$C125)*(事故データ!$V$4:$V$364=1))</f>
        <v>0</v>
      </c>
      <c r="O125" s="642">
        <f>SUMPRODUCT((事故データ!$AO$4:$AO$364=O$92)*(事故データ!$X$4:$X$364=$C125)*(事故データ!$V$4:$V$364=1))</f>
        <v>0</v>
      </c>
      <c r="P125" s="642">
        <f>SUMPRODUCT((事故データ!$AO$4:$AO$364=P$92)*(事故データ!$X$4:$X$364=$C125)*(事故データ!$V$4:$V$364=1))</f>
        <v>0</v>
      </c>
      <c r="Q125" s="642">
        <f>SUMPRODUCT((事故データ!$AO$4:$AO$364=Q$92)*(事故データ!$X$4:$X$364=$C125)*(事故データ!$V$4:$V$364=1))</f>
        <v>0</v>
      </c>
      <c r="R125" s="642">
        <f>SUMPRODUCT((事故データ!$AO$4:$AO$364=R$92)*(事故データ!$X$4:$X$364=$C125)*(事故データ!$V$4:$V$364=1))</f>
        <v>0</v>
      </c>
      <c r="S125" s="642">
        <f>SUMPRODUCT((事故データ!$AO$4:$AO$364=S$92)*(事故データ!$X$4:$X$364=$C125)*(事故データ!$V$4:$V$364=1))</f>
        <v>0</v>
      </c>
      <c r="T125" s="642">
        <f>SUMPRODUCT((事故データ!$AO$4:$AO$364=T$92)*(事故データ!$X$4:$X$364=$C125)*(事故データ!$V$4:$V$364=1))</f>
        <v>0</v>
      </c>
      <c r="U125" s="642">
        <f>SUMPRODUCT((事故データ!$AO$4:$AO$364=U$92)*(事故データ!$X$4:$X$364=$C125)*(事故データ!$V$4:$V$364=1))</f>
        <v>0</v>
      </c>
      <c r="V125" s="642">
        <f>SUMPRODUCT((事故データ!$AO$4:$AO$364=V$92)*(事故データ!$X$4:$X$364=$C125)*(事故データ!$V$4:$V$364=1))</f>
        <v>0</v>
      </c>
      <c r="W125" s="642">
        <f>SUMPRODUCT((事故データ!$AO$4:$AO$364=W$92)*(事故データ!$X$4:$X$364=$C125)*(事故データ!$V$4:$V$364=1))</f>
        <v>0</v>
      </c>
      <c r="X125" s="642">
        <f>SUMPRODUCT((事故データ!$AO$4:$AO$364=X$92)*(事故データ!$X$4:$X$364=$C125)*(事故データ!$V$4:$V$364=1))</f>
        <v>0</v>
      </c>
      <c r="Y125" s="642">
        <f>SUMPRODUCT((事故データ!$AO$4:$AO$364=Y$92)*(事故データ!$X$4:$X$364=$C125)*(事故データ!$V$4:$V$364=1))</f>
        <v>0</v>
      </c>
      <c r="Z125" s="642">
        <f>SUMPRODUCT((事故データ!$AO$4:$AO$364=Z$92)*(事故データ!$X$4:$X$364=$C125)*(事故データ!$V$4:$V$364=1))</f>
        <v>0</v>
      </c>
      <c r="AA125" s="642">
        <f>SUMPRODUCT((事故データ!$AO$4:$AO$364=AA$92)*(事故データ!$X$4:$X$364=$C125)*(事故データ!$V$4:$V$364=1))</f>
        <v>0</v>
      </c>
      <c r="AB125" s="642">
        <f>SUMPRODUCT((事故データ!$AO$4:$AO$364=AB$92)*(事故データ!$X$4:$X$364=$C125)*(事故データ!$V$4:$V$364=1))</f>
        <v>0</v>
      </c>
      <c r="AC125" s="642">
        <f>SUMPRODUCT((事故データ!$AO$4:$AO$364=AC$92)*(事故データ!$X$4:$X$364=$C125)*(事故データ!$V$4:$V$364=1))</f>
        <v>0</v>
      </c>
      <c r="AD125" s="643">
        <f>SUMPRODUCT((事故データ!$AO$4:$AO$364=AD$92)*(事故データ!$X$4:$X$364=$C125)*(事故データ!$V$4:$V$364=1))</f>
        <v>0</v>
      </c>
    </row>
    <row r="126" spans="2:30">
      <c r="B126" s="543">
        <v>30</v>
      </c>
      <c r="C126" s="677">
        <f>項目入力!C39</f>
        <v>0</v>
      </c>
      <c r="D126" s="356">
        <f t="shared" si="11"/>
        <v>0</v>
      </c>
      <c r="E126" s="640">
        <f t="shared" si="13"/>
        <v>0</v>
      </c>
      <c r="F126" s="641">
        <f>SUMPRODUCT((事故データ!$AO$4:$AO$364=F$92)*(事故データ!$X$4:$X$364=$C126)*(事故データ!$V$4:$V$364=1))</f>
        <v>0</v>
      </c>
      <c r="G126" s="642">
        <f>SUMPRODUCT((事故データ!$AO$4:$AO$364=G$92)*(事故データ!$X$4:$X$364=$C126)*(事故データ!$V$4:$V$364=1))</f>
        <v>0</v>
      </c>
      <c r="H126" s="642">
        <f>SUMPRODUCT((事故データ!$AO$4:$AO$364=H$92)*(事故データ!$X$4:$X$364=$C126)*(事故データ!$V$4:$V$364=1))</f>
        <v>0</v>
      </c>
      <c r="I126" s="642">
        <f>SUMPRODUCT((事故データ!$AO$4:$AO$364=I$92)*(事故データ!$X$4:$X$364=$C126)*(事故データ!$V$4:$V$364=1))</f>
        <v>0</v>
      </c>
      <c r="J126" s="642">
        <f>SUMPRODUCT((事故データ!$AO$4:$AO$364=J$92)*(事故データ!$X$4:$X$364=$C126)*(事故データ!$V$4:$V$364=1))</f>
        <v>0</v>
      </c>
      <c r="K126" s="642">
        <f>SUMPRODUCT((事故データ!$AO$4:$AO$364=K$92)*(事故データ!$X$4:$X$364=$C126)*(事故データ!$V$4:$V$364=1))</f>
        <v>0</v>
      </c>
      <c r="L126" s="642">
        <f>SUMPRODUCT((事故データ!$AO$4:$AO$364=L$92)*(事故データ!$X$4:$X$364=$C126)*(事故データ!$V$4:$V$364=1))</f>
        <v>0</v>
      </c>
      <c r="M126" s="642">
        <f>SUMPRODUCT((事故データ!$AO$4:$AO$364=M$92)*(事故データ!$X$4:$X$364=$C126)*(事故データ!$V$4:$V$364=1))</f>
        <v>0</v>
      </c>
      <c r="N126" s="642">
        <f>SUMPRODUCT((事故データ!$AO$4:$AO$364=N$92)*(事故データ!$X$4:$X$364=$C126)*(事故データ!$V$4:$V$364=1))</f>
        <v>0</v>
      </c>
      <c r="O126" s="642">
        <f>SUMPRODUCT((事故データ!$AO$4:$AO$364=O$92)*(事故データ!$X$4:$X$364=$C126)*(事故データ!$V$4:$V$364=1))</f>
        <v>0</v>
      </c>
      <c r="P126" s="642">
        <f>SUMPRODUCT((事故データ!$AO$4:$AO$364=P$92)*(事故データ!$X$4:$X$364=$C126)*(事故データ!$V$4:$V$364=1))</f>
        <v>0</v>
      </c>
      <c r="Q126" s="642">
        <f>SUMPRODUCT((事故データ!$AO$4:$AO$364=Q$92)*(事故データ!$X$4:$X$364=$C126)*(事故データ!$V$4:$V$364=1))</f>
        <v>0</v>
      </c>
      <c r="R126" s="642">
        <f>SUMPRODUCT((事故データ!$AO$4:$AO$364=R$92)*(事故データ!$X$4:$X$364=$C126)*(事故データ!$V$4:$V$364=1))</f>
        <v>0</v>
      </c>
      <c r="S126" s="642">
        <f>SUMPRODUCT((事故データ!$AO$4:$AO$364=S$92)*(事故データ!$X$4:$X$364=$C126)*(事故データ!$V$4:$V$364=1))</f>
        <v>0</v>
      </c>
      <c r="T126" s="642">
        <f>SUMPRODUCT((事故データ!$AO$4:$AO$364=T$92)*(事故データ!$X$4:$X$364=$C126)*(事故データ!$V$4:$V$364=1))</f>
        <v>0</v>
      </c>
      <c r="U126" s="642">
        <f>SUMPRODUCT((事故データ!$AO$4:$AO$364=U$92)*(事故データ!$X$4:$X$364=$C126)*(事故データ!$V$4:$V$364=1))</f>
        <v>0</v>
      </c>
      <c r="V126" s="642">
        <f>SUMPRODUCT((事故データ!$AO$4:$AO$364=V$92)*(事故データ!$X$4:$X$364=$C126)*(事故データ!$V$4:$V$364=1))</f>
        <v>0</v>
      </c>
      <c r="W126" s="642">
        <f>SUMPRODUCT((事故データ!$AO$4:$AO$364=W$92)*(事故データ!$X$4:$X$364=$C126)*(事故データ!$V$4:$V$364=1))</f>
        <v>0</v>
      </c>
      <c r="X126" s="642">
        <f>SUMPRODUCT((事故データ!$AO$4:$AO$364=X$92)*(事故データ!$X$4:$X$364=$C126)*(事故データ!$V$4:$V$364=1))</f>
        <v>0</v>
      </c>
      <c r="Y126" s="642">
        <f>SUMPRODUCT((事故データ!$AO$4:$AO$364=Y$92)*(事故データ!$X$4:$X$364=$C126)*(事故データ!$V$4:$V$364=1))</f>
        <v>0</v>
      </c>
      <c r="Z126" s="642">
        <f>SUMPRODUCT((事故データ!$AO$4:$AO$364=Z$92)*(事故データ!$X$4:$X$364=$C126)*(事故データ!$V$4:$V$364=1))</f>
        <v>0</v>
      </c>
      <c r="AA126" s="642">
        <f>SUMPRODUCT((事故データ!$AO$4:$AO$364=AA$92)*(事故データ!$X$4:$X$364=$C126)*(事故データ!$V$4:$V$364=1))</f>
        <v>0</v>
      </c>
      <c r="AB126" s="642">
        <f>SUMPRODUCT((事故データ!$AO$4:$AO$364=AB$92)*(事故データ!$X$4:$X$364=$C126)*(事故データ!$V$4:$V$364=1))</f>
        <v>0</v>
      </c>
      <c r="AC126" s="642">
        <f>SUMPRODUCT((事故データ!$AO$4:$AO$364=AC$92)*(事故データ!$X$4:$X$364=$C126)*(事故データ!$V$4:$V$364=1))</f>
        <v>0</v>
      </c>
      <c r="AD126" s="643">
        <f>SUMPRODUCT((事故データ!$AO$4:$AO$364=AD$92)*(事故データ!$X$4:$X$364=$C126)*(事故データ!$V$4:$V$364=1))</f>
        <v>0</v>
      </c>
    </row>
    <row r="127" spans="2:30">
      <c r="B127" s="543">
        <v>31</v>
      </c>
      <c r="C127" s="677">
        <f>項目入力!C40</f>
        <v>0</v>
      </c>
      <c r="D127" s="356">
        <f t="shared" si="11"/>
        <v>0</v>
      </c>
      <c r="E127" s="640">
        <f t="shared" si="13"/>
        <v>0</v>
      </c>
      <c r="F127" s="641">
        <f>SUMPRODUCT((事故データ!$AO$4:$AO$364=F$92)*(事故データ!$X$4:$X$364=$C127)*(事故データ!$V$4:$V$364=1))</f>
        <v>0</v>
      </c>
      <c r="G127" s="642">
        <f>SUMPRODUCT((事故データ!$AO$4:$AO$364=G$92)*(事故データ!$X$4:$X$364=$C127)*(事故データ!$V$4:$V$364=1))</f>
        <v>0</v>
      </c>
      <c r="H127" s="642">
        <f>SUMPRODUCT((事故データ!$AO$4:$AO$364=H$92)*(事故データ!$X$4:$X$364=$C127)*(事故データ!$V$4:$V$364=1))</f>
        <v>0</v>
      </c>
      <c r="I127" s="642">
        <f>SUMPRODUCT((事故データ!$AO$4:$AO$364=I$92)*(事故データ!$X$4:$X$364=$C127)*(事故データ!$V$4:$V$364=1))</f>
        <v>0</v>
      </c>
      <c r="J127" s="642">
        <f>SUMPRODUCT((事故データ!$AO$4:$AO$364=J$92)*(事故データ!$X$4:$X$364=$C127)*(事故データ!$V$4:$V$364=1))</f>
        <v>0</v>
      </c>
      <c r="K127" s="642">
        <f>SUMPRODUCT((事故データ!$AO$4:$AO$364=K$92)*(事故データ!$X$4:$X$364=$C127)*(事故データ!$V$4:$V$364=1))</f>
        <v>0</v>
      </c>
      <c r="L127" s="642">
        <f>SUMPRODUCT((事故データ!$AO$4:$AO$364=L$92)*(事故データ!$X$4:$X$364=$C127)*(事故データ!$V$4:$V$364=1))</f>
        <v>0</v>
      </c>
      <c r="M127" s="642">
        <f>SUMPRODUCT((事故データ!$AO$4:$AO$364=M$92)*(事故データ!$X$4:$X$364=$C127)*(事故データ!$V$4:$V$364=1))</f>
        <v>0</v>
      </c>
      <c r="N127" s="642">
        <f>SUMPRODUCT((事故データ!$AO$4:$AO$364=N$92)*(事故データ!$X$4:$X$364=$C127)*(事故データ!$V$4:$V$364=1))</f>
        <v>0</v>
      </c>
      <c r="O127" s="642">
        <f>SUMPRODUCT((事故データ!$AO$4:$AO$364=O$92)*(事故データ!$X$4:$X$364=$C127)*(事故データ!$V$4:$V$364=1))</f>
        <v>0</v>
      </c>
      <c r="P127" s="642">
        <f>SUMPRODUCT((事故データ!$AO$4:$AO$364=P$92)*(事故データ!$X$4:$X$364=$C127)*(事故データ!$V$4:$V$364=1))</f>
        <v>0</v>
      </c>
      <c r="Q127" s="642">
        <f>SUMPRODUCT((事故データ!$AO$4:$AO$364=Q$92)*(事故データ!$X$4:$X$364=$C127)*(事故データ!$V$4:$V$364=1))</f>
        <v>0</v>
      </c>
      <c r="R127" s="642">
        <f>SUMPRODUCT((事故データ!$AO$4:$AO$364=R$92)*(事故データ!$X$4:$X$364=$C127)*(事故データ!$V$4:$V$364=1))</f>
        <v>0</v>
      </c>
      <c r="S127" s="642">
        <f>SUMPRODUCT((事故データ!$AO$4:$AO$364=S$92)*(事故データ!$X$4:$X$364=$C127)*(事故データ!$V$4:$V$364=1))</f>
        <v>0</v>
      </c>
      <c r="T127" s="642">
        <f>SUMPRODUCT((事故データ!$AO$4:$AO$364=T$92)*(事故データ!$X$4:$X$364=$C127)*(事故データ!$V$4:$V$364=1))</f>
        <v>0</v>
      </c>
      <c r="U127" s="642">
        <f>SUMPRODUCT((事故データ!$AO$4:$AO$364=U$92)*(事故データ!$X$4:$X$364=$C127)*(事故データ!$V$4:$V$364=1))</f>
        <v>0</v>
      </c>
      <c r="V127" s="642">
        <f>SUMPRODUCT((事故データ!$AO$4:$AO$364=V$92)*(事故データ!$X$4:$X$364=$C127)*(事故データ!$V$4:$V$364=1))</f>
        <v>0</v>
      </c>
      <c r="W127" s="642">
        <f>SUMPRODUCT((事故データ!$AO$4:$AO$364=W$92)*(事故データ!$X$4:$X$364=$C127)*(事故データ!$V$4:$V$364=1))</f>
        <v>0</v>
      </c>
      <c r="X127" s="642">
        <f>SUMPRODUCT((事故データ!$AO$4:$AO$364=X$92)*(事故データ!$X$4:$X$364=$C127)*(事故データ!$V$4:$V$364=1))</f>
        <v>0</v>
      </c>
      <c r="Y127" s="642">
        <f>SUMPRODUCT((事故データ!$AO$4:$AO$364=Y$92)*(事故データ!$X$4:$X$364=$C127)*(事故データ!$V$4:$V$364=1))</f>
        <v>0</v>
      </c>
      <c r="Z127" s="642">
        <f>SUMPRODUCT((事故データ!$AO$4:$AO$364=Z$92)*(事故データ!$X$4:$X$364=$C127)*(事故データ!$V$4:$V$364=1))</f>
        <v>0</v>
      </c>
      <c r="AA127" s="642">
        <f>SUMPRODUCT((事故データ!$AO$4:$AO$364=AA$92)*(事故データ!$X$4:$X$364=$C127)*(事故データ!$V$4:$V$364=1))</f>
        <v>0</v>
      </c>
      <c r="AB127" s="642">
        <f>SUMPRODUCT((事故データ!$AO$4:$AO$364=AB$92)*(事故データ!$X$4:$X$364=$C127)*(事故データ!$V$4:$V$364=1))</f>
        <v>0</v>
      </c>
      <c r="AC127" s="642">
        <f>SUMPRODUCT((事故データ!$AO$4:$AO$364=AC$92)*(事故データ!$X$4:$X$364=$C127)*(事故データ!$V$4:$V$364=1))</f>
        <v>0</v>
      </c>
      <c r="AD127" s="643">
        <f>SUMPRODUCT((事故データ!$AO$4:$AO$364=AD$92)*(事故データ!$X$4:$X$364=$C127)*(事故データ!$V$4:$V$364=1))</f>
        <v>0</v>
      </c>
    </row>
    <row r="128" spans="2:30">
      <c r="B128" s="543">
        <v>32</v>
      </c>
      <c r="C128" s="677">
        <f>項目入力!C41</f>
        <v>0</v>
      </c>
      <c r="D128" s="356">
        <f t="shared" si="11"/>
        <v>0</v>
      </c>
      <c r="E128" s="640">
        <f t="shared" si="13"/>
        <v>0</v>
      </c>
      <c r="F128" s="641">
        <f>SUMPRODUCT((事故データ!$AO$4:$AO$364=F$92)*(事故データ!$X$4:$X$364=$C128)*(事故データ!$V$4:$V$364=1))</f>
        <v>0</v>
      </c>
      <c r="G128" s="642">
        <f>SUMPRODUCT((事故データ!$AO$4:$AO$364=G$92)*(事故データ!$X$4:$X$364=$C128)*(事故データ!$V$4:$V$364=1))</f>
        <v>0</v>
      </c>
      <c r="H128" s="642">
        <f>SUMPRODUCT((事故データ!$AO$4:$AO$364=H$92)*(事故データ!$X$4:$X$364=$C128)*(事故データ!$V$4:$V$364=1))</f>
        <v>0</v>
      </c>
      <c r="I128" s="642">
        <f>SUMPRODUCT((事故データ!$AO$4:$AO$364=I$92)*(事故データ!$X$4:$X$364=$C128)*(事故データ!$V$4:$V$364=1))</f>
        <v>0</v>
      </c>
      <c r="J128" s="642">
        <f>SUMPRODUCT((事故データ!$AO$4:$AO$364=J$92)*(事故データ!$X$4:$X$364=$C128)*(事故データ!$V$4:$V$364=1))</f>
        <v>0</v>
      </c>
      <c r="K128" s="642">
        <f>SUMPRODUCT((事故データ!$AO$4:$AO$364=K$92)*(事故データ!$X$4:$X$364=$C128)*(事故データ!$V$4:$V$364=1))</f>
        <v>0</v>
      </c>
      <c r="L128" s="642">
        <f>SUMPRODUCT((事故データ!$AO$4:$AO$364=L$92)*(事故データ!$X$4:$X$364=$C128)*(事故データ!$V$4:$V$364=1))</f>
        <v>0</v>
      </c>
      <c r="M128" s="642">
        <f>SUMPRODUCT((事故データ!$AO$4:$AO$364=M$92)*(事故データ!$X$4:$X$364=$C128)*(事故データ!$V$4:$V$364=1))</f>
        <v>0</v>
      </c>
      <c r="N128" s="642">
        <f>SUMPRODUCT((事故データ!$AO$4:$AO$364=N$92)*(事故データ!$X$4:$X$364=$C128)*(事故データ!$V$4:$V$364=1))</f>
        <v>0</v>
      </c>
      <c r="O128" s="642">
        <f>SUMPRODUCT((事故データ!$AO$4:$AO$364=O$92)*(事故データ!$X$4:$X$364=$C128)*(事故データ!$V$4:$V$364=1))</f>
        <v>0</v>
      </c>
      <c r="P128" s="642">
        <f>SUMPRODUCT((事故データ!$AO$4:$AO$364=P$92)*(事故データ!$X$4:$X$364=$C128)*(事故データ!$V$4:$V$364=1))</f>
        <v>0</v>
      </c>
      <c r="Q128" s="642">
        <f>SUMPRODUCT((事故データ!$AO$4:$AO$364=Q$92)*(事故データ!$X$4:$X$364=$C128)*(事故データ!$V$4:$V$364=1))</f>
        <v>0</v>
      </c>
      <c r="R128" s="642">
        <f>SUMPRODUCT((事故データ!$AO$4:$AO$364=R$92)*(事故データ!$X$4:$X$364=$C128)*(事故データ!$V$4:$V$364=1))</f>
        <v>0</v>
      </c>
      <c r="S128" s="642">
        <f>SUMPRODUCT((事故データ!$AO$4:$AO$364=S$92)*(事故データ!$X$4:$X$364=$C128)*(事故データ!$V$4:$V$364=1))</f>
        <v>0</v>
      </c>
      <c r="T128" s="642">
        <f>SUMPRODUCT((事故データ!$AO$4:$AO$364=T$92)*(事故データ!$X$4:$X$364=$C128)*(事故データ!$V$4:$V$364=1))</f>
        <v>0</v>
      </c>
      <c r="U128" s="642">
        <f>SUMPRODUCT((事故データ!$AO$4:$AO$364=U$92)*(事故データ!$X$4:$X$364=$C128)*(事故データ!$V$4:$V$364=1))</f>
        <v>0</v>
      </c>
      <c r="V128" s="642">
        <f>SUMPRODUCT((事故データ!$AO$4:$AO$364=V$92)*(事故データ!$X$4:$X$364=$C128)*(事故データ!$V$4:$V$364=1))</f>
        <v>0</v>
      </c>
      <c r="W128" s="642">
        <f>SUMPRODUCT((事故データ!$AO$4:$AO$364=W$92)*(事故データ!$X$4:$X$364=$C128)*(事故データ!$V$4:$V$364=1))</f>
        <v>0</v>
      </c>
      <c r="X128" s="642">
        <f>SUMPRODUCT((事故データ!$AO$4:$AO$364=X$92)*(事故データ!$X$4:$X$364=$C128)*(事故データ!$V$4:$V$364=1))</f>
        <v>0</v>
      </c>
      <c r="Y128" s="642">
        <f>SUMPRODUCT((事故データ!$AO$4:$AO$364=Y$92)*(事故データ!$X$4:$X$364=$C128)*(事故データ!$V$4:$V$364=1))</f>
        <v>0</v>
      </c>
      <c r="Z128" s="642">
        <f>SUMPRODUCT((事故データ!$AO$4:$AO$364=Z$92)*(事故データ!$X$4:$X$364=$C128)*(事故データ!$V$4:$V$364=1))</f>
        <v>0</v>
      </c>
      <c r="AA128" s="642">
        <f>SUMPRODUCT((事故データ!$AO$4:$AO$364=AA$92)*(事故データ!$X$4:$X$364=$C128)*(事故データ!$V$4:$V$364=1))</f>
        <v>0</v>
      </c>
      <c r="AB128" s="642">
        <f>SUMPRODUCT((事故データ!$AO$4:$AO$364=AB$92)*(事故データ!$X$4:$X$364=$C128)*(事故データ!$V$4:$V$364=1))</f>
        <v>0</v>
      </c>
      <c r="AC128" s="642">
        <f>SUMPRODUCT((事故データ!$AO$4:$AO$364=AC$92)*(事故データ!$X$4:$X$364=$C128)*(事故データ!$V$4:$V$364=1))</f>
        <v>0</v>
      </c>
      <c r="AD128" s="643">
        <f>SUMPRODUCT((事故データ!$AO$4:$AO$364=AD$92)*(事故データ!$X$4:$X$364=$C128)*(事故データ!$V$4:$V$364=1))</f>
        <v>0</v>
      </c>
    </row>
    <row r="129" spans="2:30">
      <c r="B129" s="543">
        <v>33</v>
      </c>
      <c r="C129" s="677">
        <f>項目入力!C42</f>
        <v>0</v>
      </c>
      <c r="D129" s="356">
        <f t="shared" si="11"/>
        <v>0</v>
      </c>
      <c r="E129" s="640">
        <f t="shared" si="13"/>
        <v>0</v>
      </c>
      <c r="F129" s="641">
        <f>SUMPRODUCT((事故データ!$AO$4:$AO$364=F$92)*(事故データ!$X$4:$X$364=$C129)*(事故データ!$V$4:$V$364=1))</f>
        <v>0</v>
      </c>
      <c r="G129" s="642">
        <f>SUMPRODUCT((事故データ!$AO$4:$AO$364=G$92)*(事故データ!$X$4:$X$364=$C129)*(事故データ!$V$4:$V$364=1))</f>
        <v>0</v>
      </c>
      <c r="H129" s="642">
        <f>SUMPRODUCT((事故データ!$AO$4:$AO$364=H$92)*(事故データ!$X$4:$X$364=$C129)*(事故データ!$V$4:$V$364=1))</f>
        <v>0</v>
      </c>
      <c r="I129" s="642">
        <f>SUMPRODUCT((事故データ!$AO$4:$AO$364=I$92)*(事故データ!$X$4:$X$364=$C129)*(事故データ!$V$4:$V$364=1))</f>
        <v>0</v>
      </c>
      <c r="J129" s="642">
        <f>SUMPRODUCT((事故データ!$AO$4:$AO$364=J$92)*(事故データ!$X$4:$X$364=$C129)*(事故データ!$V$4:$V$364=1))</f>
        <v>0</v>
      </c>
      <c r="K129" s="642">
        <f>SUMPRODUCT((事故データ!$AO$4:$AO$364=K$92)*(事故データ!$X$4:$X$364=$C129)*(事故データ!$V$4:$V$364=1))</f>
        <v>0</v>
      </c>
      <c r="L129" s="642">
        <f>SUMPRODUCT((事故データ!$AO$4:$AO$364=L$92)*(事故データ!$X$4:$X$364=$C129)*(事故データ!$V$4:$V$364=1))</f>
        <v>0</v>
      </c>
      <c r="M129" s="642">
        <f>SUMPRODUCT((事故データ!$AO$4:$AO$364=M$92)*(事故データ!$X$4:$X$364=$C129)*(事故データ!$V$4:$V$364=1))</f>
        <v>0</v>
      </c>
      <c r="N129" s="642">
        <f>SUMPRODUCT((事故データ!$AO$4:$AO$364=N$92)*(事故データ!$X$4:$X$364=$C129)*(事故データ!$V$4:$V$364=1))</f>
        <v>0</v>
      </c>
      <c r="O129" s="642">
        <f>SUMPRODUCT((事故データ!$AO$4:$AO$364=O$92)*(事故データ!$X$4:$X$364=$C129)*(事故データ!$V$4:$V$364=1))</f>
        <v>0</v>
      </c>
      <c r="P129" s="642">
        <f>SUMPRODUCT((事故データ!$AO$4:$AO$364=P$92)*(事故データ!$X$4:$X$364=$C129)*(事故データ!$V$4:$V$364=1))</f>
        <v>0</v>
      </c>
      <c r="Q129" s="642">
        <f>SUMPRODUCT((事故データ!$AO$4:$AO$364=Q$92)*(事故データ!$X$4:$X$364=$C129)*(事故データ!$V$4:$V$364=1))</f>
        <v>0</v>
      </c>
      <c r="R129" s="642">
        <f>SUMPRODUCT((事故データ!$AO$4:$AO$364=R$92)*(事故データ!$X$4:$X$364=$C129)*(事故データ!$V$4:$V$364=1))</f>
        <v>0</v>
      </c>
      <c r="S129" s="642">
        <f>SUMPRODUCT((事故データ!$AO$4:$AO$364=S$92)*(事故データ!$X$4:$X$364=$C129)*(事故データ!$V$4:$V$364=1))</f>
        <v>0</v>
      </c>
      <c r="T129" s="642">
        <f>SUMPRODUCT((事故データ!$AO$4:$AO$364=T$92)*(事故データ!$X$4:$X$364=$C129)*(事故データ!$V$4:$V$364=1))</f>
        <v>0</v>
      </c>
      <c r="U129" s="642">
        <f>SUMPRODUCT((事故データ!$AO$4:$AO$364=U$92)*(事故データ!$X$4:$X$364=$C129)*(事故データ!$V$4:$V$364=1))</f>
        <v>0</v>
      </c>
      <c r="V129" s="642">
        <f>SUMPRODUCT((事故データ!$AO$4:$AO$364=V$92)*(事故データ!$X$4:$X$364=$C129)*(事故データ!$V$4:$V$364=1))</f>
        <v>0</v>
      </c>
      <c r="W129" s="642">
        <f>SUMPRODUCT((事故データ!$AO$4:$AO$364=W$92)*(事故データ!$X$4:$X$364=$C129)*(事故データ!$V$4:$V$364=1))</f>
        <v>0</v>
      </c>
      <c r="X129" s="642">
        <f>SUMPRODUCT((事故データ!$AO$4:$AO$364=X$92)*(事故データ!$X$4:$X$364=$C129)*(事故データ!$V$4:$V$364=1))</f>
        <v>0</v>
      </c>
      <c r="Y129" s="642">
        <f>SUMPRODUCT((事故データ!$AO$4:$AO$364=Y$92)*(事故データ!$X$4:$X$364=$C129)*(事故データ!$V$4:$V$364=1))</f>
        <v>0</v>
      </c>
      <c r="Z129" s="642">
        <f>SUMPRODUCT((事故データ!$AO$4:$AO$364=Z$92)*(事故データ!$X$4:$X$364=$C129)*(事故データ!$V$4:$V$364=1))</f>
        <v>0</v>
      </c>
      <c r="AA129" s="642">
        <f>SUMPRODUCT((事故データ!$AO$4:$AO$364=AA$92)*(事故データ!$X$4:$X$364=$C129)*(事故データ!$V$4:$V$364=1))</f>
        <v>0</v>
      </c>
      <c r="AB129" s="642">
        <f>SUMPRODUCT((事故データ!$AO$4:$AO$364=AB$92)*(事故データ!$X$4:$X$364=$C129)*(事故データ!$V$4:$V$364=1))</f>
        <v>0</v>
      </c>
      <c r="AC129" s="642">
        <f>SUMPRODUCT((事故データ!$AO$4:$AO$364=AC$92)*(事故データ!$X$4:$X$364=$C129)*(事故データ!$V$4:$V$364=1))</f>
        <v>0</v>
      </c>
      <c r="AD129" s="643">
        <f>SUMPRODUCT((事故データ!$AO$4:$AO$364=AD$92)*(事故データ!$X$4:$X$364=$C129)*(事故データ!$V$4:$V$364=1))</f>
        <v>0</v>
      </c>
    </row>
    <row r="130" spans="2:30">
      <c r="B130" s="543">
        <v>34</v>
      </c>
      <c r="C130" s="677">
        <f>項目入力!C43</f>
        <v>0</v>
      </c>
      <c r="D130" s="356">
        <f t="shared" si="11"/>
        <v>0</v>
      </c>
      <c r="E130" s="640">
        <f t="shared" si="13"/>
        <v>0</v>
      </c>
      <c r="F130" s="641">
        <f>SUMPRODUCT((事故データ!$AO$4:$AO$364=F$92)*(事故データ!$X$4:$X$364=$C130)*(事故データ!$V$4:$V$364=1))</f>
        <v>0</v>
      </c>
      <c r="G130" s="642">
        <f>SUMPRODUCT((事故データ!$AO$4:$AO$364=G$92)*(事故データ!$X$4:$X$364=$C130)*(事故データ!$V$4:$V$364=1))</f>
        <v>0</v>
      </c>
      <c r="H130" s="642">
        <f>SUMPRODUCT((事故データ!$AO$4:$AO$364=H$92)*(事故データ!$X$4:$X$364=$C130)*(事故データ!$V$4:$V$364=1))</f>
        <v>0</v>
      </c>
      <c r="I130" s="642">
        <f>SUMPRODUCT((事故データ!$AO$4:$AO$364=I$92)*(事故データ!$X$4:$X$364=$C130)*(事故データ!$V$4:$V$364=1))</f>
        <v>0</v>
      </c>
      <c r="J130" s="642">
        <f>SUMPRODUCT((事故データ!$AO$4:$AO$364=J$92)*(事故データ!$X$4:$X$364=$C130)*(事故データ!$V$4:$V$364=1))</f>
        <v>0</v>
      </c>
      <c r="K130" s="642">
        <f>SUMPRODUCT((事故データ!$AO$4:$AO$364=K$92)*(事故データ!$X$4:$X$364=$C130)*(事故データ!$V$4:$V$364=1))</f>
        <v>0</v>
      </c>
      <c r="L130" s="642">
        <f>SUMPRODUCT((事故データ!$AO$4:$AO$364=L$92)*(事故データ!$X$4:$X$364=$C130)*(事故データ!$V$4:$V$364=1))</f>
        <v>0</v>
      </c>
      <c r="M130" s="642">
        <f>SUMPRODUCT((事故データ!$AO$4:$AO$364=M$92)*(事故データ!$X$4:$X$364=$C130)*(事故データ!$V$4:$V$364=1))</f>
        <v>0</v>
      </c>
      <c r="N130" s="642">
        <f>SUMPRODUCT((事故データ!$AO$4:$AO$364=N$92)*(事故データ!$X$4:$X$364=$C130)*(事故データ!$V$4:$V$364=1))</f>
        <v>0</v>
      </c>
      <c r="O130" s="642">
        <f>SUMPRODUCT((事故データ!$AO$4:$AO$364=O$92)*(事故データ!$X$4:$X$364=$C130)*(事故データ!$V$4:$V$364=1))</f>
        <v>0</v>
      </c>
      <c r="P130" s="642">
        <f>SUMPRODUCT((事故データ!$AO$4:$AO$364=P$92)*(事故データ!$X$4:$X$364=$C130)*(事故データ!$V$4:$V$364=1))</f>
        <v>0</v>
      </c>
      <c r="Q130" s="642">
        <f>SUMPRODUCT((事故データ!$AO$4:$AO$364=Q$92)*(事故データ!$X$4:$X$364=$C130)*(事故データ!$V$4:$V$364=1))</f>
        <v>0</v>
      </c>
      <c r="R130" s="642">
        <f>SUMPRODUCT((事故データ!$AO$4:$AO$364=R$92)*(事故データ!$X$4:$X$364=$C130)*(事故データ!$V$4:$V$364=1))</f>
        <v>0</v>
      </c>
      <c r="S130" s="642">
        <f>SUMPRODUCT((事故データ!$AO$4:$AO$364=S$92)*(事故データ!$X$4:$X$364=$C130)*(事故データ!$V$4:$V$364=1))</f>
        <v>0</v>
      </c>
      <c r="T130" s="642">
        <f>SUMPRODUCT((事故データ!$AO$4:$AO$364=T$92)*(事故データ!$X$4:$X$364=$C130)*(事故データ!$V$4:$V$364=1))</f>
        <v>0</v>
      </c>
      <c r="U130" s="642">
        <f>SUMPRODUCT((事故データ!$AO$4:$AO$364=U$92)*(事故データ!$X$4:$X$364=$C130)*(事故データ!$V$4:$V$364=1))</f>
        <v>0</v>
      </c>
      <c r="V130" s="642">
        <f>SUMPRODUCT((事故データ!$AO$4:$AO$364=V$92)*(事故データ!$X$4:$X$364=$C130)*(事故データ!$V$4:$V$364=1))</f>
        <v>0</v>
      </c>
      <c r="W130" s="642">
        <f>SUMPRODUCT((事故データ!$AO$4:$AO$364=W$92)*(事故データ!$X$4:$X$364=$C130)*(事故データ!$V$4:$V$364=1))</f>
        <v>0</v>
      </c>
      <c r="X130" s="642">
        <f>SUMPRODUCT((事故データ!$AO$4:$AO$364=X$92)*(事故データ!$X$4:$X$364=$C130)*(事故データ!$V$4:$V$364=1))</f>
        <v>0</v>
      </c>
      <c r="Y130" s="642">
        <f>SUMPRODUCT((事故データ!$AO$4:$AO$364=Y$92)*(事故データ!$X$4:$X$364=$C130)*(事故データ!$V$4:$V$364=1))</f>
        <v>0</v>
      </c>
      <c r="Z130" s="642">
        <f>SUMPRODUCT((事故データ!$AO$4:$AO$364=Z$92)*(事故データ!$X$4:$X$364=$C130)*(事故データ!$V$4:$V$364=1))</f>
        <v>0</v>
      </c>
      <c r="AA130" s="642">
        <f>SUMPRODUCT((事故データ!$AO$4:$AO$364=AA$92)*(事故データ!$X$4:$X$364=$C130)*(事故データ!$V$4:$V$364=1))</f>
        <v>0</v>
      </c>
      <c r="AB130" s="642">
        <f>SUMPRODUCT((事故データ!$AO$4:$AO$364=AB$92)*(事故データ!$X$4:$X$364=$C130)*(事故データ!$V$4:$V$364=1))</f>
        <v>0</v>
      </c>
      <c r="AC130" s="642">
        <f>SUMPRODUCT((事故データ!$AO$4:$AO$364=AC$92)*(事故データ!$X$4:$X$364=$C130)*(事故データ!$V$4:$V$364=1))</f>
        <v>0</v>
      </c>
      <c r="AD130" s="643">
        <f>SUMPRODUCT((事故データ!$AO$4:$AO$364=AD$92)*(事故データ!$X$4:$X$364=$C130)*(事故データ!$V$4:$V$364=1))</f>
        <v>0</v>
      </c>
    </row>
    <row r="131" spans="2:30">
      <c r="B131" s="543">
        <v>35</v>
      </c>
      <c r="C131" s="677">
        <f>項目入力!C44</f>
        <v>0</v>
      </c>
      <c r="D131" s="356">
        <f t="shared" si="11"/>
        <v>0</v>
      </c>
      <c r="E131" s="640">
        <f t="shared" si="13"/>
        <v>0</v>
      </c>
      <c r="F131" s="641">
        <f>SUMPRODUCT((事故データ!$AO$4:$AO$364=F$92)*(事故データ!$X$4:$X$364=$C131)*(事故データ!$V$4:$V$364=1))</f>
        <v>0</v>
      </c>
      <c r="G131" s="642">
        <f>SUMPRODUCT((事故データ!$AO$4:$AO$364=G$92)*(事故データ!$X$4:$X$364=$C131)*(事故データ!$V$4:$V$364=1))</f>
        <v>0</v>
      </c>
      <c r="H131" s="642">
        <f>SUMPRODUCT((事故データ!$AO$4:$AO$364=H$92)*(事故データ!$X$4:$X$364=$C131)*(事故データ!$V$4:$V$364=1))</f>
        <v>0</v>
      </c>
      <c r="I131" s="642">
        <f>SUMPRODUCT((事故データ!$AO$4:$AO$364=I$92)*(事故データ!$X$4:$X$364=$C131)*(事故データ!$V$4:$V$364=1))</f>
        <v>0</v>
      </c>
      <c r="J131" s="642">
        <f>SUMPRODUCT((事故データ!$AO$4:$AO$364=J$92)*(事故データ!$X$4:$X$364=$C131)*(事故データ!$V$4:$V$364=1))</f>
        <v>0</v>
      </c>
      <c r="K131" s="642">
        <f>SUMPRODUCT((事故データ!$AO$4:$AO$364=K$92)*(事故データ!$X$4:$X$364=$C131)*(事故データ!$V$4:$V$364=1))</f>
        <v>0</v>
      </c>
      <c r="L131" s="642">
        <f>SUMPRODUCT((事故データ!$AO$4:$AO$364=L$92)*(事故データ!$X$4:$X$364=$C131)*(事故データ!$V$4:$V$364=1))</f>
        <v>0</v>
      </c>
      <c r="M131" s="642">
        <f>SUMPRODUCT((事故データ!$AO$4:$AO$364=M$92)*(事故データ!$X$4:$X$364=$C131)*(事故データ!$V$4:$V$364=1))</f>
        <v>0</v>
      </c>
      <c r="N131" s="642">
        <f>SUMPRODUCT((事故データ!$AO$4:$AO$364=N$92)*(事故データ!$X$4:$X$364=$C131)*(事故データ!$V$4:$V$364=1))</f>
        <v>0</v>
      </c>
      <c r="O131" s="642">
        <f>SUMPRODUCT((事故データ!$AO$4:$AO$364=O$92)*(事故データ!$X$4:$X$364=$C131)*(事故データ!$V$4:$V$364=1))</f>
        <v>0</v>
      </c>
      <c r="P131" s="642">
        <f>SUMPRODUCT((事故データ!$AO$4:$AO$364=P$92)*(事故データ!$X$4:$X$364=$C131)*(事故データ!$V$4:$V$364=1))</f>
        <v>0</v>
      </c>
      <c r="Q131" s="642">
        <f>SUMPRODUCT((事故データ!$AO$4:$AO$364=Q$92)*(事故データ!$X$4:$X$364=$C131)*(事故データ!$V$4:$V$364=1))</f>
        <v>0</v>
      </c>
      <c r="R131" s="642">
        <f>SUMPRODUCT((事故データ!$AO$4:$AO$364=R$92)*(事故データ!$X$4:$X$364=$C131)*(事故データ!$V$4:$V$364=1))</f>
        <v>0</v>
      </c>
      <c r="S131" s="642">
        <f>SUMPRODUCT((事故データ!$AO$4:$AO$364=S$92)*(事故データ!$X$4:$X$364=$C131)*(事故データ!$V$4:$V$364=1))</f>
        <v>0</v>
      </c>
      <c r="T131" s="642">
        <f>SUMPRODUCT((事故データ!$AO$4:$AO$364=T$92)*(事故データ!$X$4:$X$364=$C131)*(事故データ!$V$4:$V$364=1))</f>
        <v>0</v>
      </c>
      <c r="U131" s="642">
        <f>SUMPRODUCT((事故データ!$AO$4:$AO$364=U$92)*(事故データ!$X$4:$X$364=$C131)*(事故データ!$V$4:$V$364=1))</f>
        <v>0</v>
      </c>
      <c r="V131" s="642">
        <f>SUMPRODUCT((事故データ!$AO$4:$AO$364=V$92)*(事故データ!$X$4:$X$364=$C131)*(事故データ!$V$4:$V$364=1))</f>
        <v>0</v>
      </c>
      <c r="W131" s="642">
        <f>SUMPRODUCT((事故データ!$AO$4:$AO$364=W$92)*(事故データ!$X$4:$X$364=$C131)*(事故データ!$V$4:$V$364=1))</f>
        <v>0</v>
      </c>
      <c r="X131" s="642">
        <f>SUMPRODUCT((事故データ!$AO$4:$AO$364=X$92)*(事故データ!$X$4:$X$364=$C131)*(事故データ!$V$4:$V$364=1))</f>
        <v>0</v>
      </c>
      <c r="Y131" s="642">
        <f>SUMPRODUCT((事故データ!$AO$4:$AO$364=Y$92)*(事故データ!$X$4:$X$364=$C131)*(事故データ!$V$4:$V$364=1))</f>
        <v>0</v>
      </c>
      <c r="Z131" s="642">
        <f>SUMPRODUCT((事故データ!$AO$4:$AO$364=Z$92)*(事故データ!$X$4:$X$364=$C131)*(事故データ!$V$4:$V$364=1))</f>
        <v>0</v>
      </c>
      <c r="AA131" s="642">
        <f>SUMPRODUCT((事故データ!$AO$4:$AO$364=AA$92)*(事故データ!$X$4:$X$364=$C131)*(事故データ!$V$4:$V$364=1))</f>
        <v>0</v>
      </c>
      <c r="AB131" s="642">
        <f>SUMPRODUCT((事故データ!$AO$4:$AO$364=AB$92)*(事故データ!$X$4:$X$364=$C131)*(事故データ!$V$4:$V$364=1))</f>
        <v>0</v>
      </c>
      <c r="AC131" s="642">
        <f>SUMPRODUCT((事故データ!$AO$4:$AO$364=AC$92)*(事故データ!$X$4:$X$364=$C131)*(事故データ!$V$4:$V$364=1))</f>
        <v>0</v>
      </c>
      <c r="AD131" s="643">
        <f>SUMPRODUCT((事故データ!$AO$4:$AO$364=AD$92)*(事故データ!$X$4:$X$364=$C131)*(事故データ!$V$4:$V$364=1))</f>
        <v>0</v>
      </c>
    </row>
    <row r="132" spans="2:30">
      <c r="B132" s="543">
        <v>36</v>
      </c>
      <c r="C132" s="677">
        <f>項目入力!C45</f>
        <v>0</v>
      </c>
      <c r="D132" s="356">
        <f t="shared" si="11"/>
        <v>0</v>
      </c>
      <c r="E132" s="640">
        <f t="shared" si="13"/>
        <v>0</v>
      </c>
      <c r="F132" s="641">
        <f>SUMPRODUCT((事故データ!$AO$4:$AO$364=F$92)*(事故データ!$X$4:$X$364=$C132)*(事故データ!$V$4:$V$364=1))</f>
        <v>0</v>
      </c>
      <c r="G132" s="642">
        <f>SUMPRODUCT((事故データ!$AO$4:$AO$364=G$92)*(事故データ!$X$4:$X$364=$C132)*(事故データ!$V$4:$V$364=1))</f>
        <v>0</v>
      </c>
      <c r="H132" s="642">
        <f>SUMPRODUCT((事故データ!$AO$4:$AO$364=H$92)*(事故データ!$X$4:$X$364=$C132)*(事故データ!$V$4:$V$364=1))</f>
        <v>0</v>
      </c>
      <c r="I132" s="642">
        <f>SUMPRODUCT((事故データ!$AO$4:$AO$364=I$92)*(事故データ!$X$4:$X$364=$C132)*(事故データ!$V$4:$V$364=1))</f>
        <v>0</v>
      </c>
      <c r="J132" s="642">
        <f>SUMPRODUCT((事故データ!$AO$4:$AO$364=J$92)*(事故データ!$X$4:$X$364=$C132)*(事故データ!$V$4:$V$364=1))</f>
        <v>0</v>
      </c>
      <c r="K132" s="642">
        <f>SUMPRODUCT((事故データ!$AO$4:$AO$364=K$92)*(事故データ!$X$4:$X$364=$C132)*(事故データ!$V$4:$V$364=1))</f>
        <v>0</v>
      </c>
      <c r="L132" s="642">
        <f>SUMPRODUCT((事故データ!$AO$4:$AO$364=L$92)*(事故データ!$X$4:$X$364=$C132)*(事故データ!$V$4:$V$364=1))</f>
        <v>0</v>
      </c>
      <c r="M132" s="642">
        <f>SUMPRODUCT((事故データ!$AO$4:$AO$364=M$92)*(事故データ!$X$4:$X$364=$C132)*(事故データ!$V$4:$V$364=1))</f>
        <v>0</v>
      </c>
      <c r="N132" s="642">
        <f>SUMPRODUCT((事故データ!$AO$4:$AO$364=N$92)*(事故データ!$X$4:$X$364=$C132)*(事故データ!$V$4:$V$364=1))</f>
        <v>0</v>
      </c>
      <c r="O132" s="642">
        <f>SUMPRODUCT((事故データ!$AO$4:$AO$364=O$92)*(事故データ!$X$4:$X$364=$C132)*(事故データ!$V$4:$V$364=1))</f>
        <v>0</v>
      </c>
      <c r="P132" s="642">
        <f>SUMPRODUCT((事故データ!$AO$4:$AO$364=P$92)*(事故データ!$X$4:$X$364=$C132)*(事故データ!$V$4:$V$364=1))</f>
        <v>0</v>
      </c>
      <c r="Q132" s="642">
        <f>SUMPRODUCT((事故データ!$AO$4:$AO$364=Q$92)*(事故データ!$X$4:$X$364=$C132)*(事故データ!$V$4:$V$364=1))</f>
        <v>0</v>
      </c>
      <c r="R132" s="642">
        <f>SUMPRODUCT((事故データ!$AO$4:$AO$364=R$92)*(事故データ!$X$4:$X$364=$C132)*(事故データ!$V$4:$V$364=1))</f>
        <v>0</v>
      </c>
      <c r="S132" s="642">
        <f>SUMPRODUCT((事故データ!$AO$4:$AO$364=S$92)*(事故データ!$X$4:$X$364=$C132)*(事故データ!$V$4:$V$364=1))</f>
        <v>0</v>
      </c>
      <c r="T132" s="642">
        <f>SUMPRODUCT((事故データ!$AO$4:$AO$364=T$92)*(事故データ!$X$4:$X$364=$C132)*(事故データ!$V$4:$V$364=1))</f>
        <v>0</v>
      </c>
      <c r="U132" s="642">
        <f>SUMPRODUCT((事故データ!$AO$4:$AO$364=U$92)*(事故データ!$X$4:$X$364=$C132)*(事故データ!$V$4:$V$364=1))</f>
        <v>0</v>
      </c>
      <c r="V132" s="642">
        <f>SUMPRODUCT((事故データ!$AO$4:$AO$364=V$92)*(事故データ!$X$4:$X$364=$C132)*(事故データ!$V$4:$V$364=1))</f>
        <v>0</v>
      </c>
      <c r="W132" s="642">
        <f>SUMPRODUCT((事故データ!$AO$4:$AO$364=W$92)*(事故データ!$X$4:$X$364=$C132)*(事故データ!$V$4:$V$364=1))</f>
        <v>0</v>
      </c>
      <c r="X132" s="642">
        <f>SUMPRODUCT((事故データ!$AO$4:$AO$364=X$92)*(事故データ!$X$4:$X$364=$C132)*(事故データ!$V$4:$V$364=1))</f>
        <v>0</v>
      </c>
      <c r="Y132" s="642">
        <f>SUMPRODUCT((事故データ!$AO$4:$AO$364=Y$92)*(事故データ!$X$4:$X$364=$C132)*(事故データ!$V$4:$V$364=1))</f>
        <v>0</v>
      </c>
      <c r="Z132" s="642">
        <f>SUMPRODUCT((事故データ!$AO$4:$AO$364=Z$92)*(事故データ!$X$4:$X$364=$C132)*(事故データ!$V$4:$V$364=1))</f>
        <v>0</v>
      </c>
      <c r="AA132" s="642">
        <f>SUMPRODUCT((事故データ!$AO$4:$AO$364=AA$92)*(事故データ!$X$4:$X$364=$C132)*(事故データ!$V$4:$V$364=1))</f>
        <v>0</v>
      </c>
      <c r="AB132" s="642">
        <f>SUMPRODUCT((事故データ!$AO$4:$AO$364=AB$92)*(事故データ!$X$4:$X$364=$C132)*(事故データ!$V$4:$V$364=1))</f>
        <v>0</v>
      </c>
      <c r="AC132" s="642">
        <f>SUMPRODUCT((事故データ!$AO$4:$AO$364=AC$92)*(事故データ!$X$4:$X$364=$C132)*(事故データ!$V$4:$V$364=1))</f>
        <v>0</v>
      </c>
      <c r="AD132" s="643">
        <f>SUMPRODUCT((事故データ!$AO$4:$AO$364=AD$92)*(事故データ!$X$4:$X$364=$C132)*(事故データ!$V$4:$V$364=1))</f>
        <v>0</v>
      </c>
    </row>
    <row r="133" spans="2:30">
      <c r="B133" s="543">
        <v>37</v>
      </c>
      <c r="C133" s="677">
        <f>項目入力!C46</f>
        <v>0</v>
      </c>
      <c r="D133" s="356">
        <f t="shared" si="11"/>
        <v>0</v>
      </c>
      <c r="E133" s="640">
        <f t="shared" si="13"/>
        <v>0</v>
      </c>
      <c r="F133" s="641">
        <f>SUMPRODUCT((事故データ!$AO$4:$AO$364=F$92)*(事故データ!$X$4:$X$364=$C133)*(事故データ!$V$4:$V$364=1))</f>
        <v>0</v>
      </c>
      <c r="G133" s="642">
        <f>SUMPRODUCT((事故データ!$AO$4:$AO$364=G$92)*(事故データ!$X$4:$X$364=$C133)*(事故データ!$V$4:$V$364=1))</f>
        <v>0</v>
      </c>
      <c r="H133" s="642">
        <f>SUMPRODUCT((事故データ!$AO$4:$AO$364=H$92)*(事故データ!$X$4:$X$364=$C133)*(事故データ!$V$4:$V$364=1))</f>
        <v>0</v>
      </c>
      <c r="I133" s="642">
        <f>SUMPRODUCT((事故データ!$AO$4:$AO$364=I$92)*(事故データ!$X$4:$X$364=$C133)*(事故データ!$V$4:$V$364=1))</f>
        <v>0</v>
      </c>
      <c r="J133" s="642">
        <f>SUMPRODUCT((事故データ!$AO$4:$AO$364=J$92)*(事故データ!$X$4:$X$364=$C133)*(事故データ!$V$4:$V$364=1))</f>
        <v>0</v>
      </c>
      <c r="K133" s="642">
        <f>SUMPRODUCT((事故データ!$AO$4:$AO$364=K$92)*(事故データ!$X$4:$X$364=$C133)*(事故データ!$V$4:$V$364=1))</f>
        <v>0</v>
      </c>
      <c r="L133" s="642">
        <f>SUMPRODUCT((事故データ!$AO$4:$AO$364=L$92)*(事故データ!$X$4:$X$364=$C133)*(事故データ!$V$4:$V$364=1))</f>
        <v>0</v>
      </c>
      <c r="M133" s="642">
        <f>SUMPRODUCT((事故データ!$AO$4:$AO$364=M$92)*(事故データ!$X$4:$X$364=$C133)*(事故データ!$V$4:$V$364=1))</f>
        <v>0</v>
      </c>
      <c r="N133" s="642">
        <f>SUMPRODUCT((事故データ!$AO$4:$AO$364=N$92)*(事故データ!$X$4:$X$364=$C133)*(事故データ!$V$4:$V$364=1))</f>
        <v>0</v>
      </c>
      <c r="O133" s="642">
        <f>SUMPRODUCT((事故データ!$AO$4:$AO$364=O$92)*(事故データ!$X$4:$X$364=$C133)*(事故データ!$V$4:$V$364=1))</f>
        <v>0</v>
      </c>
      <c r="P133" s="642">
        <f>SUMPRODUCT((事故データ!$AO$4:$AO$364=P$92)*(事故データ!$X$4:$X$364=$C133)*(事故データ!$V$4:$V$364=1))</f>
        <v>0</v>
      </c>
      <c r="Q133" s="642">
        <f>SUMPRODUCT((事故データ!$AO$4:$AO$364=Q$92)*(事故データ!$X$4:$X$364=$C133)*(事故データ!$V$4:$V$364=1))</f>
        <v>0</v>
      </c>
      <c r="R133" s="642">
        <f>SUMPRODUCT((事故データ!$AO$4:$AO$364=R$92)*(事故データ!$X$4:$X$364=$C133)*(事故データ!$V$4:$V$364=1))</f>
        <v>0</v>
      </c>
      <c r="S133" s="642">
        <f>SUMPRODUCT((事故データ!$AO$4:$AO$364=S$92)*(事故データ!$X$4:$X$364=$C133)*(事故データ!$V$4:$V$364=1))</f>
        <v>0</v>
      </c>
      <c r="T133" s="642">
        <f>SUMPRODUCT((事故データ!$AO$4:$AO$364=T$92)*(事故データ!$X$4:$X$364=$C133)*(事故データ!$V$4:$V$364=1))</f>
        <v>0</v>
      </c>
      <c r="U133" s="642">
        <f>SUMPRODUCT((事故データ!$AO$4:$AO$364=U$92)*(事故データ!$X$4:$X$364=$C133)*(事故データ!$V$4:$V$364=1))</f>
        <v>0</v>
      </c>
      <c r="V133" s="642">
        <f>SUMPRODUCT((事故データ!$AO$4:$AO$364=V$92)*(事故データ!$X$4:$X$364=$C133)*(事故データ!$V$4:$V$364=1))</f>
        <v>0</v>
      </c>
      <c r="W133" s="642">
        <f>SUMPRODUCT((事故データ!$AO$4:$AO$364=W$92)*(事故データ!$X$4:$X$364=$C133)*(事故データ!$V$4:$V$364=1))</f>
        <v>0</v>
      </c>
      <c r="X133" s="642">
        <f>SUMPRODUCT((事故データ!$AO$4:$AO$364=X$92)*(事故データ!$X$4:$X$364=$C133)*(事故データ!$V$4:$V$364=1))</f>
        <v>0</v>
      </c>
      <c r="Y133" s="642">
        <f>SUMPRODUCT((事故データ!$AO$4:$AO$364=Y$92)*(事故データ!$X$4:$X$364=$C133)*(事故データ!$V$4:$V$364=1))</f>
        <v>0</v>
      </c>
      <c r="Z133" s="642">
        <f>SUMPRODUCT((事故データ!$AO$4:$AO$364=Z$92)*(事故データ!$X$4:$X$364=$C133)*(事故データ!$V$4:$V$364=1))</f>
        <v>0</v>
      </c>
      <c r="AA133" s="642">
        <f>SUMPRODUCT((事故データ!$AO$4:$AO$364=AA$92)*(事故データ!$X$4:$X$364=$C133)*(事故データ!$V$4:$V$364=1))</f>
        <v>0</v>
      </c>
      <c r="AB133" s="642">
        <f>SUMPRODUCT((事故データ!$AO$4:$AO$364=AB$92)*(事故データ!$X$4:$X$364=$C133)*(事故データ!$V$4:$V$364=1))</f>
        <v>0</v>
      </c>
      <c r="AC133" s="642">
        <f>SUMPRODUCT((事故データ!$AO$4:$AO$364=AC$92)*(事故データ!$X$4:$X$364=$C133)*(事故データ!$V$4:$V$364=1))</f>
        <v>0</v>
      </c>
      <c r="AD133" s="643">
        <f>SUMPRODUCT((事故データ!$AO$4:$AO$364=AD$92)*(事故データ!$X$4:$X$364=$C133)*(事故データ!$V$4:$V$364=1))</f>
        <v>0</v>
      </c>
    </row>
    <row r="134" spans="2:30">
      <c r="B134" s="543">
        <v>38</v>
      </c>
      <c r="C134" s="677">
        <f>項目入力!C47</f>
        <v>0</v>
      </c>
      <c r="D134" s="356">
        <f t="shared" si="11"/>
        <v>0</v>
      </c>
      <c r="E134" s="640">
        <f t="shared" si="13"/>
        <v>0</v>
      </c>
      <c r="F134" s="641">
        <f>SUMPRODUCT((事故データ!$AO$4:$AO$364=F$92)*(事故データ!$X$4:$X$364=$C134)*(事故データ!$V$4:$V$364=1))</f>
        <v>0</v>
      </c>
      <c r="G134" s="642">
        <f>SUMPRODUCT((事故データ!$AO$4:$AO$364=G$92)*(事故データ!$X$4:$X$364=$C134)*(事故データ!$V$4:$V$364=1))</f>
        <v>0</v>
      </c>
      <c r="H134" s="642">
        <f>SUMPRODUCT((事故データ!$AO$4:$AO$364=H$92)*(事故データ!$X$4:$X$364=$C134)*(事故データ!$V$4:$V$364=1))</f>
        <v>0</v>
      </c>
      <c r="I134" s="642">
        <f>SUMPRODUCT((事故データ!$AO$4:$AO$364=I$92)*(事故データ!$X$4:$X$364=$C134)*(事故データ!$V$4:$V$364=1))</f>
        <v>0</v>
      </c>
      <c r="J134" s="642">
        <f>SUMPRODUCT((事故データ!$AO$4:$AO$364=J$92)*(事故データ!$X$4:$X$364=$C134)*(事故データ!$V$4:$V$364=1))</f>
        <v>0</v>
      </c>
      <c r="K134" s="642">
        <f>SUMPRODUCT((事故データ!$AO$4:$AO$364=K$92)*(事故データ!$X$4:$X$364=$C134)*(事故データ!$V$4:$V$364=1))</f>
        <v>0</v>
      </c>
      <c r="L134" s="642">
        <f>SUMPRODUCT((事故データ!$AO$4:$AO$364=L$92)*(事故データ!$X$4:$X$364=$C134)*(事故データ!$V$4:$V$364=1))</f>
        <v>0</v>
      </c>
      <c r="M134" s="642">
        <f>SUMPRODUCT((事故データ!$AO$4:$AO$364=M$92)*(事故データ!$X$4:$X$364=$C134)*(事故データ!$V$4:$V$364=1))</f>
        <v>0</v>
      </c>
      <c r="N134" s="642">
        <f>SUMPRODUCT((事故データ!$AO$4:$AO$364=N$92)*(事故データ!$X$4:$X$364=$C134)*(事故データ!$V$4:$V$364=1))</f>
        <v>0</v>
      </c>
      <c r="O134" s="642">
        <f>SUMPRODUCT((事故データ!$AO$4:$AO$364=O$92)*(事故データ!$X$4:$X$364=$C134)*(事故データ!$V$4:$V$364=1))</f>
        <v>0</v>
      </c>
      <c r="P134" s="642">
        <f>SUMPRODUCT((事故データ!$AO$4:$AO$364=P$92)*(事故データ!$X$4:$X$364=$C134)*(事故データ!$V$4:$V$364=1))</f>
        <v>0</v>
      </c>
      <c r="Q134" s="642">
        <f>SUMPRODUCT((事故データ!$AO$4:$AO$364=Q$92)*(事故データ!$X$4:$X$364=$C134)*(事故データ!$V$4:$V$364=1))</f>
        <v>0</v>
      </c>
      <c r="R134" s="642">
        <f>SUMPRODUCT((事故データ!$AO$4:$AO$364=R$92)*(事故データ!$X$4:$X$364=$C134)*(事故データ!$V$4:$V$364=1))</f>
        <v>0</v>
      </c>
      <c r="S134" s="642">
        <f>SUMPRODUCT((事故データ!$AO$4:$AO$364=S$92)*(事故データ!$X$4:$X$364=$C134)*(事故データ!$V$4:$V$364=1))</f>
        <v>0</v>
      </c>
      <c r="T134" s="642">
        <f>SUMPRODUCT((事故データ!$AO$4:$AO$364=T$92)*(事故データ!$X$4:$X$364=$C134)*(事故データ!$V$4:$V$364=1))</f>
        <v>0</v>
      </c>
      <c r="U134" s="642">
        <f>SUMPRODUCT((事故データ!$AO$4:$AO$364=U$92)*(事故データ!$X$4:$X$364=$C134)*(事故データ!$V$4:$V$364=1))</f>
        <v>0</v>
      </c>
      <c r="V134" s="642">
        <f>SUMPRODUCT((事故データ!$AO$4:$AO$364=V$92)*(事故データ!$X$4:$X$364=$C134)*(事故データ!$V$4:$V$364=1))</f>
        <v>0</v>
      </c>
      <c r="W134" s="642">
        <f>SUMPRODUCT((事故データ!$AO$4:$AO$364=W$92)*(事故データ!$X$4:$X$364=$C134)*(事故データ!$V$4:$V$364=1))</f>
        <v>0</v>
      </c>
      <c r="X134" s="642">
        <f>SUMPRODUCT((事故データ!$AO$4:$AO$364=X$92)*(事故データ!$X$4:$X$364=$C134)*(事故データ!$V$4:$V$364=1))</f>
        <v>0</v>
      </c>
      <c r="Y134" s="642">
        <f>SUMPRODUCT((事故データ!$AO$4:$AO$364=Y$92)*(事故データ!$X$4:$X$364=$C134)*(事故データ!$V$4:$V$364=1))</f>
        <v>0</v>
      </c>
      <c r="Z134" s="642">
        <f>SUMPRODUCT((事故データ!$AO$4:$AO$364=Z$92)*(事故データ!$X$4:$X$364=$C134)*(事故データ!$V$4:$V$364=1))</f>
        <v>0</v>
      </c>
      <c r="AA134" s="642">
        <f>SUMPRODUCT((事故データ!$AO$4:$AO$364=AA$92)*(事故データ!$X$4:$X$364=$C134)*(事故データ!$V$4:$V$364=1))</f>
        <v>0</v>
      </c>
      <c r="AB134" s="642">
        <f>SUMPRODUCT((事故データ!$AO$4:$AO$364=AB$92)*(事故データ!$X$4:$X$364=$C134)*(事故データ!$V$4:$V$364=1))</f>
        <v>0</v>
      </c>
      <c r="AC134" s="642">
        <f>SUMPRODUCT((事故データ!$AO$4:$AO$364=AC$92)*(事故データ!$X$4:$X$364=$C134)*(事故データ!$V$4:$V$364=1))</f>
        <v>0</v>
      </c>
      <c r="AD134" s="643">
        <f>SUMPRODUCT((事故データ!$AO$4:$AO$364=AD$92)*(事故データ!$X$4:$X$364=$C134)*(事故データ!$V$4:$V$364=1))</f>
        <v>0</v>
      </c>
    </row>
    <row r="135" spans="2:30">
      <c r="B135" s="543">
        <v>39</v>
      </c>
      <c r="C135" s="677">
        <f>項目入力!C48</f>
        <v>0</v>
      </c>
      <c r="D135" s="356">
        <f t="shared" ref="D135:D175" si="14">SUM(F135:AD135)</f>
        <v>0</v>
      </c>
      <c r="E135" s="640">
        <f t="shared" ref="E135:E175" si="15">D135/$D$13</f>
        <v>0</v>
      </c>
      <c r="F135" s="641">
        <f>SUMPRODUCT((事故データ!$AO$4:$AO$364=F$92)*(事故データ!$X$4:$X$364=$C135)*(事故データ!$V$4:$V$364=1))</f>
        <v>0</v>
      </c>
      <c r="G135" s="642">
        <f>SUMPRODUCT((事故データ!$AO$4:$AO$364=G$92)*(事故データ!$X$4:$X$364=$C135)*(事故データ!$V$4:$V$364=1))</f>
        <v>0</v>
      </c>
      <c r="H135" s="642">
        <f>SUMPRODUCT((事故データ!$AO$4:$AO$364=H$92)*(事故データ!$X$4:$X$364=$C135)*(事故データ!$V$4:$V$364=1))</f>
        <v>0</v>
      </c>
      <c r="I135" s="642">
        <f>SUMPRODUCT((事故データ!$AO$4:$AO$364=I$92)*(事故データ!$X$4:$X$364=$C135)*(事故データ!$V$4:$V$364=1))</f>
        <v>0</v>
      </c>
      <c r="J135" s="642">
        <f>SUMPRODUCT((事故データ!$AO$4:$AO$364=J$92)*(事故データ!$X$4:$X$364=$C135)*(事故データ!$V$4:$V$364=1))</f>
        <v>0</v>
      </c>
      <c r="K135" s="642">
        <f>SUMPRODUCT((事故データ!$AO$4:$AO$364=K$92)*(事故データ!$X$4:$X$364=$C135)*(事故データ!$V$4:$V$364=1))</f>
        <v>0</v>
      </c>
      <c r="L135" s="642">
        <f>SUMPRODUCT((事故データ!$AO$4:$AO$364=L$92)*(事故データ!$X$4:$X$364=$C135)*(事故データ!$V$4:$V$364=1))</f>
        <v>0</v>
      </c>
      <c r="M135" s="642">
        <f>SUMPRODUCT((事故データ!$AO$4:$AO$364=M$92)*(事故データ!$X$4:$X$364=$C135)*(事故データ!$V$4:$V$364=1))</f>
        <v>0</v>
      </c>
      <c r="N135" s="642">
        <f>SUMPRODUCT((事故データ!$AO$4:$AO$364=N$92)*(事故データ!$X$4:$X$364=$C135)*(事故データ!$V$4:$V$364=1))</f>
        <v>0</v>
      </c>
      <c r="O135" s="642">
        <f>SUMPRODUCT((事故データ!$AO$4:$AO$364=O$92)*(事故データ!$X$4:$X$364=$C135)*(事故データ!$V$4:$V$364=1))</f>
        <v>0</v>
      </c>
      <c r="P135" s="642">
        <f>SUMPRODUCT((事故データ!$AO$4:$AO$364=P$92)*(事故データ!$X$4:$X$364=$C135)*(事故データ!$V$4:$V$364=1))</f>
        <v>0</v>
      </c>
      <c r="Q135" s="642">
        <f>SUMPRODUCT((事故データ!$AO$4:$AO$364=Q$92)*(事故データ!$X$4:$X$364=$C135)*(事故データ!$V$4:$V$364=1))</f>
        <v>0</v>
      </c>
      <c r="R135" s="642">
        <f>SUMPRODUCT((事故データ!$AO$4:$AO$364=R$92)*(事故データ!$X$4:$X$364=$C135)*(事故データ!$V$4:$V$364=1))</f>
        <v>0</v>
      </c>
      <c r="S135" s="642">
        <f>SUMPRODUCT((事故データ!$AO$4:$AO$364=S$92)*(事故データ!$X$4:$X$364=$C135)*(事故データ!$V$4:$V$364=1))</f>
        <v>0</v>
      </c>
      <c r="T135" s="642">
        <f>SUMPRODUCT((事故データ!$AO$4:$AO$364=T$92)*(事故データ!$X$4:$X$364=$C135)*(事故データ!$V$4:$V$364=1))</f>
        <v>0</v>
      </c>
      <c r="U135" s="642">
        <f>SUMPRODUCT((事故データ!$AO$4:$AO$364=U$92)*(事故データ!$X$4:$X$364=$C135)*(事故データ!$V$4:$V$364=1))</f>
        <v>0</v>
      </c>
      <c r="V135" s="642">
        <f>SUMPRODUCT((事故データ!$AO$4:$AO$364=V$92)*(事故データ!$X$4:$X$364=$C135)*(事故データ!$V$4:$V$364=1))</f>
        <v>0</v>
      </c>
      <c r="W135" s="642">
        <f>SUMPRODUCT((事故データ!$AO$4:$AO$364=W$92)*(事故データ!$X$4:$X$364=$C135)*(事故データ!$V$4:$V$364=1))</f>
        <v>0</v>
      </c>
      <c r="X135" s="642">
        <f>SUMPRODUCT((事故データ!$AO$4:$AO$364=X$92)*(事故データ!$X$4:$X$364=$C135)*(事故データ!$V$4:$V$364=1))</f>
        <v>0</v>
      </c>
      <c r="Y135" s="642">
        <f>SUMPRODUCT((事故データ!$AO$4:$AO$364=Y$92)*(事故データ!$X$4:$X$364=$C135)*(事故データ!$V$4:$V$364=1))</f>
        <v>0</v>
      </c>
      <c r="Z135" s="642">
        <f>SUMPRODUCT((事故データ!$AO$4:$AO$364=Z$92)*(事故データ!$X$4:$X$364=$C135)*(事故データ!$V$4:$V$364=1))</f>
        <v>0</v>
      </c>
      <c r="AA135" s="642">
        <f>SUMPRODUCT((事故データ!$AO$4:$AO$364=AA$92)*(事故データ!$X$4:$X$364=$C135)*(事故データ!$V$4:$V$364=1))</f>
        <v>0</v>
      </c>
      <c r="AB135" s="642">
        <f>SUMPRODUCT((事故データ!$AO$4:$AO$364=AB$92)*(事故データ!$X$4:$X$364=$C135)*(事故データ!$V$4:$V$364=1))</f>
        <v>0</v>
      </c>
      <c r="AC135" s="642">
        <f>SUMPRODUCT((事故データ!$AO$4:$AO$364=AC$92)*(事故データ!$X$4:$X$364=$C135)*(事故データ!$V$4:$V$364=1))</f>
        <v>0</v>
      </c>
      <c r="AD135" s="643">
        <f>SUMPRODUCT((事故データ!$AO$4:$AO$364=AD$92)*(事故データ!$X$4:$X$364=$C135)*(事故データ!$V$4:$V$364=1))</f>
        <v>0</v>
      </c>
    </row>
    <row r="136" spans="2:30">
      <c r="B136" s="543">
        <v>40</v>
      </c>
      <c r="C136" s="677">
        <f>項目入力!C49</f>
        <v>0</v>
      </c>
      <c r="D136" s="356">
        <f t="shared" si="14"/>
        <v>0</v>
      </c>
      <c r="E136" s="640">
        <f t="shared" si="15"/>
        <v>0</v>
      </c>
      <c r="F136" s="641">
        <f>SUMPRODUCT((事故データ!$AO$4:$AO$364=F$92)*(事故データ!$X$4:$X$364=$C136)*(事故データ!$V$4:$V$364=1))</f>
        <v>0</v>
      </c>
      <c r="G136" s="642">
        <f>SUMPRODUCT((事故データ!$AO$4:$AO$364=G$92)*(事故データ!$X$4:$X$364=$C136)*(事故データ!$V$4:$V$364=1))</f>
        <v>0</v>
      </c>
      <c r="H136" s="642">
        <f>SUMPRODUCT((事故データ!$AO$4:$AO$364=H$92)*(事故データ!$X$4:$X$364=$C136)*(事故データ!$V$4:$V$364=1))</f>
        <v>0</v>
      </c>
      <c r="I136" s="642">
        <f>SUMPRODUCT((事故データ!$AO$4:$AO$364=I$92)*(事故データ!$X$4:$X$364=$C136)*(事故データ!$V$4:$V$364=1))</f>
        <v>0</v>
      </c>
      <c r="J136" s="642">
        <f>SUMPRODUCT((事故データ!$AO$4:$AO$364=J$92)*(事故データ!$X$4:$X$364=$C136)*(事故データ!$V$4:$V$364=1))</f>
        <v>0</v>
      </c>
      <c r="K136" s="642">
        <f>SUMPRODUCT((事故データ!$AO$4:$AO$364=K$92)*(事故データ!$X$4:$X$364=$C136)*(事故データ!$V$4:$V$364=1))</f>
        <v>0</v>
      </c>
      <c r="L136" s="642">
        <f>SUMPRODUCT((事故データ!$AO$4:$AO$364=L$92)*(事故データ!$X$4:$X$364=$C136)*(事故データ!$V$4:$V$364=1))</f>
        <v>0</v>
      </c>
      <c r="M136" s="642">
        <f>SUMPRODUCT((事故データ!$AO$4:$AO$364=M$92)*(事故データ!$X$4:$X$364=$C136)*(事故データ!$V$4:$V$364=1))</f>
        <v>0</v>
      </c>
      <c r="N136" s="642">
        <f>SUMPRODUCT((事故データ!$AO$4:$AO$364=N$92)*(事故データ!$X$4:$X$364=$C136)*(事故データ!$V$4:$V$364=1))</f>
        <v>0</v>
      </c>
      <c r="O136" s="642">
        <f>SUMPRODUCT((事故データ!$AO$4:$AO$364=O$92)*(事故データ!$X$4:$X$364=$C136)*(事故データ!$V$4:$V$364=1))</f>
        <v>0</v>
      </c>
      <c r="P136" s="642">
        <f>SUMPRODUCT((事故データ!$AO$4:$AO$364=P$92)*(事故データ!$X$4:$X$364=$C136)*(事故データ!$V$4:$V$364=1))</f>
        <v>0</v>
      </c>
      <c r="Q136" s="642">
        <f>SUMPRODUCT((事故データ!$AO$4:$AO$364=Q$92)*(事故データ!$X$4:$X$364=$C136)*(事故データ!$V$4:$V$364=1))</f>
        <v>0</v>
      </c>
      <c r="R136" s="642">
        <f>SUMPRODUCT((事故データ!$AO$4:$AO$364=R$92)*(事故データ!$X$4:$X$364=$C136)*(事故データ!$V$4:$V$364=1))</f>
        <v>0</v>
      </c>
      <c r="S136" s="642">
        <f>SUMPRODUCT((事故データ!$AO$4:$AO$364=S$92)*(事故データ!$X$4:$X$364=$C136)*(事故データ!$V$4:$V$364=1))</f>
        <v>0</v>
      </c>
      <c r="T136" s="642">
        <f>SUMPRODUCT((事故データ!$AO$4:$AO$364=T$92)*(事故データ!$X$4:$X$364=$C136)*(事故データ!$V$4:$V$364=1))</f>
        <v>0</v>
      </c>
      <c r="U136" s="642">
        <f>SUMPRODUCT((事故データ!$AO$4:$AO$364=U$92)*(事故データ!$X$4:$X$364=$C136)*(事故データ!$V$4:$V$364=1))</f>
        <v>0</v>
      </c>
      <c r="V136" s="642">
        <f>SUMPRODUCT((事故データ!$AO$4:$AO$364=V$92)*(事故データ!$X$4:$X$364=$C136)*(事故データ!$V$4:$V$364=1))</f>
        <v>0</v>
      </c>
      <c r="W136" s="642">
        <f>SUMPRODUCT((事故データ!$AO$4:$AO$364=W$92)*(事故データ!$X$4:$X$364=$C136)*(事故データ!$V$4:$V$364=1))</f>
        <v>0</v>
      </c>
      <c r="X136" s="642">
        <f>SUMPRODUCT((事故データ!$AO$4:$AO$364=X$92)*(事故データ!$X$4:$X$364=$C136)*(事故データ!$V$4:$V$364=1))</f>
        <v>0</v>
      </c>
      <c r="Y136" s="642">
        <f>SUMPRODUCT((事故データ!$AO$4:$AO$364=Y$92)*(事故データ!$X$4:$X$364=$C136)*(事故データ!$V$4:$V$364=1))</f>
        <v>0</v>
      </c>
      <c r="Z136" s="642">
        <f>SUMPRODUCT((事故データ!$AO$4:$AO$364=Z$92)*(事故データ!$X$4:$X$364=$C136)*(事故データ!$V$4:$V$364=1))</f>
        <v>0</v>
      </c>
      <c r="AA136" s="642">
        <f>SUMPRODUCT((事故データ!$AO$4:$AO$364=AA$92)*(事故データ!$X$4:$X$364=$C136)*(事故データ!$V$4:$V$364=1))</f>
        <v>0</v>
      </c>
      <c r="AB136" s="642">
        <f>SUMPRODUCT((事故データ!$AO$4:$AO$364=AB$92)*(事故データ!$X$4:$X$364=$C136)*(事故データ!$V$4:$V$364=1))</f>
        <v>0</v>
      </c>
      <c r="AC136" s="642">
        <f>SUMPRODUCT((事故データ!$AO$4:$AO$364=AC$92)*(事故データ!$X$4:$X$364=$C136)*(事故データ!$V$4:$V$364=1))</f>
        <v>0</v>
      </c>
      <c r="AD136" s="643">
        <f>SUMPRODUCT((事故データ!$AO$4:$AO$364=AD$92)*(事故データ!$X$4:$X$364=$C136)*(事故データ!$V$4:$V$364=1))</f>
        <v>0</v>
      </c>
    </row>
    <row r="137" spans="2:30">
      <c r="B137" s="543">
        <v>41</v>
      </c>
      <c r="C137" s="677">
        <f>項目入力!C50</f>
        <v>0</v>
      </c>
      <c r="D137" s="356">
        <f t="shared" si="14"/>
        <v>0</v>
      </c>
      <c r="E137" s="640">
        <f t="shared" si="15"/>
        <v>0</v>
      </c>
      <c r="F137" s="641">
        <f>SUMPRODUCT((事故データ!$AO$4:$AO$364=F$92)*(事故データ!$X$4:$X$364=$C137)*(事故データ!$V$4:$V$364=1))</f>
        <v>0</v>
      </c>
      <c r="G137" s="642">
        <f>SUMPRODUCT((事故データ!$AO$4:$AO$364=G$92)*(事故データ!$X$4:$X$364=$C137)*(事故データ!$V$4:$V$364=1))</f>
        <v>0</v>
      </c>
      <c r="H137" s="642">
        <f>SUMPRODUCT((事故データ!$AO$4:$AO$364=H$92)*(事故データ!$X$4:$X$364=$C137)*(事故データ!$V$4:$V$364=1))</f>
        <v>0</v>
      </c>
      <c r="I137" s="642">
        <f>SUMPRODUCT((事故データ!$AO$4:$AO$364=I$92)*(事故データ!$X$4:$X$364=$C137)*(事故データ!$V$4:$V$364=1))</f>
        <v>0</v>
      </c>
      <c r="J137" s="642">
        <f>SUMPRODUCT((事故データ!$AO$4:$AO$364=J$92)*(事故データ!$X$4:$X$364=$C137)*(事故データ!$V$4:$V$364=1))</f>
        <v>0</v>
      </c>
      <c r="K137" s="642">
        <f>SUMPRODUCT((事故データ!$AO$4:$AO$364=K$92)*(事故データ!$X$4:$X$364=$C137)*(事故データ!$V$4:$V$364=1))</f>
        <v>0</v>
      </c>
      <c r="L137" s="642">
        <f>SUMPRODUCT((事故データ!$AO$4:$AO$364=L$92)*(事故データ!$X$4:$X$364=$C137)*(事故データ!$V$4:$V$364=1))</f>
        <v>0</v>
      </c>
      <c r="M137" s="642">
        <f>SUMPRODUCT((事故データ!$AO$4:$AO$364=M$92)*(事故データ!$X$4:$X$364=$C137)*(事故データ!$V$4:$V$364=1))</f>
        <v>0</v>
      </c>
      <c r="N137" s="642">
        <f>SUMPRODUCT((事故データ!$AO$4:$AO$364=N$92)*(事故データ!$X$4:$X$364=$C137)*(事故データ!$V$4:$V$364=1))</f>
        <v>0</v>
      </c>
      <c r="O137" s="642">
        <f>SUMPRODUCT((事故データ!$AO$4:$AO$364=O$92)*(事故データ!$X$4:$X$364=$C137)*(事故データ!$V$4:$V$364=1))</f>
        <v>0</v>
      </c>
      <c r="P137" s="642">
        <f>SUMPRODUCT((事故データ!$AO$4:$AO$364=P$92)*(事故データ!$X$4:$X$364=$C137)*(事故データ!$V$4:$V$364=1))</f>
        <v>0</v>
      </c>
      <c r="Q137" s="642">
        <f>SUMPRODUCT((事故データ!$AO$4:$AO$364=Q$92)*(事故データ!$X$4:$X$364=$C137)*(事故データ!$V$4:$V$364=1))</f>
        <v>0</v>
      </c>
      <c r="R137" s="642">
        <f>SUMPRODUCT((事故データ!$AO$4:$AO$364=R$92)*(事故データ!$X$4:$X$364=$C137)*(事故データ!$V$4:$V$364=1))</f>
        <v>0</v>
      </c>
      <c r="S137" s="642">
        <f>SUMPRODUCT((事故データ!$AO$4:$AO$364=S$92)*(事故データ!$X$4:$X$364=$C137)*(事故データ!$V$4:$V$364=1))</f>
        <v>0</v>
      </c>
      <c r="T137" s="642">
        <f>SUMPRODUCT((事故データ!$AO$4:$AO$364=T$92)*(事故データ!$X$4:$X$364=$C137)*(事故データ!$V$4:$V$364=1))</f>
        <v>0</v>
      </c>
      <c r="U137" s="642">
        <f>SUMPRODUCT((事故データ!$AO$4:$AO$364=U$92)*(事故データ!$X$4:$X$364=$C137)*(事故データ!$V$4:$V$364=1))</f>
        <v>0</v>
      </c>
      <c r="V137" s="642">
        <f>SUMPRODUCT((事故データ!$AO$4:$AO$364=V$92)*(事故データ!$X$4:$X$364=$C137)*(事故データ!$V$4:$V$364=1))</f>
        <v>0</v>
      </c>
      <c r="W137" s="642">
        <f>SUMPRODUCT((事故データ!$AO$4:$AO$364=W$92)*(事故データ!$X$4:$X$364=$C137)*(事故データ!$V$4:$V$364=1))</f>
        <v>0</v>
      </c>
      <c r="X137" s="642">
        <f>SUMPRODUCT((事故データ!$AO$4:$AO$364=X$92)*(事故データ!$X$4:$X$364=$C137)*(事故データ!$V$4:$V$364=1))</f>
        <v>0</v>
      </c>
      <c r="Y137" s="642">
        <f>SUMPRODUCT((事故データ!$AO$4:$AO$364=Y$92)*(事故データ!$X$4:$X$364=$C137)*(事故データ!$V$4:$V$364=1))</f>
        <v>0</v>
      </c>
      <c r="Z137" s="642">
        <f>SUMPRODUCT((事故データ!$AO$4:$AO$364=Z$92)*(事故データ!$X$4:$X$364=$C137)*(事故データ!$V$4:$V$364=1))</f>
        <v>0</v>
      </c>
      <c r="AA137" s="642">
        <f>SUMPRODUCT((事故データ!$AO$4:$AO$364=AA$92)*(事故データ!$X$4:$X$364=$C137)*(事故データ!$V$4:$V$364=1))</f>
        <v>0</v>
      </c>
      <c r="AB137" s="642">
        <f>SUMPRODUCT((事故データ!$AO$4:$AO$364=AB$92)*(事故データ!$X$4:$X$364=$C137)*(事故データ!$V$4:$V$364=1))</f>
        <v>0</v>
      </c>
      <c r="AC137" s="642">
        <f>SUMPRODUCT((事故データ!$AO$4:$AO$364=AC$92)*(事故データ!$X$4:$X$364=$C137)*(事故データ!$V$4:$V$364=1))</f>
        <v>0</v>
      </c>
      <c r="AD137" s="643">
        <f>SUMPRODUCT((事故データ!$AO$4:$AO$364=AD$92)*(事故データ!$X$4:$X$364=$C137)*(事故データ!$V$4:$V$364=1))</f>
        <v>0</v>
      </c>
    </row>
    <row r="138" spans="2:30">
      <c r="B138" s="543">
        <v>42</v>
      </c>
      <c r="C138" s="677">
        <f>項目入力!C51</f>
        <v>0</v>
      </c>
      <c r="D138" s="356">
        <f t="shared" si="14"/>
        <v>0</v>
      </c>
      <c r="E138" s="640">
        <f t="shared" si="15"/>
        <v>0</v>
      </c>
      <c r="F138" s="641">
        <f>SUMPRODUCT((事故データ!$AO$4:$AO$364=F$92)*(事故データ!$X$4:$X$364=$C138)*(事故データ!$V$4:$V$364=1))</f>
        <v>0</v>
      </c>
      <c r="G138" s="642">
        <f>SUMPRODUCT((事故データ!$AO$4:$AO$364=G$92)*(事故データ!$X$4:$X$364=$C138)*(事故データ!$V$4:$V$364=1))</f>
        <v>0</v>
      </c>
      <c r="H138" s="642">
        <f>SUMPRODUCT((事故データ!$AO$4:$AO$364=H$92)*(事故データ!$X$4:$X$364=$C138)*(事故データ!$V$4:$V$364=1))</f>
        <v>0</v>
      </c>
      <c r="I138" s="642">
        <f>SUMPRODUCT((事故データ!$AO$4:$AO$364=I$92)*(事故データ!$X$4:$X$364=$C138)*(事故データ!$V$4:$V$364=1))</f>
        <v>0</v>
      </c>
      <c r="J138" s="642">
        <f>SUMPRODUCT((事故データ!$AO$4:$AO$364=J$92)*(事故データ!$X$4:$X$364=$C138)*(事故データ!$V$4:$V$364=1))</f>
        <v>0</v>
      </c>
      <c r="K138" s="642">
        <f>SUMPRODUCT((事故データ!$AO$4:$AO$364=K$92)*(事故データ!$X$4:$X$364=$C138)*(事故データ!$V$4:$V$364=1))</f>
        <v>0</v>
      </c>
      <c r="L138" s="642">
        <f>SUMPRODUCT((事故データ!$AO$4:$AO$364=L$92)*(事故データ!$X$4:$X$364=$C138)*(事故データ!$V$4:$V$364=1))</f>
        <v>0</v>
      </c>
      <c r="M138" s="642">
        <f>SUMPRODUCT((事故データ!$AO$4:$AO$364=M$92)*(事故データ!$X$4:$X$364=$C138)*(事故データ!$V$4:$V$364=1))</f>
        <v>0</v>
      </c>
      <c r="N138" s="642">
        <f>SUMPRODUCT((事故データ!$AO$4:$AO$364=N$92)*(事故データ!$X$4:$X$364=$C138)*(事故データ!$V$4:$V$364=1))</f>
        <v>0</v>
      </c>
      <c r="O138" s="642">
        <f>SUMPRODUCT((事故データ!$AO$4:$AO$364=O$92)*(事故データ!$X$4:$X$364=$C138)*(事故データ!$V$4:$V$364=1))</f>
        <v>0</v>
      </c>
      <c r="P138" s="642">
        <f>SUMPRODUCT((事故データ!$AO$4:$AO$364=P$92)*(事故データ!$X$4:$X$364=$C138)*(事故データ!$V$4:$V$364=1))</f>
        <v>0</v>
      </c>
      <c r="Q138" s="642">
        <f>SUMPRODUCT((事故データ!$AO$4:$AO$364=Q$92)*(事故データ!$X$4:$X$364=$C138)*(事故データ!$V$4:$V$364=1))</f>
        <v>0</v>
      </c>
      <c r="R138" s="642">
        <f>SUMPRODUCT((事故データ!$AO$4:$AO$364=R$92)*(事故データ!$X$4:$X$364=$C138)*(事故データ!$V$4:$V$364=1))</f>
        <v>0</v>
      </c>
      <c r="S138" s="642">
        <f>SUMPRODUCT((事故データ!$AO$4:$AO$364=S$92)*(事故データ!$X$4:$X$364=$C138)*(事故データ!$V$4:$V$364=1))</f>
        <v>0</v>
      </c>
      <c r="T138" s="642">
        <f>SUMPRODUCT((事故データ!$AO$4:$AO$364=T$92)*(事故データ!$X$4:$X$364=$C138)*(事故データ!$V$4:$V$364=1))</f>
        <v>0</v>
      </c>
      <c r="U138" s="642">
        <f>SUMPRODUCT((事故データ!$AO$4:$AO$364=U$92)*(事故データ!$X$4:$X$364=$C138)*(事故データ!$V$4:$V$364=1))</f>
        <v>0</v>
      </c>
      <c r="V138" s="642">
        <f>SUMPRODUCT((事故データ!$AO$4:$AO$364=V$92)*(事故データ!$X$4:$X$364=$C138)*(事故データ!$V$4:$V$364=1))</f>
        <v>0</v>
      </c>
      <c r="W138" s="642">
        <f>SUMPRODUCT((事故データ!$AO$4:$AO$364=W$92)*(事故データ!$X$4:$X$364=$C138)*(事故データ!$V$4:$V$364=1))</f>
        <v>0</v>
      </c>
      <c r="X138" s="642">
        <f>SUMPRODUCT((事故データ!$AO$4:$AO$364=X$92)*(事故データ!$X$4:$X$364=$C138)*(事故データ!$V$4:$V$364=1))</f>
        <v>0</v>
      </c>
      <c r="Y138" s="642">
        <f>SUMPRODUCT((事故データ!$AO$4:$AO$364=Y$92)*(事故データ!$X$4:$X$364=$C138)*(事故データ!$V$4:$V$364=1))</f>
        <v>0</v>
      </c>
      <c r="Z138" s="642">
        <f>SUMPRODUCT((事故データ!$AO$4:$AO$364=Z$92)*(事故データ!$X$4:$X$364=$C138)*(事故データ!$V$4:$V$364=1))</f>
        <v>0</v>
      </c>
      <c r="AA138" s="642">
        <f>SUMPRODUCT((事故データ!$AO$4:$AO$364=AA$92)*(事故データ!$X$4:$X$364=$C138)*(事故データ!$V$4:$V$364=1))</f>
        <v>0</v>
      </c>
      <c r="AB138" s="642">
        <f>SUMPRODUCT((事故データ!$AO$4:$AO$364=AB$92)*(事故データ!$X$4:$X$364=$C138)*(事故データ!$V$4:$V$364=1))</f>
        <v>0</v>
      </c>
      <c r="AC138" s="642">
        <f>SUMPRODUCT((事故データ!$AO$4:$AO$364=AC$92)*(事故データ!$X$4:$X$364=$C138)*(事故データ!$V$4:$V$364=1))</f>
        <v>0</v>
      </c>
      <c r="AD138" s="643">
        <f>SUMPRODUCT((事故データ!$AO$4:$AO$364=AD$92)*(事故データ!$X$4:$X$364=$C138)*(事故データ!$V$4:$V$364=1))</f>
        <v>0</v>
      </c>
    </row>
    <row r="139" spans="2:30">
      <c r="B139" s="543">
        <v>43</v>
      </c>
      <c r="C139" s="677">
        <f>項目入力!C52</f>
        <v>0</v>
      </c>
      <c r="D139" s="356">
        <f t="shared" si="14"/>
        <v>0</v>
      </c>
      <c r="E139" s="640">
        <f t="shared" si="15"/>
        <v>0</v>
      </c>
      <c r="F139" s="641">
        <f>SUMPRODUCT((事故データ!$AO$4:$AO$364=F$92)*(事故データ!$X$4:$X$364=$C139)*(事故データ!$V$4:$V$364=1))</f>
        <v>0</v>
      </c>
      <c r="G139" s="642">
        <f>SUMPRODUCT((事故データ!$AO$4:$AO$364=G$92)*(事故データ!$X$4:$X$364=$C139)*(事故データ!$V$4:$V$364=1))</f>
        <v>0</v>
      </c>
      <c r="H139" s="642">
        <f>SUMPRODUCT((事故データ!$AO$4:$AO$364=H$92)*(事故データ!$X$4:$X$364=$C139)*(事故データ!$V$4:$V$364=1))</f>
        <v>0</v>
      </c>
      <c r="I139" s="642">
        <f>SUMPRODUCT((事故データ!$AO$4:$AO$364=I$92)*(事故データ!$X$4:$X$364=$C139)*(事故データ!$V$4:$V$364=1))</f>
        <v>0</v>
      </c>
      <c r="J139" s="642">
        <f>SUMPRODUCT((事故データ!$AO$4:$AO$364=J$92)*(事故データ!$X$4:$X$364=$C139)*(事故データ!$V$4:$V$364=1))</f>
        <v>0</v>
      </c>
      <c r="K139" s="642">
        <f>SUMPRODUCT((事故データ!$AO$4:$AO$364=K$92)*(事故データ!$X$4:$X$364=$C139)*(事故データ!$V$4:$V$364=1))</f>
        <v>0</v>
      </c>
      <c r="L139" s="642">
        <f>SUMPRODUCT((事故データ!$AO$4:$AO$364=L$92)*(事故データ!$X$4:$X$364=$C139)*(事故データ!$V$4:$V$364=1))</f>
        <v>0</v>
      </c>
      <c r="M139" s="642">
        <f>SUMPRODUCT((事故データ!$AO$4:$AO$364=M$92)*(事故データ!$X$4:$X$364=$C139)*(事故データ!$V$4:$V$364=1))</f>
        <v>0</v>
      </c>
      <c r="N139" s="642">
        <f>SUMPRODUCT((事故データ!$AO$4:$AO$364=N$92)*(事故データ!$X$4:$X$364=$C139)*(事故データ!$V$4:$V$364=1))</f>
        <v>0</v>
      </c>
      <c r="O139" s="642">
        <f>SUMPRODUCT((事故データ!$AO$4:$AO$364=O$92)*(事故データ!$X$4:$X$364=$C139)*(事故データ!$V$4:$V$364=1))</f>
        <v>0</v>
      </c>
      <c r="P139" s="642">
        <f>SUMPRODUCT((事故データ!$AO$4:$AO$364=P$92)*(事故データ!$X$4:$X$364=$C139)*(事故データ!$V$4:$V$364=1))</f>
        <v>0</v>
      </c>
      <c r="Q139" s="642">
        <f>SUMPRODUCT((事故データ!$AO$4:$AO$364=Q$92)*(事故データ!$X$4:$X$364=$C139)*(事故データ!$V$4:$V$364=1))</f>
        <v>0</v>
      </c>
      <c r="R139" s="642">
        <f>SUMPRODUCT((事故データ!$AO$4:$AO$364=R$92)*(事故データ!$X$4:$X$364=$C139)*(事故データ!$V$4:$V$364=1))</f>
        <v>0</v>
      </c>
      <c r="S139" s="642">
        <f>SUMPRODUCT((事故データ!$AO$4:$AO$364=S$92)*(事故データ!$X$4:$X$364=$C139)*(事故データ!$V$4:$V$364=1))</f>
        <v>0</v>
      </c>
      <c r="T139" s="642">
        <f>SUMPRODUCT((事故データ!$AO$4:$AO$364=T$92)*(事故データ!$X$4:$X$364=$C139)*(事故データ!$V$4:$V$364=1))</f>
        <v>0</v>
      </c>
      <c r="U139" s="642">
        <f>SUMPRODUCT((事故データ!$AO$4:$AO$364=U$92)*(事故データ!$X$4:$X$364=$C139)*(事故データ!$V$4:$V$364=1))</f>
        <v>0</v>
      </c>
      <c r="V139" s="642">
        <f>SUMPRODUCT((事故データ!$AO$4:$AO$364=V$92)*(事故データ!$X$4:$X$364=$C139)*(事故データ!$V$4:$V$364=1))</f>
        <v>0</v>
      </c>
      <c r="W139" s="642">
        <f>SUMPRODUCT((事故データ!$AO$4:$AO$364=W$92)*(事故データ!$X$4:$X$364=$C139)*(事故データ!$V$4:$V$364=1))</f>
        <v>0</v>
      </c>
      <c r="X139" s="642">
        <f>SUMPRODUCT((事故データ!$AO$4:$AO$364=X$92)*(事故データ!$X$4:$X$364=$C139)*(事故データ!$V$4:$V$364=1))</f>
        <v>0</v>
      </c>
      <c r="Y139" s="642">
        <f>SUMPRODUCT((事故データ!$AO$4:$AO$364=Y$92)*(事故データ!$X$4:$X$364=$C139)*(事故データ!$V$4:$V$364=1))</f>
        <v>0</v>
      </c>
      <c r="Z139" s="642">
        <f>SUMPRODUCT((事故データ!$AO$4:$AO$364=Z$92)*(事故データ!$X$4:$X$364=$C139)*(事故データ!$V$4:$V$364=1))</f>
        <v>0</v>
      </c>
      <c r="AA139" s="642">
        <f>SUMPRODUCT((事故データ!$AO$4:$AO$364=AA$92)*(事故データ!$X$4:$X$364=$C139)*(事故データ!$V$4:$V$364=1))</f>
        <v>0</v>
      </c>
      <c r="AB139" s="642">
        <f>SUMPRODUCT((事故データ!$AO$4:$AO$364=AB$92)*(事故データ!$X$4:$X$364=$C139)*(事故データ!$V$4:$V$364=1))</f>
        <v>0</v>
      </c>
      <c r="AC139" s="642">
        <f>SUMPRODUCT((事故データ!$AO$4:$AO$364=AC$92)*(事故データ!$X$4:$X$364=$C139)*(事故データ!$V$4:$V$364=1))</f>
        <v>0</v>
      </c>
      <c r="AD139" s="643">
        <f>SUMPRODUCT((事故データ!$AO$4:$AO$364=AD$92)*(事故データ!$X$4:$X$364=$C139)*(事故データ!$V$4:$V$364=1))</f>
        <v>0</v>
      </c>
    </row>
    <row r="140" spans="2:30">
      <c r="B140" s="543">
        <v>44</v>
      </c>
      <c r="C140" s="677">
        <f>項目入力!C53</f>
        <v>0</v>
      </c>
      <c r="D140" s="356">
        <f t="shared" si="14"/>
        <v>0</v>
      </c>
      <c r="E140" s="640">
        <f t="shared" si="15"/>
        <v>0</v>
      </c>
      <c r="F140" s="641">
        <f>SUMPRODUCT((事故データ!$AO$4:$AO$364=F$92)*(事故データ!$X$4:$X$364=$C140)*(事故データ!$V$4:$V$364=1))</f>
        <v>0</v>
      </c>
      <c r="G140" s="642">
        <f>SUMPRODUCT((事故データ!$AO$4:$AO$364=G$92)*(事故データ!$X$4:$X$364=$C140)*(事故データ!$V$4:$V$364=1))</f>
        <v>0</v>
      </c>
      <c r="H140" s="642">
        <f>SUMPRODUCT((事故データ!$AO$4:$AO$364=H$92)*(事故データ!$X$4:$X$364=$C140)*(事故データ!$V$4:$V$364=1))</f>
        <v>0</v>
      </c>
      <c r="I140" s="642">
        <f>SUMPRODUCT((事故データ!$AO$4:$AO$364=I$92)*(事故データ!$X$4:$X$364=$C140)*(事故データ!$V$4:$V$364=1))</f>
        <v>0</v>
      </c>
      <c r="J140" s="642">
        <f>SUMPRODUCT((事故データ!$AO$4:$AO$364=J$92)*(事故データ!$X$4:$X$364=$C140)*(事故データ!$V$4:$V$364=1))</f>
        <v>0</v>
      </c>
      <c r="K140" s="642">
        <f>SUMPRODUCT((事故データ!$AO$4:$AO$364=K$92)*(事故データ!$X$4:$X$364=$C140)*(事故データ!$V$4:$V$364=1))</f>
        <v>0</v>
      </c>
      <c r="L140" s="642">
        <f>SUMPRODUCT((事故データ!$AO$4:$AO$364=L$92)*(事故データ!$X$4:$X$364=$C140)*(事故データ!$V$4:$V$364=1))</f>
        <v>0</v>
      </c>
      <c r="M140" s="642">
        <f>SUMPRODUCT((事故データ!$AO$4:$AO$364=M$92)*(事故データ!$X$4:$X$364=$C140)*(事故データ!$V$4:$V$364=1))</f>
        <v>0</v>
      </c>
      <c r="N140" s="642">
        <f>SUMPRODUCT((事故データ!$AO$4:$AO$364=N$92)*(事故データ!$X$4:$X$364=$C140)*(事故データ!$V$4:$V$364=1))</f>
        <v>0</v>
      </c>
      <c r="O140" s="642">
        <f>SUMPRODUCT((事故データ!$AO$4:$AO$364=O$92)*(事故データ!$X$4:$X$364=$C140)*(事故データ!$V$4:$V$364=1))</f>
        <v>0</v>
      </c>
      <c r="P140" s="642">
        <f>SUMPRODUCT((事故データ!$AO$4:$AO$364=P$92)*(事故データ!$X$4:$X$364=$C140)*(事故データ!$V$4:$V$364=1))</f>
        <v>0</v>
      </c>
      <c r="Q140" s="642">
        <f>SUMPRODUCT((事故データ!$AO$4:$AO$364=Q$92)*(事故データ!$X$4:$X$364=$C140)*(事故データ!$V$4:$V$364=1))</f>
        <v>0</v>
      </c>
      <c r="R140" s="642">
        <f>SUMPRODUCT((事故データ!$AO$4:$AO$364=R$92)*(事故データ!$X$4:$X$364=$C140)*(事故データ!$V$4:$V$364=1))</f>
        <v>0</v>
      </c>
      <c r="S140" s="642">
        <f>SUMPRODUCT((事故データ!$AO$4:$AO$364=S$92)*(事故データ!$X$4:$X$364=$C140)*(事故データ!$V$4:$V$364=1))</f>
        <v>0</v>
      </c>
      <c r="T140" s="642">
        <f>SUMPRODUCT((事故データ!$AO$4:$AO$364=T$92)*(事故データ!$X$4:$X$364=$C140)*(事故データ!$V$4:$V$364=1))</f>
        <v>0</v>
      </c>
      <c r="U140" s="642">
        <f>SUMPRODUCT((事故データ!$AO$4:$AO$364=U$92)*(事故データ!$X$4:$X$364=$C140)*(事故データ!$V$4:$V$364=1))</f>
        <v>0</v>
      </c>
      <c r="V140" s="642">
        <f>SUMPRODUCT((事故データ!$AO$4:$AO$364=V$92)*(事故データ!$X$4:$X$364=$C140)*(事故データ!$V$4:$V$364=1))</f>
        <v>0</v>
      </c>
      <c r="W140" s="642">
        <f>SUMPRODUCT((事故データ!$AO$4:$AO$364=W$92)*(事故データ!$X$4:$X$364=$C140)*(事故データ!$V$4:$V$364=1))</f>
        <v>0</v>
      </c>
      <c r="X140" s="642">
        <f>SUMPRODUCT((事故データ!$AO$4:$AO$364=X$92)*(事故データ!$X$4:$X$364=$C140)*(事故データ!$V$4:$V$364=1))</f>
        <v>0</v>
      </c>
      <c r="Y140" s="642">
        <f>SUMPRODUCT((事故データ!$AO$4:$AO$364=Y$92)*(事故データ!$X$4:$X$364=$C140)*(事故データ!$V$4:$V$364=1))</f>
        <v>0</v>
      </c>
      <c r="Z140" s="642">
        <f>SUMPRODUCT((事故データ!$AO$4:$AO$364=Z$92)*(事故データ!$X$4:$X$364=$C140)*(事故データ!$V$4:$V$364=1))</f>
        <v>0</v>
      </c>
      <c r="AA140" s="642">
        <f>SUMPRODUCT((事故データ!$AO$4:$AO$364=AA$92)*(事故データ!$X$4:$X$364=$C140)*(事故データ!$V$4:$V$364=1))</f>
        <v>0</v>
      </c>
      <c r="AB140" s="642">
        <f>SUMPRODUCT((事故データ!$AO$4:$AO$364=AB$92)*(事故データ!$X$4:$X$364=$C140)*(事故データ!$V$4:$V$364=1))</f>
        <v>0</v>
      </c>
      <c r="AC140" s="642">
        <f>SUMPRODUCT((事故データ!$AO$4:$AO$364=AC$92)*(事故データ!$X$4:$X$364=$C140)*(事故データ!$V$4:$V$364=1))</f>
        <v>0</v>
      </c>
      <c r="AD140" s="643">
        <f>SUMPRODUCT((事故データ!$AO$4:$AO$364=AD$92)*(事故データ!$X$4:$X$364=$C140)*(事故データ!$V$4:$V$364=1))</f>
        <v>0</v>
      </c>
    </row>
    <row r="141" spans="2:30">
      <c r="B141" s="543">
        <v>45</v>
      </c>
      <c r="C141" s="677">
        <f>項目入力!C54</f>
        <v>0</v>
      </c>
      <c r="D141" s="356">
        <f t="shared" si="14"/>
        <v>0</v>
      </c>
      <c r="E141" s="640">
        <f t="shared" si="15"/>
        <v>0</v>
      </c>
      <c r="F141" s="641">
        <f>SUMPRODUCT((事故データ!$AO$4:$AO$364=F$92)*(事故データ!$X$4:$X$364=$C141)*(事故データ!$V$4:$V$364=1))</f>
        <v>0</v>
      </c>
      <c r="G141" s="642">
        <f>SUMPRODUCT((事故データ!$AO$4:$AO$364=G$92)*(事故データ!$X$4:$X$364=$C141)*(事故データ!$V$4:$V$364=1))</f>
        <v>0</v>
      </c>
      <c r="H141" s="642">
        <f>SUMPRODUCT((事故データ!$AO$4:$AO$364=H$92)*(事故データ!$X$4:$X$364=$C141)*(事故データ!$V$4:$V$364=1))</f>
        <v>0</v>
      </c>
      <c r="I141" s="642">
        <f>SUMPRODUCT((事故データ!$AO$4:$AO$364=I$92)*(事故データ!$X$4:$X$364=$C141)*(事故データ!$V$4:$V$364=1))</f>
        <v>0</v>
      </c>
      <c r="J141" s="642">
        <f>SUMPRODUCT((事故データ!$AO$4:$AO$364=J$92)*(事故データ!$X$4:$X$364=$C141)*(事故データ!$V$4:$V$364=1))</f>
        <v>0</v>
      </c>
      <c r="K141" s="642">
        <f>SUMPRODUCT((事故データ!$AO$4:$AO$364=K$92)*(事故データ!$X$4:$X$364=$C141)*(事故データ!$V$4:$V$364=1))</f>
        <v>0</v>
      </c>
      <c r="L141" s="642">
        <f>SUMPRODUCT((事故データ!$AO$4:$AO$364=L$92)*(事故データ!$X$4:$X$364=$C141)*(事故データ!$V$4:$V$364=1))</f>
        <v>0</v>
      </c>
      <c r="M141" s="642">
        <f>SUMPRODUCT((事故データ!$AO$4:$AO$364=M$92)*(事故データ!$X$4:$X$364=$C141)*(事故データ!$V$4:$V$364=1))</f>
        <v>0</v>
      </c>
      <c r="N141" s="642">
        <f>SUMPRODUCT((事故データ!$AO$4:$AO$364=N$92)*(事故データ!$X$4:$X$364=$C141)*(事故データ!$V$4:$V$364=1))</f>
        <v>0</v>
      </c>
      <c r="O141" s="642">
        <f>SUMPRODUCT((事故データ!$AO$4:$AO$364=O$92)*(事故データ!$X$4:$X$364=$C141)*(事故データ!$V$4:$V$364=1))</f>
        <v>0</v>
      </c>
      <c r="P141" s="642">
        <f>SUMPRODUCT((事故データ!$AO$4:$AO$364=P$92)*(事故データ!$X$4:$X$364=$C141)*(事故データ!$V$4:$V$364=1))</f>
        <v>0</v>
      </c>
      <c r="Q141" s="642">
        <f>SUMPRODUCT((事故データ!$AO$4:$AO$364=Q$92)*(事故データ!$X$4:$X$364=$C141)*(事故データ!$V$4:$V$364=1))</f>
        <v>0</v>
      </c>
      <c r="R141" s="642">
        <f>SUMPRODUCT((事故データ!$AO$4:$AO$364=R$92)*(事故データ!$X$4:$X$364=$C141)*(事故データ!$V$4:$V$364=1))</f>
        <v>0</v>
      </c>
      <c r="S141" s="642">
        <f>SUMPRODUCT((事故データ!$AO$4:$AO$364=S$92)*(事故データ!$X$4:$X$364=$C141)*(事故データ!$V$4:$V$364=1))</f>
        <v>0</v>
      </c>
      <c r="T141" s="642">
        <f>SUMPRODUCT((事故データ!$AO$4:$AO$364=T$92)*(事故データ!$X$4:$X$364=$C141)*(事故データ!$V$4:$V$364=1))</f>
        <v>0</v>
      </c>
      <c r="U141" s="642">
        <f>SUMPRODUCT((事故データ!$AO$4:$AO$364=U$92)*(事故データ!$X$4:$X$364=$C141)*(事故データ!$V$4:$V$364=1))</f>
        <v>0</v>
      </c>
      <c r="V141" s="642">
        <f>SUMPRODUCT((事故データ!$AO$4:$AO$364=V$92)*(事故データ!$X$4:$X$364=$C141)*(事故データ!$V$4:$V$364=1))</f>
        <v>0</v>
      </c>
      <c r="W141" s="642">
        <f>SUMPRODUCT((事故データ!$AO$4:$AO$364=W$92)*(事故データ!$X$4:$X$364=$C141)*(事故データ!$V$4:$V$364=1))</f>
        <v>0</v>
      </c>
      <c r="X141" s="642">
        <f>SUMPRODUCT((事故データ!$AO$4:$AO$364=X$92)*(事故データ!$X$4:$X$364=$C141)*(事故データ!$V$4:$V$364=1))</f>
        <v>0</v>
      </c>
      <c r="Y141" s="642">
        <f>SUMPRODUCT((事故データ!$AO$4:$AO$364=Y$92)*(事故データ!$X$4:$X$364=$C141)*(事故データ!$V$4:$V$364=1))</f>
        <v>0</v>
      </c>
      <c r="Z141" s="642">
        <f>SUMPRODUCT((事故データ!$AO$4:$AO$364=Z$92)*(事故データ!$X$4:$X$364=$C141)*(事故データ!$V$4:$V$364=1))</f>
        <v>0</v>
      </c>
      <c r="AA141" s="642">
        <f>SUMPRODUCT((事故データ!$AO$4:$AO$364=AA$92)*(事故データ!$X$4:$X$364=$C141)*(事故データ!$V$4:$V$364=1))</f>
        <v>0</v>
      </c>
      <c r="AB141" s="642">
        <f>SUMPRODUCT((事故データ!$AO$4:$AO$364=AB$92)*(事故データ!$X$4:$X$364=$C141)*(事故データ!$V$4:$V$364=1))</f>
        <v>0</v>
      </c>
      <c r="AC141" s="642">
        <f>SUMPRODUCT((事故データ!$AO$4:$AO$364=AC$92)*(事故データ!$X$4:$X$364=$C141)*(事故データ!$V$4:$V$364=1))</f>
        <v>0</v>
      </c>
      <c r="AD141" s="643">
        <f>SUMPRODUCT((事故データ!$AO$4:$AO$364=AD$92)*(事故データ!$X$4:$X$364=$C141)*(事故データ!$V$4:$V$364=1))</f>
        <v>0</v>
      </c>
    </row>
    <row r="142" spans="2:30">
      <c r="B142" s="543">
        <v>46</v>
      </c>
      <c r="C142" s="677">
        <f>項目入力!C55</f>
        <v>0</v>
      </c>
      <c r="D142" s="356">
        <f t="shared" si="14"/>
        <v>0</v>
      </c>
      <c r="E142" s="640">
        <f t="shared" si="15"/>
        <v>0</v>
      </c>
      <c r="F142" s="641">
        <f>SUMPRODUCT((事故データ!$AO$4:$AO$364=F$92)*(事故データ!$X$4:$X$364=$C142)*(事故データ!$V$4:$V$364=1))</f>
        <v>0</v>
      </c>
      <c r="G142" s="642">
        <f>SUMPRODUCT((事故データ!$AO$4:$AO$364=G$92)*(事故データ!$X$4:$X$364=$C142)*(事故データ!$V$4:$V$364=1))</f>
        <v>0</v>
      </c>
      <c r="H142" s="642">
        <f>SUMPRODUCT((事故データ!$AO$4:$AO$364=H$92)*(事故データ!$X$4:$X$364=$C142)*(事故データ!$V$4:$V$364=1))</f>
        <v>0</v>
      </c>
      <c r="I142" s="642">
        <f>SUMPRODUCT((事故データ!$AO$4:$AO$364=I$92)*(事故データ!$X$4:$X$364=$C142)*(事故データ!$V$4:$V$364=1))</f>
        <v>0</v>
      </c>
      <c r="J142" s="642">
        <f>SUMPRODUCT((事故データ!$AO$4:$AO$364=J$92)*(事故データ!$X$4:$X$364=$C142)*(事故データ!$V$4:$V$364=1))</f>
        <v>0</v>
      </c>
      <c r="K142" s="642">
        <f>SUMPRODUCT((事故データ!$AO$4:$AO$364=K$92)*(事故データ!$X$4:$X$364=$C142)*(事故データ!$V$4:$V$364=1))</f>
        <v>0</v>
      </c>
      <c r="L142" s="642">
        <f>SUMPRODUCT((事故データ!$AO$4:$AO$364=L$92)*(事故データ!$X$4:$X$364=$C142)*(事故データ!$V$4:$V$364=1))</f>
        <v>0</v>
      </c>
      <c r="M142" s="642">
        <f>SUMPRODUCT((事故データ!$AO$4:$AO$364=M$92)*(事故データ!$X$4:$X$364=$C142)*(事故データ!$V$4:$V$364=1))</f>
        <v>0</v>
      </c>
      <c r="N142" s="642">
        <f>SUMPRODUCT((事故データ!$AO$4:$AO$364=N$92)*(事故データ!$X$4:$X$364=$C142)*(事故データ!$V$4:$V$364=1))</f>
        <v>0</v>
      </c>
      <c r="O142" s="642">
        <f>SUMPRODUCT((事故データ!$AO$4:$AO$364=O$92)*(事故データ!$X$4:$X$364=$C142)*(事故データ!$V$4:$V$364=1))</f>
        <v>0</v>
      </c>
      <c r="P142" s="642">
        <f>SUMPRODUCT((事故データ!$AO$4:$AO$364=P$92)*(事故データ!$X$4:$X$364=$C142)*(事故データ!$V$4:$V$364=1))</f>
        <v>0</v>
      </c>
      <c r="Q142" s="642">
        <f>SUMPRODUCT((事故データ!$AO$4:$AO$364=Q$92)*(事故データ!$X$4:$X$364=$C142)*(事故データ!$V$4:$V$364=1))</f>
        <v>0</v>
      </c>
      <c r="R142" s="642">
        <f>SUMPRODUCT((事故データ!$AO$4:$AO$364=R$92)*(事故データ!$X$4:$X$364=$C142)*(事故データ!$V$4:$V$364=1))</f>
        <v>0</v>
      </c>
      <c r="S142" s="642">
        <f>SUMPRODUCT((事故データ!$AO$4:$AO$364=S$92)*(事故データ!$X$4:$X$364=$C142)*(事故データ!$V$4:$V$364=1))</f>
        <v>0</v>
      </c>
      <c r="T142" s="642">
        <f>SUMPRODUCT((事故データ!$AO$4:$AO$364=T$92)*(事故データ!$X$4:$X$364=$C142)*(事故データ!$V$4:$V$364=1))</f>
        <v>0</v>
      </c>
      <c r="U142" s="642">
        <f>SUMPRODUCT((事故データ!$AO$4:$AO$364=U$92)*(事故データ!$X$4:$X$364=$C142)*(事故データ!$V$4:$V$364=1))</f>
        <v>0</v>
      </c>
      <c r="V142" s="642">
        <f>SUMPRODUCT((事故データ!$AO$4:$AO$364=V$92)*(事故データ!$X$4:$X$364=$C142)*(事故データ!$V$4:$V$364=1))</f>
        <v>0</v>
      </c>
      <c r="W142" s="642">
        <f>SUMPRODUCT((事故データ!$AO$4:$AO$364=W$92)*(事故データ!$X$4:$X$364=$C142)*(事故データ!$V$4:$V$364=1))</f>
        <v>0</v>
      </c>
      <c r="X142" s="642">
        <f>SUMPRODUCT((事故データ!$AO$4:$AO$364=X$92)*(事故データ!$X$4:$X$364=$C142)*(事故データ!$V$4:$V$364=1))</f>
        <v>0</v>
      </c>
      <c r="Y142" s="642">
        <f>SUMPRODUCT((事故データ!$AO$4:$AO$364=Y$92)*(事故データ!$X$4:$X$364=$C142)*(事故データ!$V$4:$V$364=1))</f>
        <v>0</v>
      </c>
      <c r="Z142" s="642">
        <f>SUMPRODUCT((事故データ!$AO$4:$AO$364=Z$92)*(事故データ!$X$4:$X$364=$C142)*(事故データ!$V$4:$V$364=1))</f>
        <v>0</v>
      </c>
      <c r="AA142" s="642">
        <f>SUMPRODUCT((事故データ!$AO$4:$AO$364=AA$92)*(事故データ!$X$4:$X$364=$C142)*(事故データ!$V$4:$V$364=1))</f>
        <v>0</v>
      </c>
      <c r="AB142" s="642">
        <f>SUMPRODUCT((事故データ!$AO$4:$AO$364=AB$92)*(事故データ!$X$4:$X$364=$C142)*(事故データ!$V$4:$V$364=1))</f>
        <v>0</v>
      </c>
      <c r="AC142" s="642">
        <f>SUMPRODUCT((事故データ!$AO$4:$AO$364=AC$92)*(事故データ!$X$4:$X$364=$C142)*(事故データ!$V$4:$V$364=1))</f>
        <v>0</v>
      </c>
      <c r="AD142" s="643">
        <f>SUMPRODUCT((事故データ!$AO$4:$AO$364=AD$92)*(事故データ!$X$4:$X$364=$C142)*(事故データ!$V$4:$V$364=1))</f>
        <v>0</v>
      </c>
    </row>
    <row r="143" spans="2:30">
      <c r="B143" s="543">
        <v>47</v>
      </c>
      <c r="C143" s="677">
        <f>項目入力!C56</f>
        <v>0</v>
      </c>
      <c r="D143" s="356">
        <f t="shared" si="14"/>
        <v>0</v>
      </c>
      <c r="E143" s="640">
        <f t="shared" si="15"/>
        <v>0</v>
      </c>
      <c r="F143" s="641">
        <f>SUMPRODUCT((事故データ!$AO$4:$AO$364=F$92)*(事故データ!$X$4:$X$364=$C143)*(事故データ!$V$4:$V$364=1))</f>
        <v>0</v>
      </c>
      <c r="G143" s="642">
        <f>SUMPRODUCT((事故データ!$AO$4:$AO$364=G$92)*(事故データ!$X$4:$X$364=$C143)*(事故データ!$V$4:$V$364=1))</f>
        <v>0</v>
      </c>
      <c r="H143" s="642">
        <f>SUMPRODUCT((事故データ!$AO$4:$AO$364=H$92)*(事故データ!$X$4:$X$364=$C143)*(事故データ!$V$4:$V$364=1))</f>
        <v>0</v>
      </c>
      <c r="I143" s="642">
        <f>SUMPRODUCT((事故データ!$AO$4:$AO$364=I$92)*(事故データ!$X$4:$X$364=$C143)*(事故データ!$V$4:$V$364=1))</f>
        <v>0</v>
      </c>
      <c r="J143" s="642">
        <f>SUMPRODUCT((事故データ!$AO$4:$AO$364=J$92)*(事故データ!$X$4:$X$364=$C143)*(事故データ!$V$4:$V$364=1))</f>
        <v>0</v>
      </c>
      <c r="K143" s="642">
        <f>SUMPRODUCT((事故データ!$AO$4:$AO$364=K$92)*(事故データ!$X$4:$X$364=$C143)*(事故データ!$V$4:$V$364=1))</f>
        <v>0</v>
      </c>
      <c r="L143" s="642">
        <f>SUMPRODUCT((事故データ!$AO$4:$AO$364=L$92)*(事故データ!$X$4:$X$364=$C143)*(事故データ!$V$4:$V$364=1))</f>
        <v>0</v>
      </c>
      <c r="M143" s="642">
        <f>SUMPRODUCT((事故データ!$AO$4:$AO$364=M$92)*(事故データ!$X$4:$X$364=$C143)*(事故データ!$V$4:$V$364=1))</f>
        <v>0</v>
      </c>
      <c r="N143" s="642">
        <f>SUMPRODUCT((事故データ!$AO$4:$AO$364=N$92)*(事故データ!$X$4:$X$364=$C143)*(事故データ!$V$4:$V$364=1))</f>
        <v>0</v>
      </c>
      <c r="O143" s="642">
        <f>SUMPRODUCT((事故データ!$AO$4:$AO$364=O$92)*(事故データ!$X$4:$X$364=$C143)*(事故データ!$V$4:$V$364=1))</f>
        <v>0</v>
      </c>
      <c r="P143" s="642">
        <f>SUMPRODUCT((事故データ!$AO$4:$AO$364=P$92)*(事故データ!$X$4:$X$364=$C143)*(事故データ!$V$4:$V$364=1))</f>
        <v>0</v>
      </c>
      <c r="Q143" s="642">
        <f>SUMPRODUCT((事故データ!$AO$4:$AO$364=Q$92)*(事故データ!$X$4:$X$364=$C143)*(事故データ!$V$4:$V$364=1))</f>
        <v>0</v>
      </c>
      <c r="R143" s="642">
        <f>SUMPRODUCT((事故データ!$AO$4:$AO$364=R$92)*(事故データ!$X$4:$X$364=$C143)*(事故データ!$V$4:$V$364=1))</f>
        <v>0</v>
      </c>
      <c r="S143" s="642">
        <f>SUMPRODUCT((事故データ!$AO$4:$AO$364=S$92)*(事故データ!$X$4:$X$364=$C143)*(事故データ!$V$4:$V$364=1))</f>
        <v>0</v>
      </c>
      <c r="T143" s="642">
        <f>SUMPRODUCT((事故データ!$AO$4:$AO$364=T$92)*(事故データ!$X$4:$X$364=$C143)*(事故データ!$V$4:$V$364=1))</f>
        <v>0</v>
      </c>
      <c r="U143" s="642">
        <f>SUMPRODUCT((事故データ!$AO$4:$AO$364=U$92)*(事故データ!$X$4:$X$364=$C143)*(事故データ!$V$4:$V$364=1))</f>
        <v>0</v>
      </c>
      <c r="V143" s="642">
        <f>SUMPRODUCT((事故データ!$AO$4:$AO$364=V$92)*(事故データ!$X$4:$X$364=$C143)*(事故データ!$V$4:$V$364=1))</f>
        <v>0</v>
      </c>
      <c r="W143" s="642">
        <f>SUMPRODUCT((事故データ!$AO$4:$AO$364=W$92)*(事故データ!$X$4:$X$364=$C143)*(事故データ!$V$4:$V$364=1))</f>
        <v>0</v>
      </c>
      <c r="X143" s="642">
        <f>SUMPRODUCT((事故データ!$AO$4:$AO$364=X$92)*(事故データ!$X$4:$X$364=$C143)*(事故データ!$V$4:$V$364=1))</f>
        <v>0</v>
      </c>
      <c r="Y143" s="642">
        <f>SUMPRODUCT((事故データ!$AO$4:$AO$364=Y$92)*(事故データ!$X$4:$X$364=$C143)*(事故データ!$V$4:$V$364=1))</f>
        <v>0</v>
      </c>
      <c r="Z143" s="642">
        <f>SUMPRODUCT((事故データ!$AO$4:$AO$364=Z$92)*(事故データ!$X$4:$X$364=$C143)*(事故データ!$V$4:$V$364=1))</f>
        <v>0</v>
      </c>
      <c r="AA143" s="642">
        <f>SUMPRODUCT((事故データ!$AO$4:$AO$364=AA$92)*(事故データ!$X$4:$X$364=$C143)*(事故データ!$V$4:$V$364=1))</f>
        <v>0</v>
      </c>
      <c r="AB143" s="642">
        <f>SUMPRODUCT((事故データ!$AO$4:$AO$364=AB$92)*(事故データ!$X$4:$X$364=$C143)*(事故データ!$V$4:$V$364=1))</f>
        <v>0</v>
      </c>
      <c r="AC143" s="642">
        <f>SUMPRODUCT((事故データ!$AO$4:$AO$364=AC$92)*(事故データ!$X$4:$X$364=$C143)*(事故データ!$V$4:$V$364=1))</f>
        <v>0</v>
      </c>
      <c r="AD143" s="643">
        <f>SUMPRODUCT((事故データ!$AO$4:$AO$364=AD$92)*(事故データ!$X$4:$X$364=$C143)*(事故データ!$V$4:$V$364=1))</f>
        <v>0</v>
      </c>
    </row>
    <row r="144" spans="2:30">
      <c r="B144" s="543">
        <v>48</v>
      </c>
      <c r="C144" s="677">
        <f>項目入力!C57</f>
        <v>0</v>
      </c>
      <c r="D144" s="356">
        <f t="shared" si="14"/>
        <v>0</v>
      </c>
      <c r="E144" s="640">
        <f t="shared" si="15"/>
        <v>0</v>
      </c>
      <c r="F144" s="641">
        <f>SUMPRODUCT((事故データ!$AO$4:$AO$364=F$92)*(事故データ!$X$4:$X$364=$C144)*(事故データ!$V$4:$V$364=1))</f>
        <v>0</v>
      </c>
      <c r="G144" s="642">
        <f>SUMPRODUCT((事故データ!$AO$4:$AO$364=G$92)*(事故データ!$X$4:$X$364=$C144)*(事故データ!$V$4:$V$364=1))</f>
        <v>0</v>
      </c>
      <c r="H144" s="642">
        <f>SUMPRODUCT((事故データ!$AO$4:$AO$364=H$92)*(事故データ!$X$4:$X$364=$C144)*(事故データ!$V$4:$V$364=1))</f>
        <v>0</v>
      </c>
      <c r="I144" s="642">
        <f>SUMPRODUCT((事故データ!$AO$4:$AO$364=I$92)*(事故データ!$X$4:$X$364=$C144)*(事故データ!$V$4:$V$364=1))</f>
        <v>0</v>
      </c>
      <c r="J144" s="642">
        <f>SUMPRODUCT((事故データ!$AO$4:$AO$364=J$92)*(事故データ!$X$4:$X$364=$C144)*(事故データ!$V$4:$V$364=1))</f>
        <v>0</v>
      </c>
      <c r="K144" s="642">
        <f>SUMPRODUCT((事故データ!$AO$4:$AO$364=K$92)*(事故データ!$X$4:$X$364=$C144)*(事故データ!$V$4:$V$364=1))</f>
        <v>0</v>
      </c>
      <c r="L144" s="642">
        <f>SUMPRODUCT((事故データ!$AO$4:$AO$364=L$92)*(事故データ!$X$4:$X$364=$C144)*(事故データ!$V$4:$V$364=1))</f>
        <v>0</v>
      </c>
      <c r="M144" s="642">
        <f>SUMPRODUCT((事故データ!$AO$4:$AO$364=M$92)*(事故データ!$X$4:$X$364=$C144)*(事故データ!$V$4:$V$364=1))</f>
        <v>0</v>
      </c>
      <c r="N144" s="642">
        <f>SUMPRODUCT((事故データ!$AO$4:$AO$364=N$92)*(事故データ!$X$4:$X$364=$C144)*(事故データ!$V$4:$V$364=1))</f>
        <v>0</v>
      </c>
      <c r="O144" s="642">
        <f>SUMPRODUCT((事故データ!$AO$4:$AO$364=O$92)*(事故データ!$X$4:$X$364=$C144)*(事故データ!$V$4:$V$364=1))</f>
        <v>0</v>
      </c>
      <c r="P144" s="642">
        <f>SUMPRODUCT((事故データ!$AO$4:$AO$364=P$92)*(事故データ!$X$4:$X$364=$C144)*(事故データ!$V$4:$V$364=1))</f>
        <v>0</v>
      </c>
      <c r="Q144" s="642">
        <f>SUMPRODUCT((事故データ!$AO$4:$AO$364=Q$92)*(事故データ!$X$4:$X$364=$C144)*(事故データ!$V$4:$V$364=1))</f>
        <v>0</v>
      </c>
      <c r="R144" s="642">
        <f>SUMPRODUCT((事故データ!$AO$4:$AO$364=R$92)*(事故データ!$X$4:$X$364=$C144)*(事故データ!$V$4:$V$364=1))</f>
        <v>0</v>
      </c>
      <c r="S144" s="642">
        <f>SUMPRODUCT((事故データ!$AO$4:$AO$364=S$92)*(事故データ!$X$4:$X$364=$C144)*(事故データ!$V$4:$V$364=1))</f>
        <v>0</v>
      </c>
      <c r="T144" s="642">
        <f>SUMPRODUCT((事故データ!$AO$4:$AO$364=T$92)*(事故データ!$X$4:$X$364=$C144)*(事故データ!$V$4:$V$364=1))</f>
        <v>0</v>
      </c>
      <c r="U144" s="642">
        <f>SUMPRODUCT((事故データ!$AO$4:$AO$364=U$92)*(事故データ!$X$4:$X$364=$C144)*(事故データ!$V$4:$V$364=1))</f>
        <v>0</v>
      </c>
      <c r="V144" s="642">
        <f>SUMPRODUCT((事故データ!$AO$4:$AO$364=V$92)*(事故データ!$X$4:$X$364=$C144)*(事故データ!$V$4:$V$364=1))</f>
        <v>0</v>
      </c>
      <c r="W144" s="642">
        <f>SUMPRODUCT((事故データ!$AO$4:$AO$364=W$92)*(事故データ!$X$4:$X$364=$C144)*(事故データ!$V$4:$V$364=1))</f>
        <v>0</v>
      </c>
      <c r="X144" s="642">
        <f>SUMPRODUCT((事故データ!$AO$4:$AO$364=X$92)*(事故データ!$X$4:$X$364=$C144)*(事故データ!$V$4:$V$364=1))</f>
        <v>0</v>
      </c>
      <c r="Y144" s="642">
        <f>SUMPRODUCT((事故データ!$AO$4:$AO$364=Y$92)*(事故データ!$X$4:$X$364=$C144)*(事故データ!$V$4:$V$364=1))</f>
        <v>0</v>
      </c>
      <c r="Z144" s="642">
        <f>SUMPRODUCT((事故データ!$AO$4:$AO$364=Z$92)*(事故データ!$X$4:$X$364=$C144)*(事故データ!$V$4:$V$364=1))</f>
        <v>0</v>
      </c>
      <c r="AA144" s="642">
        <f>SUMPRODUCT((事故データ!$AO$4:$AO$364=AA$92)*(事故データ!$X$4:$X$364=$C144)*(事故データ!$V$4:$V$364=1))</f>
        <v>0</v>
      </c>
      <c r="AB144" s="642">
        <f>SUMPRODUCT((事故データ!$AO$4:$AO$364=AB$92)*(事故データ!$X$4:$X$364=$C144)*(事故データ!$V$4:$V$364=1))</f>
        <v>0</v>
      </c>
      <c r="AC144" s="642">
        <f>SUMPRODUCT((事故データ!$AO$4:$AO$364=AC$92)*(事故データ!$X$4:$X$364=$C144)*(事故データ!$V$4:$V$364=1))</f>
        <v>0</v>
      </c>
      <c r="AD144" s="643">
        <f>SUMPRODUCT((事故データ!$AO$4:$AO$364=AD$92)*(事故データ!$X$4:$X$364=$C144)*(事故データ!$V$4:$V$364=1))</f>
        <v>0</v>
      </c>
    </row>
    <row r="145" spans="2:30">
      <c r="B145" s="543">
        <v>49</v>
      </c>
      <c r="C145" s="677">
        <f>項目入力!C58</f>
        <v>0</v>
      </c>
      <c r="D145" s="356">
        <f t="shared" si="14"/>
        <v>0</v>
      </c>
      <c r="E145" s="640">
        <f t="shared" si="15"/>
        <v>0</v>
      </c>
      <c r="F145" s="641">
        <f>SUMPRODUCT((事故データ!$AO$4:$AO$364=F$92)*(事故データ!$X$4:$X$364=$C145)*(事故データ!$V$4:$V$364=1))</f>
        <v>0</v>
      </c>
      <c r="G145" s="642">
        <f>SUMPRODUCT((事故データ!$AO$4:$AO$364=G$92)*(事故データ!$X$4:$X$364=$C145)*(事故データ!$V$4:$V$364=1))</f>
        <v>0</v>
      </c>
      <c r="H145" s="642">
        <f>SUMPRODUCT((事故データ!$AO$4:$AO$364=H$92)*(事故データ!$X$4:$X$364=$C145)*(事故データ!$V$4:$V$364=1))</f>
        <v>0</v>
      </c>
      <c r="I145" s="642">
        <f>SUMPRODUCT((事故データ!$AO$4:$AO$364=I$92)*(事故データ!$X$4:$X$364=$C145)*(事故データ!$V$4:$V$364=1))</f>
        <v>0</v>
      </c>
      <c r="J145" s="642">
        <f>SUMPRODUCT((事故データ!$AO$4:$AO$364=J$92)*(事故データ!$X$4:$X$364=$C145)*(事故データ!$V$4:$V$364=1))</f>
        <v>0</v>
      </c>
      <c r="K145" s="642">
        <f>SUMPRODUCT((事故データ!$AO$4:$AO$364=K$92)*(事故データ!$X$4:$X$364=$C145)*(事故データ!$V$4:$V$364=1))</f>
        <v>0</v>
      </c>
      <c r="L145" s="642">
        <f>SUMPRODUCT((事故データ!$AO$4:$AO$364=L$92)*(事故データ!$X$4:$X$364=$C145)*(事故データ!$V$4:$V$364=1))</f>
        <v>0</v>
      </c>
      <c r="M145" s="642">
        <f>SUMPRODUCT((事故データ!$AO$4:$AO$364=M$92)*(事故データ!$X$4:$X$364=$C145)*(事故データ!$V$4:$V$364=1))</f>
        <v>0</v>
      </c>
      <c r="N145" s="642">
        <f>SUMPRODUCT((事故データ!$AO$4:$AO$364=N$92)*(事故データ!$X$4:$X$364=$C145)*(事故データ!$V$4:$V$364=1))</f>
        <v>0</v>
      </c>
      <c r="O145" s="642">
        <f>SUMPRODUCT((事故データ!$AO$4:$AO$364=O$92)*(事故データ!$X$4:$X$364=$C145)*(事故データ!$V$4:$V$364=1))</f>
        <v>0</v>
      </c>
      <c r="P145" s="642">
        <f>SUMPRODUCT((事故データ!$AO$4:$AO$364=P$92)*(事故データ!$X$4:$X$364=$C145)*(事故データ!$V$4:$V$364=1))</f>
        <v>0</v>
      </c>
      <c r="Q145" s="642">
        <f>SUMPRODUCT((事故データ!$AO$4:$AO$364=Q$92)*(事故データ!$X$4:$X$364=$C145)*(事故データ!$V$4:$V$364=1))</f>
        <v>0</v>
      </c>
      <c r="R145" s="642">
        <f>SUMPRODUCT((事故データ!$AO$4:$AO$364=R$92)*(事故データ!$X$4:$X$364=$C145)*(事故データ!$V$4:$V$364=1))</f>
        <v>0</v>
      </c>
      <c r="S145" s="642">
        <f>SUMPRODUCT((事故データ!$AO$4:$AO$364=S$92)*(事故データ!$X$4:$X$364=$C145)*(事故データ!$V$4:$V$364=1))</f>
        <v>0</v>
      </c>
      <c r="T145" s="642">
        <f>SUMPRODUCT((事故データ!$AO$4:$AO$364=T$92)*(事故データ!$X$4:$X$364=$C145)*(事故データ!$V$4:$V$364=1))</f>
        <v>0</v>
      </c>
      <c r="U145" s="642">
        <f>SUMPRODUCT((事故データ!$AO$4:$AO$364=U$92)*(事故データ!$X$4:$X$364=$C145)*(事故データ!$V$4:$V$364=1))</f>
        <v>0</v>
      </c>
      <c r="V145" s="642">
        <f>SUMPRODUCT((事故データ!$AO$4:$AO$364=V$92)*(事故データ!$X$4:$X$364=$C145)*(事故データ!$V$4:$V$364=1))</f>
        <v>0</v>
      </c>
      <c r="W145" s="642">
        <f>SUMPRODUCT((事故データ!$AO$4:$AO$364=W$92)*(事故データ!$X$4:$X$364=$C145)*(事故データ!$V$4:$V$364=1))</f>
        <v>0</v>
      </c>
      <c r="X145" s="642">
        <f>SUMPRODUCT((事故データ!$AO$4:$AO$364=X$92)*(事故データ!$X$4:$X$364=$C145)*(事故データ!$V$4:$V$364=1))</f>
        <v>0</v>
      </c>
      <c r="Y145" s="642">
        <f>SUMPRODUCT((事故データ!$AO$4:$AO$364=Y$92)*(事故データ!$X$4:$X$364=$C145)*(事故データ!$V$4:$V$364=1))</f>
        <v>0</v>
      </c>
      <c r="Z145" s="642">
        <f>SUMPRODUCT((事故データ!$AO$4:$AO$364=Z$92)*(事故データ!$X$4:$X$364=$C145)*(事故データ!$V$4:$V$364=1))</f>
        <v>0</v>
      </c>
      <c r="AA145" s="642">
        <f>SUMPRODUCT((事故データ!$AO$4:$AO$364=AA$92)*(事故データ!$X$4:$X$364=$C145)*(事故データ!$V$4:$V$364=1))</f>
        <v>0</v>
      </c>
      <c r="AB145" s="642">
        <f>SUMPRODUCT((事故データ!$AO$4:$AO$364=AB$92)*(事故データ!$X$4:$X$364=$C145)*(事故データ!$V$4:$V$364=1))</f>
        <v>0</v>
      </c>
      <c r="AC145" s="642">
        <f>SUMPRODUCT((事故データ!$AO$4:$AO$364=AC$92)*(事故データ!$X$4:$X$364=$C145)*(事故データ!$V$4:$V$364=1))</f>
        <v>0</v>
      </c>
      <c r="AD145" s="643">
        <f>SUMPRODUCT((事故データ!$AO$4:$AO$364=AD$92)*(事故データ!$X$4:$X$364=$C145)*(事故データ!$V$4:$V$364=1))</f>
        <v>0</v>
      </c>
    </row>
    <row r="146" spans="2:30">
      <c r="B146" s="543">
        <v>50</v>
      </c>
      <c r="C146" s="677">
        <f>項目入力!C59</f>
        <v>0</v>
      </c>
      <c r="D146" s="356">
        <f t="shared" si="14"/>
        <v>0</v>
      </c>
      <c r="E146" s="640">
        <f t="shared" si="15"/>
        <v>0</v>
      </c>
      <c r="F146" s="641">
        <f>SUMPRODUCT((事故データ!$AO$4:$AO$364=F$92)*(事故データ!$X$4:$X$364=$C146)*(事故データ!$V$4:$V$364=1))</f>
        <v>0</v>
      </c>
      <c r="G146" s="642">
        <f>SUMPRODUCT((事故データ!$AO$4:$AO$364=G$92)*(事故データ!$X$4:$X$364=$C146)*(事故データ!$V$4:$V$364=1))</f>
        <v>0</v>
      </c>
      <c r="H146" s="642">
        <f>SUMPRODUCT((事故データ!$AO$4:$AO$364=H$92)*(事故データ!$X$4:$X$364=$C146)*(事故データ!$V$4:$V$364=1))</f>
        <v>0</v>
      </c>
      <c r="I146" s="642">
        <f>SUMPRODUCT((事故データ!$AO$4:$AO$364=I$92)*(事故データ!$X$4:$X$364=$C146)*(事故データ!$V$4:$V$364=1))</f>
        <v>0</v>
      </c>
      <c r="J146" s="642">
        <f>SUMPRODUCT((事故データ!$AO$4:$AO$364=J$92)*(事故データ!$X$4:$X$364=$C146)*(事故データ!$V$4:$V$364=1))</f>
        <v>0</v>
      </c>
      <c r="K146" s="642">
        <f>SUMPRODUCT((事故データ!$AO$4:$AO$364=K$92)*(事故データ!$X$4:$X$364=$C146)*(事故データ!$V$4:$V$364=1))</f>
        <v>0</v>
      </c>
      <c r="L146" s="642">
        <f>SUMPRODUCT((事故データ!$AO$4:$AO$364=L$92)*(事故データ!$X$4:$X$364=$C146)*(事故データ!$V$4:$V$364=1))</f>
        <v>0</v>
      </c>
      <c r="M146" s="642">
        <f>SUMPRODUCT((事故データ!$AO$4:$AO$364=M$92)*(事故データ!$X$4:$X$364=$C146)*(事故データ!$V$4:$V$364=1))</f>
        <v>0</v>
      </c>
      <c r="N146" s="642">
        <f>SUMPRODUCT((事故データ!$AO$4:$AO$364=N$92)*(事故データ!$X$4:$X$364=$C146)*(事故データ!$V$4:$V$364=1))</f>
        <v>0</v>
      </c>
      <c r="O146" s="642">
        <f>SUMPRODUCT((事故データ!$AO$4:$AO$364=O$92)*(事故データ!$X$4:$X$364=$C146)*(事故データ!$V$4:$V$364=1))</f>
        <v>0</v>
      </c>
      <c r="P146" s="642">
        <f>SUMPRODUCT((事故データ!$AO$4:$AO$364=P$92)*(事故データ!$X$4:$X$364=$C146)*(事故データ!$V$4:$V$364=1))</f>
        <v>0</v>
      </c>
      <c r="Q146" s="642">
        <f>SUMPRODUCT((事故データ!$AO$4:$AO$364=Q$92)*(事故データ!$X$4:$X$364=$C146)*(事故データ!$V$4:$V$364=1))</f>
        <v>0</v>
      </c>
      <c r="R146" s="642">
        <f>SUMPRODUCT((事故データ!$AO$4:$AO$364=R$92)*(事故データ!$X$4:$X$364=$C146)*(事故データ!$V$4:$V$364=1))</f>
        <v>0</v>
      </c>
      <c r="S146" s="642">
        <f>SUMPRODUCT((事故データ!$AO$4:$AO$364=S$92)*(事故データ!$X$4:$X$364=$C146)*(事故データ!$V$4:$V$364=1))</f>
        <v>0</v>
      </c>
      <c r="T146" s="642">
        <f>SUMPRODUCT((事故データ!$AO$4:$AO$364=T$92)*(事故データ!$X$4:$X$364=$C146)*(事故データ!$V$4:$V$364=1))</f>
        <v>0</v>
      </c>
      <c r="U146" s="642">
        <f>SUMPRODUCT((事故データ!$AO$4:$AO$364=U$92)*(事故データ!$X$4:$X$364=$C146)*(事故データ!$V$4:$V$364=1))</f>
        <v>0</v>
      </c>
      <c r="V146" s="642">
        <f>SUMPRODUCT((事故データ!$AO$4:$AO$364=V$92)*(事故データ!$X$4:$X$364=$C146)*(事故データ!$V$4:$V$364=1))</f>
        <v>0</v>
      </c>
      <c r="W146" s="642">
        <f>SUMPRODUCT((事故データ!$AO$4:$AO$364=W$92)*(事故データ!$X$4:$X$364=$C146)*(事故データ!$V$4:$V$364=1))</f>
        <v>0</v>
      </c>
      <c r="X146" s="642">
        <f>SUMPRODUCT((事故データ!$AO$4:$AO$364=X$92)*(事故データ!$X$4:$X$364=$C146)*(事故データ!$V$4:$V$364=1))</f>
        <v>0</v>
      </c>
      <c r="Y146" s="642">
        <f>SUMPRODUCT((事故データ!$AO$4:$AO$364=Y$92)*(事故データ!$X$4:$X$364=$C146)*(事故データ!$V$4:$V$364=1))</f>
        <v>0</v>
      </c>
      <c r="Z146" s="642">
        <f>SUMPRODUCT((事故データ!$AO$4:$AO$364=Z$92)*(事故データ!$X$4:$X$364=$C146)*(事故データ!$V$4:$V$364=1))</f>
        <v>0</v>
      </c>
      <c r="AA146" s="642">
        <f>SUMPRODUCT((事故データ!$AO$4:$AO$364=AA$92)*(事故データ!$X$4:$X$364=$C146)*(事故データ!$V$4:$V$364=1))</f>
        <v>0</v>
      </c>
      <c r="AB146" s="642">
        <f>SUMPRODUCT((事故データ!$AO$4:$AO$364=AB$92)*(事故データ!$X$4:$X$364=$C146)*(事故データ!$V$4:$V$364=1))</f>
        <v>0</v>
      </c>
      <c r="AC146" s="642">
        <f>SUMPRODUCT((事故データ!$AO$4:$AO$364=AC$92)*(事故データ!$X$4:$X$364=$C146)*(事故データ!$V$4:$V$364=1))</f>
        <v>0</v>
      </c>
      <c r="AD146" s="643">
        <f>SUMPRODUCT((事故データ!$AO$4:$AO$364=AD$92)*(事故データ!$X$4:$X$364=$C146)*(事故データ!$V$4:$V$364=1))</f>
        <v>0</v>
      </c>
    </row>
    <row r="147" spans="2:30">
      <c r="B147" s="543">
        <v>51</v>
      </c>
      <c r="C147" s="677">
        <f>項目入力!C60</f>
        <v>0</v>
      </c>
      <c r="D147" s="356">
        <f t="shared" si="14"/>
        <v>0</v>
      </c>
      <c r="E147" s="640">
        <f t="shared" si="15"/>
        <v>0</v>
      </c>
      <c r="F147" s="641">
        <f>SUMPRODUCT((事故データ!$AO$4:$AO$364=F$92)*(事故データ!$X$4:$X$364=$C147)*(事故データ!$V$4:$V$364=1))</f>
        <v>0</v>
      </c>
      <c r="G147" s="642">
        <f>SUMPRODUCT((事故データ!$AO$4:$AO$364=G$92)*(事故データ!$X$4:$X$364=$C147)*(事故データ!$V$4:$V$364=1))</f>
        <v>0</v>
      </c>
      <c r="H147" s="642">
        <f>SUMPRODUCT((事故データ!$AO$4:$AO$364=H$92)*(事故データ!$X$4:$X$364=$C147)*(事故データ!$V$4:$V$364=1))</f>
        <v>0</v>
      </c>
      <c r="I147" s="642">
        <f>SUMPRODUCT((事故データ!$AO$4:$AO$364=I$92)*(事故データ!$X$4:$X$364=$C147)*(事故データ!$V$4:$V$364=1))</f>
        <v>0</v>
      </c>
      <c r="J147" s="642">
        <f>SUMPRODUCT((事故データ!$AO$4:$AO$364=J$92)*(事故データ!$X$4:$X$364=$C147)*(事故データ!$V$4:$V$364=1))</f>
        <v>0</v>
      </c>
      <c r="K147" s="642">
        <f>SUMPRODUCT((事故データ!$AO$4:$AO$364=K$92)*(事故データ!$X$4:$X$364=$C147)*(事故データ!$V$4:$V$364=1))</f>
        <v>0</v>
      </c>
      <c r="L147" s="642">
        <f>SUMPRODUCT((事故データ!$AO$4:$AO$364=L$92)*(事故データ!$X$4:$X$364=$C147)*(事故データ!$V$4:$V$364=1))</f>
        <v>0</v>
      </c>
      <c r="M147" s="642">
        <f>SUMPRODUCT((事故データ!$AO$4:$AO$364=M$92)*(事故データ!$X$4:$X$364=$C147)*(事故データ!$V$4:$V$364=1))</f>
        <v>0</v>
      </c>
      <c r="N147" s="642">
        <f>SUMPRODUCT((事故データ!$AO$4:$AO$364=N$92)*(事故データ!$X$4:$X$364=$C147)*(事故データ!$V$4:$V$364=1))</f>
        <v>0</v>
      </c>
      <c r="O147" s="642">
        <f>SUMPRODUCT((事故データ!$AO$4:$AO$364=O$92)*(事故データ!$X$4:$X$364=$C147)*(事故データ!$V$4:$V$364=1))</f>
        <v>0</v>
      </c>
      <c r="P147" s="642">
        <f>SUMPRODUCT((事故データ!$AO$4:$AO$364=P$92)*(事故データ!$X$4:$X$364=$C147)*(事故データ!$V$4:$V$364=1))</f>
        <v>0</v>
      </c>
      <c r="Q147" s="642">
        <f>SUMPRODUCT((事故データ!$AO$4:$AO$364=Q$92)*(事故データ!$X$4:$X$364=$C147)*(事故データ!$V$4:$V$364=1))</f>
        <v>0</v>
      </c>
      <c r="R147" s="642">
        <f>SUMPRODUCT((事故データ!$AO$4:$AO$364=R$92)*(事故データ!$X$4:$X$364=$C147)*(事故データ!$V$4:$V$364=1))</f>
        <v>0</v>
      </c>
      <c r="S147" s="642">
        <f>SUMPRODUCT((事故データ!$AO$4:$AO$364=S$92)*(事故データ!$X$4:$X$364=$C147)*(事故データ!$V$4:$V$364=1))</f>
        <v>0</v>
      </c>
      <c r="T147" s="642">
        <f>SUMPRODUCT((事故データ!$AO$4:$AO$364=T$92)*(事故データ!$X$4:$X$364=$C147)*(事故データ!$V$4:$V$364=1))</f>
        <v>0</v>
      </c>
      <c r="U147" s="642">
        <f>SUMPRODUCT((事故データ!$AO$4:$AO$364=U$92)*(事故データ!$X$4:$X$364=$C147)*(事故データ!$V$4:$V$364=1))</f>
        <v>0</v>
      </c>
      <c r="V147" s="642">
        <f>SUMPRODUCT((事故データ!$AO$4:$AO$364=V$92)*(事故データ!$X$4:$X$364=$C147)*(事故データ!$V$4:$V$364=1))</f>
        <v>0</v>
      </c>
      <c r="W147" s="642">
        <f>SUMPRODUCT((事故データ!$AO$4:$AO$364=W$92)*(事故データ!$X$4:$X$364=$C147)*(事故データ!$V$4:$V$364=1))</f>
        <v>0</v>
      </c>
      <c r="X147" s="642">
        <f>SUMPRODUCT((事故データ!$AO$4:$AO$364=X$92)*(事故データ!$X$4:$X$364=$C147)*(事故データ!$V$4:$V$364=1))</f>
        <v>0</v>
      </c>
      <c r="Y147" s="642">
        <f>SUMPRODUCT((事故データ!$AO$4:$AO$364=Y$92)*(事故データ!$X$4:$X$364=$C147)*(事故データ!$V$4:$V$364=1))</f>
        <v>0</v>
      </c>
      <c r="Z147" s="642">
        <f>SUMPRODUCT((事故データ!$AO$4:$AO$364=Z$92)*(事故データ!$X$4:$X$364=$C147)*(事故データ!$V$4:$V$364=1))</f>
        <v>0</v>
      </c>
      <c r="AA147" s="642">
        <f>SUMPRODUCT((事故データ!$AO$4:$AO$364=AA$92)*(事故データ!$X$4:$X$364=$C147)*(事故データ!$V$4:$V$364=1))</f>
        <v>0</v>
      </c>
      <c r="AB147" s="642">
        <f>SUMPRODUCT((事故データ!$AO$4:$AO$364=AB$92)*(事故データ!$X$4:$X$364=$C147)*(事故データ!$V$4:$V$364=1))</f>
        <v>0</v>
      </c>
      <c r="AC147" s="642">
        <f>SUMPRODUCT((事故データ!$AO$4:$AO$364=AC$92)*(事故データ!$X$4:$X$364=$C147)*(事故データ!$V$4:$V$364=1))</f>
        <v>0</v>
      </c>
      <c r="AD147" s="643">
        <f>SUMPRODUCT((事故データ!$AO$4:$AO$364=AD$92)*(事故データ!$X$4:$X$364=$C147)*(事故データ!$V$4:$V$364=1))</f>
        <v>0</v>
      </c>
    </row>
    <row r="148" spans="2:30">
      <c r="B148" s="543">
        <v>52</v>
      </c>
      <c r="C148" s="677">
        <f>項目入力!C61</f>
        <v>0</v>
      </c>
      <c r="D148" s="356">
        <f t="shared" si="14"/>
        <v>0</v>
      </c>
      <c r="E148" s="640">
        <f t="shared" si="15"/>
        <v>0</v>
      </c>
      <c r="F148" s="641">
        <f>SUMPRODUCT((事故データ!$AO$4:$AO$364=F$92)*(事故データ!$X$4:$X$364=$C148)*(事故データ!$V$4:$V$364=1))</f>
        <v>0</v>
      </c>
      <c r="G148" s="642">
        <f>SUMPRODUCT((事故データ!$AO$4:$AO$364=G$92)*(事故データ!$X$4:$X$364=$C148)*(事故データ!$V$4:$V$364=1))</f>
        <v>0</v>
      </c>
      <c r="H148" s="642">
        <f>SUMPRODUCT((事故データ!$AO$4:$AO$364=H$92)*(事故データ!$X$4:$X$364=$C148)*(事故データ!$V$4:$V$364=1))</f>
        <v>0</v>
      </c>
      <c r="I148" s="642">
        <f>SUMPRODUCT((事故データ!$AO$4:$AO$364=I$92)*(事故データ!$X$4:$X$364=$C148)*(事故データ!$V$4:$V$364=1))</f>
        <v>0</v>
      </c>
      <c r="J148" s="642">
        <f>SUMPRODUCT((事故データ!$AO$4:$AO$364=J$92)*(事故データ!$X$4:$X$364=$C148)*(事故データ!$V$4:$V$364=1))</f>
        <v>0</v>
      </c>
      <c r="K148" s="642">
        <f>SUMPRODUCT((事故データ!$AO$4:$AO$364=K$92)*(事故データ!$X$4:$X$364=$C148)*(事故データ!$V$4:$V$364=1))</f>
        <v>0</v>
      </c>
      <c r="L148" s="642">
        <f>SUMPRODUCT((事故データ!$AO$4:$AO$364=L$92)*(事故データ!$X$4:$X$364=$C148)*(事故データ!$V$4:$V$364=1))</f>
        <v>0</v>
      </c>
      <c r="M148" s="642">
        <f>SUMPRODUCT((事故データ!$AO$4:$AO$364=M$92)*(事故データ!$X$4:$X$364=$C148)*(事故データ!$V$4:$V$364=1))</f>
        <v>0</v>
      </c>
      <c r="N148" s="642">
        <f>SUMPRODUCT((事故データ!$AO$4:$AO$364=N$92)*(事故データ!$X$4:$X$364=$C148)*(事故データ!$V$4:$V$364=1))</f>
        <v>0</v>
      </c>
      <c r="O148" s="642">
        <f>SUMPRODUCT((事故データ!$AO$4:$AO$364=O$92)*(事故データ!$X$4:$X$364=$C148)*(事故データ!$V$4:$V$364=1))</f>
        <v>0</v>
      </c>
      <c r="P148" s="642">
        <f>SUMPRODUCT((事故データ!$AO$4:$AO$364=P$92)*(事故データ!$X$4:$X$364=$C148)*(事故データ!$V$4:$V$364=1))</f>
        <v>0</v>
      </c>
      <c r="Q148" s="642">
        <f>SUMPRODUCT((事故データ!$AO$4:$AO$364=Q$92)*(事故データ!$X$4:$X$364=$C148)*(事故データ!$V$4:$V$364=1))</f>
        <v>0</v>
      </c>
      <c r="R148" s="642">
        <f>SUMPRODUCT((事故データ!$AO$4:$AO$364=R$92)*(事故データ!$X$4:$X$364=$C148)*(事故データ!$V$4:$V$364=1))</f>
        <v>0</v>
      </c>
      <c r="S148" s="642">
        <f>SUMPRODUCT((事故データ!$AO$4:$AO$364=S$92)*(事故データ!$X$4:$X$364=$C148)*(事故データ!$V$4:$V$364=1))</f>
        <v>0</v>
      </c>
      <c r="T148" s="642">
        <f>SUMPRODUCT((事故データ!$AO$4:$AO$364=T$92)*(事故データ!$X$4:$X$364=$C148)*(事故データ!$V$4:$V$364=1))</f>
        <v>0</v>
      </c>
      <c r="U148" s="642">
        <f>SUMPRODUCT((事故データ!$AO$4:$AO$364=U$92)*(事故データ!$X$4:$X$364=$C148)*(事故データ!$V$4:$V$364=1))</f>
        <v>0</v>
      </c>
      <c r="V148" s="642">
        <f>SUMPRODUCT((事故データ!$AO$4:$AO$364=V$92)*(事故データ!$X$4:$X$364=$C148)*(事故データ!$V$4:$V$364=1))</f>
        <v>0</v>
      </c>
      <c r="W148" s="642">
        <f>SUMPRODUCT((事故データ!$AO$4:$AO$364=W$92)*(事故データ!$X$4:$X$364=$C148)*(事故データ!$V$4:$V$364=1))</f>
        <v>0</v>
      </c>
      <c r="X148" s="642">
        <f>SUMPRODUCT((事故データ!$AO$4:$AO$364=X$92)*(事故データ!$X$4:$X$364=$C148)*(事故データ!$V$4:$V$364=1))</f>
        <v>0</v>
      </c>
      <c r="Y148" s="642">
        <f>SUMPRODUCT((事故データ!$AO$4:$AO$364=Y$92)*(事故データ!$X$4:$X$364=$C148)*(事故データ!$V$4:$V$364=1))</f>
        <v>0</v>
      </c>
      <c r="Z148" s="642">
        <f>SUMPRODUCT((事故データ!$AO$4:$AO$364=Z$92)*(事故データ!$X$4:$X$364=$C148)*(事故データ!$V$4:$V$364=1))</f>
        <v>0</v>
      </c>
      <c r="AA148" s="642">
        <f>SUMPRODUCT((事故データ!$AO$4:$AO$364=AA$92)*(事故データ!$X$4:$X$364=$C148)*(事故データ!$V$4:$V$364=1))</f>
        <v>0</v>
      </c>
      <c r="AB148" s="642">
        <f>SUMPRODUCT((事故データ!$AO$4:$AO$364=AB$92)*(事故データ!$X$4:$X$364=$C148)*(事故データ!$V$4:$V$364=1))</f>
        <v>0</v>
      </c>
      <c r="AC148" s="642">
        <f>SUMPRODUCT((事故データ!$AO$4:$AO$364=AC$92)*(事故データ!$X$4:$X$364=$C148)*(事故データ!$V$4:$V$364=1))</f>
        <v>0</v>
      </c>
      <c r="AD148" s="643">
        <f>SUMPRODUCT((事故データ!$AO$4:$AO$364=AD$92)*(事故データ!$X$4:$X$364=$C148)*(事故データ!$V$4:$V$364=1))</f>
        <v>0</v>
      </c>
    </row>
    <row r="149" spans="2:30">
      <c r="B149" s="543">
        <v>53</v>
      </c>
      <c r="C149" s="677">
        <f>項目入力!C62</f>
        <v>0</v>
      </c>
      <c r="D149" s="356">
        <f t="shared" si="14"/>
        <v>0</v>
      </c>
      <c r="E149" s="640">
        <f t="shared" si="15"/>
        <v>0</v>
      </c>
      <c r="F149" s="641">
        <f>SUMPRODUCT((事故データ!$AO$4:$AO$364=F$92)*(事故データ!$X$4:$X$364=$C149)*(事故データ!$V$4:$V$364=1))</f>
        <v>0</v>
      </c>
      <c r="G149" s="642">
        <f>SUMPRODUCT((事故データ!$AO$4:$AO$364=G$92)*(事故データ!$X$4:$X$364=$C149)*(事故データ!$V$4:$V$364=1))</f>
        <v>0</v>
      </c>
      <c r="H149" s="642">
        <f>SUMPRODUCT((事故データ!$AO$4:$AO$364=H$92)*(事故データ!$X$4:$X$364=$C149)*(事故データ!$V$4:$V$364=1))</f>
        <v>0</v>
      </c>
      <c r="I149" s="642">
        <f>SUMPRODUCT((事故データ!$AO$4:$AO$364=I$92)*(事故データ!$X$4:$X$364=$C149)*(事故データ!$V$4:$V$364=1))</f>
        <v>0</v>
      </c>
      <c r="J149" s="642">
        <f>SUMPRODUCT((事故データ!$AO$4:$AO$364=J$92)*(事故データ!$X$4:$X$364=$C149)*(事故データ!$V$4:$V$364=1))</f>
        <v>0</v>
      </c>
      <c r="K149" s="642">
        <f>SUMPRODUCT((事故データ!$AO$4:$AO$364=K$92)*(事故データ!$X$4:$X$364=$C149)*(事故データ!$V$4:$V$364=1))</f>
        <v>0</v>
      </c>
      <c r="L149" s="642">
        <f>SUMPRODUCT((事故データ!$AO$4:$AO$364=L$92)*(事故データ!$X$4:$X$364=$C149)*(事故データ!$V$4:$V$364=1))</f>
        <v>0</v>
      </c>
      <c r="M149" s="642">
        <f>SUMPRODUCT((事故データ!$AO$4:$AO$364=M$92)*(事故データ!$X$4:$X$364=$C149)*(事故データ!$V$4:$V$364=1))</f>
        <v>0</v>
      </c>
      <c r="N149" s="642">
        <f>SUMPRODUCT((事故データ!$AO$4:$AO$364=N$92)*(事故データ!$X$4:$X$364=$C149)*(事故データ!$V$4:$V$364=1))</f>
        <v>0</v>
      </c>
      <c r="O149" s="642">
        <f>SUMPRODUCT((事故データ!$AO$4:$AO$364=O$92)*(事故データ!$X$4:$X$364=$C149)*(事故データ!$V$4:$V$364=1))</f>
        <v>0</v>
      </c>
      <c r="P149" s="642">
        <f>SUMPRODUCT((事故データ!$AO$4:$AO$364=P$92)*(事故データ!$X$4:$X$364=$C149)*(事故データ!$V$4:$V$364=1))</f>
        <v>0</v>
      </c>
      <c r="Q149" s="642">
        <f>SUMPRODUCT((事故データ!$AO$4:$AO$364=Q$92)*(事故データ!$X$4:$X$364=$C149)*(事故データ!$V$4:$V$364=1))</f>
        <v>0</v>
      </c>
      <c r="R149" s="642">
        <f>SUMPRODUCT((事故データ!$AO$4:$AO$364=R$92)*(事故データ!$X$4:$X$364=$C149)*(事故データ!$V$4:$V$364=1))</f>
        <v>0</v>
      </c>
      <c r="S149" s="642">
        <f>SUMPRODUCT((事故データ!$AO$4:$AO$364=S$92)*(事故データ!$X$4:$X$364=$C149)*(事故データ!$V$4:$V$364=1))</f>
        <v>0</v>
      </c>
      <c r="T149" s="642">
        <f>SUMPRODUCT((事故データ!$AO$4:$AO$364=T$92)*(事故データ!$X$4:$X$364=$C149)*(事故データ!$V$4:$V$364=1))</f>
        <v>0</v>
      </c>
      <c r="U149" s="642">
        <f>SUMPRODUCT((事故データ!$AO$4:$AO$364=U$92)*(事故データ!$X$4:$X$364=$C149)*(事故データ!$V$4:$V$364=1))</f>
        <v>0</v>
      </c>
      <c r="V149" s="642">
        <f>SUMPRODUCT((事故データ!$AO$4:$AO$364=V$92)*(事故データ!$X$4:$X$364=$C149)*(事故データ!$V$4:$V$364=1))</f>
        <v>0</v>
      </c>
      <c r="W149" s="642">
        <f>SUMPRODUCT((事故データ!$AO$4:$AO$364=W$92)*(事故データ!$X$4:$X$364=$C149)*(事故データ!$V$4:$V$364=1))</f>
        <v>0</v>
      </c>
      <c r="X149" s="642">
        <f>SUMPRODUCT((事故データ!$AO$4:$AO$364=X$92)*(事故データ!$X$4:$X$364=$C149)*(事故データ!$V$4:$V$364=1))</f>
        <v>0</v>
      </c>
      <c r="Y149" s="642">
        <f>SUMPRODUCT((事故データ!$AO$4:$AO$364=Y$92)*(事故データ!$X$4:$X$364=$C149)*(事故データ!$V$4:$V$364=1))</f>
        <v>0</v>
      </c>
      <c r="Z149" s="642">
        <f>SUMPRODUCT((事故データ!$AO$4:$AO$364=Z$92)*(事故データ!$X$4:$X$364=$C149)*(事故データ!$V$4:$V$364=1))</f>
        <v>0</v>
      </c>
      <c r="AA149" s="642">
        <f>SUMPRODUCT((事故データ!$AO$4:$AO$364=AA$92)*(事故データ!$X$4:$X$364=$C149)*(事故データ!$V$4:$V$364=1))</f>
        <v>0</v>
      </c>
      <c r="AB149" s="642">
        <f>SUMPRODUCT((事故データ!$AO$4:$AO$364=AB$92)*(事故データ!$X$4:$X$364=$C149)*(事故データ!$V$4:$V$364=1))</f>
        <v>0</v>
      </c>
      <c r="AC149" s="642">
        <f>SUMPRODUCT((事故データ!$AO$4:$AO$364=AC$92)*(事故データ!$X$4:$X$364=$C149)*(事故データ!$V$4:$V$364=1))</f>
        <v>0</v>
      </c>
      <c r="AD149" s="643">
        <f>SUMPRODUCT((事故データ!$AO$4:$AO$364=AD$92)*(事故データ!$X$4:$X$364=$C149)*(事故データ!$V$4:$V$364=1))</f>
        <v>0</v>
      </c>
    </row>
    <row r="150" spans="2:30">
      <c r="B150" s="543">
        <v>54</v>
      </c>
      <c r="C150" s="677">
        <f>項目入力!C63</f>
        <v>0</v>
      </c>
      <c r="D150" s="356">
        <f t="shared" si="14"/>
        <v>0</v>
      </c>
      <c r="E150" s="640">
        <f t="shared" si="15"/>
        <v>0</v>
      </c>
      <c r="F150" s="641">
        <f>SUMPRODUCT((事故データ!$AO$4:$AO$364=F$92)*(事故データ!$X$4:$X$364=$C150)*(事故データ!$V$4:$V$364=1))</f>
        <v>0</v>
      </c>
      <c r="G150" s="642">
        <f>SUMPRODUCT((事故データ!$AO$4:$AO$364=G$92)*(事故データ!$X$4:$X$364=$C150)*(事故データ!$V$4:$V$364=1))</f>
        <v>0</v>
      </c>
      <c r="H150" s="642">
        <f>SUMPRODUCT((事故データ!$AO$4:$AO$364=H$92)*(事故データ!$X$4:$X$364=$C150)*(事故データ!$V$4:$V$364=1))</f>
        <v>0</v>
      </c>
      <c r="I150" s="642">
        <f>SUMPRODUCT((事故データ!$AO$4:$AO$364=I$92)*(事故データ!$X$4:$X$364=$C150)*(事故データ!$V$4:$V$364=1))</f>
        <v>0</v>
      </c>
      <c r="J150" s="642">
        <f>SUMPRODUCT((事故データ!$AO$4:$AO$364=J$92)*(事故データ!$X$4:$X$364=$C150)*(事故データ!$V$4:$V$364=1))</f>
        <v>0</v>
      </c>
      <c r="K150" s="642">
        <f>SUMPRODUCT((事故データ!$AO$4:$AO$364=K$92)*(事故データ!$X$4:$X$364=$C150)*(事故データ!$V$4:$V$364=1))</f>
        <v>0</v>
      </c>
      <c r="L150" s="642">
        <f>SUMPRODUCT((事故データ!$AO$4:$AO$364=L$92)*(事故データ!$X$4:$X$364=$C150)*(事故データ!$V$4:$V$364=1))</f>
        <v>0</v>
      </c>
      <c r="M150" s="642">
        <f>SUMPRODUCT((事故データ!$AO$4:$AO$364=M$92)*(事故データ!$X$4:$X$364=$C150)*(事故データ!$V$4:$V$364=1))</f>
        <v>0</v>
      </c>
      <c r="N150" s="642">
        <f>SUMPRODUCT((事故データ!$AO$4:$AO$364=N$92)*(事故データ!$X$4:$X$364=$C150)*(事故データ!$V$4:$V$364=1))</f>
        <v>0</v>
      </c>
      <c r="O150" s="642">
        <f>SUMPRODUCT((事故データ!$AO$4:$AO$364=O$92)*(事故データ!$X$4:$X$364=$C150)*(事故データ!$V$4:$V$364=1))</f>
        <v>0</v>
      </c>
      <c r="P150" s="642">
        <f>SUMPRODUCT((事故データ!$AO$4:$AO$364=P$92)*(事故データ!$X$4:$X$364=$C150)*(事故データ!$V$4:$V$364=1))</f>
        <v>0</v>
      </c>
      <c r="Q150" s="642">
        <f>SUMPRODUCT((事故データ!$AO$4:$AO$364=Q$92)*(事故データ!$X$4:$X$364=$C150)*(事故データ!$V$4:$V$364=1))</f>
        <v>0</v>
      </c>
      <c r="R150" s="642">
        <f>SUMPRODUCT((事故データ!$AO$4:$AO$364=R$92)*(事故データ!$X$4:$X$364=$C150)*(事故データ!$V$4:$V$364=1))</f>
        <v>0</v>
      </c>
      <c r="S150" s="642">
        <f>SUMPRODUCT((事故データ!$AO$4:$AO$364=S$92)*(事故データ!$X$4:$X$364=$C150)*(事故データ!$V$4:$V$364=1))</f>
        <v>0</v>
      </c>
      <c r="T150" s="642">
        <f>SUMPRODUCT((事故データ!$AO$4:$AO$364=T$92)*(事故データ!$X$4:$X$364=$C150)*(事故データ!$V$4:$V$364=1))</f>
        <v>0</v>
      </c>
      <c r="U150" s="642">
        <f>SUMPRODUCT((事故データ!$AO$4:$AO$364=U$92)*(事故データ!$X$4:$X$364=$C150)*(事故データ!$V$4:$V$364=1))</f>
        <v>0</v>
      </c>
      <c r="V150" s="642">
        <f>SUMPRODUCT((事故データ!$AO$4:$AO$364=V$92)*(事故データ!$X$4:$X$364=$C150)*(事故データ!$V$4:$V$364=1))</f>
        <v>0</v>
      </c>
      <c r="W150" s="642">
        <f>SUMPRODUCT((事故データ!$AO$4:$AO$364=W$92)*(事故データ!$X$4:$X$364=$C150)*(事故データ!$V$4:$V$364=1))</f>
        <v>0</v>
      </c>
      <c r="X150" s="642">
        <f>SUMPRODUCT((事故データ!$AO$4:$AO$364=X$92)*(事故データ!$X$4:$X$364=$C150)*(事故データ!$V$4:$V$364=1))</f>
        <v>0</v>
      </c>
      <c r="Y150" s="642">
        <f>SUMPRODUCT((事故データ!$AO$4:$AO$364=Y$92)*(事故データ!$X$4:$X$364=$C150)*(事故データ!$V$4:$V$364=1))</f>
        <v>0</v>
      </c>
      <c r="Z150" s="642">
        <f>SUMPRODUCT((事故データ!$AO$4:$AO$364=Z$92)*(事故データ!$X$4:$X$364=$C150)*(事故データ!$V$4:$V$364=1))</f>
        <v>0</v>
      </c>
      <c r="AA150" s="642">
        <f>SUMPRODUCT((事故データ!$AO$4:$AO$364=AA$92)*(事故データ!$X$4:$X$364=$C150)*(事故データ!$V$4:$V$364=1))</f>
        <v>0</v>
      </c>
      <c r="AB150" s="642">
        <f>SUMPRODUCT((事故データ!$AO$4:$AO$364=AB$92)*(事故データ!$X$4:$X$364=$C150)*(事故データ!$V$4:$V$364=1))</f>
        <v>0</v>
      </c>
      <c r="AC150" s="642">
        <f>SUMPRODUCT((事故データ!$AO$4:$AO$364=AC$92)*(事故データ!$X$4:$X$364=$C150)*(事故データ!$V$4:$V$364=1))</f>
        <v>0</v>
      </c>
      <c r="AD150" s="643">
        <f>SUMPRODUCT((事故データ!$AO$4:$AO$364=AD$92)*(事故データ!$X$4:$X$364=$C150)*(事故データ!$V$4:$V$364=1))</f>
        <v>0</v>
      </c>
    </row>
    <row r="151" spans="2:30">
      <c r="B151" s="543">
        <v>55</v>
      </c>
      <c r="C151" s="677">
        <f>項目入力!C64</f>
        <v>0</v>
      </c>
      <c r="D151" s="356">
        <f t="shared" si="14"/>
        <v>0</v>
      </c>
      <c r="E151" s="640">
        <f t="shared" si="15"/>
        <v>0</v>
      </c>
      <c r="F151" s="641">
        <f>SUMPRODUCT((事故データ!$AO$4:$AO$364=F$92)*(事故データ!$X$4:$X$364=$C151)*(事故データ!$V$4:$V$364=1))</f>
        <v>0</v>
      </c>
      <c r="G151" s="642">
        <f>SUMPRODUCT((事故データ!$AO$4:$AO$364=G$92)*(事故データ!$X$4:$X$364=$C151)*(事故データ!$V$4:$V$364=1))</f>
        <v>0</v>
      </c>
      <c r="H151" s="642">
        <f>SUMPRODUCT((事故データ!$AO$4:$AO$364=H$92)*(事故データ!$X$4:$X$364=$C151)*(事故データ!$V$4:$V$364=1))</f>
        <v>0</v>
      </c>
      <c r="I151" s="642">
        <f>SUMPRODUCT((事故データ!$AO$4:$AO$364=I$92)*(事故データ!$X$4:$X$364=$C151)*(事故データ!$V$4:$V$364=1))</f>
        <v>0</v>
      </c>
      <c r="J151" s="642">
        <f>SUMPRODUCT((事故データ!$AO$4:$AO$364=J$92)*(事故データ!$X$4:$X$364=$C151)*(事故データ!$V$4:$V$364=1))</f>
        <v>0</v>
      </c>
      <c r="K151" s="642">
        <f>SUMPRODUCT((事故データ!$AO$4:$AO$364=K$92)*(事故データ!$X$4:$X$364=$C151)*(事故データ!$V$4:$V$364=1))</f>
        <v>0</v>
      </c>
      <c r="L151" s="642">
        <f>SUMPRODUCT((事故データ!$AO$4:$AO$364=L$92)*(事故データ!$X$4:$X$364=$C151)*(事故データ!$V$4:$V$364=1))</f>
        <v>0</v>
      </c>
      <c r="M151" s="642">
        <f>SUMPRODUCT((事故データ!$AO$4:$AO$364=M$92)*(事故データ!$X$4:$X$364=$C151)*(事故データ!$V$4:$V$364=1))</f>
        <v>0</v>
      </c>
      <c r="N151" s="642">
        <f>SUMPRODUCT((事故データ!$AO$4:$AO$364=N$92)*(事故データ!$X$4:$X$364=$C151)*(事故データ!$V$4:$V$364=1))</f>
        <v>0</v>
      </c>
      <c r="O151" s="642">
        <f>SUMPRODUCT((事故データ!$AO$4:$AO$364=O$92)*(事故データ!$X$4:$X$364=$C151)*(事故データ!$V$4:$V$364=1))</f>
        <v>0</v>
      </c>
      <c r="P151" s="642">
        <f>SUMPRODUCT((事故データ!$AO$4:$AO$364=P$92)*(事故データ!$X$4:$X$364=$C151)*(事故データ!$V$4:$V$364=1))</f>
        <v>0</v>
      </c>
      <c r="Q151" s="642">
        <f>SUMPRODUCT((事故データ!$AO$4:$AO$364=Q$92)*(事故データ!$X$4:$X$364=$C151)*(事故データ!$V$4:$V$364=1))</f>
        <v>0</v>
      </c>
      <c r="R151" s="642">
        <f>SUMPRODUCT((事故データ!$AO$4:$AO$364=R$92)*(事故データ!$X$4:$X$364=$C151)*(事故データ!$V$4:$V$364=1))</f>
        <v>0</v>
      </c>
      <c r="S151" s="642">
        <f>SUMPRODUCT((事故データ!$AO$4:$AO$364=S$92)*(事故データ!$X$4:$X$364=$C151)*(事故データ!$V$4:$V$364=1))</f>
        <v>0</v>
      </c>
      <c r="T151" s="642">
        <f>SUMPRODUCT((事故データ!$AO$4:$AO$364=T$92)*(事故データ!$X$4:$X$364=$C151)*(事故データ!$V$4:$V$364=1))</f>
        <v>0</v>
      </c>
      <c r="U151" s="642">
        <f>SUMPRODUCT((事故データ!$AO$4:$AO$364=U$92)*(事故データ!$X$4:$X$364=$C151)*(事故データ!$V$4:$V$364=1))</f>
        <v>0</v>
      </c>
      <c r="V151" s="642">
        <f>SUMPRODUCT((事故データ!$AO$4:$AO$364=V$92)*(事故データ!$X$4:$X$364=$C151)*(事故データ!$V$4:$V$364=1))</f>
        <v>0</v>
      </c>
      <c r="W151" s="642">
        <f>SUMPRODUCT((事故データ!$AO$4:$AO$364=W$92)*(事故データ!$X$4:$X$364=$C151)*(事故データ!$V$4:$V$364=1))</f>
        <v>0</v>
      </c>
      <c r="X151" s="642">
        <f>SUMPRODUCT((事故データ!$AO$4:$AO$364=X$92)*(事故データ!$X$4:$X$364=$C151)*(事故データ!$V$4:$V$364=1))</f>
        <v>0</v>
      </c>
      <c r="Y151" s="642">
        <f>SUMPRODUCT((事故データ!$AO$4:$AO$364=Y$92)*(事故データ!$X$4:$X$364=$C151)*(事故データ!$V$4:$V$364=1))</f>
        <v>0</v>
      </c>
      <c r="Z151" s="642">
        <f>SUMPRODUCT((事故データ!$AO$4:$AO$364=Z$92)*(事故データ!$X$4:$X$364=$C151)*(事故データ!$V$4:$V$364=1))</f>
        <v>0</v>
      </c>
      <c r="AA151" s="642">
        <f>SUMPRODUCT((事故データ!$AO$4:$AO$364=AA$92)*(事故データ!$X$4:$X$364=$C151)*(事故データ!$V$4:$V$364=1))</f>
        <v>0</v>
      </c>
      <c r="AB151" s="642">
        <f>SUMPRODUCT((事故データ!$AO$4:$AO$364=AB$92)*(事故データ!$X$4:$X$364=$C151)*(事故データ!$V$4:$V$364=1))</f>
        <v>0</v>
      </c>
      <c r="AC151" s="642">
        <f>SUMPRODUCT((事故データ!$AO$4:$AO$364=AC$92)*(事故データ!$X$4:$X$364=$C151)*(事故データ!$V$4:$V$364=1))</f>
        <v>0</v>
      </c>
      <c r="AD151" s="643">
        <f>SUMPRODUCT((事故データ!$AO$4:$AO$364=AD$92)*(事故データ!$X$4:$X$364=$C151)*(事故データ!$V$4:$V$364=1))</f>
        <v>0</v>
      </c>
    </row>
    <row r="152" spans="2:30">
      <c r="B152" s="543">
        <v>56</v>
      </c>
      <c r="C152" s="677">
        <f>項目入力!C65</f>
        <v>0</v>
      </c>
      <c r="D152" s="356">
        <f t="shared" si="14"/>
        <v>0</v>
      </c>
      <c r="E152" s="640">
        <f t="shared" si="15"/>
        <v>0</v>
      </c>
      <c r="F152" s="641">
        <f>SUMPRODUCT((事故データ!$AO$4:$AO$364=F$92)*(事故データ!$X$4:$X$364=$C152)*(事故データ!$V$4:$V$364=1))</f>
        <v>0</v>
      </c>
      <c r="G152" s="642">
        <f>SUMPRODUCT((事故データ!$AO$4:$AO$364=G$92)*(事故データ!$X$4:$X$364=$C152)*(事故データ!$V$4:$V$364=1))</f>
        <v>0</v>
      </c>
      <c r="H152" s="642">
        <f>SUMPRODUCT((事故データ!$AO$4:$AO$364=H$92)*(事故データ!$X$4:$X$364=$C152)*(事故データ!$V$4:$V$364=1))</f>
        <v>0</v>
      </c>
      <c r="I152" s="642">
        <f>SUMPRODUCT((事故データ!$AO$4:$AO$364=I$92)*(事故データ!$X$4:$X$364=$C152)*(事故データ!$V$4:$V$364=1))</f>
        <v>0</v>
      </c>
      <c r="J152" s="642">
        <f>SUMPRODUCT((事故データ!$AO$4:$AO$364=J$92)*(事故データ!$X$4:$X$364=$C152)*(事故データ!$V$4:$V$364=1))</f>
        <v>0</v>
      </c>
      <c r="K152" s="642">
        <f>SUMPRODUCT((事故データ!$AO$4:$AO$364=K$92)*(事故データ!$X$4:$X$364=$C152)*(事故データ!$V$4:$V$364=1))</f>
        <v>0</v>
      </c>
      <c r="L152" s="642">
        <f>SUMPRODUCT((事故データ!$AO$4:$AO$364=L$92)*(事故データ!$X$4:$X$364=$C152)*(事故データ!$V$4:$V$364=1))</f>
        <v>0</v>
      </c>
      <c r="M152" s="642">
        <f>SUMPRODUCT((事故データ!$AO$4:$AO$364=M$92)*(事故データ!$X$4:$X$364=$C152)*(事故データ!$V$4:$V$364=1))</f>
        <v>0</v>
      </c>
      <c r="N152" s="642">
        <f>SUMPRODUCT((事故データ!$AO$4:$AO$364=N$92)*(事故データ!$X$4:$X$364=$C152)*(事故データ!$V$4:$V$364=1))</f>
        <v>0</v>
      </c>
      <c r="O152" s="642">
        <f>SUMPRODUCT((事故データ!$AO$4:$AO$364=O$92)*(事故データ!$X$4:$X$364=$C152)*(事故データ!$V$4:$V$364=1))</f>
        <v>0</v>
      </c>
      <c r="P152" s="642">
        <f>SUMPRODUCT((事故データ!$AO$4:$AO$364=P$92)*(事故データ!$X$4:$X$364=$C152)*(事故データ!$V$4:$V$364=1))</f>
        <v>0</v>
      </c>
      <c r="Q152" s="642">
        <f>SUMPRODUCT((事故データ!$AO$4:$AO$364=Q$92)*(事故データ!$X$4:$X$364=$C152)*(事故データ!$V$4:$V$364=1))</f>
        <v>0</v>
      </c>
      <c r="R152" s="642">
        <f>SUMPRODUCT((事故データ!$AO$4:$AO$364=R$92)*(事故データ!$X$4:$X$364=$C152)*(事故データ!$V$4:$V$364=1))</f>
        <v>0</v>
      </c>
      <c r="S152" s="642">
        <f>SUMPRODUCT((事故データ!$AO$4:$AO$364=S$92)*(事故データ!$X$4:$X$364=$C152)*(事故データ!$V$4:$V$364=1))</f>
        <v>0</v>
      </c>
      <c r="T152" s="642">
        <f>SUMPRODUCT((事故データ!$AO$4:$AO$364=T$92)*(事故データ!$X$4:$X$364=$C152)*(事故データ!$V$4:$V$364=1))</f>
        <v>0</v>
      </c>
      <c r="U152" s="642">
        <f>SUMPRODUCT((事故データ!$AO$4:$AO$364=U$92)*(事故データ!$X$4:$X$364=$C152)*(事故データ!$V$4:$V$364=1))</f>
        <v>0</v>
      </c>
      <c r="V152" s="642">
        <f>SUMPRODUCT((事故データ!$AO$4:$AO$364=V$92)*(事故データ!$X$4:$X$364=$C152)*(事故データ!$V$4:$V$364=1))</f>
        <v>0</v>
      </c>
      <c r="W152" s="642">
        <f>SUMPRODUCT((事故データ!$AO$4:$AO$364=W$92)*(事故データ!$X$4:$X$364=$C152)*(事故データ!$V$4:$V$364=1))</f>
        <v>0</v>
      </c>
      <c r="X152" s="642">
        <f>SUMPRODUCT((事故データ!$AO$4:$AO$364=X$92)*(事故データ!$X$4:$X$364=$C152)*(事故データ!$V$4:$V$364=1))</f>
        <v>0</v>
      </c>
      <c r="Y152" s="642">
        <f>SUMPRODUCT((事故データ!$AO$4:$AO$364=Y$92)*(事故データ!$X$4:$X$364=$C152)*(事故データ!$V$4:$V$364=1))</f>
        <v>0</v>
      </c>
      <c r="Z152" s="642">
        <f>SUMPRODUCT((事故データ!$AO$4:$AO$364=Z$92)*(事故データ!$X$4:$X$364=$C152)*(事故データ!$V$4:$V$364=1))</f>
        <v>0</v>
      </c>
      <c r="AA152" s="642">
        <f>SUMPRODUCT((事故データ!$AO$4:$AO$364=AA$92)*(事故データ!$X$4:$X$364=$C152)*(事故データ!$V$4:$V$364=1))</f>
        <v>0</v>
      </c>
      <c r="AB152" s="642">
        <f>SUMPRODUCT((事故データ!$AO$4:$AO$364=AB$92)*(事故データ!$X$4:$X$364=$C152)*(事故データ!$V$4:$V$364=1))</f>
        <v>0</v>
      </c>
      <c r="AC152" s="642">
        <f>SUMPRODUCT((事故データ!$AO$4:$AO$364=AC$92)*(事故データ!$X$4:$X$364=$C152)*(事故データ!$V$4:$V$364=1))</f>
        <v>0</v>
      </c>
      <c r="AD152" s="643">
        <f>SUMPRODUCT((事故データ!$AO$4:$AO$364=AD$92)*(事故データ!$X$4:$X$364=$C152)*(事故データ!$V$4:$V$364=1))</f>
        <v>0</v>
      </c>
    </row>
    <row r="153" spans="2:30">
      <c r="B153" s="543">
        <v>57</v>
      </c>
      <c r="C153" s="677">
        <f>項目入力!C66</f>
        <v>0</v>
      </c>
      <c r="D153" s="356">
        <f t="shared" si="14"/>
        <v>0</v>
      </c>
      <c r="E153" s="640">
        <f t="shared" si="15"/>
        <v>0</v>
      </c>
      <c r="F153" s="641">
        <f>SUMPRODUCT((事故データ!$AO$4:$AO$364=F$92)*(事故データ!$X$4:$X$364=$C153)*(事故データ!$V$4:$V$364=1))</f>
        <v>0</v>
      </c>
      <c r="G153" s="642">
        <f>SUMPRODUCT((事故データ!$AO$4:$AO$364=G$92)*(事故データ!$X$4:$X$364=$C153)*(事故データ!$V$4:$V$364=1))</f>
        <v>0</v>
      </c>
      <c r="H153" s="642">
        <f>SUMPRODUCT((事故データ!$AO$4:$AO$364=H$92)*(事故データ!$X$4:$X$364=$C153)*(事故データ!$V$4:$V$364=1))</f>
        <v>0</v>
      </c>
      <c r="I153" s="642">
        <f>SUMPRODUCT((事故データ!$AO$4:$AO$364=I$92)*(事故データ!$X$4:$X$364=$C153)*(事故データ!$V$4:$V$364=1))</f>
        <v>0</v>
      </c>
      <c r="J153" s="642">
        <f>SUMPRODUCT((事故データ!$AO$4:$AO$364=J$92)*(事故データ!$X$4:$X$364=$C153)*(事故データ!$V$4:$V$364=1))</f>
        <v>0</v>
      </c>
      <c r="K153" s="642">
        <f>SUMPRODUCT((事故データ!$AO$4:$AO$364=K$92)*(事故データ!$X$4:$X$364=$C153)*(事故データ!$V$4:$V$364=1))</f>
        <v>0</v>
      </c>
      <c r="L153" s="642">
        <f>SUMPRODUCT((事故データ!$AO$4:$AO$364=L$92)*(事故データ!$X$4:$X$364=$C153)*(事故データ!$V$4:$V$364=1))</f>
        <v>0</v>
      </c>
      <c r="M153" s="642">
        <f>SUMPRODUCT((事故データ!$AO$4:$AO$364=M$92)*(事故データ!$X$4:$X$364=$C153)*(事故データ!$V$4:$V$364=1))</f>
        <v>0</v>
      </c>
      <c r="N153" s="642">
        <f>SUMPRODUCT((事故データ!$AO$4:$AO$364=N$92)*(事故データ!$X$4:$X$364=$C153)*(事故データ!$V$4:$V$364=1))</f>
        <v>0</v>
      </c>
      <c r="O153" s="642">
        <f>SUMPRODUCT((事故データ!$AO$4:$AO$364=O$92)*(事故データ!$X$4:$X$364=$C153)*(事故データ!$V$4:$V$364=1))</f>
        <v>0</v>
      </c>
      <c r="P153" s="642">
        <f>SUMPRODUCT((事故データ!$AO$4:$AO$364=P$92)*(事故データ!$X$4:$X$364=$C153)*(事故データ!$V$4:$V$364=1))</f>
        <v>0</v>
      </c>
      <c r="Q153" s="642">
        <f>SUMPRODUCT((事故データ!$AO$4:$AO$364=Q$92)*(事故データ!$X$4:$X$364=$C153)*(事故データ!$V$4:$V$364=1))</f>
        <v>0</v>
      </c>
      <c r="R153" s="642">
        <f>SUMPRODUCT((事故データ!$AO$4:$AO$364=R$92)*(事故データ!$X$4:$X$364=$C153)*(事故データ!$V$4:$V$364=1))</f>
        <v>0</v>
      </c>
      <c r="S153" s="642">
        <f>SUMPRODUCT((事故データ!$AO$4:$AO$364=S$92)*(事故データ!$X$4:$X$364=$C153)*(事故データ!$V$4:$V$364=1))</f>
        <v>0</v>
      </c>
      <c r="T153" s="642">
        <f>SUMPRODUCT((事故データ!$AO$4:$AO$364=T$92)*(事故データ!$X$4:$X$364=$C153)*(事故データ!$V$4:$V$364=1))</f>
        <v>0</v>
      </c>
      <c r="U153" s="642">
        <f>SUMPRODUCT((事故データ!$AO$4:$AO$364=U$92)*(事故データ!$X$4:$X$364=$C153)*(事故データ!$V$4:$V$364=1))</f>
        <v>0</v>
      </c>
      <c r="V153" s="642">
        <f>SUMPRODUCT((事故データ!$AO$4:$AO$364=V$92)*(事故データ!$X$4:$X$364=$C153)*(事故データ!$V$4:$V$364=1))</f>
        <v>0</v>
      </c>
      <c r="W153" s="642">
        <f>SUMPRODUCT((事故データ!$AO$4:$AO$364=W$92)*(事故データ!$X$4:$X$364=$C153)*(事故データ!$V$4:$V$364=1))</f>
        <v>0</v>
      </c>
      <c r="X153" s="642">
        <f>SUMPRODUCT((事故データ!$AO$4:$AO$364=X$92)*(事故データ!$X$4:$X$364=$C153)*(事故データ!$V$4:$V$364=1))</f>
        <v>0</v>
      </c>
      <c r="Y153" s="642">
        <f>SUMPRODUCT((事故データ!$AO$4:$AO$364=Y$92)*(事故データ!$X$4:$X$364=$C153)*(事故データ!$V$4:$V$364=1))</f>
        <v>0</v>
      </c>
      <c r="Z153" s="642">
        <f>SUMPRODUCT((事故データ!$AO$4:$AO$364=Z$92)*(事故データ!$X$4:$X$364=$C153)*(事故データ!$V$4:$V$364=1))</f>
        <v>0</v>
      </c>
      <c r="AA153" s="642">
        <f>SUMPRODUCT((事故データ!$AO$4:$AO$364=AA$92)*(事故データ!$X$4:$X$364=$C153)*(事故データ!$V$4:$V$364=1))</f>
        <v>0</v>
      </c>
      <c r="AB153" s="642">
        <f>SUMPRODUCT((事故データ!$AO$4:$AO$364=AB$92)*(事故データ!$X$4:$X$364=$C153)*(事故データ!$V$4:$V$364=1))</f>
        <v>0</v>
      </c>
      <c r="AC153" s="642">
        <f>SUMPRODUCT((事故データ!$AO$4:$AO$364=AC$92)*(事故データ!$X$4:$X$364=$C153)*(事故データ!$V$4:$V$364=1))</f>
        <v>0</v>
      </c>
      <c r="AD153" s="643">
        <f>SUMPRODUCT((事故データ!$AO$4:$AO$364=AD$92)*(事故データ!$X$4:$X$364=$C153)*(事故データ!$V$4:$V$364=1))</f>
        <v>0</v>
      </c>
    </row>
    <row r="154" spans="2:30">
      <c r="B154" s="543">
        <v>58</v>
      </c>
      <c r="C154" s="677">
        <f>項目入力!C67</f>
        <v>0</v>
      </c>
      <c r="D154" s="356">
        <f t="shared" si="14"/>
        <v>0</v>
      </c>
      <c r="E154" s="640">
        <f t="shared" si="15"/>
        <v>0</v>
      </c>
      <c r="F154" s="641">
        <f>SUMPRODUCT((事故データ!$AO$4:$AO$364=F$92)*(事故データ!$X$4:$X$364=$C154)*(事故データ!$V$4:$V$364=1))</f>
        <v>0</v>
      </c>
      <c r="G154" s="642">
        <f>SUMPRODUCT((事故データ!$AO$4:$AO$364=G$92)*(事故データ!$X$4:$X$364=$C154)*(事故データ!$V$4:$V$364=1))</f>
        <v>0</v>
      </c>
      <c r="H154" s="642">
        <f>SUMPRODUCT((事故データ!$AO$4:$AO$364=H$92)*(事故データ!$X$4:$X$364=$C154)*(事故データ!$V$4:$V$364=1))</f>
        <v>0</v>
      </c>
      <c r="I154" s="642">
        <f>SUMPRODUCT((事故データ!$AO$4:$AO$364=I$92)*(事故データ!$X$4:$X$364=$C154)*(事故データ!$V$4:$V$364=1))</f>
        <v>0</v>
      </c>
      <c r="J154" s="642">
        <f>SUMPRODUCT((事故データ!$AO$4:$AO$364=J$92)*(事故データ!$X$4:$X$364=$C154)*(事故データ!$V$4:$V$364=1))</f>
        <v>0</v>
      </c>
      <c r="K154" s="642">
        <f>SUMPRODUCT((事故データ!$AO$4:$AO$364=K$92)*(事故データ!$X$4:$X$364=$C154)*(事故データ!$V$4:$V$364=1))</f>
        <v>0</v>
      </c>
      <c r="L154" s="642">
        <f>SUMPRODUCT((事故データ!$AO$4:$AO$364=L$92)*(事故データ!$X$4:$X$364=$C154)*(事故データ!$V$4:$V$364=1))</f>
        <v>0</v>
      </c>
      <c r="M154" s="642">
        <f>SUMPRODUCT((事故データ!$AO$4:$AO$364=M$92)*(事故データ!$X$4:$X$364=$C154)*(事故データ!$V$4:$V$364=1))</f>
        <v>0</v>
      </c>
      <c r="N154" s="642">
        <f>SUMPRODUCT((事故データ!$AO$4:$AO$364=N$92)*(事故データ!$X$4:$X$364=$C154)*(事故データ!$V$4:$V$364=1))</f>
        <v>0</v>
      </c>
      <c r="O154" s="642">
        <f>SUMPRODUCT((事故データ!$AO$4:$AO$364=O$92)*(事故データ!$X$4:$X$364=$C154)*(事故データ!$V$4:$V$364=1))</f>
        <v>0</v>
      </c>
      <c r="P154" s="642">
        <f>SUMPRODUCT((事故データ!$AO$4:$AO$364=P$92)*(事故データ!$X$4:$X$364=$C154)*(事故データ!$V$4:$V$364=1))</f>
        <v>0</v>
      </c>
      <c r="Q154" s="642">
        <f>SUMPRODUCT((事故データ!$AO$4:$AO$364=Q$92)*(事故データ!$X$4:$X$364=$C154)*(事故データ!$V$4:$V$364=1))</f>
        <v>0</v>
      </c>
      <c r="R154" s="642">
        <f>SUMPRODUCT((事故データ!$AO$4:$AO$364=R$92)*(事故データ!$X$4:$X$364=$C154)*(事故データ!$V$4:$V$364=1))</f>
        <v>0</v>
      </c>
      <c r="S154" s="642">
        <f>SUMPRODUCT((事故データ!$AO$4:$AO$364=S$92)*(事故データ!$X$4:$X$364=$C154)*(事故データ!$V$4:$V$364=1))</f>
        <v>0</v>
      </c>
      <c r="T154" s="642">
        <f>SUMPRODUCT((事故データ!$AO$4:$AO$364=T$92)*(事故データ!$X$4:$X$364=$C154)*(事故データ!$V$4:$V$364=1))</f>
        <v>0</v>
      </c>
      <c r="U154" s="642">
        <f>SUMPRODUCT((事故データ!$AO$4:$AO$364=U$92)*(事故データ!$X$4:$X$364=$C154)*(事故データ!$V$4:$V$364=1))</f>
        <v>0</v>
      </c>
      <c r="V154" s="642">
        <f>SUMPRODUCT((事故データ!$AO$4:$AO$364=V$92)*(事故データ!$X$4:$X$364=$C154)*(事故データ!$V$4:$V$364=1))</f>
        <v>0</v>
      </c>
      <c r="W154" s="642">
        <f>SUMPRODUCT((事故データ!$AO$4:$AO$364=W$92)*(事故データ!$X$4:$X$364=$C154)*(事故データ!$V$4:$V$364=1))</f>
        <v>0</v>
      </c>
      <c r="X154" s="642">
        <f>SUMPRODUCT((事故データ!$AO$4:$AO$364=X$92)*(事故データ!$X$4:$X$364=$C154)*(事故データ!$V$4:$V$364=1))</f>
        <v>0</v>
      </c>
      <c r="Y154" s="642">
        <f>SUMPRODUCT((事故データ!$AO$4:$AO$364=Y$92)*(事故データ!$X$4:$X$364=$C154)*(事故データ!$V$4:$V$364=1))</f>
        <v>0</v>
      </c>
      <c r="Z154" s="642">
        <f>SUMPRODUCT((事故データ!$AO$4:$AO$364=Z$92)*(事故データ!$X$4:$X$364=$C154)*(事故データ!$V$4:$V$364=1))</f>
        <v>0</v>
      </c>
      <c r="AA154" s="642">
        <f>SUMPRODUCT((事故データ!$AO$4:$AO$364=AA$92)*(事故データ!$X$4:$X$364=$C154)*(事故データ!$V$4:$V$364=1))</f>
        <v>0</v>
      </c>
      <c r="AB154" s="642">
        <f>SUMPRODUCT((事故データ!$AO$4:$AO$364=AB$92)*(事故データ!$X$4:$X$364=$C154)*(事故データ!$V$4:$V$364=1))</f>
        <v>0</v>
      </c>
      <c r="AC154" s="642">
        <f>SUMPRODUCT((事故データ!$AO$4:$AO$364=AC$92)*(事故データ!$X$4:$X$364=$C154)*(事故データ!$V$4:$V$364=1))</f>
        <v>0</v>
      </c>
      <c r="AD154" s="643">
        <f>SUMPRODUCT((事故データ!$AO$4:$AO$364=AD$92)*(事故データ!$X$4:$X$364=$C154)*(事故データ!$V$4:$V$364=1))</f>
        <v>0</v>
      </c>
    </row>
    <row r="155" spans="2:30">
      <c r="B155" s="543">
        <v>59</v>
      </c>
      <c r="C155" s="677">
        <f>項目入力!C68</f>
        <v>0</v>
      </c>
      <c r="D155" s="356">
        <f t="shared" si="14"/>
        <v>0</v>
      </c>
      <c r="E155" s="640">
        <f t="shared" si="15"/>
        <v>0</v>
      </c>
      <c r="F155" s="641">
        <f>SUMPRODUCT((事故データ!$AO$4:$AO$364=F$92)*(事故データ!$X$4:$X$364=$C155)*(事故データ!$V$4:$V$364=1))</f>
        <v>0</v>
      </c>
      <c r="G155" s="642">
        <f>SUMPRODUCT((事故データ!$AO$4:$AO$364=G$92)*(事故データ!$X$4:$X$364=$C155)*(事故データ!$V$4:$V$364=1))</f>
        <v>0</v>
      </c>
      <c r="H155" s="642">
        <f>SUMPRODUCT((事故データ!$AO$4:$AO$364=H$92)*(事故データ!$X$4:$X$364=$C155)*(事故データ!$V$4:$V$364=1))</f>
        <v>0</v>
      </c>
      <c r="I155" s="642">
        <f>SUMPRODUCT((事故データ!$AO$4:$AO$364=I$92)*(事故データ!$X$4:$X$364=$C155)*(事故データ!$V$4:$V$364=1))</f>
        <v>0</v>
      </c>
      <c r="J155" s="642">
        <f>SUMPRODUCT((事故データ!$AO$4:$AO$364=J$92)*(事故データ!$X$4:$X$364=$C155)*(事故データ!$V$4:$V$364=1))</f>
        <v>0</v>
      </c>
      <c r="K155" s="642">
        <f>SUMPRODUCT((事故データ!$AO$4:$AO$364=K$92)*(事故データ!$X$4:$X$364=$C155)*(事故データ!$V$4:$V$364=1))</f>
        <v>0</v>
      </c>
      <c r="L155" s="642">
        <f>SUMPRODUCT((事故データ!$AO$4:$AO$364=L$92)*(事故データ!$X$4:$X$364=$C155)*(事故データ!$V$4:$V$364=1))</f>
        <v>0</v>
      </c>
      <c r="M155" s="642">
        <f>SUMPRODUCT((事故データ!$AO$4:$AO$364=M$92)*(事故データ!$X$4:$X$364=$C155)*(事故データ!$V$4:$V$364=1))</f>
        <v>0</v>
      </c>
      <c r="N155" s="642">
        <f>SUMPRODUCT((事故データ!$AO$4:$AO$364=N$92)*(事故データ!$X$4:$X$364=$C155)*(事故データ!$V$4:$V$364=1))</f>
        <v>0</v>
      </c>
      <c r="O155" s="642">
        <f>SUMPRODUCT((事故データ!$AO$4:$AO$364=O$92)*(事故データ!$X$4:$X$364=$C155)*(事故データ!$V$4:$V$364=1))</f>
        <v>0</v>
      </c>
      <c r="P155" s="642">
        <f>SUMPRODUCT((事故データ!$AO$4:$AO$364=P$92)*(事故データ!$X$4:$X$364=$C155)*(事故データ!$V$4:$V$364=1))</f>
        <v>0</v>
      </c>
      <c r="Q155" s="642">
        <f>SUMPRODUCT((事故データ!$AO$4:$AO$364=Q$92)*(事故データ!$X$4:$X$364=$C155)*(事故データ!$V$4:$V$364=1))</f>
        <v>0</v>
      </c>
      <c r="R155" s="642">
        <f>SUMPRODUCT((事故データ!$AO$4:$AO$364=R$92)*(事故データ!$X$4:$X$364=$C155)*(事故データ!$V$4:$V$364=1))</f>
        <v>0</v>
      </c>
      <c r="S155" s="642">
        <f>SUMPRODUCT((事故データ!$AO$4:$AO$364=S$92)*(事故データ!$X$4:$X$364=$C155)*(事故データ!$V$4:$V$364=1))</f>
        <v>0</v>
      </c>
      <c r="T155" s="642">
        <f>SUMPRODUCT((事故データ!$AO$4:$AO$364=T$92)*(事故データ!$X$4:$X$364=$C155)*(事故データ!$V$4:$V$364=1))</f>
        <v>0</v>
      </c>
      <c r="U155" s="642">
        <f>SUMPRODUCT((事故データ!$AO$4:$AO$364=U$92)*(事故データ!$X$4:$X$364=$C155)*(事故データ!$V$4:$V$364=1))</f>
        <v>0</v>
      </c>
      <c r="V155" s="642">
        <f>SUMPRODUCT((事故データ!$AO$4:$AO$364=V$92)*(事故データ!$X$4:$X$364=$C155)*(事故データ!$V$4:$V$364=1))</f>
        <v>0</v>
      </c>
      <c r="W155" s="642">
        <f>SUMPRODUCT((事故データ!$AO$4:$AO$364=W$92)*(事故データ!$X$4:$X$364=$C155)*(事故データ!$V$4:$V$364=1))</f>
        <v>0</v>
      </c>
      <c r="X155" s="642">
        <f>SUMPRODUCT((事故データ!$AO$4:$AO$364=X$92)*(事故データ!$X$4:$X$364=$C155)*(事故データ!$V$4:$V$364=1))</f>
        <v>0</v>
      </c>
      <c r="Y155" s="642">
        <f>SUMPRODUCT((事故データ!$AO$4:$AO$364=Y$92)*(事故データ!$X$4:$X$364=$C155)*(事故データ!$V$4:$V$364=1))</f>
        <v>0</v>
      </c>
      <c r="Z155" s="642">
        <f>SUMPRODUCT((事故データ!$AO$4:$AO$364=Z$92)*(事故データ!$X$4:$X$364=$C155)*(事故データ!$V$4:$V$364=1))</f>
        <v>0</v>
      </c>
      <c r="AA155" s="642">
        <f>SUMPRODUCT((事故データ!$AO$4:$AO$364=AA$92)*(事故データ!$X$4:$X$364=$C155)*(事故データ!$V$4:$V$364=1))</f>
        <v>0</v>
      </c>
      <c r="AB155" s="642">
        <f>SUMPRODUCT((事故データ!$AO$4:$AO$364=AB$92)*(事故データ!$X$4:$X$364=$C155)*(事故データ!$V$4:$V$364=1))</f>
        <v>0</v>
      </c>
      <c r="AC155" s="642">
        <f>SUMPRODUCT((事故データ!$AO$4:$AO$364=AC$92)*(事故データ!$X$4:$X$364=$C155)*(事故データ!$V$4:$V$364=1))</f>
        <v>0</v>
      </c>
      <c r="AD155" s="643">
        <f>SUMPRODUCT((事故データ!$AO$4:$AO$364=AD$92)*(事故データ!$X$4:$X$364=$C155)*(事故データ!$V$4:$V$364=1))</f>
        <v>0</v>
      </c>
    </row>
    <row r="156" spans="2:30">
      <c r="B156" s="543">
        <v>60</v>
      </c>
      <c r="C156" s="677">
        <f>項目入力!C69</f>
        <v>0</v>
      </c>
      <c r="D156" s="356">
        <f t="shared" si="14"/>
        <v>0</v>
      </c>
      <c r="E156" s="640">
        <f t="shared" si="15"/>
        <v>0</v>
      </c>
      <c r="F156" s="641">
        <f>SUMPRODUCT((事故データ!$AO$4:$AO$364=F$92)*(事故データ!$X$4:$X$364=$C156)*(事故データ!$V$4:$V$364=1))</f>
        <v>0</v>
      </c>
      <c r="G156" s="642">
        <f>SUMPRODUCT((事故データ!$AO$4:$AO$364=G$92)*(事故データ!$X$4:$X$364=$C156)*(事故データ!$V$4:$V$364=1))</f>
        <v>0</v>
      </c>
      <c r="H156" s="642">
        <f>SUMPRODUCT((事故データ!$AO$4:$AO$364=H$92)*(事故データ!$X$4:$X$364=$C156)*(事故データ!$V$4:$V$364=1))</f>
        <v>0</v>
      </c>
      <c r="I156" s="642">
        <f>SUMPRODUCT((事故データ!$AO$4:$AO$364=I$92)*(事故データ!$X$4:$X$364=$C156)*(事故データ!$V$4:$V$364=1))</f>
        <v>0</v>
      </c>
      <c r="J156" s="642">
        <f>SUMPRODUCT((事故データ!$AO$4:$AO$364=J$92)*(事故データ!$X$4:$X$364=$C156)*(事故データ!$V$4:$V$364=1))</f>
        <v>0</v>
      </c>
      <c r="K156" s="642">
        <f>SUMPRODUCT((事故データ!$AO$4:$AO$364=K$92)*(事故データ!$X$4:$X$364=$C156)*(事故データ!$V$4:$V$364=1))</f>
        <v>0</v>
      </c>
      <c r="L156" s="642">
        <f>SUMPRODUCT((事故データ!$AO$4:$AO$364=L$92)*(事故データ!$X$4:$X$364=$C156)*(事故データ!$V$4:$V$364=1))</f>
        <v>0</v>
      </c>
      <c r="M156" s="642">
        <f>SUMPRODUCT((事故データ!$AO$4:$AO$364=M$92)*(事故データ!$X$4:$X$364=$C156)*(事故データ!$V$4:$V$364=1))</f>
        <v>0</v>
      </c>
      <c r="N156" s="642">
        <f>SUMPRODUCT((事故データ!$AO$4:$AO$364=N$92)*(事故データ!$X$4:$X$364=$C156)*(事故データ!$V$4:$V$364=1))</f>
        <v>0</v>
      </c>
      <c r="O156" s="642">
        <f>SUMPRODUCT((事故データ!$AO$4:$AO$364=O$92)*(事故データ!$X$4:$X$364=$C156)*(事故データ!$V$4:$V$364=1))</f>
        <v>0</v>
      </c>
      <c r="P156" s="642">
        <f>SUMPRODUCT((事故データ!$AO$4:$AO$364=P$92)*(事故データ!$X$4:$X$364=$C156)*(事故データ!$V$4:$V$364=1))</f>
        <v>0</v>
      </c>
      <c r="Q156" s="642">
        <f>SUMPRODUCT((事故データ!$AO$4:$AO$364=Q$92)*(事故データ!$X$4:$X$364=$C156)*(事故データ!$V$4:$V$364=1))</f>
        <v>0</v>
      </c>
      <c r="R156" s="642">
        <f>SUMPRODUCT((事故データ!$AO$4:$AO$364=R$92)*(事故データ!$X$4:$X$364=$C156)*(事故データ!$V$4:$V$364=1))</f>
        <v>0</v>
      </c>
      <c r="S156" s="642">
        <f>SUMPRODUCT((事故データ!$AO$4:$AO$364=S$92)*(事故データ!$X$4:$X$364=$C156)*(事故データ!$V$4:$V$364=1))</f>
        <v>0</v>
      </c>
      <c r="T156" s="642">
        <f>SUMPRODUCT((事故データ!$AO$4:$AO$364=T$92)*(事故データ!$X$4:$X$364=$C156)*(事故データ!$V$4:$V$364=1))</f>
        <v>0</v>
      </c>
      <c r="U156" s="642">
        <f>SUMPRODUCT((事故データ!$AO$4:$AO$364=U$92)*(事故データ!$X$4:$X$364=$C156)*(事故データ!$V$4:$V$364=1))</f>
        <v>0</v>
      </c>
      <c r="V156" s="642">
        <f>SUMPRODUCT((事故データ!$AO$4:$AO$364=V$92)*(事故データ!$X$4:$X$364=$C156)*(事故データ!$V$4:$V$364=1))</f>
        <v>0</v>
      </c>
      <c r="W156" s="642">
        <f>SUMPRODUCT((事故データ!$AO$4:$AO$364=W$92)*(事故データ!$X$4:$X$364=$C156)*(事故データ!$V$4:$V$364=1))</f>
        <v>0</v>
      </c>
      <c r="X156" s="642">
        <f>SUMPRODUCT((事故データ!$AO$4:$AO$364=X$92)*(事故データ!$X$4:$X$364=$C156)*(事故データ!$V$4:$V$364=1))</f>
        <v>0</v>
      </c>
      <c r="Y156" s="642">
        <f>SUMPRODUCT((事故データ!$AO$4:$AO$364=Y$92)*(事故データ!$X$4:$X$364=$C156)*(事故データ!$V$4:$V$364=1))</f>
        <v>0</v>
      </c>
      <c r="Z156" s="642">
        <f>SUMPRODUCT((事故データ!$AO$4:$AO$364=Z$92)*(事故データ!$X$4:$X$364=$C156)*(事故データ!$V$4:$V$364=1))</f>
        <v>0</v>
      </c>
      <c r="AA156" s="642">
        <f>SUMPRODUCT((事故データ!$AO$4:$AO$364=AA$92)*(事故データ!$X$4:$X$364=$C156)*(事故データ!$V$4:$V$364=1))</f>
        <v>0</v>
      </c>
      <c r="AB156" s="642">
        <f>SUMPRODUCT((事故データ!$AO$4:$AO$364=AB$92)*(事故データ!$X$4:$X$364=$C156)*(事故データ!$V$4:$V$364=1))</f>
        <v>0</v>
      </c>
      <c r="AC156" s="642">
        <f>SUMPRODUCT((事故データ!$AO$4:$AO$364=AC$92)*(事故データ!$X$4:$X$364=$C156)*(事故データ!$V$4:$V$364=1))</f>
        <v>0</v>
      </c>
      <c r="AD156" s="643">
        <f>SUMPRODUCT((事故データ!$AO$4:$AO$364=AD$92)*(事故データ!$X$4:$X$364=$C156)*(事故データ!$V$4:$V$364=1))</f>
        <v>0</v>
      </c>
    </row>
    <row r="157" spans="2:30">
      <c r="B157" s="543">
        <v>61</v>
      </c>
      <c r="C157" s="677">
        <f>項目入力!C70</f>
        <v>0</v>
      </c>
      <c r="D157" s="356">
        <f t="shared" si="14"/>
        <v>0</v>
      </c>
      <c r="E157" s="640">
        <f t="shared" si="15"/>
        <v>0</v>
      </c>
      <c r="F157" s="641">
        <f>SUMPRODUCT((事故データ!$AO$4:$AO$364=F$92)*(事故データ!$X$4:$X$364=$C157)*(事故データ!$V$4:$V$364=1))</f>
        <v>0</v>
      </c>
      <c r="G157" s="642">
        <f>SUMPRODUCT((事故データ!$AO$4:$AO$364=G$92)*(事故データ!$X$4:$X$364=$C157)*(事故データ!$V$4:$V$364=1))</f>
        <v>0</v>
      </c>
      <c r="H157" s="642">
        <f>SUMPRODUCT((事故データ!$AO$4:$AO$364=H$92)*(事故データ!$X$4:$X$364=$C157)*(事故データ!$V$4:$V$364=1))</f>
        <v>0</v>
      </c>
      <c r="I157" s="642">
        <f>SUMPRODUCT((事故データ!$AO$4:$AO$364=I$92)*(事故データ!$X$4:$X$364=$C157)*(事故データ!$V$4:$V$364=1))</f>
        <v>0</v>
      </c>
      <c r="J157" s="642">
        <f>SUMPRODUCT((事故データ!$AO$4:$AO$364=J$92)*(事故データ!$X$4:$X$364=$C157)*(事故データ!$V$4:$V$364=1))</f>
        <v>0</v>
      </c>
      <c r="K157" s="642">
        <f>SUMPRODUCT((事故データ!$AO$4:$AO$364=K$92)*(事故データ!$X$4:$X$364=$C157)*(事故データ!$V$4:$V$364=1))</f>
        <v>0</v>
      </c>
      <c r="L157" s="642">
        <f>SUMPRODUCT((事故データ!$AO$4:$AO$364=L$92)*(事故データ!$X$4:$X$364=$C157)*(事故データ!$V$4:$V$364=1))</f>
        <v>0</v>
      </c>
      <c r="M157" s="642">
        <f>SUMPRODUCT((事故データ!$AO$4:$AO$364=M$92)*(事故データ!$X$4:$X$364=$C157)*(事故データ!$V$4:$V$364=1))</f>
        <v>0</v>
      </c>
      <c r="N157" s="642">
        <f>SUMPRODUCT((事故データ!$AO$4:$AO$364=N$92)*(事故データ!$X$4:$X$364=$C157)*(事故データ!$V$4:$V$364=1))</f>
        <v>0</v>
      </c>
      <c r="O157" s="642">
        <f>SUMPRODUCT((事故データ!$AO$4:$AO$364=O$92)*(事故データ!$X$4:$X$364=$C157)*(事故データ!$V$4:$V$364=1))</f>
        <v>0</v>
      </c>
      <c r="P157" s="642">
        <f>SUMPRODUCT((事故データ!$AO$4:$AO$364=P$92)*(事故データ!$X$4:$X$364=$C157)*(事故データ!$V$4:$V$364=1))</f>
        <v>0</v>
      </c>
      <c r="Q157" s="642">
        <f>SUMPRODUCT((事故データ!$AO$4:$AO$364=Q$92)*(事故データ!$X$4:$X$364=$C157)*(事故データ!$V$4:$V$364=1))</f>
        <v>0</v>
      </c>
      <c r="R157" s="642">
        <f>SUMPRODUCT((事故データ!$AO$4:$AO$364=R$92)*(事故データ!$X$4:$X$364=$C157)*(事故データ!$V$4:$V$364=1))</f>
        <v>0</v>
      </c>
      <c r="S157" s="642">
        <f>SUMPRODUCT((事故データ!$AO$4:$AO$364=S$92)*(事故データ!$X$4:$X$364=$C157)*(事故データ!$V$4:$V$364=1))</f>
        <v>0</v>
      </c>
      <c r="T157" s="642">
        <f>SUMPRODUCT((事故データ!$AO$4:$AO$364=T$92)*(事故データ!$X$4:$X$364=$C157)*(事故データ!$V$4:$V$364=1))</f>
        <v>0</v>
      </c>
      <c r="U157" s="642">
        <f>SUMPRODUCT((事故データ!$AO$4:$AO$364=U$92)*(事故データ!$X$4:$X$364=$C157)*(事故データ!$V$4:$V$364=1))</f>
        <v>0</v>
      </c>
      <c r="V157" s="642">
        <f>SUMPRODUCT((事故データ!$AO$4:$AO$364=V$92)*(事故データ!$X$4:$X$364=$C157)*(事故データ!$V$4:$V$364=1))</f>
        <v>0</v>
      </c>
      <c r="W157" s="642">
        <f>SUMPRODUCT((事故データ!$AO$4:$AO$364=W$92)*(事故データ!$X$4:$X$364=$C157)*(事故データ!$V$4:$V$364=1))</f>
        <v>0</v>
      </c>
      <c r="X157" s="642">
        <f>SUMPRODUCT((事故データ!$AO$4:$AO$364=X$92)*(事故データ!$X$4:$X$364=$C157)*(事故データ!$V$4:$V$364=1))</f>
        <v>0</v>
      </c>
      <c r="Y157" s="642">
        <f>SUMPRODUCT((事故データ!$AO$4:$AO$364=Y$92)*(事故データ!$X$4:$X$364=$C157)*(事故データ!$V$4:$V$364=1))</f>
        <v>0</v>
      </c>
      <c r="Z157" s="642">
        <f>SUMPRODUCT((事故データ!$AO$4:$AO$364=Z$92)*(事故データ!$X$4:$X$364=$C157)*(事故データ!$V$4:$V$364=1))</f>
        <v>0</v>
      </c>
      <c r="AA157" s="642">
        <f>SUMPRODUCT((事故データ!$AO$4:$AO$364=AA$92)*(事故データ!$X$4:$X$364=$C157)*(事故データ!$V$4:$V$364=1))</f>
        <v>0</v>
      </c>
      <c r="AB157" s="642">
        <f>SUMPRODUCT((事故データ!$AO$4:$AO$364=AB$92)*(事故データ!$X$4:$X$364=$C157)*(事故データ!$V$4:$V$364=1))</f>
        <v>0</v>
      </c>
      <c r="AC157" s="642">
        <f>SUMPRODUCT((事故データ!$AO$4:$AO$364=AC$92)*(事故データ!$X$4:$X$364=$C157)*(事故データ!$V$4:$V$364=1))</f>
        <v>0</v>
      </c>
      <c r="AD157" s="643">
        <f>SUMPRODUCT((事故データ!$AO$4:$AO$364=AD$92)*(事故データ!$X$4:$X$364=$C157)*(事故データ!$V$4:$V$364=1))</f>
        <v>0</v>
      </c>
    </row>
    <row r="158" spans="2:30">
      <c r="B158" s="543">
        <v>62</v>
      </c>
      <c r="C158" s="677">
        <f>項目入力!C71</f>
        <v>0</v>
      </c>
      <c r="D158" s="356">
        <f t="shared" si="14"/>
        <v>0</v>
      </c>
      <c r="E158" s="640">
        <f t="shared" si="15"/>
        <v>0</v>
      </c>
      <c r="F158" s="641">
        <f>SUMPRODUCT((事故データ!$AO$4:$AO$364=F$92)*(事故データ!$X$4:$X$364=$C158)*(事故データ!$V$4:$V$364=1))</f>
        <v>0</v>
      </c>
      <c r="G158" s="642">
        <f>SUMPRODUCT((事故データ!$AO$4:$AO$364=G$92)*(事故データ!$X$4:$X$364=$C158)*(事故データ!$V$4:$V$364=1))</f>
        <v>0</v>
      </c>
      <c r="H158" s="642">
        <f>SUMPRODUCT((事故データ!$AO$4:$AO$364=H$92)*(事故データ!$X$4:$X$364=$C158)*(事故データ!$V$4:$V$364=1))</f>
        <v>0</v>
      </c>
      <c r="I158" s="642">
        <f>SUMPRODUCT((事故データ!$AO$4:$AO$364=I$92)*(事故データ!$X$4:$X$364=$C158)*(事故データ!$V$4:$V$364=1))</f>
        <v>0</v>
      </c>
      <c r="J158" s="642">
        <f>SUMPRODUCT((事故データ!$AO$4:$AO$364=J$92)*(事故データ!$X$4:$X$364=$C158)*(事故データ!$V$4:$V$364=1))</f>
        <v>0</v>
      </c>
      <c r="K158" s="642">
        <f>SUMPRODUCT((事故データ!$AO$4:$AO$364=K$92)*(事故データ!$X$4:$X$364=$C158)*(事故データ!$V$4:$V$364=1))</f>
        <v>0</v>
      </c>
      <c r="L158" s="642">
        <f>SUMPRODUCT((事故データ!$AO$4:$AO$364=L$92)*(事故データ!$X$4:$X$364=$C158)*(事故データ!$V$4:$V$364=1))</f>
        <v>0</v>
      </c>
      <c r="M158" s="642">
        <f>SUMPRODUCT((事故データ!$AO$4:$AO$364=M$92)*(事故データ!$X$4:$X$364=$C158)*(事故データ!$V$4:$V$364=1))</f>
        <v>0</v>
      </c>
      <c r="N158" s="642">
        <f>SUMPRODUCT((事故データ!$AO$4:$AO$364=N$92)*(事故データ!$X$4:$X$364=$C158)*(事故データ!$V$4:$V$364=1))</f>
        <v>0</v>
      </c>
      <c r="O158" s="642">
        <f>SUMPRODUCT((事故データ!$AO$4:$AO$364=O$92)*(事故データ!$X$4:$X$364=$C158)*(事故データ!$V$4:$V$364=1))</f>
        <v>0</v>
      </c>
      <c r="P158" s="642">
        <f>SUMPRODUCT((事故データ!$AO$4:$AO$364=P$92)*(事故データ!$X$4:$X$364=$C158)*(事故データ!$V$4:$V$364=1))</f>
        <v>0</v>
      </c>
      <c r="Q158" s="642">
        <f>SUMPRODUCT((事故データ!$AO$4:$AO$364=Q$92)*(事故データ!$X$4:$X$364=$C158)*(事故データ!$V$4:$V$364=1))</f>
        <v>0</v>
      </c>
      <c r="R158" s="642">
        <f>SUMPRODUCT((事故データ!$AO$4:$AO$364=R$92)*(事故データ!$X$4:$X$364=$C158)*(事故データ!$V$4:$V$364=1))</f>
        <v>0</v>
      </c>
      <c r="S158" s="642">
        <f>SUMPRODUCT((事故データ!$AO$4:$AO$364=S$92)*(事故データ!$X$4:$X$364=$C158)*(事故データ!$V$4:$V$364=1))</f>
        <v>0</v>
      </c>
      <c r="T158" s="642">
        <f>SUMPRODUCT((事故データ!$AO$4:$AO$364=T$92)*(事故データ!$X$4:$X$364=$C158)*(事故データ!$V$4:$V$364=1))</f>
        <v>0</v>
      </c>
      <c r="U158" s="642">
        <f>SUMPRODUCT((事故データ!$AO$4:$AO$364=U$92)*(事故データ!$X$4:$X$364=$C158)*(事故データ!$V$4:$V$364=1))</f>
        <v>0</v>
      </c>
      <c r="V158" s="642">
        <f>SUMPRODUCT((事故データ!$AO$4:$AO$364=V$92)*(事故データ!$X$4:$X$364=$C158)*(事故データ!$V$4:$V$364=1))</f>
        <v>0</v>
      </c>
      <c r="W158" s="642">
        <f>SUMPRODUCT((事故データ!$AO$4:$AO$364=W$92)*(事故データ!$X$4:$X$364=$C158)*(事故データ!$V$4:$V$364=1))</f>
        <v>0</v>
      </c>
      <c r="X158" s="642">
        <f>SUMPRODUCT((事故データ!$AO$4:$AO$364=X$92)*(事故データ!$X$4:$X$364=$C158)*(事故データ!$V$4:$V$364=1))</f>
        <v>0</v>
      </c>
      <c r="Y158" s="642">
        <f>SUMPRODUCT((事故データ!$AO$4:$AO$364=Y$92)*(事故データ!$X$4:$X$364=$C158)*(事故データ!$V$4:$V$364=1))</f>
        <v>0</v>
      </c>
      <c r="Z158" s="642">
        <f>SUMPRODUCT((事故データ!$AO$4:$AO$364=Z$92)*(事故データ!$X$4:$X$364=$C158)*(事故データ!$V$4:$V$364=1))</f>
        <v>0</v>
      </c>
      <c r="AA158" s="642">
        <f>SUMPRODUCT((事故データ!$AO$4:$AO$364=AA$92)*(事故データ!$X$4:$X$364=$C158)*(事故データ!$V$4:$V$364=1))</f>
        <v>0</v>
      </c>
      <c r="AB158" s="642">
        <f>SUMPRODUCT((事故データ!$AO$4:$AO$364=AB$92)*(事故データ!$X$4:$X$364=$C158)*(事故データ!$V$4:$V$364=1))</f>
        <v>0</v>
      </c>
      <c r="AC158" s="642">
        <f>SUMPRODUCT((事故データ!$AO$4:$AO$364=AC$92)*(事故データ!$X$4:$X$364=$C158)*(事故データ!$V$4:$V$364=1))</f>
        <v>0</v>
      </c>
      <c r="AD158" s="643">
        <f>SUMPRODUCT((事故データ!$AO$4:$AO$364=AD$92)*(事故データ!$X$4:$X$364=$C158)*(事故データ!$V$4:$V$364=1))</f>
        <v>0</v>
      </c>
    </row>
    <row r="159" spans="2:30">
      <c r="B159" s="543">
        <v>63</v>
      </c>
      <c r="C159" s="677">
        <f>項目入力!C72</f>
        <v>0</v>
      </c>
      <c r="D159" s="356">
        <f t="shared" si="14"/>
        <v>0</v>
      </c>
      <c r="E159" s="640">
        <f t="shared" si="15"/>
        <v>0</v>
      </c>
      <c r="F159" s="641">
        <f>SUMPRODUCT((事故データ!$AO$4:$AO$364=F$92)*(事故データ!$X$4:$X$364=$C159)*(事故データ!$V$4:$V$364=1))</f>
        <v>0</v>
      </c>
      <c r="G159" s="642">
        <f>SUMPRODUCT((事故データ!$AO$4:$AO$364=G$92)*(事故データ!$X$4:$X$364=$C159)*(事故データ!$V$4:$V$364=1))</f>
        <v>0</v>
      </c>
      <c r="H159" s="642">
        <f>SUMPRODUCT((事故データ!$AO$4:$AO$364=H$92)*(事故データ!$X$4:$X$364=$C159)*(事故データ!$V$4:$V$364=1))</f>
        <v>0</v>
      </c>
      <c r="I159" s="642">
        <f>SUMPRODUCT((事故データ!$AO$4:$AO$364=I$92)*(事故データ!$X$4:$X$364=$C159)*(事故データ!$V$4:$V$364=1))</f>
        <v>0</v>
      </c>
      <c r="J159" s="642">
        <f>SUMPRODUCT((事故データ!$AO$4:$AO$364=J$92)*(事故データ!$X$4:$X$364=$C159)*(事故データ!$V$4:$V$364=1))</f>
        <v>0</v>
      </c>
      <c r="K159" s="642">
        <f>SUMPRODUCT((事故データ!$AO$4:$AO$364=K$92)*(事故データ!$X$4:$X$364=$C159)*(事故データ!$V$4:$V$364=1))</f>
        <v>0</v>
      </c>
      <c r="L159" s="642">
        <f>SUMPRODUCT((事故データ!$AO$4:$AO$364=L$92)*(事故データ!$X$4:$X$364=$C159)*(事故データ!$V$4:$V$364=1))</f>
        <v>0</v>
      </c>
      <c r="M159" s="642">
        <f>SUMPRODUCT((事故データ!$AO$4:$AO$364=M$92)*(事故データ!$X$4:$X$364=$C159)*(事故データ!$V$4:$V$364=1))</f>
        <v>0</v>
      </c>
      <c r="N159" s="642">
        <f>SUMPRODUCT((事故データ!$AO$4:$AO$364=N$92)*(事故データ!$X$4:$X$364=$C159)*(事故データ!$V$4:$V$364=1))</f>
        <v>0</v>
      </c>
      <c r="O159" s="642">
        <f>SUMPRODUCT((事故データ!$AO$4:$AO$364=O$92)*(事故データ!$X$4:$X$364=$C159)*(事故データ!$V$4:$V$364=1))</f>
        <v>0</v>
      </c>
      <c r="P159" s="642">
        <f>SUMPRODUCT((事故データ!$AO$4:$AO$364=P$92)*(事故データ!$X$4:$X$364=$C159)*(事故データ!$V$4:$V$364=1))</f>
        <v>0</v>
      </c>
      <c r="Q159" s="642">
        <f>SUMPRODUCT((事故データ!$AO$4:$AO$364=Q$92)*(事故データ!$X$4:$X$364=$C159)*(事故データ!$V$4:$V$364=1))</f>
        <v>0</v>
      </c>
      <c r="R159" s="642">
        <f>SUMPRODUCT((事故データ!$AO$4:$AO$364=R$92)*(事故データ!$X$4:$X$364=$C159)*(事故データ!$V$4:$V$364=1))</f>
        <v>0</v>
      </c>
      <c r="S159" s="642">
        <f>SUMPRODUCT((事故データ!$AO$4:$AO$364=S$92)*(事故データ!$X$4:$X$364=$C159)*(事故データ!$V$4:$V$364=1))</f>
        <v>0</v>
      </c>
      <c r="T159" s="642">
        <f>SUMPRODUCT((事故データ!$AO$4:$AO$364=T$92)*(事故データ!$X$4:$X$364=$C159)*(事故データ!$V$4:$V$364=1))</f>
        <v>0</v>
      </c>
      <c r="U159" s="642">
        <f>SUMPRODUCT((事故データ!$AO$4:$AO$364=U$92)*(事故データ!$X$4:$X$364=$C159)*(事故データ!$V$4:$V$364=1))</f>
        <v>0</v>
      </c>
      <c r="V159" s="642">
        <f>SUMPRODUCT((事故データ!$AO$4:$AO$364=V$92)*(事故データ!$X$4:$X$364=$C159)*(事故データ!$V$4:$V$364=1))</f>
        <v>0</v>
      </c>
      <c r="W159" s="642">
        <f>SUMPRODUCT((事故データ!$AO$4:$AO$364=W$92)*(事故データ!$X$4:$X$364=$C159)*(事故データ!$V$4:$V$364=1))</f>
        <v>0</v>
      </c>
      <c r="X159" s="642">
        <f>SUMPRODUCT((事故データ!$AO$4:$AO$364=X$92)*(事故データ!$X$4:$X$364=$C159)*(事故データ!$V$4:$V$364=1))</f>
        <v>0</v>
      </c>
      <c r="Y159" s="642">
        <f>SUMPRODUCT((事故データ!$AO$4:$AO$364=Y$92)*(事故データ!$X$4:$X$364=$C159)*(事故データ!$V$4:$V$364=1))</f>
        <v>0</v>
      </c>
      <c r="Z159" s="642">
        <f>SUMPRODUCT((事故データ!$AO$4:$AO$364=Z$92)*(事故データ!$X$4:$X$364=$C159)*(事故データ!$V$4:$V$364=1))</f>
        <v>0</v>
      </c>
      <c r="AA159" s="642">
        <f>SUMPRODUCT((事故データ!$AO$4:$AO$364=AA$92)*(事故データ!$X$4:$X$364=$C159)*(事故データ!$V$4:$V$364=1))</f>
        <v>0</v>
      </c>
      <c r="AB159" s="642">
        <f>SUMPRODUCT((事故データ!$AO$4:$AO$364=AB$92)*(事故データ!$X$4:$X$364=$C159)*(事故データ!$V$4:$V$364=1))</f>
        <v>0</v>
      </c>
      <c r="AC159" s="642">
        <f>SUMPRODUCT((事故データ!$AO$4:$AO$364=AC$92)*(事故データ!$X$4:$X$364=$C159)*(事故データ!$V$4:$V$364=1))</f>
        <v>0</v>
      </c>
      <c r="AD159" s="643">
        <f>SUMPRODUCT((事故データ!$AO$4:$AO$364=AD$92)*(事故データ!$X$4:$X$364=$C159)*(事故データ!$V$4:$V$364=1))</f>
        <v>0</v>
      </c>
    </row>
    <row r="160" spans="2:30">
      <c r="B160" s="543">
        <v>64</v>
      </c>
      <c r="C160" s="677">
        <f>項目入力!C73</f>
        <v>0</v>
      </c>
      <c r="D160" s="356">
        <f t="shared" si="14"/>
        <v>0</v>
      </c>
      <c r="E160" s="640">
        <f t="shared" si="15"/>
        <v>0</v>
      </c>
      <c r="F160" s="641">
        <f>SUMPRODUCT((事故データ!$AO$4:$AO$364=F$92)*(事故データ!$X$4:$X$364=$C160)*(事故データ!$V$4:$V$364=1))</f>
        <v>0</v>
      </c>
      <c r="G160" s="642">
        <f>SUMPRODUCT((事故データ!$AO$4:$AO$364=G$92)*(事故データ!$X$4:$X$364=$C160)*(事故データ!$V$4:$V$364=1))</f>
        <v>0</v>
      </c>
      <c r="H160" s="642">
        <f>SUMPRODUCT((事故データ!$AO$4:$AO$364=H$92)*(事故データ!$X$4:$X$364=$C160)*(事故データ!$V$4:$V$364=1))</f>
        <v>0</v>
      </c>
      <c r="I160" s="642">
        <f>SUMPRODUCT((事故データ!$AO$4:$AO$364=I$92)*(事故データ!$X$4:$X$364=$C160)*(事故データ!$V$4:$V$364=1))</f>
        <v>0</v>
      </c>
      <c r="J160" s="642">
        <f>SUMPRODUCT((事故データ!$AO$4:$AO$364=J$92)*(事故データ!$X$4:$X$364=$C160)*(事故データ!$V$4:$V$364=1))</f>
        <v>0</v>
      </c>
      <c r="K160" s="642">
        <f>SUMPRODUCT((事故データ!$AO$4:$AO$364=K$92)*(事故データ!$X$4:$X$364=$C160)*(事故データ!$V$4:$V$364=1))</f>
        <v>0</v>
      </c>
      <c r="L160" s="642">
        <f>SUMPRODUCT((事故データ!$AO$4:$AO$364=L$92)*(事故データ!$X$4:$X$364=$C160)*(事故データ!$V$4:$V$364=1))</f>
        <v>0</v>
      </c>
      <c r="M160" s="642">
        <f>SUMPRODUCT((事故データ!$AO$4:$AO$364=M$92)*(事故データ!$X$4:$X$364=$C160)*(事故データ!$V$4:$V$364=1))</f>
        <v>0</v>
      </c>
      <c r="N160" s="642">
        <f>SUMPRODUCT((事故データ!$AO$4:$AO$364=N$92)*(事故データ!$X$4:$X$364=$C160)*(事故データ!$V$4:$V$364=1))</f>
        <v>0</v>
      </c>
      <c r="O160" s="642">
        <f>SUMPRODUCT((事故データ!$AO$4:$AO$364=O$92)*(事故データ!$X$4:$X$364=$C160)*(事故データ!$V$4:$V$364=1))</f>
        <v>0</v>
      </c>
      <c r="P160" s="642">
        <f>SUMPRODUCT((事故データ!$AO$4:$AO$364=P$92)*(事故データ!$X$4:$X$364=$C160)*(事故データ!$V$4:$V$364=1))</f>
        <v>0</v>
      </c>
      <c r="Q160" s="642">
        <f>SUMPRODUCT((事故データ!$AO$4:$AO$364=Q$92)*(事故データ!$X$4:$X$364=$C160)*(事故データ!$V$4:$V$364=1))</f>
        <v>0</v>
      </c>
      <c r="R160" s="642">
        <f>SUMPRODUCT((事故データ!$AO$4:$AO$364=R$92)*(事故データ!$X$4:$X$364=$C160)*(事故データ!$V$4:$V$364=1))</f>
        <v>0</v>
      </c>
      <c r="S160" s="642">
        <f>SUMPRODUCT((事故データ!$AO$4:$AO$364=S$92)*(事故データ!$X$4:$X$364=$C160)*(事故データ!$V$4:$V$364=1))</f>
        <v>0</v>
      </c>
      <c r="T160" s="642">
        <f>SUMPRODUCT((事故データ!$AO$4:$AO$364=T$92)*(事故データ!$X$4:$X$364=$C160)*(事故データ!$V$4:$V$364=1))</f>
        <v>0</v>
      </c>
      <c r="U160" s="642">
        <f>SUMPRODUCT((事故データ!$AO$4:$AO$364=U$92)*(事故データ!$X$4:$X$364=$C160)*(事故データ!$V$4:$V$364=1))</f>
        <v>0</v>
      </c>
      <c r="V160" s="642">
        <f>SUMPRODUCT((事故データ!$AO$4:$AO$364=V$92)*(事故データ!$X$4:$X$364=$C160)*(事故データ!$V$4:$V$364=1))</f>
        <v>0</v>
      </c>
      <c r="W160" s="642">
        <f>SUMPRODUCT((事故データ!$AO$4:$AO$364=W$92)*(事故データ!$X$4:$X$364=$C160)*(事故データ!$V$4:$V$364=1))</f>
        <v>0</v>
      </c>
      <c r="X160" s="642">
        <f>SUMPRODUCT((事故データ!$AO$4:$AO$364=X$92)*(事故データ!$X$4:$X$364=$C160)*(事故データ!$V$4:$V$364=1))</f>
        <v>0</v>
      </c>
      <c r="Y160" s="642">
        <f>SUMPRODUCT((事故データ!$AO$4:$AO$364=Y$92)*(事故データ!$X$4:$X$364=$C160)*(事故データ!$V$4:$V$364=1))</f>
        <v>0</v>
      </c>
      <c r="Z160" s="642">
        <f>SUMPRODUCT((事故データ!$AO$4:$AO$364=Z$92)*(事故データ!$X$4:$X$364=$C160)*(事故データ!$V$4:$V$364=1))</f>
        <v>0</v>
      </c>
      <c r="AA160" s="642">
        <f>SUMPRODUCT((事故データ!$AO$4:$AO$364=AA$92)*(事故データ!$X$4:$X$364=$C160)*(事故データ!$V$4:$V$364=1))</f>
        <v>0</v>
      </c>
      <c r="AB160" s="642">
        <f>SUMPRODUCT((事故データ!$AO$4:$AO$364=AB$92)*(事故データ!$X$4:$X$364=$C160)*(事故データ!$V$4:$V$364=1))</f>
        <v>0</v>
      </c>
      <c r="AC160" s="642">
        <f>SUMPRODUCT((事故データ!$AO$4:$AO$364=AC$92)*(事故データ!$X$4:$X$364=$C160)*(事故データ!$V$4:$V$364=1))</f>
        <v>0</v>
      </c>
      <c r="AD160" s="643">
        <f>SUMPRODUCT((事故データ!$AO$4:$AO$364=AD$92)*(事故データ!$X$4:$X$364=$C160)*(事故データ!$V$4:$V$364=1))</f>
        <v>0</v>
      </c>
    </row>
    <row r="161" spans="1:30">
      <c r="B161" s="543">
        <v>65</v>
      </c>
      <c r="C161" s="677">
        <f>項目入力!C74</f>
        <v>0</v>
      </c>
      <c r="D161" s="356">
        <f t="shared" si="14"/>
        <v>0</v>
      </c>
      <c r="E161" s="640">
        <f t="shared" si="15"/>
        <v>0</v>
      </c>
      <c r="F161" s="641">
        <f>SUMPRODUCT((事故データ!$AO$4:$AO$364=F$92)*(事故データ!$X$4:$X$364=$C161)*(事故データ!$V$4:$V$364=1))</f>
        <v>0</v>
      </c>
      <c r="G161" s="642">
        <f>SUMPRODUCT((事故データ!$AO$4:$AO$364=G$92)*(事故データ!$X$4:$X$364=$C161)*(事故データ!$V$4:$V$364=1))</f>
        <v>0</v>
      </c>
      <c r="H161" s="642">
        <f>SUMPRODUCT((事故データ!$AO$4:$AO$364=H$92)*(事故データ!$X$4:$X$364=$C161)*(事故データ!$V$4:$V$364=1))</f>
        <v>0</v>
      </c>
      <c r="I161" s="642">
        <f>SUMPRODUCT((事故データ!$AO$4:$AO$364=I$92)*(事故データ!$X$4:$X$364=$C161)*(事故データ!$V$4:$V$364=1))</f>
        <v>0</v>
      </c>
      <c r="J161" s="642">
        <f>SUMPRODUCT((事故データ!$AO$4:$AO$364=J$92)*(事故データ!$X$4:$X$364=$C161)*(事故データ!$V$4:$V$364=1))</f>
        <v>0</v>
      </c>
      <c r="K161" s="642">
        <f>SUMPRODUCT((事故データ!$AO$4:$AO$364=K$92)*(事故データ!$X$4:$X$364=$C161)*(事故データ!$V$4:$V$364=1))</f>
        <v>0</v>
      </c>
      <c r="L161" s="642">
        <f>SUMPRODUCT((事故データ!$AO$4:$AO$364=L$92)*(事故データ!$X$4:$X$364=$C161)*(事故データ!$V$4:$V$364=1))</f>
        <v>0</v>
      </c>
      <c r="M161" s="642">
        <f>SUMPRODUCT((事故データ!$AO$4:$AO$364=M$92)*(事故データ!$X$4:$X$364=$C161)*(事故データ!$V$4:$V$364=1))</f>
        <v>0</v>
      </c>
      <c r="N161" s="642">
        <f>SUMPRODUCT((事故データ!$AO$4:$AO$364=N$92)*(事故データ!$X$4:$X$364=$C161)*(事故データ!$V$4:$V$364=1))</f>
        <v>0</v>
      </c>
      <c r="O161" s="642">
        <f>SUMPRODUCT((事故データ!$AO$4:$AO$364=O$92)*(事故データ!$X$4:$X$364=$C161)*(事故データ!$V$4:$V$364=1))</f>
        <v>0</v>
      </c>
      <c r="P161" s="642">
        <f>SUMPRODUCT((事故データ!$AO$4:$AO$364=P$92)*(事故データ!$X$4:$X$364=$C161)*(事故データ!$V$4:$V$364=1))</f>
        <v>0</v>
      </c>
      <c r="Q161" s="642">
        <f>SUMPRODUCT((事故データ!$AO$4:$AO$364=Q$92)*(事故データ!$X$4:$X$364=$C161)*(事故データ!$V$4:$V$364=1))</f>
        <v>0</v>
      </c>
      <c r="R161" s="642">
        <f>SUMPRODUCT((事故データ!$AO$4:$AO$364=R$92)*(事故データ!$X$4:$X$364=$C161)*(事故データ!$V$4:$V$364=1))</f>
        <v>0</v>
      </c>
      <c r="S161" s="642">
        <f>SUMPRODUCT((事故データ!$AO$4:$AO$364=S$92)*(事故データ!$X$4:$X$364=$C161)*(事故データ!$V$4:$V$364=1))</f>
        <v>0</v>
      </c>
      <c r="T161" s="642">
        <f>SUMPRODUCT((事故データ!$AO$4:$AO$364=T$92)*(事故データ!$X$4:$X$364=$C161)*(事故データ!$V$4:$V$364=1))</f>
        <v>0</v>
      </c>
      <c r="U161" s="642">
        <f>SUMPRODUCT((事故データ!$AO$4:$AO$364=U$92)*(事故データ!$X$4:$X$364=$C161)*(事故データ!$V$4:$V$364=1))</f>
        <v>0</v>
      </c>
      <c r="V161" s="642">
        <f>SUMPRODUCT((事故データ!$AO$4:$AO$364=V$92)*(事故データ!$X$4:$X$364=$C161)*(事故データ!$V$4:$V$364=1))</f>
        <v>0</v>
      </c>
      <c r="W161" s="642">
        <f>SUMPRODUCT((事故データ!$AO$4:$AO$364=W$92)*(事故データ!$X$4:$X$364=$C161)*(事故データ!$V$4:$V$364=1))</f>
        <v>0</v>
      </c>
      <c r="X161" s="642">
        <f>SUMPRODUCT((事故データ!$AO$4:$AO$364=X$92)*(事故データ!$X$4:$X$364=$C161)*(事故データ!$V$4:$V$364=1))</f>
        <v>0</v>
      </c>
      <c r="Y161" s="642">
        <f>SUMPRODUCT((事故データ!$AO$4:$AO$364=Y$92)*(事故データ!$X$4:$X$364=$C161)*(事故データ!$V$4:$V$364=1))</f>
        <v>0</v>
      </c>
      <c r="Z161" s="642">
        <f>SUMPRODUCT((事故データ!$AO$4:$AO$364=Z$92)*(事故データ!$X$4:$X$364=$C161)*(事故データ!$V$4:$V$364=1))</f>
        <v>0</v>
      </c>
      <c r="AA161" s="642">
        <f>SUMPRODUCT((事故データ!$AO$4:$AO$364=AA$92)*(事故データ!$X$4:$X$364=$C161)*(事故データ!$V$4:$V$364=1))</f>
        <v>0</v>
      </c>
      <c r="AB161" s="642">
        <f>SUMPRODUCT((事故データ!$AO$4:$AO$364=AB$92)*(事故データ!$X$4:$X$364=$C161)*(事故データ!$V$4:$V$364=1))</f>
        <v>0</v>
      </c>
      <c r="AC161" s="642">
        <f>SUMPRODUCT((事故データ!$AO$4:$AO$364=AC$92)*(事故データ!$X$4:$X$364=$C161)*(事故データ!$V$4:$V$364=1))</f>
        <v>0</v>
      </c>
      <c r="AD161" s="643">
        <f>SUMPRODUCT((事故データ!$AO$4:$AO$364=AD$92)*(事故データ!$X$4:$X$364=$C161)*(事故データ!$V$4:$V$364=1))</f>
        <v>0</v>
      </c>
    </row>
    <row r="162" spans="1:30">
      <c r="B162" s="543">
        <v>66</v>
      </c>
      <c r="C162" s="677">
        <f>項目入力!C75</f>
        <v>0</v>
      </c>
      <c r="D162" s="356">
        <f t="shared" si="14"/>
        <v>0</v>
      </c>
      <c r="E162" s="640">
        <f t="shared" si="15"/>
        <v>0</v>
      </c>
      <c r="F162" s="641">
        <f>SUMPRODUCT((事故データ!$AO$4:$AO$364=F$92)*(事故データ!$X$4:$X$364=$C162)*(事故データ!$V$4:$V$364=1))</f>
        <v>0</v>
      </c>
      <c r="G162" s="642">
        <f>SUMPRODUCT((事故データ!$AO$4:$AO$364=G$92)*(事故データ!$X$4:$X$364=$C162)*(事故データ!$V$4:$V$364=1))</f>
        <v>0</v>
      </c>
      <c r="H162" s="642">
        <f>SUMPRODUCT((事故データ!$AO$4:$AO$364=H$92)*(事故データ!$X$4:$X$364=$C162)*(事故データ!$V$4:$V$364=1))</f>
        <v>0</v>
      </c>
      <c r="I162" s="642">
        <f>SUMPRODUCT((事故データ!$AO$4:$AO$364=I$92)*(事故データ!$X$4:$X$364=$C162)*(事故データ!$V$4:$V$364=1))</f>
        <v>0</v>
      </c>
      <c r="J162" s="642">
        <f>SUMPRODUCT((事故データ!$AO$4:$AO$364=J$92)*(事故データ!$X$4:$X$364=$C162)*(事故データ!$V$4:$V$364=1))</f>
        <v>0</v>
      </c>
      <c r="K162" s="642">
        <f>SUMPRODUCT((事故データ!$AO$4:$AO$364=K$92)*(事故データ!$X$4:$X$364=$C162)*(事故データ!$V$4:$V$364=1))</f>
        <v>0</v>
      </c>
      <c r="L162" s="642">
        <f>SUMPRODUCT((事故データ!$AO$4:$AO$364=L$92)*(事故データ!$X$4:$X$364=$C162)*(事故データ!$V$4:$V$364=1))</f>
        <v>0</v>
      </c>
      <c r="M162" s="642">
        <f>SUMPRODUCT((事故データ!$AO$4:$AO$364=M$92)*(事故データ!$X$4:$X$364=$C162)*(事故データ!$V$4:$V$364=1))</f>
        <v>0</v>
      </c>
      <c r="N162" s="642">
        <f>SUMPRODUCT((事故データ!$AO$4:$AO$364=N$92)*(事故データ!$X$4:$X$364=$C162)*(事故データ!$V$4:$V$364=1))</f>
        <v>0</v>
      </c>
      <c r="O162" s="642">
        <f>SUMPRODUCT((事故データ!$AO$4:$AO$364=O$92)*(事故データ!$X$4:$X$364=$C162)*(事故データ!$V$4:$V$364=1))</f>
        <v>0</v>
      </c>
      <c r="P162" s="642">
        <f>SUMPRODUCT((事故データ!$AO$4:$AO$364=P$92)*(事故データ!$X$4:$X$364=$C162)*(事故データ!$V$4:$V$364=1))</f>
        <v>0</v>
      </c>
      <c r="Q162" s="642">
        <f>SUMPRODUCT((事故データ!$AO$4:$AO$364=Q$92)*(事故データ!$X$4:$X$364=$C162)*(事故データ!$V$4:$V$364=1))</f>
        <v>0</v>
      </c>
      <c r="R162" s="642">
        <f>SUMPRODUCT((事故データ!$AO$4:$AO$364=R$92)*(事故データ!$X$4:$X$364=$C162)*(事故データ!$V$4:$V$364=1))</f>
        <v>0</v>
      </c>
      <c r="S162" s="642">
        <f>SUMPRODUCT((事故データ!$AO$4:$AO$364=S$92)*(事故データ!$X$4:$X$364=$C162)*(事故データ!$V$4:$V$364=1))</f>
        <v>0</v>
      </c>
      <c r="T162" s="642">
        <f>SUMPRODUCT((事故データ!$AO$4:$AO$364=T$92)*(事故データ!$X$4:$X$364=$C162)*(事故データ!$V$4:$V$364=1))</f>
        <v>0</v>
      </c>
      <c r="U162" s="642">
        <f>SUMPRODUCT((事故データ!$AO$4:$AO$364=U$92)*(事故データ!$X$4:$X$364=$C162)*(事故データ!$V$4:$V$364=1))</f>
        <v>0</v>
      </c>
      <c r="V162" s="642">
        <f>SUMPRODUCT((事故データ!$AO$4:$AO$364=V$92)*(事故データ!$X$4:$X$364=$C162)*(事故データ!$V$4:$V$364=1))</f>
        <v>0</v>
      </c>
      <c r="W162" s="642">
        <f>SUMPRODUCT((事故データ!$AO$4:$AO$364=W$92)*(事故データ!$X$4:$X$364=$C162)*(事故データ!$V$4:$V$364=1))</f>
        <v>0</v>
      </c>
      <c r="X162" s="642">
        <f>SUMPRODUCT((事故データ!$AO$4:$AO$364=X$92)*(事故データ!$X$4:$X$364=$C162)*(事故データ!$V$4:$V$364=1))</f>
        <v>0</v>
      </c>
      <c r="Y162" s="642">
        <f>SUMPRODUCT((事故データ!$AO$4:$AO$364=Y$92)*(事故データ!$X$4:$X$364=$C162)*(事故データ!$V$4:$V$364=1))</f>
        <v>0</v>
      </c>
      <c r="Z162" s="642">
        <f>SUMPRODUCT((事故データ!$AO$4:$AO$364=Z$92)*(事故データ!$X$4:$X$364=$C162)*(事故データ!$V$4:$V$364=1))</f>
        <v>0</v>
      </c>
      <c r="AA162" s="642">
        <f>SUMPRODUCT((事故データ!$AO$4:$AO$364=AA$92)*(事故データ!$X$4:$X$364=$C162)*(事故データ!$V$4:$V$364=1))</f>
        <v>0</v>
      </c>
      <c r="AB162" s="642">
        <f>SUMPRODUCT((事故データ!$AO$4:$AO$364=AB$92)*(事故データ!$X$4:$X$364=$C162)*(事故データ!$V$4:$V$364=1))</f>
        <v>0</v>
      </c>
      <c r="AC162" s="642">
        <f>SUMPRODUCT((事故データ!$AO$4:$AO$364=AC$92)*(事故データ!$X$4:$X$364=$C162)*(事故データ!$V$4:$V$364=1))</f>
        <v>0</v>
      </c>
      <c r="AD162" s="643">
        <f>SUMPRODUCT((事故データ!$AO$4:$AO$364=AD$92)*(事故データ!$X$4:$X$364=$C162)*(事故データ!$V$4:$V$364=1))</f>
        <v>0</v>
      </c>
    </row>
    <row r="163" spans="1:30">
      <c r="B163" s="543">
        <v>67</v>
      </c>
      <c r="C163" s="677">
        <f>項目入力!C76</f>
        <v>0</v>
      </c>
      <c r="D163" s="356">
        <f t="shared" si="14"/>
        <v>0</v>
      </c>
      <c r="E163" s="640">
        <f t="shared" si="15"/>
        <v>0</v>
      </c>
      <c r="F163" s="641">
        <f>SUMPRODUCT((事故データ!$AO$4:$AO$364=F$92)*(事故データ!$X$4:$X$364=$C163)*(事故データ!$V$4:$V$364=1))</f>
        <v>0</v>
      </c>
      <c r="G163" s="642">
        <f>SUMPRODUCT((事故データ!$AO$4:$AO$364=G$92)*(事故データ!$X$4:$X$364=$C163)*(事故データ!$V$4:$V$364=1))</f>
        <v>0</v>
      </c>
      <c r="H163" s="642">
        <f>SUMPRODUCT((事故データ!$AO$4:$AO$364=H$92)*(事故データ!$X$4:$X$364=$C163)*(事故データ!$V$4:$V$364=1))</f>
        <v>0</v>
      </c>
      <c r="I163" s="642">
        <f>SUMPRODUCT((事故データ!$AO$4:$AO$364=I$92)*(事故データ!$X$4:$X$364=$C163)*(事故データ!$V$4:$V$364=1))</f>
        <v>0</v>
      </c>
      <c r="J163" s="642">
        <f>SUMPRODUCT((事故データ!$AO$4:$AO$364=J$92)*(事故データ!$X$4:$X$364=$C163)*(事故データ!$V$4:$V$364=1))</f>
        <v>0</v>
      </c>
      <c r="K163" s="642">
        <f>SUMPRODUCT((事故データ!$AO$4:$AO$364=K$92)*(事故データ!$X$4:$X$364=$C163)*(事故データ!$V$4:$V$364=1))</f>
        <v>0</v>
      </c>
      <c r="L163" s="642">
        <f>SUMPRODUCT((事故データ!$AO$4:$AO$364=L$92)*(事故データ!$X$4:$X$364=$C163)*(事故データ!$V$4:$V$364=1))</f>
        <v>0</v>
      </c>
      <c r="M163" s="642">
        <f>SUMPRODUCT((事故データ!$AO$4:$AO$364=M$92)*(事故データ!$X$4:$X$364=$C163)*(事故データ!$V$4:$V$364=1))</f>
        <v>0</v>
      </c>
      <c r="N163" s="642">
        <f>SUMPRODUCT((事故データ!$AO$4:$AO$364=N$92)*(事故データ!$X$4:$X$364=$C163)*(事故データ!$V$4:$V$364=1))</f>
        <v>0</v>
      </c>
      <c r="O163" s="642">
        <f>SUMPRODUCT((事故データ!$AO$4:$AO$364=O$92)*(事故データ!$X$4:$X$364=$C163)*(事故データ!$V$4:$V$364=1))</f>
        <v>0</v>
      </c>
      <c r="P163" s="642">
        <f>SUMPRODUCT((事故データ!$AO$4:$AO$364=P$92)*(事故データ!$X$4:$X$364=$C163)*(事故データ!$V$4:$V$364=1))</f>
        <v>0</v>
      </c>
      <c r="Q163" s="642">
        <f>SUMPRODUCT((事故データ!$AO$4:$AO$364=Q$92)*(事故データ!$X$4:$X$364=$C163)*(事故データ!$V$4:$V$364=1))</f>
        <v>0</v>
      </c>
      <c r="R163" s="642">
        <f>SUMPRODUCT((事故データ!$AO$4:$AO$364=R$92)*(事故データ!$X$4:$X$364=$C163)*(事故データ!$V$4:$V$364=1))</f>
        <v>0</v>
      </c>
      <c r="S163" s="642">
        <f>SUMPRODUCT((事故データ!$AO$4:$AO$364=S$92)*(事故データ!$X$4:$X$364=$C163)*(事故データ!$V$4:$V$364=1))</f>
        <v>0</v>
      </c>
      <c r="T163" s="642">
        <f>SUMPRODUCT((事故データ!$AO$4:$AO$364=T$92)*(事故データ!$X$4:$X$364=$C163)*(事故データ!$V$4:$V$364=1))</f>
        <v>0</v>
      </c>
      <c r="U163" s="642">
        <f>SUMPRODUCT((事故データ!$AO$4:$AO$364=U$92)*(事故データ!$X$4:$X$364=$C163)*(事故データ!$V$4:$V$364=1))</f>
        <v>0</v>
      </c>
      <c r="V163" s="642">
        <f>SUMPRODUCT((事故データ!$AO$4:$AO$364=V$92)*(事故データ!$X$4:$X$364=$C163)*(事故データ!$V$4:$V$364=1))</f>
        <v>0</v>
      </c>
      <c r="W163" s="642">
        <f>SUMPRODUCT((事故データ!$AO$4:$AO$364=W$92)*(事故データ!$X$4:$X$364=$C163)*(事故データ!$V$4:$V$364=1))</f>
        <v>0</v>
      </c>
      <c r="X163" s="642">
        <f>SUMPRODUCT((事故データ!$AO$4:$AO$364=X$92)*(事故データ!$X$4:$X$364=$C163)*(事故データ!$V$4:$V$364=1))</f>
        <v>0</v>
      </c>
      <c r="Y163" s="642">
        <f>SUMPRODUCT((事故データ!$AO$4:$AO$364=Y$92)*(事故データ!$X$4:$X$364=$C163)*(事故データ!$V$4:$V$364=1))</f>
        <v>0</v>
      </c>
      <c r="Z163" s="642">
        <f>SUMPRODUCT((事故データ!$AO$4:$AO$364=Z$92)*(事故データ!$X$4:$X$364=$C163)*(事故データ!$V$4:$V$364=1))</f>
        <v>0</v>
      </c>
      <c r="AA163" s="642">
        <f>SUMPRODUCT((事故データ!$AO$4:$AO$364=AA$92)*(事故データ!$X$4:$X$364=$C163)*(事故データ!$V$4:$V$364=1))</f>
        <v>0</v>
      </c>
      <c r="AB163" s="642">
        <f>SUMPRODUCT((事故データ!$AO$4:$AO$364=AB$92)*(事故データ!$X$4:$X$364=$C163)*(事故データ!$V$4:$V$364=1))</f>
        <v>0</v>
      </c>
      <c r="AC163" s="642">
        <f>SUMPRODUCT((事故データ!$AO$4:$AO$364=AC$92)*(事故データ!$X$4:$X$364=$C163)*(事故データ!$V$4:$V$364=1))</f>
        <v>0</v>
      </c>
      <c r="AD163" s="643">
        <f>SUMPRODUCT((事故データ!$AO$4:$AO$364=AD$92)*(事故データ!$X$4:$X$364=$C163)*(事故データ!$V$4:$V$364=1))</f>
        <v>0</v>
      </c>
    </row>
    <row r="164" spans="1:30">
      <c r="B164" s="543">
        <v>68</v>
      </c>
      <c r="C164" s="677">
        <f>項目入力!C77</f>
        <v>0</v>
      </c>
      <c r="D164" s="356">
        <f t="shared" si="14"/>
        <v>0</v>
      </c>
      <c r="E164" s="640">
        <f t="shared" si="15"/>
        <v>0</v>
      </c>
      <c r="F164" s="641">
        <f>SUMPRODUCT((事故データ!$AO$4:$AO$364=F$92)*(事故データ!$X$4:$X$364=$C164)*(事故データ!$V$4:$V$364=1))</f>
        <v>0</v>
      </c>
      <c r="G164" s="642">
        <f>SUMPRODUCT((事故データ!$AO$4:$AO$364=G$92)*(事故データ!$X$4:$X$364=$C164)*(事故データ!$V$4:$V$364=1))</f>
        <v>0</v>
      </c>
      <c r="H164" s="642">
        <f>SUMPRODUCT((事故データ!$AO$4:$AO$364=H$92)*(事故データ!$X$4:$X$364=$C164)*(事故データ!$V$4:$V$364=1))</f>
        <v>0</v>
      </c>
      <c r="I164" s="642">
        <f>SUMPRODUCT((事故データ!$AO$4:$AO$364=I$92)*(事故データ!$X$4:$X$364=$C164)*(事故データ!$V$4:$V$364=1))</f>
        <v>0</v>
      </c>
      <c r="J164" s="642">
        <f>SUMPRODUCT((事故データ!$AO$4:$AO$364=J$92)*(事故データ!$X$4:$X$364=$C164)*(事故データ!$V$4:$V$364=1))</f>
        <v>0</v>
      </c>
      <c r="K164" s="642">
        <f>SUMPRODUCT((事故データ!$AO$4:$AO$364=K$92)*(事故データ!$X$4:$X$364=$C164)*(事故データ!$V$4:$V$364=1))</f>
        <v>0</v>
      </c>
      <c r="L164" s="642">
        <f>SUMPRODUCT((事故データ!$AO$4:$AO$364=L$92)*(事故データ!$X$4:$X$364=$C164)*(事故データ!$V$4:$V$364=1))</f>
        <v>0</v>
      </c>
      <c r="M164" s="642">
        <f>SUMPRODUCT((事故データ!$AO$4:$AO$364=M$92)*(事故データ!$X$4:$X$364=$C164)*(事故データ!$V$4:$V$364=1))</f>
        <v>0</v>
      </c>
      <c r="N164" s="642">
        <f>SUMPRODUCT((事故データ!$AO$4:$AO$364=N$92)*(事故データ!$X$4:$X$364=$C164)*(事故データ!$V$4:$V$364=1))</f>
        <v>0</v>
      </c>
      <c r="O164" s="642">
        <f>SUMPRODUCT((事故データ!$AO$4:$AO$364=O$92)*(事故データ!$X$4:$X$364=$C164)*(事故データ!$V$4:$V$364=1))</f>
        <v>0</v>
      </c>
      <c r="P164" s="642">
        <f>SUMPRODUCT((事故データ!$AO$4:$AO$364=P$92)*(事故データ!$X$4:$X$364=$C164)*(事故データ!$V$4:$V$364=1))</f>
        <v>0</v>
      </c>
      <c r="Q164" s="642">
        <f>SUMPRODUCT((事故データ!$AO$4:$AO$364=Q$92)*(事故データ!$X$4:$X$364=$C164)*(事故データ!$V$4:$V$364=1))</f>
        <v>0</v>
      </c>
      <c r="R164" s="642">
        <f>SUMPRODUCT((事故データ!$AO$4:$AO$364=R$92)*(事故データ!$X$4:$X$364=$C164)*(事故データ!$V$4:$V$364=1))</f>
        <v>0</v>
      </c>
      <c r="S164" s="642">
        <f>SUMPRODUCT((事故データ!$AO$4:$AO$364=S$92)*(事故データ!$X$4:$X$364=$C164)*(事故データ!$V$4:$V$364=1))</f>
        <v>0</v>
      </c>
      <c r="T164" s="642">
        <f>SUMPRODUCT((事故データ!$AO$4:$AO$364=T$92)*(事故データ!$X$4:$X$364=$C164)*(事故データ!$V$4:$V$364=1))</f>
        <v>0</v>
      </c>
      <c r="U164" s="642">
        <f>SUMPRODUCT((事故データ!$AO$4:$AO$364=U$92)*(事故データ!$X$4:$X$364=$C164)*(事故データ!$V$4:$V$364=1))</f>
        <v>0</v>
      </c>
      <c r="V164" s="642">
        <f>SUMPRODUCT((事故データ!$AO$4:$AO$364=V$92)*(事故データ!$X$4:$X$364=$C164)*(事故データ!$V$4:$V$364=1))</f>
        <v>0</v>
      </c>
      <c r="W164" s="642">
        <f>SUMPRODUCT((事故データ!$AO$4:$AO$364=W$92)*(事故データ!$X$4:$X$364=$C164)*(事故データ!$V$4:$V$364=1))</f>
        <v>0</v>
      </c>
      <c r="X164" s="642">
        <f>SUMPRODUCT((事故データ!$AO$4:$AO$364=X$92)*(事故データ!$X$4:$X$364=$C164)*(事故データ!$V$4:$V$364=1))</f>
        <v>0</v>
      </c>
      <c r="Y164" s="642">
        <f>SUMPRODUCT((事故データ!$AO$4:$AO$364=Y$92)*(事故データ!$X$4:$X$364=$C164)*(事故データ!$V$4:$V$364=1))</f>
        <v>0</v>
      </c>
      <c r="Z164" s="642">
        <f>SUMPRODUCT((事故データ!$AO$4:$AO$364=Z$92)*(事故データ!$X$4:$X$364=$C164)*(事故データ!$V$4:$V$364=1))</f>
        <v>0</v>
      </c>
      <c r="AA164" s="642">
        <f>SUMPRODUCT((事故データ!$AO$4:$AO$364=AA$92)*(事故データ!$X$4:$X$364=$C164)*(事故データ!$V$4:$V$364=1))</f>
        <v>0</v>
      </c>
      <c r="AB164" s="642">
        <f>SUMPRODUCT((事故データ!$AO$4:$AO$364=AB$92)*(事故データ!$X$4:$X$364=$C164)*(事故データ!$V$4:$V$364=1))</f>
        <v>0</v>
      </c>
      <c r="AC164" s="642">
        <f>SUMPRODUCT((事故データ!$AO$4:$AO$364=AC$92)*(事故データ!$X$4:$X$364=$C164)*(事故データ!$V$4:$V$364=1))</f>
        <v>0</v>
      </c>
      <c r="AD164" s="643">
        <f>SUMPRODUCT((事故データ!$AO$4:$AO$364=AD$92)*(事故データ!$X$4:$X$364=$C164)*(事故データ!$V$4:$V$364=1))</f>
        <v>0</v>
      </c>
    </row>
    <row r="165" spans="1:30">
      <c r="B165" s="543">
        <v>69</v>
      </c>
      <c r="C165" s="677">
        <f>項目入力!C78</f>
        <v>0</v>
      </c>
      <c r="D165" s="356">
        <f t="shared" si="14"/>
        <v>0</v>
      </c>
      <c r="E165" s="640">
        <f t="shared" si="15"/>
        <v>0</v>
      </c>
      <c r="F165" s="641">
        <f>SUMPRODUCT((事故データ!$AO$4:$AO$364=F$92)*(事故データ!$X$4:$X$364=$C165)*(事故データ!$V$4:$V$364=1))</f>
        <v>0</v>
      </c>
      <c r="G165" s="642">
        <f>SUMPRODUCT((事故データ!$AO$4:$AO$364=G$92)*(事故データ!$X$4:$X$364=$C165)*(事故データ!$V$4:$V$364=1))</f>
        <v>0</v>
      </c>
      <c r="H165" s="642">
        <f>SUMPRODUCT((事故データ!$AO$4:$AO$364=H$92)*(事故データ!$X$4:$X$364=$C165)*(事故データ!$V$4:$V$364=1))</f>
        <v>0</v>
      </c>
      <c r="I165" s="642">
        <f>SUMPRODUCT((事故データ!$AO$4:$AO$364=I$92)*(事故データ!$X$4:$X$364=$C165)*(事故データ!$V$4:$V$364=1))</f>
        <v>0</v>
      </c>
      <c r="J165" s="642">
        <f>SUMPRODUCT((事故データ!$AO$4:$AO$364=J$92)*(事故データ!$X$4:$X$364=$C165)*(事故データ!$V$4:$V$364=1))</f>
        <v>0</v>
      </c>
      <c r="K165" s="642">
        <f>SUMPRODUCT((事故データ!$AO$4:$AO$364=K$92)*(事故データ!$X$4:$X$364=$C165)*(事故データ!$V$4:$V$364=1))</f>
        <v>0</v>
      </c>
      <c r="L165" s="642">
        <f>SUMPRODUCT((事故データ!$AO$4:$AO$364=L$92)*(事故データ!$X$4:$X$364=$C165)*(事故データ!$V$4:$V$364=1))</f>
        <v>0</v>
      </c>
      <c r="M165" s="642">
        <f>SUMPRODUCT((事故データ!$AO$4:$AO$364=M$92)*(事故データ!$X$4:$X$364=$C165)*(事故データ!$V$4:$V$364=1))</f>
        <v>0</v>
      </c>
      <c r="N165" s="642">
        <f>SUMPRODUCT((事故データ!$AO$4:$AO$364=N$92)*(事故データ!$X$4:$X$364=$C165)*(事故データ!$V$4:$V$364=1))</f>
        <v>0</v>
      </c>
      <c r="O165" s="642">
        <f>SUMPRODUCT((事故データ!$AO$4:$AO$364=O$92)*(事故データ!$X$4:$X$364=$C165)*(事故データ!$V$4:$V$364=1))</f>
        <v>0</v>
      </c>
      <c r="P165" s="642">
        <f>SUMPRODUCT((事故データ!$AO$4:$AO$364=P$92)*(事故データ!$X$4:$X$364=$C165)*(事故データ!$V$4:$V$364=1))</f>
        <v>0</v>
      </c>
      <c r="Q165" s="642">
        <f>SUMPRODUCT((事故データ!$AO$4:$AO$364=Q$92)*(事故データ!$X$4:$X$364=$C165)*(事故データ!$V$4:$V$364=1))</f>
        <v>0</v>
      </c>
      <c r="R165" s="642">
        <f>SUMPRODUCT((事故データ!$AO$4:$AO$364=R$92)*(事故データ!$X$4:$X$364=$C165)*(事故データ!$V$4:$V$364=1))</f>
        <v>0</v>
      </c>
      <c r="S165" s="642">
        <f>SUMPRODUCT((事故データ!$AO$4:$AO$364=S$92)*(事故データ!$X$4:$X$364=$C165)*(事故データ!$V$4:$V$364=1))</f>
        <v>0</v>
      </c>
      <c r="T165" s="642">
        <f>SUMPRODUCT((事故データ!$AO$4:$AO$364=T$92)*(事故データ!$X$4:$X$364=$C165)*(事故データ!$V$4:$V$364=1))</f>
        <v>0</v>
      </c>
      <c r="U165" s="642">
        <f>SUMPRODUCT((事故データ!$AO$4:$AO$364=U$92)*(事故データ!$X$4:$X$364=$C165)*(事故データ!$V$4:$V$364=1))</f>
        <v>0</v>
      </c>
      <c r="V165" s="642">
        <f>SUMPRODUCT((事故データ!$AO$4:$AO$364=V$92)*(事故データ!$X$4:$X$364=$C165)*(事故データ!$V$4:$V$364=1))</f>
        <v>0</v>
      </c>
      <c r="W165" s="642">
        <f>SUMPRODUCT((事故データ!$AO$4:$AO$364=W$92)*(事故データ!$X$4:$X$364=$C165)*(事故データ!$V$4:$V$364=1))</f>
        <v>0</v>
      </c>
      <c r="X165" s="642">
        <f>SUMPRODUCT((事故データ!$AO$4:$AO$364=X$92)*(事故データ!$X$4:$X$364=$C165)*(事故データ!$V$4:$V$364=1))</f>
        <v>0</v>
      </c>
      <c r="Y165" s="642">
        <f>SUMPRODUCT((事故データ!$AO$4:$AO$364=Y$92)*(事故データ!$X$4:$X$364=$C165)*(事故データ!$V$4:$V$364=1))</f>
        <v>0</v>
      </c>
      <c r="Z165" s="642">
        <f>SUMPRODUCT((事故データ!$AO$4:$AO$364=Z$92)*(事故データ!$X$4:$X$364=$C165)*(事故データ!$V$4:$V$364=1))</f>
        <v>0</v>
      </c>
      <c r="AA165" s="642">
        <f>SUMPRODUCT((事故データ!$AO$4:$AO$364=AA$92)*(事故データ!$X$4:$X$364=$C165)*(事故データ!$V$4:$V$364=1))</f>
        <v>0</v>
      </c>
      <c r="AB165" s="642">
        <f>SUMPRODUCT((事故データ!$AO$4:$AO$364=AB$92)*(事故データ!$X$4:$X$364=$C165)*(事故データ!$V$4:$V$364=1))</f>
        <v>0</v>
      </c>
      <c r="AC165" s="642">
        <f>SUMPRODUCT((事故データ!$AO$4:$AO$364=AC$92)*(事故データ!$X$4:$X$364=$C165)*(事故データ!$V$4:$V$364=1))</f>
        <v>0</v>
      </c>
      <c r="AD165" s="643">
        <f>SUMPRODUCT((事故データ!$AO$4:$AO$364=AD$92)*(事故データ!$X$4:$X$364=$C165)*(事故データ!$V$4:$V$364=1))</f>
        <v>0</v>
      </c>
    </row>
    <row r="166" spans="1:30">
      <c r="B166" s="543">
        <v>70</v>
      </c>
      <c r="C166" s="677">
        <f>項目入力!C79</f>
        <v>0</v>
      </c>
      <c r="D166" s="356">
        <f t="shared" si="14"/>
        <v>0</v>
      </c>
      <c r="E166" s="640">
        <f t="shared" si="15"/>
        <v>0</v>
      </c>
      <c r="F166" s="641">
        <f>SUMPRODUCT((事故データ!$AO$4:$AO$364=F$92)*(事故データ!$X$4:$X$364=$C166)*(事故データ!$V$4:$V$364=1))</f>
        <v>0</v>
      </c>
      <c r="G166" s="642">
        <f>SUMPRODUCT((事故データ!$AO$4:$AO$364=G$92)*(事故データ!$X$4:$X$364=$C166)*(事故データ!$V$4:$V$364=1))</f>
        <v>0</v>
      </c>
      <c r="H166" s="642">
        <f>SUMPRODUCT((事故データ!$AO$4:$AO$364=H$92)*(事故データ!$X$4:$X$364=$C166)*(事故データ!$V$4:$V$364=1))</f>
        <v>0</v>
      </c>
      <c r="I166" s="642">
        <f>SUMPRODUCT((事故データ!$AO$4:$AO$364=I$92)*(事故データ!$X$4:$X$364=$C166)*(事故データ!$V$4:$V$364=1))</f>
        <v>0</v>
      </c>
      <c r="J166" s="642">
        <f>SUMPRODUCT((事故データ!$AO$4:$AO$364=J$92)*(事故データ!$X$4:$X$364=$C166)*(事故データ!$V$4:$V$364=1))</f>
        <v>0</v>
      </c>
      <c r="K166" s="642">
        <f>SUMPRODUCT((事故データ!$AO$4:$AO$364=K$92)*(事故データ!$X$4:$X$364=$C166)*(事故データ!$V$4:$V$364=1))</f>
        <v>0</v>
      </c>
      <c r="L166" s="642">
        <f>SUMPRODUCT((事故データ!$AO$4:$AO$364=L$92)*(事故データ!$X$4:$X$364=$C166)*(事故データ!$V$4:$V$364=1))</f>
        <v>0</v>
      </c>
      <c r="M166" s="642">
        <f>SUMPRODUCT((事故データ!$AO$4:$AO$364=M$92)*(事故データ!$X$4:$X$364=$C166)*(事故データ!$V$4:$V$364=1))</f>
        <v>0</v>
      </c>
      <c r="N166" s="642">
        <f>SUMPRODUCT((事故データ!$AO$4:$AO$364=N$92)*(事故データ!$X$4:$X$364=$C166)*(事故データ!$V$4:$V$364=1))</f>
        <v>0</v>
      </c>
      <c r="O166" s="642">
        <f>SUMPRODUCT((事故データ!$AO$4:$AO$364=O$92)*(事故データ!$X$4:$X$364=$C166)*(事故データ!$V$4:$V$364=1))</f>
        <v>0</v>
      </c>
      <c r="P166" s="642">
        <f>SUMPRODUCT((事故データ!$AO$4:$AO$364=P$92)*(事故データ!$X$4:$X$364=$C166)*(事故データ!$V$4:$V$364=1))</f>
        <v>0</v>
      </c>
      <c r="Q166" s="642">
        <f>SUMPRODUCT((事故データ!$AO$4:$AO$364=Q$92)*(事故データ!$X$4:$X$364=$C166)*(事故データ!$V$4:$V$364=1))</f>
        <v>0</v>
      </c>
      <c r="R166" s="642">
        <f>SUMPRODUCT((事故データ!$AO$4:$AO$364=R$92)*(事故データ!$X$4:$X$364=$C166)*(事故データ!$V$4:$V$364=1))</f>
        <v>0</v>
      </c>
      <c r="S166" s="642">
        <f>SUMPRODUCT((事故データ!$AO$4:$AO$364=S$92)*(事故データ!$X$4:$X$364=$C166)*(事故データ!$V$4:$V$364=1))</f>
        <v>0</v>
      </c>
      <c r="T166" s="642">
        <f>SUMPRODUCT((事故データ!$AO$4:$AO$364=T$92)*(事故データ!$X$4:$X$364=$C166)*(事故データ!$V$4:$V$364=1))</f>
        <v>0</v>
      </c>
      <c r="U166" s="642">
        <f>SUMPRODUCT((事故データ!$AO$4:$AO$364=U$92)*(事故データ!$X$4:$X$364=$C166)*(事故データ!$V$4:$V$364=1))</f>
        <v>0</v>
      </c>
      <c r="V166" s="642">
        <f>SUMPRODUCT((事故データ!$AO$4:$AO$364=V$92)*(事故データ!$X$4:$X$364=$C166)*(事故データ!$V$4:$V$364=1))</f>
        <v>0</v>
      </c>
      <c r="W166" s="642">
        <f>SUMPRODUCT((事故データ!$AO$4:$AO$364=W$92)*(事故データ!$X$4:$X$364=$C166)*(事故データ!$V$4:$V$364=1))</f>
        <v>0</v>
      </c>
      <c r="X166" s="642">
        <f>SUMPRODUCT((事故データ!$AO$4:$AO$364=X$92)*(事故データ!$X$4:$X$364=$C166)*(事故データ!$V$4:$V$364=1))</f>
        <v>0</v>
      </c>
      <c r="Y166" s="642">
        <f>SUMPRODUCT((事故データ!$AO$4:$AO$364=Y$92)*(事故データ!$X$4:$X$364=$C166)*(事故データ!$V$4:$V$364=1))</f>
        <v>0</v>
      </c>
      <c r="Z166" s="642">
        <f>SUMPRODUCT((事故データ!$AO$4:$AO$364=Z$92)*(事故データ!$X$4:$X$364=$C166)*(事故データ!$V$4:$V$364=1))</f>
        <v>0</v>
      </c>
      <c r="AA166" s="642">
        <f>SUMPRODUCT((事故データ!$AO$4:$AO$364=AA$92)*(事故データ!$X$4:$X$364=$C166)*(事故データ!$V$4:$V$364=1))</f>
        <v>0</v>
      </c>
      <c r="AB166" s="642">
        <f>SUMPRODUCT((事故データ!$AO$4:$AO$364=AB$92)*(事故データ!$X$4:$X$364=$C166)*(事故データ!$V$4:$V$364=1))</f>
        <v>0</v>
      </c>
      <c r="AC166" s="642">
        <f>SUMPRODUCT((事故データ!$AO$4:$AO$364=AC$92)*(事故データ!$X$4:$X$364=$C166)*(事故データ!$V$4:$V$364=1))</f>
        <v>0</v>
      </c>
      <c r="AD166" s="643">
        <f>SUMPRODUCT((事故データ!$AO$4:$AO$364=AD$92)*(事故データ!$X$4:$X$364=$C166)*(事故データ!$V$4:$V$364=1))</f>
        <v>0</v>
      </c>
    </row>
    <row r="167" spans="1:30">
      <c r="B167" s="543">
        <v>71</v>
      </c>
      <c r="C167" s="677">
        <f>項目入力!C80</f>
        <v>0</v>
      </c>
      <c r="D167" s="356">
        <f t="shared" si="14"/>
        <v>0</v>
      </c>
      <c r="E167" s="640">
        <f t="shared" si="15"/>
        <v>0</v>
      </c>
      <c r="F167" s="641">
        <f>SUMPRODUCT((事故データ!$AO$4:$AO$364=F$92)*(事故データ!$X$4:$X$364=$C167)*(事故データ!$V$4:$V$364=1))</f>
        <v>0</v>
      </c>
      <c r="G167" s="642">
        <f>SUMPRODUCT((事故データ!$AO$4:$AO$364=G$92)*(事故データ!$X$4:$X$364=$C167)*(事故データ!$V$4:$V$364=1))</f>
        <v>0</v>
      </c>
      <c r="H167" s="642">
        <f>SUMPRODUCT((事故データ!$AO$4:$AO$364=H$92)*(事故データ!$X$4:$X$364=$C167)*(事故データ!$V$4:$V$364=1))</f>
        <v>0</v>
      </c>
      <c r="I167" s="642">
        <f>SUMPRODUCT((事故データ!$AO$4:$AO$364=I$92)*(事故データ!$X$4:$X$364=$C167)*(事故データ!$V$4:$V$364=1))</f>
        <v>0</v>
      </c>
      <c r="J167" s="642">
        <f>SUMPRODUCT((事故データ!$AO$4:$AO$364=J$92)*(事故データ!$X$4:$X$364=$C167)*(事故データ!$V$4:$V$364=1))</f>
        <v>0</v>
      </c>
      <c r="K167" s="642">
        <f>SUMPRODUCT((事故データ!$AO$4:$AO$364=K$92)*(事故データ!$X$4:$X$364=$C167)*(事故データ!$V$4:$V$364=1))</f>
        <v>0</v>
      </c>
      <c r="L167" s="642">
        <f>SUMPRODUCT((事故データ!$AO$4:$AO$364=L$92)*(事故データ!$X$4:$X$364=$C167)*(事故データ!$V$4:$V$364=1))</f>
        <v>0</v>
      </c>
      <c r="M167" s="642">
        <f>SUMPRODUCT((事故データ!$AO$4:$AO$364=M$92)*(事故データ!$X$4:$X$364=$C167)*(事故データ!$V$4:$V$364=1))</f>
        <v>0</v>
      </c>
      <c r="N167" s="642">
        <f>SUMPRODUCT((事故データ!$AO$4:$AO$364=N$92)*(事故データ!$X$4:$X$364=$C167)*(事故データ!$V$4:$V$364=1))</f>
        <v>0</v>
      </c>
      <c r="O167" s="642">
        <f>SUMPRODUCT((事故データ!$AO$4:$AO$364=O$92)*(事故データ!$X$4:$X$364=$C167)*(事故データ!$V$4:$V$364=1))</f>
        <v>0</v>
      </c>
      <c r="P167" s="642">
        <f>SUMPRODUCT((事故データ!$AO$4:$AO$364=P$92)*(事故データ!$X$4:$X$364=$C167)*(事故データ!$V$4:$V$364=1))</f>
        <v>0</v>
      </c>
      <c r="Q167" s="642">
        <f>SUMPRODUCT((事故データ!$AO$4:$AO$364=Q$92)*(事故データ!$X$4:$X$364=$C167)*(事故データ!$V$4:$V$364=1))</f>
        <v>0</v>
      </c>
      <c r="R167" s="642">
        <f>SUMPRODUCT((事故データ!$AO$4:$AO$364=R$92)*(事故データ!$X$4:$X$364=$C167)*(事故データ!$V$4:$V$364=1))</f>
        <v>0</v>
      </c>
      <c r="S167" s="642">
        <f>SUMPRODUCT((事故データ!$AO$4:$AO$364=S$92)*(事故データ!$X$4:$X$364=$C167)*(事故データ!$V$4:$V$364=1))</f>
        <v>0</v>
      </c>
      <c r="T167" s="642">
        <f>SUMPRODUCT((事故データ!$AO$4:$AO$364=T$92)*(事故データ!$X$4:$X$364=$C167)*(事故データ!$V$4:$V$364=1))</f>
        <v>0</v>
      </c>
      <c r="U167" s="642">
        <f>SUMPRODUCT((事故データ!$AO$4:$AO$364=U$92)*(事故データ!$X$4:$X$364=$C167)*(事故データ!$V$4:$V$364=1))</f>
        <v>0</v>
      </c>
      <c r="V167" s="642">
        <f>SUMPRODUCT((事故データ!$AO$4:$AO$364=V$92)*(事故データ!$X$4:$X$364=$C167)*(事故データ!$V$4:$V$364=1))</f>
        <v>0</v>
      </c>
      <c r="W167" s="642">
        <f>SUMPRODUCT((事故データ!$AO$4:$AO$364=W$92)*(事故データ!$X$4:$X$364=$C167)*(事故データ!$V$4:$V$364=1))</f>
        <v>0</v>
      </c>
      <c r="X167" s="642">
        <f>SUMPRODUCT((事故データ!$AO$4:$AO$364=X$92)*(事故データ!$X$4:$X$364=$C167)*(事故データ!$V$4:$V$364=1))</f>
        <v>0</v>
      </c>
      <c r="Y167" s="642">
        <f>SUMPRODUCT((事故データ!$AO$4:$AO$364=Y$92)*(事故データ!$X$4:$X$364=$C167)*(事故データ!$V$4:$V$364=1))</f>
        <v>0</v>
      </c>
      <c r="Z167" s="642">
        <f>SUMPRODUCT((事故データ!$AO$4:$AO$364=Z$92)*(事故データ!$X$4:$X$364=$C167)*(事故データ!$V$4:$V$364=1))</f>
        <v>0</v>
      </c>
      <c r="AA167" s="642">
        <f>SUMPRODUCT((事故データ!$AO$4:$AO$364=AA$92)*(事故データ!$X$4:$X$364=$C167)*(事故データ!$V$4:$V$364=1))</f>
        <v>0</v>
      </c>
      <c r="AB167" s="642">
        <f>SUMPRODUCT((事故データ!$AO$4:$AO$364=AB$92)*(事故データ!$X$4:$X$364=$C167)*(事故データ!$V$4:$V$364=1))</f>
        <v>0</v>
      </c>
      <c r="AC167" s="642">
        <f>SUMPRODUCT((事故データ!$AO$4:$AO$364=AC$92)*(事故データ!$X$4:$X$364=$C167)*(事故データ!$V$4:$V$364=1))</f>
        <v>0</v>
      </c>
      <c r="AD167" s="643">
        <f>SUMPRODUCT((事故データ!$AO$4:$AO$364=AD$92)*(事故データ!$X$4:$X$364=$C167)*(事故データ!$V$4:$V$364=1))</f>
        <v>0</v>
      </c>
    </row>
    <row r="168" spans="1:30">
      <c r="B168" s="543">
        <v>72</v>
      </c>
      <c r="C168" s="677">
        <f>項目入力!C81</f>
        <v>0</v>
      </c>
      <c r="D168" s="356">
        <f t="shared" si="14"/>
        <v>0</v>
      </c>
      <c r="E168" s="640">
        <f t="shared" si="15"/>
        <v>0</v>
      </c>
      <c r="F168" s="641">
        <f>SUMPRODUCT((事故データ!$AO$4:$AO$364=F$92)*(事故データ!$X$4:$X$364=$C168)*(事故データ!$V$4:$V$364=1))</f>
        <v>0</v>
      </c>
      <c r="G168" s="642">
        <f>SUMPRODUCT((事故データ!$AO$4:$AO$364=G$92)*(事故データ!$X$4:$X$364=$C168)*(事故データ!$V$4:$V$364=1))</f>
        <v>0</v>
      </c>
      <c r="H168" s="642">
        <f>SUMPRODUCT((事故データ!$AO$4:$AO$364=H$92)*(事故データ!$X$4:$X$364=$C168)*(事故データ!$V$4:$V$364=1))</f>
        <v>0</v>
      </c>
      <c r="I168" s="642">
        <f>SUMPRODUCT((事故データ!$AO$4:$AO$364=I$92)*(事故データ!$X$4:$X$364=$C168)*(事故データ!$V$4:$V$364=1))</f>
        <v>0</v>
      </c>
      <c r="J168" s="642">
        <f>SUMPRODUCT((事故データ!$AO$4:$AO$364=J$92)*(事故データ!$X$4:$X$364=$C168)*(事故データ!$V$4:$V$364=1))</f>
        <v>0</v>
      </c>
      <c r="K168" s="642">
        <f>SUMPRODUCT((事故データ!$AO$4:$AO$364=K$92)*(事故データ!$X$4:$X$364=$C168)*(事故データ!$V$4:$V$364=1))</f>
        <v>0</v>
      </c>
      <c r="L168" s="642">
        <f>SUMPRODUCT((事故データ!$AO$4:$AO$364=L$92)*(事故データ!$X$4:$X$364=$C168)*(事故データ!$V$4:$V$364=1))</f>
        <v>0</v>
      </c>
      <c r="M168" s="642">
        <f>SUMPRODUCT((事故データ!$AO$4:$AO$364=M$92)*(事故データ!$X$4:$X$364=$C168)*(事故データ!$V$4:$V$364=1))</f>
        <v>0</v>
      </c>
      <c r="N168" s="642">
        <f>SUMPRODUCT((事故データ!$AO$4:$AO$364=N$92)*(事故データ!$X$4:$X$364=$C168)*(事故データ!$V$4:$V$364=1))</f>
        <v>0</v>
      </c>
      <c r="O168" s="642">
        <f>SUMPRODUCT((事故データ!$AO$4:$AO$364=O$92)*(事故データ!$X$4:$X$364=$C168)*(事故データ!$V$4:$V$364=1))</f>
        <v>0</v>
      </c>
      <c r="P168" s="642">
        <f>SUMPRODUCT((事故データ!$AO$4:$AO$364=P$92)*(事故データ!$X$4:$X$364=$C168)*(事故データ!$V$4:$V$364=1))</f>
        <v>0</v>
      </c>
      <c r="Q168" s="642">
        <f>SUMPRODUCT((事故データ!$AO$4:$AO$364=Q$92)*(事故データ!$X$4:$X$364=$C168)*(事故データ!$V$4:$V$364=1))</f>
        <v>0</v>
      </c>
      <c r="R168" s="642">
        <f>SUMPRODUCT((事故データ!$AO$4:$AO$364=R$92)*(事故データ!$X$4:$X$364=$C168)*(事故データ!$V$4:$V$364=1))</f>
        <v>0</v>
      </c>
      <c r="S168" s="642">
        <f>SUMPRODUCT((事故データ!$AO$4:$AO$364=S$92)*(事故データ!$X$4:$X$364=$C168)*(事故データ!$V$4:$V$364=1))</f>
        <v>0</v>
      </c>
      <c r="T168" s="642">
        <f>SUMPRODUCT((事故データ!$AO$4:$AO$364=T$92)*(事故データ!$X$4:$X$364=$C168)*(事故データ!$V$4:$V$364=1))</f>
        <v>0</v>
      </c>
      <c r="U168" s="642">
        <f>SUMPRODUCT((事故データ!$AO$4:$AO$364=U$92)*(事故データ!$X$4:$X$364=$C168)*(事故データ!$V$4:$V$364=1))</f>
        <v>0</v>
      </c>
      <c r="V168" s="642">
        <f>SUMPRODUCT((事故データ!$AO$4:$AO$364=V$92)*(事故データ!$X$4:$X$364=$C168)*(事故データ!$V$4:$V$364=1))</f>
        <v>0</v>
      </c>
      <c r="W168" s="642">
        <f>SUMPRODUCT((事故データ!$AO$4:$AO$364=W$92)*(事故データ!$X$4:$X$364=$C168)*(事故データ!$V$4:$V$364=1))</f>
        <v>0</v>
      </c>
      <c r="X168" s="642">
        <f>SUMPRODUCT((事故データ!$AO$4:$AO$364=X$92)*(事故データ!$X$4:$X$364=$C168)*(事故データ!$V$4:$V$364=1))</f>
        <v>0</v>
      </c>
      <c r="Y168" s="642">
        <f>SUMPRODUCT((事故データ!$AO$4:$AO$364=Y$92)*(事故データ!$X$4:$X$364=$C168)*(事故データ!$V$4:$V$364=1))</f>
        <v>0</v>
      </c>
      <c r="Z168" s="642">
        <f>SUMPRODUCT((事故データ!$AO$4:$AO$364=Z$92)*(事故データ!$X$4:$X$364=$C168)*(事故データ!$V$4:$V$364=1))</f>
        <v>0</v>
      </c>
      <c r="AA168" s="642">
        <f>SUMPRODUCT((事故データ!$AO$4:$AO$364=AA$92)*(事故データ!$X$4:$X$364=$C168)*(事故データ!$V$4:$V$364=1))</f>
        <v>0</v>
      </c>
      <c r="AB168" s="642">
        <f>SUMPRODUCT((事故データ!$AO$4:$AO$364=AB$92)*(事故データ!$X$4:$X$364=$C168)*(事故データ!$V$4:$V$364=1))</f>
        <v>0</v>
      </c>
      <c r="AC168" s="642">
        <f>SUMPRODUCT((事故データ!$AO$4:$AO$364=AC$92)*(事故データ!$X$4:$X$364=$C168)*(事故データ!$V$4:$V$364=1))</f>
        <v>0</v>
      </c>
      <c r="AD168" s="643">
        <f>SUMPRODUCT((事故データ!$AO$4:$AO$364=AD$92)*(事故データ!$X$4:$X$364=$C168)*(事故データ!$V$4:$V$364=1))</f>
        <v>0</v>
      </c>
    </row>
    <row r="169" spans="1:30">
      <c r="B169" s="543">
        <v>73</v>
      </c>
      <c r="C169" s="677">
        <f>項目入力!C82</f>
        <v>0</v>
      </c>
      <c r="D169" s="356">
        <f t="shared" si="14"/>
        <v>0</v>
      </c>
      <c r="E169" s="640">
        <f t="shared" si="15"/>
        <v>0</v>
      </c>
      <c r="F169" s="641">
        <f>SUMPRODUCT((事故データ!$AO$4:$AO$364=F$92)*(事故データ!$X$4:$X$364=$C169)*(事故データ!$V$4:$V$364=1))</f>
        <v>0</v>
      </c>
      <c r="G169" s="642">
        <f>SUMPRODUCT((事故データ!$AO$4:$AO$364=G$92)*(事故データ!$X$4:$X$364=$C169)*(事故データ!$V$4:$V$364=1))</f>
        <v>0</v>
      </c>
      <c r="H169" s="642">
        <f>SUMPRODUCT((事故データ!$AO$4:$AO$364=H$92)*(事故データ!$X$4:$X$364=$C169)*(事故データ!$V$4:$V$364=1))</f>
        <v>0</v>
      </c>
      <c r="I169" s="642">
        <f>SUMPRODUCT((事故データ!$AO$4:$AO$364=I$92)*(事故データ!$X$4:$X$364=$C169)*(事故データ!$V$4:$V$364=1))</f>
        <v>0</v>
      </c>
      <c r="J169" s="642">
        <f>SUMPRODUCT((事故データ!$AO$4:$AO$364=J$92)*(事故データ!$X$4:$X$364=$C169)*(事故データ!$V$4:$V$364=1))</f>
        <v>0</v>
      </c>
      <c r="K169" s="642">
        <f>SUMPRODUCT((事故データ!$AO$4:$AO$364=K$92)*(事故データ!$X$4:$X$364=$C169)*(事故データ!$V$4:$V$364=1))</f>
        <v>0</v>
      </c>
      <c r="L169" s="642">
        <f>SUMPRODUCT((事故データ!$AO$4:$AO$364=L$92)*(事故データ!$X$4:$X$364=$C169)*(事故データ!$V$4:$V$364=1))</f>
        <v>0</v>
      </c>
      <c r="M169" s="642">
        <f>SUMPRODUCT((事故データ!$AO$4:$AO$364=M$92)*(事故データ!$X$4:$X$364=$C169)*(事故データ!$V$4:$V$364=1))</f>
        <v>0</v>
      </c>
      <c r="N169" s="642">
        <f>SUMPRODUCT((事故データ!$AO$4:$AO$364=N$92)*(事故データ!$X$4:$X$364=$C169)*(事故データ!$V$4:$V$364=1))</f>
        <v>0</v>
      </c>
      <c r="O169" s="642">
        <f>SUMPRODUCT((事故データ!$AO$4:$AO$364=O$92)*(事故データ!$X$4:$X$364=$C169)*(事故データ!$V$4:$V$364=1))</f>
        <v>0</v>
      </c>
      <c r="P169" s="642">
        <f>SUMPRODUCT((事故データ!$AO$4:$AO$364=P$92)*(事故データ!$X$4:$X$364=$C169)*(事故データ!$V$4:$V$364=1))</f>
        <v>0</v>
      </c>
      <c r="Q169" s="642">
        <f>SUMPRODUCT((事故データ!$AO$4:$AO$364=Q$92)*(事故データ!$X$4:$X$364=$C169)*(事故データ!$V$4:$V$364=1))</f>
        <v>0</v>
      </c>
      <c r="R169" s="642">
        <f>SUMPRODUCT((事故データ!$AO$4:$AO$364=R$92)*(事故データ!$X$4:$X$364=$C169)*(事故データ!$V$4:$V$364=1))</f>
        <v>0</v>
      </c>
      <c r="S169" s="642">
        <f>SUMPRODUCT((事故データ!$AO$4:$AO$364=S$92)*(事故データ!$X$4:$X$364=$C169)*(事故データ!$V$4:$V$364=1))</f>
        <v>0</v>
      </c>
      <c r="T169" s="642">
        <f>SUMPRODUCT((事故データ!$AO$4:$AO$364=T$92)*(事故データ!$X$4:$X$364=$C169)*(事故データ!$V$4:$V$364=1))</f>
        <v>0</v>
      </c>
      <c r="U169" s="642">
        <f>SUMPRODUCT((事故データ!$AO$4:$AO$364=U$92)*(事故データ!$X$4:$X$364=$C169)*(事故データ!$V$4:$V$364=1))</f>
        <v>0</v>
      </c>
      <c r="V169" s="642">
        <f>SUMPRODUCT((事故データ!$AO$4:$AO$364=V$92)*(事故データ!$X$4:$X$364=$C169)*(事故データ!$V$4:$V$364=1))</f>
        <v>0</v>
      </c>
      <c r="W169" s="642">
        <f>SUMPRODUCT((事故データ!$AO$4:$AO$364=W$92)*(事故データ!$X$4:$X$364=$C169)*(事故データ!$V$4:$V$364=1))</f>
        <v>0</v>
      </c>
      <c r="X169" s="642">
        <f>SUMPRODUCT((事故データ!$AO$4:$AO$364=X$92)*(事故データ!$X$4:$X$364=$C169)*(事故データ!$V$4:$V$364=1))</f>
        <v>0</v>
      </c>
      <c r="Y169" s="642">
        <f>SUMPRODUCT((事故データ!$AO$4:$AO$364=Y$92)*(事故データ!$X$4:$X$364=$C169)*(事故データ!$V$4:$V$364=1))</f>
        <v>0</v>
      </c>
      <c r="Z169" s="642">
        <f>SUMPRODUCT((事故データ!$AO$4:$AO$364=Z$92)*(事故データ!$X$4:$X$364=$C169)*(事故データ!$V$4:$V$364=1))</f>
        <v>0</v>
      </c>
      <c r="AA169" s="642">
        <f>SUMPRODUCT((事故データ!$AO$4:$AO$364=AA$92)*(事故データ!$X$4:$X$364=$C169)*(事故データ!$V$4:$V$364=1))</f>
        <v>0</v>
      </c>
      <c r="AB169" s="642">
        <f>SUMPRODUCT((事故データ!$AO$4:$AO$364=AB$92)*(事故データ!$X$4:$X$364=$C169)*(事故データ!$V$4:$V$364=1))</f>
        <v>0</v>
      </c>
      <c r="AC169" s="642">
        <f>SUMPRODUCT((事故データ!$AO$4:$AO$364=AC$92)*(事故データ!$X$4:$X$364=$C169)*(事故データ!$V$4:$V$364=1))</f>
        <v>0</v>
      </c>
      <c r="AD169" s="643">
        <f>SUMPRODUCT((事故データ!$AO$4:$AO$364=AD$92)*(事故データ!$X$4:$X$364=$C169)*(事故データ!$V$4:$V$364=1))</f>
        <v>0</v>
      </c>
    </row>
    <row r="170" spans="1:30">
      <c r="B170" s="543">
        <v>74</v>
      </c>
      <c r="C170" s="677">
        <f>項目入力!C83</f>
        <v>0</v>
      </c>
      <c r="D170" s="356">
        <f t="shared" si="14"/>
        <v>0</v>
      </c>
      <c r="E170" s="640">
        <f t="shared" si="15"/>
        <v>0</v>
      </c>
      <c r="F170" s="641">
        <f>SUMPRODUCT((事故データ!$AO$4:$AO$364=F$92)*(事故データ!$X$4:$X$364=$C170)*(事故データ!$V$4:$V$364=1))</f>
        <v>0</v>
      </c>
      <c r="G170" s="642">
        <f>SUMPRODUCT((事故データ!$AO$4:$AO$364=G$92)*(事故データ!$X$4:$X$364=$C170)*(事故データ!$V$4:$V$364=1))</f>
        <v>0</v>
      </c>
      <c r="H170" s="642">
        <f>SUMPRODUCT((事故データ!$AO$4:$AO$364=H$92)*(事故データ!$X$4:$X$364=$C170)*(事故データ!$V$4:$V$364=1))</f>
        <v>0</v>
      </c>
      <c r="I170" s="642">
        <f>SUMPRODUCT((事故データ!$AO$4:$AO$364=I$92)*(事故データ!$X$4:$X$364=$C170)*(事故データ!$V$4:$V$364=1))</f>
        <v>0</v>
      </c>
      <c r="J170" s="642">
        <f>SUMPRODUCT((事故データ!$AO$4:$AO$364=J$92)*(事故データ!$X$4:$X$364=$C170)*(事故データ!$V$4:$V$364=1))</f>
        <v>0</v>
      </c>
      <c r="K170" s="642">
        <f>SUMPRODUCT((事故データ!$AO$4:$AO$364=K$92)*(事故データ!$X$4:$X$364=$C170)*(事故データ!$V$4:$V$364=1))</f>
        <v>0</v>
      </c>
      <c r="L170" s="642">
        <f>SUMPRODUCT((事故データ!$AO$4:$AO$364=L$92)*(事故データ!$X$4:$X$364=$C170)*(事故データ!$V$4:$V$364=1))</f>
        <v>0</v>
      </c>
      <c r="M170" s="642">
        <f>SUMPRODUCT((事故データ!$AO$4:$AO$364=M$92)*(事故データ!$X$4:$X$364=$C170)*(事故データ!$V$4:$V$364=1))</f>
        <v>0</v>
      </c>
      <c r="N170" s="642">
        <f>SUMPRODUCT((事故データ!$AO$4:$AO$364=N$92)*(事故データ!$X$4:$X$364=$C170)*(事故データ!$V$4:$V$364=1))</f>
        <v>0</v>
      </c>
      <c r="O170" s="642">
        <f>SUMPRODUCT((事故データ!$AO$4:$AO$364=O$92)*(事故データ!$X$4:$X$364=$C170)*(事故データ!$V$4:$V$364=1))</f>
        <v>0</v>
      </c>
      <c r="P170" s="642">
        <f>SUMPRODUCT((事故データ!$AO$4:$AO$364=P$92)*(事故データ!$X$4:$X$364=$C170)*(事故データ!$V$4:$V$364=1))</f>
        <v>0</v>
      </c>
      <c r="Q170" s="642">
        <f>SUMPRODUCT((事故データ!$AO$4:$AO$364=Q$92)*(事故データ!$X$4:$X$364=$C170)*(事故データ!$V$4:$V$364=1))</f>
        <v>0</v>
      </c>
      <c r="R170" s="642">
        <f>SUMPRODUCT((事故データ!$AO$4:$AO$364=R$92)*(事故データ!$X$4:$X$364=$C170)*(事故データ!$V$4:$V$364=1))</f>
        <v>0</v>
      </c>
      <c r="S170" s="642">
        <f>SUMPRODUCT((事故データ!$AO$4:$AO$364=S$92)*(事故データ!$X$4:$X$364=$C170)*(事故データ!$V$4:$V$364=1))</f>
        <v>0</v>
      </c>
      <c r="T170" s="642">
        <f>SUMPRODUCT((事故データ!$AO$4:$AO$364=T$92)*(事故データ!$X$4:$X$364=$C170)*(事故データ!$V$4:$V$364=1))</f>
        <v>0</v>
      </c>
      <c r="U170" s="642">
        <f>SUMPRODUCT((事故データ!$AO$4:$AO$364=U$92)*(事故データ!$X$4:$X$364=$C170)*(事故データ!$V$4:$V$364=1))</f>
        <v>0</v>
      </c>
      <c r="V170" s="642">
        <f>SUMPRODUCT((事故データ!$AO$4:$AO$364=V$92)*(事故データ!$X$4:$X$364=$C170)*(事故データ!$V$4:$V$364=1))</f>
        <v>0</v>
      </c>
      <c r="W170" s="642">
        <f>SUMPRODUCT((事故データ!$AO$4:$AO$364=W$92)*(事故データ!$X$4:$X$364=$C170)*(事故データ!$V$4:$V$364=1))</f>
        <v>0</v>
      </c>
      <c r="X170" s="642">
        <f>SUMPRODUCT((事故データ!$AO$4:$AO$364=X$92)*(事故データ!$X$4:$X$364=$C170)*(事故データ!$V$4:$V$364=1))</f>
        <v>0</v>
      </c>
      <c r="Y170" s="642">
        <f>SUMPRODUCT((事故データ!$AO$4:$AO$364=Y$92)*(事故データ!$X$4:$X$364=$C170)*(事故データ!$V$4:$V$364=1))</f>
        <v>0</v>
      </c>
      <c r="Z170" s="642">
        <f>SUMPRODUCT((事故データ!$AO$4:$AO$364=Z$92)*(事故データ!$X$4:$X$364=$C170)*(事故データ!$V$4:$V$364=1))</f>
        <v>0</v>
      </c>
      <c r="AA170" s="642">
        <f>SUMPRODUCT((事故データ!$AO$4:$AO$364=AA$92)*(事故データ!$X$4:$X$364=$C170)*(事故データ!$V$4:$V$364=1))</f>
        <v>0</v>
      </c>
      <c r="AB170" s="642">
        <f>SUMPRODUCT((事故データ!$AO$4:$AO$364=AB$92)*(事故データ!$X$4:$X$364=$C170)*(事故データ!$V$4:$V$364=1))</f>
        <v>0</v>
      </c>
      <c r="AC170" s="642">
        <f>SUMPRODUCT((事故データ!$AO$4:$AO$364=AC$92)*(事故データ!$X$4:$X$364=$C170)*(事故データ!$V$4:$V$364=1))</f>
        <v>0</v>
      </c>
      <c r="AD170" s="643">
        <f>SUMPRODUCT((事故データ!$AO$4:$AO$364=AD$92)*(事故データ!$X$4:$X$364=$C170)*(事故データ!$V$4:$V$364=1))</f>
        <v>0</v>
      </c>
    </row>
    <row r="171" spans="1:30">
      <c r="B171" s="543">
        <v>75</v>
      </c>
      <c r="C171" s="677">
        <f>項目入力!C84</f>
        <v>0</v>
      </c>
      <c r="D171" s="356">
        <f t="shared" si="14"/>
        <v>0</v>
      </c>
      <c r="E171" s="640">
        <f t="shared" si="15"/>
        <v>0</v>
      </c>
      <c r="F171" s="641">
        <f>SUMPRODUCT((事故データ!$AO$4:$AO$364=F$92)*(事故データ!$X$4:$X$364=$C171)*(事故データ!$V$4:$V$364=1))</f>
        <v>0</v>
      </c>
      <c r="G171" s="642">
        <f>SUMPRODUCT((事故データ!$AO$4:$AO$364=G$92)*(事故データ!$X$4:$X$364=$C171)*(事故データ!$V$4:$V$364=1))</f>
        <v>0</v>
      </c>
      <c r="H171" s="642">
        <f>SUMPRODUCT((事故データ!$AO$4:$AO$364=H$92)*(事故データ!$X$4:$X$364=$C171)*(事故データ!$V$4:$V$364=1))</f>
        <v>0</v>
      </c>
      <c r="I171" s="642">
        <f>SUMPRODUCT((事故データ!$AO$4:$AO$364=I$92)*(事故データ!$X$4:$X$364=$C171)*(事故データ!$V$4:$V$364=1))</f>
        <v>0</v>
      </c>
      <c r="J171" s="642">
        <f>SUMPRODUCT((事故データ!$AO$4:$AO$364=J$92)*(事故データ!$X$4:$X$364=$C171)*(事故データ!$V$4:$V$364=1))</f>
        <v>0</v>
      </c>
      <c r="K171" s="642">
        <f>SUMPRODUCT((事故データ!$AO$4:$AO$364=K$92)*(事故データ!$X$4:$X$364=$C171)*(事故データ!$V$4:$V$364=1))</f>
        <v>0</v>
      </c>
      <c r="L171" s="642">
        <f>SUMPRODUCT((事故データ!$AO$4:$AO$364=L$92)*(事故データ!$X$4:$X$364=$C171)*(事故データ!$V$4:$V$364=1))</f>
        <v>0</v>
      </c>
      <c r="M171" s="642">
        <f>SUMPRODUCT((事故データ!$AO$4:$AO$364=M$92)*(事故データ!$X$4:$X$364=$C171)*(事故データ!$V$4:$V$364=1))</f>
        <v>0</v>
      </c>
      <c r="N171" s="642">
        <f>SUMPRODUCT((事故データ!$AO$4:$AO$364=N$92)*(事故データ!$X$4:$X$364=$C171)*(事故データ!$V$4:$V$364=1))</f>
        <v>0</v>
      </c>
      <c r="O171" s="642">
        <f>SUMPRODUCT((事故データ!$AO$4:$AO$364=O$92)*(事故データ!$X$4:$X$364=$C171)*(事故データ!$V$4:$V$364=1))</f>
        <v>0</v>
      </c>
      <c r="P171" s="642">
        <f>SUMPRODUCT((事故データ!$AO$4:$AO$364=P$92)*(事故データ!$X$4:$X$364=$C171)*(事故データ!$V$4:$V$364=1))</f>
        <v>0</v>
      </c>
      <c r="Q171" s="642">
        <f>SUMPRODUCT((事故データ!$AO$4:$AO$364=Q$92)*(事故データ!$X$4:$X$364=$C171)*(事故データ!$V$4:$V$364=1))</f>
        <v>0</v>
      </c>
      <c r="R171" s="642">
        <f>SUMPRODUCT((事故データ!$AO$4:$AO$364=R$92)*(事故データ!$X$4:$X$364=$C171)*(事故データ!$V$4:$V$364=1))</f>
        <v>0</v>
      </c>
      <c r="S171" s="642">
        <f>SUMPRODUCT((事故データ!$AO$4:$AO$364=S$92)*(事故データ!$X$4:$X$364=$C171)*(事故データ!$V$4:$V$364=1))</f>
        <v>0</v>
      </c>
      <c r="T171" s="642">
        <f>SUMPRODUCT((事故データ!$AO$4:$AO$364=T$92)*(事故データ!$X$4:$X$364=$C171)*(事故データ!$V$4:$V$364=1))</f>
        <v>0</v>
      </c>
      <c r="U171" s="642">
        <f>SUMPRODUCT((事故データ!$AO$4:$AO$364=U$92)*(事故データ!$X$4:$X$364=$C171)*(事故データ!$V$4:$V$364=1))</f>
        <v>0</v>
      </c>
      <c r="V171" s="642">
        <f>SUMPRODUCT((事故データ!$AO$4:$AO$364=V$92)*(事故データ!$X$4:$X$364=$C171)*(事故データ!$V$4:$V$364=1))</f>
        <v>0</v>
      </c>
      <c r="W171" s="642">
        <f>SUMPRODUCT((事故データ!$AO$4:$AO$364=W$92)*(事故データ!$X$4:$X$364=$C171)*(事故データ!$V$4:$V$364=1))</f>
        <v>0</v>
      </c>
      <c r="X171" s="642">
        <f>SUMPRODUCT((事故データ!$AO$4:$AO$364=X$92)*(事故データ!$X$4:$X$364=$C171)*(事故データ!$V$4:$V$364=1))</f>
        <v>0</v>
      </c>
      <c r="Y171" s="642">
        <f>SUMPRODUCT((事故データ!$AO$4:$AO$364=Y$92)*(事故データ!$X$4:$X$364=$C171)*(事故データ!$V$4:$V$364=1))</f>
        <v>0</v>
      </c>
      <c r="Z171" s="642">
        <f>SUMPRODUCT((事故データ!$AO$4:$AO$364=Z$92)*(事故データ!$X$4:$X$364=$C171)*(事故データ!$V$4:$V$364=1))</f>
        <v>0</v>
      </c>
      <c r="AA171" s="642">
        <f>SUMPRODUCT((事故データ!$AO$4:$AO$364=AA$92)*(事故データ!$X$4:$X$364=$C171)*(事故データ!$V$4:$V$364=1))</f>
        <v>0</v>
      </c>
      <c r="AB171" s="642">
        <f>SUMPRODUCT((事故データ!$AO$4:$AO$364=AB$92)*(事故データ!$X$4:$X$364=$C171)*(事故データ!$V$4:$V$364=1))</f>
        <v>0</v>
      </c>
      <c r="AC171" s="642">
        <f>SUMPRODUCT((事故データ!$AO$4:$AO$364=AC$92)*(事故データ!$X$4:$X$364=$C171)*(事故データ!$V$4:$V$364=1))</f>
        <v>0</v>
      </c>
      <c r="AD171" s="643">
        <f>SUMPRODUCT((事故データ!$AO$4:$AO$364=AD$92)*(事故データ!$X$4:$X$364=$C171)*(事故データ!$V$4:$V$364=1))</f>
        <v>0</v>
      </c>
    </row>
    <row r="172" spans="1:30">
      <c r="B172" s="543">
        <v>76</v>
      </c>
      <c r="C172" s="677">
        <f>項目入力!C85</f>
        <v>0</v>
      </c>
      <c r="D172" s="356">
        <f t="shared" si="14"/>
        <v>0</v>
      </c>
      <c r="E172" s="640">
        <f t="shared" si="15"/>
        <v>0</v>
      </c>
      <c r="F172" s="641">
        <f>SUMPRODUCT((事故データ!$AO$4:$AO$364=F$92)*(事故データ!$X$4:$X$364=$C172)*(事故データ!$V$4:$V$364=1))</f>
        <v>0</v>
      </c>
      <c r="G172" s="642">
        <f>SUMPRODUCT((事故データ!$AO$4:$AO$364=G$92)*(事故データ!$X$4:$X$364=$C172)*(事故データ!$V$4:$V$364=1))</f>
        <v>0</v>
      </c>
      <c r="H172" s="642">
        <f>SUMPRODUCT((事故データ!$AO$4:$AO$364=H$92)*(事故データ!$X$4:$X$364=$C172)*(事故データ!$V$4:$V$364=1))</f>
        <v>0</v>
      </c>
      <c r="I172" s="642">
        <f>SUMPRODUCT((事故データ!$AO$4:$AO$364=I$92)*(事故データ!$X$4:$X$364=$C172)*(事故データ!$V$4:$V$364=1))</f>
        <v>0</v>
      </c>
      <c r="J172" s="642">
        <f>SUMPRODUCT((事故データ!$AO$4:$AO$364=J$92)*(事故データ!$X$4:$X$364=$C172)*(事故データ!$V$4:$V$364=1))</f>
        <v>0</v>
      </c>
      <c r="K172" s="642">
        <f>SUMPRODUCT((事故データ!$AO$4:$AO$364=K$92)*(事故データ!$X$4:$X$364=$C172)*(事故データ!$V$4:$V$364=1))</f>
        <v>0</v>
      </c>
      <c r="L172" s="642">
        <f>SUMPRODUCT((事故データ!$AO$4:$AO$364=L$92)*(事故データ!$X$4:$X$364=$C172)*(事故データ!$V$4:$V$364=1))</f>
        <v>0</v>
      </c>
      <c r="M172" s="642">
        <f>SUMPRODUCT((事故データ!$AO$4:$AO$364=M$92)*(事故データ!$X$4:$X$364=$C172)*(事故データ!$V$4:$V$364=1))</f>
        <v>0</v>
      </c>
      <c r="N172" s="642">
        <f>SUMPRODUCT((事故データ!$AO$4:$AO$364=N$92)*(事故データ!$X$4:$X$364=$C172)*(事故データ!$V$4:$V$364=1))</f>
        <v>0</v>
      </c>
      <c r="O172" s="642">
        <f>SUMPRODUCT((事故データ!$AO$4:$AO$364=O$92)*(事故データ!$X$4:$X$364=$C172)*(事故データ!$V$4:$V$364=1))</f>
        <v>0</v>
      </c>
      <c r="P172" s="642">
        <f>SUMPRODUCT((事故データ!$AO$4:$AO$364=P$92)*(事故データ!$X$4:$X$364=$C172)*(事故データ!$V$4:$V$364=1))</f>
        <v>0</v>
      </c>
      <c r="Q172" s="642">
        <f>SUMPRODUCT((事故データ!$AO$4:$AO$364=Q$92)*(事故データ!$X$4:$X$364=$C172)*(事故データ!$V$4:$V$364=1))</f>
        <v>0</v>
      </c>
      <c r="R172" s="642">
        <f>SUMPRODUCT((事故データ!$AO$4:$AO$364=R$92)*(事故データ!$X$4:$X$364=$C172)*(事故データ!$V$4:$V$364=1))</f>
        <v>0</v>
      </c>
      <c r="S172" s="642">
        <f>SUMPRODUCT((事故データ!$AO$4:$AO$364=S$92)*(事故データ!$X$4:$X$364=$C172)*(事故データ!$V$4:$V$364=1))</f>
        <v>0</v>
      </c>
      <c r="T172" s="642">
        <f>SUMPRODUCT((事故データ!$AO$4:$AO$364=T$92)*(事故データ!$X$4:$X$364=$C172)*(事故データ!$V$4:$V$364=1))</f>
        <v>0</v>
      </c>
      <c r="U172" s="642">
        <f>SUMPRODUCT((事故データ!$AO$4:$AO$364=U$92)*(事故データ!$X$4:$X$364=$C172)*(事故データ!$V$4:$V$364=1))</f>
        <v>0</v>
      </c>
      <c r="V172" s="642">
        <f>SUMPRODUCT((事故データ!$AO$4:$AO$364=V$92)*(事故データ!$X$4:$X$364=$C172)*(事故データ!$V$4:$V$364=1))</f>
        <v>0</v>
      </c>
      <c r="W172" s="642">
        <f>SUMPRODUCT((事故データ!$AO$4:$AO$364=W$92)*(事故データ!$X$4:$X$364=$C172)*(事故データ!$V$4:$V$364=1))</f>
        <v>0</v>
      </c>
      <c r="X172" s="642">
        <f>SUMPRODUCT((事故データ!$AO$4:$AO$364=X$92)*(事故データ!$X$4:$X$364=$C172)*(事故データ!$V$4:$V$364=1))</f>
        <v>0</v>
      </c>
      <c r="Y172" s="642">
        <f>SUMPRODUCT((事故データ!$AO$4:$AO$364=Y$92)*(事故データ!$X$4:$X$364=$C172)*(事故データ!$V$4:$V$364=1))</f>
        <v>0</v>
      </c>
      <c r="Z172" s="642">
        <f>SUMPRODUCT((事故データ!$AO$4:$AO$364=Z$92)*(事故データ!$X$4:$X$364=$C172)*(事故データ!$V$4:$V$364=1))</f>
        <v>0</v>
      </c>
      <c r="AA172" s="642">
        <f>SUMPRODUCT((事故データ!$AO$4:$AO$364=AA$92)*(事故データ!$X$4:$X$364=$C172)*(事故データ!$V$4:$V$364=1))</f>
        <v>0</v>
      </c>
      <c r="AB172" s="642">
        <f>SUMPRODUCT((事故データ!$AO$4:$AO$364=AB$92)*(事故データ!$X$4:$X$364=$C172)*(事故データ!$V$4:$V$364=1))</f>
        <v>0</v>
      </c>
      <c r="AC172" s="642">
        <f>SUMPRODUCT((事故データ!$AO$4:$AO$364=AC$92)*(事故データ!$X$4:$X$364=$C172)*(事故データ!$V$4:$V$364=1))</f>
        <v>0</v>
      </c>
      <c r="AD172" s="643">
        <f>SUMPRODUCT((事故データ!$AO$4:$AO$364=AD$92)*(事故データ!$X$4:$X$364=$C172)*(事故データ!$V$4:$V$364=1))</f>
        <v>0</v>
      </c>
    </row>
    <row r="173" spans="1:30">
      <c r="B173" s="543">
        <v>77</v>
      </c>
      <c r="C173" s="677">
        <f>項目入力!C86</f>
        <v>0</v>
      </c>
      <c r="D173" s="356">
        <f t="shared" si="14"/>
        <v>0</v>
      </c>
      <c r="E173" s="640">
        <f t="shared" si="15"/>
        <v>0</v>
      </c>
      <c r="F173" s="641">
        <f>SUMPRODUCT((事故データ!$AO$4:$AO$364=F$92)*(事故データ!$X$4:$X$364=$C173)*(事故データ!$V$4:$V$364=1))</f>
        <v>0</v>
      </c>
      <c r="G173" s="642">
        <f>SUMPRODUCT((事故データ!$AO$4:$AO$364=G$92)*(事故データ!$X$4:$X$364=$C173)*(事故データ!$V$4:$V$364=1))</f>
        <v>0</v>
      </c>
      <c r="H173" s="642">
        <f>SUMPRODUCT((事故データ!$AO$4:$AO$364=H$92)*(事故データ!$X$4:$X$364=$C173)*(事故データ!$V$4:$V$364=1))</f>
        <v>0</v>
      </c>
      <c r="I173" s="642">
        <f>SUMPRODUCT((事故データ!$AO$4:$AO$364=I$92)*(事故データ!$X$4:$X$364=$C173)*(事故データ!$V$4:$V$364=1))</f>
        <v>0</v>
      </c>
      <c r="J173" s="642">
        <f>SUMPRODUCT((事故データ!$AO$4:$AO$364=J$92)*(事故データ!$X$4:$X$364=$C173)*(事故データ!$V$4:$V$364=1))</f>
        <v>0</v>
      </c>
      <c r="K173" s="642">
        <f>SUMPRODUCT((事故データ!$AO$4:$AO$364=K$92)*(事故データ!$X$4:$X$364=$C173)*(事故データ!$V$4:$V$364=1))</f>
        <v>0</v>
      </c>
      <c r="L173" s="642">
        <f>SUMPRODUCT((事故データ!$AO$4:$AO$364=L$92)*(事故データ!$X$4:$X$364=$C173)*(事故データ!$V$4:$V$364=1))</f>
        <v>0</v>
      </c>
      <c r="M173" s="642">
        <f>SUMPRODUCT((事故データ!$AO$4:$AO$364=M$92)*(事故データ!$X$4:$X$364=$C173)*(事故データ!$V$4:$V$364=1))</f>
        <v>0</v>
      </c>
      <c r="N173" s="642">
        <f>SUMPRODUCT((事故データ!$AO$4:$AO$364=N$92)*(事故データ!$X$4:$X$364=$C173)*(事故データ!$V$4:$V$364=1))</f>
        <v>0</v>
      </c>
      <c r="O173" s="642">
        <f>SUMPRODUCT((事故データ!$AO$4:$AO$364=O$92)*(事故データ!$X$4:$X$364=$C173)*(事故データ!$V$4:$V$364=1))</f>
        <v>0</v>
      </c>
      <c r="P173" s="642">
        <f>SUMPRODUCT((事故データ!$AO$4:$AO$364=P$92)*(事故データ!$X$4:$X$364=$C173)*(事故データ!$V$4:$V$364=1))</f>
        <v>0</v>
      </c>
      <c r="Q173" s="642">
        <f>SUMPRODUCT((事故データ!$AO$4:$AO$364=Q$92)*(事故データ!$X$4:$X$364=$C173)*(事故データ!$V$4:$V$364=1))</f>
        <v>0</v>
      </c>
      <c r="R173" s="642">
        <f>SUMPRODUCT((事故データ!$AO$4:$AO$364=R$92)*(事故データ!$X$4:$X$364=$C173)*(事故データ!$V$4:$V$364=1))</f>
        <v>0</v>
      </c>
      <c r="S173" s="642">
        <f>SUMPRODUCT((事故データ!$AO$4:$AO$364=S$92)*(事故データ!$X$4:$X$364=$C173)*(事故データ!$V$4:$V$364=1))</f>
        <v>0</v>
      </c>
      <c r="T173" s="642">
        <f>SUMPRODUCT((事故データ!$AO$4:$AO$364=T$92)*(事故データ!$X$4:$X$364=$C173)*(事故データ!$V$4:$V$364=1))</f>
        <v>0</v>
      </c>
      <c r="U173" s="642">
        <f>SUMPRODUCT((事故データ!$AO$4:$AO$364=U$92)*(事故データ!$X$4:$X$364=$C173)*(事故データ!$V$4:$V$364=1))</f>
        <v>0</v>
      </c>
      <c r="V173" s="642">
        <f>SUMPRODUCT((事故データ!$AO$4:$AO$364=V$92)*(事故データ!$X$4:$X$364=$C173)*(事故データ!$V$4:$V$364=1))</f>
        <v>0</v>
      </c>
      <c r="W173" s="642">
        <f>SUMPRODUCT((事故データ!$AO$4:$AO$364=W$92)*(事故データ!$X$4:$X$364=$C173)*(事故データ!$V$4:$V$364=1))</f>
        <v>0</v>
      </c>
      <c r="X173" s="642">
        <f>SUMPRODUCT((事故データ!$AO$4:$AO$364=X$92)*(事故データ!$X$4:$X$364=$C173)*(事故データ!$V$4:$V$364=1))</f>
        <v>0</v>
      </c>
      <c r="Y173" s="642">
        <f>SUMPRODUCT((事故データ!$AO$4:$AO$364=Y$92)*(事故データ!$X$4:$X$364=$C173)*(事故データ!$V$4:$V$364=1))</f>
        <v>0</v>
      </c>
      <c r="Z173" s="642">
        <f>SUMPRODUCT((事故データ!$AO$4:$AO$364=Z$92)*(事故データ!$X$4:$X$364=$C173)*(事故データ!$V$4:$V$364=1))</f>
        <v>0</v>
      </c>
      <c r="AA173" s="642">
        <f>SUMPRODUCT((事故データ!$AO$4:$AO$364=AA$92)*(事故データ!$X$4:$X$364=$C173)*(事故データ!$V$4:$V$364=1))</f>
        <v>0</v>
      </c>
      <c r="AB173" s="642">
        <f>SUMPRODUCT((事故データ!$AO$4:$AO$364=AB$92)*(事故データ!$X$4:$X$364=$C173)*(事故データ!$V$4:$V$364=1))</f>
        <v>0</v>
      </c>
      <c r="AC173" s="642">
        <f>SUMPRODUCT((事故データ!$AO$4:$AO$364=AC$92)*(事故データ!$X$4:$X$364=$C173)*(事故データ!$V$4:$V$364=1))</f>
        <v>0</v>
      </c>
      <c r="AD173" s="643">
        <f>SUMPRODUCT((事故データ!$AO$4:$AO$364=AD$92)*(事故データ!$X$4:$X$364=$C173)*(事故データ!$V$4:$V$364=1))</f>
        <v>0</v>
      </c>
    </row>
    <row r="174" spans="1:30">
      <c r="B174" s="543">
        <v>79</v>
      </c>
      <c r="C174" s="677">
        <f>項目入力!C87</f>
        <v>0</v>
      </c>
      <c r="D174" s="356">
        <f t="shared" si="14"/>
        <v>0</v>
      </c>
      <c r="E174" s="640">
        <f t="shared" si="15"/>
        <v>0</v>
      </c>
      <c r="F174" s="641">
        <f>SUMPRODUCT((事故データ!$AO$4:$AO$364=F$92)*(事故データ!$X$4:$X$364=$C174)*(事故データ!$V$4:$V$364=1))</f>
        <v>0</v>
      </c>
      <c r="G174" s="642">
        <f>SUMPRODUCT((事故データ!$AO$4:$AO$364=G$92)*(事故データ!$X$4:$X$364=$C174)*(事故データ!$V$4:$V$364=1))</f>
        <v>0</v>
      </c>
      <c r="H174" s="642">
        <f>SUMPRODUCT((事故データ!$AO$4:$AO$364=H$92)*(事故データ!$X$4:$X$364=$C174)*(事故データ!$V$4:$V$364=1))</f>
        <v>0</v>
      </c>
      <c r="I174" s="642">
        <f>SUMPRODUCT((事故データ!$AO$4:$AO$364=I$92)*(事故データ!$X$4:$X$364=$C174)*(事故データ!$V$4:$V$364=1))</f>
        <v>0</v>
      </c>
      <c r="J174" s="642">
        <f>SUMPRODUCT((事故データ!$AO$4:$AO$364=J$92)*(事故データ!$X$4:$X$364=$C174)*(事故データ!$V$4:$V$364=1))</f>
        <v>0</v>
      </c>
      <c r="K174" s="642">
        <f>SUMPRODUCT((事故データ!$AO$4:$AO$364=K$92)*(事故データ!$X$4:$X$364=$C174)*(事故データ!$V$4:$V$364=1))</f>
        <v>0</v>
      </c>
      <c r="L174" s="642">
        <f>SUMPRODUCT((事故データ!$AO$4:$AO$364=L$92)*(事故データ!$X$4:$X$364=$C174)*(事故データ!$V$4:$V$364=1))</f>
        <v>0</v>
      </c>
      <c r="M174" s="642">
        <f>SUMPRODUCT((事故データ!$AO$4:$AO$364=M$92)*(事故データ!$X$4:$X$364=$C174)*(事故データ!$V$4:$V$364=1))</f>
        <v>0</v>
      </c>
      <c r="N174" s="642">
        <f>SUMPRODUCT((事故データ!$AO$4:$AO$364=N$92)*(事故データ!$X$4:$X$364=$C174)*(事故データ!$V$4:$V$364=1))</f>
        <v>0</v>
      </c>
      <c r="O174" s="642">
        <f>SUMPRODUCT((事故データ!$AO$4:$AO$364=O$92)*(事故データ!$X$4:$X$364=$C174)*(事故データ!$V$4:$V$364=1))</f>
        <v>0</v>
      </c>
      <c r="P174" s="642">
        <f>SUMPRODUCT((事故データ!$AO$4:$AO$364=P$92)*(事故データ!$X$4:$X$364=$C174)*(事故データ!$V$4:$V$364=1))</f>
        <v>0</v>
      </c>
      <c r="Q174" s="642">
        <f>SUMPRODUCT((事故データ!$AO$4:$AO$364=Q$92)*(事故データ!$X$4:$X$364=$C174)*(事故データ!$V$4:$V$364=1))</f>
        <v>0</v>
      </c>
      <c r="R174" s="642">
        <f>SUMPRODUCT((事故データ!$AO$4:$AO$364=R$92)*(事故データ!$X$4:$X$364=$C174)*(事故データ!$V$4:$V$364=1))</f>
        <v>0</v>
      </c>
      <c r="S174" s="642">
        <f>SUMPRODUCT((事故データ!$AO$4:$AO$364=S$92)*(事故データ!$X$4:$X$364=$C174)*(事故データ!$V$4:$V$364=1))</f>
        <v>0</v>
      </c>
      <c r="T174" s="642">
        <f>SUMPRODUCT((事故データ!$AO$4:$AO$364=T$92)*(事故データ!$X$4:$X$364=$C174)*(事故データ!$V$4:$V$364=1))</f>
        <v>0</v>
      </c>
      <c r="U174" s="642">
        <f>SUMPRODUCT((事故データ!$AO$4:$AO$364=U$92)*(事故データ!$X$4:$X$364=$C174)*(事故データ!$V$4:$V$364=1))</f>
        <v>0</v>
      </c>
      <c r="V174" s="642">
        <f>SUMPRODUCT((事故データ!$AO$4:$AO$364=V$92)*(事故データ!$X$4:$X$364=$C174)*(事故データ!$V$4:$V$364=1))</f>
        <v>0</v>
      </c>
      <c r="W174" s="642">
        <f>SUMPRODUCT((事故データ!$AO$4:$AO$364=W$92)*(事故データ!$X$4:$X$364=$C174)*(事故データ!$V$4:$V$364=1))</f>
        <v>0</v>
      </c>
      <c r="X174" s="642">
        <f>SUMPRODUCT((事故データ!$AO$4:$AO$364=X$92)*(事故データ!$X$4:$X$364=$C174)*(事故データ!$V$4:$V$364=1))</f>
        <v>0</v>
      </c>
      <c r="Y174" s="642">
        <f>SUMPRODUCT((事故データ!$AO$4:$AO$364=Y$92)*(事故データ!$X$4:$X$364=$C174)*(事故データ!$V$4:$V$364=1))</f>
        <v>0</v>
      </c>
      <c r="Z174" s="642">
        <f>SUMPRODUCT((事故データ!$AO$4:$AO$364=Z$92)*(事故データ!$X$4:$X$364=$C174)*(事故データ!$V$4:$V$364=1))</f>
        <v>0</v>
      </c>
      <c r="AA174" s="642">
        <f>SUMPRODUCT((事故データ!$AO$4:$AO$364=AA$92)*(事故データ!$X$4:$X$364=$C174)*(事故データ!$V$4:$V$364=1))</f>
        <v>0</v>
      </c>
      <c r="AB174" s="642">
        <f>SUMPRODUCT((事故データ!$AO$4:$AO$364=AB$92)*(事故データ!$X$4:$X$364=$C174)*(事故データ!$V$4:$V$364=1))</f>
        <v>0</v>
      </c>
      <c r="AC174" s="642">
        <f>SUMPRODUCT((事故データ!$AO$4:$AO$364=AC$92)*(事故データ!$X$4:$X$364=$C174)*(事故データ!$V$4:$V$364=1))</f>
        <v>0</v>
      </c>
      <c r="AD174" s="643">
        <f>SUMPRODUCT((事故データ!$AO$4:$AO$364=AD$92)*(事故データ!$X$4:$X$364=$C174)*(事故データ!$V$4:$V$364=1))</f>
        <v>0</v>
      </c>
    </row>
    <row r="175" spans="1:30">
      <c r="A175" s="325" t="s">
        <v>249</v>
      </c>
      <c r="B175" s="543">
        <v>39</v>
      </c>
      <c r="C175" s="678">
        <f>項目入力!C88</f>
        <v>0</v>
      </c>
      <c r="D175" s="369">
        <f t="shared" si="14"/>
        <v>0</v>
      </c>
      <c r="E175" s="645">
        <f t="shared" si="15"/>
        <v>0</v>
      </c>
      <c r="F175" s="646">
        <f>SUMPRODUCT((事故データ!$AO$4:$AO$364=F$92)*(事故データ!$X$4:$X$364=$C175)*(事故データ!$V$4:$V$364=1))</f>
        <v>0</v>
      </c>
      <c r="G175" s="647">
        <f>SUMPRODUCT((事故データ!$AO$4:$AO$364=G$92)*(事故データ!$X$4:$X$364=$C175)*(事故データ!$V$4:$V$364=1))</f>
        <v>0</v>
      </c>
      <c r="H175" s="647">
        <f>SUMPRODUCT((事故データ!$AO$4:$AO$364=H$92)*(事故データ!$X$4:$X$364=$C175)*(事故データ!$V$4:$V$364=1))</f>
        <v>0</v>
      </c>
      <c r="I175" s="647">
        <f>SUMPRODUCT((事故データ!$AO$4:$AO$364=I$92)*(事故データ!$X$4:$X$364=$C175)*(事故データ!$V$4:$V$364=1))</f>
        <v>0</v>
      </c>
      <c r="J175" s="647">
        <f>SUMPRODUCT((事故データ!$AO$4:$AO$364=J$92)*(事故データ!$X$4:$X$364=$C175)*(事故データ!$V$4:$V$364=1))</f>
        <v>0</v>
      </c>
      <c r="K175" s="647">
        <f>SUMPRODUCT((事故データ!$AO$4:$AO$364=K$92)*(事故データ!$X$4:$X$364=$C175)*(事故データ!$V$4:$V$364=1))</f>
        <v>0</v>
      </c>
      <c r="L175" s="647">
        <f>SUMPRODUCT((事故データ!$AO$4:$AO$364=L$92)*(事故データ!$X$4:$X$364=$C175)*(事故データ!$V$4:$V$364=1))</f>
        <v>0</v>
      </c>
      <c r="M175" s="647">
        <f>SUMPRODUCT((事故データ!$AO$4:$AO$364=M$92)*(事故データ!$X$4:$X$364=$C175)*(事故データ!$V$4:$V$364=1))</f>
        <v>0</v>
      </c>
      <c r="N175" s="647">
        <f>SUMPRODUCT((事故データ!$AO$4:$AO$364=N$92)*(事故データ!$X$4:$X$364=$C175)*(事故データ!$V$4:$V$364=1))</f>
        <v>0</v>
      </c>
      <c r="O175" s="647">
        <f>SUMPRODUCT((事故データ!$AO$4:$AO$364=O$92)*(事故データ!$X$4:$X$364=$C175)*(事故データ!$V$4:$V$364=1))</f>
        <v>0</v>
      </c>
      <c r="P175" s="647">
        <f>SUMPRODUCT((事故データ!$AO$4:$AO$364=P$92)*(事故データ!$X$4:$X$364=$C175)*(事故データ!$V$4:$V$364=1))</f>
        <v>0</v>
      </c>
      <c r="Q175" s="647">
        <f>SUMPRODUCT((事故データ!$AO$4:$AO$364=Q$92)*(事故データ!$X$4:$X$364=$C175)*(事故データ!$V$4:$V$364=1))</f>
        <v>0</v>
      </c>
      <c r="R175" s="647">
        <f>SUMPRODUCT((事故データ!$AO$4:$AO$364=R$92)*(事故データ!$X$4:$X$364=$C175)*(事故データ!$V$4:$V$364=1))</f>
        <v>0</v>
      </c>
      <c r="S175" s="647">
        <f>SUMPRODUCT((事故データ!$AO$4:$AO$364=S$92)*(事故データ!$X$4:$X$364=$C175)*(事故データ!$V$4:$V$364=1))</f>
        <v>0</v>
      </c>
      <c r="T175" s="647">
        <f>SUMPRODUCT((事故データ!$AO$4:$AO$364=T$92)*(事故データ!$X$4:$X$364=$C175)*(事故データ!$V$4:$V$364=1))</f>
        <v>0</v>
      </c>
      <c r="U175" s="647">
        <f>SUMPRODUCT((事故データ!$AO$4:$AO$364=U$92)*(事故データ!$X$4:$X$364=$C175)*(事故データ!$V$4:$V$364=1))</f>
        <v>0</v>
      </c>
      <c r="V175" s="647">
        <f>SUMPRODUCT((事故データ!$AO$4:$AO$364=V$92)*(事故データ!$X$4:$X$364=$C175)*(事故データ!$V$4:$V$364=1))</f>
        <v>0</v>
      </c>
      <c r="W175" s="647">
        <f>SUMPRODUCT((事故データ!$AO$4:$AO$364=W$92)*(事故データ!$X$4:$X$364=$C175)*(事故データ!$V$4:$V$364=1))</f>
        <v>0</v>
      </c>
      <c r="X175" s="647">
        <f>SUMPRODUCT((事故データ!$AO$4:$AO$364=X$92)*(事故データ!$X$4:$X$364=$C175)*(事故データ!$V$4:$V$364=1))</f>
        <v>0</v>
      </c>
      <c r="Y175" s="647">
        <f>SUMPRODUCT((事故データ!$AO$4:$AO$364=Y$92)*(事故データ!$X$4:$X$364=$C175)*(事故データ!$V$4:$V$364=1))</f>
        <v>0</v>
      </c>
      <c r="Z175" s="647">
        <f>SUMPRODUCT((事故データ!$AO$4:$AO$364=Z$92)*(事故データ!$X$4:$X$364=$C175)*(事故データ!$V$4:$V$364=1))</f>
        <v>0</v>
      </c>
      <c r="AA175" s="647">
        <f>SUMPRODUCT((事故データ!$AO$4:$AO$364=AA$92)*(事故データ!$X$4:$X$364=$C175)*(事故データ!$V$4:$V$364=1))</f>
        <v>0</v>
      </c>
      <c r="AB175" s="647">
        <f>SUMPRODUCT((事故データ!$AO$4:$AO$364=AB$92)*(事故データ!$X$4:$X$364=$C175)*(事故データ!$V$4:$V$364=1))</f>
        <v>0</v>
      </c>
      <c r="AC175" s="647">
        <f>SUMPRODUCT((事故データ!$AO$4:$AO$364=AC$92)*(事故データ!$X$4:$X$364=$C175)*(事故データ!$V$4:$V$364=1))</f>
        <v>0</v>
      </c>
      <c r="AD175" s="648">
        <f>SUMPRODUCT((事故データ!$AO$4:$AO$364=AD$92)*(事故データ!$X$4:$X$364=$C175)*(事故データ!$V$4:$V$364=1))</f>
        <v>0</v>
      </c>
    </row>
    <row r="177" spans="1:30">
      <c r="E177" s="444" t="s">
        <v>1266</v>
      </c>
      <c r="F177" s="445">
        <f t="shared" ref="F177:AB177" si="16">F12</f>
        <v>17</v>
      </c>
      <c r="G177" s="445">
        <f t="shared" si="16"/>
        <v>18</v>
      </c>
      <c r="H177" s="445">
        <f t="shared" si="16"/>
        <v>19</v>
      </c>
      <c r="I177" s="445">
        <f t="shared" si="16"/>
        <v>20</v>
      </c>
      <c r="J177" s="445">
        <f t="shared" si="16"/>
        <v>21</v>
      </c>
      <c r="K177" s="445">
        <f t="shared" si="16"/>
        <v>22</v>
      </c>
      <c r="L177" s="445">
        <f t="shared" si="16"/>
        <v>23</v>
      </c>
      <c r="M177" s="445">
        <f t="shared" si="16"/>
        <v>24</v>
      </c>
      <c r="N177" s="445">
        <f t="shared" si="16"/>
        <v>25</v>
      </c>
      <c r="O177" s="445">
        <f t="shared" si="16"/>
        <v>26</v>
      </c>
      <c r="P177" s="445">
        <f t="shared" si="16"/>
        <v>27</v>
      </c>
      <c r="Q177" s="445">
        <f t="shared" si="16"/>
        <v>28</v>
      </c>
      <c r="R177" s="445">
        <f t="shared" si="16"/>
        <v>29</v>
      </c>
      <c r="S177" s="445">
        <f t="shared" si="16"/>
        <v>30</v>
      </c>
      <c r="T177" s="445">
        <f t="shared" si="16"/>
        <v>31</v>
      </c>
      <c r="U177" s="445">
        <f t="shared" si="16"/>
        <v>32</v>
      </c>
      <c r="V177" s="445">
        <f t="shared" si="16"/>
        <v>33</v>
      </c>
      <c r="W177" s="445">
        <f t="shared" si="16"/>
        <v>34</v>
      </c>
      <c r="X177" s="445">
        <f t="shared" si="16"/>
        <v>35</v>
      </c>
      <c r="Y177" s="445">
        <f t="shared" si="16"/>
        <v>36</v>
      </c>
      <c r="Z177" s="445">
        <f t="shared" si="16"/>
        <v>37</v>
      </c>
      <c r="AA177" s="445">
        <f t="shared" si="16"/>
        <v>38</v>
      </c>
      <c r="AB177" s="445">
        <f t="shared" si="16"/>
        <v>39</v>
      </c>
    </row>
    <row r="178" spans="1:30">
      <c r="E178" s="446" t="s">
        <v>1265</v>
      </c>
      <c r="F178" s="447">
        <f t="shared" ref="F178:AB178" si="17">F13</f>
        <v>0</v>
      </c>
      <c r="G178" s="447">
        <f t="shared" si="17"/>
        <v>0</v>
      </c>
      <c r="H178" s="447">
        <f t="shared" si="17"/>
        <v>29</v>
      </c>
      <c r="I178" s="447">
        <f t="shared" si="17"/>
        <v>0</v>
      </c>
      <c r="J178" s="447">
        <f t="shared" si="17"/>
        <v>0</v>
      </c>
      <c r="K178" s="447">
        <f t="shared" si="17"/>
        <v>0</v>
      </c>
      <c r="L178" s="447">
        <f t="shared" si="17"/>
        <v>0</v>
      </c>
      <c r="M178" s="447">
        <f t="shared" si="17"/>
        <v>0</v>
      </c>
      <c r="N178" s="447">
        <f t="shared" si="17"/>
        <v>0</v>
      </c>
      <c r="O178" s="447">
        <f t="shared" si="17"/>
        <v>0</v>
      </c>
      <c r="P178" s="447">
        <f t="shared" si="17"/>
        <v>0</v>
      </c>
      <c r="Q178" s="447">
        <f t="shared" si="17"/>
        <v>0</v>
      </c>
      <c r="R178" s="447">
        <f t="shared" si="17"/>
        <v>0</v>
      </c>
      <c r="S178" s="447">
        <f t="shared" si="17"/>
        <v>0</v>
      </c>
      <c r="T178" s="447">
        <f t="shared" si="17"/>
        <v>0</v>
      </c>
      <c r="U178" s="447">
        <f t="shared" si="17"/>
        <v>0</v>
      </c>
      <c r="V178" s="447">
        <f t="shared" si="17"/>
        <v>0</v>
      </c>
      <c r="W178" s="447">
        <f t="shared" si="17"/>
        <v>0</v>
      </c>
      <c r="X178" s="447">
        <f t="shared" si="17"/>
        <v>0</v>
      </c>
      <c r="Y178" s="447">
        <f t="shared" si="17"/>
        <v>0</v>
      </c>
      <c r="Z178" s="447">
        <f t="shared" si="17"/>
        <v>0</v>
      </c>
      <c r="AA178" s="447">
        <f t="shared" si="17"/>
        <v>0</v>
      </c>
      <c r="AB178" s="447">
        <f t="shared" si="17"/>
        <v>0</v>
      </c>
    </row>
    <row r="179" spans="1:30">
      <c r="C179" s="396" t="s">
        <v>1192</v>
      </c>
      <c r="E179" s="446" t="s">
        <v>1267</v>
      </c>
      <c r="F179" s="447">
        <f t="shared" ref="F179:AB179" si="18">F60</f>
        <v>0</v>
      </c>
      <c r="G179" s="447">
        <f t="shared" si="18"/>
        <v>0</v>
      </c>
      <c r="H179" s="447">
        <f t="shared" si="18"/>
        <v>31</v>
      </c>
      <c r="I179" s="447">
        <f t="shared" si="18"/>
        <v>0</v>
      </c>
      <c r="J179" s="447">
        <f t="shared" si="18"/>
        <v>0</v>
      </c>
      <c r="K179" s="447">
        <f t="shared" si="18"/>
        <v>0</v>
      </c>
      <c r="L179" s="447">
        <f t="shared" si="18"/>
        <v>0</v>
      </c>
      <c r="M179" s="447">
        <f t="shared" si="18"/>
        <v>0</v>
      </c>
      <c r="N179" s="447">
        <f t="shared" si="18"/>
        <v>0</v>
      </c>
      <c r="O179" s="447">
        <f t="shared" si="18"/>
        <v>0</v>
      </c>
      <c r="P179" s="447">
        <f t="shared" si="18"/>
        <v>0</v>
      </c>
      <c r="Q179" s="447">
        <f t="shared" si="18"/>
        <v>0</v>
      </c>
      <c r="R179" s="447">
        <f t="shared" si="18"/>
        <v>0</v>
      </c>
      <c r="S179" s="447">
        <f t="shared" si="18"/>
        <v>0</v>
      </c>
      <c r="T179" s="447">
        <f t="shared" si="18"/>
        <v>0</v>
      </c>
      <c r="U179" s="447">
        <f t="shared" si="18"/>
        <v>0</v>
      </c>
      <c r="V179" s="447">
        <f t="shared" si="18"/>
        <v>0</v>
      </c>
      <c r="W179" s="447">
        <f t="shared" si="18"/>
        <v>0</v>
      </c>
      <c r="X179" s="447">
        <f t="shared" si="18"/>
        <v>0</v>
      </c>
      <c r="Y179" s="447">
        <f t="shared" si="18"/>
        <v>0</v>
      </c>
      <c r="Z179" s="447">
        <f t="shared" si="18"/>
        <v>0</v>
      </c>
      <c r="AA179" s="447">
        <f t="shared" si="18"/>
        <v>0</v>
      </c>
      <c r="AB179" s="447">
        <f t="shared" si="18"/>
        <v>0</v>
      </c>
    </row>
    <row r="180" spans="1:30">
      <c r="A180" s="543"/>
      <c r="B180" s="543">
        <v>4</v>
      </c>
      <c r="C180" s="397">
        <v>19</v>
      </c>
      <c r="D180" s="304" t="s">
        <v>228</v>
      </c>
    </row>
    <row r="181" spans="1:30" ht="53.45" customHeight="1">
      <c r="A181" s="543"/>
      <c r="B181" s="543"/>
      <c r="C181" s="579" t="s">
        <v>13</v>
      </c>
      <c r="D181" s="541" t="s">
        <v>3</v>
      </c>
      <c r="E181" s="617" t="s">
        <v>4</v>
      </c>
      <c r="F181" s="618" t="str">
        <f t="shared" ref="F181:AD181" si="19">F92</f>
        <v>正面衝突</v>
      </c>
      <c r="G181" s="619" t="str">
        <f t="shared" si="19"/>
        <v>直進時</v>
      </c>
      <c r="H181" s="619" t="str">
        <f t="shared" si="19"/>
        <v>出会い頭</v>
      </c>
      <c r="I181" s="619" t="str">
        <f t="shared" si="19"/>
        <v>右折時</v>
      </c>
      <c r="J181" s="619" t="str">
        <f t="shared" si="19"/>
        <v>左折時</v>
      </c>
      <c r="K181" s="619" t="str">
        <f t="shared" si="19"/>
        <v>カーブ走行時</v>
      </c>
      <c r="L181" s="619" t="str">
        <f t="shared" si="19"/>
        <v>追突</v>
      </c>
      <c r="M181" s="619" t="str">
        <f t="shared" si="19"/>
        <v>発進追突</v>
      </c>
      <c r="N181" s="619" t="str">
        <f t="shared" si="19"/>
        <v>車線
変更時</v>
      </c>
      <c r="O181" s="619" t="str">
        <f t="shared" si="19"/>
        <v>合流時</v>
      </c>
      <c r="P181" s="619" t="str">
        <f t="shared" si="19"/>
        <v>離合時</v>
      </c>
      <c r="Q181" s="619" t="str">
        <f t="shared" si="19"/>
        <v>側方通過時</v>
      </c>
      <c r="R181" s="619" t="str">
        <f t="shared" si="19"/>
        <v>施設出入時</v>
      </c>
      <c r="S181" s="619" t="str">
        <f t="shared" si="19"/>
        <v>転回時</v>
      </c>
      <c r="T181" s="619" t="str">
        <f t="shared" si="19"/>
        <v>バック時</v>
      </c>
      <c r="U181" s="619" t="str">
        <f t="shared" si="19"/>
        <v>移動時</v>
      </c>
      <c r="V181" s="619" t="str">
        <f t="shared" si="19"/>
        <v>料金所等通過時</v>
      </c>
      <c r="W181" s="619" t="str">
        <f t="shared" si="19"/>
        <v>発進時＆措置等</v>
      </c>
      <c r="X181" s="619" t="str">
        <f t="shared" si="19"/>
        <v>停車時</v>
      </c>
      <c r="Y181" s="619" t="str">
        <f t="shared" si="19"/>
        <v>ドア・扉開閉時</v>
      </c>
      <c r="Z181" s="619" t="str">
        <f t="shared" si="19"/>
        <v>駐停車時措置</v>
      </c>
      <c r="AA181" s="619" t="str">
        <f t="shared" si="19"/>
        <v>車内事故</v>
      </c>
      <c r="AB181" s="619" t="str">
        <f t="shared" si="19"/>
        <v>荷積降時等事故</v>
      </c>
      <c r="AC181" s="619" t="str">
        <f t="shared" si="19"/>
        <v>落下・飛散等事故</v>
      </c>
      <c r="AD181" s="619" t="str">
        <f t="shared" si="19"/>
        <v>その他・不明</v>
      </c>
    </row>
    <row r="182" spans="1:30" ht="23.25" customHeight="1">
      <c r="A182" s="543"/>
      <c r="B182" s="543"/>
      <c r="C182" s="608" t="s">
        <v>225</v>
      </c>
      <c r="D182" s="649">
        <f>SUM(F182:AD182)</f>
        <v>31</v>
      </c>
      <c r="E182" s="650"/>
      <c r="F182" s="651">
        <f>SUMPRODUCT((事故データ!$AO$4:$AO$364=F$181)*(事故データ!$O$4:$O$364=$C$180)*(事故データ!$V$4:$V$364&gt;=0))</f>
        <v>0</v>
      </c>
      <c r="G182" s="652">
        <f>SUMPRODUCT((事故データ!$AO$4:$AO$364=G$181)*(事故データ!$O$4:$O$364=$C$180)*(事故データ!$V$4:$V$364&gt;=0))</f>
        <v>1</v>
      </c>
      <c r="H182" s="652">
        <f>SUMPRODUCT((事故データ!$AO$4:$AO$364=H$181)*(事故データ!$O$4:$O$364=$C$180)*(事故データ!$V$4:$V$364&gt;=0))</f>
        <v>0</v>
      </c>
      <c r="I182" s="652">
        <f>SUMPRODUCT((事故データ!$AO$4:$AO$364=I$181)*(事故データ!$O$4:$O$364=$C$180)*(事故データ!$V$4:$V$364&gt;=0))</f>
        <v>0</v>
      </c>
      <c r="J182" s="652">
        <f>SUMPRODUCT((事故データ!$AO$4:$AO$364=J$181)*(事故データ!$O$4:$O$364=$C$180)*(事故データ!$V$4:$V$364&gt;=0))</f>
        <v>4</v>
      </c>
      <c r="K182" s="652">
        <f>SUMPRODUCT((事故データ!$AO$4:$AO$364=K$181)*(事故データ!$O$4:$O$364=$C$180)*(事故データ!$V$4:$V$364&gt;=0))</f>
        <v>0</v>
      </c>
      <c r="L182" s="652">
        <f>SUMPRODUCT((事故データ!$AO$4:$AO$364=L$181)*(事故データ!$O$4:$O$364=$C$180)*(事故データ!$V$4:$V$364&gt;=0))</f>
        <v>2</v>
      </c>
      <c r="M182" s="652">
        <f>SUMPRODUCT((事故データ!$AO$4:$AO$364=M$181)*(事故データ!$O$4:$O$364=$C$180)*(事故データ!$V$4:$V$364&gt;=0))</f>
        <v>2</v>
      </c>
      <c r="N182" s="652">
        <f>SUMPRODUCT((事故データ!$AO$4:$AO$364=N$181)*(事故データ!$O$4:$O$364=$C$180)*(事故データ!$V$4:$V$364&gt;=0))</f>
        <v>1</v>
      </c>
      <c r="O182" s="652">
        <f>SUMPRODUCT((事故データ!$AO$4:$AO$364=O$181)*(事故データ!$O$4:$O$364=$C$180)*(事故データ!$V$4:$V$364&gt;=0))</f>
        <v>0</v>
      </c>
      <c r="P182" s="652">
        <f>SUMPRODUCT((事故データ!$AO$4:$AO$364=P$181)*(事故データ!$O$4:$O$364=$C$180)*(事故データ!$V$4:$V$364&gt;=0))</f>
        <v>0</v>
      </c>
      <c r="Q182" s="652">
        <f>SUMPRODUCT((事故データ!$AO$4:$AO$364=Q$181)*(事故データ!$O$4:$O$364=$C$180)*(事故データ!$V$4:$V$364&gt;=0))</f>
        <v>0</v>
      </c>
      <c r="R182" s="652">
        <f>SUMPRODUCT((事故データ!$AO$4:$AO$364=R$181)*(事故データ!$O$4:$O$364=$C$180)*(事故データ!$V$4:$V$364&gt;=0))</f>
        <v>1</v>
      </c>
      <c r="S182" s="652">
        <f>SUMPRODUCT((事故データ!$AO$4:$AO$364=S$181)*(事故データ!$O$4:$O$364=$C$180)*(事故データ!$V$4:$V$364&gt;=0))</f>
        <v>1</v>
      </c>
      <c r="T182" s="652">
        <f>SUMPRODUCT((事故データ!$AO$4:$AO$364=T$181)*(事故データ!$O$4:$O$364=$C$180)*(事故データ!$V$4:$V$364&gt;=0))</f>
        <v>9</v>
      </c>
      <c r="U182" s="652">
        <f>SUMPRODUCT((事故データ!$AO$4:$AO$364=U$181)*(事故データ!$O$4:$O$364=$C$180)*(事故データ!$V$4:$V$364&gt;=0))</f>
        <v>5</v>
      </c>
      <c r="V182" s="652">
        <f>SUMPRODUCT((事故データ!$AO$4:$AO$364=V$181)*(事故データ!$O$4:$O$364=$C$180)*(事故データ!$V$4:$V$364&gt;=0))</f>
        <v>0</v>
      </c>
      <c r="W182" s="652">
        <f>SUMPRODUCT((事故データ!$AO$4:$AO$364=W$181)*(事故データ!$O$4:$O$364=$C$180)*(事故データ!$V$4:$V$364&gt;=0))</f>
        <v>3</v>
      </c>
      <c r="X182" s="652">
        <f>SUMPRODUCT((事故データ!$AO$4:$AO$364=X$181)*(事故データ!$O$4:$O$364=$C$180)*(事故データ!$V$4:$V$364&gt;=0))</f>
        <v>1</v>
      </c>
      <c r="Y182" s="652">
        <f>SUMPRODUCT((事故データ!$AO$4:$AO$364=Y$181)*(事故データ!$O$4:$O$364=$C$180)*(事故データ!$V$4:$V$364&gt;=0))</f>
        <v>0</v>
      </c>
      <c r="Z182" s="653">
        <f>SUMPRODUCT((事故データ!$AO$4:$AO$364=Z$181)*(事故データ!$O$4:$O$364=$C$180)*(事故データ!$V$4:$V$364&gt;=0))</f>
        <v>1</v>
      </c>
      <c r="AA182" s="653">
        <f>SUMPRODUCT((事故データ!$AO$4:$AO$364=AA$181)*(事故データ!$O$4:$O$364=$C$180)*(事故データ!$V$4:$V$364&gt;=0))</f>
        <v>0</v>
      </c>
      <c r="AB182" s="652">
        <f>SUMPRODUCT((事故データ!$AO$4:$AO$364=AB$181)*(事故データ!$O$4:$O$364=$C$180)*(事故データ!$V$4:$V$364&gt;=0))</f>
        <v>0</v>
      </c>
      <c r="AC182" s="652">
        <f>SUMPRODUCT((事故データ!$AO$4:$AO$364=AC$181)*(事故データ!$O$4:$O$364=$C$180)*(事故データ!$V$4:$V$364&gt;=0))</f>
        <v>0</v>
      </c>
      <c r="AD182" s="654">
        <f>SUMPRODUCT((事故データ!$AO$4:$AO$364=AD$181)*(事故データ!$O$4:$O$364=$C$180)*(事故データ!$V$4:$V$364&gt;=0))</f>
        <v>0</v>
      </c>
    </row>
    <row r="183" spans="1:30" ht="23.25" customHeight="1">
      <c r="A183" s="543"/>
      <c r="B183" s="543"/>
      <c r="C183" s="655" t="s">
        <v>226</v>
      </c>
      <c r="D183" s="621">
        <f>SUM(F183:AD183)</f>
        <v>29</v>
      </c>
      <c r="E183" s="622">
        <f>D183/D182</f>
        <v>0.93548387096774188</v>
      </c>
      <c r="F183" s="623">
        <f>SUM(F184:F222)</f>
        <v>0</v>
      </c>
      <c r="G183" s="624">
        <f>SUM(G184:G222)</f>
        <v>0</v>
      </c>
      <c r="H183" s="624">
        <f t="shared" ref="H183" si="20">SUM(H184:H222)</f>
        <v>0</v>
      </c>
      <c r="I183" s="624">
        <f t="shared" ref="I183" si="21">SUM(I184:I222)</f>
        <v>0</v>
      </c>
      <c r="J183" s="624">
        <f t="shared" ref="J183" si="22">SUM(J184:J222)</f>
        <v>2</v>
      </c>
      <c r="K183" s="624">
        <f t="shared" ref="K183" si="23">SUM(K184:K222)</f>
        <v>0</v>
      </c>
      <c r="L183" s="624">
        <f t="shared" ref="L183" si="24">SUM(L184:L222)</f>
        <v>2</v>
      </c>
      <c r="M183" s="624">
        <f t="shared" ref="M183" si="25">SUM(M184:M222)</f>
        <v>3</v>
      </c>
      <c r="N183" s="624">
        <f t="shared" ref="N183" si="26">SUM(N184:N222)</f>
        <v>1</v>
      </c>
      <c r="O183" s="624">
        <f t="shared" ref="O183" si="27">SUM(O184:O222)</f>
        <v>0</v>
      </c>
      <c r="P183" s="624">
        <f t="shared" ref="P183" si="28">SUM(P184:P222)</f>
        <v>0</v>
      </c>
      <c r="Q183" s="624">
        <f t="shared" ref="Q183" si="29">SUM(Q184:Q222)</f>
        <v>0</v>
      </c>
      <c r="R183" s="624">
        <f t="shared" ref="R183" si="30">SUM(R184:R222)</f>
        <v>1</v>
      </c>
      <c r="S183" s="624">
        <f t="shared" ref="S183" si="31">SUM(S184:S222)</f>
        <v>1</v>
      </c>
      <c r="T183" s="624">
        <f t="shared" ref="T183" si="32">SUM(T184:T222)</f>
        <v>7</v>
      </c>
      <c r="U183" s="624">
        <f t="shared" ref="U183" si="33">SUM(U184:U222)</f>
        <v>6</v>
      </c>
      <c r="V183" s="624">
        <f t="shared" ref="V183" si="34">SUM(V184:V222)</f>
        <v>0</v>
      </c>
      <c r="W183" s="624">
        <f t="shared" ref="W183" si="35">SUM(W184:W222)</f>
        <v>3</v>
      </c>
      <c r="X183" s="624">
        <f t="shared" ref="X183" si="36">SUM(X184:X222)</f>
        <v>1</v>
      </c>
      <c r="Y183" s="624">
        <f t="shared" ref="Y183" si="37">SUM(Y184:Y222)</f>
        <v>0</v>
      </c>
      <c r="Z183" s="625">
        <f t="shared" ref="Z183" si="38">SUM(Z184:Z222)</f>
        <v>2</v>
      </c>
      <c r="AA183" s="625">
        <f t="shared" ref="AA183" si="39">SUM(AA184:AA222)</f>
        <v>0</v>
      </c>
      <c r="AB183" s="624">
        <f t="shared" ref="AB183:AD183" si="40">SUM(AB184:AB222)</f>
        <v>0</v>
      </c>
      <c r="AC183" s="624">
        <f t="shared" si="40"/>
        <v>0</v>
      </c>
      <c r="AD183" s="626">
        <f t="shared" si="40"/>
        <v>0</v>
      </c>
    </row>
    <row r="184" spans="1:30">
      <c r="A184" s="543"/>
      <c r="B184" s="543"/>
      <c r="C184" s="634" t="str">
        <f t="shared" ref="C184:C221" si="41">C97</f>
        <v>本社</v>
      </c>
      <c r="D184" s="413">
        <f t="shared" ref="D184:D222" si="42">SUM(F184:AD184)</f>
        <v>1</v>
      </c>
      <c r="E184" s="635">
        <f t="shared" ref="E184:E222" si="43">D184/$D$13</f>
        <v>3.4482758620689655E-2</v>
      </c>
      <c r="F184" s="636">
        <f>SUMPRODUCT((事故データ!$AO$4:$AO$364=F$181)*(事故データ!$O$4:$O$364=$C$180)*(事故データ!$X$4:$X$364=$C184)*(事故データ!$V$4:$V$364=1))</f>
        <v>0</v>
      </c>
      <c r="G184" s="637">
        <f>SUMPRODUCT((事故データ!$AO$4:$AO$364=G$181)*(事故データ!$O$4:$O$364=$C$180)*(事故データ!$X$4:$X$364=$C184)*(事故データ!$V$4:$V$364=1))</f>
        <v>0</v>
      </c>
      <c r="H184" s="637">
        <f>SUMPRODUCT((事故データ!$AO$4:$AO$364=H$181)*(事故データ!$O$4:$O$364=$C$180)*(事故データ!$X$4:$X$364=$C184)*(事故データ!$V$4:$V$364=1))</f>
        <v>0</v>
      </c>
      <c r="I184" s="637">
        <f>SUMPRODUCT((事故データ!$AO$4:$AO$364=I$181)*(事故データ!$O$4:$O$364=$C$180)*(事故データ!$X$4:$X$364=$C184)*(事故データ!$V$4:$V$364=1))</f>
        <v>0</v>
      </c>
      <c r="J184" s="637">
        <f>SUMPRODUCT((事故データ!$AO$4:$AO$364=J$181)*(事故データ!$O$4:$O$364=$C$180)*(事故データ!$X$4:$X$364=$C184)*(事故データ!$V$4:$V$364=1))</f>
        <v>0</v>
      </c>
      <c r="K184" s="637">
        <f>SUMPRODUCT((事故データ!$AO$4:$AO$364=K$181)*(事故データ!$O$4:$O$364=$C$180)*(事故データ!$X$4:$X$364=$C184)*(事故データ!$V$4:$V$364=1))</f>
        <v>0</v>
      </c>
      <c r="L184" s="637">
        <f>SUMPRODUCT((事故データ!$AO$4:$AO$364=L$181)*(事故データ!$O$4:$O$364=$C$180)*(事故データ!$X$4:$X$364=$C184)*(事故データ!$V$4:$V$364=1))</f>
        <v>0</v>
      </c>
      <c r="M184" s="637">
        <f>SUMPRODUCT((事故データ!$AO$4:$AO$364=M$181)*(事故データ!$O$4:$O$364=$C$180)*(事故データ!$X$4:$X$364=$C184)*(事故データ!$V$4:$V$364=1))</f>
        <v>0</v>
      </c>
      <c r="N184" s="637">
        <f>SUMPRODUCT((事故データ!$AO$4:$AO$364=N$181)*(事故データ!$O$4:$O$364=$C$180)*(事故データ!$X$4:$X$364=$C184)*(事故データ!$V$4:$V$364=1))</f>
        <v>0</v>
      </c>
      <c r="O184" s="637">
        <f>SUMPRODUCT((事故データ!$AO$4:$AO$364=O$181)*(事故データ!$O$4:$O$364=$C$180)*(事故データ!$X$4:$X$364=$C184)*(事故データ!$V$4:$V$364=1))</f>
        <v>0</v>
      </c>
      <c r="P184" s="637">
        <f>SUMPRODUCT((事故データ!$AO$4:$AO$364=P$181)*(事故データ!$O$4:$O$364=$C$180)*(事故データ!$X$4:$X$364=$C184)*(事故データ!$V$4:$V$364=1))</f>
        <v>0</v>
      </c>
      <c r="Q184" s="637">
        <f>SUMPRODUCT((事故データ!$AO$4:$AO$364=Q$181)*(事故データ!$O$4:$O$364=$C$180)*(事故データ!$X$4:$X$364=$C184)*(事故データ!$V$4:$V$364=1))</f>
        <v>0</v>
      </c>
      <c r="R184" s="637">
        <f>SUMPRODUCT((事故データ!$AO$4:$AO$364=R$181)*(事故データ!$O$4:$O$364=$C$180)*(事故データ!$X$4:$X$364=$C184)*(事故データ!$V$4:$V$364=1))</f>
        <v>0</v>
      </c>
      <c r="S184" s="637">
        <f>SUMPRODUCT((事故データ!$AO$4:$AO$364=S$181)*(事故データ!$O$4:$O$364=$C$180)*(事故データ!$X$4:$X$364=$C184)*(事故データ!$V$4:$V$364=1))</f>
        <v>0</v>
      </c>
      <c r="T184" s="637">
        <f>SUMPRODUCT((事故データ!$AO$4:$AO$364=T$181)*(事故データ!$O$4:$O$364=$C$180)*(事故データ!$X$4:$X$364=$C184)*(事故データ!$V$4:$V$364=1))</f>
        <v>1</v>
      </c>
      <c r="U184" s="637">
        <f>SUMPRODUCT((事故データ!$AO$4:$AO$364=U$181)*(事故データ!$O$4:$O$364=$C$180)*(事故データ!$X$4:$X$364=$C184)*(事故データ!$V$4:$V$364=1))</f>
        <v>0</v>
      </c>
      <c r="V184" s="637">
        <f>SUMPRODUCT((事故データ!$AO$4:$AO$364=V$181)*(事故データ!$O$4:$O$364=$C$180)*(事故データ!$X$4:$X$364=$C184)*(事故データ!$V$4:$V$364=1))</f>
        <v>0</v>
      </c>
      <c r="W184" s="637">
        <f>SUMPRODUCT((事故データ!$AO$4:$AO$364=W$181)*(事故データ!$O$4:$O$364=$C$180)*(事故データ!$X$4:$X$364=$C184)*(事故データ!$V$4:$V$364=1))</f>
        <v>0</v>
      </c>
      <c r="X184" s="637">
        <f>SUMPRODUCT((事故データ!$AO$4:$AO$364=X$181)*(事故データ!$O$4:$O$364=$C$180)*(事故データ!$X$4:$X$364=$C184)*(事故データ!$V$4:$V$364=1))</f>
        <v>0</v>
      </c>
      <c r="Y184" s="637">
        <f>SUMPRODUCT((事故データ!$AO$4:$AO$364=Y$181)*(事故データ!$O$4:$O$364=$C$180)*(事故データ!$X$4:$X$364=$C184)*(事故データ!$V$4:$V$364=1))</f>
        <v>0</v>
      </c>
      <c r="Z184" s="637">
        <f>SUMPRODUCT((事故データ!$AO$4:$AO$364=Z$181)*(事故データ!$O$4:$O$364=$C$180)*(事故データ!$X$4:$X$364=$C184)*(事故データ!$V$4:$V$364=1))</f>
        <v>0</v>
      </c>
      <c r="AA184" s="637">
        <f>SUMPRODUCT((事故データ!$AO$4:$AO$364=AA$181)*(事故データ!$O$4:$O$364=$C$180)*(事故データ!$X$4:$X$364=$C184)*(事故データ!$V$4:$V$364=1))</f>
        <v>0</v>
      </c>
      <c r="AB184" s="637">
        <f>SUMPRODUCT((事故データ!$AO$4:$AO$364=AB$181)*(事故データ!$O$4:$O$364=$C$180)*(事故データ!$X$4:$X$364=$C184)*(事故データ!$V$4:$V$364=1))</f>
        <v>0</v>
      </c>
      <c r="AC184" s="637">
        <f>SUMPRODUCT((事故データ!$AO$4:$AO$364=AC$181)*(事故データ!$O$4:$O$364=$C$180)*(事故データ!$X$4:$X$364=$C184)*(事故データ!$V$4:$V$364=1))</f>
        <v>0</v>
      </c>
      <c r="AD184" s="638">
        <f>SUMPRODUCT((事故データ!$AO$4:$AO$364=AD$181)*(事故データ!$O$4:$O$364=$C$180)*(事故データ!$X$4:$X$364=$C184)*(事故データ!$V$4:$V$364=1))</f>
        <v>0</v>
      </c>
    </row>
    <row r="185" spans="1:30">
      <c r="A185" s="543"/>
      <c r="B185" s="543"/>
      <c r="C185" s="639" t="str">
        <f t="shared" si="41"/>
        <v>北海道</v>
      </c>
      <c r="D185" s="356">
        <f t="shared" si="42"/>
        <v>0</v>
      </c>
      <c r="E185" s="640">
        <f t="shared" si="43"/>
        <v>0</v>
      </c>
      <c r="F185" s="641">
        <f>SUMPRODUCT((事故データ!$AO$4:$AO$364=F$181)*(事故データ!$O$4:$O$364=$C$180)*(事故データ!$X$4:$X$364=$C185)*(事故データ!$V$4:$V$364=1))</f>
        <v>0</v>
      </c>
      <c r="G185" s="642">
        <f>SUMPRODUCT((事故データ!$AO$4:$AO$364=G$181)*(事故データ!$O$4:$O$364=$C$180)*(事故データ!$X$4:$X$364=$C185)*(事故データ!$V$4:$V$364=1))</f>
        <v>0</v>
      </c>
      <c r="H185" s="642">
        <f>SUMPRODUCT((事故データ!$AO$4:$AO$364=H$181)*(事故データ!$O$4:$O$364=$C$180)*(事故データ!$X$4:$X$364=$C185)*(事故データ!$V$4:$V$364=1))</f>
        <v>0</v>
      </c>
      <c r="I185" s="642">
        <f>SUMPRODUCT((事故データ!$AO$4:$AO$364=I$181)*(事故データ!$O$4:$O$364=$C$180)*(事故データ!$X$4:$X$364=$C185)*(事故データ!$V$4:$V$364=1))</f>
        <v>0</v>
      </c>
      <c r="J185" s="642">
        <f>SUMPRODUCT((事故データ!$AO$4:$AO$364=J$181)*(事故データ!$O$4:$O$364=$C$180)*(事故データ!$X$4:$X$364=$C185)*(事故データ!$V$4:$V$364=1))</f>
        <v>0</v>
      </c>
      <c r="K185" s="642">
        <f>SUMPRODUCT((事故データ!$AO$4:$AO$364=K$181)*(事故データ!$O$4:$O$364=$C$180)*(事故データ!$X$4:$X$364=$C185)*(事故データ!$V$4:$V$364=1))</f>
        <v>0</v>
      </c>
      <c r="L185" s="642">
        <f>SUMPRODUCT((事故データ!$AO$4:$AO$364=L$181)*(事故データ!$O$4:$O$364=$C$180)*(事故データ!$X$4:$X$364=$C185)*(事故データ!$V$4:$V$364=1))</f>
        <v>0</v>
      </c>
      <c r="M185" s="642">
        <f>SUMPRODUCT((事故データ!$AO$4:$AO$364=M$181)*(事故データ!$O$4:$O$364=$C$180)*(事故データ!$X$4:$X$364=$C185)*(事故データ!$V$4:$V$364=1))</f>
        <v>0</v>
      </c>
      <c r="N185" s="642">
        <f>SUMPRODUCT((事故データ!$AO$4:$AO$364=N$181)*(事故データ!$O$4:$O$364=$C$180)*(事故データ!$X$4:$X$364=$C185)*(事故データ!$V$4:$V$364=1))</f>
        <v>0</v>
      </c>
      <c r="O185" s="642">
        <f>SUMPRODUCT((事故データ!$AO$4:$AO$364=O$181)*(事故データ!$O$4:$O$364=$C$180)*(事故データ!$X$4:$X$364=$C185)*(事故データ!$V$4:$V$364=1))</f>
        <v>0</v>
      </c>
      <c r="P185" s="642">
        <f>SUMPRODUCT((事故データ!$AO$4:$AO$364=P$181)*(事故データ!$O$4:$O$364=$C$180)*(事故データ!$X$4:$X$364=$C185)*(事故データ!$V$4:$V$364=1))</f>
        <v>0</v>
      </c>
      <c r="Q185" s="642">
        <f>SUMPRODUCT((事故データ!$AO$4:$AO$364=Q$181)*(事故データ!$O$4:$O$364=$C$180)*(事故データ!$X$4:$X$364=$C185)*(事故データ!$V$4:$V$364=1))</f>
        <v>0</v>
      </c>
      <c r="R185" s="642">
        <f>SUMPRODUCT((事故データ!$AO$4:$AO$364=R$181)*(事故データ!$O$4:$O$364=$C$180)*(事故データ!$X$4:$X$364=$C185)*(事故データ!$V$4:$V$364=1))</f>
        <v>0</v>
      </c>
      <c r="S185" s="642">
        <f>SUMPRODUCT((事故データ!$AO$4:$AO$364=S$181)*(事故データ!$O$4:$O$364=$C$180)*(事故データ!$X$4:$X$364=$C185)*(事故データ!$V$4:$V$364=1))</f>
        <v>0</v>
      </c>
      <c r="T185" s="642">
        <f>SUMPRODUCT((事故データ!$AO$4:$AO$364=T$181)*(事故データ!$O$4:$O$364=$C$180)*(事故データ!$X$4:$X$364=$C185)*(事故データ!$V$4:$V$364=1))</f>
        <v>0</v>
      </c>
      <c r="U185" s="642">
        <f>SUMPRODUCT((事故データ!$AO$4:$AO$364=U$181)*(事故データ!$O$4:$O$364=$C$180)*(事故データ!$X$4:$X$364=$C185)*(事故データ!$V$4:$V$364=1))</f>
        <v>0</v>
      </c>
      <c r="V185" s="642">
        <f>SUMPRODUCT((事故データ!$AO$4:$AO$364=V$181)*(事故データ!$O$4:$O$364=$C$180)*(事故データ!$X$4:$X$364=$C185)*(事故データ!$V$4:$V$364=1))</f>
        <v>0</v>
      </c>
      <c r="W185" s="642">
        <f>SUMPRODUCT((事故データ!$AO$4:$AO$364=W$181)*(事故データ!$O$4:$O$364=$C$180)*(事故データ!$X$4:$X$364=$C185)*(事故データ!$V$4:$V$364=1))</f>
        <v>0</v>
      </c>
      <c r="X185" s="642">
        <f>SUMPRODUCT((事故データ!$AO$4:$AO$364=X$181)*(事故データ!$O$4:$O$364=$C$180)*(事故データ!$X$4:$X$364=$C185)*(事故データ!$V$4:$V$364=1))</f>
        <v>0</v>
      </c>
      <c r="Y185" s="642">
        <f>SUMPRODUCT((事故データ!$AO$4:$AO$364=Y$181)*(事故データ!$O$4:$O$364=$C$180)*(事故データ!$X$4:$X$364=$C185)*(事故データ!$V$4:$V$364=1))</f>
        <v>0</v>
      </c>
      <c r="Z185" s="642">
        <f>SUMPRODUCT((事故データ!$AO$4:$AO$364=Z$181)*(事故データ!$O$4:$O$364=$C$180)*(事故データ!$X$4:$X$364=$C185)*(事故データ!$V$4:$V$364=1))</f>
        <v>0</v>
      </c>
      <c r="AA185" s="642">
        <f>SUMPRODUCT((事故データ!$AO$4:$AO$364=AA$181)*(事故データ!$O$4:$O$364=$C$180)*(事故データ!$X$4:$X$364=$C185)*(事故データ!$V$4:$V$364=1))</f>
        <v>0</v>
      </c>
      <c r="AB185" s="642">
        <f>SUMPRODUCT((事故データ!$AO$4:$AO$364=AB$181)*(事故データ!$O$4:$O$364=$C$180)*(事故データ!$X$4:$X$364=$C185)*(事故データ!$V$4:$V$364=1))</f>
        <v>0</v>
      </c>
      <c r="AC185" s="642">
        <f>SUMPRODUCT((事故データ!$AO$4:$AO$364=AC$181)*(事故データ!$O$4:$O$364=$C$180)*(事故データ!$X$4:$X$364=$C185)*(事故データ!$V$4:$V$364=1))</f>
        <v>0</v>
      </c>
      <c r="AD185" s="643">
        <f>SUMPRODUCT((事故データ!$AO$4:$AO$364=AD$181)*(事故データ!$O$4:$O$364=$C$180)*(事故データ!$X$4:$X$364=$C185)*(事故データ!$V$4:$V$364=1))</f>
        <v>0</v>
      </c>
    </row>
    <row r="186" spans="1:30">
      <c r="A186" s="543"/>
      <c r="B186" s="543"/>
      <c r="C186" s="639" t="str">
        <f t="shared" si="41"/>
        <v>東北</v>
      </c>
      <c r="D186" s="356">
        <f t="shared" si="42"/>
        <v>0</v>
      </c>
      <c r="E186" s="640">
        <f t="shared" si="43"/>
        <v>0</v>
      </c>
      <c r="F186" s="641">
        <f>SUMPRODUCT((事故データ!$AO$4:$AO$364=F$181)*(事故データ!$O$4:$O$364=$C$180)*(事故データ!$X$4:$X$364=$C186)*(事故データ!$V$4:$V$364=1))</f>
        <v>0</v>
      </c>
      <c r="G186" s="642">
        <f>SUMPRODUCT((事故データ!$AO$4:$AO$364=G$181)*(事故データ!$O$4:$O$364=$C$180)*(事故データ!$X$4:$X$364=$C186)*(事故データ!$V$4:$V$364=1))</f>
        <v>0</v>
      </c>
      <c r="H186" s="642">
        <f>SUMPRODUCT((事故データ!$AO$4:$AO$364=H$181)*(事故データ!$O$4:$O$364=$C$180)*(事故データ!$X$4:$X$364=$C186)*(事故データ!$V$4:$V$364=1))</f>
        <v>0</v>
      </c>
      <c r="I186" s="642">
        <f>SUMPRODUCT((事故データ!$AO$4:$AO$364=I$181)*(事故データ!$O$4:$O$364=$C$180)*(事故データ!$X$4:$X$364=$C186)*(事故データ!$V$4:$V$364=1))</f>
        <v>0</v>
      </c>
      <c r="J186" s="642">
        <f>SUMPRODUCT((事故データ!$AO$4:$AO$364=J$181)*(事故データ!$O$4:$O$364=$C$180)*(事故データ!$X$4:$X$364=$C186)*(事故データ!$V$4:$V$364=1))</f>
        <v>0</v>
      </c>
      <c r="K186" s="642">
        <f>SUMPRODUCT((事故データ!$AO$4:$AO$364=K$181)*(事故データ!$O$4:$O$364=$C$180)*(事故データ!$X$4:$X$364=$C186)*(事故データ!$V$4:$V$364=1))</f>
        <v>0</v>
      </c>
      <c r="L186" s="642">
        <f>SUMPRODUCT((事故データ!$AO$4:$AO$364=L$181)*(事故データ!$O$4:$O$364=$C$180)*(事故データ!$X$4:$X$364=$C186)*(事故データ!$V$4:$V$364=1))</f>
        <v>0</v>
      </c>
      <c r="M186" s="642">
        <f>SUMPRODUCT((事故データ!$AO$4:$AO$364=M$181)*(事故データ!$O$4:$O$364=$C$180)*(事故データ!$X$4:$X$364=$C186)*(事故データ!$V$4:$V$364=1))</f>
        <v>0</v>
      </c>
      <c r="N186" s="642">
        <f>SUMPRODUCT((事故データ!$AO$4:$AO$364=N$181)*(事故データ!$O$4:$O$364=$C$180)*(事故データ!$X$4:$X$364=$C186)*(事故データ!$V$4:$V$364=1))</f>
        <v>0</v>
      </c>
      <c r="O186" s="642">
        <f>SUMPRODUCT((事故データ!$AO$4:$AO$364=O$181)*(事故データ!$O$4:$O$364=$C$180)*(事故データ!$X$4:$X$364=$C186)*(事故データ!$V$4:$V$364=1))</f>
        <v>0</v>
      </c>
      <c r="P186" s="642">
        <f>SUMPRODUCT((事故データ!$AO$4:$AO$364=P$181)*(事故データ!$O$4:$O$364=$C$180)*(事故データ!$X$4:$X$364=$C186)*(事故データ!$V$4:$V$364=1))</f>
        <v>0</v>
      </c>
      <c r="Q186" s="642">
        <f>SUMPRODUCT((事故データ!$AO$4:$AO$364=Q$181)*(事故データ!$O$4:$O$364=$C$180)*(事故データ!$X$4:$X$364=$C186)*(事故データ!$V$4:$V$364=1))</f>
        <v>0</v>
      </c>
      <c r="R186" s="642">
        <f>SUMPRODUCT((事故データ!$AO$4:$AO$364=R$181)*(事故データ!$O$4:$O$364=$C$180)*(事故データ!$X$4:$X$364=$C186)*(事故データ!$V$4:$V$364=1))</f>
        <v>0</v>
      </c>
      <c r="S186" s="642">
        <f>SUMPRODUCT((事故データ!$AO$4:$AO$364=S$181)*(事故データ!$O$4:$O$364=$C$180)*(事故データ!$X$4:$X$364=$C186)*(事故データ!$V$4:$V$364=1))</f>
        <v>0</v>
      </c>
      <c r="T186" s="642">
        <f>SUMPRODUCT((事故データ!$AO$4:$AO$364=T$181)*(事故データ!$O$4:$O$364=$C$180)*(事故データ!$X$4:$X$364=$C186)*(事故データ!$V$4:$V$364=1))</f>
        <v>0</v>
      </c>
      <c r="U186" s="642">
        <f>SUMPRODUCT((事故データ!$AO$4:$AO$364=U$181)*(事故データ!$O$4:$O$364=$C$180)*(事故データ!$X$4:$X$364=$C186)*(事故データ!$V$4:$V$364=1))</f>
        <v>0</v>
      </c>
      <c r="V186" s="642">
        <f>SUMPRODUCT((事故データ!$AO$4:$AO$364=V$181)*(事故データ!$O$4:$O$364=$C$180)*(事故データ!$X$4:$X$364=$C186)*(事故データ!$V$4:$V$364=1))</f>
        <v>0</v>
      </c>
      <c r="W186" s="642">
        <f>SUMPRODUCT((事故データ!$AO$4:$AO$364=W$181)*(事故データ!$O$4:$O$364=$C$180)*(事故データ!$X$4:$X$364=$C186)*(事故データ!$V$4:$V$364=1))</f>
        <v>0</v>
      </c>
      <c r="X186" s="642">
        <f>SUMPRODUCT((事故データ!$AO$4:$AO$364=X$181)*(事故データ!$O$4:$O$364=$C$180)*(事故データ!$X$4:$X$364=$C186)*(事故データ!$V$4:$V$364=1))</f>
        <v>0</v>
      </c>
      <c r="Y186" s="642">
        <f>SUMPRODUCT((事故データ!$AO$4:$AO$364=Y$181)*(事故データ!$O$4:$O$364=$C$180)*(事故データ!$X$4:$X$364=$C186)*(事故データ!$V$4:$V$364=1))</f>
        <v>0</v>
      </c>
      <c r="Z186" s="642">
        <f>SUMPRODUCT((事故データ!$AO$4:$AO$364=Z$181)*(事故データ!$O$4:$O$364=$C$180)*(事故データ!$X$4:$X$364=$C186)*(事故データ!$V$4:$V$364=1))</f>
        <v>0</v>
      </c>
      <c r="AA186" s="642">
        <f>SUMPRODUCT((事故データ!$AO$4:$AO$364=AA$181)*(事故データ!$O$4:$O$364=$C$180)*(事故データ!$X$4:$X$364=$C186)*(事故データ!$V$4:$V$364=1))</f>
        <v>0</v>
      </c>
      <c r="AB186" s="642">
        <f>SUMPRODUCT((事故データ!$AO$4:$AO$364=AB$181)*(事故データ!$O$4:$O$364=$C$180)*(事故データ!$X$4:$X$364=$C186)*(事故データ!$V$4:$V$364=1))</f>
        <v>0</v>
      </c>
      <c r="AC186" s="642">
        <f>SUMPRODUCT((事故データ!$AO$4:$AO$364=AC$181)*(事故データ!$O$4:$O$364=$C$180)*(事故データ!$X$4:$X$364=$C186)*(事故データ!$V$4:$V$364=1))</f>
        <v>0</v>
      </c>
      <c r="AD186" s="643">
        <f>SUMPRODUCT((事故データ!$AO$4:$AO$364=AD$181)*(事故データ!$O$4:$O$364=$C$180)*(事故データ!$X$4:$X$364=$C186)*(事故データ!$V$4:$V$364=1))</f>
        <v>0</v>
      </c>
    </row>
    <row r="187" spans="1:30">
      <c r="A187" s="543"/>
      <c r="B187" s="543"/>
      <c r="C187" s="639" t="str">
        <f t="shared" si="41"/>
        <v>関東</v>
      </c>
      <c r="D187" s="356">
        <f t="shared" si="42"/>
        <v>7</v>
      </c>
      <c r="E187" s="640">
        <f t="shared" si="43"/>
        <v>0.2413793103448276</v>
      </c>
      <c r="F187" s="641">
        <f>SUMPRODUCT((事故データ!$AO$4:$AO$364=F$181)*(事故データ!$O$4:$O$364=$C$180)*(事故データ!$X$4:$X$364=$C187)*(事故データ!$V$4:$V$364=1))</f>
        <v>0</v>
      </c>
      <c r="G187" s="642">
        <f>SUMPRODUCT((事故データ!$AO$4:$AO$364=G$181)*(事故データ!$O$4:$O$364=$C$180)*(事故データ!$X$4:$X$364=$C187)*(事故データ!$V$4:$V$364=1))</f>
        <v>0</v>
      </c>
      <c r="H187" s="642">
        <f>SUMPRODUCT((事故データ!$AO$4:$AO$364=H$181)*(事故データ!$O$4:$O$364=$C$180)*(事故データ!$X$4:$X$364=$C187)*(事故データ!$V$4:$V$364=1))</f>
        <v>0</v>
      </c>
      <c r="I187" s="642">
        <f>SUMPRODUCT((事故データ!$AO$4:$AO$364=I$181)*(事故データ!$O$4:$O$364=$C$180)*(事故データ!$X$4:$X$364=$C187)*(事故データ!$V$4:$V$364=1))</f>
        <v>0</v>
      </c>
      <c r="J187" s="642">
        <f>SUMPRODUCT((事故データ!$AO$4:$AO$364=J$181)*(事故データ!$O$4:$O$364=$C$180)*(事故データ!$X$4:$X$364=$C187)*(事故データ!$V$4:$V$364=1))</f>
        <v>0</v>
      </c>
      <c r="K187" s="642">
        <f>SUMPRODUCT((事故データ!$AO$4:$AO$364=K$181)*(事故データ!$O$4:$O$364=$C$180)*(事故データ!$X$4:$X$364=$C187)*(事故データ!$V$4:$V$364=1))</f>
        <v>0</v>
      </c>
      <c r="L187" s="642">
        <f>SUMPRODUCT((事故データ!$AO$4:$AO$364=L$181)*(事故データ!$O$4:$O$364=$C$180)*(事故データ!$X$4:$X$364=$C187)*(事故データ!$V$4:$V$364=1))</f>
        <v>1</v>
      </c>
      <c r="M187" s="642">
        <f>SUMPRODUCT((事故データ!$AO$4:$AO$364=M$181)*(事故データ!$O$4:$O$364=$C$180)*(事故データ!$X$4:$X$364=$C187)*(事故データ!$V$4:$V$364=1))</f>
        <v>1</v>
      </c>
      <c r="N187" s="642">
        <f>SUMPRODUCT((事故データ!$AO$4:$AO$364=N$181)*(事故データ!$O$4:$O$364=$C$180)*(事故データ!$X$4:$X$364=$C187)*(事故データ!$V$4:$V$364=1))</f>
        <v>0</v>
      </c>
      <c r="O187" s="642">
        <f>SUMPRODUCT((事故データ!$AO$4:$AO$364=O$181)*(事故データ!$O$4:$O$364=$C$180)*(事故データ!$X$4:$X$364=$C187)*(事故データ!$V$4:$V$364=1))</f>
        <v>0</v>
      </c>
      <c r="P187" s="642">
        <f>SUMPRODUCT((事故データ!$AO$4:$AO$364=P$181)*(事故データ!$O$4:$O$364=$C$180)*(事故データ!$X$4:$X$364=$C187)*(事故データ!$V$4:$V$364=1))</f>
        <v>0</v>
      </c>
      <c r="Q187" s="642">
        <f>SUMPRODUCT((事故データ!$AO$4:$AO$364=Q$181)*(事故データ!$O$4:$O$364=$C$180)*(事故データ!$X$4:$X$364=$C187)*(事故データ!$V$4:$V$364=1))</f>
        <v>0</v>
      </c>
      <c r="R187" s="642">
        <f>SUMPRODUCT((事故データ!$AO$4:$AO$364=R$181)*(事故データ!$O$4:$O$364=$C$180)*(事故データ!$X$4:$X$364=$C187)*(事故データ!$V$4:$V$364=1))</f>
        <v>0</v>
      </c>
      <c r="S187" s="642">
        <f>SUMPRODUCT((事故データ!$AO$4:$AO$364=S$181)*(事故データ!$O$4:$O$364=$C$180)*(事故データ!$X$4:$X$364=$C187)*(事故データ!$V$4:$V$364=1))</f>
        <v>0</v>
      </c>
      <c r="T187" s="642">
        <f>SUMPRODUCT((事故データ!$AO$4:$AO$364=T$181)*(事故データ!$O$4:$O$364=$C$180)*(事故データ!$X$4:$X$364=$C187)*(事故データ!$V$4:$V$364=1))</f>
        <v>1</v>
      </c>
      <c r="U187" s="642">
        <f>SUMPRODUCT((事故データ!$AO$4:$AO$364=U$181)*(事故データ!$O$4:$O$364=$C$180)*(事故データ!$X$4:$X$364=$C187)*(事故データ!$V$4:$V$364=1))</f>
        <v>2</v>
      </c>
      <c r="V187" s="642">
        <f>SUMPRODUCT((事故データ!$AO$4:$AO$364=V$181)*(事故データ!$O$4:$O$364=$C$180)*(事故データ!$X$4:$X$364=$C187)*(事故データ!$V$4:$V$364=1))</f>
        <v>0</v>
      </c>
      <c r="W187" s="642">
        <f>SUMPRODUCT((事故データ!$AO$4:$AO$364=W$181)*(事故データ!$O$4:$O$364=$C$180)*(事故データ!$X$4:$X$364=$C187)*(事故データ!$V$4:$V$364=1))</f>
        <v>1</v>
      </c>
      <c r="X187" s="642">
        <f>SUMPRODUCT((事故データ!$AO$4:$AO$364=X$181)*(事故データ!$O$4:$O$364=$C$180)*(事故データ!$X$4:$X$364=$C187)*(事故データ!$V$4:$V$364=1))</f>
        <v>0</v>
      </c>
      <c r="Y187" s="642">
        <f>SUMPRODUCT((事故データ!$AO$4:$AO$364=Y$181)*(事故データ!$O$4:$O$364=$C$180)*(事故データ!$X$4:$X$364=$C187)*(事故データ!$V$4:$V$364=1))</f>
        <v>0</v>
      </c>
      <c r="Z187" s="642">
        <f>SUMPRODUCT((事故データ!$AO$4:$AO$364=Z$181)*(事故データ!$O$4:$O$364=$C$180)*(事故データ!$X$4:$X$364=$C187)*(事故データ!$V$4:$V$364=1))</f>
        <v>1</v>
      </c>
      <c r="AA187" s="642">
        <f>SUMPRODUCT((事故データ!$AO$4:$AO$364=AA$181)*(事故データ!$O$4:$O$364=$C$180)*(事故データ!$X$4:$X$364=$C187)*(事故データ!$V$4:$V$364=1))</f>
        <v>0</v>
      </c>
      <c r="AB187" s="642">
        <f>SUMPRODUCT((事故データ!$AO$4:$AO$364=AB$181)*(事故データ!$O$4:$O$364=$C$180)*(事故データ!$X$4:$X$364=$C187)*(事故データ!$V$4:$V$364=1))</f>
        <v>0</v>
      </c>
      <c r="AC187" s="642">
        <f>SUMPRODUCT((事故データ!$AO$4:$AO$364=AC$181)*(事故データ!$O$4:$O$364=$C$180)*(事故データ!$X$4:$X$364=$C187)*(事故データ!$V$4:$V$364=1))</f>
        <v>0</v>
      </c>
      <c r="AD187" s="643">
        <f>SUMPRODUCT((事故データ!$AO$4:$AO$364=AD$181)*(事故データ!$O$4:$O$364=$C$180)*(事故データ!$X$4:$X$364=$C187)*(事故データ!$V$4:$V$364=1))</f>
        <v>0</v>
      </c>
    </row>
    <row r="188" spans="1:30">
      <c r="A188" s="543"/>
      <c r="B188" s="543"/>
      <c r="C188" s="639" t="str">
        <f t="shared" si="41"/>
        <v>東海</v>
      </c>
      <c r="D188" s="356">
        <f t="shared" si="42"/>
        <v>4</v>
      </c>
      <c r="E188" s="640">
        <f t="shared" si="43"/>
        <v>0.13793103448275862</v>
      </c>
      <c r="F188" s="641">
        <f>SUMPRODUCT((事故データ!$AO$4:$AO$364=F$181)*(事故データ!$O$4:$O$364=$C$180)*(事故データ!$X$4:$X$364=$C188)*(事故データ!$V$4:$V$364=1))</f>
        <v>0</v>
      </c>
      <c r="G188" s="642">
        <f>SUMPRODUCT((事故データ!$AO$4:$AO$364=G$181)*(事故データ!$O$4:$O$364=$C$180)*(事故データ!$X$4:$X$364=$C188)*(事故データ!$V$4:$V$364=1))</f>
        <v>0</v>
      </c>
      <c r="H188" s="642">
        <f>SUMPRODUCT((事故データ!$AO$4:$AO$364=H$181)*(事故データ!$O$4:$O$364=$C$180)*(事故データ!$X$4:$X$364=$C188)*(事故データ!$V$4:$V$364=1))</f>
        <v>0</v>
      </c>
      <c r="I188" s="642">
        <f>SUMPRODUCT((事故データ!$AO$4:$AO$364=I$181)*(事故データ!$O$4:$O$364=$C$180)*(事故データ!$X$4:$X$364=$C188)*(事故データ!$V$4:$V$364=1))</f>
        <v>0</v>
      </c>
      <c r="J188" s="642">
        <f>SUMPRODUCT((事故データ!$AO$4:$AO$364=J$181)*(事故データ!$O$4:$O$364=$C$180)*(事故データ!$X$4:$X$364=$C188)*(事故データ!$V$4:$V$364=1))</f>
        <v>1</v>
      </c>
      <c r="K188" s="642">
        <f>SUMPRODUCT((事故データ!$AO$4:$AO$364=K$181)*(事故データ!$O$4:$O$364=$C$180)*(事故データ!$X$4:$X$364=$C188)*(事故データ!$V$4:$V$364=1))</f>
        <v>0</v>
      </c>
      <c r="L188" s="642">
        <f>SUMPRODUCT((事故データ!$AO$4:$AO$364=L$181)*(事故データ!$O$4:$O$364=$C$180)*(事故データ!$X$4:$X$364=$C188)*(事故データ!$V$4:$V$364=1))</f>
        <v>0</v>
      </c>
      <c r="M188" s="642">
        <f>SUMPRODUCT((事故データ!$AO$4:$AO$364=M$181)*(事故データ!$O$4:$O$364=$C$180)*(事故データ!$X$4:$X$364=$C188)*(事故データ!$V$4:$V$364=1))</f>
        <v>1</v>
      </c>
      <c r="N188" s="642">
        <f>SUMPRODUCT((事故データ!$AO$4:$AO$364=N$181)*(事故データ!$O$4:$O$364=$C$180)*(事故データ!$X$4:$X$364=$C188)*(事故データ!$V$4:$V$364=1))</f>
        <v>0</v>
      </c>
      <c r="O188" s="642">
        <f>SUMPRODUCT((事故データ!$AO$4:$AO$364=O$181)*(事故データ!$O$4:$O$364=$C$180)*(事故データ!$X$4:$X$364=$C188)*(事故データ!$V$4:$V$364=1))</f>
        <v>0</v>
      </c>
      <c r="P188" s="642">
        <f>SUMPRODUCT((事故データ!$AO$4:$AO$364=P$181)*(事故データ!$O$4:$O$364=$C$180)*(事故データ!$X$4:$X$364=$C188)*(事故データ!$V$4:$V$364=1))</f>
        <v>0</v>
      </c>
      <c r="Q188" s="642">
        <f>SUMPRODUCT((事故データ!$AO$4:$AO$364=Q$181)*(事故データ!$O$4:$O$364=$C$180)*(事故データ!$X$4:$X$364=$C188)*(事故データ!$V$4:$V$364=1))</f>
        <v>0</v>
      </c>
      <c r="R188" s="642">
        <f>SUMPRODUCT((事故データ!$AO$4:$AO$364=R$181)*(事故データ!$O$4:$O$364=$C$180)*(事故データ!$X$4:$X$364=$C188)*(事故データ!$V$4:$V$364=1))</f>
        <v>0</v>
      </c>
      <c r="S188" s="642">
        <f>SUMPRODUCT((事故データ!$AO$4:$AO$364=S$181)*(事故データ!$O$4:$O$364=$C$180)*(事故データ!$X$4:$X$364=$C188)*(事故データ!$V$4:$V$364=1))</f>
        <v>0</v>
      </c>
      <c r="T188" s="642">
        <f>SUMPRODUCT((事故データ!$AO$4:$AO$364=T$181)*(事故データ!$O$4:$O$364=$C$180)*(事故データ!$X$4:$X$364=$C188)*(事故データ!$V$4:$V$364=1))</f>
        <v>1</v>
      </c>
      <c r="U188" s="642">
        <f>SUMPRODUCT((事故データ!$AO$4:$AO$364=U$181)*(事故データ!$O$4:$O$364=$C$180)*(事故データ!$X$4:$X$364=$C188)*(事故データ!$V$4:$V$364=1))</f>
        <v>1</v>
      </c>
      <c r="V188" s="642">
        <f>SUMPRODUCT((事故データ!$AO$4:$AO$364=V$181)*(事故データ!$O$4:$O$364=$C$180)*(事故データ!$X$4:$X$364=$C188)*(事故データ!$V$4:$V$364=1))</f>
        <v>0</v>
      </c>
      <c r="W188" s="642">
        <f>SUMPRODUCT((事故データ!$AO$4:$AO$364=W$181)*(事故データ!$O$4:$O$364=$C$180)*(事故データ!$X$4:$X$364=$C188)*(事故データ!$V$4:$V$364=1))</f>
        <v>0</v>
      </c>
      <c r="X188" s="642">
        <f>SUMPRODUCT((事故データ!$AO$4:$AO$364=X$181)*(事故データ!$O$4:$O$364=$C$180)*(事故データ!$X$4:$X$364=$C188)*(事故データ!$V$4:$V$364=1))</f>
        <v>0</v>
      </c>
      <c r="Y188" s="642">
        <f>SUMPRODUCT((事故データ!$AO$4:$AO$364=Y$181)*(事故データ!$O$4:$O$364=$C$180)*(事故データ!$X$4:$X$364=$C188)*(事故データ!$V$4:$V$364=1))</f>
        <v>0</v>
      </c>
      <c r="Z188" s="642">
        <f>SUMPRODUCT((事故データ!$AO$4:$AO$364=Z$181)*(事故データ!$O$4:$O$364=$C$180)*(事故データ!$X$4:$X$364=$C188)*(事故データ!$V$4:$V$364=1))</f>
        <v>0</v>
      </c>
      <c r="AA188" s="642">
        <f>SUMPRODUCT((事故データ!$AO$4:$AO$364=AA$181)*(事故データ!$O$4:$O$364=$C$180)*(事故データ!$X$4:$X$364=$C188)*(事故データ!$V$4:$V$364=1))</f>
        <v>0</v>
      </c>
      <c r="AB188" s="642">
        <f>SUMPRODUCT((事故データ!$AO$4:$AO$364=AB$181)*(事故データ!$O$4:$O$364=$C$180)*(事故データ!$X$4:$X$364=$C188)*(事故データ!$V$4:$V$364=1))</f>
        <v>0</v>
      </c>
      <c r="AC188" s="642">
        <f>SUMPRODUCT((事故データ!$AO$4:$AO$364=AC$181)*(事故データ!$O$4:$O$364=$C$180)*(事故データ!$X$4:$X$364=$C188)*(事故データ!$V$4:$V$364=1))</f>
        <v>0</v>
      </c>
      <c r="AD188" s="643">
        <f>SUMPRODUCT((事故データ!$AO$4:$AO$364=AD$181)*(事故データ!$O$4:$O$364=$C$180)*(事故データ!$X$4:$X$364=$C188)*(事故データ!$V$4:$V$364=1))</f>
        <v>0</v>
      </c>
    </row>
    <row r="189" spans="1:30">
      <c r="A189" s="543"/>
      <c r="B189" s="543"/>
      <c r="C189" s="639" t="str">
        <f t="shared" si="41"/>
        <v>関東</v>
      </c>
      <c r="D189" s="356">
        <f t="shared" si="42"/>
        <v>7</v>
      </c>
      <c r="E189" s="640">
        <f t="shared" si="43"/>
        <v>0.2413793103448276</v>
      </c>
      <c r="F189" s="641">
        <f>SUMPRODUCT((事故データ!$AO$4:$AO$364=F$181)*(事故データ!$O$4:$O$364=$C$180)*(事故データ!$X$4:$X$364=$C189)*(事故データ!$V$4:$V$364=1))</f>
        <v>0</v>
      </c>
      <c r="G189" s="642">
        <f>SUMPRODUCT((事故データ!$AO$4:$AO$364=G$181)*(事故データ!$O$4:$O$364=$C$180)*(事故データ!$X$4:$X$364=$C189)*(事故データ!$V$4:$V$364=1))</f>
        <v>0</v>
      </c>
      <c r="H189" s="642">
        <f>SUMPRODUCT((事故データ!$AO$4:$AO$364=H$181)*(事故データ!$O$4:$O$364=$C$180)*(事故データ!$X$4:$X$364=$C189)*(事故データ!$V$4:$V$364=1))</f>
        <v>0</v>
      </c>
      <c r="I189" s="642">
        <f>SUMPRODUCT((事故データ!$AO$4:$AO$364=I$181)*(事故データ!$O$4:$O$364=$C$180)*(事故データ!$X$4:$X$364=$C189)*(事故データ!$V$4:$V$364=1))</f>
        <v>0</v>
      </c>
      <c r="J189" s="642">
        <f>SUMPRODUCT((事故データ!$AO$4:$AO$364=J$181)*(事故データ!$O$4:$O$364=$C$180)*(事故データ!$X$4:$X$364=$C189)*(事故データ!$V$4:$V$364=1))</f>
        <v>0</v>
      </c>
      <c r="K189" s="642">
        <f>SUMPRODUCT((事故データ!$AO$4:$AO$364=K$181)*(事故データ!$O$4:$O$364=$C$180)*(事故データ!$X$4:$X$364=$C189)*(事故データ!$V$4:$V$364=1))</f>
        <v>0</v>
      </c>
      <c r="L189" s="642">
        <f>SUMPRODUCT((事故データ!$AO$4:$AO$364=L$181)*(事故データ!$O$4:$O$364=$C$180)*(事故データ!$X$4:$X$364=$C189)*(事故データ!$V$4:$V$364=1))</f>
        <v>1</v>
      </c>
      <c r="M189" s="642">
        <f>SUMPRODUCT((事故データ!$AO$4:$AO$364=M$181)*(事故データ!$O$4:$O$364=$C$180)*(事故データ!$X$4:$X$364=$C189)*(事故データ!$V$4:$V$364=1))</f>
        <v>1</v>
      </c>
      <c r="N189" s="642">
        <f>SUMPRODUCT((事故データ!$AO$4:$AO$364=N$181)*(事故データ!$O$4:$O$364=$C$180)*(事故データ!$X$4:$X$364=$C189)*(事故データ!$V$4:$V$364=1))</f>
        <v>0</v>
      </c>
      <c r="O189" s="642">
        <f>SUMPRODUCT((事故データ!$AO$4:$AO$364=O$181)*(事故データ!$O$4:$O$364=$C$180)*(事故データ!$X$4:$X$364=$C189)*(事故データ!$V$4:$V$364=1))</f>
        <v>0</v>
      </c>
      <c r="P189" s="642">
        <f>SUMPRODUCT((事故データ!$AO$4:$AO$364=P$181)*(事故データ!$O$4:$O$364=$C$180)*(事故データ!$X$4:$X$364=$C189)*(事故データ!$V$4:$V$364=1))</f>
        <v>0</v>
      </c>
      <c r="Q189" s="642">
        <f>SUMPRODUCT((事故データ!$AO$4:$AO$364=Q$181)*(事故データ!$O$4:$O$364=$C$180)*(事故データ!$X$4:$X$364=$C189)*(事故データ!$V$4:$V$364=1))</f>
        <v>0</v>
      </c>
      <c r="R189" s="642">
        <f>SUMPRODUCT((事故データ!$AO$4:$AO$364=R$181)*(事故データ!$O$4:$O$364=$C$180)*(事故データ!$X$4:$X$364=$C189)*(事故データ!$V$4:$V$364=1))</f>
        <v>0</v>
      </c>
      <c r="S189" s="642">
        <f>SUMPRODUCT((事故データ!$AO$4:$AO$364=S$181)*(事故データ!$O$4:$O$364=$C$180)*(事故データ!$X$4:$X$364=$C189)*(事故データ!$V$4:$V$364=1))</f>
        <v>0</v>
      </c>
      <c r="T189" s="642">
        <f>SUMPRODUCT((事故データ!$AO$4:$AO$364=T$181)*(事故データ!$O$4:$O$364=$C$180)*(事故データ!$X$4:$X$364=$C189)*(事故データ!$V$4:$V$364=1))</f>
        <v>1</v>
      </c>
      <c r="U189" s="642">
        <f>SUMPRODUCT((事故データ!$AO$4:$AO$364=U$181)*(事故データ!$O$4:$O$364=$C$180)*(事故データ!$X$4:$X$364=$C189)*(事故データ!$V$4:$V$364=1))</f>
        <v>2</v>
      </c>
      <c r="V189" s="642">
        <f>SUMPRODUCT((事故データ!$AO$4:$AO$364=V$181)*(事故データ!$O$4:$O$364=$C$180)*(事故データ!$X$4:$X$364=$C189)*(事故データ!$V$4:$V$364=1))</f>
        <v>0</v>
      </c>
      <c r="W189" s="642">
        <f>SUMPRODUCT((事故データ!$AO$4:$AO$364=W$181)*(事故データ!$O$4:$O$364=$C$180)*(事故データ!$X$4:$X$364=$C189)*(事故データ!$V$4:$V$364=1))</f>
        <v>1</v>
      </c>
      <c r="X189" s="642">
        <f>SUMPRODUCT((事故データ!$AO$4:$AO$364=X$181)*(事故データ!$O$4:$O$364=$C$180)*(事故データ!$X$4:$X$364=$C189)*(事故データ!$V$4:$V$364=1))</f>
        <v>0</v>
      </c>
      <c r="Y189" s="642">
        <f>SUMPRODUCT((事故データ!$AO$4:$AO$364=Y$181)*(事故データ!$O$4:$O$364=$C$180)*(事故データ!$X$4:$X$364=$C189)*(事故データ!$V$4:$V$364=1))</f>
        <v>0</v>
      </c>
      <c r="Z189" s="642">
        <f>SUMPRODUCT((事故データ!$AO$4:$AO$364=Z$181)*(事故データ!$O$4:$O$364=$C$180)*(事故データ!$X$4:$X$364=$C189)*(事故データ!$V$4:$V$364=1))</f>
        <v>1</v>
      </c>
      <c r="AA189" s="642">
        <f>SUMPRODUCT((事故データ!$AO$4:$AO$364=AA$181)*(事故データ!$O$4:$O$364=$C$180)*(事故データ!$X$4:$X$364=$C189)*(事故データ!$V$4:$V$364=1))</f>
        <v>0</v>
      </c>
      <c r="AB189" s="642">
        <f>SUMPRODUCT((事故データ!$AO$4:$AO$364=AB$181)*(事故データ!$O$4:$O$364=$C$180)*(事故データ!$X$4:$X$364=$C189)*(事故データ!$V$4:$V$364=1))</f>
        <v>0</v>
      </c>
      <c r="AC189" s="642">
        <f>SUMPRODUCT((事故データ!$AO$4:$AO$364=AC$181)*(事故データ!$O$4:$O$364=$C$180)*(事故データ!$X$4:$X$364=$C189)*(事故データ!$V$4:$V$364=1))</f>
        <v>0</v>
      </c>
      <c r="AD189" s="643">
        <f>SUMPRODUCT((事故データ!$AO$4:$AO$364=AD$181)*(事故データ!$O$4:$O$364=$C$180)*(事故データ!$X$4:$X$364=$C189)*(事故データ!$V$4:$V$364=1))</f>
        <v>0</v>
      </c>
    </row>
    <row r="190" spans="1:30">
      <c r="A190" s="543"/>
      <c r="B190" s="543"/>
      <c r="C190" s="639" t="str">
        <f t="shared" si="41"/>
        <v>中国</v>
      </c>
      <c r="D190" s="356">
        <f t="shared" si="42"/>
        <v>1</v>
      </c>
      <c r="E190" s="640">
        <f t="shared" si="43"/>
        <v>3.4482758620689655E-2</v>
      </c>
      <c r="F190" s="641">
        <f>SUMPRODUCT((事故データ!$AO$4:$AO$364=F$181)*(事故データ!$O$4:$O$364=$C$180)*(事故データ!$X$4:$X$364=$C190)*(事故データ!$V$4:$V$364=1))</f>
        <v>0</v>
      </c>
      <c r="G190" s="642">
        <f>SUMPRODUCT((事故データ!$AO$4:$AO$364=G$181)*(事故データ!$O$4:$O$364=$C$180)*(事故データ!$X$4:$X$364=$C190)*(事故データ!$V$4:$V$364=1))</f>
        <v>0</v>
      </c>
      <c r="H190" s="642">
        <f>SUMPRODUCT((事故データ!$AO$4:$AO$364=H$181)*(事故データ!$O$4:$O$364=$C$180)*(事故データ!$X$4:$X$364=$C190)*(事故データ!$V$4:$V$364=1))</f>
        <v>0</v>
      </c>
      <c r="I190" s="642">
        <f>SUMPRODUCT((事故データ!$AO$4:$AO$364=I$181)*(事故データ!$O$4:$O$364=$C$180)*(事故データ!$X$4:$X$364=$C190)*(事故データ!$V$4:$V$364=1))</f>
        <v>0</v>
      </c>
      <c r="J190" s="642">
        <f>SUMPRODUCT((事故データ!$AO$4:$AO$364=J$181)*(事故データ!$O$4:$O$364=$C$180)*(事故データ!$X$4:$X$364=$C190)*(事故データ!$V$4:$V$364=1))</f>
        <v>0</v>
      </c>
      <c r="K190" s="642">
        <f>SUMPRODUCT((事故データ!$AO$4:$AO$364=K$181)*(事故データ!$O$4:$O$364=$C$180)*(事故データ!$X$4:$X$364=$C190)*(事故データ!$V$4:$V$364=1))</f>
        <v>0</v>
      </c>
      <c r="L190" s="642">
        <f>SUMPRODUCT((事故データ!$AO$4:$AO$364=L$181)*(事故データ!$O$4:$O$364=$C$180)*(事故データ!$X$4:$X$364=$C190)*(事故データ!$V$4:$V$364=1))</f>
        <v>0</v>
      </c>
      <c r="M190" s="642">
        <f>SUMPRODUCT((事故データ!$AO$4:$AO$364=M$181)*(事故データ!$O$4:$O$364=$C$180)*(事故データ!$X$4:$X$364=$C190)*(事故データ!$V$4:$V$364=1))</f>
        <v>0</v>
      </c>
      <c r="N190" s="642">
        <f>SUMPRODUCT((事故データ!$AO$4:$AO$364=N$181)*(事故データ!$O$4:$O$364=$C$180)*(事故データ!$X$4:$X$364=$C190)*(事故データ!$V$4:$V$364=1))</f>
        <v>0</v>
      </c>
      <c r="O190" s="642">
        <f>SUMPRODUCT((事故データ!$AO$4:$AO$364=O$181)*(事故データ!$O$4:$O$364=$C$180)*(事故データ!$X$4:$X$364=$C190)*(事故データ!$V$4:$V$364=1))</f>
        <v>0</v>
      </c>
      <c r="P190" s="642">
        <f>SUMPRODUCT((事故データ!$AO$4:$AO$364=P$181)*(事故データ!$O$4:$O$364=$C$180)*(事故データ!$X$4:$X$364=$C190)*(事故データ!$V$4:$V$364=1))</f>
        <v>0</v>
      </c>
      <c r="Q190" s="642">
        <f>SUMPRODUCT((事故データ!$AO$4:$AO$364=Q$181)*(事故データ!$O$4:$O$364=$C$180)*(事故データ!$X$4:$X$364=$C190)*(事故データ!$V$4:$V$364=1))</f>
        <v>0</v>
      </c>
      <c r="R190" s="642">
        <f>SUMPRODUCT((事故データ!$AO$4:$AO$364=R$181)*(事故データ!$O$4:$O$364=$C$180)*(事故データ!$X$4:$X$364=$C190)*(事故データ!$V$4:$V$364=1))</f>
        <v>0</v>
      </c>
      <c r="S190" s="642">
        <f>SUMPRODUCT((事故データ!$AO$4:$AO$364=S$181)*(事故データ!$O$4:$O$364=$C$180)*(事故データ!$X$4:$X$364=$C190)*(事故データ!$V$4:$V$364=1))</f>
        <v>0</v>
      </c>
      <c r="T190" s="642">
        <f>SUMPRODUCT((事故データ!$AO$4:$AO$364=T$181)*(事故データ!$O$4:$O$364=$C$180)*(事故データ!$X$4:$X$364=$C190)*(事故データ!$V$4:$V$364=1))</f>
        <v>0</v>
      </c>
      <c r="U190" s="642">
        <f>SUMPRODUCT((事故データ!$AO$4:$AO$364=U$181)*(事故データ!$O$4:$O$364=$C$180)*(事故データ!$X$4:$X$364=$C190)*(事故データ!$V$4:$V$364=1))</f>
        <v>1</v>
      </c>
      <c r="V190" s="642">
        <f>SUMPRODUCT((事故データ!$AO$4:$AO$364=V$181)*(事故データ!$O$4:$O$364=$C$180)*(事故データ!$X$4:$X$364=$C190)*(事故データ!$V$4:$V$364=1))</f>
        <v>0</v>
      </c>
      <c r="W190" s="642">
        <f>SUMPRODUCT((事故データ!$AO$4:$AO$364=W$181)*(事故データ!$O$4:$O$364=$C$180)*(事故データ!$X$4:$X$364=$C190)*(事故データ!$V$4:$V$364=1))</f>
        <v>0</v>
      </c>
      <c r="X190" s="642">
        <f>SUMPRODUCT((事故データ!$AO$4:$AO$364=X$181)*(事故データ!$O$4:$O$364=$C$180)*(事故データ!$X$4:$X$364=$C190)*(事故データ!$V$4:$V$364=1))</f>
        <v>0</v>
      </c>
      <c r="Y190" s="642">
        <f>SUMPRODUCT((事故データ!$AO$4:$AO$364=Y$181)*(事故データ!$O$4:$O$364=$C$180)*(事故データ!$X$4:$X$364=$C190)*(事故データ!$V$4:$V$364=1))</f>
        <v>0</v>
      </c>
      <c r="Z190" s="642">
        <f>SUMPRODUCT((事故データ!$AO$4:$AO$364=Z$181)*(事故データ!$O$4:$O$364=$C$180)*(事故データ!$X$4:$X$364=$C190)*(事故データ!$V$4:$V$364=1))</f>
        <v>0</v>
      </c>
      <c r="AA190" s="642">
        <f>SUMPRODUCT((事故データ!$AO$4:$AO$364=AA$181)*(事故データ!$O$4:$O$364=$C$180)*(事故データ!$X$4:$X$364=$C190)*(事故データ!$V$4:$V$364=1))</f>
        <v>0</v>
      </c>
      <c r="AB190" s="642">
        <f>SUMPRODUCT((事故データ!$AO$4:$AO$364=AB$181)*(事故データ!$O$4:$O$364=$C$180)*(事故データ!$X$4:$X$364=$C190)*(事故データ!$V$4:$V$364=1))</f>
        <v>0</v>
      </c>
      <c r="AC190" s="642">
        <f>SUMPRODUCT((事故データ!$AO$4:$AO$364=AC$181)*(事故データ!$O$4:$O$364=$C$180)*(事故データ!$X$4:$X$364=$C190)*(事故データ!$V$4:$V$364=1))</f>
        <v>0</v>
      </c>
      <c r="AD190" s="643">
        <f>SUMPRODUCT((事故データ!$AO$4:$AO$364=AD$181)*(事故データ!$O$4:$O$364=$C$180)*(事故データ!$X$4:$X$364=$C190)*(事故データ!$V$4:$V$364=1))</f>
        <v>0</v>
      </c>
    </row>
    <row r="191" spans="1:30">
      <c r="A191" s="543"/>
      <c r="B191" s="543"/>
      <c r="C191" s="639" t="str">
        <f t="shared" si="41"/>
        <v>四国</v>
      </c>
      <c r="D191" s="356">
        <f t="shared" si="42"/>
        <v>1</v>
      </c>
      <c r="E191" s="640">
        <f t="shared" si="43"/>
        <v>3.4482758620689655E-2</v>
      </c>
      <c r="F191" s="641">
        <f>SUMPRODUCT((事故データ!$AO$4:$AO$364=F$181)*(事故データ!$O$4:$O$364=$C$180)*(事故データ!$X$4:$X$364=$C191)*(事故データ!$V$4:$V$364=1))</f>
        <v>0</v>
      </c>
      <c r="G191" s="642">
        <f>SUMPRODUCT((事故データ!$AO$4:$AO$364=G$181)*(事故データ!$O$4:$O$364=$C$180)*(事故データ!$X$4:$X$364=$C191)*(事故データ!$V$4:$V$364=1))</f>
        <v>0</v>
      </c>
      <c r="H191" s="642">
        <f>SUMPRODUCT((事故データ!$AO$4:$AO$364=H$181)*(事故データ!$O$4:$O$364=$C$180)*(事故データ!$X$4:$X$364=$C191)*(事故データ!$V$4:$V$364=1))</f>
        <v>0</v>
      </c>
      <c r="I191" s="642">
        <f>SUMPRODUCT((事故データ!$AO$4:$AO$364=I$181)*(事故データ!$O$4:$O$364=$C$180)*(事故データ!$X$4:$X$364=$C191)*(事故データ!$V$4:$V$364=1))</f>
        <v>0</v>
      </c>
      <c r="J191" s="642">
        <f>SUMPRODUCT((事故データ!$AO$4:$AO$364=J$181)*(事故データ!$O$4:$O$364=$C$180)*(事故データ!$X$4:$X$364=$C191)*(事故データ!$V$4:$V$364=1))</f>
        <v>0</v>
      </c>
      <c r="K191" s="642">
        <f>SUMPRODUCT((事故データ!$AO$4:$AO$364=K$181)*(事故データ!$O$4:$O$364=$C$180)*(事故データ!$X$4:$X$364=$C191)*(事故データ!$V$4:$V$364=1))</f>
        <v>0</v>
      </c>
      <c r="L191" s="642">
        <f>SUMPRODUCT((事故データ!$AO$4:$AO$364=L$181)*(事故データ!$O$4:$O$364=$C$180)*(事故データ!$X$4:$X$364=$C191)*(事故データ!$V$4:$V$364=1))</f>
        <v>0</v>
      </c>
      <c r="M191" s="642">
        <f>SUMPRODUCT((事故データ!$AO$4:$AO$364=M$181)*(事故データ!$O$4:$O$364=$C$180)*(事故データ!$X$4:$X$364=$C191)*(事故データ!$V$4:$V$364=1))</f>
        <v>0</v>
      </c>
      <c r="N191" s="642">
        <f>SUMPRODUCT((事故データ!$AO$4:$AO$364=N$181)*(事故データ!$O$4:$O$364=$C$180)*(事故データ!$X$4:$X$364=$C191)*(事故データ!$V$4:$V$364=1))</f>
        <v>0</v>
      </c>
      <c r="O191" s="642">
        <f>SUMPRODUCT((事故データ!$AO$4:$AO$364=O$181)*(事故データ!$O$4:$O$364=$C$180)*(事故データ!$X$4:$X$364=$C191)*(事故データ!$V$4:$V$364=1))</f>
        <v>0</v>
      </c>
      <c r="P191" s="642">
        <f>SUMPRODUCT((事故データ!$AO$4:$AO$364=P$181)*(事故データ!$O$4:$O$364=$C$180)*(事故データ!$X$4:$X$364=$C191)*(事故データ!$V$4:$V$364=1))</f>
        <v>0</v>
      </c>
      <c r="Q191" s="642">
        <f>SUMPRODUCT((事故データ!$AO$4:$AO$364=Q$181)*(事故データ!$O$4:$O$364=$C$180)*(事故データ!$X$4:$X$364=$C191)*(事故データ!$V$4:$V$364=1))</f>
        <v>0</v>
      </c>
      <c r="R191" s="642">
        <f>SUMPRODUCT((事故データ!$AO$4:$AO$364=R$181)*(事故データ!$O$4:$O$364=$C$180)*(事故データ!$X$4:$X$364=$C191)*(事故データ!$V$4:$V$364=1))</f>
        <v>1</v>
      </c>
      <c r="S191" s="642">
        <f>SUMPRODUCT((事故データ!$AO$4:$AO$364=S$181)*(事故データ!$O$4:$O$364=$C$180)*(事故データ!$X$4:$X$364=$C191)*(事故データ!$V$4:$V$364=1))</f>
        <v>0</v>
      </c>
      <c r="T191" s="642">
        <f>SUMPRODUCT((事故データ!$AO$4:$AO$364=T$181)*(事故データ!$O$4:$O$364=$C$180)*(事故データ!$X$4:$X$364=$C191)*(事故データ!$V$4:$V$364=1))</f>
        <v>0</v>
      </c>
      <c r="U191" s="642">
        <f>SUMPRODUCT((事故データ!$AO$4:$AO$364=U$181)*(事故データ!$O$4:$O$364=$C$180)*(事故データ!$X$4:$X$364=$C191)*(事故データ!$V$4:$V$364=1))</f>
        <v>0</v>
      </c>
      <c r="V191" s="642">
        <f>SUMPRODUCT((事故データ!$AO$4:$AO$364=V$181)*(事故データ!$O$4:$O$364=$C$180)*(事故データ!$X$4:$X$364=$C191)*(事故データ!$V$4:$V$364=1))</f>
        <v>0</v>
      </c>
      <c r="W191" s="642">
        <f>SUMPRODUCT((事故データ!$AO$4:$AO$364=W$181)*(事故データ!$O$4:$O$364=$C$180)*(事故データ!$X$4:$X$364=$C191)*(事故データ!$V$4:$V$364=1))</f>
        <v>0</v>
      </c>
      <c r="X191" s="642">
        <f>SUMPRODUCT((事故データ!$AO$4:$AO$364=X$181)*(事故データ!$O$4:$O$364=$C$180)*(事故データ!$X$4:$X$364=$C191)*(事故データ!$V$4:$V$364=1))</f>
        <v>0</v>
      </c>
      <c r="Y191" s="642">
        <f>SUMPRODUCT((事故データ!$AO$4:$AO$364=Y$181)*(事故データ!$O$4:$O$364=$C$180)*(事故データ!$X$4:$X$364=$C191)*(事故データ!$V$4:$V$364=1))</f>
        <v>0</v>
      </c>
      <c r="Z191" s="642">
        <f>SUMPRODUCT((事故データ!$AO$4:$AO$364=Z$181)*(事故データ!$O$4:$O$364=$C$180)*(事故データ!$X$4:$X$364=$C191)*(事故データ!$V$4:$V$364=1))</f>
        <v>0</v>
      </c>
      <c r="AA191" s="642">
        <f>SUMPRODUCT((事故データ!$AO$4:$AO$364=AA$181)*(事故データ!$O$4:$O$364=$C$180)*(事故データ!$X$4:$X$364=$C191)*(事故データ!$V$4:$V$364=1))</f>
        <v>0</v>
      </c>
      <c r="AB191" s="642">
        <f>SUMPRODUCT((事故データ!$AO$4:$AO$364=AB$181)*(事故データ!$O$4:$O$364=$C$180)*(事故データ!$X$4:$X$364=$C191)*(事故データ!$V$4:$V$364=1))</f>
        <v>0</v>
      </c>
      <c r="AC191" s="642">
        <f>SUMPRODUCT((事故データ!$AO$4:$AO$364=AC$181)*(事故データ!$O$4:$O$364=$C$180)*(事故データ!$X$4:$X$364=$C191)*(事故データ!$V$4:$V$364=1))</f>
        <v>0</v>
      </c>
      <c r="AD191" s="643">
        <f>SUMPRODUCT((事故データ!$AO$4:$AO$364=AD$181)*(事故データ!$O$4:$O$364=$C$180)*(事故データ!$X$4:$X$364=$C191)*(事故データ!$V$4:$V$364=1))</f>
        <v>0</v>
      </c>
    </row>
    <row r="192" spans="1:30">
      <c r="A192" s="543"/>
      <c r="B192" s="543"/>
      <c r="C192" s="639" t="str">
        <f t="shared" si="41"/>
        <v>九州</v>
      </c>
      <c r="D192" s="356">
        <f t="shared" si="42"/>
        <v>8</v>
      </c>
      <c r="E192" s="640">
        <f t="shared" si="43"/>
        <v>0.27586206896551724</v>
      </c>
      <c r="F192" s="641">
        <f>SUMPRODUCT((事故データ!$AO$4:$AO$364=F$181)*(事故データ!$O$4:$O$364=$C$180)*(事故データ!$X$4:$X$364=$C192)*(事故データ!$V$4:$V$364=1))</f>
        <v>0</v>
      </c>
      <c r="G192" s="642">
        <f>SUMPRODUCT((事故データ!$AO$4:$AO$364=G$181)*(事故データ!$O$4:$O$364=$C$180)*(事故データ!$X$4:$X$364=$C192)*(事故データ!$V$4:$V$364=1))</f>
        <v>0</v>
      </c>
      <c r="H192" s="642">
        <f>SUMPRODUCT((事故データ!$AO$4:$AO$364=H$181)*(事故データ!$O$4:$O$364=$C$180)*(事故データ!$X$4:$X$364=$C192)*(事故データ!$V$4:$V$364=1))</f>
        <v>0</v>
      </c>
      <c r="I192" s="642">
        <f>SUMPRODUCT((事故データ!$AO$4:$AO$364=I$181)*(事故データ!$O$4:$O$364=$C$180)*(事故データ!$X$4:$X$364=$C192)*(事故データ!$V$4:$V$364=1))</f>
        <v>0</v>
      </c>
      <c r="J192" s="642">
        <f>SUMPRODUCT((事故データ!$AO$4:$AO$364=J$181)*(事故データ!$O$4:$O$364=$C$180)*(事故データ!$X$4:$X$364=$C192)*(事故データ!$V$4:$V$364=1))</f>
        <v>1</v>
      </c>
      <c r="K192" s="642">
        <f>SUMPRODUCT((事故データ!$AO$4:$AO$364=K$181)*(事故データ!$O$4:$O$364=$C$180)*(事故データ!$X$4:$X$364=$C192)*(事故データ!$V$4:$V$364=1))</f>
        <v>0</v>
      </c>
      <c r="L192" s="642">
        <f>SUMPRODUCT((事故データ!$AO$4:$AO$364=L$181)*(事故データ!$O$4:$O$364=$C$180)*(事故データ!$X$4:$X$364=$C192)*(事故データ!$V$4:$V$364=1))</f>
        <v>0</v>
      </c>
      <c r="M192" s="642">
        <f>SUMPRODUCT((事故データ!$AO$4:$AO$364=M$181)*(事故データ!$O$4:$O$364=$C$180)*(事故データ!$X$4:$X$364=$C192)*(事故データ!$V$4:$V$364=1))</f>
        <v>0</v>
      </c>
      <c r="N192" s="642">
        <f>SUMPRODUCT((事故データ!$AO$4:$AO$364=N$181)*(事故データ!$O$4:$O$364=$C$180)*(事故データ!$X$4:$X$364=$C192)*(事故データ!$V$4:$V$364=1))</f>
        <v>1</v>
      </c>
      <c r="O192" s="642">
        <f>SUMPRODUCT((事故データ!$AO$4:$AO$364=O$181)*(事故データ!$O$4:$O$364=$C$180)*(事故データ!$X$4:$X$364=$C192)*(事故データ!$V$4:$V$364=1))</f>
        <v>0</v>
      </c>
      <c r="P192" s="642">
        <f>SUMPRODUCT((事故データ!$AO$4:$AO$364=P$181)*(事故データ!$O$4:$O$364=$C$180)*(事故データ!$X$4:$X$364=$C192)*(事故データ!$V$4:$V$364=1))</f>
        <v>0</v>
      </c>
      <c r="Q192" s="642">
        <f>SUMPRODUCT((事故データ!$AO$4:$AO$364=Q$181)*(事故データ!$O$4:$O$364=$C$180)*(事故データ!$X$4:$X$364=$C192)*(事故データ!$V$4:$V$364=1))</f>
        <v>0</v>
      </c>
      <c r="R192" s="642">
        <f>SUMPRODUCT((事故データ!$AO$4:$AO$364=R$181)*(事故データ!$O$4:$O$364=$C$180)*(事故データ!$X$4:$X$364=$C192)*(事故データ!$V$4:$V$364=1))</f>
        <v>0</v>
      </c>
      <c r="S192" s="642">
        <f>SUMPRODUCT((事故データ!$AO$4:$AO$364=S$181)*(事故データ!$O$4:$O$364=$C$180)*(事故データ!$X$4:$X$364=$C192)*(事故データ!$V$4:$V$364=1))</f>
        <v>1</v>
      </c>
      <c r="T192" s="642">
        <f>SUMPRODUCT((事故データ!$AO$4:$AO$364=T$181)*(事故データ!$O$4:$O$364=$C$180)*(事故データ!$X$4:$X$364=$C192)*(事故データ!$V$4:$V$364=1))</f>
        <v>3</v>
      </c>
      <c r="U192" s="642">
        <f>SUMPRODUCT((事故データ!$AO$4:$AO$364=U$181)*(事故データ!$O$4:$O$364=$C$180)*(事故データ!$X$4:$X$364=$C192)*(事故データ!$V$4:$V$364=1))</f>
        <v>0</v>
      </c>
      <c r="V192" s="642">
        <f>SUMPRODUCT((事故データ!$AO$4:$AO$364=V$181)*(事故データ!$O$4:$O$364=$C$180)*(事故データ!$X$4:$X$364=$C192)*(事故データ!$V$4:$V$364=1))</f>
        <v>0</v>
      </c>
      <c r="W192" s="642">
        <f>SUMPRODUCT((事故データ!$AO$4:$AO$364=W$181)*(事故データ!$O$4:$O$364=$C$180)*(事故データ!$X$4:$X$364=$C192)*(事故データ!$V$4:$V$364=1))</f>
        <v>1</v>
      </c>
      <c r="X192" s="642">
        <f>SUMPRODUCT((事故データ!$AO$4:$AO$364=X$181)*(事故データ!$O$4:$O$364=$C$180)*(事故データ!$X$4:$X$364=$C192)*(事故データ!$V$4:$V$364=1))</f>
        <v>1</v>
      </c>
      <c r="Y192" s="642">
        <f>SUMPRODUCT((事故データ!$AO$4:$AO$364=Y$181)*(事故データ!$O$4:$O$364=$C$180)*(事故データ!$X$4:$X$364=$C192)*(事故データ!$V$4:$V$364=1))</f>
        <v>0</v>
      </c>
      <c r="Z192" s="642">
        <f>SUMPRODUCT((事故データ!$AO$4:$AO$364=Z$181)*(事故データ!$O$4:$O$364=$C$180)*(事故データ!$X$4:$X$364=$C192)*(事故データ!$V$4:$V$364=1))</f>
        <v>0</v>
      </c>
      <c r="AA192" s="642">
        <f>SUMPRODUCT((事故データ!$AO$4:$AO$364=AA$181)*(事故データ!$O$4:$O$364=$C$180)*(事故データ!$X$4:$X$364=$C192)*(事故データ!$V$4:$V$364=1))</f>
        <v>0</v>
      </c>
      <c r="AB192" s="642">
        <f>SUMPRODUCT((事故データ!$AO$4:$AO$364=AB$181)*(事故データ!$O$4:$O$364=$C$180)*(事故データ!$X$4:$X$364=$C192)*(事故データ!$V$4:$V$364=1))</f>
        <v>0</v>
      </c>
      <c r="AC192" s="642">
        <f>SUMPRODUCT((事故データ!$AO$4:$AO$364=AC$181)*(事故データ!$O$4:$O$364=$C$180)*(事故データ!$X$4:$X$364=$C192)*(事故データ!$V$4:$V$364=1))</f>
        <v>0</v>
      </c>
      <c r="AD192" s="643">
        <f>SUMPRODUCT((事故データ!$AO$4:$AO$364=AD$181)*(事故データ!$O$4:$O$364=$C$180)*(事故データ!$X$4:$X$364=$C192)*(事故データ!$V$4:$V$364=1))</f>
        <v>0</v>
      </c>
    </row>
    <row r="193" spans="1:30">
      <c r="A193" s="543"/>
      <c r="B193" s="543"/>
      <c r="C193" s="639">
        <f t="shared" si="41"/>
        <v>0</v>
      </c>
      <c r="D193" s="356">
        <f t="shared" si="42"/>
        <v>0</v>
      </c>
      <c r="E193" s="640">
        <f t="shared" si="43"/>
        <v>0</v>
      </c>
      <c r="F193" s="641">
        <f>SUMPRODUCT((事故データ!$AO$4:$AO$364=F$181)*(事故データ!$O$4:$O$364=$C$180)*(事故データ!$X$4:$X$364=$C193)*(事故データ!$V$4:$V$364=1))</f>
        <v>0</v>
      </c>
      <c r="G193" s="642">
        <f>SUMPRODUCT((事故データ!$AO$4:$AO$364=G$181)*(事故データ!$O$4:$O$364=$C$180)*(事故データ!$X$4:$X$364=$C193)*(事故データ!$V$4:$V$364=1))</f>
        <v>0</v>
      </c>
      <c r="H193" s="642">
        <f>SUMPRODUCT((事故データ!$AO$4:$AO$364=H$181)*(事故データ!$O$4:$O$364=$C$180)*(事故データ!$X$4:$X$364=$C193)*(事故データ!$V$4:$V$364=1))</f>
        <v>0</v>
      </c>
      <c r="I193" s="642">
        <f>SUMPRODUCT((事故データ!$AO$4:$AO$364=I$181)*(事故データ!$O$4:$O$364=$C$180)*(事故データ!$X$4:$X$364=$C193)*(事故データ!$V$4:$V$364=1))</f>
        <v>0</v>
      </c>
      <c r="J193" s="642">
        <f>SUMPRODUCT((事故データ!$AO$4:$AO$364=J$181)*(事故データ!$O$4:$O$364=$C$180)*(事故データ!$X$4:$X$364=$C193)*(事故データ!$V$4:$V$364=1))</f>
        <v>0</v>
      </c>
      <c r="K193" s="642">
        <f>SUMPRODUCT((事故データ!$AO$4:$AO$364=K$181)*(事故データ!$O$4:$O$364=$C$180)*(事故データ!$X$4:$X$364=$C193)*(事故データ!$V$4:$V$364=1))</f>
        <v>0</v>
      </c>
      <c r="L193" s="642">
        <f>SUMPRODUCT((事故データ!$AO$4:$AO$364=L$181)*(事故データ!$O$4:$O$364=$C$180)*(事故データ!$X$4:$X$364=$C193)*(事故データ!$V$4:$V$364=1))</f>
        <v>0</v>
      </c>
      <c r="M193" s="642">
        <f>SUMPRODUCT((事故データ!$AO$4:$AO$364=M$181)*(事故データ!$O$4:$O$364=$C$180)*(事故データ!$X$4:$X$364=$C193)*(事故データ!$V$4:$V$364=1))</f>
        <v>0</v>
      </c>
      <c r="N193" s="642">
        <f>SUMPRODUCT((事故データ!$AO$4:$AO$364=N$181)*(事故データ!$O$4:$O$364=$C$180)*(事故データ!$X$4:$X$364=$C193)*(事故データ!$V$4:$V$364=1))</f>
        <v>0</v>
      </c>
      <c r="O193" s="642">
        <f>SUMPRODUCT((事故データ!$AO$4:$AO$364=O$181)*(事故データ!$O$4:$O$364=$C$180)*(事故データ!$X$4:$X$364=$C193)*(事故データ!$V$4:$V$364=1))</f>
        <v>0</v>
      </c>
      <c r="P193" s="642">
        <f>SUMPRODUCT((事故データ!$AO$4:$AO$364=P$181)*(事故データ!$O$4:$O$364=$C$180)*(事故データ!$X$4:$X$364=$C193)*(事故データ!$V$4:$V$364=1))</f>
        <v>0</v>
      </c>
      <c r="Q193" s="642">
        <f>SUMPRODUCT((事故データ!$AO$4:$AO$364=Q$181)*(事故データ!$O$4:$O$364=$C$180)*(事故データ!$X$4:$X$364=$C193)*(事故データ!$V$4:$V$364=1))</f>
        <v>0</v>
      </c>
      <c r="R193" s="642">
        <f>SUMPRODUCT((事故データ!$AO$4:$AO$364=R$181)*(事故データ!$O$4:$O$364=$C$180)*(事故データ!$X$4:$X$364=$C193)*(事故データ!$V$4:$V$364=1))</f>
        <v>0</v>
      </c>
      <c r="S193" s="642">
        <f>SUMPRODUCT((事故データ!$AO$4:$AO$364=S$181)*(事故データ!$O$4:$O$364=$C$180)*(事故データ!$X$4:$X$364=$C193)*(事故データ!$V$4:$V$364=1))</f>
        <v>0</v>
      </c>
      <c r="T193" s="642">
        <f>SUMPRODUCT((事故データ!$AO$4:$AO$364=T$181)*(事故データ!$O$4:$O$364=$C$180)*(事故データ!$X$4:$X$364=$C193)*(事故データ!$V$4:$V$364=1))</f>
        <v>0</v>
      </c>
      <c r="U193" s="642">
        <f>SUMPRODUCT((事故データ!$AO$4:$AO$364=U$181)*(事故データ!$O$4:$O$364=$C$180)*(事故データ!$X$4:$X$364=$C193)*(事故データ!$V$4:$V$364=1))</f>
        <v>0</v>
      </c>
      <c r="V193" s="642">
        <f>SUMPRODUCT((事故データ!$AO$4:$AO$364=V$181)*(事故データ!$O$4:$O$364=$C$180)*(事故データ!$X$4:$X$364=$C193)*(事故データ!$V$4:$V$364=1))</f>
        <v>0</v>
      </c>
      <c r="W193" s="642">
        <f>SUMPRODUCT((事故データ!$AO$4:$AO$364=W$181)*(事故データ!$O$4:$O$364=$C$180)*(事故データ!$X$4:$X$364=$C193)*(事故データ!$V$4:$V$364=1))</f>
        <v>0</v>
      </c>
      <c r="X193" s="642">
        <f>SUMPRODUCT((事故データ!$AO$4:$AO$364=X$181)*(事故データ!$O$4:$O$364=$C$180)*(事故データ!$X$4:$X$364=$C193)*(事故データ!$V$4:$V$364=1))</f>
        <v>0</v>
      </c>
      <c r="Y193" s="642">
        <f>SUMPRODUCT((事故データ!$AO$4:$AO$364=Y$181)*(事故データ!$O$4:$O$364=$C$180)*(事故データ!$X$4:$X$364=$C193)*(事故データ!$V$4:$V$364=1))</f>
        <v>0</v>
      </c>
      <c r="Z193" s="642">
        <f>SUMPRODUCT((事故データ!$AO$4:$AO$364=Z$181)*(事故データ!$O$4:$O$364=$C$180)*(事故データ!$X$4:$X$364=$C193)*(事故データ!$V$4:$V$364=1))</f>
        <v>0</v>
      </c>
      <c r="AA193" s="642">
        <f>SUMPRODUCT((事故データ!$AO$4:$AO$364=AA$181)*(事故データ!$O$4:$O$364=$C$180)*(事故データ!$X$4:$X$364=$C193)*(事故データ!$V$4:$V$364=1))</f>
        <v>0</v>
      </c>
      <c r="AB193" s="642">
        <f>SUMPRODUCT((事故データ!$AO$4:$AO$364=AB$181)*(事故データ!$O$4:$O$364=$C$180)*(事故データ!$X$4:$X$364=$C193)*(事故データ!$V$4:$V$364=1))</f>
        <v>0</v>
      </c>
      <c r="AC193" s="642">
        <f>SUMPRODUCT((事故データ!$AO$4:$AO$364=AC$181)*(事故データ!$O$4:$O$364=$C$180)*(事故データ!$X$4:$X$364=$C193)*(事故データ!$V$4:$V$364=1))</f>
        <v>0</v>
      </c>
      <c r="AD193" s="643">
        <f>SUMPRODUCT((事故データ!$AO$4:$AO$364=AD$181)*(事故データ!$O$4:$O$364=$C$180)*(事故データ!$X$4:$X$364=$C193)*(事故データ!$V$4:$V$364=1))</f>
        <v>0</v>
      </c>
    </row>
    <row r="194" spans="1:30">
      <c r="A194" s="543"/>
      <c r="B194" s="543"/>
      <c r="C194" s="639">
        <f t="shared" si="41"/>
        <v>0</v>
      </c>
      <c r="D194" s="356">
        <f t="shared" si="42"/>
        <v>0</v>
      </c>
      <c r="E194" s="640">
        <f t="shared" si="43"/>
        <v>0</v>
      </c>
      <c r="F194" s="641">
        <f>SUMPRODUCT((事故データ!$AO$4:$AO$364=F$181)*(事故データ!$O$4:$O$364=$C$180)*(事故データ!$X$4:$X$364=$C194)*(事故データ!$V$4:$V$364=1))</f>
        <v>0</v>
      </c>
      <c r="G194" s="642">
        <f>SUMPRODUCT((事故データ!$AO$4:$AO$364=G$181)*(事故データ!$O$4:$O$364=$C$180)*(事故データ!$X$4:$X$364=$C194)*(事故データ!$V$4:$V$364=1))</f>
        <v>0</v>
      </c>
      <c r="H194" s="642">
        <f>SUMPRODUCT((事故データ!$AO$4:$AO$364=H$181)*(事故データ!$O$4:$O$364=$C$180)*(事故データ!$X$4:$X$364=$C194)*(事故データ!$V$4:$V$364=1))</f>
        <v>0</v>
      </c>
      <c r="I194" s="642">
        <f>SUMPRODUCT((事故データ!$AO$4:$AO$364=I$181)*(事故データ!$O$4:$O$364=$C$180)*(事故データ!$X$4:$X$364=$C194)*(事故データ!$V$4:$V$364=1))</f>
        <v>0</v>
      </c>
      <c r="J194" s="642">
        <f>SUMPRODUCT((事故データ!$AO$4:$AO$364=J$181)*(事故データ!$O$4:$O$364=$C$180)*(事故データ!$X$4:$X$364=$C194)*(事故データ!$V$4:$V$364=1))</f>
        <v>0</v>
      </c>
      <c r="K194" s="642">
        <f>SUMPRODUCT((事故データ!$AO$4:$AO$364=K$181)*(事故データ!$O$4:$O$364=$C$180)*(事故データ!$X$4:$X$364=$C194)*(事故データ!$V$4:$V$364=1))</f>
        <v>0</v>
      </c>
      <c r="L194" s="642">
        <f>SUMPRODUCT((事故データ!$AO$4:$AO$364=L$181)*(事故データ!$O$4:$O$364=$C$180)*(事故データ!$X$4:$X$364=$C194)*(事故データ!$V$4:$V$364=1))</f>
        <v>0</v>
      </c>
      <c r="M194" s="642">
        <f>SUMPRODUCT((事故データ!$AO$4:$AO$364=M$181)*(事故データ!$O$4:$O$364=$C$180)*(事故データ!$X$4:$X$364=$C194)*(事故データ!$V$4:$V$364=1))</f>
        <v>0</v>
      </c>
      <c r="N194" s="642">
        <f>SUMPRODUCT((事故データ!$AO$4:$AO$364=N$181)*(事故データ!$O$4:$O$364=$C$180)*(事故データ!$X$4:$X$364=$C194)*(事故データ!$V$4:$V$364=1))</f>
        <v>0</v>
      </c>
      <c r="O194" s="642">
        <f>SUMPRODUCT((事故データ!$AO$4:$AO$364=O$181)*(事故データ!$O$4:$O$364=$C$180)*(事故データ!$X$4:$X$364=$C194)*(事故データ!$V$4:$V$364=1))</f>
        <v>0</v>
      </c>
      <c r="P194" s="642">
        <f>SUMPRODUCT((事故データ!$AO$4:$AO$364=P$181)*(事故データ!$O$4:$O$364=$C$180)*(事故データ!$X$4:$X$364=$C194)*(事故データ!$V$4:$V$364=1))</f>
        <v>0</v>
      </c>
      <c r="Q194" s="642">
        <f>SUMPRODUCT((事故データ!$AO$4:$AO$364=Q$181)*(事故データ!$O$4:$O$364=$C$180)*(事故データ!$X$4:$X$364=$C194)*(事故データ!$V$4:$V$364=1))</f>
        <v>0</v>
      </c>
      <c r="R194" s="642">
        <f>SUMPRODUCT((事故データ!$AO$4:$AO$364=R$181)*(事故データ!$O$4:$O$364=$C$180)*(事故データ!$X$4:$X$364=$C194)*(事故データ!$V$4:$V$364=1))</f>
        <v>0</v>
      </c>
      <c r="S194" s="642">
        <f>SUMPRODUCT((事故データ!$AO$4:$AO$364=S$181)*(事故データ!$O$4:$O$364=$C$180)*(事故データ!$X$4:$X$364=$C194)*(事故データ!$V$4:$V$364=1))</f>
        <v>0</v>
      </c>
      <c r="T194" s="642">
        <f>SUMPRODUCT((事故データ!$AO$4:$AO$364=T$181)*(事故データ!$O$4:$O$364=$C$180)*(事故データ!$X$4:$X$364=$C194)*(事故データ!$V$4:$V$364=1))</f>
        <v>0</v>
      </c>
      <c r="U194" s="642">
        <f>SUMPRODUCT((事故データ!$AO$4:$AO$364=U$181)*(事故データ!$O$4:$O$364=$C$180)*(事故データ!$X$4:$X$364=$C194)*(事故データ!$V$4:$V$364=1))</f>
        <v>0</v>
      </c>
      <c r="V194" s="642">
        <f>SUMPRODUCT((事故データ!$AO$4:$AO$364=V$181)*(事故データ!$O$4:$O$364=$C$180)*(事故データ!$X$4:$X$364=$C194)*(事故データ!$V$4:$V$364=1))</f>
        <v>0</v>
      </c>
      <c r="W194" s="642">
        <f>SUMPRODUCT((事故データ!$AO$4:$AO$364=W$181)*(事故データ!$O$4:$O$364=$C$180)*(事故データ!$X$4:$X$364=$C194)*(事故データ!$V$4:$V$364=1))</f>
        <v>0</v>
      </c>
      <c r="X194" s="642">
        <f>SUMPRODUCT((事故データ!$AO$4:$AO$364=X$181)*(事故データ!$O$4:$O$364=$C$180)*(事故データ!$X$4:$X$364=$C194)*(事故データ!$V$4:$V$364=1))</f>
        <v>0</v>
      </c>
      <c r="Y194" s="642">
        <f>SUMPRODUCT((事故データ!$AO$4:$AO$364=Y$181)*(事故データ!$O$4:$O$364=$C$180)*(事故データ!$X$4:$X$364=$C194)*(事故データ!$V$4:$V$364=1))</f>
        <v>0</v>
      </c>
      <c r="Z194" s="642">
        <f>SUMPRODUCT((事故データ!$AO$4:$AO$364=Z$181)*(事故データ!$O$4:$O$364=$C$180)*(事故データ!$X$4:$X$364=$C194)*(事故データ!$V$4:$V$364=1))</f>
        <v>0</v>
      </c>
      <c r="AA194" s="642">
        <f>SUMPRODUCT((事故データ!$AO$4:$AO$364=AA$181)*(事故データ!$O$4:$O$364=$C$180)*(事故データ!$X$4:$X$364=$C194)*(事故データ!$V$4:$V$364=1))</f>
        <v>0</v>
      </c>
      <c r="AB194" s="642">
        <f>SUMPRODUCT((事故データ!$AO$4:$AO$364=AB$181)*(事故データ!$O$4:$O$364=$C$180)*(事故データ!$X$4:$X$364=$C194)*(事故データ!$V$4:$V$364=1))</f>
        <v>0</v>
      </c>
      <c r="AC194" s="642">
        <f>SUMPRODUCT((事故データ!$AO$4:$AO$364=AC$181)*(事故データ!$O$4:$O$364=$C$180)*(事故データ!$X$4:$X$364=$C194)*(事故データ!$V$4:$V$364=1))</f>
        <v>0</v>
      </c>
      <c r="AD194" s="643">
        <f>SUMPRODUCT((事故データ!$AO$4:$AO$364=AD$181)*(事故データ!$O$4:$O$364=$C$180)*(事故データ!$X$4:$X$364=$C194)*(事故データ!$V$4:$V$364=1))</f>
        <v>0</v>
      </c>
    </row>
    <row r="195" spans="1:30">
      <c r="A195" s="543"/>
      <c r="B195" s="543"/>
      <c r="C195" s="639">
        <f t="shared" si="41"/>
        <v>0</v>
      </c>
      <c r="D195" s="356">
        <f t="shared" si="42"/>
        <v>0</v>
      </c>
      <c r="E195" s="640">
        <f t="shared" si="43"/>
        <v>0</v>
      </c>
      <c r="F195" s="641">
        <f>SUMPRODUCT((事故データ!$AO$4:$AO$364=F$181)*(事故データ!$O$4:$O$364=$C$180)*(事故データ!$X$4:$X$364=$C195)*(事故データ!$V$4:$V$364=1))</f>
        <v>0</v>
      </c>
      <c r="G195" s="642">
        <f>SUMPRODUCT((事故データ!$AO$4:$AO$364=G$181)*(事故データ!$O$4:$O$364=$C$180)*(事故データ!$X$4:$X$364=$C195)*(事故データ!$V$4:$V$364=1))</f>
        <v>0</v>
      </c>
      <c r="H195" s="642">
        <f>SUMPRODUCT((事故データ!$AO$4:$AO$364=H$181)*(事故データ!$O$4:$O$364=$C$180)*(事故データ!$X$4:$X$364=$C195)*(事故データ!$V$4:$V$364=1))</f>
        <v>0</v>
      </c>
      <c r="I195" s="642">
        <f>SUMPRODUCT((事故データ!$AO$4:$AO$364=I$181)*(事故データ!$O$4:$O$364=$C$180)*(事故データ!$X$4:$X$364=$C195)*(事故データ!$V$4:$V$364=1))</f>
        <v>0</v>
      </c>
      <c r="J195" s="642">
        <f>SUMPRODUCT((事故データ!$AO$4:$AO$364=J$181)*(事故データ!$O$4:$O$364=$C$180)*(事故データ!$X$4:$X$364=$C195)*(事故データ!$V$4:$V$364=1))</f>
        <v>0</v>
      </c>
      <c r="K195" s="642">
        <f>SUMPRODUCT((事故データ!$AO$4:$AO$364=K$181)*(事故データ!$O$4:$O$364=$C$180)*(事故データ!$X$4:$X$364=$C195)*(事故データ!$V$4:$V$364=1))</f>
        <v>0</v>
      </c>
      <c r="L195" s="642">
        <f>SUMPRODUCT((事故データ!$AO$4:$AO$364=L$181)*(事故データ!$O$4:$O$364=$C$180)*(事故データ!$X$4:$X$364=$C195)*(事故データ!$V$4:$V$364=1))</f>
        <v>0</v>
      </c>
      <c r="M195" s="642">
        <f>SUMPRODUCT((事故データ!$AO$4:$AO$364=M$181)*(事故データ!$O$4:$O$364=$C$180)*(事故データ!$X$4:$X$364=$C195)*(事故データ!$V$4:$V$364=1))</f>
        <v>0</v>
      </c>
      <c r="N195" s="642">
        <f>SUMPRODUCT((事故データ!$AO$4:$AO$364=N$181)*(事故データ!$O$4:$O$364=$C$180)*(事故データ!$X$4:$X$364=$C195)*(事故データ!$V$4:$V$364=1))</f>
        <v>0</v>
      </c>
      <c r="O195" s="642">
        <f>SUMPRODUCT((事故データ!$AO$4:$AO$364=O$181)*(事故データ!$O$4:$O$364=$C$180)*(事故データ!$X$4:$X$364=$C195)*(事故データ!$V$4:$V$364=1))</f>
        <v>0</v>
      </c>
      <c r="P195" s="642">
        <f>SUMPRODUCT((事故データ!$AO$4:$AO$364=P$181)*(事故データ!$O$4:$O$364=$C$180)*(事故データ!$X$4:$X$364=$C195)*(事故データ!$V$4:$V$364=1))</f>
        <v>0</v>
      </c>
      <c r="Q195" s="642">
        <f>SUMPRODUCT((事故データ!$AO$4:$AO$364=Q$181)*(事故データ!$O$4:$O$364=$C$180)*(事故データ!$X$4:$X$364=$C195)*(事故データ!$V$4:$V$364=1))</f>
        <v>0</v>
      </c>
      <c r="R195" s="642">
        <f>SUMPRODUCT((事故データ!$AO$4:$AO$364=R$181)*(事故データ!$O$4:$O$364=$C$180)*(事故データ!$X$4:$X$364=$C195)*(事故データ!$V$4:$V$364=1))</f>
        <v>0</v>
      </c>
      <c r="S195" s="642">
        <f>SUMPRODUCT((事故データ!$AO$4:$AO$364=S$181)*(事故データ!$O$4:$O$364=$C$180)*(事故データ!$X$4:$X$364=$C195)*(事故データ!$V$4:$V$364=1))</f>
        <v>0</v>
      </c>
      <c r="T195" s="642">
        <f>SUMPRODUCT((事故データ!$AO$4:$AO$364=T$181)*(事故データ!$O$4:$O$364=$C$180)*(事故データ!$X$4:$X$364=$C195)*(事故データ!$V$4:$V$364=1))</f>
        <v>0</v>
      </c>
      <c r="U195" s="642">
        <f>SUMPRODUCT((事故データ!$AO$4:$AO$364=U$181)*(事故データ!$O$4:$O$364=$C$180)*(事故データ!$X$4:$X$364=$C195)*(事故データ!$V$4:$V$364=1))</f>
        <v>0</v>
      </c>
      <c r="V195" s="642">
        <f>SUMPRODUCT((事故データ!$AO$4:$AO$364=V$181)*(事故データ!$O$4:$O$364=$C$180)*(事故データ!$X$4:$X$364=$C195)*(事故データ!$V$4:$V$364=1))</f>
        <v>0</v>
      </c>
      <c r="W195" s="642">
        <f>SUMPRODUCT((事故データ!$AO$4:$AO$364=W$181)*(事故データ!$O$4:$O$364=$C$180)*(事故データ!$X$4:$X$364=$C195)*(事故データ!$V$4:$V$364=1))</f>
        <v>0</v>
      </c>
      <c r="X195" s="642">
        <f>SUMPRODUCT((事故データ!$AO$4:$AO$364=X$181)*(事故データ!$O$4:$O$364=$C$180)*(事故データ!$X$4:$X$364=$C195)*(事故データ!$V$4:$V$364=1))</f>
        <v>0</v>
      </c>
      <c r="Y195" s="642">
        <f>SUMPRODUCT((事故データ!$AO$4:$AO$364=Y$181)*(事故データ!$O$4:$O$364=$C$180)*(事故データ!$X$4:$X$364=$C195)*(事故データ!$V$4:$V$364=1))</f>
        <v>0</v>
      </c>
      <c r="Z195" s="642">
        <f>SUMPRODUCT((事故データ!$AO$4:$AO$364=Z$181)*(事故データ!$O$4:$O$364=$C$180)*(事故データ!$X$4:$X$364=$C195)*(事故データ!$V$4:$V$364=1))</f>
        <v>0</v>
      </c>
      <c r="AA195" s="642">
        <f>SUMPRODUCT((事故データ!$AO$4:$AO$364=AA$181)*(事故データ!$O$4:$O$364=$C$180)*(事故データ!$X$4:$X$364=$C195)*(事故データ!$V$4:$V$364=1))</f>
        <v>0</v>
      </c>
      <c r="AB195" s="642">
        <f>SUMPRODUCT((事故データ!$AO$4:$AO$364=AB$181)*(事故データ!$O$4:$O$364=$C$180)*(事故データ!$X$4:$X$364=$C195)*(事故データ!$V$4:$V$364=1))</f>
        <v>0</v>
      </c>
      <c r="AC195" s="642">
        <f>SUMPRODUCT((事故データ!$AO$4:$AO$364=AC$181)*(事故データ!$O$4:$O$364=$C$180)*(事故データ!$X$4:$X$364=$C195)*(事故データ!$V$4:$V$364=1))</f>
        <v>0</v>
      </c>
      <c r="AD195" s="643">
        <f>SUMPRODUCT((事故データ!$AO$4:$AO$364=AD$181)*(事故データ!$O$4:$O$364=$C$180)*(事故データ!$X$4:$X$364=$C195)*(事故データ!$V$4:$V$364=1))</f>
        <v>0</v>
      </c>
    </row>
    <row r="196" spans="1:30">
      <c r="A196" s="543"/>
      <c r="B196" s="543"/>
      <c r="C196" s="639">
        <f t="shared" si="41"/>
        <v>0</v>
      </c>
      <c r="D196" s="356">
        <f t="shared" si="42"/>
        <v>0</v>
      </c>
      <c r="E196" s="640">
        <f t="shared" si="43"/>
        <v>0</v>
      </c>
      <c r="F196" s="641">
        <f>SUMPRODUCT((事故データ!$AO$4:$AO$364=F$181)*(事故データ!$O$4:$O$364=$C$180)*(事故データ!$X$4:$X$364=$C196)*(事故データ!$V$4:$V$364=1))</f>
        <v>0</v>
      </c>
      <c r="G196" s="642">
        <f>SUMPRODUCT((事故データ!$AO$4:$AO$364=G$181)*(事故データ!$O$4:$O$364=$C$180)*(事故データ!$X$4:$X$364=$C196)*(事故データ!$V$4:$V$364=1))</f>
        <v>0</v>
      </c>
      <c r="H196" s="642">
        <f>SUMPRODUCT((事故データ!$AO$4:$AO$364=H$181)*(事故データ!$O$4:$O$364=$C$180)*(事故データ!$X$4:$X$364=$C196)*(事故データ!$V$4:$V$364=1))</f>
        <v>0</v>
      </c>
      <c r="I196" s="642">
        <f>SUMPRODUCT((事故データ!$AO$4:$AO$364=I$181)*(事故データ!$O$4:$O$364=$C$180)*(事故データ!$X$4:$X$364=$C196)*(事故データ!$V$4:$V$364=1))</f>
        <v>0</v>
      </c>
      <c r="J196" s="642">
        <f>SUMPRODUCT((事故データ!$AO$4:$AO$364=J$181)*(事故データ!$O$4:$O$364=$C$180)*(事故データ!$X$4:$X$364=$C196)*(事故データ!$V$4:$V$364=1))</f>
        <v>0</v>
      </c>
      <c r="K196" s="642">
        <f>SUMPRODUCT((事故データ!$AO$4:$AO$364=K$181)*(事故データ!$O$4:$O$364=$C$180)*(事故データ!$X$4:$X$364=$C196)*(事故データ!$V$4:$V$364=1))</f>
        <v>0</v>
      </c>
      <c r="L196" s="642">
        <f>SUMPRODUCT((事故データ!$AO$4:$AO$364=L$181)*(事故データ!$O$4:$O$364=$C$180)*(事故データ!$X$4:$X$364=$C196)*(事故データ!$V$4:$V$364=1))</f>
        <v>0</v>
      </c>
      <c r="M196" s="642">
        <f>SUMPRODUCT((事故データ!$AO$4:$AO$364=M$181)*(事故データ!$O$4:$O$364=$C$180)*(事故データ!$X$4:$X$364=$C196)*(事故データ!$V$4:$V$364=1))</f>
        <v>0</v>
      </c>
      <c r="N196" s="642">
        <f>SUMPRODUCT((事故データ!$AO$4:$AO$364=N$181)*(事故データ!$O$4:$O$364=$C$180)*(事故データ!$X$4:$X$364=$C196)*(事故データ!$V$4:$V$364=1))</f>
        <v>0</v>
      </c>
      <c r="O196" s="642">
        <f>SUMPRODUCT((事故データ!$AO$4:$AO$364=O$181)*(事故データ!$O$4:$O$364=$C$180)*(事故データ!$X$4:$X$364=$C196)*(事故データ!$V$4:$V$364=1))</f>
        <v>0</v>
      </c>
      <c r="P196" s="642">
        <f>SUMPRODUCT((事故データ!$AO$4:$AO$364=P$181)*(事故データ!$O$4:$O$364=$C$180)*(事故データ!$X$4:$X$364=$C196)*(事故データ!$V$4:$V$364=1))</f>
        <v>0</v>
      </c>
      <c r="Q196" s="642">
        <f>SUMPRODUCT((事故データ!$AO$4:$AO$364=Q$181)*(事故データ!$O$4:$O$364=$C$180)*(事故データ!$X$4:$X$364=$C196)*(事故データ!$V$4:$V$364=1))</f>
        <v>0</v>
      </c>
      <c r="R196" s="642">
        <f>SUMPRODUCT((事故データ!$AO$4:$AO$364=R$181)*(事故データ!$O$4:$O$364=$C$180)*(事故データ!$X$4:$X$364=$C196)*(事故データ!$V$4:$V$364=1))</f>
        <v>0</v>
      </c>
      <c r="S196" s="642">
        <f>SUMPRODUCT((事故データ!$AO$4:$AO$364=S$181)*(事故データ!$O$4:$O$364=$C$180)*(事故データ!$X$4:$X$364=$C196)*(事故データ!$V$4:$V$364=1))</f>
        <v>0</v>
      </c>
      <c r="T196" s="642">
        <f>SUMPRODUCT((事故データ!$AO$4:$AO$364=T$181)*(事故データ!$O$4:$O$364=$C$180)*(事故データ!$X$4:$X$364=$C196)*(事故データ!$V$4:$V$364=1))</f>
        <v>0</v>
      </c>
      <c r="U196" s="642">
        <f>SUMPRODUCT((事故データ!$AO$4:$AO$364=U$181)*(事故データ!$O$4:$O$364=$C$180)*(事故データ!$X$4:$X$364=$C196)*(事故データ!$V$4:$V$364=1))</f>
        <v>0</v>
      </c>
      <c r="V196" s="642">
        <f>SUMPRODUCT((事故データ!$AO$4:$AO$364=V$181)*(事故データ!$O$4:$O$364=$C$180)*(事故データ!$X$4:$X$364=$C196)*(事故データ!$V$4:$V$364=1))</f>
        <v>0</v>
      </c>
      <c r="W196" s="642">
        <f>SUMPRODUCT((事故データ!$AO$4:$AO$364=W$181)*(事故データ!$O$4:$O$364=$C$180)*(事故データ!$X$4:$X$364=$C196)*(事故データ!$V$4:$V$364=1))</f>
        <v>0</v>
      </c>
      <c r="X196" s="642">
        <f>SUMPRODUCT((事故データ!$AO$4:$AO$364=X$181)*(事故データ!$O$4:$O$364=$C$180)*(事故データ!$X$4:$X$364=$C196)*(事故データ!$V$4:$V$364=1))</f>
        <v>0</v>
      </c>
      <c r="Y196" s="642">
        <f>SUMPRODUCT((事故データ!$AO$4:$AO$364=Y$181)*(事故データ!$O$4:$O$364=$C$180)*(事故データ!$X$4:$X$364=$C196)*(事故データ!$V$4:$V$364=1))</f>
        <v>0</v>
      </c>
      <c r="Z196" s="642">
        <f>SUMPRODUCT((事故データ!$AO$4:$AO$364=Z$181)*(事故データ!$O$4:$O$364=$C$180)*(事故データ!$X$4:$X$364=$C196)*(事故データ!$V$4:$V$364=1))</f>
        <v>0</v>
      </c>
      <c r="AA196" s="642">
        <f>SUMPRODUCT((事故データ!$AO$4:$AO$364=AA$181)*(事故データ!$O$4:$O$364=$C$180)*(事故データ!$X$4:$X$364=$C196)*(事故データ!$V$4:$V$364=1))</f>
        <v>0</v>
      </c>
      <c r="AB196" s="642">
        <f>SUMPRODUCT((事故データ!$AO$4:$AO$364=AB$181)*(事故データ!$O$4:$O$364=$C$180)*(事故データ!$X$4:$X$364=$C196)*(事故データ!$V$4:$V$364=1))</f>
        <v>0</v>
      </c>
      <c r="AC196" s="642">
        <f>SUMPRODUCT((事故データ!$AO$4:$AO$364=AC$181)*(事故データ!$O$4:$O$364=$C$180)*(事故データ!$X$4:$X$364=$C196)*(事故データ!$V$4:$V$364=1))</f>
        <v>0</v>
      </c>
      <c r="AD196" s="643">
        <f>SUMPRODUCT((事故データ!$AO$4:$AO$364=AD$181)*(事故データ!$O$4:$O$364=$C$180)*(事故データ!$X$4:$X$364=$C196)*(事故データ!$V$4:$V$364=1))</f>
        <v>0</v>
      </c>
    </row>
    <row r="197" spans="1:30">
      <c r="A197" s="543"/>
      <c r="B197" s="543"/>
      <c r="C197" s="639">
        <f t="shared" si="41"/>
        <v>0</v>
      </c>
      <c r="D197" s="356">
        <f t="shared" si="42"/>
        <v>0</v>
      </c>
      <c r="E197" s="640">
        <f t="shared" si="43"/>
        <v>0</v>
      </c>
      <c r="F197" s="641">
        <f>SUMPRODUCT((事故データ!$AO$4:$AO$364=F$181)*(事故データ!$O$4:$O$364=$C$180)*(事故データ!$X$4:$X$364=$C197)*(事故データ!$V$4:$V$364=1))</f>
        <v>0</v>
      </c>
      <c r="G197" s="642">
        <f>SUMPRODUCT((事故データ!$AO$4:$AO$364=G$181)*(事故データ!$O$4:$O$364=$C$180)*(事故データ!$X$4:$X$364=$C197)*(事故データ!$V$4:$V$364=1))</f>
        <v>0</v>
      </c>
      <c r="H197" s="642">
        <f>SUMPRODUCT((事故データ!$AO$4:$AO$364=H$181)*(事故データ!$O$4:$O$364=$C$180)*(事故データ!$X$4:$X$364=$C197)*(事故データ!$V$4:$V$364=1))</f>
        <v>0</v>
      </c>
      <c r="I197" s="642">
        <f>SUMPRODUCT((事故データ!$AO$4:$AO$364=I$181)*(事故データ!$O$4:$O$364=$C$180)*(事故データ!$X$4:$X$364=$C197)*(事故データ!$V$4:$V$364=1))</f>
        <v>0</v>
      </c>
      <c r="J197" s="642">
        <f>SUMPRODUCT((事故データ!$AO$4:$AO$364=J$181)*(事故データ!$O$4:$O$364=$C$180)*(事故データ!$X$4:$X$364=$C197)*(事故データ!$V$4:$V$364=1))</f>
        <v>0</v>
      </c>
      <c r="K197" s="642">
        <f>SUMPRODUCT((事故データ!$AO$4:$AO$364=K$181)*(事故データ!$O$4:$O$364=$C$180)*(事故データ!$X$4:$X$364=$C197)*(事故データ!$V$4:$V$364=1))</f>
        <v>0</v>
      </c>
      <c r="L197" s="642">
        <f>SUMPRODUCT((事故データ!$AO$4:$AO$364=L$181)*(事故データ!$O$4:$O$364=$C$180)*(事故データ!$X$4:$X$364=$C197)*(事故データ!$V$4:$V$364=1))</f>
        <v>0</v>
      </c>
      <c r="M197" s="642">
        <f>SUMPRODUCT((事故データ!$AO$4:$AO$364=M$181)*(事故データ!$O$4:$O$364=$C$180)*(事故データ!$X$4:$X$364=$C197)*(事故データ!$V$4:$V$364=1))</f>
        <v>0</v>
      </c>
      <c r="N197" s="642">
        <f>SUMPRODUCT((事故データ!$AO$4:$AO$364=N$181)*(事故データ!$O$4:$O$364=$C$180)*(事故データ!$X$4:$X$364=$C197)*(事故データ!$V$4:$V$364=1))</f>
        <v>0</v>
      </c>
      <c r="O197" s="642">
        <f>SUMPRODUCT((事故データ!$AO$4:$AO$364=O$181)*(事故データ!$O$4:$O$364=$C$180)*(事故データ!$X$4:$X$364=$C197)*(事故データ!$V$4:$V$364=1))</f>
        <v>0</v>
      </c>
      <c r="P197" s="642">
        <f>SUMPRODUCT((事故データ!$AO$4:$AO$364=P$181)*(事故データ!$O$4:$O$364=$C$180)*(事故データ!$X$4:$X$364=$C197)*(事故データ!$V$4:$V$364=1))</f>
        <v>0</v>
      </c>
      <c r="Q197" s="642">
        <f>SUMPRODUCT((事故データ!$AO$4:$AO$364=Q$181)*(事故データ!$O$4:$O$364=$C$180)*(事故データ!$X$4:$X$364=$C197)*(事故データ!$V$4:$V$364=1))</f>
        <v>0</v>
      </c>
      <c r="R197" s="642">
        <f>SUMPRODUCT((事故データ!$AO$4:$AO$364=R$181)*(事故データ!$O$4:$O$364=$C$180)*(事故データ!$X$4:$X$364=$C197)*(事故データ!$V$4:$V$364=1))</f>
        <v>0</v>
      </c>
      <c r="S197" s="642">
        <f>SUMPRODUCT((事故データ!$AO$4:$AO$364=S$181)*(事故データ!$O$4:$O$364=$C$180)*(事故データ!$X$4:$X$364=$C197)*(事故データ!$V$4:$V$364=1))</f>
        <v>0</v>
      </c>
      <c r="T197" s="642">
        <f>SUMPRODUCT((事故データ!$AO$4:$AO$364=T$181)*(事故データ!$O$4:$O$364=$C$180)*(事故データ!$X$4:$X$364=$C197)*(事故データ!$V$4:$V$364=1))</f>
        <v>0</v>
      </c>
      <c r="U197" s="642">
        <f>SUMPRODUCT((事故データ!$AO$4:$AO$364=U$181)*(事故データ!$O$4:$O$364=$C$180)*(事故データ!$X$4:$X$364=$C197)*(事故データ!$V$4:$V$364=1))</f>
        <v>0</v>
      </c>
      <c r="V197" s="642">
        <f>SUMPRODUCT((事故データ!$AO$4:$AO$364=V$181)*(事故データ!$O$4:$O$364=$C$180)*(事故データ!$X$4:$X$364=$C197)*(事故データ!$V$4:$V$364=1))</f>
        <v>0</v>
      </c>
      <c r="W197" s="642">
        <f>SUMPRODUCT((事故データ!$AO$4:$AO$364=W$181)*(事故データ!$O$4:$O$364=$C$180)*(事故データ!$X$4:$X$364=$C197)*(事故データ!$V$4:$V$364=1))</f>
        <v>0</v>
      </c>
      <c r="X197" s="642">
        <f>SUMPRODUCT((事故データ!$AO$4:$AO$364=X$181)*(事故データ!$O$4:$O$364=$C$180)*(事故データ!$X$4:$X$364=$C197)*(事故データ!$V$4:$V$364=1))</f>
        <v>0</v>
      </c>
      <c r="Y197" s="642">
        <f>SUMPRODUCT((事故データ!$AO$4:$AO$364=Y$181)*(事故データ!$O$4:$O$364=$C$180)*(事故データ!$X$4:$X$364=$C197)*(事故データ!$V$4:$V$364=1))</f>
        <v>0</v>
      </c>
      <c r="Z197" s="642">
        <f>SUMPRODUCT((事故データ!$AO$4:$AO$364=Z$181)*(事故データ!$O$4:$O$364=$C$180)*(事故データ!$X$4:$X$364=$C197)*(事故データ!$V$4:$V$364=1))</f>
        <v>0</v>
      </c>
      <c r="AA197" s="642">
        <f>SUMPRODUCT((事故データ!$AO$4:$AO$364=AA$181)*(事故データ!$O$4:$O$364=$C$180)*(事故データ!$X$4:$X$364=$C197)*(事故データ!$V$4:$V$364=1))</f>
        <v>0</v>
      </c>
      <c r="AB197" s="642">
        <f>SUMPRODUCT((事故データ!$AO$4:$AO$364=AB$181)*(事故データ!$O$4:$O$364=$C$180)*(事故データ!$X$4:$X$364=$C197)*(事故データ!$V$4:$V$364=1))</f>
        <v>0</v>
      </c>
      <c r="AC197" s="642">
        <f>SUMPRODUCT((事故データ!$AO$4:$AO$364=AC$181)*(事故データ!$O$4:$O$364=$C$180)*(事故データ!$X$4:$X$364=$C197)*(事故データ!$V$4:$V$364=1))</f>
        <v>0</v>
      </c>
      <c r="AD197" s="643">
        <f>SUMPRODUCT((事故データ!$AO$4:$AO$364=AD$181)*(事故データ!$O$4:$O$364=$C$180)*(事故データ!$X$4:$X$364=$C197)*(事故データ!$V$4:$V$364=1))</f>
        <v>0</v>
      </c>
    </row>
    <row r="198" spans="1:30">
      <c r="C198" s="639">
        <f t="shared" si="41"/>
        <v>0</v>
      </c>
      <c r="D198" s="356">
        <f t="shared" si="42"/>
        <v>0</v>
      </c>
      <c r="E198" s="640">
        <f t="shared" si="43"/>
        <v>0</v>
      </c>
      <c r="F198" s="641">
        <f>SUMPRODUCT((事故データ!$AO$4:$AO$364=F$181)*(事故データ!$O$4:$O$364=$C$180)*(事故データ!$X$4:$X$364=$C198)*(事故データ!$V$4:$V$364=1))</f>
        <v>0</v>
      </c>
      <c r="G198" s="642">
        <f>SUMPRODUCT((事故データ!$AO$4:$AO$364=G$181)*(事故データ!$O$4:$O$364=$C$180)*(事故データ!$X$4:$X$364=$C198)*(事故データ!$V$4:$V$364=1))</f>
        <v>0</v>
      </c>
      <c r="H198" s="642">
        <f>SUMPRODUCT((事故データ!$AO$4:$AO$364=H$181)*(事故データ!$O$4:$O$364=$C$180)*(事故データ!$X$4:$X$364=$C198)*(事故データ!$V$4:$V$364=1))</f>
        <v>0</v>
      </c>
      <c r="I198" s="642">
        <f>SUMPRODUCT((事故データ!$AO$4:$AO$364=I$181)*(事故データ!$O$4:$O$364=$C$180)*(事故データ!$X$4:$X$364=$C198)*(事故データ!$V$4:$V$364=1))</f>
        <v>0</v>
      </c>
      <c r="J198" s="642">
        <f>SUMPRODUCT((事故データ!$AO$4:$AO$364=J$181)*(事故データ!$O$4:$O$364=$C$180)*(事故データ!$X$4:$X$364=$C198)*(事故データ!$V$4:$V$364=1))</f>
        <v>0</v>
      </c>
      <c r="K198" s="642">
        <f>SUMPRODUCT((事故データ!$AO$4:$AO$364=K$181)*(事故データ!$O$4:$O$364=$C$180)*(事故データ!$X$4:$X$364=$C198)*(事故データ!$V$4:$V$364=1))</f>
        <v>0</v>
      </c>
      <c r="L198" s="642">
        <f>SUMPRODUCT((事故データ!$AO$4:$AO$364=L$181)*(事故データ!$O$4:$O$364=$C$180)*(事故データ!$X$4:$X$364=$C198)*(事故データ!$V$4:$V$364=1))</f>
        <v>0</v>
      </c>
      <c r="M198" s="642">
        <f>SUMPRODUCT((事故データ!$AO$4:$AO$364=M$181)*(事故データ!$O$4:$O$364=$C$180)*(事故データ!$X$4:$X$364=$C198)*(事故データ!$V$4:$V$364=1))</f>
        <v>0</v>
      </c>
      <c r="N198" s="642">
        <f>SUMPRODUCT((事故データ!$AO$4:$AO$364=N$181)*(事故データ!$O$4:$O$364=$C$180)*(事故データ!$X$4:$X$364=$C198)*(事故データ!$V$4:$V$364=1))</f>
        <v>0</v>
      </c>
      <c r="O198" s="642">
        <f>SUMPRODUCT((事故データ!$AO$4:$AO$364=O$181)*(事故データ!$O$4:$O$364=$C$180)*(事故データ!$X$4:$X$364=$C198)*(事故データ!$V$4:$V$364=1))</f>
        <v>0</v>
      </c>
      <c r="P198" s="642">
        <f>SUMPRODUCT((事故データ!$AO$4:$AO$364=P$181)*(事故データ!$O$4:$O$364=$C$180)*(事故データ!$X$4:$X$364=$C198)*(事故データ!$V$4:$V$364=1))</f>
        <v>0</v>
      </c>
      <c r="Q198" s="642">
        <f>SUMPRODUCT((事故データ!$AO$4:$AO$364=Q$181)*(事故データ!$O$4:$O$364=$C$180)*(事故データ!$X$4:$X$364=$C198)*(事故データ!$V$4:$V$364=1))</f>
        <v>0</v>
      </c>
      <c r="R198" s="642">
        <f>SUMPRODUCT((事故データ!$AO$4:$AO$364=R$181)*(事故データ!$O$4:$O$364=$C$180)*(事故データ!$X$4:$X$364=$C198)*(事故データ!$V$4:$V$364=1))</f>
        <v>0</v>
      </c>
      <c r="S198" s="642">
        <f>SUMPRODUCT((事故データ!$AO$4:$AO$364=S$181)*(事故データ!$O$4:$O$364=$C$180)*(事故データ!$X$4:$X$364=$C198)*(事故データ!$V$4:$V$364=1))</f>
        <v>0</v>
      </c>
      <c r="T198" s="642">
        <f>SUMPRODUCT((事故データ!$AO$4:$AO$364=T$181)*(事故データ!$O$4:$O$364=$C$180)*(事故データ!$X$4:$X$364=$C198)*(事故データ!$V$4:$V$364=1))</f>
        <v>0</v>
      </c>
      <c r="U198" s="642">
        <f>SUMPRODUCT((事故データ!$AO$4:$AO$364=U$181)*(事故データ!$O$4:$O$364=$C$180)*(事故データ!$X$4:$X$364=$C198)*(事故データ!$V$4:$V$364=1))</f>
        <v>0</v>
      </c>
      <c r="V198" s="642">
        <f>SUMPRODUCT((事故データ!$AO$4:$AO$364=V$181)*(事故データ!$O$4:$O$364=$C$180)*(事故データ!$X$4:$X$364=$C198)*(事故データ!$V$4:$V$364=1))</f>
        <v>0</v>
      </c>
      <c r="W198" s="642">
        <f>SUMPRODUCT((事故データ!$AO$4:$AO$364=W$181)*(事故データ!$O$4:$O$364=$C$180)*(事故データ!$X$4:$X$364=$C198)*(事故データ!$V$4:$V$364=1))</f>
        <v>0</v>
      </c>
      <c r="X198" s="642">
        <f>SUMPRODUCT((事故データ!$AO$4:$AO$364=X$181)*(事故データ!$O$4:$O$364=$C$180)*(事故データ!$X$4:$X$364=$C198)*(事故データ!$V$4:$V$364=1))</f>
        <v>0</v>
      </c>
      <c r="Y198" s="642">
        <f>SUMPRODUCT((事故データ!$AO$4:$AO$364=Y$181)*(事故データ!$O$4:$O$364=$C$180)*(事故データ!$X$4:$X$364=$C198)*(事故データ!$V$4:$V$364=1))</f>
        <v>0</v>
      </c>
      <c r="Z198" s="642">
        <f>SUMPRODUCT((事故データ!$AO$4:$AO$364=Z$181)*(事故データ!$O$4:$O$364=$C$180)*(事故データ!$X$4:$X$364=$C198)*(事故データ!$V$4:$V$364=1))</f>
        <v>0</v>
      </c>
      <c r="AA198" s="642">
        <f>SUMPRODUCT((事故データ!$AO$4:$AO$364=AA$181)*(事故データ!$O$4:$O$364=$C$180)*(事故データ!$X$4:$X$364=$C198)*(事故データ!$V$4:$V$364=1))</f>
        <v>0</v>
      </c>
      <c r="AB198" s="642">
        <f>SUMPRODUCT((事故データ!$AO$4:$AO$364=AB$181)*(事故データ!$O$4:$O$364=$C$180)*(事故データ!$X$4:$X$364=$C198)*(事故データ!$V$4:$V$364=1))</f>
        <v>0</v>
      </c>
      <c r="AC198" s="642">
        <f>SUMPRODUCT((事故データ!$AO$4:$AO$364=AC$181)*(事故データ!$O$4:$O$364=$C$180)*(事故データ!$X$4:$X$364=$C198)*(事故データ!$V$4:$V$364=1))</f>
        <v>0</v>
      </c>
      <c r="AD198" s="643">
        <f>SUMPRODUCT((事故データ!$AO$4:$AO$364=AD$181)*(事故データ!$O$4:$O$364=$C$180)*(事故データ!$X$4:$X$364=$C198)*(事故データ!$V$4:$V$364=1))</f>
        <v>0</v>
      </c>
    </row>
    <row r="199" spans="1:30">
      <c r="C199" s="639">
        <f t="shared" si="41"/>
        <v>0</v>
      </c>
      <c r="D199" s="356">
        <f t="shared" si="42"/>
        <v>0</v>
      </c>
      <c r="E199" s="640">
        <f t="shared" si="43"/>
        <v>0</v>
      </c>
      <c r="F199" s="641">
        <f>SUMPRODUCT((事故データ!$AO$4:$AO$364=F$181)*(事故データ!$O$4:$O$364=$C$180)*(事故データ!$X$4:$X$364=$C199)*(事故データ!$V$4:$V$364=1))</f>
        <v>0</v>
      </c>
      <c r="G199" s="642">
        <f>SUMPRODUCT((事故データ!$AO$4:$AO$364=G$181)*(事故データ!$O$4:$O$364=$C$180)*(事故データ!$X$4:$X$364=$C199)*(事故データ!$V$4:$V$364=1))</f>
        <v>0</v>
      </c>
      <c r="H199" s="642">
        <f>SUMPRODUCT((事故データ!$AO$4:$AO$364=H$181)*(事故データ!$O$4:$O$364=$C$180)*(事故データ!$X$4:$X$364=$C199)*(事故データ!$V$4:$V$364=1))</f>
        <v>0</v>
      </c>
      <c r="I199" s="642">
        <f>SUMPRODUCT((事故データ!$AO$4:$AO$364=I$181)*(事故データ!$O$4:$O$364=$C$180)*(事故データ!$X$4:$X$364=$C199)*(事故データ!$V$4:$V$364=1))</f>
        <v>0</v>
      </c>
      <c r="J199" s="642">
        <f>SUMPRODUCT((事故データ!$AO$4:$AO$364=J$181)*(事故データ!$O$4:$O$364=$C$180)*(事故データ!$X$4:$X$364=$C199)*(事故データ!$V$4:$V$364=1))</f>
        <v>0</v>
      </c>
      <c r="K199" s="642">
        <f>SUMPRODUCT((事故データ!$AO$4:$AO$364=K$181)*(事故データ!$O$4:$O$364=$C$180)*(事故データ!$X$4:$X$364=$C199)*(事故データ!$V$4:$V$364=1))</f>
        <v>0</v>
      </c>
      <c r="L199" s="642">
        <f>SUMPRODUCT((事故データ!$AO$4:$AO$364=L$181)*(事故データ!$O$4:$O$364=$C$180)*(事故データ!$X$4:$X$364=$C199)*(事故データ!$V$4:$V$364=1))</f>
        <v>0</v>
      </c>
      <c r="M199" s="642">
        <f>SUMPRODUCT((事故データ!$AO$4:$AO$364=M$181)*(事故データ!$O$4:$O$364=$C$180)*(事故データ!$X$4:$X$364=$C199)*(事故データ!$V$4:$V$364=1))</f>
        <v>0</v>
      </c>
      <c r="N199" s="642">
        <f>SUMPRODUCT((事故データ!$AO$4:$AO$364=N$181)*(事故データ!$O$4:$O$364=$C$180)*(事故データ!$X$4:$X$364=$C199)*(事故データ!$V$4:$V$364=1))</f>
        <v>0</v>
      </c>
      <c r="O199" s="642">
        <f>SUMPRODUCT((事故データ!$AO$4:$AO$364=O$181)*(事故データ!$O$4:$O$364=$C$180)*(事故データ!$X$4:$X$364=$C199)*(事故データ!$V$4:$V$364=1))</f>
        <v>0</v>
      </c>
      <c r="P199" s="642">
        <f>SUMPRODUCT((事故データ!$AO$4:$AO$364=P$181)*(事故データ!$O$4:$O$364=$C$180)*(事故データ!$X$4:$X$364=$C199)*(事故データ!$V$4:$V$364=1))</f>
        <v>0</v>
      </c>
      <c r="Q199" s="642">
        <f>SUMPRODUCT((事故データ!$AO$4:$AO$364=Q$181)*(事故データ!$O$4:$O$364=$C$180)*(事故データ!$X$4:$X$364=$C199)*(事故データ!$V$4:$V$364=1))</f>
        <v>0</v>
      </c>
      <c r="R199" s="642">
        <f>SUMPRODUCT((事故データ!$AO$4:$AO$364=R$181)*(事故データ!$O$4:$O$364=$C$180)*(事故データ!$X$4:$X$364=$C199)*(事故データ!$V$4:$V$364=1))</f>
        <v>0</v>
      </c>
      <c r="S199" s="642">
        <f>SUMPRODUCT((事故データ!$AO$4:$AO$364=S$181)*(事故データ!$O$4:$O$364=$C$180)*(事故データ!$X$4:$X$364=$C199)*(事故データ!$V$4:$V$364=1))</f>
        <v>0</v>
      </c>
      <c r="T199" s="642">
        <f>SUMPRODUCT((事故データ!$AO$4:$AO$364=T$181)*(事故データ!$O$4:$O$364=$C$180)*(事故データ!$X$4:$X$364=$C199)*(事故データ!$V$4:$V$364=1))</f>
        <v>0</v>
      </c>
      <c r="U199" s="642">
        <f>SUMPRODUCT((事故データ!$AO$4:$AO$364=U$181)*(事故データ!$O$4:$O$364=$C$180)*(事故データ!$X$4:$X$364=$C199)*(事故データ!$V$4:$V$364=1))</f>
        <v>0</v>
      </c>
      <c r="V199" s="642">
        <f>SUMPRODUCT((事故データ!$AO$4:$AO$364=V$181)*(事故データ!$O$4:$O$364=$C$180)*(事故データ!$X$4:$X$364=$C199)*(事故データ!$V$4:$V$364=1))</f>
        <v>0</v>
      </c>
      <c r="W199" s="642">
        <f>SUMPRODUCT((事故データ!$AO$4:$AO$364=W$181)*(事故データ!$O$4:$O$364=$C$180)*(事故データ!$X$4:$X$364=$C199)*(事故データ!$V$4:$V$364=1))</f>
        <v>0</v>
      </c>
      <c r="X199" s="642">
        <f>SUMPRODUCT((事故データ!$AO$4:$AO$364=X$181)*(事故データ!$O$4:$O$364=$C$180)*(事故データ!$X$4:$X$364=$C199)*(事故データ!$V$4:$V$364=1))</f>
        <v>0</v>
      </c>
      <c r="Y199" s="642">
        <f>SUMPRODUCT((事故データ!$AO$4:$AO$364=Y$181)*(事故データ!$O$4:$O$364=$C$180)*(事故データ!$X$4:$X$364=$C199)*(事故データ!$V$4:$V$364=1))</f>
        <v>0</v>
      </c>
      <c r="Z199" s="642">
        <f>SUMPRODUCT((事故データ!$AO$4:$AO$364=Z$181)*(事故データ!$O$4:$O$364=$C$180)*(事故データ!$X$4:$X$364=$C199)*(事故データ!$V$4:$V$364=1))</f>
        <v>0</v>
      </c>
      <c r="AA199" s="642">
        <f>SUMPRODUCT((事故データ!$AO$4:$AO$364=AA$181)*(事故データ!$O$4:$O$364=$C$180)*(事故データ!$X$4:$X$364=$C199)*(事故データ!$V$4:$V$364=1))</f>
        <v>0</v>
      </c>
      <c r="AB199" s="642">
        <f>SUMPRODUCT((事故データ!$AO$4:$AO$364=AB$181)*(事故データ!$O$4:$O$364=$C$180)*(事故データ!$X$4:$X$364=$C199)*(事故データ!$V$4:$V$364=1))</f>
        <v>0</v>
      </c>
      <c r="AC199" s="642">
        <f>SUMPRODUCT((事故データ!$AO$4:$AO$364=AC$181)*(事故データ!$O$4:$O$364=$C$180)*(事故データ!$X$4:$X$364=$C199)*(事故データ!$V$4:$V$364=1))</f>
        <v>0</v>
      </c>
      <c r="AD199" s="643">
        <f>SUMPRODUCT((事故データ!$AO$4:$AO$364=AD$181)*(事故データ!$O$4:$O$364=$C$180)*(事故データ!$X$4:$X$364=$C199)*(事故データ!$V$4:$V$364=1))</f>
        <v>0</v>
      </c>
    </row>
    <row r="200" spans="1:30">
      <c r="C200" s="639">
        <f t="shared" si="41"/>
        <v>0</v>
      </c>
      <c r="D200" s="356">
        <f t="shared" si="42"/>
        <v>0</v>
      </c>
      <c r="E200" s="640">
        <f t="shared" si="43"/>
        <v>0</v>
      </c>
      <c r="F200" s="641">
        <f>SUMPRODUCT((事故データ!$AO$4:$AO$364=F$181)*(事故データ!$O$4:$O$364=$C$180)*(事故データ!$X$4:$X$364=$C200)*(事故データ!$V$4:$V$364=1))</f>
        <v>0</v>
      </c>
      <c r="G200" s="642">
        <f>SUMPRODUCT((事故データ!$AO$4:$AO$364=G$181)*(事故データ!$O$4:$O$364=$C$180)*(事故データ!$X$4:$X$364=$C200)*(事故データ!$V$4:$V$364=1))</f>
        <v>0</v>
      </c>
      <c r="H200" s="642">
        <f>SUMPRODUCT((事故データ!$AO$4:$AO$364=H$181)*(事故データ!$O$4:$O$364=$C$180)*(事故データ!$X$4:$X$364=$C200)*(事故データ!$V$4:$V$364=1))</f>
        <v>0</v>
      </c>
      <c r="I200" s="642">
        <f>SUMPRODUCT((事故データ!$AO$4:$AO$364=I$181)*(事故データ!$O$4:$O$364=$C$180)*(事故データ!$X$4:$X$364=$C200)*(事故データ!$V$4:$V$364=1))</f>
        <v>0</v>
      </c>
      <c r="J200" s="642">
        <f>SUMPRODUCT((事故データ!$AO$4:$AO$364=J$181)*(事故データ!$O$4:$O$364=$C$180)*(事故データ!$X$4:$X$364=$C200)*(事故データ!$V$4:$V$364=1))</f>
        <v>0</v>
      </c>
      <c r="K200" s="642">
        <f>SUMPRODUCT((事故データ!$AO$4:$AO$364=K$181)*(事故データ!$O$4:$O$364=$C$180)*(事故データ!$X$4:$X$364=$C200)*(事故データ!$V$4:$V$364=1))</f>
        <v>0</v>
      </c>
      <c r="L200" s="642">
        <f>SUMPRODUCT((事故データ!$AO$4:$AO$364=L$181)*(事故データ!$O$4:$O$364=$C$180)*(事故データ!$X$4:$X$364=$C200)*(事故データ!$V$4:$V$364=1))</f>
        <v>0</v>
      </c>
      <c r="M200" s="642">
        <f>SUMPRODUCT((事故データ!$AO$4:$AO$364=M$181)*(事故データ!$O$4:$O$364=$C$180)*(事故データ!$X$4:$X$364=$C200)*(事故データ!$V$4:$V$364=1))</f>
        <v>0</v>
      </c>
      <c r="N200" s="642">
        <f>SUMPRODUCT((事故データ!$AO$4:$AO$364=N$181)*(事故データ!$O$4:$O$364=$C$180)*(事故データ!$X$4:$X$364=$C200)*(事故データ!$V$4:$V$364=1))</f>
        <v>0</v>
      </c>
      <c r="O200" s="642">
        <f>SUMPRODUCT((事故データ!$AO$4:$AO$364=O$181)*(事故データ!$O$4:$O$364=$C$180)*(事故データ!$X$4:$X$364=$C200)*(事故データ!$V$4:$V$364=1))</f>
        <v>0</v>
      </c>
      <c r="P200" s="642">
        <f>SUMPRODUCT((事故データ!$AO$4:$AO$364=P$181)*(事故データ!$O$4:$O$364=$C$180)*(事故データ!$X$4:$X$364=$C200)*(事故データ!$V$4:$V$364=1))</f>
        <v>0</v>
      </c>
      <c r="Q200" s="642">
        <f>SUMPRODUCT((事故データ!$AO$4:$AO$364=Q$181)*(事故データ!$O$4:$O$364=$C$180)*(事故データ!$X$4:$X$364=$C200)*(事故データ!$V$4:$V$364=1))</f>
        <v>0</v>
      </c>
      <c r="R200" s="642">
        <f>SUMPRODUCT((事故データ!$AO$4:$AO$364=R$181)*(事故データ!$O$4:$O$364=$C$180)*(事故データ!$X$4:$X$364=$C200)*(事故データ!$V$4:$V$364=1))</f>
        <v>0</v>
      </c>
      <c r="S200" s="642">
        <f>SUMPRODUCT((事故データ!$AO$4:$AO$364=S$181)*(事故データ!$O$4:$O$364=$C$180)*(事故データ!$X$4:$X$364=$C200)*(事故データ!$V$4:$V$364=1))</f>
        <v>0</v>
      </c>
      <c r="T200" s="642">
        <f>SUMPRODUCT((事故データ!$AO$4:$AO$364=T$181)*(事故データ!$O$4:$O$364=$C$180)*(事故データ!$X$4:$X$364=$C200)*(事故データ!$V$4:$V$364=1))</f>
        <v>0</v>
      </c>
      <c r="U200" s="642">
        <f>SUMPRODUCT((事故データ!$AO$4:$AO$364=U$181)*(事故データ!$O$4:$O$364=$C$180)*(事故データ!$X$4:$X$364=$C200)*(事故データ!$V$4:$V$364=1))</f>
        <v>0</v>
      </c>
      <c r="V200" s="642">
        <f>SUMPRODUCT((事故データ!$AO$4:$AO$364=V$181)*(事故データ!$O$4:$O$364=$C$180)*(事故データ!$X$4:$X$364=$C200)*(事故データ!$V$4:$V$364=1))</f>
        <v>0</v>
      </c>
      <c r="W200" s="642">
        <f>SUMPRODUCT((事故データ!$AO$4:$AO$364=W$181)*(事故データ!$O$4:$O$364=$C$180)*(事故データ!$X$4:$X$364=$C200)*(事故データ!$V$4:$V$364=1))</f>
        <v>0</v>
      </c>
      <c r="X200" s="642">
        <f>SUMPRODUCT((事故データ!$AO$4:$AO$364=X$181)*(事故データ!$O$4:$O$364=$C$180)*(事故データ!$X$4:$X$364=$C200)*(事故データ!$V$4:$V$364=1))</f>
        <v>0</v>
      </c>
      <c r="Y200" s="642">
        <f>SUMPRODUCT((事故データ!$AO$4:$AO$364=Y$181)*(事故データ!$O$4:$O$364=$C$180)*(事故データ!$X$4:$X$364=$C200)*(事故データ!$V$4:$V$364=1))</f>
        <v>0</v>
      </c>
      <c r="Z200" s="642">
        <f>SUMPRODUCT((事故データ!$AO$4:$AO$364=Z$181)*(事故データ!$O$4:$O$364=$C$180)*(事故データ!$X$4:$X$364=$C200)*(事故データ!$V$4:$V$364=1))</f>
        <v>0</v>
      </c>
      <c r="AA200" s="642">
        <f>SUMPRODUCT((事故データ!$AO$4:$AO$364=AA$181)*(事故データ!$O$4:$O$364=$C$180)*(事故データ!$X$4:$X$364=$C200)*(事故データ!$V$4:$V$364=1))</f>
        <v>0</v>
      </c>
      <c r="AB200" s="642">
        <f>SUMPRODUCT((事故データ!$AO$4:$AO$364=AB$181)*(事故データ!$O$4:$O$364=$C$180)*(事故データ!$X$4:$X$364=$C200)*(事故データ!$V$4:$V$364=1))</f>
        <v>0</v>
      </c>
      <c r="AC200" s="642">
        <f>SUMPRODUCT((事故データ!$AO$4:$AO$364=AC$181)*(事故データ!$O$4:$O$364=$C$180)*(事故データ!$X$4:$X$364=$C200)*(事故データ!$V$4:$V$364=1))</f>
        <v>0</v>
      </c>
      <c r="AD200" s="643">
        <f>SUMPRODUCT((事故データ!$AO$4:$AO$364=AD$181)*(事故データ!$O$4:$O$364=$C$180)*(事故データ!$X$4:$X$364=$C200)*(事故データ!$V$4:$V$364=1))</f>
        <v>0</v>
      </c>
    </row>
    <row r="201" spans="1:30">
      <c r="C201" s="639">
        <f t="shared" si="41"/>
        <v>0</v>
      </c>
      <c r="D201" s="356">
        <f t="shared" si="42"/>
        <v>0</v>
      </c>
      <c r="E201" s="640">
        <f t="shared" si="43"/>
        <v>0</v>
      </c>
      <c r="F201" s="641">
        <f>SUMPRODUCT((事故データ!$AO$4:$AO$364=F$181)*(事故データ!$O$4:$O$364=$C$180)*(事故データ!$X$4:$X$364=$C201)*(事故データ!$V$4:$V$364=1))</f>
        <v>0</v>
      </c>
      <c r="G201" s="642">
        <f>SUMPRODUCT((事故データ!$AO$4:$AO$364=G$181)*(事故データ!$O$4:$O$364=$C$180)*(事故データ!$X$4:$X$364=$C201)*(事故データ!$V$4:$V$364=1))</f>
        <v>0</v>
      </c>
      <c r="H201" s="642">
        <f>SUMPRODUCT((事故データ!$AO$4:$AO$364=H$181)*(事故データ!$O$4:$O$364=$C$180)*(事故データ!$X$4:$X$364=$C201)*(事故データ!$V$4:$V$364=1))</f>
        <v>0</v>
      </c>
      <c r="I201" s="642">
        <f>SUMPRODUCT((事故データ!$AO$4:$AO$364=I$181)*(事故データ!$O$4:$O$364=$C$180)*(事故データ!$X$4:$X$364=$C201)*(事故データ!$V$4:$V$364=1))</f>
        <v>0</v>
      </c>
      <c r="J201" s="642">
        <f>SUMPRODUCT((事故データ!$AO$4:$AO$364=J$181)*(事故データ!$O$4:$O$364=$C$180)*(事故データ!$X$4:$X$364=$C201)*(事故データ!$V$4:$V$364=1))</f>
        <v>0</v>
      </c>
      <c r="K201" s="642">
        <f>SUMPRODUCT((事故データ!$AO$4:$AO$364=K$181)*(事故データ!$O$4:$O$364=$C$180)*(事故データ!$X$4:$X$364=$C201)*(事故データ!$V$4:$V$364=1))</f>
        <v>0</v>
      </c>
      <c r="L201" s="642">
        <f>SUMPRODUCT((事故データ!$AO$4:$AO$364=L$181)*(事故データ!$O$4:$O$364=$C$180)*(事故データ!$X$4:$X$364=$C201)*(事故データ!$V$4:$V$364=1))</f>
        <v>0</v>
      </c>
      <c r="M201" s="642">
        <f>SUMPRODUCT((事故データ!$AO$4:$AO$364=M$181)*(事故データ!$O$4:$O$364=$C$180)*(事故データ!$X$4:$X$364=$C201)*(事故データ!$V$4:$V$364=1))</f>
        <v>0</v>
      </c>
      <c r="N201" s="642">
        <f>SUMPRODUCT((事故データ!$AO$4:$AO$364=N$181)*(事故データ!$O$4:$O$364=$C$180)*(事故データ!$X$4:$X$364=$C201)*(事故データ!$V$4:$V$364=1))</f>
        <v>0</v>
      </c>
      <c r="O201" s="642">
        <f>SUMPRODUCT((事故データ!$AO$4:$AO$364=O$181)*(事故データ!$O$4:$O$364=$C$180)*(事故データ!$X$4:$X$364=$C201)*(事故データ!$V$4:$V$364=1))</f>
        <v>0</v>
      </c>
      <c r="P201" s="642">
        <f>SUMPRODUCT((事故データ!$AO$4:$AO$364=P$181)*(事故データ!$O$4:$O$364=$C$180)*(事故データ!$X$4:$X$364=$C201)*(事故データ!$V$4:$V$364=1))</f>
        <v>0</v>
      </c>
      <c r="Q201" s="642">
        <f>SUMPRODUCT((事故データ!$AO$4:$AO$364=Q$181)*(事故データ!$O$4:$O$364=$C$180)*(事故データ!$X$4:$X$364=$C201)*(事故データ!$V$4:$V$364=1))</f>
        <v>0</v>
      </c>
      <c r="R201" s="642">
        <f>SUMPRODUCT((事故データ!$AO$4:$AO$364=R$181)*(事故データ!$O$4:$O$364=$C$180)*(事故データ!$X$4:$X$364=$C201)*(事故データ!$V$4:$V$364=1))</f>
        <v>0</v>
      </c>
      <c r="S201" s="642">
        <f>SUMPRODUCT((事故データ!$AO$4:$AO$364=S$181)*(事故データ!$O$4:$O$364=$C$180)*(事故データ!$X$4:$X$364=$C201)*(事故データ!$V$4:$V$364=1))</f>
        <v>0</v>
      </c>
      <c r="T201" s="642">
        <f>SUMPRODUCT((事故データ!$AO$4:$AO$364=T$181)*(事故データ!$O$4:$O$364=$C$180)*(事故データ!$X$4:$X$364=$C201)*(事故データ!$V$4:$V$364=1))</f>
        <v>0</v>
      </c>
      <c r="U201" s="642">
        <f>SUMPRODUCT((事故データ!$AO$4:$AO$364=U$181)*(事故データ!$O$4:$O$364=$C$180)*(事故データ!$X$4:$X$364=$C201)*(事故データ!$V$4:$V$364=1))</f>
        <v>0</v>
      </c>
      <c r="V201" s="642">
        <f>SUMPRODUCT((事故データ!$AO$4:$AO$364=V$181)*(事故データ!$O$4:$O$364=$C$180)*(事故データ!$X$4:$X$364=$C201)*(事故データ!$V$4:$V$364=1))</f>
        <v>0</v>
      </c>
      <c r="W201" s="642">
        <f>SUMPRODUCT((事故データ!$AO$4:$AO$364=W$181)*(事故データ!$O$4:$O$364=$C$180)*(事故データ!$X$4:$X$364=$C201)*(事故データ!$V$4:$V$364=1))</f>
        <v>0</v>
      </c>
      <c r="X201" s="642">
        <f>SUMPRODUCT((事故データ!$AO$4:$AO$364=X$181)*(事故データ!$O$4:$O$364=$C$180)*(事故データ!$X$4:$X$364=$C201)*(事故データ!$V$4:$V$364=1))</f>
        <v>0</v>
      </c>
      <c r="Y201" s="642">
        <f>SUMPRODUCT((事故データ!$AO$4:$AO$364=Y$181)*(事故データ!$O$4:$O$364=$C$180)*(事故データ!$X$4:$X$364=$C201)*(事故データ!$V$4:$V$364=1))</f>
        <v>0</v>
      </c>
      <c r="Z201" s="642">
        <f>SUMPRODUCT((事故データ!$AO$4:$AO$364=Z$181)*(事故データ!$O$4:$O$364=$C$180)*(事故データ!$X$4:$X$364=$C201)*(事故データ!$V$4:$V$364=1))</f>
        <v>0</v>
      </c>
      <c r="AA201" s="642">
        <f>SUMPRODUCT((事故データ!$AO$4:$AO$364=AA$181)*(事故データ!$O$4:$O$364=$C$180)*(事故データ!$X$4:$X$364=$C201)*(事故データ!$V$4:$V$364=1))</f>
        <v>0</v>
      </c>
      <c r="AB201" s="642">
        <f>SUMPRODUCT((事故データ!$AO$4:$AO$364=AB$181)*(事故データ!$O$4:$O$364=$C$180)*(事故データ!$X$4:$X$364=$C201)*(事故データ!$V$4:$V$364=1))</f>
        <v>0</v>
      </c>
      <c r="AC201" s="642">
        <f>SUMPRODUCT((事故データ!$AO$4:$AO$364=AC$181)*(事故データ!$O$4:$O$364=$C$180)*(事故データ!$X$4:$X$364=$C201)*(事故データ!$V$4:$V$364=1))</f>
        <v>0</v>
      </c>
      <c r="AD201" s="643">
        <f>SUMPRODUCT((事故データ!$AO$4:$AO$364=AD$181)*(事故データ!$O$4:$O$364=$C$180)*(事故データ!$X$4:$X$364=$C201)*(事故データ!$V$4:$V$364=1))</f>
        <v>0</v>
      </c>
    </row>
    <row r="202" spans="1:30">
      <c r="C202" s="639">
        <f t="shared" si="41"/>
        <v>0</v>
      </c>
      <c r="D202" s="356">
        <f t="shared" si="42"/>
        <v>0</v>
      </c>
      <c r="E202" s="640">
        <f t="shared" si="43"/>
        <v>0</v>
      </c>
      <c r="F202" s="641">
        <f>SUMPRODUCT((事故データ!$AO$4:$AO$364=F$181)*(事故データ!$O$4:$O$364=$C$180)*(事故データ!$X$4:$X$364=$C202)*(事故データ!$V$4:$V$364=1))</f>
        <v>0</v>
      </c>
      <c r="G202" s="642">
        <f>SUMPRODUCT((事故データ!$AO$4:$AO$364=G$181)*(事故データ!$O$4:$O$364=$C$180)*(事故データ!$X$4:$X$364=$C202)*(事故データ!$V$4:$V$364=1))</f>
        <v>0</v>
      </c>
      <c r="H202" s="642">
        <f>SUMPRODUCT((事故データ!$AO$4:$AO$364=H$181)*(事故データ!$O$4:$O$364=$C$180)*(事故データ!$X$4:$X$364=$C202)*(事故データ!$V$4:$V$364=1))</f>
        <v>0</v>
      </c>
      <c r="I202" s="642">
        <f>SUMPRODUCT((事故データ!$AO$4:$AO$364=I$181)*(事故データ!$O$4:$O$364=$C$180)*(事故データ!$X$4:$X$364=$C202)*(事故データ!$V$4:$V$364=1))</f>
        <v>0</v>
      </c>
      <c r="J202" s="642">
        <f>SUMPRODUCT((事故データ!$AO$4:$AO$364=J$181)*(事故データ!$O$4:$O$364=$C$180)*(事故データ!$X$4:$X$364=$C202)*(事故データ!$V$4:$V$364=1))</f>
        <v>0</v>
      </c>
      <c r="K202" s="642">
        <f>SUMPRODUCT((事故データ!$AO$4:$AO$364=K$181)*(事故データ!$O$4:$O$364=$C$180)*(事故データ!$X$4:$X$364=$C202)*(事故データ!$V$4:$V$364=1))</f>
        <v>0</v>
      </c>
      <c r="L202" s="642">
        <f>SUMPRODUCT((事故データ!$AO$4:$AO$364=L$181)*(事故データ!$O$4:$O$364=$C$180)*(事故データ!$X$4:$X$364=$C202)*(事故データ!$V$4:$V$364=1))</f>
        <v>0</v>
      </c>
      <c r="M202" s="642">
        <f>SUMPRODUCT((事故データ!$AO$4:$AO$364=M$181)*(事故データ!$O$4:$O$364=$C$180)*(事故データ!$X$4:$X$364=$C202)*(事故データ!$V$4:$V$364=1))</f>
        <v>0</v>
      </c>
      <c r="N202" s="642">
        <f>SUMPRODUCT((事故データ!$AO$4:$AO$364=N$181)*(事故データ!$O$4:$O$364=$C$180)*(事故データ!$X$4:$X$364=$C202)*(事故データ!$V$4:$V$364=1))</f>
        <v>0</v>
      </c>
      <c r="O202" s="642">
        <f>SUMPRODUCT((事故データ!$AO$4:$AO$364=O$181)*(事故データ!$O$4:$O$364=$C$180)*(事故データ!$X$4:$X$364=$C202)*(事故データ!$V$4:$V$364=1))</f>
        <v>0</v>
      </c>
      <c r="P202" s="642">
        <f>SUMPRODUCT((事故データ!$AO$4:$AO$364=P$181)*(事故データ!$O$4:$O$364=$C$180)*(事故データ!$X$4:$X$364=$C202)*(事故データ!$V$4:$V$364=1))</f>
        <v>0</v>
      </c>
      <c r="Q202" s="642">
        <f>SUMPRODUCT((事故データ!$AO$4:$AO$364=Q$181)*(事故データ!$O$4:$O$364=$C$180)*(事故データ!$X$4:$X$364=$C202)*(事故データ!$V$4:$V$364=1))</f>
        <v>0</v>
      </c>
      <c r="R202" s="642">
        <f>SUMPRODUCT((事故データ!$AO$4:$AO$364=R$181)*(事故データ!$O$4:$O$364=$C$180)*(事故データ!$X$4:$X$364=$C202)*(事故データ!$V$4:$V$364=1))</f>
        <v>0</v>
      </c>
      <c r="S202" s="642">
        <f>SUMPRODUCT((事故データ!$AO$4:$AO$364=S$181)*(事故データ!$O$4:$O$364=$C$180)*(事故データ!$X$4:$X$364=$C202)*(事故データ!$V$4:$V$364=1))</f>
        <v>0</v>
      </c>
      <c r="T202" s="642">
        <f>SUMPRODUCT((事故データ!$AO$4:$AO$364=T$181)*(事故データ!$O$4:$O$364=$C$180)*(事故データ!$X$4:$X$364=$C202)*(事故データ!$V$4:$V$364=1))</f>
        <v>0</v>
      </c>
      <c r="U202" s="642">
        <f>SUMPRODUCT((事故データ!$AO$4:$AO$364=U$181)*(事故データ!$O$4:$O$364=$C$180)*(事故データ!$X$4:$X$364=$C202)*(事故データ!$V$4:$V$364=1))</f>
        <v>0</v>
      </c>
      <c r="V202" s="642">
        <f>SUMPRODUCT((事故データ!$AO$4:$AO$364=V$181)*(事故データ!$O$4:$O$364=$C$180)*(事故データ!$X$4:$X$364=$C202)*(事故データ!$V$4:$V$364=1))</f>
        <v>0</v>
      </c>
      <c r="W202" s="642">
        <f>SUMPRODUCT((事故データ!$AO$4:$AO$364=W$181)*(事故データ!$O$4:$O$364=$C$180)*(事故データ!$X$4:$X$364=$C202)*(事故データ!$V$4:$V$364=1))</f>
        <v>0</v>
      </c>
      <c r="X202" s="642">
        <f>SUMPRODUCT((事故データ!$AO$4:$AO$364=X$181)*(事故データ!$O$4:$O$364=$C$180)*(事故データ!$X$4:$X$364=$C202)*(事故データ!$V$4:$V$364=1))</f>
        <v>0</v>
      </c>
      <c r="Y202" s="642">
        <f>SUMPRODUCT((事故データ!$AO$4:$AO$364=Y$181)*(事故データ!$O$4:$O$364=$C$180)*(事故データ!$X$4:$X$364=$C202)*(事故データ!$V$4:$V$364=1))</f>
        <v>0</v>
      </c>
      <c r="Z202" s="642">
        <f>SUMPRODUCT((事故データ!$AO$4:$AO$364=Z$181)*(事故データ!$O$4:$O$364=$C$180)*(事故データ!$X$4:$X$364=$C202)*(事故データ!$V$4:$V$364=1))</f>
        <v>0</v>
      </c>
      <c r="AA202" s="642">
        <f>SUMPRODUCT((事故データ!$AO$4:$AO$364=AA$181)*(事故データ!$O$4:$O$364=$C$180)*(事故データ!$X$4:$X$364=$C202)*(事故データ!$V$4:$V$364=1))</f>
        <v>0</v>
      </c>
      <c r="AB202" s="642">
        <f>SUMPRODUCT((事故データ!$AO$4:$AO$364=AB$181)*(事故データ!$O$4:$O$364=$C$180)*(事故データ!$X$4:$X$364=$C202)*(事故データ!$V$4:$V$364=1))</f>
        <v>0</v>
      </c>
      <c r="AC202" s="642">
        <f>SUMPRODUCT((事故データ!$AO$4:$AO$364=AC$181)*(事故データ!$O$4:$O$364=$C$180)*(事故データ!$X$4:$X$364=$C202)*(事故データ!$V$4:$V$364=1))</f>
        <v>0</v>
      </c>
      <c r="AD202" s="643">
        <f>SUMPRODUCT((事故データ!$AO$4:$AO$364=AD$181)*(事故データ!$O$4:$O$364=$C$180)*(事故データ!$X$4:$X$364=$C202)*(事故データ!$V$4:$V$364=1))</f>
        <v>0</v>
      </c>
    </row>
    <row r="203" spans="1:30">
      <c r="C203" s="639">
        <f t="shared" si="41"/>
        <v>0</v>
      </c>
      <c r="D203" s="356">
        <f t="shared" si="42"/>
        <v>0</v>
      </c>
      <c r="E203" s="640">
        <f t="shared" si="43"/>
        <v>0</v>
      </c>
      <c r="F203" s="641">
        <f>SUMPRODUCT((事故データ!$AO$4:$AO$364=F$181)*(事故データ!$O$4:$O$364=$C$180)*(事故データ!$X$4:$X$364=$C203)*(事故データ!$V$4:$V$364=1))</f>
        <v>0</v>
      </c>
      <c r="G203" s="642">
        <f>SUMPRODUCT((事故データ!$AO$4:$AO$364=G$181)*(事故データ!$O$4:$O$364=$C$180)*(事故データ!$X$4:$X$364=$C203)*(事故データ!$V$4:$V$364=1))</f>
        <v>0</v>
      </c>
      <c r="H203" s="642">
        <f>SUMPRODUCT((事故データ!$AO$4:$AO$364=H$181)*(事故データ!$O$4:$O$364=$C$180)*(事故データ!$X$4:$X$364=$C203)*(事故データ!$V$4:$V$364=1))</f>
        <v>0</v>
      </c>
      <c r="I203" s="642">
        <f>SUMPRODUCT((事故データ!$AO$4:$AO$364=I$181)*(事故データ!$O$4:$O$364=$C$180)*(事故データ!$X$4:$X$364=$C203)*(事故データ!$V$4:$V$364=1))</f>
        <v>0</v>
      </c>
      <c r="J203" s="642">
        <f>SUMPRODUCT((事故データ!$AO$4:$AO$364=J$181)*(事故データ!$O$4:$O$364=$C$180)*(事故データ!$X$4:$X$364=$C203)*(事故データ!$V$4:$V$364=1))</f>
        <v>0</v>
      </c>
      <c r="K203" s="642">
        <f>SUMPRODUCT((事故データ!$AO$4:$AO$364=K$181)*(事故データ!$O$4:$O$364=$C$180)*(事故データ!$X$4:$X$364=$C203)*(事故データ!$V$4:$V$364=1))</f>
        <v>0</v>
      </c>
      <c r="L203" s="642">
        <f>SUMPRODUCT((事故データ!$AO$4:$AO$364=L$181)*(事故データ!$O$4:$O$364=$C$180)*(事故データ!$X$4:$X$364=$C203)*(事故データ!$V$4:$V$364=1))</f>
        <v>0</v>
      </c>
      <c r="M203" s="642">
        <f>SUMPRODUCT((事故データ!$AO$4:$AO$364=M$181)*(事故データ!$O$4:$O$364=$C$180)*(事故データ!$X$4:$X$364=$C203)*(事故データ!$V$4:$V$364=1))</f>
        <v>0</v>
      </c>
      <c r="N203" s="642">
        <f>SUMPRODUCT((事故データ!$AO$4:$AO$364=N$181)*(事故データ!$O$4:$O$364=$C$180)*(事故データ!$X$4:$X$364=$C203)*(事故データ!$V$4:$V$364=1))</f>
        <v>0</v>
      </c>
      <c r="O203" s="642">
        <f>SUMPRODUCT((事故データ!$AO$4:$AO$364=O$181)*(事故データ!$O$4:$O$364=$C$180)*(事故データ!$X$4:$X$364=$C203)*(事故データ!$V$4:$V$364=1))</f>
        <v>0</v>
      </c>
      <c r="P203" s="642">
        <f>SUMPRODUCT((事故データ!$AO$4:$AO$364=P$181)*(事故データ!$O$4:$O$364=$C$180)*(事故データ!$X$4:$X$364=$C203)*(事故データ!$V$4:$V$364=1))</f>
        <v>0</v>
      </c>
      <c r="Q203" s="642">
        <f>SUMPRODUCT((事故データ!$AO$4:$AO$364=Q$181)*(事故データ!$O$4:$O$364=$C$180)*(事故データ!$X$4:$X$364=$C203)*(事故データ!$V$4:$V$364=1))</f>
        <v>0</v>
      </c>
      <c r="R203" s="642">
        <f>SUMPRODUCT((事故データ!$AO$4:$AO$364=R$181)*(事故データ!$O$4:$O$364=$C$180)*(事故データ!$X$4:$X$364=$C203)*(事故データ!$V$4:$V$364=1))</f>
        <v>0</v>
      </c>
      <c r="S203" s="642">
        <f>SUMPRODUCT((事故データ!$AO$4:$AO$364=S$181)*(事故データ!$O$4:$O$364=$C$180)*(事故データ!$X$4:$X$364=$C203)*(事故データ!$V$4:$V$364=1))</f>
        <v>0</v>
      </c>
      <c r="T203" s="642">
        <f>SUMPRODUCT((事故データ!$AO$4:$AO$364=T$181)*(事故データ!$O$4:$O$364=$C$180)*(事故データ!$X$4:$X$364=$C203)*(事故データ!$V$4:$V$364=1))</f>
        <v>0</v>
      </c>
      <c r="U203" s="642">
        <f>SUMPRODUCT((事故データ!$AO$4:$AO$364=U$181)*(事故データ!$O$4:$O$364=$C$180)*(事故データ!$X$4:$X$364=$C203)*(事故データ!$V$4:$V$364=1))</f>
        <v>0</v>
      </c>
      <c r="V203" s="642">
        <f>SUMPRODUCT((事故データ!$AO$4:$AO$364=V$181)*(事故データ!$O$4:$O$364=$C$180)*(事故データ!$X$4:$X$364=$C203)*(事故データ!$V$4:$V$364=1))</f>
        <v>0</v>
      </c>
      <c r="W203" s="642">
        <f>SUMPRODUCT((事故データ!$AO$4:$AO$364=W$181)*(事故データ!$O$4:$O$364=$C$180)*(事故データ!$X$4:$X$364=$C203)*(事故データ!$V$4:$V$364=1))</f>
        <v>0</v>
      </c>
      <c r="X203" s="642">
        <f>SUMPRODUCT((事故データ!$AO$4:$AO$364=X$181)*(事故データ!$O$4:$O$364=$C$180)*(事故データ!$X$4:$X$364=$C203)*(事故データ!$V$4:$V$364=1))</f>
        <v>0</v>
      </c>
      <c r="Y203" s="642">
        <f>SUMPRODUCT((事故データ!$AO$4:$AO$364=Y$181)*(事故データ!$O$4:$O$364=$C$180)*(事故データ!$X$4:$X$364=$C203)*(事故データ!$V$4:$V$364=1))</f>
        <v>0</v>
      </c>
      <c r="Z203" s="642">
        <f>SUMPRODUCT((事故データ!$AO$4:$AO$364=Z$181)*(事故データ!$O$4:$O$364=$C$180)*(事故データ!$X$4:$X$364=$C203)*(事故データ!$V$4:$V$364=1))</f>
        <v>0</v>
      </c>
      <c r="AA203" s="642">
        <f>SUMPRODUCT((事故データ!$AO$4:$AO$364=AA$181)*(事故データ!$O$4:$O$364=$C$180)*(事故データ!$X$4:$X$364=$C203)*(事故データ!$V$4:$V$364=1))</f>
        <v>0</v>
      </c>
      <c r="AB203" s="642">
        <f>SUMPRODUCT((事故データ!$AO$4:$AO$364=AB$181)*(事故データ!$O$4:$O$364=$C$180)*(事故データ!$X$4:$X$364=$C203)*(事故データ!$V$4:$V$364=1))</f>
        <v>0</v>
      </c>
      <c r="AC203" s="642">
        <f>SUMPRODUCT((事故データ!$AO$4:$AO$364=AC$181)*(事故データ!$O$4:$O$364=$C$180)*(事故データ!$X$4:$X$364=$C203)*(事故データ!$V$4:$V$364=1))</f>
        <v>0</v>
      </c>
      <c r="AD203" s="643">
        <f>SUMPRODUCT((事故データ!$AO$4:$AO$364=AD$181)*(事故データ!$O$4:$O$364=$C$180)*(事故データ!$X$4:$X$364=$C203)*(事故データ!$V$4:$V$364=1))</f>
        <v>0</v>
      </c>
    </row>
    <row r="204" spans="1:30">
      <c r="C204" s="639">
        <f t="shared" si="41"/>
        <v>0</v>
      </c>
      <c r="D204" s="356">
        <f t="shared" si="42"/>
        <v>0</v>
      </c>
      <c r="E204" s="640">
        <f t="shared" si="43"/>
        <v>0</v>
      </c>
      <c r="F204" s="641">
        <f>SUMPRODUCT((事故データ!$AO$4:$AO$364=F$181)*(事故データ!$O$4:$O$364=$C$180)*(事故データ!$X$4:$X$364=$C204)*(事故データ!$V$4:$V$364=1))</f>
        <v>0</v>
      </c>
      <c r="G204" s="642">
        <f>SUMPRODUCT((事故データ!$AO$4:$AO$364=G$181)*(事故データ!$O$4:$O$364=$C$180)*(事故データ!$X$4:$X$364=$C204)*(事故データ!$V$4:$V$364=1))</f>
        <v>0</v>
      </c>
      <c r="H204" s="642">
        <f>SUMPRODUCT((事故データ!$AO$4:$AO$364=H$181)*(事故データ!$O$4:$O$364=$C$180)*(事故データ!$X$4:$X$364=$C204)*(事故データ!$V$4:$V$364=1))</f>
        <v>0</v>
      </c>
      <c r="I204" s="642">
        <f>SUMPRODUCT((事故データ!$AO$4:$AO$364=I$181)*(事故データ!$O$4:$O$364=$C$180)*(事故データ!$X$4:$X$364=$C204)*(事故データ!$V$4:$V$364=1))</f>
        <v>0</v>
      </c>
      <c r="J204" s="642">
        <f>SUMPRODUCT((事故データ!$AO$4:$AO$364=J$181)*(事故データ!$O$4:$O$364=$C$180)*(事故データ!$X$4:$X$364=$C204)*(事故データ!$V$4:$V$364=1))</f>
        <v>0</v>
      </c>
      <c r="K204" s="642">
        <f>SUMPRODUCT((事故データ!$AO$4:$AO$364=K$181)*(事故データ!$O$4:$O$364=$C$180)*(事故データ!$X$4:$X$364=$C204)*(事故データ!$V$4:$V$364=1))</f>
        <v>0</v>
      </c>
      <c r="L204" s="642">
        <f>SUMPRODUCT((事故データ!$AO$4:$AO$364=L$181)*(事故データ!$O$4:$O$364=$C$180)*(事故データ!$X$4:$X$364=$C204)*(事故データ!$V$4:$V$364=1))</f>
        <v>0</v>
      </c>
      <c r="M204" s="642">
        <f>SUMPRODUCT((事故データ!$AO$4:$AO$364=M$181)*(事故データ!$O$4:$O$364=$C$180)*(事故データ!$X$4:$X$364=$C204)*(事故データ!$V$4:$V$364=1))</f>
        <v>0</v>
      </c>
      <c r="N204" s="642">
        <f>SUMPRODUCT((事故データ!$AO$4:$AO$364=N$181)*(事故データ!$O$4:$O$364=$C$180)*(事故データ!$X$4:$X$364=$C204)*(事故データ!$V$4:$V$364=1))</f>
        <v>0</v>
      </c>
      <c r="O204" s="642">
        <f>SUMPRODUCT((事故データ!$AO$4:$AO$364=O$181)*(事故データ!$O$4:$O$364=$C$180)*(事故データ!$X$4:$X$364=$C204)*(事故データ!$V$4:$V$364=1))</f>
        <v>0</v>
      </c>
      <c r="P204" s="642">
        <f>SUMPRODUCT((事故データ!$AO$4:$AO$364=P$181)*(事故データ!$O$4:$O$364=$C$180)*(事故データ!$X$4:$X$364=$C204)*(事故データ!$V$4:$V$364=1))</f>
        <v>0</v>
      </c>
      <c r="Q204" s="642">
        <f>SUMPRODUCT((事故データ!$AO$4:$AO$364=Q$181)*(事故データ!$O$4:$O$364=$C$180)*(事故データ!$X$4:$X$364=$C204)*(事故データ!$V$4:$V$364=1))</f>
        <v>0</v>
      </c>
      <c r="R204" s="642">
        <f>SUMPRODUCT((事故データ!$AO$4:$AO$364=R$181)*(事故データ!$O$4:$O$364=$C$180)*(事故データ!$X$4:$X$364=$C204)*(事故データ!$V$4:$V$364=1))</f>
        <v>0</v>
      </c>
      <c r="S204" s="642">
        <f>SUMPRODUCT((事故データ!$AO$4:$AO$364=S$181)*(事故データ!$O$4:$O$364=$C$180)*(事故データ!$X$4:$X$364=$C204)*(事故データ!$V$4:$V$364=1))</f>
        <v>0</v>
      </c>
      <c r="T204" s="642">
        <f>SUMPRODUCT((事故データ!$AO$4:$AO$364=T$181)*(事故データ!$O$4:$O$364=$C$180)*(事故データ!$X$4:$X$364=$C204)*(事故データ!$V$4:$V$364=1))</f>
        <v>0</v>
      </c>
      <c r="U204" s="642">
        <f>SUMPRODUCT((事故データ!$AO$4:$AO$364=U$181)*(事故データ!$O$4:$O$364=$C$180)*(事故データ!$X$4:$X$364=$C204)*(事故データ!$V$4:$V$364=1))</f>
        <v>0</v>
      </c>
      <c r="V204" s="642">
        <f>SUMPRODUCT((事故データ!$AO$4:$AO$364=V$181)*(事故データ!$O$4:$O$364=$C$180)*(事故データ!$X$4:$X$364=$C204)*(事故データ!$V$4:$V$364=1))</f>
        <v>0</v>
      </c>
      <c r="W204" s="642">
        <f>SUMPRODUCT((事故データ!$AO$4:$AO$364=W$181)*(事故データ!$O$4:$O$364=$C$180)*(事故データ!$X$4:$X$364=$C204)*(事故データ!$V$4:$V$364=1))</f>
        <v>0</v>
      </c>
      <c r="X204" s="642">
        <f>SUMPRODUCT((事故データ!$AO$4:$AO$364=X$181)*(事故データ!$O$4:$O$364=$C$180)*(事故データ!$X$4:$X$364=$C204)*(事故データ!$V$4:$V$364=1))</f>
        <v>0</v>
      </c>
      <c r="Y204" s="642">
        <f>SUMPRODUCT((事故データ!$AO$4:$AO$364=Y$181)*(事故データ!$O$4:$O$364=$C$180)*(事故データ!$X$4:$X$364=$C204)*(事故データ!$V$4:$V$364=1))</f>
        <v>0</v>
      </c>
      <c r="Z204" s="642">
        <f>SUMPRODUCT((事故データ!$AO$4:$AO$364=Z$181)*(事故データ!$O$4:$O$364=$C$180)*(事故データ!$X$4:$X$364=$C204)*(事故データ!$V$4:$V$364=1))</f>
        <v>0</v>
      </c>
      <c r="AA204" s="642">
        <f>SUMPRODUCT((事故データ!$AO$4:$AO$364=AA$181)*(事故データ!$O$4:$O$364=$C$180)*(事故データ!$X$4:$X$364=$C204)*(事故データ!$V$4:$V$364=1))</f>
        <v>0</v>
      </c>
      <c r="AB204" s="642">
        <f>SUMPRODUCT((事故データ!$AO$4:$AO$364=AB$181)*(事故データ!$O$4:$O$364=$C$180)*(事故データ!$X$4:$X$364=$C204)*(事故データ!$V$4:$V$364=1))</f>
        <v>0</v>
      </c>
      <c r="AC204" s="642">
        <f>SUMPRODUCT((事故データ!$AO$4:$AO$364=AC$181)*(事故データ!$O$4:$O$364=$C$180)*(事故データ!$X$4:$X$364=$C204)*(事故データ!$V$4:$V$364=1))</f>
        <v>0</v>
      </c>
      <c r="AD204" s="643">
        <f>SUMPRODUCT((事故データ!$AO$4:$AO$364=AD$181)*(事故データ!$O$4:$O$364=$C$180)*(事故データ!$X$4:$X$364=$C204)*(事故データ!$V$4:$V$364=1))</f>
        <v>0</v>
      </c>
    </row>
    <row r="205" spans="1:30">
      <c r="C205" s="639">
        <f t="shared" si="41"/>
        <v>0</v>
      </c>
      <c r="D205" s="356">
        <f t="shared" si="42"/>
        <v>0</v>
      </c>
      <c r="E205" s="640">
        <f t="shared" si="43"/>
        <v>0</v>
      </c>
      <c r="F205" s="641">
        <f>SUMPRODUCT((事故データ!$AO$4:$AO$364=F$181)*(事故データ!$O$4:$O$364=$C$180)*(事故データ!$X$4:$X$364=$C205)*(事故データ!$V$4:$V$364=1))</f>
        <v>0</v>
      </c>
      <c r="G205" s="642">
        <f>SUMPRODUCT((事故データ!$AO$4:$AO$364=G$181)*(事故データ!$O$4:$O$364=$C$180)*(事故データ!$X$4:$X$364=$C205)*(事故データ!$V$4:$V$364=1))</f>
        <v>0</v>
      </c>
      <c r="H205" s="642">
        <f>SUMPRODUCT((事故データ!$AO$4:$AO$364=H$181)*(事故データ!$O$4:$O$364=$C$180)*(事故データ!$X$4:$X$364=$C205)*(事故データ!$V$4:$V$364=1))</f>
        <v>0</v>
      </c>
      <c r="I205" s="642">
        <f>SUMPRODUCT((事故データ!$AO$4:$AO$364=I$181)*(事故データ!$O$4:$O$364=$C$180)*(事故データ!$X$4:$X$364=$C205)*(事故データ!$V$4:$V$364=1))</f>
        <v>0</v>
      </c>
      <c r="J205" s="642">
        <f>SUMPRODUCT((事故データ!$AO$4:$AO$364=J$181)*(事故データ!$O$4:$O$364=$C$180)*(事故データ!$X$4:$X$364=$C205)*(事故データ!$V$4:$V$364=1))</f>
        <v>0</v>
      </c>
      <c r="K205" s="642">
        <f>SUMPRODUCT((事故データ!$AO$4:$AO$364=K$181)*(事故データ!$O$4:$O$364=$C$180)*(事故データ!$X$4:$X$364=$C205)*(事故データ!$V$4:$V$364=1))</f>
        <v>0</v>
      </c>
      <c r="L205" s="642">
        <f>SUMPRODUCT((事故データ!$AO$4:$AO$364=L$181)*(事故データ!$O$4:$O$364=$C$180)*(事故データ!$X$4:$X$364=$C205)*(事故データ!$V$4:$V$364=1))</f>
        <v>0</v>
      </c>
      <c r="M205" s="642">
        <f>SUMPRODUCT((事故データ!$AO$4:$AO$364=M$181)*(事故データ!$O$4:$O$364=$C$180)*(事故データ!$X$4:$X$364=$C205)*(事故データ!$V$4:$V$364=1))</f>
        <v>0</v>
      </c>
      <c r="N205" s="642">
        <f>SUMPRODUCT((事故データ!$AO$4:$AO$364=N$181)*(事故データ!$O$4:$O$364=$C$180)*(事故データ!$X$4:$X$364=$C205)*(事故データ!$V$4:$V$364=1))</f>
        <v>0</v>
      </c>
      <c r="O205" s="642">
        <f>SUMPRODUCT((事故データ!$AO$4:$AO$364=O$181)*(事故データ!$O$4:$O$364=$C$180)*(事故データ!$X$4:$X$364=$C205)*(事故データ!$V$4:$V$364=1))</f>
        <v>0</v>
      </c>
      <c r="P205" s="642">
        <f>SUMPRODUCT((事故データ!$AO$4:$AO$364=P$181)*(事故データ!$O$4:$O$364=$C$180)*(事故データ!$X$4:$X$364=$C205)*(事故データ!$V$4:$V$364=1))</f>
        <v>0</v>
      </c>
      <c r="Q205" s="642">
        <f>SUMPRODUCT((事故データ!$AO$4:$AO$364=Q$181)*(事故データ!$O$4:$O$364=$C$180)*(事故データ!$X$4:$X$364=$C205)*(事故データ!$V$4:$V$364=1))</f>
        <v>0</v>
      </c>
      <c r="R205" s="642">
        <f>SUMPRODUCT((事故データ!$AO$4:$AO$364=R$181)*(事故データ!$O$4:$O$364=$C$180)*(事故データ!$X$4:$X$364=$C205)*(事故データ!$V$4:$V$364=1))</f>
        <v>0</v>
      </c>
      <c r="S205" s="642">
        <f>SUMPRODUCT((事故データ!$AO$4:$AO$364=S$181)*(事故データ!$O$4:$O$364=$C$180)*(事故データ!$X$4:$X$364=$C205)*(事故データ!$V$4:$V$364=1))</f>
        <v>0</v>
      </c>
      <c r="T205" s="642">
        <f>SUMPRODUCT((事故データ!$AO$4:$AO$364=T$181)*(事故データ!$O$4:$O$364=$C$180)*(事故データ!$X$4:$X$364=$C205)*(事故データ!$V$4:$V$364=1))</f>
        <v>0</v>
      </c>
      <c r="U205" s="642">
        <f>SUMPRODUCT((事故データ!$AO$4:$AO$364=U$181)*(事故データ!$O$4:$O$364=$C$180)*(事故データ!$X$4:$X$364=$C205)*(事故データ!$V$4:$V$364=1))</f>
        <v>0</v>
      </c>
      <c r="V205" s="642">
        <f>SUMPRODUCT((事故データ!$AO$4:$AO$364=V$181)*(事故データ!$O$4:$O$364=$C$180)*(事故データ!$X$4:$X$364=$C205)*(事故データ!$V$4:$V$364=1))</f>
        <v>0</v>
      </c>
      <c r="W205" s="642">
        <f>SUMPRODUCT((事故データ!$AO$4:$AO$364=W$181)*(事故データ!$O$4:$O$364=$C$180)*(事故データ!$X$4:$X$364=$C205)*(事故データ!$V$4:$V$364=1))</f>
        <v>0</v>
      </c>
      <c r="X205" s="642">
        <f>SUMPRODUCT((事故データ!$AO$4:$AO$364=X$181)*(事故データ!$O$4:$O$364=$C$180)*(事故データ!$X$4:$X$364=$C205)*(事故データ!$V$4:$V$364=1))</f>
        <v>0</v>
      </c>
      <c r="Y205" s="642">
        <f>SUMPRODUCT((事故データ!$AO$4:$AO$364=Y$181)*(事故データ!$O$4:$O$364=$C$180)*(事故データ!$X$4:$X$364=$C205)*(事故データ!$V$4:$V$364=1))</f>
        <v>0</v>
      </c>
      <c r="Z205" s="642">
        <f>SUMPRODUCT((事故データ!$AO$4:$AO$364=Z$181)*(事故データ!$O$4:$O$364=$C$180)*(事故データ!$X$4:$X$364=$C205)*(事故データ!$V$4:$V$364=1))</f>
        <v>0</v>
      </c>
      <c r="AA205" s="642">
        <f>SUMPRODUCT((事故データ!$AO$4:$AO$364=AA$181)*(事故データ!$O$4:$O$364=$C$180)*(事故データ!$X$4:$X$364=$C205)*(事故データ!$V$4:$V$364=1))</f>
        <v>0</v>
      </c>
      <c r="AB205" s="642">
        <f>SUMPRODUCT((事故データ!$AO$4:$AO$364=AB$181)*(事故データ!$O$4:$O$364=$C$180)*(事故データ!$X$4:$X$364=$C205)*(事故データ!$V$4:$V$364=1))</f>
        <v>0</v>
      </c>
      <c r="AC205" s="642">
        <f>SUMPRODUCT((事故データ!$AO$4:$AO$364=AC$181)*(事故データ!$O$4:$O$364=$C$180)*(事故データ!$X$4:$X$364=$C205)*(事故データ!$V$4:$V$364=1))</f>
        <v>0</v>
      </c>
      <c r="AD205" s="643">
        <f>SUMPRODUCT((事故データ!$AO$4:$AO$364=AD$181)*(事故データ!$O$4:$O$364=$C$180)*(事故データ!$X$4:$X$364=$C205)*(事故データ!$V$4:$V$364=1))</f>
        <v>0</v>
      </c>
    </row>
    <row r="206" spans="1:30">
      <c r="C206" s="639">
        <f t="shared" si="41"/>
        <v>0</v>
      </c>
      <c r="D206" s="356">
        <f t="shared" si="42"/>
        <v>0</v>
      </c>
      <c r="E206" s="640">
        <f t="shared" si="43"/>
        <v>0</v>
      </c>
      <c r="F206" s="641">
        <f>SUMPRODUCT((事故データ!$AO$4:$AO$364=F$181)*(事故データ!$O$4:$O$364=$C$180)*(事故データ!$X$4:$X$364=$C206)*(事故データ!$V$4:$V$364=1))</f>
        <v>0</v>
      </c>
      <c r="G206" s="642">
        <f>SUMPRODUCT((事故データ!$AO$4:$AO$364=G$181)*(事故データ!$O$4:$O$364=$C$180)*(事故データ!$X$4:$X$364=$C206)*(事故データ!$V$4:$V$364=1))</f>
        <v>0</v>
      </c>
      <c r="H206" s="642">
        <f>SUMPRODUCT((事故データ!$AO$4:$AO$364=H$181)*(事故データ!$O$4:$O$364=$C$180)*(事故データ!$X$4:$X$364=$C206)*(事故データ!$V$4:$V$364=1))</f>
        <v>0</v>
      </c>
      <c r="I206" s="642">
        <f>SUMPRODUCT((事故データ!$AO$4:$AO$364=I$181)*(事故データ!$O$4:$O$364=$C$180)*(事故データ!$X$4:$X$364=$C206)*(事故データ!$V$4:$V$364=1))</f>
        <v>0</v>
      </c>
      <c r="J206" s="642">
        <f>SUMPRODUCT((事故データ!$AO$4:$AO$364=J$181)*(事故データ!$O$4:$O$364=$C$180)*(事故データ!$X$4:$X$364=$C206)*(事故データ!$V$4:$V$364=1))</f>
        <v>0</v>
      </c>
      <c r="K206" s="642">
        <f>SUMPRODUCT((事故データ!$AO$4:$AO$364=K$181)*(事故データ!$O$4:$O$364=$C$180)*(事故データ!$X$4:$X$364=$C206)*(事故データ!$V$4:$V$364=1))</f>
        <v>0</v>
      </c>
      <c r="L206" s="642">
        <f>SUMPRODUCT((事故データ!$AO$4:$AO$364=L$181)*(事故データ!$O$4:$O$364=$C$180)*(事故データ!$X$4:$X$364=$C206)*(事故データ!$V$4:$V$364=1))</f>
        <v>0</v>
      </c>
      <c r="M206" s="642">
        <f>SUMPRODUCT((事故データ!$AO$4:$AO$364=M$181)*(事故データ!$O$4:$O$364=$C$180)*(事故データ!$X$4:$X$364=$C206)*(事故データ!$V$4:$V$364=1))</f>
        <v>0</v>
      </c>
      <c r="N206" s="642">
        <f>SUMPRODUCT((事故データ!$AO$4:$AO$364=N$181)*(事故データ!$O$4:$O$364=$C$180)*(事故データ!$X$4:$X$364=$C206)*(事故データ!$V$4:$V$364=1))</f>
        <v>0</v>
      </c>
      <c r="O206" s="642">
        <f>SUMPRODUCT((事故データ!$AO$4:$AO$364=O$181)*(事故データ!$O$4:$O$364=$C$180)*(事故データ!$X$4:$X$364=$C206)*(事故データ!$V$4:$V$364=1))</f>
        <v>0</v>
      </c>
      <c r="P206" s="642">
        <f>SUMPRODUCT((事故データ!$AO$4:$AO$364=P$181)*(事故データ!$O$4:$O$364=$C$180)*(事故データ!$X$4:$X$364=$C206)*(事故データ!$V$4:$V$364=1))</f>
        <v>0</v>
      </c>
      <c r="Q206" s="642">
        <f>SUMPRODUCT((事故データ!$AO$4:$AO$364=Q$181)*(事故データ!$O$4:$O$364=$C$180)*(事故データ!$X$4:$X$364=$C206)*(事故データ!$V$4:$V$364=1))</f>
        <v>0</v>
      </c>
      <c r="R206" s="642">
        <f>SUMPRODUCT((事故データ!$AO$4:$AO$364=R$181)*(事故データ!$O$4:$O$364=$C$180)*(事故データ!$X$4:$X$364=$C206)*(事故データ!$V$4:$V$364=1))</f>
        <v>0</v>
      </c>
      <c r="S206" s="642">
        <f>SUMPRODUCT((事故データ!$AO$4:$AO$364=S$181)*(事故データ!$O$4:$O$364=$C$180)*(事故データ!$X$4:$X$364=$C206)*(事故データ!$V$4:$V$364=1))</f>
        <v>0</v>
      </c>
      <c r="T206" s="642">
        <f>SUMPRODUCT((事故データ!$AO$4:$AO$364=T$181)*(事故データ!$O$4:$O$364=$C$180)*(事故データ!$X$4:$X$364=$C206)*(事故データ!$V$4:$V$364=1))</f>
        <v>0</v>
      </c>
      <c r="U206" s="642">
        <f>SUMPRODUCT((事故データ!$AO$4:$AO$364=U$181)*(事故データ!$O$4:$O$364=$C$180)*(事故データ!$X$4:$X$364=$C206)*(事故データ!$V$4:$V$364=1))</f>
        <v>0</v>
      </c>
      <c r="V206" s="642">
        <f>SUMPRODUCT((事故データ!$AO$4:$AO$364=V$181)*(事故データ!$O$4:$O$364=$C$180)*(事故データ!$X$4:$X$364=$C206)*(事故データ!$V$4:$V$364=1))</f>
        <v>0</v>
      </c>
      <c r="W206" s="642">
        <f>SUMPRODUCT((事故データ!$AO$4:$AO$364=W$181)*(事故データ!$O$4:$O$364=$C$180)*(事故データ!$X$4:$X$364=$C206)*(事故データ!$V$4:$V$364=1))</f>
        <v>0</v>
      </c>
      <c r="X206" s="642">
        <f>SUMPRODUCT((事故データ!$AO$4:$AO$364=X$181)*(事故データ!$O$4:$O$364=$C$180)*(事故データ!$X$4:$X$364=$C206)*(事故データ!$V$4:$V$364=1))</f>
        <v>0</v>
      </c>
      <c r="Y206" s="642">
        <f>SUMPRODUCT((事故データ!$AO$4:$AO$364=Y$181)*(事故データ!$O$4:$O$364=$C$180)*(事故データ!$X$4:$X$364=$C206)*(事故データ!$V$4:$V$364=1))</f>
        <v>0</v>
      </c>
      <c r="Z206" s="642">
        <f>SUMPRODUCT((事故データ!$AO$4:$AO$364=Z$181)*(事故データ!$O$4:$O$364=$C$180)*(事故データ!$X$4:$X$364=$C206)*(事故データ!$V$4:$V$364=1))</f>
        <v>0</v>
      </c>
      <c r="AA206" s="642">
        <f>SUMPRODUCT((事故データ!$AO$4:$AO$364=AA$181)*(事故データ!$O$4:$O$364=$C$180)*(事故データ!$X$4:$X$364=$C206)*(事故データ!$V$4:$V$364=1))</f>
        <v>0</v>
      </c>
      <c r="AB206" s="642">
        <f>SUMPRODUCT((事故データ!$AO$4:$AO$364=AB$181)*(事故データ!$O$4:$O$364=$C$180)*(事故データ!$X$4:$X$364=$C206)*(事故データ!$V$4:$V$364=1))</f>
        <v>0</v>
      </c>
      <c r="AC206" s="642">
        <f>SUMPRODUCT((事故データ!$AO$4:$AO$364=AC$181)*(事故データ!$O$4:$O$364=$C$180)*(事故データ!$X$4:$X$364=$C206)*(事故データ!$V$4:$V$364=1))</f>
        <v>0</v>
      </c>
      <c r="AD206" s="643">
        <f>SUMPRODUCT((事故データ!$AO$4:$AO$364=AD$181)*(事故データ!$O$4:$O$364=$C$180)*(事故データ!$X$4:$X$364=$C206)*(事故データ!$V$4:$V$364=1))</f>
        <v>0</v>
      </c>
    </row>
    <row r="207" spans="1:30">
      <c r="C207" s="639">
        <f t="shared" si="41"/>
        <v>0</v>
      </c>
      <c r="D207" s="356">
        <f t="shared" si="42"/>
        <v>0</v>
      </c>
      <c r="E207" s="640">
        <f t="shared" si="43"/>
        <v>0</v>
      </c>
      <c r="F207" s="641">
        <f>SUMPRODUCT((事故データ!$AO$4:$AO$364=F$181)*(事故データ!$O$4:$O$364=$C$180)*(事故データ!$X$4:$X$364=$C207)*(事故データ!$V$4:$V$364=1))</f>
        <v>0</v>
      </c>
      <c r="G207" s="642">
        <f>SUMPRODUCT((事故データ!$AO$4:$AO$364=G$181)*(事故データ!$O$4:$O$364=$C$180)*(事故データ!$X$4:$X$364=$C207)*(事故データ!$V$4:$V$364=1))</f>
        <v>0</v>
      </c>
      <c r="H207" s="642">
        <f>SUMPRODUCT((事故データ!$AO$4:$AO$364=H$181)*(事故データ!$O$4:$O$364=$C$180)*(事故データ!$X$4:$X$364=$C207)*(事故データ!$V$4:$V$364=1))</f>
        <v>0</v>
      </c>
      <c r="I207" s="642">
        <f>SUMPRODUCT((事故データ!$AO$4:$AO$364=I$181)*(事故データ!$O$4:$O$364=$C$180)*(事故データ!$X$4:$X$364=$C207)*(事故データ!$V$4:$V$364=1))</f>
        <v>0</v>
      </c>
      <c r="J207" s="642">
        <f>SUMPRODUCT((事故データ!$AO$4:$AO$364=J$181)*(事故データ!$O$4:$O$364=$C$180)*(事故データ!$X$4:$X$364=$C207)*(事故データ!$V$4:$V$364=1))</f>
        <v>0</v>
      </c>
      <c r="K207" s="642">
        <f>SUMPRODUCT((事故データ!$AO$4:$AO$364=K$181)*(事故データ!$O$4:$O$364=$C$180)*(事故データ!$X$4:$X$364=$C207)*(事故データ!$V$4:$V$364=1))</f>
        <v>0</v>
      </c>
      <c r="L207" s="642">
        <f>SUMPRODUCT((事故データ!$AO$4:$AO$364=L$181)*(事故データ!$O$4:$O$364=$C$180)*(事故データ!$X$4:$X$364=$C207)*(事故データ!$V$4:$V$364=1))</f>
        <v>0</v>
      </c>
      <c r="M207" s="642">
        <f>SUMPRODUCT((事故データ!$AO$4:$AO$364=M$181)*(事故データ!$O$4:$O$364=$C$180)*(事故データ!$X$4:$X$364=$C207)*(事故データ!$V$4:$V$364=1))</f>
        <v>0</v>
      </c>
      <c r="N207" s="642">
        <f>SUMPRODUCT((事故データ!$AO$4:$AO$364=N$181)*(事故データ!$O$4:$O$364=$C$180)*(事故データ!$X$4:$X$364=$C207)*(事故データ!$V$4:$V$364=1))</f>
        <v>0</v>
      </c>
      <c r="O207" s="642">
        <f>SUMPRODUCT((事故データ!$AO$4:$AO$364=O$181)*(事故データ!$O$4:$O$364=$C$180)*(事故データ!$X$4:$X$364=$C207)*(事故データ!$V$4:$V$364=1))</f>
        <v>0</v>
      </c>
      <c r="P207" s="642">
        <f>SUMPRODUCT((事故データ!$AO$4:$AO$364=P$181)*(事故データ!$O$4:$O$364=$C$180)*(事故データ!$X$4:$X$364=$C207)*(事故データ!$V$4:$V$364=1))</f>
        <v>0</v>
      </c>
      <c r="Q207" s="642">
        <f>SUMPRODUCT((事故データ!$AO$4:$AO$364=Q$181)*(事故データ!$O$4:$O$364=$C$180)*(事故データ!$X$4:$X$364=$C207)*(事故データ!$V$4:$V$364=1))</f>
        <v>0</v>
      </c>
      <c r="R207" s="642">
        <f>SUMPRODUCT((事故データ!$AO$4:$AO$364=R$181)*(事故データ!$O$4:$O$364=$C$180)*(事故データ!$X$4:$X$364=$C207)*(事故データ!$V$4:$V$364=1))</f>
        <v>0</v>
      </c>
      <c r="S207" s="642">
        <f>SUMPRODUCT((事故データ!$AO$4:$AO$364=S$181)*(事故データ!$O$4:$O$364=$C$180)*(事故データ!$X$4:$X$364=$C207)*(事故データ!$V$4:$V$364=1))</f>
        <v>0</v>
      </c>
      <c r="T207" s="642">
        <f>SUMPRODUCT((事故データ!$AO$4:$AO$364=T$181)*(事故データ!$O$4:$O$364=$C$180)*(事故データ!$X$4:$X$364=$C207)*(事故データ!$V$4:$V$364=1))</f>
        <v>0</v>
      </c>
      <c r="U207" s="642">
        <f>SUMPRODUCT((事故データ!$AO$4:$AO$364=U$181)*(事故データ!$O$4:$O$364=$C$180)*(事故データ!$X$4:$X$364=$C207)*(事故データ!$V$4:$V$364=1))</f>
        <v>0</v>
      </c>
      <c r="V207" s="642">
        <f>SUMPRODUCT((事故データ!$AO$4:$AO$364=V$181)*(事故データ!$O$4:$O$364=$C$180)*(事故データ!$X$4:$X$364=$C207)*(事故データ!$V$4:$V$364=1))</f>
        <v>0</v>
      </c>
      <c r="W207" s="642">
        <f>SUMPRODUCT((事故データ!$AO$4:$AO$364=W$181)*(事故データ!$O$4:$O$364=$C$180)*(事故データ!$X$4:$X$364=$C207)*(事故データ!$V$4:$V$364=1))</f>
        <v>0</v>
      </c>
      <c r="X207" s="642">
        <f>SUMPRODUCT((事故データ!$AO$4:$AO$364=X$181)*(事故データ!$O$4:$O$364=$C$180)*(事故データ!$X$4:$X$364=$C207)*(事故データ!$V$4:$V$364=1))</f>
        <v>0</v>
      </c>
      <c r="Y207" s="642">
        <f>SUMPRODUCT((事故データ!$AO$4:$AO$364=Y$181)*(事故データ!$O$4:$O$364=$C$180)*(事故データ!$X$4:$X$364=$C207)*(事故データ!$V$4:$V$364=1))</f>
        <v>0</v>
      </c>
      <c r="Z207" s="642">
        <f>SUMPRODUCT((事故データ!$AO$4:$AO$364=Z$181)*(事故データ!$O$4:$O$364=$C$180)*(事故データ!$X$4:$X$364=$C207)*(事故データ!$V$4:$V$364=1))</f>
        <v>0</v>
      </c>
      <c r="AA207" s="642">
        <f>SUMPRODUCT((事故データ!$AO$4:$AO$364=AA$181)*(事故データ!$O$4:$O$364=$C$180)*(事故データ!$X$4:$X$364=$C207)*(事故データ!$V$4:$V$364=1))</f>
        <v>0</v>
      </c>
      <c r="AB207" s="642">
        <f>SUMPRODUCT((事故データ!$AO$4:$AO$364=AB$181)*(事故データ!$O$4:$O$364=$C$180)*(事故データ!$X$4:$X$364=$C207)*(事故データ!$V$4:$V$364=1))</f>
        <v>0</v>
      </c>
      <c r="AC207" s="642">
        <f>SUMPRODUCT((事故データ!$AO$4:$AO$364=AC$181)*(事故データ!$O$4:$O$364=$C$180)*(事故データ!$X$4:$X$364=$C207)*(事故データ!$V$4:$V$364=1))</f>
        <v>0</v>
      </c>
      <c r="AD207" s="643">
        <f>SUMPRODUCT((事故データ!$AO$4:$AO$364=AD$181)*(事故データ!$O$4:$O$364=$C$180)*(事故データ!$X$4:$X$364=$C207)*(事故データ!$V$4:$V$364=1))</f>
        <v>0</v>
      </c>
    </row>
    <row r="208" spans="1:30">
      <c r="C208" s="639">
        <f t="shared" si="41"/>
        <v>0</v>
      </c>
      <c r="D208" s="356">
        <f t="shared" si="42"/>
        <v>0</v>
      </c>
      <c r="E208" s="640">
        <f t="shared" si="43"/>
        <v>0</v>
      </c>
      <c r="F208" s="641">
        <f>SUMPRODUCT((事故データ!$AO$4:$AO$364=F$181)*(事故データ!$O$4:$O$364=$C$180)*(事故データ!$X$4:$X$364=$C208)*(事故データ!$V$4:$V$364=1))</f>
        <v>0</v>
      </c>
      <c r="G208" s="642">
        <f>SUMPRODUCT((事故データ!$AO$4:$AO$364=G$181)*(事故データ!$O$4:$O$364=$C$180)*(事故データ!$X$4:$X$364=$C208)*(事故データ!$V$4:$V$364=1))</f>
        <v>0</v>
      </c>
      <c r="H208" s="642">
        <f>SUMPRODUCT((事故データ!$AO$4:$AO$364=H$181)*(事故データ!$O$4:$O$364=$C$180)*(事故データ!$X$4:$X$364=$C208)*(事故データ!$V$4:$V$364=1))</f>
        <v>0</v>
      </c>
      <c r="I208" s="642">
        <f>SUMPRODUCT((事故データ!$AO$4:$AO$364=I$181)*(事故データ!$O$4:$O$364=$C$180)*(事故データ!$X$4:$X$364=$C208)*(事故データ!$V$4:$V$364=1))</f>
        <v>0</v>
      </c>
      <c r="J208" s="642">
        <f>SUMPRODUCT((事故データ!$AO$4:$AO$364=J$181)*(事故データ!$O$4:$O$364=$C$180)*(事故データ!$X$4:$X$364=$C208)*(事故データ!$V$4:$V$364=1))</f>
        <v>0</v>
      </c>
      <c r="K208" s="642">
        <f>SUMPRODUCT((事故データ!$AO$4:$AO$364=K$181)*(事故データ!$O$4:$O$364=$C$180)*(事故データ!$X$4:$X$364=$C208)*(事故データ!$V$4:$V$364=1))</f>
        <v>0</v>
      </c>
      <c r="L208" s="642">
        <f>SUMPRODUCT((事故データ!$AO$4:$AO$364=L$181)*(事故データ!$O$4:$O$364=$C$180)*(事故データ!$X$4:$X$364=$C208)*(事故データ!$V$4:$V$364=1))</f>
        <v>0</v>
      </c>
      <c r="M208" s="642">
        <f>SUMPRODUCT((事故データ!$AO$4:$AO$364=M$181)*(事故データ!$O$4:$O$364=$C$180)*(事故データ!$X$4:$X$364=$C208)*(事故データ!$V$4:$V$364=1))</f>
        <v>0</v>
      </c>
      <c r="N208" s="642">
        <f>SUMPRODUCT((事故データ!$AO$4:$AO$364=N$181)*(事故データ!$O$4:$O$364=$C$180)*(事故データ!$X$4:$X$364=$C208)*(事故データ!$V$4:$V$364=1))</f>
        <v>0</v>
      </c>
      <c r="O208" s="642">
        <f>SUMPRODUCT((事故データ!$AO$4:$AO$364=O$181)*(事故データ!$O$4:$O$364=$C$180)*(事故データ!$X$4:$X$364=$C208)*(事故データ!$V$4:$V$364=1))</f>
        <v>0</v>
      </c>
      <c r="P208" s="642">
        <f>SUMPRODUCT((事故データ!$AO$4:$AO$364=P$181)*(事故データ!$O$4:$O$364=$C$180)*(事故データ!$X$4:$X$364=$C208)*(事故データ!$V$4:$V$364=1))</f>
        <v>0</v>
      </c>
      <c r="Q208" s="642">
        <f>SUMPRODUCT((事故データ!$AO$4:$AO$364=Q$181)*(事故データ!$O$4:$O$364=$C$180)*(事故データ!$X$4:$X$364=$C208)*(事故データ!$V$4:$V$364=1))</f>
        <v>0</v>
      </c>
      <c r="R208" s="642">
        <f>SUMPRODUCT((事故データ!$AO$4:$AO$364=R$181)*(事故データ!$O$4:$O$364=$C$180)*(事故データ!$X$4:$X$364=$C208)*(事故データ!$V$4:$V$364=1))</f>
        <v>0</v>
      </c>
      <c r="S208" s="642">
        <f>SUMPRODUCT((事故データ!$AO$4:$AO$364=S$181)*(事故データ!$O$4:$O$364=$C$180)*(事故データ!$X$4:$X$364=$C208)*(事故データ!$V$4:$V$364=1))</f>
        <v>0</v>
      </c>
      <c r="T208" s="642">
        <f>SUMPRODUCT((事故データ!$AO$4:$AO$364=T$181)*(事故データ!$O$4:$O$364=$C$180)*(事故データ!$X$4:$X$364=$C208)*(事故データ!$V$4:$V$364=1))</f>
        <v>0</v>
      </c>
      <c r="U208" s="642">
        <f>SUMPRODUCT((事故データ!$AO$4:$AO$364=U$181)*(事故データ!$O$4:$O$364=$C$180)*(事故データ!$X$4:$X$364=$C208)*(事故データ!$V$4:$V$364=1))</f>
        <v>0</v>
      </c>
      <c r="V208" s="642">
        <f>SUMPRODUCT((事故データ!$AO$4:$AO$364=V$181)*(事故データ!$O$4:$O$364=$C$180)*(事故データ!$X$4:$X$364=$C208)*(事故データ!$V$4:$V$364=1))</f>
        <v>0</v>
      </c>
      <c r="W208" s="642">
        <f>SUMPRODUCT((事故データ!$AO$4:$AO$364=W$181)*(事故データ!$O$4:$O$364=$C$180)*(事故データ!$X$4:$X$364=$C208)*(事故データ!$V$4:$V$364=1))</f>
        <v>0</v>
      </c>
      <c r="X208" s="642">
        <f>SUMPRODUCT((事故データ!$AO$4:$AO$364=X$181)*(事故データ!$O$4:$O$364=$C$180)*(事故データ!$X$4:$X$364=$C208)*(事故データ!$V$4:$V$364=1))</f>
        <v>0</v>
      </c>
      <c r="Y208" s="642">
        <f>SUMPRODUCT((事故データ!$AO$4:$AO$364=Y$181)*(事故データ!$O$4:$O$364=$C$180)*(事故データ!$X$4:$X$364=$C208)*(事故データ!$V$4:$V$364=1))</f>
        <v>0</v>
      </c>
      <c r="Z208" s="642">
        <f>SUMPRODUCT((事故データ!$AO$4:$AO$364=Z$181)*(事故データ!$O$4:$O$364=$C$180)*(事故データ!$X$4:$X$364=$C208)*(事故データ!$V$4:$V$364=1))</f>
        <v>0</v>
      </c>
      <c r="AA208" s="642">
        <f>SUMPRODUCT((事故データ!$AO$4:$AO$364=AA$181)*(事故データ!$O$4:$O$364=$C$180)*(事故データ!$X$4:$X$364=$C208)*(事故データ!$V$4:$V$364=1))</f>
        <v>0</v>
      </c>
      <c r="AB208" s="642">
        <f>SUMPRODUCT((事故データ!$AO$4:$AO$364=AB$181)*(事故データ!$O$4:$O$364=$C$180)*(事故データ!$X$4:$X$364=$C208)*(事故データ!$V$4:$V$364=1))</f>
        <v>0</v>
      </c>
      <c r="AC208" s="642">
        <f>SUMPRODUCT((事故データ!$AO$4:$AO$364=AC$181)*(事故データ!$O$4:$O$364=$C$180)*(事故データ!$X$4:$X$364=$C208)*(事故データ!$V$4:$V$364=1))</f>
        <v>0</v>
      </c>
      <c r="AD208" s="643">
        <f>SUMPRODUCT((事故データ!$AO$4:$AO$364=AD$181)*(事故データ!$O$4:$O$364=$C$180)*(事故データ!$X$4:$X$364=$C208)*(事故データ!$V$4:$V$364=1))</f>
        <v>0</v>
      </c>
    </row>
    <row r="209" spans="1:30">
      <c r="C209" s="639">
        <f t="shared" si="41"/>
        <v>0</v>
      </c>
      <c r="D209" s="356">
        <f t="shared" si="42"/>
        <v>0</v>
      </c>
      <c r="E209" s="640">
        <f t="shared" si="43"/>
        <v>0</v>
      </c>
      <c r="F209" s="641">
        <f>SUMPRODUCT((事故データ!$AO$4:$AO$364=F$181)*(事故データ!$O$4:$O$364=$C$180)*(事故データ!$X$4:$X$364=$C209)*(事故データ!$V$4:$V$364=1))</f>
        <v>0</v>
      </c>
      <c r="G209" s="642">
        <f>SUMPRODUCT((事故データ!$AO$4:$AO$364=G$181)*(事故データ!$O$4:$O$364=$C$180)*(事故データ!$X$4:$X$364=$C209)*(事故データ!$V$4:$V$364=1))</f>
        <v>0</v>
      </c>
      <c r="H209" s="642">
        <f>SUMPRODUCT((事故データ!$AO$4:$AO$364=H$181)*(事故データ!$O$4:$O$364=$C$180)*(事故データ!$X$4:$X$364=$C209)*(事故データ!$V$4:$V$364=1))</f>
        <v>0</v>
      </c>
      <c r="I209" s="642">
        <f>SUMPRODUCT((事故データ!$AO$4:$AO$364=I$181)*(事故データ!$O$4:$O$364=$C$180)*(事故データ!$X$4:$X$364=$C209)*(事故データ!$V$4:$V$364=1))</f>
        <v>0</v>
      </c>
      <c r="J209" s="642">
        <f>SUMPRODUCT((事故データ!$AO$4:$AO$364=J$181)*(事故データ!$O$4:$O$364=$C$180)*(事故データ!$X$4:$X$364=$C209)*(事故データ!$V$4:$V$364=1))</f>
        <v>0</v>
      </c>
      <c r="K209" s="642">
        <f>SUMPRODUCT((事故データ!$AO$4:$AO$364=K$181)*(事故データ!$O$4:$O$364=$C$180)*(事故データ!$X$4:$X$364=$C209)*(事故データ!$V$4:$V$364=1))</f>
        <v>0</v>
      </c>
      <c r="L209" s="642">
        <f>SUMPRODUCT((事故データ!$AO$4:$AO$364=L$181)*(事故データ!$O$4:$O$364=$C$180)*(事故データ!$X$4:$X$364=$C209)*(事故データ!$V$4:$V$364=1))</f>
        <v>0</v>
      </c>
      <c r="M209" s="642">
        <f>SUMPRODUCT((事故データ!$AO$4:$AO$364=M$181)*(事故データ!$O$4:$O$364=$C$180)*(事故データ!$X$4:$X$364=$C209)*(事故データ!$V$4:$V$364=1))</f>
        <v>0</v>
      </c>
      <c r="N209" s="642">
        <f>SUMPRODUCT((事故データ!$AO$4:$AO$364=N$181)*(事故データ!$O$4:$O$364=$C$180)*(事故データ!$X$4:$X$364=$C209)*(事故データ!$V$4:$V$364=1))</f>
        <v>0</v>
      </c>
      <c r="O209" s="642">
        <f>SUMPRODUCT((事故データ!$AO$4:$AO$364=O$181)*(事故データ!$O$4:$O$364=$C$180)*(事故データ!$X$4:$X$364=$C209)*(事故データ!$V$4:$V$364=1))</f>
        <v>0</v>
      </c>
      <c r="P209" s="642">
        <f>SUMPRODUCT((事故データ!$AO$4:$AO$364=P$181)*(事故データ!$O$4:$O$364=$C$180)*(事故データ!$X$4:$X$364=$C209)*(事故データ!$V$4:$V$364=1))</f>
        <v>0</v>
      </c>
      <c r="Q209" s="642">
        <f>SUMPRODUCT((事故データ!$AO$4:$AO$364=Q$181)*(事故データ!$O$4:$O$364=$C$180)*(事故データ!$X$4:$X$364=$C209)*(事故データ!$V$4:$V$364=1))</f>
        <v>0</v>
      </c>
      <c r="R209" s="642">
        <f>SUMPRODUCT((事故データ!$AO$4:$AO$364=R$181)*(事故データ!$O$4:$O$364=$C$180)*(事故データ!$X$4:$X$364=$C209)*(事故データ!$V$4:$V$364=1))</f>
        <v>0</v>
      </c>
      <c r="S209" s="642">
        <f>SUMPRODUCT((事故データ!$AO$4:$AO$364=S$181)*(事故データ!$O$4:$O$364=$C$180)*(事故データ!$X$4:$X$364=$C209)*(事故データ!$V$4:$V$364=1))</f>
        <v>0</v>
      </c>
      <c r="T209" s="642">
        <f>SUMPRODUCT((事故データ!$AO$4:$AO$364=T$181)*(事故データ!$O$4:$O$364=$C$180)*(事故データ!$X$4:$X$364=$C209)*(事故データ!$V$4:$V$364=1))</f>
        <v>0</v>
      </c>
      <c r="U209" s="642">
        <f>SUMPRODUCT((事故データ!$AO$4:$AO$364=U$181)*(事故データ!$O$4:$O$364=$C$180)*(事故データ!$X$4:$X$364=$C209)*(事故データ!$V$4:$V$364=1))</f>
        <v>0</v>
      </c>
      <c r="V209" s="642">
        <f>SUMPRODUCT((事故データ!$AO$4:$AO$364=V$181)*(事故データ!$O$4:$O$364=$C$180)*(事故データ!$X$4:$X$364=$C209)*(事故データ!$V$4:$V$364=1))</f>
        <v>0</v>
      </c>
      <c r="W209" s="642">
        <f>SUMPRODUCT((事故データ!$AO$4:$AO$364=W$181)*(事故データ!$O$4:$O$364=$C$180)*(事故データ!$X$4:$X$364=$C209)*(事故データ!$V$4:$V$364=1))</f>
        <v>0</v>
      </c>
      <c r="X209" s="642">
        <f>SUMPRODUCT((事故データ!$AO$4:$AO$364=X$181)*(事故データ!$O$4:$O$364=$C$180)*(事故データ!$X$4:$X$364=$C209)*(事故データ!$V$4:$V$364=1))</f>
        <v>0</v>
      </c>
      <c r="Y209" s="642">
        <f>SUMPRODUCT((事故データ!$AO$4:$AO$364=Y$181)*(事故データ!$O$4:$O$364=$C$180)*(事故データ!$X$4:$X$364=$C209)*(事故データ!$V$4:$V$364=1))</f>
        <v>0</v>
      </c>
      <c r="Z209" s="642">
        <f>SUMPRODUCT((事故データ!$AO$4:$AO$364=Z$181)*(事故データ!$O$4:$O$364=$C$180)*(事故データ!$X$4:$X$364=$C209)*(事故データ!$V$4:$V$364=1))</f>
        <v>0</v>
      </c>
      <c r="AA209" s="642">
        <f>SUMPRODUCT((事故データ!$AO$4:$AO$364=AA$181)*(事故データ!$O$4:$O$364=$C$180)*(事故データ!$X$4:$X$364=$C209)*(事故データ!$V$4:$V$364=1))</f>
        <v>0</v>
      </c>
      <c r="AB209" s="642">
        <f>SUMPRODUCT((事故データ!$AO$4:$AO$364=AB$181)*(事故データ!$O$4:$O$364=$C$180)*(事故データ!$X$4:$X$364=$C209)*(事故データ!$V$4:$V$364=1))</f>
        <v>0</v>
      </c>
      <c r="AC209" s="642">
        <f>SUMPRODUCT((事故データ!$AO$4:$AO$364=AC$181)*(事故データ!$O$4:$O$364=$C$180)*(事故データ!$X$4:$X$364=$C209)*(事故データ!$V$4:$V$364=1))</f>
        <v>0</v>
      </c>
      <c r="AD209" s="643">
        <f>SUMPRODUCT((事故データ!$AO$4:$AO$364=AD$181)*(事故データ!$O$4:$O$364=$C$180)*(事故データ!$X$4:$X$364=$C209)*(事故データ!$V$4:$V$364=1))</f>
        <v>0</v>
      </c>
    </row>
    <row r="210" spans="1:30">
      <c r="C210" s="639">
        <f t="shared" si="41"/>
        <v>0</v>
      </c>
      <c r="D210" s="356">
        <f t="shared" si="42"/>
        <v>0</v>
      </c>
      <c r="E210" s="640">
        <f t="shared" si="43"/>
        <v>0</v>
      </c>
      <c r="F210" s="641">
        <f>SUMPRODUCT((事故データ!$AO$4:$AO$364=F$181)*(事故データ!$O$4:$O$364=$C$180)*(事故データ!$X$4:$X$364=$C210)*(事故データ!$V$4:$V$364=1))</f>
        <v>0</v>
      </c>
      <c r="G210" s="642">
        <f>SUMPRODUCT((事故データ!$AO$4:$AO$364=G$181)*(事故データ!$O$4:$O$364=$C$180)*(事故データ!$X$4:$X$364=$C210)*(事故データ!$V$4:$V$364=1))</f>
        <v>0</v>
      </c>
      <c r="H210" s="642">
        <f>SUMPRODUCT((事故データ!$AO$4:$AO$364=H$181)*(事故データ!$O$4:$O$364=$C$180)*(事故データ!$X$4:$X$364=$C210)*(事故データ!$V$4:$V$364=1))</f>
        <v>0</v>
      </c>
      <c r="I210" s="642">
        <f>SUMPRODUCT((事故データ!$AO$4:$AO$364=I$181)*(事故データ!$O$4:$O$364=$C$180)*(事故データ!$X$4:$X$364=$C210)*(事故データ!$V$4:$V$364=1))</f>
        <v>0</v>
      </c>
      <c r="J210" s="642">
        <f>SUMPRODUCT((事故データ!$AO$4:$AO$364=J$181)*(事故データ!$O$4:$O$364=$C$180)*(事故データ!$X$4:$X$364=$C210)*(事故データ!$V$4:$V$364=1))</f>
        <v>0</v>
      </c>
      <c r="K210" s="642">
        <f>SUMPRODUCT((事故データ!$AO$4:$AO$364=K$181)*(事故データ!$O$4:$O$364=$C$180)*(事故データ!$X$4:$X$364=$C210)*(事故データ!$V$4:$V$364=1))</f>
        <v>0</v>
      </c>
      <c r="L210" s="642">
        <f>SUMPRODUCT((事故データ!$AO$4:$AO$364=L$181)*(事故データ!$O$4:$O$364=$C$180)*(事故データ!$X$4:$X$364=$C210)*(事故データ!$V$4:$V$364=1))</f>
        <v>0</v>
      </c>
      <c r="M210" s="642">
        <f>SUMPRODUCT((事故データ!$AO$4:$AO$364=M$181)*(事故データ!$O$4:$O$364=$C$180)*(事故データ!$X$4:$X$364=$C210)*(事故データ!$V$4:$V$364=1))</f>
        <v>0</v>
      </c>
      <c r="N210" s="642">
        <f>SUMPRODUCT((事故データ!$AO$4:$AO$364=N$181)*(事故データ!$O$4:$O$364=$C$180)*(事故データ!$X$4:$X$364=$C210)*(事故データ!$V$4:$V$364=1))</f>
        <v>0</v>
      </c>
      <c r="O210" s="642">
        <f>SUMPRODUCT((事故データ!$AO$4:$AO$364=O$181)*(事故データ!$O$4:$O$364=$C$180)*(事故データ!$X$4:$X$364=$C210)*(事故データ!$V$4:$V$364=1))</f>
        <v>0</v>
      </c>
      <c r="P210" s="642">
        <f>SUMPRODUCT((事故データ!$AO$4:$AO$364=P$181)*(事故データ!$O$4:$O$364=$C$180)*(事故データ!$X$4:$X$364=$C210)*(事故データ!$V$4:$V$364=1))</f>
        <v>0</v>
      </c>
      <c r="Q210" s="642">
        <f>SUMPRODUCT((事故データ!$AO$4:$AO$364=Q$181)*(事故データ!$O$4:$O$364=$C$180)*(事故データ!$X$4:$X$364=$C210)*(事故データ!$V$4:$V$364=1))</f>
        <v>0</v>
      </c>
      <c r="R210" s="642">
        <f>SUMPRODUCT((事故データ!$AO$4:$AO$364=R$181)*(事故データ!$O$4:$O$364=$C$180)*(事故データ!$X$4:$X$364=$C210)*(事故データ!$V$4:$V$364=1))</f>
        <v>0</v>
      </c>
      <c r="S210" s="642">
        <f>SUMPRODUCT((事故データ!$AO$4:$AO$364=S$181)*(事故データ!$O$4:$O$364=$C$180)*(事故データ!$X$4:$X$364=$C210)*(事故データ!$V$4:$V$364=1))</f>
        <v>0</v>
      </c>
      <c r="T210" s="642">
        <f>SUMPRODUCT((事故データ!$AO$4:$AO$364=T$181)*(事故データ!$O$4:$O$364=$C$180)*(事故データ!$X$4:$X$364=$C210)*(事故データ!$V$4:$V$364=1))</f>
        <v>0</v>
      </c>
      <c r="U210" s="642">
        <f>SUMPRODUCT((事故データ!$AO$4:$AO$364=U$181)*(事故データ!$O$4:$O$364=$C$180)*(事故データ!$X$4:$X$364=$C210)*(事故データ!$V$4:$V$364=1))</f>
        <v>0</v>
      </c>
      <c r="V210" s="642">
        <f>SUMPRODUCT((事故データ!$AO$4:$AO$364=V$181)*(事故データ!$O$4:$O$364=$C$180)*(事故データ!$X$4:$X$364=$C210)*(事故データ!$V$4:$V$364=1))</f>
        <v>0</v>
      </c>
      <c r="W210" s="642">
        <f>SUMPRODUCT((事故データ!$AO$4:$AO$364=W$181)*(事故データ!$O$4:$O$364=$C$180)*(事故データ!$X$4:$X$364=$C210)*(事故データ!$V$4:$V$364=1))</f>
        <v>0</v>
      </c>
      <c r="X210" s="642">
        <f>SUMPRODUCT((事故データ!$AO$4:$AO$364=X$181)*(事故データ!$O$4:$O$364=$C$180)*(事故データ!$X$4:$X$364=$C210)*(事故データ!$V$4:$V$364=1))</f>
        <v>0</v>
      </c>
      <c r="Y210" s="642">
        <f>SUMPRODUCT((事故データ!$AO$4:$AO$364=Y$181)*(事故データ!$O$4:$O$364=$C$180)*(事故データ!$X$4:$X$364=$C210)*(事故データ!$V$4:$V$364=1))</f>
        <v>0</v>
      </c>
      <c r="Z210" s="642">
        <f>SUMPRODUCT((事故データ!$AO$4:$AO$364=Z$181)*(事故データ!$O$4:$O$364=$C$180)*(事故データ!$X$4:$X$364=$C210)*(事故データ!$V$4:$V$364=1))</f>
        <v>0</v>
      </c>
      <c r="AA210" s="642">
        <f>SUMPRODUCT((事故データ!$AO$4:$AO$364=AA$181)*(事故データ!$O$4:$O$364=$C$180)*(事故データ!$X$4:$X$364=$C210)*(事故データ!$V$4:$V$364=1))</f>
        <v>0</v>
      </c>
      <c r="AB210" s="642">
        <f>SUMPRODUCT((事故データ!$AO$4:$AO$364=AB$181)*(事故データ!$O$4:$O$364=$C$180)*(事故データ!$X$4:$X$364=$C210)*(事故データ!$V$4:$V$364=1))</f>
        <v>0</v>
      </c>
      <c r="AC210" s="642">
        <f>SUMPRODUCT((事故データ!$AO$4:$AO$364=AC$181)*(事故データ!$O$4:$O$364=$C$180)*(事故データ!$X$4:$X$364=$C210)*(事故データ!$V$4:$V$364=1))</f>
        <v>0</v>
      </c>
      <c r="AD210" s="643">
        <f>SUMPRODUCT((事故データ!$AO$4:$AO$364=AD$181)*(事故データ!$O$4:$O$364=$C$180)*(事故データ!$X$4:$X$364=$C210)*(事故データ!$V$4:$V$364=1))</f>
        <v>0</v>
      </c>
    </row>
    <row r="211" spans="1:30">
      <c r="C211" s="639">
        <f t="shared" si="41"/>
        <v>0</v>
      </c>
      <c r="D211" s="356">
        <f t="shared" si="42"/>
        <v>0</v>
      </c>
      <c r="E211" s="640">
        <f t="shared" si="43"/>
        <v>0</v>
      </c>
      <c r="F211" s="641">
        <f>SUMPRODUCT((事故データ!$AO$4:$AO$364=F$181)*(事故データ!$O$4:$O$364=$C$180)*(事故データ!$X$4:$X$364=$C211)*(事故データ!$V$4:$V$364=1))</f>
        <v>0</v>
      </c>
      <c r="G211" s="642">
        <f>SUMPRODUCT((事故データ!$AO$4:$AO$364=G$181)*(事故データ!$O$4:$O$364=$C$180)*(事故データ!$X$4:$X$364=$C211)*(事故データ!$V$4:$V$364=1))</f>
        <v>0</v>
      </c>
      <c r="H211" s="642">
        <f>SUMPRODUCT((事故データ!$AO$4:$AO$364=H$181)*(事故データ!$O$4:$O$364=$C$180)*(事故データ!$X$4:$X$364=$C211)*(事故データ!$V$4:$V$364=1))</f>
        <v>0</v>
      </c>
      <c r="I211" s="642">
        <f>SUMPRODUCT((事故データ!$AO$4:$AO$364=I$181)*(事故データ!$O$4:$O$364=$C$180)*(事故データ!$X$4:$X$364=$C211)*(事故データ!$V$4:$V$364=1))</f>
        <v>0</v>
      </c>
      <c r="J211" s="642">
        <f>SUMPRODUCT((事故データ!$AO$4:$AO$364=J$181)*(事故データ!$O$4:$O$364=$C$180)*(事故データ!$X$4:$X$364=$C211)*(事故データ!$V$4:$V$364=1))</f>
        <v>0</v>
      </c>
      <c r="K211" s="642">
        <f>SUMPRODUCT((事故データ!$AO$4:$AO$364=K$181)*(事故データ!$O$4:$O$364=$C$180)*(事故データ!$X$4:$X$364=$C211)*(事故データ!$V$4:$V$364=1))</f>
        <v>0</v>
      </c>
      <c r="L211" s="642">
        <f>SUMPRODUCT((事故データ!$AO$4:$AO$364=L$181)*(事故データ!$O$4:$O$364=$C$180)*(事故データ!$X$4:$X$364=$C211)*(事故データ!$V$4:$V$364=1))</f>
        <v>0</v>
      </c>
      <c r="M211" s="642">
        <f>SUMPRODUCT((事故データ!$AO$4:$AO$364=M$181)*(事故データ!$O$4:$O$364=$C$180)*(事故データ!$X$4:$X$364=$C211)*(事故データ!$V$4:$V$364=1))</f>
        <v>0</v>
      </c>
      <c r="N211" s="642">
        <f>SUMPRODUCT((事故データ!$AO$4:$AO$364=N$181)*(事故データ!$O$4:$O$364=$C$180)*(事故データ!$X$4:$X$364=$C211)*(事故データ!$V$4:$V$364=1))</f>
        <v>0</v>
      </c>
      <c r="O211" s="642">
        <f>SUMPRODUCT((事故データ!$AO$4:$AO$364=O$181)*(事故データ!$O$4:$O$364=$C$180)*(事故データ!$X$4:$X$364=$C211)*(事故データ!$V$4:$V$364=1))</f>
        <v>0</v>
      </c>
      <c r="P211" s="642">
        <f>SUMPRODUCT((事故データ!$AO$4:$AO$364=P$181)*(事故データ!$O$4:$O$364=$C$180)*(事故データ!$X$4:$X$364=$C211)*(事故データ!$V$4:$V$364=1))</f>
        <v>0</v>
      </c>
      <c r="Q211" s="642">
        <f>SUMPRODUCT((事故データ!$AO$4:$AO$364=Q$181)*(事故データ!$O$4:$O$364=$C$180)*(事故データ!$X$4:$X$364=$C211)*(事故データ!$V$4:$V$364=1))</f>
        <v>0</v>
      </c>
      <c r="R211" s="642">
        <f>SUMPRODUCT((事故データ!$AO$4:$AO$364=R$181)*(事故データ!$O$4:$O$364=$C$180)*(事故データ!$X$4:$X$364=$C211)*(事故データ!$V$4:$V$364=1))</f>
        <v>0</v>
      </c>
      <c r="S211" s="642">
        <f>SUMPRODUCT((事故データ!$AO$4:$AO$364=S$181)*(事故データ!$O$4:$O$364=$C$180)*(事故データ!$X$4:$X$364=$C211)*(事故データ!$V$4:$V$364=1))</f>
        <v>0</v>
      </c>
      <c r="T211" s="642">
        <f>SUMPRODUCT((事故データ!$AO$4:$AO$364=T$181)*(事故データ!$O$4:$O$364=$C$180)*(事故データ!$X$4:$X$364=$C211)*(事故データ!$V$4:$V$364=1))</f>
        <v>0</v>
      </c>
      <c r="U211" s="642">
        <f>SUMPRODUCT((事故データ!$AO$4:$AO$364=U$181)*(事故データ!$O$4:$O$364=$C$180)*(事故データ!$X$4:$X$364=$C211)*(事故データ!$V$4:$V$364=1))</f>
        <v>0</v>
      </c>
      <c r="V211" s="642">
        <f>SUMPRODUCT((事故データ!$AO$4:$AO$364=V$181)*(事故データ!$O$4:$O$364=$C$180)*(事故データ!$X$4:$X$364=$C211)*(事故データ!$V$4:$V$364=1))</f>
        <v>0</v>
      </c>
      <c r="W211" s="642">
        <f>SUMPRODUCT((事故データ!$AO$4:$AO$364=W$181)*(事故データ!$O$4:$O$364=$C$180)*(事故データ!$X$4:$X$364=$C211)*(事故データ!$V$4:$V$364=1))</f>
        <v>0</v>
      </c>
      <c r="X211" s="642">
        <f>SUMPRODUCT((事故データ!$AO$4:$AO$364=X$181)*(事故データ!$O$4:$O$364=$C$180)*(事故データ!$X$4:$X$364=$C211)*(事故データ!$V$4:$V$364=1))</f>
        <v>0</v>
      </c>
      <c r="Y211" s="642">
        <f>SUMPRODUCT((事故データ!$AO$4:$AO$364=Y$181)*(事故データ!$O$4:$O$364=$C$180)*(事故データ!$X$4:$X$364=$C211)*(事故データ!$V$4:$V$364=1))</f>
        <v>0</v>
      </c>
      <c r="Z211" s="642">
        <f>SUMPRODUCT((事故データ!$AO$4:$AO$364=Z$181)*(事故データ!$O$4:$O$364=$C$180)*(事故データ!$X$4:$X$364=$C211)*(事故データ!$V$4:$V$364=1))</f>
        <v>0</v>
      </c>
      <c r="AA211" s="642">
        <f>SUMPRODUCT((事故データ!$AO$4:$AO$364=AA$181)*(事故データ!$O$4:$O$364=$C$180)*(事故データ!$X$4:$X$364=$C211)*(事故データ!$V$4:$V$364=1))</f>
        <v>0</v>
      </c>
      <c r="AB211" s="642">
        <f>SUMPRODUCT((事故データ!$AO$4:$AO$364=AB$181)*(事故データ!$O$4:$O$364=$C$180)*(事故データ!$X$4:$X$364=$C211)*(事故データ!$V$4:$V$364=1))</f>
        <v>0</v>
      </c>
      <c r="AC211" s="642">
        <f>SUMPRODUCT((事故データ!$AO$4:$AO$364=AC$181)*(事故データ!$O$4:$O$364=$C$180)*(事故データ!$X$4:$X$364=$C211)*(事故データ!$V$4:$V$364=1))</f>
        <v>0</v>
      </c>
      <c r="AD211" s="643">
        <f>SUMPRODUCT((事故データ!$AO$4:$AO$364=AD$181)*(事故データ!$O$4:$O$364=$C$180)*(事故データ!$X$4:$X$364=$C211)*(事故データ!$V$4:$V$364=1))</f>
        <v>0</v>
      </c>
    </row>
    <row r="212" spans="1:30">
      <c r="C212" s="639">
        <f t="shared" si="41"/>
        <v>0</v>
      </c>
      <c r="D212" s="356">
        <f t="shared" si="42"/>
        <v>0</v>
      </c>
      <c r="E212" s="640">
        <f t="shared" si="43"/>
        <v>0</v>
      </c>
      <c r="F212" s="641">
        <f>SUMPRODUCT((事故データ!$AO$4:$AO$364=F$181)*(事故データ!$O$4:$O$364=$C$180)*(事故データ!$X$4:$X$364=$C212)*(事故データ!$V$4:$V$364=1))</f>
        <v>0</v>
      </c>
      <c r="G212" s="642">
        <f>SUMPRODUCT((事故データ!$AO$4:$AO$364=G$181)*(事故データ!$O$4:$O$364=$C$180)*(事故データ!$X$4:$X$364=$C212)*(事故データ!$V$4:$V$364=1))</f>
        <v>0</v>
      </c>
      <c r="H212" s="642">
        <f>SUMPRODUCT((事故データ!$AO$4:$AO$364=H$181)*(事故データ!$O$4:$O$364=$C$180)*(事故データ!$X$4:$X$364=$C212)*(事故データ!$V$4:$V$364=1))</f>
        <v>0</v>
      </c>
      <c r="I212" s="642">
        <f>SUMPRODUCT((事故データ!$AO$4:$AO$364=I$181)*(事故データ!$O$4:$O$364=$C$180)*(事故データ!$X$4:$X$364=$C212)*(事故データ!$V$4:$V$364=1))</f>
        <v>0</v>
      </c>
      <c r="J212" s="642">
        <f>SUMPRODUCT((事故データ!$AO$4:$AO$364=J$181)*(事故データ!$O$4:$O$364=$C$180)*(事故データ!$X$4:$X$364=$C212)*(事故データ!$V$4:$V$364=1))</f>
        <v>0</v>
      </c>
      <c r="K212" s="642">
        <f>SUMPRODUCT((事故データ!$AO$4:$AO$364=K$181)*(事故データ!$O$4:$O$364=$C$180)*(事故データ!$X$4:$X$364=$C212)*(事故データ!$V$4:$V$364=1))</f>
        <v>0</v>
      </c>
      <c r="L212" s="642">
        <f>SUMPRODUCT((事故データ!$AO$4:$AO$364=L$181)*(事故データ!$O$4:$O$364=$C$180)*(事故データ!$X$4:$X$364=$C212)*(事故データ!$V$4:$V$364=1))</f>
        <v>0</v>
      </c>
      <c r="M212" s="642">
        <f>SUMPRODUCT((事故データ!$AO$4:$AO$364=M$181)*(事故データ!$O$4:$O$364=$C$180)*(事故データ!$X$4:$X$364=$C212)*(事故データ!$V$4:$V$364=1))</f>
        <v>0</v>
      </c>
      <c r="N212" s="642">
        <f>SUMPRODUCT((事故データ!$AO$4:$AO$364=N$181)*(事故データ!$O$4:$O$364=$C$180)*(事故データ!$X$4:$X$364=$C212)*(事故データ!$V$4:$V$364=1))</f>
        <v>0</v>
      </c>
      <c r="O212" s="642">
        <f>SUMPRODUCT((事故データ!$AO$4:$AO$364=O$181)*(事故データ!$O$4:$O$364=$C$180)*(事故データ!$X$4:$X$364=$C212)*(事故データ!$V$4:$V$364=1))</f>
        <v>0</v>
      </c>
      <c r="P212" s="642">
        <f>SUMPRODUCT((事故データ!$AO$4:$AO$364=P$181)*(事故データ!$O$4:$O$364=$C$180)*(事故データ!$X$4:$X$364=$C212)*(事故データ!$V$4:$V$364=1))</f>
        <v>0</v>
      </c>
      <c r="Q212" s="642">
        <f>SUMPRODUCT((事故データ!$AO$4:$AO$364=Q$181)*(事故データ!$O$4:$O$364=$C$180)*(事故データ!$X$4:$X$364=$C212)*(事故データ!$V$4:$V$364=1))</f>
        <v>0</v>
      </c>
      <c r="R212" s="642">
        <f>SUMPRODUCT((事故データ!$AO$4:$AO$364=R$181)*(事故データ!$O$4:$O$364=$C$180)*(事故データ!$X$4:$X$364=$C212)*(事故データ!$V$4:$V$364=1))</f>
        <v>0</v>
      </c>
      <c r="S212" s="642">
        <f>SUMPRODUCT((事故データ!$AO$4:$AO$364=S$181)*(事故データ!$O$4:$O$364=$C$180)*(事故データ!$X$4:$X$364=$C212)*(事故データ!$V$4:$V$364=1))</f>
        <v>0</v>
      </c>
      <c r="T212" s="642">
        <f>SUMPRODUCT((事故データ!$AO$4:$AO$364=T$181)*(事故データ!$O$4:$O$364=$C$180)*(事故データ!$X$4:$X$364=$C212)*(事故データ!$V$4:$V$364=1))</f>
        <v>0</v>
      </c>
      <c r="U212" s="642">
        <f>SUMPRODUCT((事故データ!$AO$4:$AO$364=U$181)*(事故データ!$O$4:$O$364=$C$180)*(事故データ!$X$4:$X$364=$C212)*(事故データ!$V$4:$V$364=1))</f>
        <v>0</v>
      </c>
      <c r="V212" s="642">
        <f>SUMPRODUCT((事故データ!$AO$4:$AO$364=V$181)*(事故データ!$O$4:$O$364=$C$180)*(事故データ!$X$4:$X$364=$C212)*(事故データ!$V$4:$V$364=1))</f>
        <v>0</v>
      </c>
      <c r="W212" s="642">
        <f>SUMPRODUCT((事故データ!$AO$4:$AO$364=W$181)*(事故データ!$O$4:$O$364=$C$180)*(事故データ!$X$4:$X$364=$C212)*(事故データ!$V$4:$V$364=1))</f>
        <v>0</v>
      </c>
      <c r="X212" s="642">
        <f>SUMPRODUCT((事故データ!$AO$4:$AO$364=X$181)*(事故データ!$O$4:$O$364=$C$180)*(事故データ!$X$4:$X$364=$C212)*(事故データ!$V$4:$V$364=1))</f>
        <v>0</v>
      </c>
      <c r="Y212" s="642">
        <f>SUMPRODUCT((事故データ!$AO$4:$AO$364=Y$181)*(事故データ!$O$4:$O$364=$C$180)*(事故データ!$X$4:$X$364=$C212)*(事故データ!$V$4:$V$364=1))</f>
        <v>0</v>
      </c>
      <c r="Z212" s="642">
        <f>SUMPRODUCT((事故データ!$AO$4:$AO$364=Z$181)*(事故データ!$O$4:$O$364=$C$180)*(事故データ!$X$4:$X$364=$C212)*(事故データ!$V$4:$V$364=1))</f>
        <v>0</v>
      </c>
      <c r="AA212" s="642">
        <f>SUMPRODUCT((事故データ!$AO$4:$AO$364=AA$181)*(事故データ!$O$4:$O$364=$C$180)*(事故データ!$X$4:$X$364=$C212)*(事故データ!$V$4:$V$364=1))</f>
        <v>0</v>
      </c>
      <c r="AB212" s="642">
        <f>SUMPRODUCT((事故データ!$AO$4:$AO$364=AB$181)*(事故データ!$O$4:$O$364=$C$180)*(事故データ!$X$4:$X$364=$C212)*(事故データ!$V$4:$V$364=1))</f>
        <v>0</v>
      </c>
      <c r="AC212" s="642">
        <f>SUMPRODUCT((事故データ!$AO$4:$AO$364=AC$181)*(事故データ!$O$4:$O$364=$C$180)*(事故データ!$X$4:$X$364=$C212)*(事故データ!$V$4:$V$364=1))</f>
        <v>0</v>
      </c>
      <c r="AD212" s="643">
        <f>SUMPRODUCT((事故データ!$AO$4:$AO$364=AD$181)*(事故データ!$O$4:$O$364=$C$180)*(事故データ!$X$4:$X$364=$C212)*(事故データ!$V$4:$V$364=1))</f>
        <v>0</v>
      </c>
    </row>
    <row r="213" spans="1:30">
      <c r="C213" s="639">
        <f t="shared" si="41"/>
        <v>0</v>
      </c>
      <c r="D213" s="356">
        <f t="shared" si="42"/>
        <v>0</v>
      </c>
      <c r="E213" s="640">
        <f t="shared" si="43"/>
        <v>0</v>
      </c>
      <c r="F213" s="641">
        <f>SUMPRODUCT((事故データ!$AO$4:$AO$364=F$181)*(事故データ!$O$4:$O$364=$C$180)*(事故データ!$X$4:$X$364=$C213)*(事故データ!$V$4:$V$364=1))</f>
        <v>0</v>
      </c>
      <c r="G213" s="642">
        <f>SUMPRODUCT((事故データ!$AO$4:$AO$364=G$181)*(事故データ!$O$4:$O$364=$C$180)*(事故データ!$X$4:$X$364=$C213)*(事故データ!$V$4:$V$364=1))</f>
        <v>0</v>
      </c>
      <c r="H213" s="642">
        <f>SUMPRODUCT((事故データ!$AO$4:$AO$364=H$181)*(事故データ!$O$4:$O$364=$C$180)*(事故データ!$X$4:$X$364=$C213)*(事故データ!$V$4:$V$364=1))</f>
        <v>0</v>
      </c>
      <c r="I213" s="642">
        <f>SUMPRODUCT((事故データ!$AO$4:$AO$364=I$181)*(事故データ!$O$4:$O$364=$C$180)*(事故データ!$X$4:$X$364=$C213)*(事故データ!$V$4:$V$364=1))</f>
        <v>0</v>
      </c>
      <c r="J213" s="642">
        <f>SUMPRODUCT((事故データ!$AO$4:$AO$364=J$181)*(事故データ!$O$4:$O$364=$C$180)*(事故データ!$X$4:$X$364=$C213)*(事故データ!$V$4:$V$364=1))</f>
        <v>0</v>
      </c>
      <c r="K213" s="642">
        <f>SUMPRODUCT((事故データ!$AO$4:$AO$364=K$181)*(事故データ!$O$4:$O$364=$C$180)*(事故データ!$X$4:$X$364=$C213)*(事故データ!$V$4:$V$364=1))</f>
        <v>0</v>
      </c>
      <c r="L213" s="642">
        <f>SUMPRODUCT((事故データ!$AO$4:$AO$364=L$181)*(事故データ!$O$4:$O$364=$C$180)*(事故データ!$X$4:$X$364=$C213)*(事故データ!$V$4:$V$364=1))</f>
        <v>0</v>
      </c>
      <c r="M213" s="642">
        <f>SUMPRODUCT((事故データ!$AO$4:$AO$364=M$181)*(事故データ!$O$4:$O$364=$C$180)*(事故データ!$X$4:$X$364=$C213)*(事故データ!$V$4:$V$364=1))</f>
        <v>0</v>
      </c>
      <c r="N213" s="642">
        <f>SUMPRODUCT((事故データ!$AO$4:$AO$364=N$181)*(事故データ!$O$4:$O$364=$C$180)*(事故データ!$X$4:$X$364=$C213)*(事故データ!$V$4:$V$364=1))</f>
        <v>0</v>
      </c>
      <c r="O213" s="642">
        <f>SUMPRODUCT((事故データ!$AO$4:$AO$364=O$181)*(事故データ!$O$4:$O$364=$C$180)*(事故データ!$X$4:$X$364=$C213)*(事故データ!$V$4:$V$364=1))</f>
        <v>0</v>
      </c>
      <c r="P213" s="642">
        <f>SUMPRODUCT((事故データ!$AO$4:$AO$364=P$181)*(事故データ!$O$4:$O$364=$C$180)*(事故データ!$X$4:$X$364=$C213)*(事故データ!$V$4:$V$364=1))</f>
        <v>0</v>
      </c>
      <c r="Q213" s="642">
        <f>SUMPRODUCT((事故データ!$AO$4:$AO$364=Q$181)*(事故データ!$O$4:$O$364=$C$180)*(事故データ!$X$4:$X$364=$C213)*(事故データ!$V$4:$V$364=1))</f>
        <v>0</v>
      </c>
      <c r="R213" s="642">
        <f>SUMPRODUCT((事故データ!$AO$4:$AO$364=R$181)*(事故データ!$O$4:$O$364=$C$180)*(事故データ!$X$4:$X$364=$C213)*(事故データ!$V$4:$V$364=1))</f>
        <v>0</v>
      </c>
      <c r="S213" s="642">
        <f>SUMPRODUCT((事故データ!$AO$4:$AO$364=S$181)*(事故データ!$O$4:$O$364=$C$180)*(事故データ!$X$4:$X$364=$C213)*(事故データ!$V$4:$V$364=1))</f>
        <v>0</v>
      </c>
      <c r="T213" s="642">
        <f>SUMPRODUCT((事故データ!$AO$4:$AO$364=T$181)*(事故データ!$O$4:$O$364=$C$180)*(事故データ!$X$4:$X$364=$C213)*(事故データ!$V$4:$V$364=1))</f>
        <v>0</v>
      </c>
      <c r="U213" s="642">
        <f>SUMPRODUCT((事故データ!$AO$4:$AO$364=U$181)*(事故データ!$O$4:$O$364=$C$180)*(事故データ!$X$4:$X$364=$C213)*(事故データ!$V$4:$V$364=1))</f>
        <v>0</v>
      </c>
      <c r="V213" s="642">
        <f>SUMPRODUCT((事故データ!$AO$4:$AO$364=V$181)*(事故データ!$O$4:$O$364=$C$180)*(事故データ!$X$4:$X$364=$C213)*(事故データ!$V$4:$V$364=1))</f>
        <v>0</v>
      </c>
      <c r="W213" s="642">
        <f>SUMPRODUCT((事故データ!$AO$4:$AO$364=W$181)*(事故データ!$O$4:$O$364=$C$180)*(事故データ!$X$4:$X$364=$C213)*(事故データ!$V$4:$V$364=1))</f>
        <v>0</v>
      </c>
      <c r="X213" s="642">
        <f>SUMPRODUCT((事故データ!$AO$4:$AO$364=X$181)*(事故データ!$O$4:$O$364=$C$180)*(事故データ!$X$4:$X$364=$C213)*(事故データ!$V$4:$V$364=1))</f>
        <v>0</v>
      </c>
      <c r="Y213" s="642">
        <f>SUMPRODUCT((事故データ!$AO$4:$AO$364=Y$181)*(事故データ!$O$4:$O$364=$C$180)*(事故データ!$X$4:$X$364=$C213)*(事故データ!$V$4:$V$364=1))</f>
        <v>0</v>
      </c>
      <c r="Z213" s="642">
        <f>SUMPRODUCT((事故データ!$AO$4:$AO$364=Z$181)*(事故データ!$O$4:$O$364=$C$180)*(事故データ!$X$4:$X$364=$C213)*(事故データ!$V$4:$V$364=1))</f>
        <v>0</v>
      </c>
      <c r="AA213" s="642">
        <f>SUMPRODUCT((事故データ!$AO$4:$AO$364=AA$181)*(事故データ!$O$4:$O$364=$C$180)*(事故データ!$X$4:$X$364=$C213)*(事故データ!$V$4:$V$364=1))</f>
        <v>0</v>
      </c>
      <c r="AB213" s="642">
        <f>SUMPRODUCT((事故データ!$AO$4:$AO$364=AB$181)*(事故データ!$O$4:$O$364=$C$180)*(事故データ!$X$4:$X$364=$C213)*(事故データ!$V$4:$V$364=1))</f>
        <v>0</v>
      </c>
      <c r="AC213" s="642">
        <f>SUMPRODUCT((事故データ!$AO$4:$AO$364=AC$181)*(事故データ!$O$4:$O$364=$C$180)*(事故データ!$X$4:$X$364=$C213)*(事故データ!$V$4:$V$364=1))</f>
        <v>0</v>
      </c>
      <c r="AD213" s="643">
        <f>SUMPRODUCT((事故データ!$AO$4:$AO$364=AD$181)*(事故データ!$O$4:$O$364=$C$180)*(事故データ!$X$4:$X$364=$C213)*(事故データ!$V$4:$V$364=1))</f>
        <v>0</v>
      </c>
    </row>
    <row r="214" spans="1:30">
      <c r="C214" s="639">
        <f t="shared" si="41"/>
        <v>0</v>
      </c>
      <c r="D214" s="356">
        <f t="shared" si="42"/>
        <v>0</v>
      </c>
      <c r="E214" s="640">
        <f t="shared" si="43"/>
        <v>0</v>
      </c>
      <c r="F214" s="641">
        <f>SUMPRODUCT((事故データ!$AO$4:$AO$364=F$181)*(事故データ!$O$4:$O$364=$C$180)*(事故データ!$X$4:$X$364=$C214)*(事故データ!$V$4:$V$364=1))</f>
        <v>0</v>
      </c>
      <c r="G214" s="642">
        <f>SUMPRODUCT((事故データ!$AO$4:$AO$364=G$181)*(事故データ!$O$4:$O$364=$C$180)*(事故データ!$X$4:$X$364=$C214)*(事故データ!$V$4:$V$364=1))</f>
        <v>0</v>
      </c>
      <c r="H214" s="642">
        <f>SUMPRODUCT((事故データ!$AO$4:$AO$364=H$181)*(事故データ!$O$4:$O$364=$C$180)*(事故データ!$X$4:$X$364=$C214)*(事故データ!$V$4:$V$364=1))</f>
        <v>0</v>
      </c>
      <c r="I214" s="642">
        <f>SUMPRODUCT((事故データ!$AO$4:$AO$364=I$181)*(事故データ!$O$4:$O$364=$C$180)*(事故データ!$X$4:$X$364=$C214)*(事故データ!$V$4:$V$364=1))</f>
        <v>0</v>
      </c>
      <c r="J214" s="642">
        <f>SUMPRODUCT((事故データ!$AO$4:$AO$364=J$181)*(事故データ!$O$4:$O$364=$C$180)*(事故データ!$X$4:$X$364=$C214)*(事故データ!$V$4:$V$364=1))</f>
        <v>0</v>
      </c>
      <c r="K214" s="642">
        <f>SUMPRODUCT((事故データ!$AO$4:$AO$364=K$181)*(事故データ!$O$4:$O$364=$C$180)*(事故データ!$X$4:$X$364=$C214)*(事故データ!$V$4:$V$364=1))</f>
        <v>0</v>
      </c>
      <c r="L214" s="642">
        <f>SUMPRODUCT((事故データ!$AO$4:$AO$364=L$181)*(事故データ!$O$4:$O$364=$C$180)*(事故データ!$X$4:$X$364=$C214)*(事故データ!$V$4:$V$364=1))</f>
        <v>0</v>
      </c>
      <c r="M214" s="642">
        <f>SUMPRODUCT((事故データ!$AO$4:$AO$364=M$181)*(事故データ!$O$4:$O$364=$C$180)*(事故データ!$X$4:$X$364=$C214)*(事故データ!$V$4:$V$364=1))</f>
        <v>0</v>
      </c>
      <c r="N214" s="642">
        <f>SUMPRODUCT((事故データ!$AO$4:$AO$364=N$181)*(事故データ!$O$4:$O$364=$C$180)*(事故データ!$X$4:$X$364=$C214)*(事故データ!$V$4:$V$364=1))</f>
        <v>0</v>
      </c>
      <c r="O214" s="642">
        <f>SUMPRODUCT((事故データ!$AO$4:$AO$364=O$181)*(事故データ!$O$4:$O$364=$C$180)*(事故データ!$X$4:$X$364=$C214)*(事故データ!$V$4:$V$364=1))</f>
        <v>0</v>
      </c>
      <c r="P214" s="642">
        <f>SUMPRODUCT((事故データ!$AO$4:$AO$364=P$181)*(事故データ!$O$4:$O$364=$C$180)*(事故データ!$X$4:$X$364=$C214)*(事故データ!$V$4:$V$364=1))</f>
        <v>0</v>
      </c>
      <c r="Q214" s="642">
        <f>SUMPRODUCT((事故データ!$AO$4:$AO$364=Q$181)*(事故データ!$O$4:$O$364=$C$180)*(事故データ!$X$4:$X$364=$C214)*(事故データ!$V$4:$V$364=1))</f>
        <v>0</v>
      </c>
      <c r="R214" s="642">
        <f>SUMPRODUCT((事故データ!$AO$4:$AO$364=R$181)*(事故データ!$O$4:$O$364=$C$180)*(事故データ!$X$4:$X$364=$C214)*(事故データ!$V$4:$V$364=1))</f>
        <v>0</v>
      </c>
      <c r="S214" s="642">
        <f>SUMPRODUCT((事故データ!$AO$4:$AO$364=S$181)*(事故データ!$O$4:$O$364=$C$180)*(事故データ!$X$4:$X$364=$C214)*(事故データ!$V$4:$V$364=1))</f>
        <v>0</v>
      </c>
      <c r="T214" s="642">
        <f>SUMPRODUCT((事故データ!$AO$4:$AO$364=T$181)*(事故データ!$O$4:$O$364=$C$180)*(事故データ!$X$4:$X$364=$C214)*(事故データ!$V$4:$V$364=1))</f>
        <v>0</v>
      </c>
      <c r="U214" s="642">
        <f>SUMPRODUCT((事故データ!$AO$4:$AO$364=U$181)*(事故データ!$O$4:$O$364=$C$180)*(事故データ!$X$4:$X$364=$C214)*(事故データ!$V$4:$V$364=1))</f>
        <v>0</v>
      </c>
      <c r="V214" s="642">
        <f>SUMPRODUCT((事故データ!$AO$4:$AO$364=V$181)*(事故データ!$O$4:$O$364=$C$180)*(事故データ!$X$4:$X$364=$C214)*(事故データ!$V$4:$V$364=1))</f>
        <v>0</v>
      </c>
      <c r="W214" s="642">
        <f>SUMPRODUCT((事故データ!$AO$4:$AO$364=W$181)*(事故データ!$O$4:$O$364=$C$180)*(事故データ!$X$4:$X$364=$C214)*(事故データ!$V$4:$V$364=1))</f>
        <v>0</v>
      </c>
      <c r="X214" s="642">
        <f>SUMPRODUCT((事故データ!$AO$4:$AO$364=X$181)*(事故データ!$O$4:$O$364=$C$180)*(事故データ!$X$4:$X$364=$C214)*(事故データ!$V$4:$V$364=1))</f>
        <v>0</v>
      </c>
      <c r="Y214" s="642">
        <f>SUMPRODUCT((事故データ!$AO$4:$AO$364=Y$181)*(事故データ!$O$4:$O$364=$C$180)*(事故データ!$X$4:$X$364=$C214)*(事故データ!$V$4:$V$364=1))</f>
        <v>0</v>
      </c>
      <c r="Z214" s="642">
        <f>SUMPRODUCT((事故データ!$AO$4:$AO$364=Z$181)*(事故データ!$O$4:$O$364=$C$180)*(事故データ!$X$4:$X$364=$C214)*(事故データ!$V$4:$V$364=1))</f>
        <v>0</v>
      </c>
      <c r="AA214" s="642">
        <f>SUMPRODUCT((事故データ!$AO$4:$AO$364=AA$181)*(事故データ!$O$4:$O$364=$C$180)*(事故データ!$X$4:$X$364=$C214)*(事故データ!$V$4:$V$364=1))</f>
        <v>0</v>
      </c>
      <c r="AB214" s="642">
        <f>SUMPRODUCT((事故データ!$AO$4:$AO$364=AB$181)*(事故データ!$O$4:$O$364=$C$180)*(事故データ!$X$4:$X$364=$C214)*(事故データ!$V$4:$V$364=1))</f>
        <v>0</v>
      </c>
      <c r="AC214" s="642">
        <f>SUMPRODUCT((事故データ!$AO$4:$AO$364=AC$181)*(事故データ!$O$4:$O$364=$C$180)*(事故データ!$X$4:$X$364=$C214)*(事故データ!$V$4:$V$364=1))</f>
        <v>0</v>
      </c>
      <c r="AD214" s="643">
        <f>SUMPRODUCT((事故データ!$AO$4:$AO$364=AD$181)*(事故データ!$O$4:$O$364=$C$180)*(事故データ!$X$4:$X$364=$C214)*(事故データ!$V$4:$V$364=1))</f>
        <v>0</v>
      </c>
    </row>
    <row r="215" spans="1:30">
      <c r="C215" s="639">
        <f t="shared" si="41"/>
        <v>0</v>
      </c>
      <c r="D215" s="356">
        <f t="shared" si="42"/>
        <v>0</v>
      </c>
      <c r="E215" s="640">
        <f t="shared" si="43"/>
        <v>0</v>
      </c>
      <c r="F215" s="641">
        <f>SUMPRODUCT((事故データ!$AO$4:$AO$364=F$181)*(事故データ!$O$4:$O$364=$C$180)*(事故データ!$X$4:$X$364=$C215)*(事故データ!$V$4:$V$364=1))</f>
        <v>0</v>
      </c>
      <c r="G215" s="642">
        <f>SUMPRODUCT((事故データ!$AO$4:$AO$364=G$181)*(事故データ!$O$4:$O$364=$C$180)*(事故データ!$X$4:$X$364=$C215)*(事故データ!$V$4:$V$364=1))</f>
        <v>0</v>
      </c>
      <c r="H215" s="642">
        <f>SUMPRODUCT((事故データ!$AO$4:$AO$364=H$181)*(事故データ!$O$4:$O$364=$C$180)*(事故データ!$X$4:$X$364=$C215)*(事故データ!$V$4:$V$364=1))</f>
        <v>0</v>
      </c>
      <c r="I215" s="642">
        <f>SUMPRODUCT((事故データ!$AO$4:$AO$364=I$181)*(事故データ!$O$4:$O$364=$C$180)*(事故データ!$X$4:$X$364=$C215)*(事故データ!$V$4:$V$364=1))</f>
        <v>0</v>
      </c>
      <c r="J215" s="642">
        <f>SUMPRODUCT((事故データ!$AO$4:$AO$364=J$181)*(事故データ!$O$4:$O$364=$C$180)*(事故データ!$X$4:$X$364=$C215)*(事故データ!$V$4:$V$364=1))</f>
        <v>0</v>
      </c>
      <c r="K215" s="642">
        <f>SUMPRODUCT((事故データ!$AO$4:$AO$364=K$181)*(事故データ!$O$4:$O$364=$C$180)*(事故データ!$X$4:$X$364=$C215)*(事故データ!$V$4:$V$364=1))</f>
        <v>0</v>
      </c>
      <c r="L215" s="642">
        <f>SUMPRODUCT((事故データ!$AO$4:$AO$364=L$181)*(事故データ!$O$4:$O$364=$C$180)*(事故データ!$X$4:$X$364=$C215)*(事故データ!$V$4:$V$364=1))</f>
        <v>0</v>
      </c>
      <c r="M215" s="642">
        <f>SUMPRODUCT((事故データ!$AO$4:$AO$364=M$181)*(事故データ!$O$4:$O$364=$C$180)*(事故データ!$X$4:$X$364=$C215)*(事故データ!$V$4:$V$364=1))</f>
        <v>0</v>
      </c>
      <c r="N215" s="642">
        <f>SUMPRODUCT((事故データ!$AO$4:$AO$364=N$181)*(事故データ!$O$4:$O$364=$C$180)*(事故データ!$X$4:$X$364=$C215)*(事故データ!$V$4:$V$364=1))</f>
        <v>0</v>
      </c>
      <c r="O215" s="642">
        <f>SUMPRODUCT((事故データ!$AO$4:$AO$364=O$181)*(事故データ!$O$4:$O$364=$C$180)*(事故データ!$X$4:$X$364=$C215)*(事故データ!$V$4:$V$364=1))</f>
        <v>0</v>
      </c>
      <c r="P215" s="642">
        <f>SUMPRODUCT((事故データ!$AO$4:$AO$364=P$181)*(事故データ!$O$4:$O$364=$C$180)*(事故データ!$X$4:$X$364=$C215)*(事故データ!$V$4:$V$364=1))</f>
        <v>0</v>
      </c>
      <c r="Q215" s="642">
        <f>SUMPRODUCT((事故データ!$AO$4:$AO$364=Q$181)*(事故データ!$O$4:$O$364=$C$180)*(事故データ!$X$4:$X$364=$C215)*(事故データ!$V$4:$V$364=1))</f>
        <v>0</v>
      </c>
      <c r="R215" s="642">
        <f>SUMPRODUCT((事故データ!$AO$4:$AO$364=R$181)*(事故データ!$O$4:$O$364=$C$180)*(事故データ!$X$4:$X$364=$C215)*(事故データ!$V$4:$V$364=1))</f>
        <v>0</v>
      </c>
      <c r="S215" s="642">
        <f>SUMPRODUCT((事故データ!$AO$4:$AO$364=S$181)*(事故データ!$O$4:$O$364=$C$180)*(事故データ!$X$4:$X$364=$C215)*(事故データ!$V$4:$V$364=1))</f>
        <v>0</v>
      </c>
      <c r="T215" s="642">
        <f>SUMPRODUCT((事故データ!$AO$4:$AO$364=T$181)*(事故データ!$O$4:$O$364=$C$180)*(事故データ!$X$4:$X$364=$C215)*(事故データ!$V$4:$V$364=1))</f>
        <v>0</v>
      </c>
      <c r="U215" s="642">
        <f>SUMPRODUCT((事故データ!$AO$4:$AO$364=U$181)*(事故データ!$O$4:$O$364=$C$180)*(事故データ!$X$4:$X$364=$C215)*(事故データ!$V$4:$V$364=1))</f>
        <v>0</v>
      </c>
      <c r="V215" s="642">
        <f>SUMPRODUCT((事故データ!$AO$4:$AO$364=V$181)*(事故データ!$O$4:$O$364=$C$180)*(事故データ!$X$4:$X$364=$C215)*(事故データ!$V$4:$V$364=1))</f>
        <v>0</v>
      </c>
      <c r="W215" s="642">
        <f>SUMPRODUCT((事故データ!$AO$4:$AO$364=W$181)*(事故データ!$O$4:$O$364=$C$180)*(事故データ!$X$4:$X$364=$C215)*(事故データ!$V$4:$V$364=1))</f>
        <v>0</v>
      </c>
      <c r="X215" s="642">
        <f>SUMPRODUCT((事故データ!$AO$4:$AO$364=X$181)*(事故データ!$O$4:$O$364=$C$180)*(事故データ!$X$4:$X$364=$C215)*(事故データ!$V$4:$V$364=1))</f>
        <v>0</v>
      </c>
      <c r="Y215" s="642">
        <f>SUMPRODUCT((事故データ!$AO$4:$AO$364=Y$181)*(事故データ!$O$4:$O$364=$C$180)*(事故データ!$X$4:$X$364=$C215)*(事故データ!$V$4:$V$364=1))</f>
        <v>0</v>
      </c>
      <c r="Z215" s="642">
        <f>SUMPRODUCT((事故データ!$AO$4:$AO$364=Z$181)*(事故データ!$O$4:$O$364=$C$180)*(事故データ!$X$4:$X$364=$C215)*(事故データ!$V$4:$V$364=1))</f>
        <v>0</v>
      </c>
      <c r="AA215" s="642">
        <f>SUMPRODUCT((事故データ!$AO$4:$AO$364=AA$181)*(事故データ!$O$4:$O$364=$C$180)*(事故データ!$X$4:$X$364=$C215)*(事故データ!$V$4:$V$364=1))</f>
        <v>0</v>
      </c>
      <c r="AB215" s="642">
        <f>SUMPRODUCT((事故データ!$AO$4:$AO$364=AB$181)*(事故データ!$O$4:$O$364=$C$180)*(事故データ!$X$4:$X$364=$C215)*(事故データ!$V$4:$V$364=1))</f>
        <v>0</v>
      </c>
      <c r="AC215" s="642">
        <f>SUMPRODUCT((事故データ!$AO$4:$AO$364=AC$181)*(事故データ!$O$4:$O$364=$C$180)*(事故データ!$X$4:$X$364=$C215)*(事故データ!$V$4:$V$364=1))</f>
        <v>0</v>
      </c>
      <c r="AD215" s="643">
        <f>SUMPRODUCT((事故データ!$AO$4:$AO$364=AD$181)*(事故データ!$O$4:$O$364=$C$180)*(事故データ!$X$4:$X$364=$C215)*(事故データ!$V$4:$V$364=1))</f>
        <v>0</v>
      </c>
    </row>
    <row r="216" spans="1:30">
      <c r="C216" s="639">
        <f t="shared" si="41"/>
        <v>0</v>
      </c>
      <c r="D216" s="356">
        <f t="shared" si="42"/>
        <v>0</v>
      </c>
      <c r="E216" s="640">
        <f t="shared" si="43"/>
        <v>0</v>
      </c>
      <c r="F216" s="641">
        <f>SUMPRODUCT((事故データ!$AO$4:$AO$364=F$181)*(事故データ!$O$4:$O$364=$C$180)*(事故データ!$X$4:$X$364=$C216)*(事故データ!$V$4:$V$364=1))</f>
        <v>0</v>
      </c>
      <c r="G216" s="642">
        <f>SUMPRODUCT((事故データ!$AO$4:$AO$364=G$181)*(事故データ!$O$4:$O$364=$C$180)*(事故データ!$X$4:$X$364=$C216)*(事故データ!$V$4:$V$364=1))</f>
        <v>0</v>
      </c>
      <c r="H216" s="642">
        <f>SUMPRODUCT((事故データ!$AO$4:$AO$364=H$181)*(事故データ!$O$4:$O$364=$C$180)*(事故データ!$X$4:$X$364=$C216)*(事故データ!$V$4:$V$364=1))</f>
        <v>0</v>
      </c>
      <c r="I216" s="642">
        <f>SUMPRODUCT((事故データ!$AO$4:$AO$364=I$181)*(事故データ!$O$4:$O$364=$C$180)*(事故データ!$X$4:$X$364=$C216)*(事故データ!$V$4:$V$364=1))</f>
        <v>0</v>
      </c>
      <c r="J216" s="642">
        <f>SUMPRODUCT((事故データ!$AO$4:$AO$364=J$181)*(事故データ!$O$4:$O$364=$C$180)*(事故データ!$X$4:$X$364=$C216)*(事故データ!$V$4:$V$364=1))</f>
        <v>0</v>
      </c>
      <c r="K216" s="642">
        <f>SUMPRODUCT((事故データ!$AO$4:$AO$364=K$181)*(事故データ!$O$4:$O$364=$C$180)*(事故データ!$X$4:$X$364=$C216)*(事故データ!$V$4:$V$364=1))</f>
        <v>0</v>
      </c>
      <c r="L216" s="642">
        <f>SUMPRODUCT((事故データ!$AO$4:$AO$364=L$181)*(事故データ!$O$4:$O$364=$C$180)*(事故データ!$X$4:$X$364=$C216)*(事故データ!$V$4:$V$364=1))</f>
        <v>0</v>
      </c>
      <c r="M216" s="642">
        <f>SUMPRODUCT((事故データ!$AO$4:$AO$364=M$181)*(事故データ!$O$4:$O$364=$C$180)*(事故データ!$X$4:$X$364=$C216)*(事故データ!$V$4:$V$364=1))</f>
        <v>0</v>
      </c>
      <c r="N216" s="642">
        <f>SUMPRODUCT((事故データ!$AO$4:$AO$364=N$181)*(事故データ!$O$4:$O$364=$C$180)*(事故データ!$X$4:$X$364=$C216)*(事故データ!$V$4:$V$364=1))</f>
        <v>0</v>
      </c>
      <c r="O216" s="642">
        <f>SUMPRODUCT((事故データ!$AO$4:$AO$364=O$181)*(事故データ!$O$4:$O$364=$C$180)*(事故データ!$X$4:$X$364=$C216)*(事故データ!$V$4:$V$364=1))</f>
        <v>0</v>
      </c>
      <c r="P216" s="642">
        <f>SUMPRODUCT((事故データ!$AO$4:$AO$364=P$181)*(事故データ!$O$4:$O$364=$C$180)*(事故データ!$X$4:$X$364=$C216)*(事故データ!$V$4:$V$364=1))</f>
        <v>0</v>
      </c>
      <c r="Q216" s="642">
        <f>SUMPRODUCT((事故データ!$AO$4:$AO$364=Q$181)*(事故データ!$O$4:$O$364=$C$180)*(事故データ!$X$4:$X$364=$C216)*(事故データ!$V$4:$V$364=1))</f>
        <v>0</v>
      </c>
      <c r="R216" s="642">
        <f>SUMPRODUCT((事故データ!$AO$4:$AO$364=R$181)*(事故データ!$O$4:$O$364=$C$180)*(事故データ!$X$4:$X$364=$C216)*(事故データ!$V$4:$V$364=1))</f>
        <v>0</v>
      </c>
      <c r="S216" s="642">
        <f>SUMPRODUCT((事故データ!$AO$4:$AO$364=S$181)*(事故データ!$O$4:$O$364=$C$180)*(事故データ!$X$4:$X$364=$C216)*(事故データ!$V$4:$V$364=1))</f>
        <v>0</v>
      </c>
      <c r="T216" s="642">
        <f>SUMPRODUCT((事故データ!$AO$4:$AO$364=T$181)*(事故データ!$O$4:$O$364=$C$180)*(事故データ!$X$4:$X$364=$C216)*(事故データ!$V$4:$V$364=1))</f>
        <v>0</v>
      </c>
      <c r="U216" s="642">
        <f>SUMPRODUCT((事故データ!$AO$4:$AO$364=U$181)*(事故データ!$O$4:$O$364=$C$180)*(事故データ!$X$4:$X$364=$C216)*(事故データ!$V$4:$V$364=1))</f>
        <v>0</v>
      </c>
      <c r="V216" s="642">
        <f>SUMPRODUCT((事故データ!$AO$4:$AO$364=V$181)*(事故データ!$O$4:$O$364=$C$180)*(事故データ!$X$4:$X$364=$C216)*(事故データ!$V$4:$V$364=1))</f>
        <v>0</v>
      </c>
      <c r="W216" s="642">
        <f>SUMPRODUCT((事故データ!$AO$4:$AO$364=W$181)*(事故データ!$O$4:$O$364=$C$180)*(事故データ!$X$4:$X$364=$C216)*(事故データ!$V$4:$V$364=1))</f>
        <v>0</v>
      </c>
      <c r="X216" s="642">
        <f>SUMPRODUCT((事故データ!$AO$4:$AO$364=X$181)*(事故データ!$O$4:$O$364=$C$180)*(事故データ!$X$4:$X$364=$C216)*(事故データ!$V$4:$V$364=1))</f>
        <v>0</v>
      </c>
      <c r="Y216" s="642">
        <f>SUMPRODUCT((事故データ!$AO$4:$AO$364=Y$181)*(事故データ!$O$4:$O$364=$C$180)*(事故データ!$X$4:$X$364=$C216)*(事故データ!$V$4:$V$364=1))</f>
        <v>0</v>
      </c>
      <c r="Z216" s="642">
        <f>SUMPRODUCT((事故データ!$AO$4:$AO$364=Z$181)*(事故データ!$O$4:$O$364=$C$180)*(事故データ!$X$4:$X$364=$C216)*(事故データ!$V$4:$V$364=1))</f>
        <v>0</v>
      </c>
      <c r="AA216" s="642">
        <f>SUMPRODUCT((事故データ!$AO$4:$AO$364=AA$181)*(事故データ!$O$4:$O$364=$C$180)*(事故データ!$X$4:$X$364=$C216)*(事故データ!$V$4:$V$364=1))</f>
        <v>0</v>
      </c>
      <c r="AB216" s="642">
        <f>SUMPRODUCT((事故データ!$AO$4:$AO$364=AB$181)*(事故データ!$O$4:$O$364=$C$180)*(事故データ!$X$4:$X$364=$C216)*(事故データ!$V$4:$V$364=1))</f>
        <v>0</v>
      </c>
      <c r="AC216" s="642">
        <f>SUMPRODUCT((事故データ!$AO$4:$AO$364=AC$181)*(事故データ!$O$4:$O$364=$C$180)*(事故データ!$X$4:$X$364=$C216)*(事故データ!$V$4:$V$364=1))</f>
        <v>0</v>
      </c>
      <c r="AD216" s="643">
        <f>SUMPRODUCT((事故データ!$AO$4:$AO$364=AD$181)*(事故データ!$O$4:$O$364=$C$180)*(事故データ!$X$4:$X$364=$C216)*(事故データ!$V$4:$V$364=1))</f>
        <v>0</v>
      </c>
    </row>
    <row r="217" spans="1:30">
      <c r="C217" s="639">
        <f t="shared" si="41"/>
        <v>0</v>
      </c>
      <c r="D217" s="356">
        <f t="shared" si="42"/>
        <v>0</v>
      </c>
      <c r="E217" s="640">
        <f t="shared" si="43"/>
        <v>0</v>
      </c>
      <c r="F217" s="641">
        <f>SUMPRODUCT((事故データ!$AO$4:$AO$364=F$181)*(事故データ!$O$4:$O$364=$C$180)*(事故データ!$X$4:$X$364=$C217)*(事故データ!$V$4:$V$364=1))</f>
        <v>0</v>
      </c>
      <c r="G217" s="642">
        <f>SUMPRODUCT((事故データ!$AO$4:$AO$364=G$181)*(事故データ!$O$4:$O$364=$C$180)*(事故データ!$X$4:$X$364=$C217)*(事故データ!$V$4:$V$364=1))</f>
        <v>0</v>
      </c>
      <c r="H217" s="642">
        <f>SUMPRODUCT((事故データ!$AO$4:$AO$364=H$181)*(事故データ!$O$4:$O$364=$C$180)*(事故データ!$X$4:$X$364=$C217)*(事故データ!$V$4:$V$364=1))</f>
        <v>0</v>
      </c>
      <c r="I217" s="642">
        <f>SUMPRODUCT((事故データ!$AO$4:$AO$364=I$181)*(事故データ!$O$4:$O$364=$C$180)*(事故データ!$X$4:$X$364=$C217)*(事故データ!$V$4:$V$364=1))</f>
        <v>0</v>
      </c>
      <c r="J217" s="642">
        <f>SUMPRODUCT((事故データ!$AO$4:$AO$364=J$181)*(事故データ!$O$4:$O$364=$C$180)*(事故データ!$X$4:$X$364=$C217)*(事故データ!$V$4:$V$364=1))</f>
        <v>0</v>
      </c>
      <c r="K217" s="642">
        <f>SUMPRODUCT((事故データ!$AO$4:$AO$364=K$181)*(事故データ!$O$4:$O$364=$C$180)*(事故データ!$X$4:$X$364=$C217)*(事故データ!$V$4:$V$364=1))</f>
        <v>0</v>
      </c>
      <c r="L217" s="642">
        <f>SUMPRODUCT((事故データ!$AO$4:$AO$364=L$181)*(事故データ!$O$4:$O$364=$C$180)*(事故データ!$X$4:$X$364=$C217)*(事故データ!$V$4:$V$364=1))</f>
        <v>0</v>
      </c>
      <c r="M217" s="642">
        <f>SUMPRODUCT((事故データ!$AO$4:$AO$364=M$181)*(事故データ!$O$4:$O$364=$C$180)*(事故データ!$X$4:$X$364=$C217)*(事故データ!$V$4:$V$364=1))</f>
        <v>0</v>
      </c>
      <c r="N217" s="642">
        <f>SUMPRODUCT((事故データ!$AO$4:$AO$364=N$181)*(事故データ!$O$4:$O$364=$C$180)*(事故データ!$X$4:$X$364=$C217)*(事故データ!$V$4:$V$364=1))</f>
        <v>0</v>
      </c>
      <c r="O217" s="642">
        <f>SUMPRODUCT((事故データ!$AO$4:$AO$364=O$181)*(事故データ!$O$4:$O$364=$C$180)*(事故データ!$X$4:$X$364=$C217)*(事故データ!$V$4:$V$364=1))</f>
        <v>0</v>
      </c>
      <c r="P217" s="642">
        <f>SUMPRODUCT((事故データ!$AO$4:$AO$364=P$181)*(事故データ!$O$4:$O$364=$C$180)*(事故データ!$X$4:$X$364=$C217)*(事故データ!$V$4:$V$364=1))</f>
        <v>0</v>
      </c>
      <c r="Q217" s="642">
        <f>SUMPRODUCT((事故データ!$AO$4:$AO$364=Q$181)*(事故データ!$O$4:$O$364=$C$180)*(事故データ!$X$4:$X$364=$C217)*(事故データ!$V$4:$V$364=1))</f>
        <v>0</v>
      </c>
      <c r="R217" s="642">
        <f>SUMPRODUCT((事故データ!$AO$4:$AO$364=R$181)*(事故データ!$O$4:$O$364=$C$180)*(事故データ!$X$4:$X$364=$C217)*(事故データ!$V$4:$V$364=1))</f>
        <v>0</v>
      </c>
      <c r="S217" s="642">
        <f>SUMPRODUCT((事故データ!$AO$4:$AO$364=S$181)*(事故データ!$O$4:$O$364=$C$180)*(事故データ!$X$4:$X$364=$C217)*(事故データ!$V$4:$V$364=1))</f>
        <v>0</v>
      </c>
      <c r="T217" s="642">
        <f>SUMPRODUCT((事故データ!$AO$4:$AO$364=T$181)*(事故データ!$O$4:$O$364=$C$180)*(事故データ!$X$4:$X$364=$C217)*(事故データ!$V$4:$V$364=1))</f>
        <v>0</v>
      </c>
      <c r="U217" s="642">
        <f>SUMPRODUCT((事故データ!$AO$4:$AO$364=U$181)*(事故データ!$O$4:$O$364=$C$180)*(事故データ!$X$4:$X$364=$C217)*(事故データ!$V$4:$V$364=1))</f>
        <v>0</v>
      </c>
      <c r="V217" s="642">
        <f>SUMPRODUCT((事故データ!$AO$4:$AO$364=V$181)*(事故データ!$O$4:$O$364=$C$180)*(事故データ!$X$4:$X$364=$C217)*(事故データ!$V$4:$V$364=1))</f>
        <v>0</v>
      </c>
      <c r="W217" s="642">
        <f>SUMPRODUCT((事故データ!$AO$4:$AO$364=W$181)*(事故データ!$O$4:$O$364=$C$180)*(事故データ!$X$4:$X$364=$C217)*(事故データ!$V$4:$V$364=1))</f>
        <v>0</v>
      </c>
      <c r="X217" s="642">
        <f>SUMPRODUCT((事故データ!$AO$4:$AO$364=X$181)*(事故データ!$O$4:$O$364=$C$180)*(事故データ!$X$4:$X$364=$C217)*(事故データ!$V$4:$V$364=1))</f>
        <v>0</v>
      </c>
      <c r="Y217" s="642">
        <f>SUMPRODUCT((事故データ!$AO$4:$AO$364=Y$181)*(事故データ!$O$4:$O$364=$C$180)*(事故データ!$X$4:$X$364=$C217)*(事故データ!$V$4:$V$364=1))</f>
        <v>0</v>
      </c>
      <c r="Z217" s="642">
        <f>SUMPRODUCT((事故データ!$AO$4:$AO$364=Z$181)*(事故データ!$O$4:$O$364=$C$180)*(事故データ!$X$4:$X$364=$C217)*(事故データ!$V$4:$V$364=1))</f>
        <v>0</v>
      </c>
      <c r="AA217" s="642">
        <f>SUMPRODUCT((事故データ!$AO$4:$AO$364=AA$181)*(事故データ!$O$4:$O$364=$C$180)*(事故データ!$X$4:$X$364=$C217)*(事故データ!$V$4:$V$364=1))</f>
        <v>0</v>
      </c>
      <c r="AB217" s="642">
        <f>SUMPRODUCT((事故データ!$AO$4:$AO$364=AB$181)*(事故データ!$O$4:$O$364=$C$180)*(事故データ!$X$4:$X$364=$C217)*(事故データ!$V$4:$V$364=1))</f>
        <v>0</v>
      </c>
      <c r="AC217" s="642">
        <f>SUMPRODUCT((事故データ!$AO$4:$AO$364=AC$181)*(事故データ!$O$4:$O$364=$C$180)*(事故データ!$X$4:$X$364=$C217)*(事故データ!$V$4:$V$364=1))</f>
        <v>0</v>
      </c>
      <c r="AD217" s="643">
        <f>SUMPRODUCT((事故データ!$AO$4:$AO$364=AD$181)*(事故データ!$O$4:$O$364=$C$180)*(事故データ!$X$4:$X$364=$C217)*(事故データ!$V$4:$V$364=1))</f>
        <v>0</v>
      </c>
    </row>
    <row r="218" spans="1:30">
      <c r="C218" s="639">
        <f t="shared" si="41"/>
        <v>0</v>
      </c>
      <c r="D218" s="356">
        <f t="shared" si="42"/>
        <v>0</v>
      </c>
      <c r="E218" s="640">
        <f t="shared" si="43"/>
        <v>0</v>
      </c>
      <c r="F218" s="641">
        <f>SUMPRODUCT((事故データ!$AO$4:$AO$364=F$181)*(事故データ!$O$4:$O$364=$C$180)*(事故データ!$X$4:$X$364=$C218)*(事故データ!$V$4:$V$364=1))</f>
        <v>0</v>
      </c>
      <c r="G218" s="642">
        <f>SUMPRODUCT((事故データ!$AO$4:$AO$364=G$181)*(事故データ!$O$4:$O$364=$C$180)*(事故データ!$X$4:$X$364=$C218)*(事故データ!$V$4:$V$364=1))</f>
        <v>0</v>
      </c>
      <c r="H218" s="642">
        <f>SUMPRODUCT((事故データ!$AO$4:$AO$364=H$181)*(事故データ!$O$4:$O$364=$C$180)*(事故データ!$X$4:$X$364=$C218)*(事故データ!$V$4:$V$364=1))</f>
        <v>0</v>
      </c>
      <c r="I218" s="642">
        <f>SUMPRODUCT((事故データ!$AO$4:$AO$364=I$181)*(事故データ!$O$4:$O$364=$C$180)*(事故データ!$X$4:$X$364=$C218)*(事故データ!$V$4:$V$364=1))</f>
        <v>0</v>
      </c>
      <c r="J218" s="642">
        <f>SUMPRODUCT((事故データ!$AO$4:$AO$364=J$181)*(事故データ!$O$4:$O$364=$C$180)*(事故データ!$X$4:$X$364=$C218)*(事故データ!$V$4:$V$364=1))</f>
        <v>0</v>
      </c>
      <c r="K218" s="642">
        <f>SUMPRODUCT((事故データ!$AO$4:$AO$364=K$181)*(事故データ!$O$4:$O$364=$C$180)*(事故データ!$X$4:$X$364=$C218)*(事故データ!$V$4:$V$364=1))</f>
        <v>0</v>
      </c>
      <c r="L218" s="642">
        <f>SUMPRODUCT((事故データ!$AO$4:$AO$364=L$181)*(事故データ!$O$4:$O$364=$C$180)*(事故データ!$X$4:$X$364=$C218)*(事故データ!$V$4:$V$364=1))</f>
        <v>0</v>
      </c>
      <c r="M218" s="642">
        <f>SUMPRODUCT((事故データ!$AO$4:$AO$364=M$181)*(事故データ!$O$4:$O$364=$C$180)*(事故データ!$X$4:$X$364=$C218)*(事故データ!$V$4:$V$364=1))</f>
        <v>0</v>
      </c>
      <c r="N218" s="642">
        <f>SUMPRODUCT((事故データ!$AO$4:$AO$364=N$181)*(事故データ!$O$4:$O$364=$C$180)*(事故データ!$X$4:$X$364=$C218)*(事故データ!$V$4:$V$364=1))</f>
        <v>0</v>
      </c>
      <c r="O218" s="642">
        <f>SUMPRODUCT((事故データ!$AO$4:$AO$364=O$181)*(事故データ!$O$4:$O$364=$C$180)*(事故データ!$X$4:$X$364=$C218)*(事故データ!$V$4:$V$364=1))</f>
        <v>0</v>
      </c>
      <c r="P218" s="642">
        <f>SUMPRODUCT((事故データ!$AO$4:$AO$364=P$181)*(事故データ!$O$4:$O$364=$C$180)*(事故データ!$X$4:$X$364=$C218)*(事故データ!$V$4:$V$364=1))</f>
        <v>0</v>
      </c>
      <c r="Q218" s="642">
        <f>SUMPRODUCT((事故データ!$AO$4:$AO$364=Q$181)*(事故データ!$O$4:$O$364=$C$180)*(事故データ!$X$4:$X$364=$C218)*(事故データ!$V$4:$V$364=1))</f>
        <v>0</v>
      </c>
      <c r="R218" s="642">
        <f>SUMPRODUCT((事故データ!$AO$4:$AO$364=R$181)*(事故データ!$O$4:$O$364=$C$180)*(事故データ!$X$4:$X$364=$C218)*(事故データ!$V$4:$V$364=1))</f>
        <v>0</v>
      </c>
      <c r="S218" s="642">
        <f>SUMPRODUCT((事故データ!$AO$4:$AO$364=S$181)*(事故データ!$O$4:$O$364=$C$180)*(事故データ!$X$4:$X$364=$C218)*(事故データ!$V$4:$V$364=1))</f>
        <v>0</v>
      </c>
      <c r="T218" s="642">
        <f>SUMPRODUCT((事故データ!$AO$4:$AO$364=T$181)*(事故データ!$O$4:$O$364=$C$180)*(事故データ!$X$4:$X$364=$C218)*(事故データ!$V$4:$V$364=1))</f>
        <v>0</v>
      </c>
      <c r="U218" s="642">
        <f>SUMPRODUCT((事故データ!$AO$4:$AO$364=U$181)*(事故データ!$O$4:$O$364=$C$180)*(事故データ!$X$4:$X$364=$C218)*(事故データ!$V$4:$V$364=1))</f>
        <v>0</v>
      </c>
      <c r="V218" s="642">
        <f>SUMPRODUCT((事故データ!$AO$4:$AO$364=V$181)*(事故データ!$O$4:$O$364=$C$180)*(事故データ!$X$4:$X$364=$C218)*(事故データ!$V$4:$V$364=1))</f>
        <v>0</v>
      </c>
      <c r="W218" s="642">
        <f>SUMPRODUCT((事故データ!$AO$4:$AO$364=W$181)*(事故データ!$O$4:$O$364=$C$180)*(事故データ!$X$4:$X$364=$C218)*(事故データ!$V$4:$V$364=1))</f>
        <v>0</v>
      </c>
      <c r="X218" s="642">
        <f>SUMPRODUCT((事故データ!$AO$4:$AO$364=X$181)*(事故データ!$O$4:$O$364=$C$180)*(事故データ!$X$4:$X$364=$C218)*(事故データ!$V$4:$V$364=1))</f>
        <v>0</v>
      </c>
      <c r="Y218" s="642">
        <f>SUMPRODUCT((事故データ!$AO$4:$AO$364=Y$181)*(事故データ!$O$4:$O$364=$C$180)*(事故データ!$X$4:$X$364=$C218)*(事故データ!$V$4:$V$364=1))</f>
        <v>0</v>
      </c>
      <c r="Z218" s="642">
        <f>SUMPRODUCT((事故データ!$AO$4:$AO$364=Z$181)*(事故データ!$O$4:$O$364=$C$180)*(事故データ!$X$4:$X$364=$C218)*(事故データ!$V$4:$V$364=1))</f>
        <v>0</v>
      </c>
      <c r="AA218" s="642">
        <f>SUMPRODUCT((事故データ!$AO$4:$AO$364=AA$181)*(事故データ!$O$4:$O$364=$C$180)*(事故データ!$X$4:$X$364=$C218)*(事故データ!$V$4:$V$364=1))</f>
        <v>0</v>
      </c>
      <c r="AB218" s="642">
        <f>SUMPRODUCT((事故データ!$AO$4:$AO$364=AB$181)*(事故データ!$O$4:$O$364=$C$180)*(事故データ!$X$4:$X$364=$C218)*(事故データ!$V$4:$V$364=1))</f>
        <v>0</v>
      </c>
      <c r="AC218" s="642">
        <f>SUMPRODUCT((事故データ!$AO$4:$AO$364=AC$181)*(事故データ!$O$4:$O$364=$C$180)*(事故データ!$X$4:$X$364=$C218)*(事故データ!$V$4:$V$364=1))</f>
        <v>0</v>
      </c>
      <c r="AD218" s="643">
        <f>SUMPRODUCT((事故データ!$AO$4:$AO$364=AD$181)*(事故データ!$O$4:$O$364=$C$180)*(事故データ!$X$4:$X$364=$C218)*(事故データ!$V$4:$V$364=1))</f>
        <v>0</v>
      </c>
    </row>
    <row r="219" spans="1:30">
      <c r="C219" s="639">
        <f t="shared" si="41"/>
        <v>0</v>
      </c>
      <c r="D219" s="356">
        <f t="shared" si="42"/>
        <v>0</v>
      </c>
      <c r="E219" s="640">
        <f t="shared" si="43"/>
        <v>0</v>
      </c>
      <c r="F219" s="641">
        <f>SUMPRODUCT((事故データ!$AO$4:$AO$364=F$181)*(事故データ!$O$4:$O$364=$C$180)*(事故データ!$X$4:$X$364=$C219)*(事故データ!$V$4:$V$364=1))</f>
        <v>0</v>
      </c>
      <c r="G219" s="642">
        <f>SUMPRODUCT((事故データ!$AO$4:$AO$364=G$181)*(事故データ!$O$4:$O$364=$C$180)*(事故データ!$X$4:$X$364=$C219)*(事故データ!$V$4:$V$364=1))</f>
        <v>0</v>
      </c>
      <c r="H219" s="642">
        <f>SUMPRODUCT((事故データ!$AO$4:$AO$364=H$181)*(事故データ!$O$4:$O$364=$C$180)*(事故データ!$X$4:$X$364=$C219)*(事故データ!$V$4:$V$364=1))</f>
        <v>0</v>
      </c>
      <c r="I219" s="642">
        <f>SUMPRODUCT((事故データ!$AO$4:$AO$364=I$181)*(事故データ!$O$4:$O$364=$C$180)*(事故データ!$X$4:$X$364=$C219)*(事故データ!$V$4:$V$364=1))</f>
        <v>0</v>
      </c>
      <c r="J219" s="642">
        <f>SUMPRODUCT((事故データ!$AO$4:$AO$364=J$181)*(事故データ!$O$4:$O$364=$C$180)*(事故データ!$X$4:$X$364=$C219)*(事故データ!$V$4:$V$364=1))</f>
        <v>0</v>
      </c>
      <c r="K219" s="642">
        <f>SUMPRODUCT((事故データ!$AO$4:$AO$364=K$181)*(事故データ!$O$4:$O$364=$C$180)*(事故データ!$X$4:$X$364=$C219)*(事故データ!$V$4:$V$364=1))</f>
        <v>0</v>
      </c>
      <c r="L219" s="642">
        <f>SUMPRODUCT((事故データ!$AO$4:$AO$364=L$181)*(事故データ!$O$4:$O$364=$C$180)*(事故データ!$X$4:$X$364=$C219)*(事故データ!$V$4:$V$364=1))</f>
        <v>0</v>
      </c>
      <c r="M219" s="642">
        <f>SUMPRODUCT((事故データ!$AO$4:$AO$364=M$181)*(事故データ!$O$4:$O$364=$C$180)*(事故データ!$X$4:$X$364=$C219)*(事故データ!$V$4:$V$364=1))</f>
        <v>0</v>
      </c>
      <c r="N219" s="642">
        <f>SUMPRODUCT((事故データ!$AO$4:$AO$364=N$181)*(事故データ!$O$4:$O$364=$C$180)*(事故データ!$X$4:$X$364=$C219)*(事故データ!$V$4:$V$364=1))</f>
        <v>0</v>
      </c>
      <c r="O219" s="642">
        <f>SUMPRODUCT((事故データ!$AO$4:$AO$364=O$181)*(事故データ!$O$4:$O$364=$C$180)*(事故データ!$X$4:$X$364=$C219)*(事故データ!$V$4:$V$364=1))</f>
        <v>0</v>
      </c>
      <c r="P219" s="642">
        <f>SUMPRODUCT((事故データ!$AO$4:$AO$364=P$181)*(事故データ!$O$4:$O$364=$C$180)*(事故データ!$X$4:$X$364=$C219)*(事故データ!$V$4:$V$364=1))</f>
        <v>0</v>
      </c>
      <c r="Q219" s="642">
        <f>SUMPRODUCT((事故データ!$AO$4:$AO$364=Q$181)*(事故データ!$O$4:$O$364=$C$180)*(事故データ!$X$4:$X$364=$C219)*(事故データ!$V$4:$V$364=1))</f>
        <v>0</v>
      </c>
      <c r="R219" s="642">
        <f>SUMPRODUCT((事故データ!$AO$4:$AO$364=R$181)*(事故データ!$O$4:$O$364=$C$180)*(事故データ!$X$4:$X$364=$C219)*(事故データ!$V$4:$V$364=1))</f>
        <v>0</v>
      </c>
      <c r="S219" s="642">
        <f>SUMPRODUCT((事故データ!$AO$4:$AO$364=S$181)*(事故データ!$O$4:$O$364=$C$180)*(事故データ!$X$4:$X$364=$C219)*(事故データ!$V$4:$V$364=1))</f>
        <v>0</v>
      </c>
      <c r="T219" s="642">
        <f>SUMPRODUCT((事故データ!$AO$4:$AO$364=T$181)*(事故データ!$O$4:$O$364=$C$180)*(事故データ!$X$4:$X$364=$C219)*(事故データ!$V$4:$V$364=1))</f>
        <v>0</v>
      </c>
      <c r="U219" s="642">
        <f>SUMPRODUCT((事故データ!$AO$4:$AO$364=U$181)*(事故データ!$O$4:$O$364=$C$180)*(事故データ!$X$4:$X$364=$C219)*(事故データ!$V$4:$V$364=1))</f>
        <v>0</v>
      </c>
      <c r="V219" s="642">
        <f>SUMPRODUCT((事故データ!$AO$4:$AO$364=V$181)*(事故データ!$O$4:$O$364=$C$180)*(事故データ!$X$4:$X$364=$C219)*(事故データ!$V$4:$V$364=1))</f>
        <v>0</v>
      </c>
      <c r="W219" s="642">
        <f>SUMPRODUCT((事故データ!$AO$4:$AO$364=W$181)*(事故データ!$O$4:$O$364=$C$180)*(事故データ!$X$4:$X$364=$C219)*(事故データ!$V$4:$V$364=1))</f>
        <v>0</v>
      </c>
      <c r="X219" s="642">
        <f>SUMPRODUCT((事故データ!$AO$4:$AO$364=X$181)*(事故データ!$O$4:$O$364=$C$180)*(事故データ!$X$4:$X$364=$C219)*(事故データ!$V$4:$V$364=1))</f>
        <v>0</v>
      </c>
      <c r="Y219" s="642">
        <f>SUMPRODUCT((事故データ!$AO$4:$AO$364=Y$181)*(事故データ!$O$4:$O$364=$C$180)*(事故データ!$X$4:$X$364=$C219)*(事故データ!$V$4:$V$364=1))</f>
        <v>0</v>
      </c>
      <c r="Z219" s="642">
        <f>SUMPRODUCT((事故データ!$AO$4:$AO$364=Z$181)*(事故データ!$O$4:$O$364=$C$180)*(事故データ!$X$4:$X$364=$C219)*(事故データ!$V$4:$V$364=1))</f>
        <v>0</v>
      </c>
      <c r="AA219" s="642">
        <f>SUMPRODUCT((事故データ!$AO$4:$AO$364=AA$181)*(事故データ!$O$4:$O$364=$C$180)*(事故データ!$X$4:$X$364=$C219)*(事故データ!$V$4:$V$364=1))</f>
        <v>0</v>
      </c>
      <c r="AB219" s="642">
        <f>SUMPRODUCT((事故データ!$AO$4:$AO$364=AB$181)*(事故データ!$O$4:$O$364=$C$180)*(事故データ!$X$4:$X$364=$C219)*(事故データ!$V$4:$V$364=1))</f>
        <v>0</v>
      </c>
      <c r="AC219" s="642">
        <f>SUMPRODUCT((事故データ!$AO$4:$AO$364=AC$181)*(事故データ!$O$4:$O$364=$C$180)*(事故データ!$X$4:$X$364=$C219)*(事故データ!$V$4:$V$364=1))</f>
        <v>0</v>
      </c>
      <c r="AD219" s="643">
        <f>SUMPRODUCT((事故データ!$AO$4:$AO$364=AD$181)*(事故データ!$O$4:$O$364=$C$180)*(事故データ!$X$4:$X$364=$C219)*(事故データ!$V$4:$V$364=1))</f>
        <v>0</v>
      </c>
    </row>
    <row r="220" spans="1:30">
      <c r="C220" s="639">
        <f t="shared" si="41"/>
        <v>0</v>
      </c>
      <c r="D220" s="356">
        <f t="shared" si="42"/>
        <v>0</v>
      </c>
      <c r="E220" s="640">
        <f t="shared" si="43"/>
        <v>0</v>
      </c>
      <c r="F220" s="641">
        <f>SUMPRODUCT((事故データ!$AO$4:$AO$364=F$181)*(事故データ!$O$4:$O$364=$C$180)*(事故データ!$X$4:$X$364=$C220)*(事故データ!$V$4:$V$364=1))</f>
        <v>0</v>
      </c>
      <c r="G220" s="642">
        <f>SUMPRODUCT((事故データ!$AO$4:$AO$364=G$181)*(事故データ!$O$4:$O$364=$C$180)*(事故データ!$X$4:$X$364=$C220)*(事故データ!$V$4:$V$364=1))</f>
        <v>0</v>
      </c>
      <c r="H220" s="642">
        <f>SUMPRODUCT((事故データ!$AO$4:$AO$364=H$181)*(事故データ!$O$4:$O$364=$C$180)*(事故データ!$X$4:$X$364=$C220)*(事故データ!$V$4:$V$364=1))</f>
        <v>0</v>
      </c>
      <c r="I220" s="642">
        <f>SUMPRODUCT((事故データ!$AO$4:$AO$364=I$181)*(事故データ!$O$4:$O$364=$C$180)*(事故データ!$X$4:$X$364=$C220)*(事故データ!$V$4:$V$364=1))</f>
        <v>0</v>
      </c>
      <c r="J220" s="642">
        <f>SUMPRODUCT((事故データ!$AO$4:$AO$364=J$181)*(事故データ!$O$4:$O$364=$C$180)*(事故データ!$X$4:$X$364=$C220)*(事故データ!$V$4:$V$364=1))</f>
        <v>0</v>
      </c>
      <c r="K220" s="642">
        <f>SUMPRODUCT((事故データ!$AO$4:$AO$364=K$181)*(事故データ!$O$4:$O$364=$C$180)*(事故データ!$X$4:$X$364=$C220)*(事故データ!$V$4:$V$364=1))</f>
        <v>0</v>
      </c>
      <c r="L220" s="642">
        <f>SUMPRODUCT((事故データ!$AO$4:$AO$364=L$181)*(事故データ!$O$4:$O$364=$C$180)*(事故データ!$X$4:$X$364=$C220)*(事故データ!$V$4:$V$364=1))</f>
        <v>0</v>
      </c>
      <c r="M220" s="642">
        <f>SUMPRODUCT((事故データ!$AO$4:$AO$364=M$181)*(事故データ!$O$4:$O$364=$C$180)*(事故データ!$X$4:$X$364=$C220)*(事故データ!$V$4:$V$364=1))</f>
        <v>0</v>
      </c>
      <c r="N220" s="642">
        <f>SUMPRODUCT((事故データ!$AO$4:$AO$364=N$181)*(事故データ!$O$4:$O$364=$C$180)*(事故データ!$X$4:$X$364=$C220)*(事故データ!$V$4:$V$364=1))</f>
        <v>0</v>
      </c>
      <c r="O220" s="642">
        <f>SUMPRODUCT((事故データ!$AO$4:$AO$364=O$181)*(事故データ!$O$4:$O$364=$C$180)*(事故データ!$X$4:$X$364=$C220)*(事故データ!$V$4:$V$364=1))</f>
        <v>0</v>
      </c>
      <c r="P220" s="642">
        <f>SUMPRODUCT((事故データ!$AO$4:$AO$364=P$181)*(事故データ!$O$4:$O$364=$C$180)*(事故データ!$X$4:$X$364=$C220)*(事故データ!$V$4:$V$364=1))</f>
        <v>0</v>
      </c>
      <c r="Q220" s="642">
        <f>SUMPRODUCT((事故データ!$AO$4:$AO$364=Q$181)*(事故データ!$O$4:$O$364=$C$180)*(事故データ!$X$4:$X$364=$C220)*(事故データ!$V$4:$V$364=1))</f>
        <v>0</v>
      </c>
      <c r="R220" s="642">
        <f>SUMPRODUCT((事故データ!$AO$4:$AO$364=R$181)*(事故データ!$O$4:$O$364=$C$180)*(事故データ!$X$4:$X$364=$C220)*(事故データ!$V$4:$V$364=1))</f>
        <v>0</v>
      </c>
      <c r="S220" s="642">
        <f>SUMPRODUCT((事故データ!$AO$4:$AO$364=S$181)*(事故データ!$O$4:$O$364=$C$180)*(事故データ!$X$4:$X$364=$C220)*(事故データ!$V$4:$V$364=1))</f>
        <v>0</v>
      </c>
      <c r="T220" s="642">
        <f>SUMPRODUCT((事故データ!$AO$4:$AO$364=T$181)*(事故データ!$O$4:$O$364=$C$180)*(事故データ!$X$4:$X$364=$C220)*(事故データ!$V$4:$V$364=1))</f>
        <v>0</v>
      </c>
      <c r="U220" s="642">
        <f>SUMPRODUCT((事故データ!$AO$4:$AO$364=U$181)*(事故データ!$O$4:$O$364=$C$180)*(事故データ!$X$4:$X$364=$C220)*(事故データ!$V$4:$V$364=1))</f>
        <v>0</v>
      </c>
      <c r="V220" s="642">
        <f>SUMPRODUCT((事故データ!$AO$4:$AO$364=V$181)*(事故データ!$O$4:$O$364=$C$180)*(事故データ!$X$4:$X$364=$C220)*(事故データ!$V$4:$V$364=1))</f>
        <v>0</v>
      </c>
      <c r="W220" s="642">
        <f>SUMPRODUCT((事故データ!$AO$4:$AO$364=W$181)*(事故データ!$O$4:$O$364=$C$180)*(事故データ!$X$4:$X$364=$C220)*(事故データ!$V$4:$V$364=1))</f>
        <v>0</v>
      </c>
      <c r="X220" s="642">
        <f>SUMPRODUCT((事故データ!$AO$4:$AO$364=X$181)*(事故データ!$O$4:$O$364=$C$180)*(事故データ!$X$4:$X$364=$C220)*(事故データ!$V$4:$V$364=1))</f>
        <v>0</v>
      </c>
      <c r="Y220" s="642">
        <f>SUMPRODUCT((事故データ!$AO$4:$AO$364=Y$181)*(事故データ!$O$4:$O$364=$C$180)*(事故データ!$X$4:$X$364=$C220)*(事故データ!$V$4:$V$364=1))</f>
        <v>0</v>
      </c>
      <c r="Z220" s="642">
        <f>SUMPRODUCT((事故データ!$AO$4:$AO$364=Z$181)*(事故データ!$O$4:$O$364=$C$180)*(事故データ!$X$4:$X$364=$C220)*(事故データ!$V$4:$V$364=1))</f>
        <v>0</v>
      </c>
      <c r="AA220" s="642">
        <f>SUMPRODUCT((事故データ!$AO$4:$AO$364=AA$181)*(事故データ!$O$4:$O$364=$C$180)*(事故データ!$X$4:$X$364=$C220)*(事故データ!$V$4:$V$364=1))</f>
        <v>0</v>
      </c>
      <c r="AB220" s="642">
        <f>SUMPRODUCT((事故データ!$AO$4:$AO$364=AB$181)*(事故データ!$O$4:$O$364=$C$180)*(事故データ!$X$4:$X$364=$C220)*(事故データ!$V$4:$V$364=1))</f>
        <v>0</v>
      </c>
      <c r="AC220" s="642">
        <f>SUMPRODUCT((事故データ!$AO$4:$AO$364=AC$181)*(事故データ!$O$4:$O$364=$C$180)*(事故データ!$X$4:$X$364=$C220)*(事故データ!$V$4:$V$364=1))</f>
        <v>0</v>
      </c>
      <c r="AD220" s="643">
        <f>SUMPRODUCT((事故データ!$AO$4:$AO$364=AD$181)*(事故データ!$O$4:$O$364=$C$180)*(事故データ!$X$4:$X$364=$C220)*(事故データ!$V$4:$V$364=1))</f>
        <v>0</v>
      </c>
    </row>
    <row r="221" spans="1:30">
      <c r="C221" s="639">
        <f t="shared" si="41"/>
        <v>0</v>
      </c>
      <c r="D221" s="356">
        <f t="shared" si="42"/>
        <v>0</v>
      </c>
      <c r="E221" s="640">
        <f t="shared" si="43"/>
        <v>0</v>
      </c>
      <c r="F221" s="641">
        <f>SUMPRODUCT((事故データ!$AO$4:$AO$364=F$181)*(事故データ!$O$4:$O$364=$C$180)*(事故データ!$X$4:$X$364=$C221)*(事故データ!$V$4:$V$364=1))</f>
        <v>0</v>
      </c>
      <c r="G221" s="642">
        <f>SUMPRODUCT((事故データ!$AO$4:$AO$364=G$181)*(事故データ!$O$4:$O$364=$C$180)*(事故データ!$X$4:$X$364=$C221)*(事故データ!$V$4:$V$364=1))</f>
        <v>0</v>
      </c>
      <c r="H221" s="642">
        <f>SUMPRODUCT((事故データ!$AO$4:$AO$364=H$181)*(事故データ!$O$4:$O$364=$C$180)*(事故データ!$X$4:$X$364=$C221)*(事故データ!$V$4:$V$364=1))</f>
        <v>0</v>
      </c>
      <c r="I221" s="642">
        <f>SUMPRODUCT((事故データ!$AO$4:$AO$364=I$181)*(事故データ!$O$4:$O$364=$C$180)*(事故データ!$X$4:$X$364=$C221)*(事故データ!$V$4:$V$364=1))</f>
        <v>0</v>
      </c>
      <c r="J221" s="642">
        <f>SUMPRODUCT((事故データ!$AO$4:$AO$364=J$181)*(事故データ!$O$4:$O$364=$C$180)*(事故データ!$X$4:$X$364=$C221)*(事故データ!$V$4:$V$364=1))</f>
        <v>0</v>
      </c>
      <c r="K221" s="642">
        <f>SUMPRODUCT((事故データ!$AO$4:$AO$364=K$181)*(事故データ!$O$4:$O$364=$C$180)*(事故データ!$X$4:$X$364=$C221)*(事故データ!$V$4:$V$364=1))</f>
        <v>0</v>
      </c>
      <c r="L221" s="642">
        <f>SUMPRODUCT((事故データ!$AO$4:$AO$364=L$181)*(事故データ!$O$4:$O$364=$C$180)*(事故データ!$X$4:$X$364=$C221)*(事故データ!$V$4:$V$364=1))</f>
        <v>0</v>
      </c>
      <c r="M221" s="642">
        <f>SUMPRODUCT((事故データ!$AO$4:$AO$364=M$181)*(事故データ!$O$4:$O$364=$C$180)*(事故データ!$X$4:$X$364=$C221)*(事故データ!$V$4:$V$364=1))</f>
        <v>0</v>
      </c>
      <c r="N221" s="642">
        <f>SUMPRODUCT((事故データ!$AO$4:$AO$364=N$181)*(事故データ!$O$4:$O$364=$C$180)*(事故データ!$X$4:$X$364=$C221)*(事故データ!$V$4:$V$364=1))</f>
        <v>0</v>
      </c>
      <c r="O221" s="642">
        <f>SUMPRODUCT((事故データ!$AO$4:$AO$364=O$181)*(事故データ!$O$4:$O$364=$C$180)*(事故データ!$X$4:$X$364=$C221)*(事故データ!$V$4:$V$364=1))</f>
        <v>0</v>
      </c>
      <c r="P221" s="642">
        <f>SUMPRODUCT((事故データ!$AO$4:$AO$364=P$181)*(事故データ!$O$4:$O$364=$C$180)*(事故データ!$X$4:$X$364=$C221)*(事故データ!$V$4:$V$364=1))</f>
        <v>0</v>
      </c>
      <c r="Q221" s="642">
        <f>SUMPRODUCT((事故データ!$AO$4:$AO$364=Q$181)*(事故データ!$O$4:$O$364=$C$180)*(事故データ!$X$4:$X$364=$C221)*(事故データ!$V$4:$V$364=1))</f>
        <v>0</v>
      </c>
      <c r="R221" s="642">
        <f>SUMPRODUCT((事故データ!$AO$4:$AO$364=R$181)*(事故データ!$O$4:$O$364=$C$180)*(事故データ!$X$4:$X$364=$C221)*(事故データ!$V$4:$V$364=1))</f>
        <v>0</v>
      </c>
      <c r="S221" s="642">
        <f>SUMPRODUCT((事故データ!$AO$4:$AO$364=S$181)*(事故データ!$O$4:$O$364=$C$180)*(事故データ!$X$4:$X$364=$C221)*(事故データ!$V$4:$V$364=1))</f>
        <v>0</v>
      </c>
      <c r="T221" s="642">
        <f>SUMPRODUCT((事故データ!$AO$4:$AO$364=T$181)*(事故データ!$O$4:$O$364=$C$180)*(事故データ!$X$4:$X$364=$C221)*(事故データ!$V$4:$V$364=1))</f>
        <v>0</v>
      </c>
      <c r="U221" s="642">
        <f>SUMPRODUCT((事故データ!$AO$4:$AO$364=U$181)*(事故データ!$O$4:$O$364=$C$180)*(事故データ!$X$4:$X$364=$C221)*(事故データ!$V$4:$V$364=1))</f>
        <v>0</v>
      </c>
      <c r="V221" s="642">
        <f>SUMPRODUCT((事故データ!$AO$4:$AO$364=V$181)*(事故データ!$O$4:$O$364=$C$180)*(事故データ!$X$4:$X$364=$C221)*(事故データ!$V$4:$V$364=1))</f>
        <v>0</v>
      </c>
      <c r="W221" s="642">
        <f>SUMPRODUCT((事故データ!$AO$4:$AO$364=W$181)*(事故データ!$O$4:$O$364=$C$180)*(事故データ!$X$4:$X$364=$C221)*(事故データ!$V$4:$V$364=1))</f>
        <v>0</v>
      </c>
      <c r="X221" s="642">
        <f>SUMPRODUCT((事故データ!$AO$4:$AO$364=X$181)*(事故データ!$O$4:$O$364=$C$180)*(事故データ!$X$4:$X$364=$C221)*(事故データ!$V$4:$V$364=1))</f>
        <v>0</v>
      </c>
      <c r="Y221" s="642">
        <f>SUMPRODUCT((事故データ!$AO$4:$AO$364=Y$181)*(事故データ!$O$4:$O$364=$C$180)*(事故データ!$X$4:$X$364=$C221)*(事故データ!$V$4:$V$364=1))</f>
        <v>0</v>
      </c>
      <c r="Z221" s="642">
        <f>SUMPRODUCT((事故データ!$AO$4:$AO$364=Z$181)*(事故データ!$O$4:$O$364=$C$180)*(事故データ!$X$4:$X$364=$C221)*(事故データ!$V$4:$V$364=1))</f>
        <v>0</v>
      </c>
      <c r="AA221" s="642">
        <f>SUMPRODUCT((事故データ!$AO$4:$AO$364=AA$181)*(事故データ!$O$4:$O$364=$C$180)*(事故データ!$X$4:$X$364=$C221)*(事故データ!$V$4:$V$364=1))</f>
        <v>0</v>
      </c>
      <c r="AB221" s="642">
        <f>SUMPRODUCT((事故データ!$AO$4:$AO$364=AB$181)*(事故データ!$O$4:$O$364=$C$180)*(事故データ!$X$4:$X$364=$C221)*(事故データ!$V$4:$V$364=1))</f>
        <v>0</v>
      </c>
      <c r="AC221" s="642">
        <f>SUMPRODUCT((事故データ!$AO$4:$AO$364=AC$181)*(事故データ!$O$4:$O$364=$C$180)*(事故データ!$X$4:$X$364=$C221)*(事故データ!$V$4:$V$364=1))</f>
        <v>0</v>
      </c>
      <c r="AD221" s="643">
        <f>SUMPRODUCT((事故データ!$AO$4:$AO$364=AD$181)*(事故データ!$O$4:$O$364=$C$180)*(事故データ!$X$4:$X$364=$C221)*(事故データ!$V$4:$V$364=1))</f>
        <v>0</v>
      </c>
    </row>
    <row r="222" spans="1:30">
      <c r="A222" s="1136" t="s">
        <v>250</v>
      </c>
      <c r="C222" s="644">
        <f t="shared" ref="C222" si="44">C175</f>
        <v>0</v>
      </c>
      <c r="D222" s="369">
        <f t="shared" si="42"/>
        <v>0</v>
      </c>
      <c r="E222" s="645">
        <f t="shared" si="43"/>
        <v>0</v>
      </c>
      <c r="F222" s="646">
        <f>SUMPRODUCT((事故データ!$AO$4:$AO$364=F$181)*(事故データ!$O$4:$O$364=$C$180)*(事故データ!$X$4:$X$364=$C222)*(事故データ!$V$4:$V$364=1))</f>
        <v>0</v>
      </c>
      <c r="G222" s="647">
        <f>SUMPRODUCT((事故データ!$AO$4:$AO$364=G$181)*(事故データ!$O$4:$O$364=$C$180)*(事故データ!$X$4:$X$364=$C222)*(事故データ!$V$4:$V$364=1))</f>
        <v>0</v>
      </c>
      <c r="H222" s="647">
        <f>SUMPRODUCT((事故データ!$AO$4:$AO$364=H$181)*(事故データ!$O$4:$O$364=$C$180)*(事故データ!$X$4:$X$364=$C222)*(事故データ!$V$4:$V$364=1))</f>
        <v>0</v>
      </c>
      <c r="I222" s="647">
        <f>SUMPRODUCT((事故データ!$AO$4:$AO$364=I$181)*(事故データ!$O$4:$O$364=$C$180)*(事故データ!$X$4:$X$364=$C222)*(事故データ!$V$4:$V$364=1))</f>
        <v>0</v>
      </c>
      <c r="J222" s="647">
        <f>SUMPRODUCT((事故データ!$AO$4:$AO$364=J$181)*(事故データ!$O$4:$O$364=$C$180)*(事故データ!$X$4:$X$364=$C222)*(事故データ!$V$4:$V$364=1))</f>
        <v>0</v>
      </c>
      <c r="K222" s="647">
        <f>SUMPRODUCT((事故データ!$AO$4:$AO$364=K$181)*(事故データ!$O$4:$O$364=$C$180)*(事故データ!$X$4:$X$364=$C222)*(事故データ!$V$4:$V$364=1))</f>
        <v>0</v>
      </c>
      <c r="L222" s="647">
        <f>SUMPRODUCT((事故データ!$AO$4:$AO$364=L$181)*(事故データ!$O$4:$O$364=$C$180)*(事故データ!$X$4:$X$364=$C222)*(事故データ!$V$4:$V$364=1))</f>
        <v>0</v>
      </c>
      <c r="M222" s="647">
        <f>SUMPRODUCT((事故データ!$AO$4:$AO$364=M$181)*(事故データ!$O$4:$O$364=$C$180)*(事故データ!$X$4:$X$364=$C222)*(事故データ!$V$4:$V$364=1))</f>
        <v>0</v>
      </c>
      <c r="N222" s="647">
        <f>SUMPRODUCT((事故データ!$AO$4:$AO$364=N$181)*(事故データ!$O$4:$O$364=$C$180)*(事故データ!$X$4:$X$364=$C222)*(事故データ!$V$4:$V$364=1))</f>
        <v>0</v>
      </c>
      <c r="O222" s="647">
        <f>SUMPRODUCT((事故データ!$AO$4:$AO$364=O$181)*(事故データ!$O$4:$O$364=$C$180)*(事故データ!$X$4:$X$364=$C222)*(事故データ!$V$4:$V$364=1))</f>
        <v>0</v>
      </c>
      <c r="P222" s="647">
        <f>SUMPRODUCT((事故データ!$AO$4:$AO$364=P$181)*(事故データ!$O$4:$O$364=$C$180)*(事故データ!$X$4:$X$364=$C222)*(事故データ!$V$4:$V$364=1))</f>
        <v>0</v>
      </c>
      <c r="Q222" s="647">
        <f>SUMPRODUCT((事故データ!$AO$4:$AO$364=Q$181)*(事故データ!$O$4:$O$364=$C$180)*(事故データ!$X$4:$X$364=$C222)*(事故データ!$V$4:$V$364=1))</f>
        <v>0</v>
      </c>
      <c r="R222" s="647">
        <f>SUMPRODUCT((事故データ!$AO$4:$AO$364=R$181)*(事故データ!$O$4:$O$364=$C$180)*(事故データ!$X$4:$X$364=$C222)*(事故データ!$V$4:$V$364=1))</f>
        <v>0</v>
      </c>
      <c r="S222" s="647">
        <f>SUMPRODUCT((事故データ!$AO$4:$AO$364=S$181)*(事故データ!$O$4:$O$364=$C$180)*(事故データ!$X$4:$X$364=$C222)*(事故データ!$V$4:$V$364=1))</f>
        <v>0</v>
      </c>
      <c r="T222" s="647">
        <f>SUMPRODUCT((事故データ!$AO$4:$AO$364=T$181)*(事故データ!$O$4:$O$364=$C$180)*(事故データ!$X$4:$X$364=$C222)*(事故データ!$V$4:$V$364=1))</f>
        <v>0</v>
      </c>
      <c r="U222" s="647">
        <f>SUMPRODUCT((事故データ!$AO$4:$AO$364=U$181)*(事故データ!$O$4:$O$364=$C$180)*(事故データ!$X$4:$X$364=$C222)*(事故データ!$V$4:$V$364=1))</f>
        <v>0</v>
      </c>
      <c r="V222" s="647">
        <f>SUMPRODUCT((事故データ!$AO$4:$AO$364=V$181)*(事故データ!$O$4:$O$364=$C$180)*(事故データ!$X$4:$X$364=$C222)*(事故データ!$V$4:$V$364=1))</f>
        <v>0</v>
      </c>
      <c r="W222" s="647">
        <f>SUMPRODUCT((事故データ!$AO$4:$AO$364=W$181)*(事故データ!$O$4:$O$364=$C$180)*(事故データ!$X$4:$X$364=$C222)*(事故データ!$V$4:$V$364=1))</f>
        <v>0</v>
      </c>
      <c r="X222" s="647">
        <f>SUMPRODUCT((事故データ!$AO$4:$AO$364=X$181)*(事故データ!$O$4:$O$364=$C$180)*(事故データ!$X$4:$X$364=$C222)*(事故データ!$V$4:$V$364=1))</f>
        <v>0</v>
      </c>
      <c r="Y222" s="647">
        <f>SUMPRODUCT((事故データ!$AO$4:$AO$364=Y$181)*(事故データ!$O$4:$O$364=$C$180)*(事故データ!$X$4:$X$364=$C222)*(事故データ!$V$4:$V$364=1))</f>
        <v>0</v>
      </c>
      <c r="Z222" s="647">
        <f>SUMPRODUCT((事故データ!$AO$4:$AO$364=Z$181)*(事故データ!$O$4:$O$364=$C$180)*(事故データ!$X$4:$X$364=$C222)*(事故データ!$V$4:$V$364=1))</f>
        <v>0</v>
      </c>
      <c r="AA222" s="647">
        <f>SUMPRODUCT((事故データ!$AO$4:$AO$364=AA$181)*(事故データ!$O$4:$O$364=$C$180)*(事故データ!$X$4:$X$364=$C222)*(事故データ!$V$4:$V$364=1))</f>
        <v>0</v>
      </c>
      <c r="AB222" s="647">
        <f>SUMPRODUCT((事故データ!$AO$4:$AO$364=AB$181)*(事故データ!$O$4:$O$364=$C$180)*(事故データ!$X$4:$X$364=$C222)*(事故データ!$V$4:$V$364=1))</f>
        <v>0</v>
      </c>
      <c r="AC222" s="647">
        <f>SUMPRODUCT((事故データ!$AO$4:$AO$364=AC$181)*(事故データ!$O$4:$O$364=$C$180)*(事故データ!$X$4:$X$364=$C222)*(事故データ!$V$4:$V$364=1))</f>
        <v>0</v>
      </c>
      <c r="AD222" s="648">
        <f>SUMPRODUCT((事故データ!$AO$4:$AO$364=AD$181)*(事故データ!$O$4:$O$364=$C$180)*(事故データ!$X$4:$X$364=$C222)*(事故データ!$V$4:$V$364=1))</f>
        <v>0</v>
      </c>
    </row>
    <row r="226" spans="1:30">
      <c r="A226" s="543"/>
      <c r="B226" s="543">
        <v>5</v>
      </c>
      <c r="C226" s="304" t="s">
        <v>1211</v>
      </c>
    </row>
    <row r="227" spans="1:30" ht="53.45" customHeight="1">
      <c r="B227" s="679" t="s">
        <v>237</v>
      </c>
      <c r="C227" s="579" t="s">
        <v>236</v>
      </c>
      <c r="D227" s="541" t="s">
        <v>3</v>
      </c>
      <c r="E227" s="617" t="s">
        <v>4</v>
      </c>
      <c r="F227" s="618" t="str">
        <f>F181</f>
        <v>正面衝突</v>
      </c>
      <c r="G227" s="619" t="str">
        <f t="shared" ref="G227:AA227" si="45">G181</f>
        <v>直進時</v>
      </c>
      <c r="H227" s="619" t="str">
        <f t="shared" si="45"/>
        <v>出会い頭</v>
      </c>
      <c r="I227" s="619" t="str">
        <f t="shared" si="45"/>
        <v>右折時</v>
      </c>
      <c r="J227" s="619" t="str">
        <f t="shared" si="45"/>
        <v>左折時</v>
      </c>
      <c r="K227" s="619" t="str">
        <f t="shared" si="45"/>
        <v>カーブ走行時</v>
      </c>
      <c r="L227" s="619" t="str">
        <f t="shared" si="45"/>
        <v>追突</v>
      </c>
      <c r="M227" s="619" t="str">
        <f t="shared" si="45"/>
        <v>発進追突</v>
      </c>
      <c r="N227" s="619" t="str">
        <f t="shared" si="45"/>
        <v>車線
変更時</v>
      </c>
      <c r="O227" s="619" t="str">
        <f t="shared" si="45"/>
        <v>合流時</v>
      </c>
      <c r="P227" s="619" t="str">
        <f t="shared" si="45"/>
        <v>離合時</v>
      </c>
      <c r="Q227" s="619" t="str">
        <f t="shared" si="45"/>
        <v>側方通過時</v>
      </c>
      <c r="R227" s="619" t="str">
        <f t="shared" si="45"/>
        <v>施設出入時</v>
      </c>
      <c r="S227" s="619" t="str">
        <f t="shared" si="45"/>
        <v>転回時</v>
      </c>
      <c r="T227" s="619" t="str">
        <f t="shared" si="45"/>
        <v>バック時</v>
      </c>
      <c r="U227" s="619" t="str">
        <f t="shared" si="45"/>
        <v>移動時</v>
      </c>
      <c r="V227" s="619" t="str">
        <f t="shared" si="45"/>
        <v>料金所等通過時</v>
      </c>
      <c r="W227" s="619" t="str">
        <f t="shared" si="45"/>
        <v>発進時＆措置等</v>
      </c>
      <c r="X227" s="619" t="str">
        <f t="shared" si="45"/>
        <v>停車時</v>
      </c>
      <c r="Y227" s="619" t="str">
        <f t="shared" si="45"/>
        <v>ドア・扉開閉時</v>
      </c>
      <c r="Z227" s="619" t="str">
        <f t="shared" si="45"/>
        <v>駐停車時措置</v>
      </c>
      <c r="AA227" s="619" t="str">
        <f t="shared" si="45"/>
        <v>車内事故</v>
      </c>
      <c r="AB227" s="619" t="str">
        <f t="shared" ref="AB227:AD227" si="46">AB181</f>
        <v>荷積降時等事故</v>
      </c>
      <c r="AC227" s="619" t="str">
        <f t="shared" si="46"/>
        <v>落下・飛散等事故</v>
      </c>
      <c r="AD227" s="665" t="str">
        <f t="shared" si="46"/>
        <v>その他・不明</v>
      </c>
    </row>
    <row r="228" spans="1:30" ht="23.25" customHeight="1">
      <c r="B228" s="680">
        <f>SUM(B230:B239)</f>
        <v>31</v>
      </c>
      <c r="C228" s="608" t="s">
        <v>225</v>
      </c>
      <c r="D228" s="649">
        <f>SUM(F228:AD228)</f>
        <v>31</v>
      </c>
      <c r="E228" s="650"/>
      <c r="F228" s="651">
        <f>SUMPRODUCT((事故データ!$AO$4:$AO$364=F$227)*(事故データ!$V$4:$V$364&gt;=0))</f>
        <v>0</v>
      </c>
      <c r="G228" s="652">
        <f>SUMPRODUCT((事故データ!$AO$4:$AO$364=G$227)*(事故データ!$V$4:$V$364&gt;=0))</f>
        <v>1</v>
      </c>
      <c r="H228" s="652">
        <f>SUMPRODUCT((事故データ!$AO$4:$AO$364=H$227)*(事故データ!$V$4:$V$364&gt;=0))</f>
        <v>0</v>
      </c>
      <c r="I228" s="652">
        <f>SUMPRODUCT((事故データ!$AO$4:$AO$364=I$227)*(事故データ!$V$4:$V$364&gt;=0))</f>
        <v>0</v>
      </c>
      <c r="J228" s="652">
        <f>SUMPRODUCT((事故データ!$AO$4:$AO$364=J$227)*(事故データ!$V$4:$V$364&gt;=0))</f>
        <v>4</v>
      </c>
      <c r="K228" s="652">
        <f>SUMPRODUCT((事故データ!$AO$4:$AO$364=K$227)*(事故データ!$V$4:$V$364&gt;=0))</f>
        <v>0</v>
      </c>
      <c r="L228" s="652">
        <f>SUMPRODUCT((事故データ!$AO$4:$AO$364=L$227)*(事故データ!$V$4:$V$364&gt;=0))</f>
        <v>2</v>
      </c>
      <c r="M228" s="652">
        <f>SUMPRODUCT((事故データ!$AO$4:$AO$364=M$227)*(事故データ!$V$4:$V$364&gt;=0))</f>
        <v>2</v>
      </c>
      <c r="N228" s="652">
        <f>SUMPRODUCT((事故データ!$AO$4:$AO$364=N$227)*(事故データ!$V$4:$V$364&gt;=0))</f>
        <v>1</v>
      </c>
      <c r="O228" s="652">
        <f>SUMPRODUCT((事故データ!$AO$4:$AO$364=O$227)*(事故データ!$V$4:$V$364&gt;=0))</f>
        <v>0</v>
      </c>
      <c r="P228" s="652">
        <f>SUMPRODUCT((事故データ!$AO$4:$AO$364=P$227)*(事故データ!$V$4:$V$364&gt;=0))</f>
        <v>0</v>
      </c>
      <c r="Q228" s="652">
        <f>SUMPRODUCT((事故データ!$AO$4:$AO$364=Q$227)*(事故データ!$V$4:$V$364&gt;=0))</f>
        <v>0</v>
      </c>
      <c r="R228" s="652">
        <f>SUMPRODUCT((事故データ!$AO$4:$AO$364=R$227)*(事故データ!$V$4:$V$364&gt;=0))</f>
        <v>1</v>
      </c>
      <c r="S228" s="652">
        <f>SUMPRODUCT((事故データ!$AO$4:$AO$364=S$227)*(事故データ!$V$4:$V$364&gt;=0))</f>
        <v>1</v>
      </c>
      <c r="T228" s="652">
        <f>SUMPRODUCT((事故データ!$AO$4:$AO$364=T$227)*(事故データ!$V$4:$V$364&gt;=0))</f>
        <v>9</v>
      </c>
      <c r="U228" s="652">
        <f>SUMPRODUCT((事故データ!$AO$4:$AO$364=U$227)*(事故データ!$V$4:$V$364&gt;=0))</f>
        <v>5</v>
      </c>
      <c r="V228" s="652">
        <f>SUMPRODUCT((事故データ!$AO$4:$AO$364=V$227)*(事故データ!$V$4:$V$364&gt;=0))</f>
        <v>0</v>
      </c>
      <c r="W228" s="652">
        <f>SUMPRODUCT((事故データ!$AO$4:$AO$364=W$227)*(事故データ!$V$4:$V$364&gt;=0))</f>
        <v>3</v>
      </c>
      <c r="X228" s="652">
        <f>SUMPRODUCT((事故データ!$AO$4:$AO$364=X$227)*(事故データ!$V$4:$V$364&gt;=0))</f>
        <v>1</v>
      </c>
      <c r="Y228" s="652">
        <f>SUMPRODUCT((事故データ!$AO$4:$AO$364=Y$227)*(事故データ!$V$4:$V$364&gt;=0))</f>
        <v>0</v>
      </c>
      <c r="Z228" s="653">
        <f>SUMPRODUCT((事故データ!$AO$4:$AO$364=Z$227)*(事故データ!$V$4:$V$364&gt;=0))</f>
        <v>1</v>
      </c>
      <c r="AA228" s="653">
        <f>SUMPRODUCT((事故データ!$AO$4:$AO$364=AA$227)*(事故データ!$V$4:$V$364&gt;=0))</f>
        <v>0</v>
      </c>
      <c r="AB228" s="653">
        <f>SUMPRODUCT((事故データ!$AO$4:$AO$364=AB$227)*(事故データ!$V$4:$V$364&gt;=0))</f>
        <v>0</v>
      </c>
      <c r="AC228" s="653">
        <f>SUMPRODUCT((事故データ!$AO$4:$AO$364=AC$227)*(事故データ!$V$4:$V$364&gt;=0))</f>
        <v>0</v>
      </c>
      <c r="AD228" s="654">
        <f>SUMPRODUCT((事故データ!$AO$4:$AO$364=AD$227)*(事故データ!$V$4:$V$364&gt;=0))</f>
        <v>0</v>
      </c>
    </row>
    <row r="229" spans="1:30" ht="23.25" customHeight="1">
      <c r="B229" s="680" t="s">
        <v>238</v>
      </c>
      <c r="C229" s="655" t="s">
        <v>226</v>
      </c>
      <c r="D229" s="621">
        <f>SUM(F229:AD229)</f>
        <v>31</v>
      </c>
      <c r="E229" s="622">
        <f>D229/D228</f>
        <v>1</v>
      </c>
      <c r="F229" s="623">
        <f t="shared" ref="F229:AA229" si="47">SUM(F230:F239)</f>
        <v>0</v>
      </c>
      <c r="G229" s="624">
        <f t="shared" si="47"/>
        <v>1</v>
      </c>
      <c r="H229" s="624">
        <f t="shared" si="47"/>
        <v>0</v>
      </c>
      <c r="I229" s="624">
        <f t="shared" si="47"/>
        <v>0</v>
      </c>
      <c r="J229" s="624">
        <f t="shared" si="47"/>
        <v>4</v>
      </c>
      <c r="K229" s="624">
        <f t="shared" si="47"/>
        <v>0</v>
      </c>
      <c r="L229" s="624">
        <f t="shared" si="47"/>
        <v>2</v>
      </c>
      <c r="M229" s="624">
        <f t="shared" si="47"/>
        <v>2</v>
      </c>
      <c r="N229" s="624">
        <f t="shared" si="47"/>
        <v>1</v>
      </c>
      <c r="O229" s="624">
        <f t="shared" si="47"/>
        <v>0</v>
      </c>
      <c r="P229" s="624">
        <f t="shared" si="47"/>
        <v>0</v>
      </c>
      <c r="Q229" s="624">
        <f t="shared" si="47"/>
        <v>0</v>
      </c>
      <c r="R229" s="624">
        <f t="shared" si="47"/>
        <v>1</v>
      </c>
      <c r="S229" s="624">
        <f t="shared" si="47"/>
        <v>1</v>
      </c>
      <c r="T229" s="624">
        <f t="shared" si="47"/>
        <v>9</v>
      </c>
      <c r="U229" s="624">
        <f t="shared" si="47"/>
        <v>5</v>
      </c>
      <c r="V229" s="624">
        <f t="shared" si="47"/>
        <v>0</v>
      </c>
      <c r="W229" s="624">
        <f t="shared" si="47"/>
        <v>3</v>
      </c>
      <c r="X229" s="624">
        <f t="shared" si="47"/>
        <v>1</v>
      </c>
      <c r="Y229" s="624">
        <f t="shared" si="47"/>
        <v>0</v>
      </c>
      <c r="Z229" s="625">
        <f t="shared" si="47"/>
        <v>1</v>
      </c>
      <c r="AA229" s="625">
        <f t="shared" si="47"/>
        <v>0</v>
      </c>
      <c r="AB229" s="625">
        <f t="shared" ref="AB229:AD229" si="48">SUM(AB230:AB239)</f>
        <v>0</v>
      </c>
      <c r="AC229" s="625">
        <f t="shared" si="48"/>
        <v>0</v>
      </c>
      <c r="AD229" s="626">
        <f t="shared" si="48"/>
        <v>0</v>
      </c>
    </row>
    <row r="230" spans="1:30">
      <c r="B230" s="680">
        <f>SUMPRODUCT((事故データ!$U$4:$U$364=$C230)*(事故データ!$V$4:$V$364&gt;=0))</f>
        <v>0</v>
      </c>
      <c r="C230" s="681" t="str">
        <f>項目入力!K10</f>
        <v>1t</v>
      </c>
      <c r="D230" s="413">
        <f>SUM(F230:AD230)</f>
        <v>0</v>
      </c>
      <c r="E230" s="635">
        <f>D230/$D$228</f>
        <v>0</v>
      </c>
      <c r="F230" s="636">
        <f>SUMPRODUCT((事故データ!$AO$4:$AO$364=F$227)*(事故データ!$U$4:$U$364=$C230)*(事故データ!$V$4:$V$364=1))</f>
        <v>0</v>
      </c>
      <c r="G230" s="637">
        <f>SUMPRODUCT((事故データ!$AO$4:$AO$364=G$227)*(事故データ!$U$4:$U$364=$C230)*(事故データ!$V$4:$V$364=1))</f>
        <v>0</v>
      </c>
      <c r="H230" s="637">
        <f>SUMPRODUCT((事故データ!$AO$4:$AO$364=H$227)*(事故データ!$U$4:$U$364=$C230)*(事故データ!$V$4:$V$364=1))</f>
        <v>0</v>
      </c>
      <c r="I230" s="637">
        <f>SUMPRODUCT((事故データ!$AO$4:$AO$364=I$227)*(事故データ!$U$4:$U$364=$C230)*(事故データ!$V$4:$V$364=1))</f>
        <v>0</v>
      </c>
      <c r="J230" s="637">
        <f>SUMPRODUCT((事故データ!$AO$4:$AO$364=J$227)*(事故データ!$U$4:$U$364=$C230)*(事故データ!$V$4:$V$364=1))</f>
        <v>0</v>
      </c>
      <c r="K230" s="637">
        <f>SUMPRODUCT((事故データ!$AO$4:$AO$364=K$227)*(事故データ!$U$4:$U$364=$C230)*(事故データ!$V$4:$V$364=1))</f>
        <v>0</v>
      </c>
      <c r="L230" s="637">
        <f>SUMPRODUCT((事故データ!$AO$4:$AO$364=L$227)*(事故データ!$U$4:$U$364=$C230)*(事故データ!$V$4:$V$364=1))</f>
        <v>0</v>
      </c>
      <c r="M230" s="637">
        <f>SUMPRODUCT((事故データ!$AO$4:$AO$364=M$227)*(事故データ!$U$4:$U$364=$C230)*(事故データ!$V$4:$V$364=1))</f>
        <v>0</v>
      </c>
      <c r="N230" s="637">
        <f>SUMPRODUCT((事故データ!$AO$4:$AO$364=N$227)*(事故データ!$U$4:$U$364=$C230)*(事故データ!$V$4:$V$364=1))</f>
        <v>0</v>
      </c>
      <c r="O230" s="637">
        <f>SUMPRODUCT((事故データ!$AO$4:$AO$364=O$227)*(事故データ!$U$4:$U$364=$C230)*(事故データ!$V$4:$V$364=1))</f>
        <v>0</v>
      </c>
      <c r="P230" s="637">
        <f>SUMPRODUCT((事故データ!$AO$4:$AO$364=P$227)*(事故データ!$U$4:$U$364=$C230)*(事故データ!$V$4:$V$364=1))</f>
        <v>0</v>
      </c>
      <c r="Q230" s="637">
        <f>SUMPRODUCT((事故データ!$AO$4:$AO$364=Q$227)*(事故データ!$U$4:$U$364=$C230)*(事故データ!$V$4:$V$364=1))</f>
        <v>0</v>
      </c>
      <c r="R230" s="637">
        <f>SUMPRODUCT((事故データ!$AO$4:$AO$364=R$227)*(事故データ!$U$4:$U$364=$C230)*(事故データ!$V$4:$V$364=1))</f>
        <v>0</v>
      </c>
      <c r="S230" s="637">
        <f>SUMPRODUCT((事故データ!$AO$4:$AO$364=S$227)*(事故データ!$U$4:$U$364=$C230)*(事故データ!$V$4:$V$364=1))</f>
        <v>0</v>
      </c>
      <c r="T230" s="637">
        <f>SUMPRODUCT((事故データ!$AO$4:$AO$364=T$227)*(事故データ!$U$4:$U$364=$C230)*(事故データ!$V$4:$V$364=1))</f>
        <v>0</v>
      </c>
      <c r="U230" s="637">
        <f>SUMPRODUCT((事故データ!$AO$4:$AO$364=U$227)*(事故データ!$U$4:$U$364=$C230)*(事故データ!$V$4:$V$364=1))</f>
        <v>0</v>
      </c>
      <c r="V230" s="637">
        <f>SUMPRODUCT((事故データ!$AO$4:$AO$364=V$227)*(事故データ!$U$4:$U$364=$C230)*(事故データ!$V$4:$V$364=1))</f>
        <v>0</v>
      </c>
      <c r="W230" s="637">
        <f>SUMPRODUCT((事故データ!$AO$4:$AO$364=W$227)*(事故データ!$U$4:$U$364=$C230)*(事故データ!$V$4:$V$364=1))</f>
        <v>0</v>
      </c>
      <c r="X230" s="637">
        <f>SUMPRODUCT((事故データ!$AO$4:$AO$364=X$227)*(事故データ!$U$4:$U$364=$C230)*(事故データ!$V$4:$V$364=1))</f>
        <v>0</v>
      </c>
      <c r="Y230" s="637">
        <f>SUMPRODUCT((事故データ!$AO$4:$AO$364=Y$227)*(事故データ!$U$4:$U$364=$C230)*(事故データ!$V$4:$V$364=1))</f>
        <v>0</v>
      </c>
      <c r="Z230" s="637">
        <f>SUMPRODUCT((事故データ!$AO$4:$AO$364=Z$227)*(事故データ!$U$4:$U$364=$C230)*(事故データ!$V$4:$V$364=1))</f>
        <v>0</v>
      </c>
      <c r="AA230" s="637">
        <f>SUMPRODUCT((事故データ!$AO$4:$AO$364=AA$227)*(事故データ!$U$4:$U$364=$C230)*(事故データ!$V$4:$V$364=1))</f>
        <v>0</v>
      </c>
      <c r="AB230" s="637">
        <f>SUMPRODUCT((事故データ!$AO$4:$AO$364=AB$227)*(事故データ!$U$4:$U$364=$C230)*(事故データ!$V$4:$V$364=1))</f>
        <v>0</v>
      </c>
      <c r="AC230" s="637">
        <f>SUMPRODUCT((事故データ!$AO$4:$AO$364=AC$227)*(事故データ!$U$4:$U$364=$C230)*(事故データ!$V$4:$V$364=1))</f>
        <v>0</v>
      </c>
      <c r="AD230" s="638">
        <f>SUMPRODUCT((事故データ!$AO$4:$AO$364=AD$227)*(事故データ!$U$4:$U$364=$C230)*(事故データ!$V$4:$V$364=1))</f>
        <v>0</v>
      </c>
    </row>
    <row r="231" spans="1:30">
      <c r="B231" s="680">
        <f>SUMPRODUCT((事故データ!$U$4:$U$364=$C231)*(事故データ!$V$4:$V$364&gt;=0))</f>
        <v>10</v>
      </c>
      <c r="C231" s="682" t="str">
        <f>項目入力!K11</f>
        <v>2t</v>
      </c>
      <c r="D231" s="356">
        <f t="shared" ref="D231:D239" si="49">SUM(F231:AD231)</f>
        <v>10</v>
      </c>
      <c r="E231" s="640">
        <f t="shared" ref="E231:E235" si="50">D231/$D$228</f>
        <v>0.32258064516129031</v>
      </c>
      <c r="F231" s="641">
        <f>SUMPRODUCT((事故データ!$AO$4:$AO$364=F$227)*(事故データ!$U$4:$U$364=$C231)*(事故データ!$V$4:$V$364=1))</f>
        <v>0</v>
      </c>
      <c r="G231" s="642">
        <f>SUMPRODUCT((事故データ!$AO$4:$AO$364=G$227)*(事故データ!$U$4:$U$364=$C231)*(事故データ!$V$4:$V$364=1))</f>
        <v>1</v>
      </c>
      <c r="H231" s="642">
        <f>SUMPRODUCT((事故データ!$AO$4:$AO$364=H$227)*(事故データ!$U$4:$U$364=$C231)*(事故データ!$V$4:$V$364=1))</f>
        <v>0</v>
      </c>
      <c r="I231" s="642">
        <f>SUMPRODUCT((事故データ!$AO$4:$AO$364=I$227)*(事故データ!$U$4:$U$364=$C231)*(事故データ!$V$4:$V$364=1))</f>
        <v>0</v>
      </c>
      <c r="J231" s="642">
        <f>SUMPRODUCT((事故データ!$AO$4:$AO$364=J$227)*(事故データ!$U$4:$U$364=$C231)*(事故データ!$V$4:$V$364=1))</f>
        <v>1</v>
      </c>
      <c r="K231" s="642">
        <f>SUMPRODUCT((事故データ!$AO$4:$AO$364=K$227)*(事故データ!$U$4:$U$364=$C231)*(事故データ!$V$4:$V$364=1))</f>
        <v>0</v>
      </c>
      <c r="L231" s="642">
        <f>SUMPRODUCT((事故データ!$AO$4:$AO$364=L$227)*(事故データ!$U$4:$U$364=$C231)*(事故データ!$V$4:$V$364=1))</f>
        <v>0</v>
      </c>
      <c r="M231" s="642">
        <f>SUMPRODUCT((事故データ!$AO$4:$AO$364=M$227)*(事故データ!$U$4:$U$364=$C231)*(事故データ!$V$4:$V$364=1))</f>
        <v>0</v>
      </c>
      <c r="N231" s="642">
        <f>SUMPRODUCT((事故データ!$AO$4:$AO$364=N$227)*(事故データ!$U$4:$U$364=$C231)*(事故データ!$V$4:$V$364=1))</f>
        <v>0</v>
      </c>
      <c r="O231" s="642">
        <f>SUMPRODUCT((事故データ!$AO$4:$AO$364=O$227)*(事故データ!$U$4:$U$364=$C231)*(事故データ!$V$4:$V$364=1))</f>
        <v>0</v>
      </c>
      <c r="P231" s="642">
        <f>SUMPRODUCT((事故データ!$AO$4:$AO$364=P$227)*(事故データ!$U$4:$U$364=$C231)*(事故データ!$V$4:$V$364=1))</f>
        <v>0</v>
      </c>
      <c r="Q231" s="642">
        <f>SUMPRODUCT((事故データ!$AO$4:$AO$364=Q$227)*(事故データ!$U$4:$U$364=$C231)*(事故データ!$V$4:$V$364=1))</f>
        <v>0</v>
      </c>
      <c r="R231" s="642">
        <f>SUMPRODUCT((事故データ!$AO$4:$AO$364=R$227)*(事故データ!$U$4:$U$364=$C231)*(事故データ!$V$4:$V$364=1))</f>
        <v>0</v>
      </c>
      <c r="S231" s="642">
        <f>SUMPRODUCT((事故データ!$AO$4:$AO$364=S$227)*(事故データ!$U$4:$U$364=$C231)*(事故データ!$V$4:$V$364=1))</f>
        <v>1</v>
      </c>
      <c r="T231" s="642">
        <f>SUMPRODUCT((事故データ!$AO$4:$AO$364=T$227)*(事故データ!$U$4:$U$364=$C231)*(事故データ!$V$4:$V$364=1))</f>
        <v>4</v>
      </c>
      <c r="U231" s="642">
        <f>SUMPRODUCT((事故データ!$AO$4:$AO$364=U$227)*(事故データ!$U$4:$U$364=$C231)*(事故データ!$V$4:$V$364=1))</f>
        <v>0</v>
      </c>
      <c r="V231" s="642">
        <f>SUMPRODUCT((事故データ!$AO$4:$AO$364=V$227)*(事故データ!$U$4:$U$364=$C231)*(事故データ!$V$4:$V$364=1))</f>
        <v>0</v>
      </c>
      <c r="W231" s="642">
        <f>SUMPRODUCT((事故データ!$AO$4:$AO$364=W$227)*(事故データ!$U$4:$U$364=$C231)*(事故データ!$V$4:$V$364=1))</f>
        <v>2</v>
      </c>
      <c r="X231" s="642">
        <f>SUMPRODUCT((事故データ!$AO$4:$AO$364=X$227)*(事故データ!$U$4:$U$364=$C231)*(事故データ!$V$4:$V$364=1))</f>
        <v>0</v>
      </c>
      <c r="Y231" s="642">
        <f>SUMPRODUCT((事故データ!$AO$4:$AO$364=Y$227)*(事故データ!$U$4:$U$364=$C231)*(事故データ!$V$4:$V$364=1))</f>
        <v>0</v>
      </c>
      <c r="Z231" s="642">
        <f>SUMPRODUCT((事故データ!$AO$4:$AO$364=Z$227)*(事故データ!$U$4:$U$364=$C231)*(事故データ!$V$4:$V$364=1))</f>
        <v>1</v>
      </c>
      <c r="AA231" s="642">
        <f>SUMPRODUCT((事故データ!$AO$4:$AO$364=AA$227)*(事故データ!$U$4:$U$364=$C231)*(事故データ!$V$4:$V$364=1))</f>
        <v>0</v>
      </c>
      <c r="AB231" s="642">
        <f>SUMPRODUCT((事故データ!$AO$4:$AO$364=AB$227)*(事故データ!$U$4:$U$364=$C231)*(事故データ!$V$4:$V$364=1))</f>
        <v>0</v>
      </c>
      <c r="AC231" s="642">
        <f>SUMPRODUCT((事故データ!$AO$4:$AO$364=AC$227)*(事故データ!$U$4:$U$364=$C231)*(事故データ!$V$4:$V$364=1))</f>
        <v>0</v>
      </c>
      <c r="AD231" s="643">
        <f>SUMPRODUCT((事故データ!$AO$4:$AO$364=AD$227)*(事故データ!$U$4:$U$364=$C231)*(事故データ!$V$4:$V$364=1))</f>
        <v>0</v>
      </c>
    </row>
    <row r="232" spans="1:30">
      <c r="B232" s="680">
        <f>SUMPRODUCT((事故データ!$U$4:$U$364=$C232)*(事故データ!$V$4:$V$364&gt;=0))</f>
        <v>0</v>
      </c>
      <c r="C232" s="682" t="str">
        <f>項目入力!K12</f>
        <v>3t</v>
      </c>
      <c r="D232" s="356">
        <f t="shared" si="49"/>
        <v>0</v>
      </c>
      <c r="E232" s="640">
        <f t="shared" si="50"/>
        <v>0</v>
      </c>
      <c r="F232" s="641">
        <f>SUMPRODUCT((事故データ!$AO$4:$AO$364=F$227)*(事故データ!$U$4:$U$364=$C232)*(事故データ!$V$4:$V$364=1))</f>
        <v>0</v>
      </c>
      <c r="G232" s="642">
        <f>SUMPRODUCT((事故データ!$AO$4:$AO$364=G$227)*(事故データ!$U$4:$U$364=$C232)*(事故データ!$V$4:$V$364=1))</f>
        <v>0</v>
      </c>
      <c r="H232" s="642">
        <f>SUMPRODUCT((事故データ!$AO$4:$AO$364=H$227)*(事故データ!$U$4:$U$364=$C232)*(事故データ!$V$4:$V$364=1))</f>
        <v>0</v>
      </c>
      <c r="I232" s="642">
        <f>SUMPRODUCT((事故データ!$AO$4:$AO$364=I$227)*(事故データ!$U$4:$U$364=$C232)*(事故データ!$V$4:$V$364=1))</f>
        <v>0</v>
      </c>
      <c r="J232" s="642">
        <f>SUMPRODUCT((事故データ!$AO$4:$AO$364=J$227)*(事故データ!$U$4:$U$364=$C232)*(事故データ!$V$4:$V$364=1))</f>
        <v>0</v>
      </c>
      <c r="K232" s="642">
        <f>SUMPRODUCT((事故データ!$AO$4:$AO$364=K$227)*(事故データ!$U$4:$U$364=$C232)*(事故データ!$V$4:$V$364=1))</f>
        <v>0</v>
      </c>
      <c r="L232" s="642">
        <f>SUMPRODUCT((事故データ!$AO$4:$AO$364=L$227)*(事故データ!$U$4:$U$364=$C232)*(事故データ!$V$4:$V$364=1))</f>
        <v>0</v>
      </c>
      <c r="M232" s="642">
        <f>SUMPRODUCT((事故データ!$AO$4:$AO$364=M$227)*(事故データ!$U$4:$U$364=$C232)*(事故データ!$V$4:$V$364=1))</f>
        <v>0</v>
      </c>
      <c r="N232" s="642">
        <f>SUMPRODUCT((事故データ!$AO$4:$AO$364=N$227)*(事故データ!$U$4:$U$364=$C232)*(事故データ!$V$4:$V$364=1))</f>
        <v>0</v>
      </c>
      <c r="O232" s="642">
        <f>SUMPRODUCT((事故データ!$AO$4:$AO$364=O$227)*(事故データ!$U$4:$U$364=$C232)*(事故データ!$V$4:$V$364=1))</f>
        <v>0</v>
      </c>
      <c r="P232" s="642">
        <f>SUMPRODUCT((事故データ!$AO$4:$AO$364=P$227)*(事故データ!$U$4:$U$364=$C232)*(事故データ!$V$4:$V$364=1))</f>
        <v>0</v>
      </c>
      <c r="Q232" s="642">
        <f>SUMPRODUCT((事故データ!$AO$4:$AO$364=Q$227)*(事故データ!$U$4:$U$364=$C232)*(事故データ!$V$4:$V$364=1))</f>
        <v>0</v>
      </c>
      <c r="R232" s="642">
        <f>SUMPRODUCT((事故データ!$AO$4:$AO$364=R$227)*(事故データ!$U$4:$U$364=$C232)*(事故データ!$V$4:$V$364=1))</f>
        <v>0</v>
      </c>
      <c r="S232" s="642">
        <f>SUMPRODUCT((事故データ!$AO$4:$AO$364=S$227)*(事故データ!$U$4:$U$364=$C232)*(事故データ!$V$4:$V$364=1))</f>
        <v>0</v>
      </c>
      <c r="T232" s="642">
        <f>SUMPRODUCT((事故データ!$AO$4:$AO$364=T$227)*(事故データ!$U$4:$U$364=$C232)*(事故データ!$V$4:$V$364=1))</f>
        <v>0</v>
      </c>
      <c r="U232" s="642">
        <f>SUMPRODUCT((事故データ!$AO$4:$AO$364=U$227)*(事故データ!$U$4:$U$364=$C232)*(事故データ!$V$4:$V$364=1))</f>
        <v>0</v>
      </c>
      <c r="V232" s="642">
        <f>SUMPRODUCT((事故データ!$AO$4:$AO$364=V$227)*(事故データ!$U$4:$U$364=$C232)*(事故データ!$V$4:$V$364=1))</f>
        <v>0</v>
      </c>
      <c r="W232" s="642">
        <f>SUMPRODUCT((事故データ!$AO$4:$AO$364=W$227)*(事故データ!$U$4:$U$364=$C232)*(事故データ!$V$4:$V$364=1))</f>
        <v>0</v>
      </c>
      <c r="X232" s="642">
        <f>SUMPRODUCT((事故データ!$AO$4:$AO$364=X$227)*(事故データ!$U$4:$U$364=$C232)*(事故データ!$V$4:$V$364=1))</f>
        <v>0</v>
      </c>
      <c r="Y232" s="642">
        <f>SUMPRODUCT((事故データ!$AO$4:$AO$364=Y$227)*(事故データ!$U$4:$U$364=$C232)*(事故データ!$V$4:$V$364=1))</f>
        <v>0</v>
      </c>
      <c r="Z232" s="642">
        <f>SUMPRODUCT((事故データ!$AO$4:$AO$364=Z$227)*(事故データ!$U$4:$U$364=$C232)*(事故データ!$V$4:$V$364=1))</f>
        <v>0</v>
      </c>
      <c r="AA232" s="642">
        <f>SUMPRODUCT((事故データ!$AO$4:$AO$364=AA$227)*(事故データ!$U$4:$U$364=$C232)*(事故データ!$V$4:$V$364=1))</f>
        <v>0</v>
      </c>
      <c r="AB232" s="642">
        <f>SUMPRODUCT((事故データ!$AO$4:$AO$364=AB$227)*(事故データ!$U$4:$U$364=$C232)*(事故データ!$V$4:$V$364=1))</f>
        <v>0</v>
      </c>
      <c r="AC232" s="642">
        <f>SUMPRODUCT((事故データ!$AO$4:$AO$364=AC$227)*(事故データ!$U$4:$U$364=$C232)*(事故データ!$V$4:$V$364=1))</f>
        <v>0</v>
      </c>
      <c r="AD232" s="643">
        <f>SUMPRODUCT((事故データ!$AO$4:$AO$364=AD$227)*(事故データ!$U$4:$U$364=$C232)*(事故データ!$V$4:$V$364=1))</f>
        <v>0</v>
      </c>
    </row>
    <row r="233" spans="1:30">
      <c r="B233" s="680">
        <f>SUMPRODUCT((事故データ!$U$4:$U$364=$C233)*(事故データ!$V$4:$V$364&gt;=0))</f>
        <v>13</v>
      </c>
      <c r="C233" s="682" t="str">
        <f>項目入力!K13</f>
        <v>4t</v>
      </c>
      <c r="D233" s="356">
        <f t="shared" si="49"/>
        <v>13</v>
      </c>
      <c r="E233" s="640">
        <f t="shared" si="50"/>
        <v>0.41935483870967744</v>
      </c>
      <c r="F233" s="641">
        <f>SUMPRODUCT((事故データ!$AO$4:$AO$364=F$227)*(事故データ!$U$4:$U$364=$C233)*(事故データ!$V$4:$V$364=1))</f>
        <v>0</v>
      </c>
      <c r="G233" s="642">
        <f>SUMPRODUCT((事故データ!$AO$4:$AO$364=G$227)*(事故データ!$U$4:$U$364=$C233)*(事故データ!$V$4:$V$364=1))</f>
        <v>0</v>
      </c>
      <c r="H233" s="642">
        <f>SUMPRODUCT((事故データ!$AO$4:$AO$364=H$227)*(事故データ!$U$4:$U$364=$C233)*(事故データ!$V$4:$V$364=1))</f>
        <v>0</v>
      </c>
      <c r="I233" s="642">
        <f>SUMPRODUCT((事故データ!$AO$4:$AO$364=I$227)*(事故データ!$U$4:$U$364=$C233)*(事故データ!$V$4:$V$364=1))</f>
        <v>0</v>
      </c>
      <c r="J233" s="642">
        <f>SUMPRODUCT((事故データ!$AO$4:$AO$364=J$227)*(事故データ!$U$4:$U$364=$C233)*(事故データ!$V$4:$V$364=1))</f>
        <v>3</v>
      </c>
      <c r="K233" s="642">
        <f>SUMPRODUCT((事故データ!$AO$4:$AO$364=K$227)*(事故データ!$U$4:$U$364=$C233)*(事故データ!$V$4:$V$364=1))</f>
        <v>0</v>
      </c>
      <c r="L233" s="642">
        <f>SUMPRODUCT((事故データ!$AO$4:$AO$364=L$227)*(事故データ!$U$4:$U$364=$C233)*(事故データ!$V$4:$V$364=1))</f>
        <v>1</v>
      </c>
      <c r="M233" s="642">
        <f>SUMPRODUCT((事故データ!$AO$4:$AO$364=M$227)*(事故データ!$U$4:$U$364=$C233)*(事故データ!$V$4:$V$364=1))</f>
        <v>0</v>
      </c>
      <c r="N233" s="642">
        <f>SUMPRODUCT((事故データ!$AO$4:$AO$364=N$227)*(事故データ!$U$4:$U$364=$C233)*(事故データ!$V$4:$V$364=1))</f>
        <v>0</v>
      </c>
      <c r="O233" s="642">
        <f>SUMPRODUCT((事故データ!$AO$4:$AO$364=O$227)*(事故データ!$U$4:$U$364=$C233)*(事故データ!$V$4:$V$364=1))</f>
        <v>0</v>
      </c>
      <c r="P233" s="642">
        <f>SUMPRODUCT((事故データ!$AO$4:$AO$364=P$227)*(事故データ!$U$4:$U$364=$C233)*(事故データ!$V$4:$V$364=1))</f>
        <v>0</v>
      </c>
      <c r="Q233" s="642">
        <f>SUMPRODUCT((事故データ!$AO$4:$AO$364=Q$227)*(事故データ!$U$4:$U$364=$C233)*(事故データ!$V$4:$V$364=1))</f>
        <v>0</v>
      </c>
      <c r="R233" s="642">
        <f>SUMPRODUCT((事故データ!$AO$4:$AO$364=R$227)*(事故データ!$U$4:$U$364=$C233)*(事故データ!$V$4:$V$364=1))</f>
        <v>1</v>
      </c>
      <c r="S233" s="642">
        <f>SUMPRODUCT((事故データ!$AO$4:$AO$364=S$227)*(事故データ!$U$4:$U$364=$C233)*(事故データ!$V$4:$V$364=1))</f>
        <v>0</v>
      </c>
      <c r="T233" s="642">
        <f>SUMPRODUCT((事故データ!$AO$4:$AO$364=T$227)*(事故データ!$U$4:$U$364=$C233)*(事故データ!$V$4:$V$364=1))</f>
        <v>4</v>
      </c>
      <c r="U233" s="642">
        <f>SUMPRODUCT((事故データ!$AO$4:$AO$364=U$227)*(事故データ!$U$4:$U$364=$C233)*(事故データ!$V$4:$V$364=1))</f>
        <v>3</v>
      </c>
      <c r="V233" s="642">
        <f>SUMPRODUCT((事故データ!$AO$4:$AO$364=V$227)*(事故データ!$U$4:$U$364=$C233)*(事故データ!$V$4:$V$364=1))</f>
        <v>0</v>
      </c>
      <c r="W233" s="642">
        <f>SUMPRODUCT((事故データ!$AO$4:$AO$364=W$227)*(事故データ!$U$4:$U$364=$C233)*(事故データ!$V$4:$V$364=1))</f>
        <v>1</v>
      </c>
      <c r="X233" s="642">
        <f>SUMPRODUCT((事故データ!$AO$4:$AO$364=X$227)*(事故データ!$U$4:$U$364=$C233)*(事故データ!$V$4:$V$364=1))</f>
        <v>0</v>
      </c>
      <c r="Y233" s="642">
        <f>SUMPRODUCT((事故データ!$AO$4:$AO$364=Y$227)*(事故データ!$U$4:$U$364=$C233)*(事故データ!$V$4:$V$364=1))</f>
        <v>0</v>
      </c>
      <c r="Z233" s="642">
        <f>SUMPRODUCT((事故データ!$AO$4:$AO$364=Z$227)*(事故データ!$U$4:$U$364=$C233)*(事故データ!$V$4:$V$364=1))</f>
        <v>0</v>
      </c>
      <c r="AA233" s="642">
        <f>SUMPRODUCT((事故データ!$AO$4:$AO$364=AA$227)*(事故データ!$U$4:$U$364=$C233)*(事故データ!$V$4:$V$364=1))</f>
        <v>0</v>
      </c>
      <c r="AB233" s="642">
        <f>SUMPRODUCT((事故データ!$AO$4:$AO$364=AB$227)*(事故データ!$U$4:$U$364=$C233)*(事故データ!$V$4:$V$364=1))</f>
        <v>0</v>
      </c>
      <c r="AC233" s="642">
        <f>SUMPRODUCT((事故データ!$AO$4:$AO$364=AC$227)*(事故データ!$U$4:$U$364=$C233)*(事故データ!$V$4:$V$364=1))</f>
        <v>0</v>
      </c>
      <c r="AD233" s="643">
        <f>SUMPRODUCT((事故データ!$AO$4:$AO$364=AD$227)*(事故データ!$U$4:$U$364=$C233)*(事故データ!$V$4:$V$364=1))</f>
        <v>0</v>
      </c>
    </row>
    <row r="234" spans="1:30">
      <c r="B234" s="680">
        <f>SUMPRODUCT((事故データ!$U$4:$U$364=$C234)*(事故データ!$V$4:$V$364&gt;=0))</f>
        <v>0</v>
      </c>
      <c r="C234" s="682" t="str">
        <f>項目入力!K14</f>
        <v>5t</v>
      </c>
      <c r="D234" s="356">
        <f t="shared" si="49"/>
        <v>0</v>
      </c>
      <c r="E234" s="640">
        <f t="shared" si="50"/>
        <v>0</v>
      </c>
      <c r="F234" s="641">
        <f>SUMPRODUCT((事故データ!$AO$4:$AO$364=F$227)*(事故データ!$U$4:$U$364=$C234)*(事故データ!$V$4:$V$364=1))</f>
        <v>0</v>
      </c>
      <c r="G234" s="642">
        <f>SUMPRODUCT((事故データ!$AO$4:$AO$364=G$227)*(事故データ!$U$4:$U$364=$C234)*(事故データ!$V$4:$V$364=1))</f>
        <v>0</v>
      </c>
      <c r="H234" s="642">
        <f>SUMPRODUCT((事故データ!$AO$4:$AO$364=H$227)*(事故データ!$U$4:$U$364=$C234)*(事故データ!$V$4:$V$364=1))</f>
        <v>0</v>
      </c>
      <c r="I234" s="642">
        <f>SUMPRODUCT((事故データ!$AO$4:$AO$364=I$227)*(事故データ!$U$4:$U$364=$C234)*(事故データ!$V$4:$V$364=1))</f>
        <v>0</v>
      </c>
      <c r="J234" s="642">
        <f>SUMPRODUCT((事故データ!$AO$4:$AO$364=J$227)*(事故データ!$U$4:$U$364=$C234)*(事故データ!$V$4:$V$364=1))</f>
        <v>0</v>
      </c>
      <c r="K234" s="642">
        <f>SUMPRODUCT((事故データ!$AO$4:$AO$364=K$227)*(事故データ!$U$4:$U$364=$C234)*(事故データ!$V$4:$V$364=1))</f>
        <v>0</v>
      </c>
      <c r="L234" s="642">
        <f>SUMPRODUCT((事故データ!$AO$4:$AO$364=L$227)*(事故データ!$U$4:$U$364=$C234)*(事故データ!$V$4:$V$364=1))</f>
        <v>0</v>
      </c>
      <c r="M234" s="642">
        <f>SUMPRODUCT((事故データ!$AO$4:$AO$364=M$227)*(事故データ!$U$4:$U$364=$C234)*(事故データ!$V$4:$V$364=1))</f>
        <v>0</v>
      </c>
      <c r="N234" s="642">
        <f>SUMPRODUCT((事故データ!$AO$4:$AO$364=N$227)*(事故データ!$U$4:$U$364=$C234)*(事故データ!$V$4:$V$364=1))</f>
        <v>0</v>
      </c>
      <c r="O234" s="642">
        <f>SUMPRODUCT((事故データ!$AO$4:$AO$364=O$227)*(事故データ!$U$4:$U$364=$C234)*(事故データ!$V$4:$V$364=1))</f>
        <v>0</v>
      </c>
      <c r="P234" s="642">
        <f>SUMPRODUCT((事故データ!$AO$4:$AO$364=P$227)*(事故データ!$U$4:$U$364=$C234)*(事故データ!$V$4:$V$364=1))</f>
        <v>0</v>
      </c>
      <c r="Q234" s="642">
        <f>SUMPRODUCT((事故データ!$AO$4:$AO$364=Q$227)*(事故データ!$U$4:$U$364=$C234)*(事故データ!$V$4:$V$364=1))</f>
        <v>0</v>
      </c>
      <c r="R234" s="642">
        <f>SUMPRODUCT((事故データ!$AO$4:$AO$364=R$227)*(事故データ!$U$4:$U$364=$C234)*(事故データ!$V$4:$V$364=1))</f>
        <v>0</v>
      </c>
      <c r="S234" s="642">
        <f>SUMPRODUCT((事故データ!$AO$4:$AO$364=S$227)*(事故データ!$U$4:$U$364=$C234)*(事故データ!$V$4:$V$364=1))</f>
        <v>0</v>
      </c>
      <c r="T234" s="642">
        <f>SUMPRODUCT((事故データ!$AO$4:$AO$364=T$227)*(事故データ!$U$4:$U$364=$C234)*(事故データ!$V$4:$V$364=1))</f>
        <v>0</v>
      </c>
      <c r="U234" s="642">
        <f>SUMPRODUCT((事故データ!$AO$4:$AO$364=U$227)*(事故データ!$U$4:$U$364=$C234)*(事故データ!$V$4:$V$364=1))</f>
        <v>0</v>
      </c>
      <c r="V234" s="642">
        <f>SUMPRODUCT((事故データ!$AO$4:$AO$364=V$227)*(事故データ!$U$4:$U$364=$C234)*(事故データ!$V$4:$V$364=1))</f>
        <v>0</v>
      </c>
      <c r="W234" s="642">
        <f>SUMPRODUCT((事故データ!$AO$4:$AO$364=W$227)*(事故データ!$U$4:$U$364=$C234)*(事故データ!$V$4:$V$364=1))</f>
        <v>0</v>
      </c>
      <c r="X234" s="642">
        <f>SUMPRODUCT((事故データ!$AO$4:$AO$364=X$227)*(事故データ!$U$4:$U$364=$C234)*(事故データ!$V$4:$V$364=1))</f>
        <v>0</v>
      </c>
      <c r="Y234" s="642">
        <f>SUMPRODUCT((事故データ!$AO$4:$AO$364=Y$227)*(事故データ!$U$4:$U$364=$C234)*(事故データ!$V$4:$V$364=1))</f>
        <v>0</v>
      </c>
      <c r="Z234" s="642">
        <f>SUMPRODUCT((事故データ!$AO$4:$AO$364=Z$227)*(事故データ!$U$4:$U$364=$C234)*(事故データ!$V$4:$V$364=1))</f>
        <v>0</v>
      </c>
      <c r="AA234" s="642">
        <f>SUMPRODUCT((事故データ!$AO$4:$AO$364=AA$227)*(事故データ!$U$4:$U$364=$C234)*(事故データ!$V$4:$V$364=1))</f>
        <v>0</v>
      </c>
      <c r="AB234" s="642">
        <f>SUMPRODUCT((事故データ!$AO$4:$AO$364=AB$227)*(事故データ!$U$4:$U$364=$C234)*(事故データ!$V$4:$V$364=1))</f>
        <v>0</v>
      </c>
      <c r="AC234" s="642">
        <f>SUMPRODUCT((事故データ!$AO$4:$AO$364=AC$227)*(事故データ!$U$4:$U$364=$C234)*(事故データ!$V$4:$V$364=1))</f>
        <v>0</v>
      </c>
      <c r="AD234" s="643">
        <f>SUMPRODUCT((事故データ!$AO$4:$AO$364=AD$227)*(事故データ!$U$4:$U$364=$C234)*(事故データ!$V$4:$V$364=1))</f>
        <v>0</v>
      </c>
    </row>
    <row r="235" spans="1:30">
      <c r="B235" s="680">
        <f>SUMPRODUCT((事故データ!$U$4:$U$364=$C235)*(事故データ!$V$4:$V$364&gt;=0))</f>
        <v>0</v>
      </c>
      <c r="C235" s="682" t="str">
        <f>項目入力!K15</f>
        <v>7t</v>
      </c>
      <c r="D235" s="356">
        <f t="shared" si="49"/>
        <v>0</v>
      </c>
      <c r="E235" s="640">
        <f t="shared" si="50"/>
        <v>0</v>
      </c>
      <c r="F235" s="641">
        <f>SUMPRODUCT((事故データ!$AO$4:$AO$364=F$227)*(事故データ!$U$4:$U$364=$C235)*(事故データ!$V$4:$V$364=1))</f>
        <v>0</v>
      </c>
      <c r="G235" s="642">
        <f>SUMPRODUCT((事故データ!$AO$4:$AO$364=G$227)*(事故データ!$U$4:$U$364=$C235)*(事故データ!$V$4:$V$364=1))</f>
        <v>0</v>
      </c>
      <c r="H235" s="642">
        <f>SUMPRODUCT((事故データ!$AO$4:$AO$364=H$227)*(事故データ!$U$4:$U$364=$C235)*(事故データ!$V$4:$V$364=1))</f>
        <v>0</v>
      </c>
      <c r="I235" s="642">
        <f>SUMPRODUCT((事故データ!$AO$4:$AO$364=I$227)*(事故データ!$U$4:$U$364=$C235)*(事故データ!$V$4:$V$364=1))</f>
        <v>0</v>
      </c>
      <c r="J235" s="642">
        <f>SUMPRODUCT((事故データ!$AO$4:$AO$364=J$227)*(事故データ!$U$4:$U$364=$C235)*(事故データ!$V$4:$V$364=1))</f>
        <v>0</v>
      </c>
      <c r="K235" s="642">
        <f>SUMPRODUCT((事故データ!$AO$4:$AO$364=K$227)*(事故データ!$U$4:$U$364=$C235)*(事故データ!$V$4:$V$364=1))</f>
        <v>0</v>
      </c>
      <c r="L235" s="642">
        <f>SUMPRODUCT((事故データ!$AO$4:$AO$364=L$227)*(事故データ!$U$4:$U$364=$C235)*(事故データ!$V$4:$V$364=1))</f>
        <v>0</v>
      </c>
      <c r="M235" s="642">
        <f>SUMPRODUCT((事故データ!$AO$4:$AO$364=M$227)*(事故データ!$U$4:$U$364=$C235)*(事故データ!$V$4:$V$364=1))</f>
        <v>0</v>
      </c>
      <c r="N235" s="642">
        <f>SUMPRODUCT((事故データ!$AO$4:$AO$364=N$227)*(事故データ!$U$4:$U$364=$C235)*(事故データ!$V$4:$V$364=1))</f>
        <v>0</v>
      </c>
      <c r="O235" s="642">
        <f>SUMPRODUCT((事故データ!$AO$4:$AO$364=O$227)*(事故データ!$U$4:$U$364=$C235)*(事故データ!$V$4:$V$364=1))</f>
        <v>0</v>
      </c>
      <c r="P235" s="642">
        <f>SUMPRODUCT((事故データ!$AO$4:$AO$364=P$227)*(事故データ!$U$4:$U$364=$C235)*(事故データ!$V$4:$V$364=1))</f>
        <v>0</v>
      </c>
      <c r="Q235" s="642">
        <f>SUMPRODUCT((事故データ!$AO$4:$AO$364=Q$227)*(事故データ!$U$4:$U$364=$C235)*(事故データ!$V$4:$V$364=1))</f>
        <v>0</v>
      </c>
      <c r="R235" s="642">
        <f>SUMPRODUCT((事故データ!$AO$4:$AO$364=R$227)*(事故データ!$U$4:$U$364=$C235)*(事故データ!$V$4:$V$364=1))</f>
        <v>0</v>
      </c>
      <c r="S235" s="642">
        <f>SUMPRODUCT((事故データ!$AO$4:$AO$364=S$227)*(事故データ!$U$4:$U$364=$C235)*(事故データ!$V$4:$V$364=1))</f>
        <v>0</v>
      </c>
      <c r="T235" s="642">
        <f>SUMPRODUCT((事故データ!$AO$4:$AO$364=T$227)*(事故データ!$U$4:$U$364=$C235)*(事故データ!$V$4:$V$364=1))</f>
        <v>0</v>
      </c>
      <c r="U235" s="642">
        <f>SUMPRODUCT((事故データ!$AO$4:$AO$364=U$227)*(事故データ!$U$4:$U$364=$C235)*(事故データ!$V$4:$V$364=1))</f>
        <v>0</v>
      </c>
      <c r="V235" s="642">
        <f>SUMPRODUCT((事故データ!$AO$4:$AO$364=V$227)*(事故データ!$U$4:$U$364=$C235)*(事故データ!$V$4:$V$364=1))</f>
        <v>0</v>
      </c>
      <c r="W235" s="642">
        <f>SUMPRODUCT((事故データ!$AO$4:$AO$364=W$227)*(事故データ!$U$4:$U$364=$C235)*(事故データ!$V$4:$V$364=1))</f>
        <v>0</v>
      </c>
      <c r="X235" s="642">
        <f>SUMPRODUCT((事故データ!$AO$4:$AO$364=X$227)*(事故データ!$U$4:$U$364=$C235)*(事故データ!$V$4:$V$364=1))</f>
        <v>0</v>
      </c>
      <c r="Y235" s="642">
        <f>SUMPRODUCT((事故データ!$AO$4:$AO$364=Y$227)*(事故データ!$U$4:$U$364=$C235)*(事故データ!$V$4:$V$364=1))</f>
        <v>0</v>
      </c>
      <c r="Z235" s="642">
        <f>SUMPRODUCT((事故データ!$AO$4:$AO$364=Z$227)*(事故データ!$U$4:$U$364=$C235)*(事故データ!$V$4:$V$364=1))</f>
        <v>0</v>
      </c>
      <c r="AA235" s="642">
        <f>SUMPRODUCT((事故データ!$AO$4:$AO$364=AA$227)*(事故データ!$U$4:$U$364=$C235)*(事故データ!$V$4:$V$364=1))</f>
        <v>0</v>
      </c>
      <c r="AB235" s="642">
        <f>SUMPRODUCT((事故データ!$AO$4:$AO$364=AB$227)*(事故データ!$U$4:$U$364=$C235)*(事故データ!$V$4:$V$364=1))</f>
        <v>0</v>
      </c>
      <c r="AC235" s="642">
        <f>SUMPRODUCT((事故データ!$AO$4:$AO$364=AC$227)*(事故データ!$U$4:$U$364=$C235)*(事故データ!$V$4:$V$364=1))</f>
        <v>0</v>
      </c>
      <c r="AD235" s="643">
        <f>SUMPRODUCT((事故データ!$AO$4:$AO$364=AD$227)*(事故データ!$U$4:$U$364=$C235)*(事故データ!$V$4:$V$364=1))</f>
        <v>0</v>
      </c>
    </row>
    <row r="236" spans="1:30">
      <c r="B236" s="680">
        <f>SUMPRODUCT((事故データ!$U$4:$U$364=$C236)*(事故データ!$V$4:$V$364&gt;=0))</f>
        <v>0</v>
      </c>
      <c r="C236" s="682" t="str">
        <f>項目入力!K16</f>
        <v>8t</v>
      </c>
      <c r="D236" s="356">
        <f t="shared" si="49"/>
        <v>0</v>
      </c>
      <c r="E236" s="640">
        <f t="shared" ref="E236:E237" si="51">D236/$D$228</f>
        <v>0</v>
      </c>
      <c r="F236" s="641">
        <f>SUMPRODUCT((事故データ!$AO$4:$AO$364=F$227)*(事故データ!$U$4:$U$364=$C236)*(事故データ!$V$4:$V$364=1))</f>
        <v>0</v>
      </c>
      <c r="G236" s="642">
        <f>SUMPRODUCT((事故データ!$AO$4:$AO$364=G$227)*(事故データ!$U$4:$U$364=$C236)*(事故データ!$V$4:$V$364=1))</f>
        <v>0</v>
      </c>
      <c r="H236" s="642">
        <f>SUMPRODUCT((事故データ!$AO$4:$AO$364=H$227)*(事故データ!$U$4:$U$364=$C236)*(事故データ!$V$4:$V$364=1))</f>
        <v>0</v>
      </c>
      <c r="I236" s="642">
        <f>SUMPRODUCT((事故データ!$AO$4:$AO$364=I$227)*(事故データ!$U$4:$U$364=$C236)*(事故データ!$V$4:$V$364=1))</f>
        <v>0</v>
      </c>
      <c r="J236" s="642">
        <f>SUMPRODUCT((事故データ!$AO$4:$AO$364=J$227)*(事故データ!$U$4:$U$364=$C236)*(事故データ!$V$4:$V$364=1))</f>
        <v>0</v>
      </c>
      <c r="K236" s="642">
        <f>SUMPRODUCT((事故データ!$AO$4:$AO$364=K$227)*(事故データ!$U$4:$U$364=$C236)*(事故データ!$V$4:$V$364=1))</f>
        <v>0</v>
      </c>
      <c r="L236" s="642">
        <f>SUMPRODUCT((事故データ!$AO$4:$AO$364=L$227)*(事故データ!$U$4:$U$364=$C236)*(事故データ!$V$4:$V$364=1))</f>
        <v>0</v>
      </c>
      <c r="M236" s="642">
        <f>SUMPRODUCT((事故データ!$AO$4:$AO$364=M$227)*(事故データ!$U$4:$U$364=$C236)*(事故データ!$V$4:$V$364=1))</f>
        <v>0</v>
      </c>
      <c r="N236" s="642">
        <f>SUMPRODUCT((事故データ!$AO$4:$AO$364=N$227)*(事故データ!$U$4:$U$364=$C236)*(事故データ!$V$4:$V$364=1))</f>
        <v>0</v>
      </c>
      <c r="O236" s="642">
        <f>SUMPRODUCT((事故データ!$AO$4:$AO$364=O$227)*(事故データ!$U$4:$U$364=$C236)*(事故データ!$V$4:$V$364=1))</f>
        <v>0</v>
      </c>
      <c r="P236" s="642">
        <f>SUMPRODUCT((事故データ!$AO$4:$AO$364=P$227)*(事故データ!$U$4:$U$364=$C236)*(事故データ!$V$4:$V$364=1))</f>
        <v>0</v>
      </c>
      <c r="Q236" s="642">
        <f>SUMPRODUCT((事故データ!$AO$4:$AO$364=Q$227)*(事故データ!$U$4:$U$364=$C236)*(事故データ!$V$4:$V$364=1))</f>
        <v>0</v>
      </c>
      <c r="R236" s="642">
        <f>SUMPRODUCT((事故データ!$AO$4:$AO$364=R$227)*(事故データ!$U$4:$U$364=$C236)*(事故データ!$V$4:$V$364=1))</f>
        <v>0</v>
      </c>
      <c r="S236" s="642">
        <f>SUMPRODUCT((事故データ!$AO$4:$AO$364=S$227)*(事故データ!$U$4:$U$364=$C236)*(事故データ!$V$4:$V$364=1))</f>
        <v>0</v>
      </c>
      <c r="T236" s="642">
        <f>SUMPRODUCT((事故データ!$AO$4:$AO$364=T$227)*(事故データ!$U$4:$U$364=$C236)*(事故データ!$V$4:$V$364=1))</f>
        <v>0</v>
      </c>
      <c r="U236" s="642">
        <f>SUMPRODUCT((事故データ!$AO$4:$AO$364=U$227)*(事故データ!$U$4:$U$364=$C236)*(事故データ!$V$4:$V$364=1))</f>
        <v>0</v>
      </c>
      <c r="V236" s="642">
        <f>SUMPRODUCT((事故データ!$AO$4:$AO$364=V$227)*(事故データ!$U$4:$U$364=$C236)*(事故データ!$V$4:$V$364=1))</f>
        <v>0</v>
      </c>
      <c r="W236" s="642">
        <f>SUMPRODUCT((事故データ!$AO$4:$AO$364=W$227)*(事故データ!$U$4:$U$364=$C236)*(事故データ!$V$4:$V$364=1))</f>
        <v>0</v>
      </c>
      <c r="X236" s="642">
        <f>SUMPRODUCT((事故データ!$AO$4:$AO$364=X$227)*(事故データ!$U$4:$U$364=$C236)*(事故データ!$V$4:$V$364=1))</f>
        <v>0</v>
      </c>
      <c r="Y236" s="642">
        <f>SUMPRODUCT((事故データ!$AO$4:$AO$364=Y$227)*(事故データ!$U$4:$U$364=$C236)*(事故データ!$V$4:$V$364=1))</f>
        <v>0</v>
      </c>
      <c r="Z236" s="642">
        <f>SUMPRODUCT((事故データ!$AO$4:$AO$364=Z$227)*(事故データ!$U$4:$U$364=$C236)*(事故データ!$V$4:$V$364=1))</f>
        <v>0</v>
      </c>
      <c r="AA236" s="642">
        <f>SUMPRODUCT((事故データ!$AO$4:$AO$364=AA$227)*(事故データ!$U$4:$U$364=$C236)*(事故データ!$V$4:$V$364=1))</f>
        <v>0</v>
      </c>
      <c r="AB236" s="642">
        <f>SUMPRODUCT((事故データ!$AO$4:$AO$364=AB$227)*(事故データ!$U$4:$U$364=$C236)*(事故データ!$V$4:$V$364=1))</f>
        <v>0</v>
      </c>
      <c r="AC236" s="642">
        <f>SUMPRODUCT((事故データ!$AO$4:$AO$364=AC$227)*(事故データ!$U$4:$U$364=$C236)*(事故データ!$V$4:$V$364=1))</f>
        <v>0</v>
      </c>
      <c r="AD236" s="643">
        <f>SUMPRODUCT((事故データ!$AO$4:$AO$364=AD$227)*(事故データ!$U$4:$U$364=$C236)*(事故データ!$V$4:$V$364=1))</f>
        <v>0</v>
      </c>
    </row>
    <row r="237" spans="1:30">
      <c r="B237" s="680">
        <f>SUMPRODUCT((事故データ!$U$4:$U$364=$C237)*(事故データ!$V$4:$V$364&gt;=0))</f>
        <v>2</v>
      </c>
      <c r="C237" s="682" t="str">
        <f>項目入力!K17</f>
        <v>中型</v>
      </c>
      <c r="D237" s="356">
        <f t="shared" si="49"/>
        <v>2</v>
      </c>
      <c r="E237" s="640">
        <f t="shared" si="51"/>
        <v>6.4516129032258063E-2</v>
      </c>
      <c r="F237" s="641">
        <f>SUMPRODUCT((事故データ!$AO$4:$AO$364=F$227)*(事故データ!$U$4:$U$364=$C237)*(事故データ!$V$4:$V$364=1))</f>
        <v>0</v>
      </c>
      <c r="G237" s="642">
        <f>SUMPRODUCT((事故データ!$AO$4:$AO$364=G$227)*(事故データ!$U$4:$U$364=$C237)*(事故データ!$V$4:$V$364=1))</f>
        <v>0</v>
      </c>
      <c r="H237" s="642">
        <f>SUMPRODUCT((事故データ!$AO$4:$AO$364=H$227)*(事故データ!$U$4:$U$364=$C237)*(事故データ!$V$4:$V$364=1))</f>
        <v>0</v>
      </c>
      <c r="I237" s="642">
        <f>SUMPRODUCT((事故データ!$AO$4:$AO$364=I$227)*(事故データ!$U$4:$U$364=$C237)*(事故データ!$V$4:$V$364=1))</f>
        <v>0</v>
      </c>
      <c r="J237" s="642">
        <f>SUMPRODUCT((事故データ!$AO$4:$AO$364=J$227)*(事故データ!$U$4:$U$364=$C237)*(事故データ!$V$4:$V$364=1))</f>
        <v>0</v>
      </c>
      <c r="K237" s="642">
        <f>SUMPRODUCT((事故データ!$AO$4:$AO$364=K$227)*(事故データ!$U$4:$U$364=$C237)*(事故データ!$V$4:$V$364=1))</f>
        <v>0</v>
      </c>
      <c r="L237" s="642">
        <f>SUMPRODUCT((事故データ!$AO$4:$AO$364=L$227)*(事故データ!$U$4:$U$364=$C237)*(事故データ!$V$4:$V$364=1))</f>
        <v>0</v>
      </c>
      <c r="M237" s="642">
        <f>SUMPRODUCT((事故データ!$AO$4:$AO$364=M$227)*(事故データ!$U$4:$U$364=$C237)*(事故データ!$V$4:$V$364=1))</f>
        <v>1</v>
      </c>
      <c r="N237" s="642">
        <f>SUMPRODUCT((事故データ!$AO$4:$AO$364=N$227)*(事故データ!$U$4:$U$364=$C237)*(事故データ!$V$4:$V$364=1))</f>
        <v>0</v>
      </c>
      <c r="O237" s="642">
        <f>SUMPRODUCT((事故データ!$AO$4:$AO$364=O$227)*(事故データ!$U$4:$U$364=$C237)*(事故データ!$V$4:$V$364=1))</f>
        <v>0</v>
      </c>
      <c r="P237" s="642">
        <f>SUMPRODUCT((事故データ!$AO$4:$AO$364=P$227)*(事故データ!$U$4:$U$364=$C237)*(事故データ!$V$4:$V$364=1))</f>
        <v>0</v>
      </c>
      <c r="Q237" s="642">
        <f>SUMPRODUCT((事故データ!$AO$4:$AO$364=Q$227)*(事故データ!$U$4:$U$364=$C237)*(事故データ!$V$4:$V$364=1))</f>
        <v>0</v>
      </c>
      <c r="R237" s="642">
        <f>SUMPRODUCT((事故データ!$AO$4:$AO$364=R$227)*(事故データ!$U$4:$U$364=$C237)*(事故データ!$V$4:$V$364=1))</f>
        <v>0</v>
      </c>
      <c r="S237" s="642">
        <f>SUMPRODUCT((事故データ!$AO$4:$AO$364=S$227)*(事故データ!$U$4:$U$364=$C237)*(事故データ!$V$4:$V$364=1))</f>
        <v>0</v>
      </c>
      <c r="T237" s="642">
        <f>SUMPRODUCT((事故データ!$AO$4:$AO$364=T$227)*(事故データ!$U$4:$U$364=$C237)*(事故データ!$V$4:$V$364=1))</f>
        <v>0</v>
      </c>
      <c r="U237" s="642">
        <f>SUMPRODUCT((事故データ!$AO$4:$AO$364=U$227)*(事故データ!$U$4:$U$364=$C237)*(事故データ!$V$4:$V$364=1))</f>
        <v>1</v>
      </c>
      <c r="V237" s="642">
        <f>SUMPRODUCT((事故データ!$AO$4:$AO$364=V$227)*(事故データ!$U$4:$U$364=$C237)*(事故データ!$V$4:$V$364=1))</f>
        <v>0</v>
      </c>
      <c r="W237" s="642">
        <f>SUMPRODUCT((事故データ!$AO$4:$AO$364=W$227)*(事故データ!$U$4:$U$364=$C237)*(事故データ!$V$4:$V$364=1))</f>
        <v>0</v>
      </c>
      <c r="X237" s="642">
        <f>SUMPRODUCT((事故データ!$AO$4:$AO$364=X$227)*(事故データ!$U$4:$U$364=$C237)*(事故データ!$V$4:$V$364=1))</f>
        <v>0</v>
      </c>
      <c r="Y237" s="642">
        <f>SUMPRODUCT((事故データ!$AO$4:$AO$364=Y$227)*(事故データ!$U$4:$U$364=$C237)*(事故データ!$V$4:$V$364=1))</f>
        <v>0</v>
      </c>
      <c r="Z237" s="642">
        <f>SUMPRODUCT((事故データ!$AO$4:$AO$364=Z$227)*(事故データ!$U$4:$U$364=$C237)*(事故データ!$V$4:$V$364=1))</f>
        <v>0</v>
      </c>
      <c r="AA237" s="642">
        <f>SUMPRODUCT((事故データ!$AO$4:$AO$364=AA$227)*(事故データ!$U$4:$U$364=$C237)*(事故データ!$V$4:$V$364=1))</f>
        <v>0</v>
      </c>
      <c r="AB237" s="642">
        <f>SUMPRODUCT((事故データ!$AO$4:$AO$364=AB$227)*(事故データ!$U$4:$U$364=$C237)*(事故データ!$V$4:$V$364=1))</f>
        <v>0</v>
      </c>
      <c r="AC237" s="642">
        <f>SUMPRODUCT((事故データ!$AO$4:$AO$364=AC$227)*(事故データ!$U$4:$U$364=$C237)*(事故データ!$V$4:$V$364=1))</f>
        <v>0</v>
      </c>
      <c r="AD237" s="643">
        <f>SUMPRODUCT((事故データ!$AO$4:$AO$364=AD$227)*(事故データ!$U$4:$U$364=$C237)*(事故データ!$V$4:$V$364=1))</f>
        <v>0</v>
      </c>
    </row>
    <row r="238" spans="1:30">
      <c r="B238" s="680">
        <f>SUMPRODUCT((事故データ!$U$4:$U$364=$C238)*(事故データ!$V$4:$V$364&gt;=0))</f>
        <v>3</v>
      </c>
      <c r="C238" s="682" t="str">
        <f>項目入力!K18</f>
        <v>大型</v>
      </c>
      <c r="D238" s="356">
        <f t="shared" si="49"/>
        <v>3</v>
      </c>
      <c r="E238" s="640">
        <f t="shared" ref="E238:E239" si="52">D238/$D$228</f>
        <v>9.6774193548387094E-2</v>
      </c>
      <c r="F238" s="641">
        <f>SUMPRODUCT((事故データ!$AO$4:$AO$364=F$227)*(事故データ!$U$4:$U$364=$C238)*(事故データ!$V$4:$V$364=1))</f>
        <v>0</v>
      </c>
      <c r="G238" s="642">
        <f>SUMPRODUCT((事故データ!$AO$4:$AO$364=G$227)*(事故データ!$U$4:$U$364=$C238)*(事故データ!$V$4:$V$364=1))</f>
        <v>0</v>
      </c>
      <c r="H238" s="642">
        <f>SUMPRODUCT((事故データ!$AO$4:$AO$364=H$227)*(事故データ!$U$4:$U$364=$C238)*(事故データ!$V$4:$V$364=1))</f>
        <v>0</v>
      </c>
      <c r="I238" s="642">
        <f>SUMPRODUCT((事故データ!$AO$4:$AO$364=I$227)*(事故データ!$U$4:$U$364=$C238)*(事故データ!$V$4:$V$364=1))</f>
        <v>0</v>
      </c>
      <c r="J238" s="642">
        <f>SUMPRODUCT((事故データ!$AO$4:$AO$364=J$227)*(事故データ!$U$4:$U$364=$C238)*(事故データ!$V$4:$V$364=1))</f>
        <v>0</v>
      </c>
      <c r="K238" s="642">
        <f>SUMPRODUCT((事故データ!$AO$4:$AO$364=K$227)*(事故データ!$U$4:$U$364=$C238)*(事故データ!$V$4:$V$364=1))</f>
        <v>0</v>
      </c>
      <c r="L238" s="642">
        <f>SUMPRODUCT((事故データ!$AO$4:$AO$364=L$227)*(事故データ!$U$4:$U$364=$C238)*(事故データ!$V$4:$V$364=1))</f>
        <v>0</v>
      </c>
      <c r="M238" s="642">
        <f>SUMPRODUCT((事故データ!$AO$4:$AO$364=M$227)*(事故データ!$U$4:$U$364=$C238)*(事故データ!$V$4:$V$364=1))</f>
        <v>0</v>
      </c>
      <c r="N238" s="642">
        <f>SUMPRODUCT((事故データ!$AO$4:$AO$364=N$227)*(事故データ!$U$4:$U$364=$C238)*(事故データ!$V$4:$V$364=1))</f>
        <v>1</v>
      </c>
      <c r="O238" s="642">
        <f>SUMPRODUCT((事故データ!$AO$4:$AO$364=O$227)*(事故データ!$U$4:$U$364=$C238)*(事故データ!$V$4:$V$364=1))</f>
        <v>0</v>
      </c>
      <c r="P238" s="642">
        <f>SUMPRODUCT((事故データ!$AO$4:$AO$364=P$227)*(事故データ!$U$4:$U$364=$C238)*(事故データ!$V$4:$V$364=1))</f>
        <v>0</v>
      </c>
      <c r="Q238" s="642">
        <f>SUMPRODUCT((事故データ!$AO$4:$AO$364=Q$227)*(事故データ!$U$4:$U$364=$C238)*(事故データ!$V$4:$V$364=1))</f>
        <v>0</v>
      </c>
      <c r="R238" s="642">
        <f>SUMPRODUCT((事故データ!$AO$4:$AO$364=R$227)*(事故データ!$U$4:$U$364=$C238)*(事故データ!$V$4:$V$364=1))</f>
        <v>0</v>
      </c>
      <c r="S238" s="642">
        <f>SUMPRODUCT((事故データ!$AO$4:$AO$364=S$227)*(事故データ!$U$4:$U$364=$C238)*(事故データ!$V$4:$V$364=1))</f>
        <v>0</v>
      </c>
      <c r="T238" s="642">
        <f>SUMPRODUCT((事故データ!$AO$4:$AO$364=T$227)*(事故データ!$U$4:$U$364=$C238)*(事故データ!$V$4:$V$364=1))</f>
        <v>0</v>
      </c>
      <c r="U238" s="642">
        <f>SUMPRODUCT((事故データ!$AO$4:$AO$364=U$227)*(事故データ!$U$4:$U$364=$C238)*(事故データ!$V$4:$V$364=1))</f>
        <v>1</v>
      </c>
      <c r="V238" s="642">
        <f>SUMPRODUCT((事故データ!$AO$4:$AO$364=V$227)*(事故データ!$U$4:$U$364=$C238)*(事故データ!$V$4:$V$364=1))</f>
        <v>0</v>
      </c>
      <c r="W238" s="642">
        <f>SUMPRODUCT((事故データ!$AO$4:$AO$364=W$227)*(事故データ!$U$4:$U$364=$C238)*(事故データ!$V$4:$V$364=1))</f>
        <v>0</v>
      </c>
      <c r="X238" s="642">
        <f>SUMPRODUCT((事故データ!$AO$4:$AO$364=X$227)*(事故データ!$U$4:$U$364=$C238)*(事故データ!$V$4:$V$364=1))</f>
        <v>1</v>
      </c>
      <c r="Y238" s="642">
        <f>SUMPRODUCT((事故データ!$AO$4:$AO$364=Y$227)*(事故データ!$U$4:$U$364=$C238)*(事故データ!$V$4:$V$364=1))</f>
        <v>0</v>
      </c>
      <c r="Z238" s="642">
        <f>SUMPRODUCT((事故データ!$AO$4:$AO$364=Z$227)*(事故データ!$U$4:$U$364=$C238)*(事故データ!$V$4:$V$364=1))</f>
        <v>0</v>
      </c>
      <c r="AA238" s="642">
        <f>SUMPRODUCT((事故データ!$AO$4:$AO$364=AA$227)*(事故データ!$U$4:$U$364=$C238)*(事故データ!$V$4:$V$364=1))</f>
        <v>0</v>
      </c>
      <c r="AB238" s="642">
        <f>SUMPRODUCT((事故データ!$AO$4:$AO$364=AB$227)*(事故データ!$U$4:$U$364=$C238)*(事故データ!$V$4:$V$364=1))</f>
        <v>0</v>
      </c>
      <c r="AC238" s="642">
        <f>SUMPRODUCT((事故データ!$AO$4:$AO$364=AC$227)*(事故データ!$U$4:$U$364=$C238)*(事故データ!$V$4:$V$364=1))</f>
        <v>0</v>
      </c>
      <c r="AD238" s="643">
        <f>SUMPRODUCT((事故データ!$AO$4:$AO$364=AD$227)*(事故データ!$U$4:$U$364=$C238)*(事故データ!$V$4:$V$364=1))</f>
        <v>0</v>
      </c>
    </row>
    <row r="239" spans="1:30">
      <c r="B239" s="683">
        <f>SUMPRODUCT((事故データ!$U$4:$U$364=$C239)*(事故データ!$V$4:$V$364&gt;=0))</f>
        <v>3</v>
      </c>
      <c r="C239" s="684" t="str">
        <f>項目入力!K19</f>
        <v>乗用車</v>
      </c>
      <c r="D239" s="369">
        <f t="shared" si="49"/>
        <v>3</v>
      </c>
      <c r="E239" s="645">
        <f t="shared" si="52"/>
        <v>9.6774193548387094E-2</v>
      </c>
      <c r="F239" s="646">
        <f>SUMPRODUCT((事故データ!$AO$4:$AO$364=F$227)*(事故データ!$U$4:$U$364=$C239)*(事故データ!$V$4:$V$364=1))</f>
        <v>0</v>
      </c>
      <c r="G239" s="647">
        <f>SUMPRODUCT((事故データ!$AO$4:$AO$364=G$227)*(事故データ!$U$4:$U$364=$C239)*(事故データ!$V$4:$V$364=1))</f>
        <v>0</v>
      </c>
      <c r="H239" s="647">
        <f>SUMPRODUCT((事故データ!$AO$4:$AO$364=H$227)*(事故データ!$U$4:$U$364=$C239)*(事故データ!$V$4:$V$364=1))</f>
        <v>0</v>
      </c>
      <c r="I239" s="647">
        <f>SUMPRODUCT((事故データ!$AO$4:$AO$364=I$227)*(事故データ!$U$4:$U$364=$C239)*(事故データ!$V$4:$V$364=1))</f>
        <v>0</v>
      </c>
      <c r="J239" s="647">
        <f>SUMPRODUCT((事故データ!$AO$4:$AO$364=J$227)*(事故データ!$U$4:$U$364=$C239)*(事故データ!$V$4:$V$364=1))</f>
        <v>0</v>
      </c>
      <c r="K239" s="647">
        <f>SUMPRODUCT((事故データ!$AO$4:$AO$364=K$227)*(事故データ!$U$4:$U$364=$C239)*(事故データ!$V$4:$V$364=1))</f>
        <v>0</v>
      </c>
      <c r="L239" s="647">
        <f>SUMPRODUCT((事故データ!$AO$4:$AO$364=L$227)*(事故データ!$U$4:$U$364=$C239)*(事故データ!$V$4:$V$364=1))</f>
        <v>1</v>
      </c>
      <c r="M239" s="647">
        <f>SUMPRODUCT((事故データ!$AO$4:$AO$364=M$227)*(事故データ!$U$4:$U$364=$C239)*(事故データ!$V$4:$V$364=1))</f>
        <v>1</v>
      </c>
      <c r="N239" s="647">
        <f>SUMPRODUCT((事故データ!$AO$4:$AO$364=N$227)*(事故データ!$U$4:$U$364=$C239)*(事故データ!$V$4:$V$364=1))</f>
        <v>0</v>
      </c>
      <c r="O239" s="647">
        <f>SUMPRODUCT((事故データ!$AO$4:$AO$364=O$227)*(事故データ!$U$4:$U$364=$C239)*(事故データ!$V$4:$V$364=1))</f>
        <v>0</v>
      </c>
      <c r="P239" s="647">
        <f>SUMPRODUCT((事故データ!$AO$4:$AO$364=P$227)*(事故データ!$U$4:$U$364=$C239)*(事故データ!$V$4:$V$364=1))</f>
        <v>0</v>
      </c>
      <c r="Q239" s="647">
        <f>SUMPRODUCT((事故データ!$AO$4:$AO$364=Q$227)*(事故データ!$U$4:$U$364=$C239)*(事故データ!$V$4:$V$364=1))</f>
        <v>0</v>
      </c>
      <c r="R239" s="647">
        <f>SUMPRODUCT((事故データ!$AO$4:$AO$364=R$227)*(事故データ!$U$4:$U$364=$C239)*(事故データ!$V$4:$V$364=1))</f>
        <v>0</v>
      </c>
      <c r="S239" s="647">
        <f>SUMPRODUCT((事故データ!$AO$4:$AO$364=S$227)*(事故データ!$U$4:$U$364=$C239)*(事故データ!$V$4:$V$364=1))</f>
        <v>0</v>
      </c>
      <c r="T239" s="647">
        <f>SUMPRODUCT((事故データ!$AO$4:$AO$364=T$227)*(事故データ!$U$4:$U$364=$C239)*(事故データ!$V$4:$V$364=1))</f>
        <v>1</v>
      </c>
      <c r="U239" s="647">
        <f>SUMPRODUCT((事故データ!$AO$4:$AO$364=U$227)*(事故データ!$U$4:$U$364=$C239)*(事故データ!$V$4:$V$364=1))</f>
        <v>0</v>
      </c>
      <c r="V239" s="647">
        <f>SUMPRODUCT((事故データ!$AO$4:$AO$364=V$227)*(事故データ!$U$4:$U$364=$C239)*(事故データ!$V$4:$V$364=1))</f>
        <v>0</v>
      </c>
      <c r="W239" s="647">
        <f>SUMPRODUCT((事故データ!$AO$4:$AO$364=W$227)*(事故データ!$U$4:$U$364=$C239)*(事故データ!$V$4:$V$364=1))</f>
        <v>0</v>
      </c>
      <c r="X239" s="647">
        <f>SUMPRODUCT((事故データ!$AO$4:$AO$364=X$227)*(事故データ!$U$4:$U$364=$C239)*(事故データ!$V$4:$V$364=1))</f>
        <v>0</v>
      </c>
      <c r="Y239" s="647">
        <f>SUMPRODUCT((事故データ!$AO$4:$AO$364=Y$227)*(事故データ!$U$4:$U$364=$C239)*(事故データ!$V$4:$V$364=1))</f>
        <v>0</v>
      </c>
      <c r="Z239" s="647">
        <f>SUMPRODUCT((事故データ!$AO$4:$AO$364=Z$227)*(事故データ!$U$4:$U$364=$C239)*(事故データ!$V$4:$V$364=1))</f>
        <v>0</v>
      </c>
      <c r="AA239" s="647">
        <f>SUMPRODUCT((事故データ!$AO$4:$AO$364=AA$227)*(事故データ!$U$4:$U$364=$C239)*(事故データ!$V$4:$V$364=1))</f>
        <v>0</v>
      </c>
      <c r="AB239" s="647">
        <f>SUMPRODUCT((事故データ!$AO$4:$AO$364=AB$227)*(事故データ!$U$4:$U$364=$C239)*(事故データ!$V$4:$V$364=1))</f>
        <v>0</v>
      </c>
      <c r="AC239" s="647">
        <f>SUMPRODUCT((事故データ!$AO$4:$AO$364=AC$227)*(事故データ!$U$4:$U$364=$C239)*(事故データ!$V$4:$V$364=1))</f>
        <v>0</v>
      </c>
      <c r="AD239" s="648">
        <f>SUMPRODUCT((事故データ!$AO$4:$AO$364=AD$227)*(事故データ!$U$4:$U$364=$C239)*(事故データ!$V$4:$V$364=1))</f>
        <v>0</v>
      </c>
    </row>
    <row r="241" spans="1:30">
      <c r="E241" s="444" t="s">
        <v>1266</v>
      </c>
      <c r="F241" s="445">
        <f t="shared" ref="F241:AB241" si="53">F58</f>
        <v>17</v>
      </c>
      <c r="G241" s="445">
        <f t="shared" si="53"/>
        <v>18</v>
      </c>
      <c r="H241" s="445">
        <f t="shared" si="53"/>
        <v>19</v>
      </c>
      <c r="I241" s="445">
        <f t="shared" si="53"/>
        <v>20</v>
      </c>
      <c r="J241" s="445">
        <f t="shared" si="53"/>
        <v>21</v>
      </c>
      <c r="K241" s="445">
        <f t="shared" si="53"/>
        <v>22</v>
      </c>
      <c r="L241" s="445">
        <f t="shared" si="53"/>
        <v>23</v>
      </c>
      <c r="M241" s="445">
        <f t="shared" si="53"/>
        <v>24</v>
      </c>
      <c r="N241" s="445">
        <f t="shared" si="53"/>
        <v>25</v>
      </c>
      <c r="O241" s="445">
        <f t="shared" si="53"/>
        <v>26</v>
      </c>
      <c r="P241" s="445">
        <f t="shared" si="53"/>
        <v>27</v>
      </c>
      <c r="Q241" s="445">
        <f t="shared" si="53"/>
        <v>28</v>
      </c>
      <c r="R241" s="445">
        <f t="shared" si="53"/>
        <v>29</v>
      </c>
      <c r="S241" s="445">
        <f t="shared" si="53"/>
        <v>30</v>
      </c>
      <c r="T241" s="445">
        <f t="shared" si="53"/>
        <v>31</v>
      </c>
      <c r="U241" s="445">
        <f t="shared" si="53"/>
        <v>32</v>
      </c>
      <c r="V241" s="445">
        <f t="shared" si="53"/>
        <v>33</v>
      </c>
      <c r="W241" s="445">
        <f t="shared" si="53"/>
        <v>34</v>
      </c>
      <c r="X241" s="445">
        <f t="shared" si="53"/>
        <v>35</v>
      </c>
      <c r="Y241" s="445">
        <f t="shared" si="53"/>
        <v>36</v>
      </c>
      <c r="Z241" s="445">
        <f t="shared" si="53"/>
        <v>37</v>
      </c>
      <c r="AA241" s="445">
        <f t="shared" si="53"/>
        <v>38</v>
      </c>
      <c r="AB241" s="445">
        <f t="shared" si="53"/>
        <v>39</v>
      </c>
    </row>
    <row r="242" spans="1:30">
      <c r="E242" s="446" t="s">
        <v>1265</v>
      </c>
      <c r="F242" s="447">
        <f t="shared" ref="F242:AB242" si="54">F59</f>
        <v>0</v>
      </c>
      <c r="G242" s="447">
        <f t="shared" si="54"/>
        <v>0</v>
      </c>
      <c r="H242" s="447">
        <f t="shared" si="54"/>
        <v>31</v>
      </c>
      <c r="I242" s="447">
        <f t="shared" si="54"/>
        <v>0</v>
      </c>
      <c r="J242" s="447">
        <f t="shared" si="54"/>
        <v>0</v>
      </c>
      <c r="K242" s="447">
        <f t="shared" si="54"/>
        <v>0</v>
      </c>
      <c r="L242" s="447">
        <f t="shared" si="54"/>
        <v>0</v>
      </c>
      <c r="M242" s="447">
        <f t="shared" si="54"/>
        <v>0</v>
      </c>
      <c r="N242" s="447">
        <f t="shared" si="54"/>
        <v>0</v>
      </c>
      <c r="O242" s="447">
        <f t="shared" si="54"/>
        <v>0</v>
      </c>
      <c r="P242" s="447">
        <f t="shared" si="54"/>
        <v>0</v>
      </c>
      <c r="Q242" s="447">
        <f t="shared" si="54"/>
        <v>0</v>
      </c>
      <c r="R242" s="447">
        <f t="shared" si="54"/>
        <v>0</v>
      </c>
      <c r="S242" s="447">
        <f t="shared" si="54"/>
        <v>0</v>
      </c>
      <c r="T242" s="447">
        <f t="shared" si="54"/>
        <v>0</v>
      </c>
      <c r="U242" s="447">
        <f t="shared" si="54"/>
        <v>0</v>
      </c>
      <c r="V242" s="447">
        <f t="shared" si="54"/>
        <v>0</v>
      </c>
      <c r="W242" s="447">
        <f t="shared" si="54"/>
        <v>0</v>
      </c>
      <c r="X242" s="447">
        <f t="shared" si="54"/>
        <v>0</v>
      </c>
      <c r="Y242" s="447">
        <f t="shared" si="54"/>
        <v>0</v>
      </c>
      <c r="Z242" s="447">
        <f t="shared" si="54"/>
        <v>0</v>
      </c>
      <c r="AA242" s="447">
        <f t="shared" si="54"/>
        <v>0</v>
      </c>
      <c r="AB242" s="447">
        <f t="shared" si="54"/>
        <v>0</v>
      </c>
    </row>
    <row r="243" spans="1:30">
      <c r="C243" s="396" t="s">
        <v>1199</v>
      </c>
      <c r="E243" s="446" t="s">
        <v>1267</v>
      </c>
      <c r="F243" s="447">
        <f t="shared" ref="F243:AB243" si="55">F60</f>
        <v>0</v>
      </c>
      <c r="G243" s="447">
        <f t="shared" si="55"/>
        <v>0</v>
      </c>
      <c r="H243" s="447">
        <f t="shared" si="55"/>
        <v>31</v>
      </c>
      <c r="I243" s="447">
        <f t="shared" si="55"/>
        <v>0</v>
      </c>
      <c r="J243" s="447">
        <f t="shared" si="55"/>
        <v>0</v>
      </c>
      <c r="K243" s="447">
        <f t="shared" si="55"/>
        <v>0</v>
      </c>
      <c r="L243" s="447">
        <f t="shared" si="55"/>
        <v>0</v>
      </c>
      <c r="M243" s="447">
        <f t="shared" si="55"/>
        <v>0</v>
      </c>
      <c r="N243" s="447">
        <f t="shared" si="55"/>
        <v>0</v>
      </c>
      <c r="O243" s="447">
        <f t="shared" si="55"/>
        <v>0</v>
      </c>
      <c r="P243" s="447">
        <f t="shared" si="55"/>
        <v>0</v>
      </c>
      <c r="Q243" s="447">
        <f t="shared" si="55"/>
        <v>0</v>
      </c>
      <c r="R243" s="447">
        <f t="shared" si="55"/>
        <v>0</v>
      </c>
      <c r="S243" s="447">
        <f t="shared" si="55"/>
        <v>0</v>
      </c>
      <c r="T243" s="447">
        <f t="shared" si="55"/>
        <v>0</v>
      </c>
      <c r="U243" s="447">
        <f t="shared" si="55"/>
        <v>0</v>
      </c>
      <c r="V243" s="447">
        <f t="shared" si="55"/>
        <v>0</v>
      </c>
      <c r="W243" s="447">
        <f t="shared" si="55"/>
        <v>0</v>
      </c>
      <c r="X243" s="447">
        <f t="shared" si="55"/>
        <v>0</v>
      </c>
      <c r="Y243" s="447">
        <f t="shared" si="55"/>
        <v>0</v>
      </c>
      <c r="Z243" s="447">
        <f t="shared" si="55"/>
        <v>0</v>
      </c>
      <c r="AA243" s="447">
        <f t="shared" si="55"/>
        <v>0</v>
      </c>
      <c r="AB243" s="447">
        <f t="shared" si="55"/>
        <v>0</v>
      </c>
    </row>
    <row r="244" spans="1:30">
      <c r="A244" s="325" t="s">
        <v>251</v>
      </c>
      <c r="B244" s="543">
        <v>6</v>
      </c>
      <c r="C244" s="397">
        <v>19</v>
      </c>
      <c r="D244" s="304" t="s">
        <v>229</v>
      </c>
    </row>
    <row r="245" spans="1:30" ht="45">
      <c r="B245" s="543"/>
      <c r="C245" s="579" t="s">
        <v>236</v>
      </c>
      <c r="D245" s="541" t="s">
        <v>3</v>
      </c>
      <c r="E245" s="617" t="s">
        <v>4</v>
      </c>
      <c r="F245" s="618" t="str">
        <f t="shared" ref="F245:AA245" si="56">F227</f>
        <v>正面衝突</v>
      </c>
      <c r="G245" s="619" t="str">
        <f t="shared" si="56"/>
        <v>直進時</v>
      </c>
      <c r="H245" s="619" t="str">
        <f t="shared" si="56"/>
        <v>出会い頭</v>
      </c>
      <c r="I245" s="619" t="str">
        <f t="shared" si="56"/>
        <v>右折時</v>
      </c>
      <c r="J245" s="619" t="str">
        <f t="shared" si="56"/>
        <v>左折時</v>
      </c>
      <c r="K245" s="619" t="str">
        <f t="shared" si="56"/>
        <v>カーブ走行時</v>
      </c>
      <c r="L245" s="619" t="str">
        <f t="shared" si="56"/>
        <v>追突</v>
      </c>
      <c r="M245" s="619" t="str">
        <f t="shared" si="56"/>
        <v>発進追突</v>
      </c>
      <c r="N245" s="619" t="str">
        <f t="shared" si="56"/>
        <v>車線
変更時</v>
      </c>
      <c r="O245" s="619" t="str">
        <f t="shared" si="56"/>
        <v>合流時</v>
      </c>
      <c r="P245" s="619" t="str">
        <f t="shared" si="56"/>
        <v>離合時</v>
      </c>
      <c r="Q245" s="619" t="str">
        <f t="shared" si="56"/>
        <v>側方通過時</v>
      </c>
      <c r="R245" s="619" t="str">
        <f t="shared" si="56"/>
        <v>施設出入時</v>
      </c>
      <c r="S245" s="619" t="str">
        <f t="shared" si="56"/>
        <v>転回時</v>
      </c>
      <c r="T245" s="619" t="str">
        <f t="shared" si="56"/>
        <v>バック時</v>
      </c>
      <c r="U245" s="619" t="str">
        <f t="shared" si="56"/>
        <v>移動時</v>
      </c>
      <c r="V245" s="619" t="str">
        <f t="shared" si="56"/>
        <v>料金所等通過時</v>
      </c>
      <c r="W245" s="619" t="str">
        <f t="shared" si="56"/>
        <v>発進時＆措置等</v>
      </c>
      <c r="X245" s="619" t="str">
        <f t="shared" si="56"/>
        <v>停車時</v>
      </c>
      <c r="Y245" s="619" t="str">
        <f t="shared" si="56"/>
        <v>ドア・扉開閉時</v>
      </c>
      <c r="Z245" s="619" t="str">
        <f t="shared" si="56"/>
        <v>駐停車時措置</v>
      </c>
      <c r="AA245" s="619" t="str">
        <f t="shared" si="56"/>
        <v>車内事故</v>
      </c>
      <c r="AB245" s="619" t="str">
        <f t="shared" ref="AB245:AD245" si="57">AB227</f>
        <v>荷積降時等事故</v>
      </c>
      <c r="AC245" s="619" t="str">
        <f t="shared" si="57"/>
        <v>落下・飛散等事故</v>
      </c>
      <c r="AD245" s="665" t="str">
        <f t="shared" si="57"/>
        <v>その他・不明</v>
      </c>
    </row>
    <row r="246" spans="1:30">
      <c r="B246" s="543"/>
      <c r="C246" s="608" t="s">
        <v>225</v>
      </c>
      <c r="D246" s="649">
        <f>SUM(F246:AD246)</f>
        <v>31</v>
      </c>
      <c r="E246" s="650"/>
      <c r="F246" s="651">
        <f>SUMPRODUCT((事故データ!$AO$4:$AO$364=F$245)*(事故データ!$O$4:$O$364=$C$244)*(事故データ!$V$4:$V$364&gt;=0))</f>
        <v>0</v>
      </c>
      <c r="G246" s="652">
        <f>SUMPRODUCT((事故データ!$AO$4:$AO$364=G$245)*(事故データ!$O$4:$O$364=$C$244)*(事故データ!$V$4:$V$364&gt;=0))</f>
        <v>1</v>
      </c>
      <c r="H246" s="652">
        <f>SUMPRODUCT((事故データ!$AO$4:$AO$364=H$245)*(事故データ!$O$4:$O$364=$C$244)*(事故データ!$V$4:$V$364&gt;=0))</f>
        <v>0</v>
      </c>
      <c r="I246" s="652">
        <f>SUMPRODUCT((事故データ!$AO$4:$AO$364=I$245)*(事故データ!$O$4:$O$364=$C$244)*(事故データ!$V$4:$V$364&gt;=0))</f>
        <v>0</v>
      </c>
      <c r="J246" s="652">
        <f>SUMPRODUCT((事故データ!$AO$4:$AO$364=J$245)*(事故データ!$O$4:$O$364=$C$244)*(事故データ!$V$4:$V$364&gt;=0))</f>
        <v>4</v>
      </c>
      <c r="K246" s="652">
        <f>SUMPRODUCT((事故データ!$AO$4:$AO$364=K$245)*(事故データ!$O$4:$O$364=$C$244)*(事故データ!$V$4:$V$364&gt;=0))</f>
        <v>0</v>
      </c>
      <c r="L246" s="652">
        <f>SUMPRODUCT((事故データ!$AO$4:$AO$364=L$245)*(事故データ!$O$4:$O$364=$C$244)*(事故データ!$V$4:$V$364&gt;=0))</f>
        <v>2</v>
      </c>
      <c r="M246" s="652">
        <f>SUMPRODUCT((事故データ!$AO$4:$AO$364=M$245)*(事故データ!$O$4:$O$364=$C$244)*(事故データ!$V$4:$V$364&gt;=0))</f>
        <v>2</v>
      </c>
      <c r="N246" s="652">
        <f>SUMPRODUCT((事故データ!$AO$4:$AO$364=N$245)*(事故データ!$O$4:$O$364=$C$244)*(事故データ!$V$4:$V$364&gt;=0))</f>
        <v>1</v>
      </c>
      <c r="O246" s="652">
        <f>SUMPRODUCT((事故データ!$AO$4:$AO$364=O$245)*(事故データ!$O$4:$O$364=$C$244)*(事故データ!$V$4:$V$364&gt;=0))</f>
        <v>0</v>
      </c>
      <c r="P246" s="652">
        <f>SUMPRODUCT((事故データ!$AO$4:$AO$364=P$245)*(事故データ!$O$4:$O$364=$C$244)*(事故データ!$V$4:$V$364&gt;=0))</f>
        <v>0</v>
      </c>
      <c r="Q246" s="652">
        <f>SUMPRODUCT((事故データ!$AO$4:$AO$364=Q$245)*(事故データ!$O$4:$O$364=$C$244)*(事故データ!$V$4:$V$364&gt;=0))</f>
        <v>0</v>
      </c>
      <c r="R246" s="652">
        <f>SUMPRODUCT((事故データ!$AO$4:$AO$364=R$245)*(事故データ!$O$4:$O$364=$C$244)*(事故データ!$V$4:$V$364&gt;=0))</f>
        <v>1</v>
      </c>
      <c r="S246" s="652">
        <f>SUMPRODUCT((事故データ!$AO$4:$AO$364=S$245)*(事故データ!$O$4:$O$364=$C$244)*(事故データ!$V$4:$V$364&gt;=0))</f>
        <v>1</v>
      </c>
      <c r="T246" s="652">
        <f>SUMPRODUCT((事故データ!$AO$4:$AO$364=T$245)*(事故データ!$O$4:$O$364=$C$244)*(事故データ!$V$4:$V$364&gt;=0))</f>
        <v>9</v>
      </c>
      <c r="U246" s="652">
        <f>SUMPRODUCT((事故データ!$AO$4:$AO$364=U$245)*(事故データ!$O$4:$O$364=$C$244)*(事故データ!$V$4:$V$364&gt;=0))</f>
        <v>5</v>
      </c>
      <c r="V246" s="652">
        <f>SUMPRODUCT((事故データ!$AO$4:$AO$364=V$245)*(事故データ!$O$4:$O$364=$C$244)*(事故データ!$V$4:$V$364&gt;=0))</f>
        <v>0</v>
      </c>
      <c r="W246" s="652">
        <f>SUMPRODUCT((事故データ!$AO$4:$AO$364=W$245)*(事故データ!$O$4:$O$364=$C$244)*(事故データ!$V$4:$V$364&gt;=0))</f>
        <v>3</v>
      </c>
      <c r="X246" s="652">
        <f>SUMPRODUCT((事故データ!$AO$4:$AO$364=X$245)*(事故データ!$O$4:$O$364=$C$244)*(事故データ!$V$4:$V$364&gt;=0))</f>
        <v>1</v>
      </c>
      <c r="Y246" s="652">
        <f>SUMPRODUCT((事故データ!$AO$4:$AO$364=Y$245)*(事故データ!$O$4:$O$364=$C$244)*(事故データ!$V$4:$V$364&gt;=0))</f>
        <v>0</v>
      </c>
      <c r="Z246" s="653">
        <f>SUMPRODUCT((事故データ!$AO$4:$AO$364=Z$245)*(事故データ!$O$4:$O$364=$C$244)*(事故データ!$V$4:$V$364&gt;=0))</f>
        <v>1</v>
      </c>
      <c r="AA246" s="653">
        <f>SUMPRODUCT((事故データ!$AO$4:$AO$364=AA$245)*(事故データ!$O$4:$O$364=$C$244)*(事故データ!$V$4:$V$364&gt;=0))</f>
        <v>0</v>
      </c>
      <c r="AB246" s="653">
        <f>SUMPRODUCT((事故データ!$AO$4:$AO$364=AB$245)*(事故データ!$O$4:$O$364=$C$244)*(事故データ!$V$4:$V$364&gt;=0))</f>
        <v>0</v>
      </c>
      <c r="AC246" s="653">
        <f>SUMPRODUCT((事故データ!$AO$4:$AO$364=AC$245)*(事故データ!$O$4:$O$364=$C$244)*(事故データ!$V$4:$V$364&gt;=0))</f>
        <v>0</v>
      </c>
      <c r="AD246" s="654">
        <f>SUMPRODUCT((事故データ!$AO$4:$AO$364=AD$245)*(事故データ!$O$4:$O$364=$C$244)*(事故データ!$V$4:$V$364&gt;=0))</f>
        <v>0</v>
      </c>
    </row>
    <row r="247" spans="1:30">
      <c r="B247" s="543"/>
      <c r="C247" s="655" t="s">
        <v>226</v>
      </c>
      <c r="D247" s="621">
        <f>SUM(F247:AD247)</f>
        <v>31</v>
      </c>
      <c r="E247" s="622">
        <f>D247/D246</f>
        <v>1</v>
      </c>
      <c r="F247" s="623">
        <f>SUM(F248:F257)</f>
        <v>0</v>
      </c>
      <c r="G247" s="624">
        <f t="shared" ref="G247:AD247" si="58">SUM(G248:G257)</f>
        <v>1</v>
      </c>
      <c r="H247" s="624">
        <f t="shared" si="58"/>
        <v>0</v>
      </c>
      <c r="I247" s="624">
        <f t="shared" si="58"/>
        <v>0</v>
      </c>
      <c r="J247" s="624">
        <f t="shared" si="58"/>
        <v>4</v>
      </c>
      <c r="K247" s="624">
        <f t="shared" si="58"/>
        <v>0</v>
      </c>
      <c r="L247" s="624">
        <f t="shared" si="58"/>
        <v>2</v>
      </c>
      <c r="M247" s="624">
        <f t="shared" si="58"/>
        <v>2</v>
      </c>
      <c r="N247" s="624">
        <f t="shared" si="58"/>
        <v>1</v>
      </c>
      <c r="O247" s="624">
        <f t="shared" si="58"/>
        <v>0</v>
      </c>
      <c r="P247" s="624">
        <f t="shared" si="58"/>
        <v>0</v>
      </c>
      <c r="Q247" s="624">
        <f t="shared" si="58"/>
        <v>0</v>
      </c>
      <c r="R247" s="624">
        <f t="shared" si="58"/>
        <v>1</v>
      </c>
      <c r="S247" s="624">
        <f t="shared" si="58"/>
        <v>1</v>
      </c>
      <c r="T247" s="624">
        <f t="shared" si="58"/>
        <v>9</v>
      </c>
      <c r="U247" s="624">
        <f t="shared" si="58"/>
        <v>5</v>
      </c>
      <c r="V247" s="624">
        <f t="shared" si="58"/>
        <v>0</v>
      </c>
      <c r="W247" s="624">
        <f t="shared" si="58"/>
        <v>3</v>
      </c>
      <c r="X247" s="624">
        <f t="shared" si="58"/>
        <v>1</v>
      </c>
      <c r="Y247" s="624">
        <f t="shared" si="58"/>
        <v>0</v>
      </c>
      <c r="Z247" s="625">
        <f t="shared" si="58"/>
        <v>1</v>
      </c>
      <c r="AA247" s="625">
        <f t="shared" si="58"/>
        <v>0</v>
      </c>
      <c r="AB247" s="625">
        <f t="shared" si="58"/>
        <v>0</v>
      </c>
      <c r="AC247" s="625">
        <f t="shared" si="58"/>
        <v>0</v>
      </c>
      <c r="AD247" s="626">
        <f t="shared" si="58"/>
        <v>0</v>
      </c>
    </row>
    <row r="248" spans="1:30" ht="21.4" customHeight="1">
      <c r="A248" s="543"/>
      <c r="B248" s="543"/>
      <c r="C248" s="681" t="str">
        <f>C230</f>
        <v>1t</v>
      </c>
      <c r="D248" s="413">
        <f t="shared" ref="D248:D255" si="59">SUM(F248:AD248)</f>
        <v>0</v>
      </c>
      <c r="E248" s="635">
        <f>D248/$D$246</f>
        <v>0</v>
      </c>
      <c r="F248" s="636">
        <f>SUMPRODUCT((事故データ!$AO$4:$AO$364=F$245)*(事故データ!$O$4:$O$364=$C$244)*(事故データ!$U$4:$U$364=$C248)*(事故データ!$V$4:$V$364=1))</f>
        <v>0</v>
      </c>
      <c r="G248" s="637">
        <f>SUMPRODUCT((事故データ!$AO$4:$AO$364=G$245)*(事故データ!$O$4:$O$364=$C$244)*(事故データ!$U$4:$U$364=$C248)*(事故データ!$V$4:$V$364=1))</f>
        <v>0</v>
      </c>
      <c r="H248" s="637">
        <f>SUMPRODUCT((事故データ!$AO$4:$AO$364=H$245)*(事故データ!$O$4:$O$364=$C$244)*(事故データ!$U$4:$U$364=$C248)*(事故データ!$V$4:$V$364=1))</f>
        <v>0</v>
      </c>
      <c r="I248" s="637">
        <f>SUMPRODUCT((事故データ!$AO$4:$AO$364=I$245)*(事故データ!$O$4:$O$364=$C$244)*(事故データ!$U$4:$U$364=$C248)*(事故データ!$V$4:$V$364=1))</f>
        <v>0</v>
      </c>
      <c r="J248" s="637">
        <f>SUMPRODUCT((事故データ!$AO$4:$AO$364=J$245)*(事故データ!$O$4:$O$364=$C$244)*(事故データ!$U$4:$U$364=$C248)*(事故データ!$V$4:$V$364=1))</f>
        <v>0</v>
      </c>
      <c r="K248" s="637">
        <f>SUMPRODUCT((事故データ!$AO$4:$AO$364=K$245)*(事故データ!$O$4:$O$364=$C$244)*(事故データ!$U$4:$U$364=$C248)*(事故データ!$V$4:$V$364=1))</f>
        <v>0</v>
      </c>
      <c r="L248" s="637">
        <f>SUMPRODUCT((事故データ!$AO$4:$AO$364=L$245)*(事故データ!$O$4:$O$364=$C$244)*(事故データ!$U$4:$U$364=$C248)*(事故データ!$V$4:$V$364=1))</f>
        <v>0</v>
      </c>
      <c r="M248" s="637">
        <f>SUMPRODUCT((事故データ!$AO$4:$AO$364=M$245)*(事故データ!$O$4:$O$364=$C$244)*(事故データ!$U$4:$U$364=$C248)*(事故データ!$V$4:$V$364=1))</f>
        <v>0</v>
      </c>
      <c r="N248" s="637">
        <f>SUMPRODUCT((事故データ!$AO$4:$AO$364=N$245)*(事故データ!$O$4:$O$364=$C$244)*(事故データ!$U$4:$U$364=$C248)*(事故データ!$V$4:$V$364=1))</f>
        <v>0</v>
      </c>
      <c r="O248" s="637">
        <f>SUMPRODUCT((事故データ!$AO$4:$AO$364=O$245)*(事故データ!$O$4:$O$364=$C$244)*(事故データ!$U$4:$U$364=$C248)*(事故データ!$V$4:$V$364=1))</f>
        <v>0</v>
      </c>
      <c r="P248" s="637">
        <f>SUMPRODUCT((事故データ!$AO$4:$AO$364=P$245)*(事故データ!$O$4:$O$364=$C$244)*(事故データ!$U$4:$U$364=$C248)*(事故データ!$V$4:$V$364=1))</f>
        <v>0</v>
      </c>
      <c r="Q248" s="637">
        <f>SUMPRODUCT((事故データ!$AO$4:$AO$364=Q$245)*(事故データ!$O$4:$O$364=$C$244)*(事故データ!$U$4:$U$364=$C248)*(事故データ!$V$4:$V$364=1))</f>
        <v>0</v>
      </c>
      <c r="R248" s="637">
        <f>SUMPRODUCT((事故データ!$AO$4:$AO$364=R$245)*(事故データ!$O$4:$O$364=$C$244)*(事故データ!$U$4:$U$364=$C248)*(事故データ!$V$4:$V$364=1))</f>
        <v>0</v>
      </c>
      <c r="S248" s="637">
        <f>SUMPRODUCT((事故データ!$AO$4:$AO$364=S$245)*(事故データ!$O$4:$O$364=$C$244)*(事故データ!$U$4:$U$364=$C248)*(事故データ!$V$4:$V$364=1))</f>
        <v>0</v>
      </c>
      <c r="T248" s="637">
        <f>SUMPRODUCT((事故データ!$AO$4:$AO$364=T$245)*(事故データ!$O$4:$O$364=$C$244)*(事故データ!$U$4:$U$364=$C248)*(事故データ!$V$4:$V$364=1))</f>
        <v>0</v>
      </c>
      <c r="U248" s="637">
        <f>SUMPRODUCT((事故データ!$AO$4:$AO$364=U$245)*(事故データ!$O$4:$O$364=$C$244)*(事故データ!$U$4:$U$364=$C248)*(事故データ!$V$4:$V$364=1))</f>
        <v>0</v>
      </c>
      <c r="V248" s="637">
        <f>SUMPRODUCT((事故データ!$AO$4:$AO$364=V$245)*(事故データ!$O$4:$O$364=$C$244)*(事故データ!$U$4:$U$364=$C248)*(事故データ!$V$4:$V$364=1))</f>
        <v>0</v>
      </c>
      <c r="W248" s="637">
        <f>SUMPRODUCT((事故データ!$AO$4:$AO$364=W$245)*(事故データ!$O$4:$O$364=$C$244)*(事故データ!$U$4:$U$364=$C248)*(事故データ!$V$4:$V$364=1))</f>
        <v>0</v>
      </c>
      <c r="X248" s="637">
        <f>SUMPRODUCT((事故データ!$AO$4:$AO$364=X$245)*(事故データ!$O$4:$O$364=$C$244)*(事故データ!$U$4:$U$364=$C248)*(事故データ!$V$4:$V$364=1))</f>
        <v>0</v>
      </c>
      <c r="Y248" s="637">
        <f>SUMPRODUCT((事故データ!$AO$4:$AO$364=Y$245)*(事故データ!$O$4:$O$364=$C$244)*(事故データ!$U$4:$U$364=$C248)*(事故データ!$V$4:$V$364=1))</f>
        <v>0</v>
      </c>
      <c r="Z248" s="637">
        <f>SUMPRODUCT((事故データ!$AO$4:$AO$364=Z$245)*(事故データ!$O$4:$O$364=$C$244)*(事故データ!$U$4:$U$364=$C248)*(事故データ!$V$4:$V$364=1))</f>
        <v>0</v>
      </c>
      <c r="AA248" s="637">
        <f>SUMPRODUCT((事故データ!$AO$4:$AO$364=AA$245)*(事故データ!$O$4:$O$364=$C$244)*(事故データ!$U$4:$U$364=$C248)*(事故データ!$V$4:$V$364=1))</f>
        <v>0</v>
      </c>
      <c r="AB248" s="637">
        <f>SUMPRODUCT((事故データ!$AO$4:$AO$364=AB$245)*(事故データ!$O$4:$O$364=$C$244)*(事故データ!$U$4:$U$364=$C248)*(事故データ!$V$4:$V$364=1))</f>
        <v>0</v>
      </c>
      <c r="AC248" s="637">
        <f>SUMPRODUCT((事故データ!$AO$4:$AO$364=AC$245)*(事故データ!$O$4:$O$364=$C$244)*(事故データ!$U$4:$U$364=$C248)*(事故データ!$V$4:$V$364=1))</f>
        <v>0</v>
      </c>
      <c r="AD248" s="638">
        <f>SUMPRODUCT((事故データ!$AO$4:$AO$364=AD$245)*(事故データ!$O$4:$O$364=$C$244)*(事故データ!$U$4:$U$364=$C248)*(事故データ!$V$4:$V$364=1))</f>
        <v>0</v>
      </c>
    </row>
    <row r="249" spans="1:30" ht="21.4" customHeight="1">
      <c r="A249" s="543"/>
      <c r="B249" s="543"/>
      <c r="C249" s="682" t="str">
        <f t="shared" ref="C249:C257" si="60">C231</f>
        <v>2t</v>
      </c>
      <c r="D249" s="356">
        <f t="shared" si="59"/>
        <v>10</v>
      </c>
      <c r="E249" s="640">
        <f t="shared" ref="E249:E255" si="61">D249/$D$246</f>
        <v>0.32258064516129031</v>
      </c>
      <c r="F249" s="641">
        <f>SUMPRODUCT((事故データ!$AO$4:$AO$364=F$245)*(事故データ!$O$4:$O$364=$C$244)*(事故データ!$U$4:$U$364=$C249)*(事故データ!$V$4:$V$364=1))</f>
        <v>0</v>
      </c>
      <c r="G249" s="642">
        <f>SUMPRODUCT((事故データ!$AO$4:$AO$364=G$245)*(事故データ!$O$4:$O$364=$C$244)*(事故データ!$U$4:$U$364=$C249)*(事故データ!$V$4:$V$364=1))</f>
        <v>1</v>
      </c>
      <c r="H249" s="642">
        <f>SUMPRODUCT((事故データ!$AO$4:$AO$364=H$245)*(事故データ!$O$4:$O$364=$C$244)*(事故データ!$U$4:$U$364=$C249)*(事故データ!$V$4:$V$364=1))</f>
        <v>0</v>
      </c>
      <c r="I249" s="642">
        <f>SUMPRODUCT((事故データ!$AO$4:$AO$364=I$245)*(事故データ!$O$4:$O$364=$C$244)*(事故データ!$U$4:$U$364=$C249)*(事故データ!$V$4:$V$364=1))</f>
        <v>0</v>
      </c>
      <c r="J249" s="642">
        <f>SUMPRODUCT((事故データ!$AO$4:$AO$364=J$245)*(事故データ!$O$4:$O$364=$C$244)*(事故データ!$U$4:$U$364=$C249)*(事故データ!$V$4:$V$364=1))</f>
        <v>1</v>
      </c>
      <c r="K249" s="642">
        <f>SUMPRODUCT((事故データ!$AO$4:$AO$364=K$245)*(事故データ!$O$4:$O$364=$C$244)*(事故データ!$U$4:$U$364=$C249)*(事故データ!$V$4:$V$364=1))</f>
        <v>0</v>
      </c>
      <c r="L249" s="642">
        <f>SUMPRODUCT((事故データ!$AO$4:$AO$364=L$245)*(事故データ!$O$4:$O$364=$C$244)*(事故データ!$U$4:$U$364=$C249)*(事故データ!$V$4:$V$364=1))</f>
        <v>0</v>
      </c>
      <c r="M249" s="642">
        <f>SUMPRODUCT((事故データ!$AO$4:$AO$364=M$245)*(事故データ!$O$4:$O$364=$C$244)*(事故データ!$U$4:$U$364=$C249)*(事故データ!$V$4:$V$364=1))</f>
        <v>0</v>
      </c>
      <c r="N249" s="642">
        <f>SUMPRODUCT((事故データ!$AO$4:$AO$364=N$245)*(事故データ!$O$4:$O$364=$C$244)*(事故データ!$U$4:$U$364=$C249)*(事故データ!$V$4:$V$364=1))</f>
        <v>0</v>
      </c>
      <c r="O249" s="642">
        <f>SUMPRODUCT((事故データ!$AO$4:$AO$364=O$245)*(事故データ!$O$4:$O$364=$C$244)*(事故データ!$U$4:$U$364=$C249)*(事故データ!$V$4:$V$364=1))</f>
        <v>0</v>
      </c>
      <c r="P249" s="642">
        <f>SUMPRODUCT((事故データ!$AO$4:$AO$364=P$245)*(事故データ!$O$4:$O$364=$C$244)*(事故データ!$U$4:$U$364=$C249)*(事故データ!$V$4:$V$364=1))</f>
        <v>0</v>
      </c>
      <c r="Q249" s="642">
        <f>SUMPRODUCT((事故データ!$AO$4:$AO$364=Q$245)*(事故データ!$O$4:$O$364=$C$244)*(事故データ!$U$4:$U$364=$C249)*(事故データ!$V$4:$V$364=1))</f>
        <v>0</v>
      </c>
      <c r="R249" s="642">
        <f>SUMPRODUCT((事故データ!$AO$4:$AO$364=R$245)*(事故データ!$O$4:$O$364=$C$244)*(事故データ!$U$4:$U$364=$C249)*(事故データ!$V$4:$V$364=1))</f>
        <v>0</v>
      </c>
      <c r="S249" s="642">
        <f>SUMPRODUCT((事故データ!$AO$4:$AO$364=S$245)*(事故データ!$O$4:$O$364=$C$244)*(事故データ!$U$4:$U$364=$C249)*(事故データ!$V$4:$V$364=1))</f>
        <v>1</v>
      </c>
      <c r="T249" s="642">
        <f>SUMPRODUCT((事故データ!$AO$4:$AO$364=T$245)*(事故データ!$O$4:$O$364=$C$244)*(事故データ!$U$4:$U$364=$C249)*(事故データ!$V$4:$V$364=1))</f>
        <v>4</v>
      </c>
      <c r="U249" s="642">
        <f>SUMPRODUCT((事故データ!$AO$4:$AO$364=U$245)*(事故データ!$O$4:$O$364=$C$244)*(事故データ!$U$4:$U$364=$C249)*(事故データ!$V$4:$V$364=1))</f>
        <v>0</v>
      </c>
      <c r="V249" s="642">
        <f>SUMPRODUCT((事故データ!$AO$4:$AO$364=V$245)*(事故データ!$O$4:$O$364=$C$244)*(事故データ!$U$4:$U$364=$C249)*(事故データ!$V$4:$V$364=1))</f>
        <v>0</v>
      </c>
      <c r="W249" s="642">
        <f>SUMPRODUCT((事故データ!$AO$4:$AO$364=W$245)*(事故データ!$O$4:$O$364=$C$244)*(事故データ!$U$4:$U$364=$C249)*(事故データ!$V$4:$V$364=1))</f>
        <v>2</v>
      </c>
      <c r="X249" s="642">
        <f>SUMPRODUCT((事故データ!$AO$4:$AO$364=X$245)*(事故データ!$O$4:$O$364=$C$244)*(事故データ!$U$4:$U$364=$C249)*(事故データ!$V$4:$V$364=1))</f>
        <v>0</v>
      </c>
      <c r="Y249" s="642">
        <f>SUMPRODUCT((事故データ!$AO$4:$AO$364=Y$245)*(事故データ!$O$4:$O$364=$C$244)*(事故データ!$U$4:$U$364=$C249)*(事故データ!$V$4:$V$364=1))</f>
        <v>0</v>
      </c>
      <c r="Z249" s="642">
        <f>SUMPRODUCT((事故データ!$AO$4:$AO$364=Z$245)*(事故データ!$O$4:$O$364=$C$244)*(事故データ!$U$4:$U$364=$C249)*(事故データ!$V$4:$V$364=1))</f>
        <v>1</v>
      </c>
      <c r="AA249" s="642">
        <f>SUMPRODUCT((事故データ!$AO$4:$AO$364=AA$245)*(事故データ!$O$4:$O$364=$C$244)*(事故データ!$U$4:$U$364=$C249)*(事故データ!$V$4:$V$364=1))</f>
        <v>0</v>
      </c>
      <c r="AB249" s="642">
        <f>SUMPRODUCT((事故データ!$AO$4:$AO$364=AB$245)*(事故データ!$O$4:$O$364=$C$244)*(事故データ!$U$4:$U$364=$C249)*(事故データ!$V$4:$V$364=1))</f>
        <v>0</v>
      </c>
      <c r="AC249" s="642">
        <f>SUMPRODUCT((事故データ!$AO$4:$AO$364=AC$245)*(事故データ!$O$4:$O$364=$C$244)*(事故データ!$U$4:$U$364=$C249)*(事故データ!$V$4:$V$364=1))</f>
        <v>0</v>
      </c>
      <c r="AD249" s="643">
        <f>SUMPRODUCT((事故データ!$AO$4:$AO$364=AD$245)*(事故データ!$O$4:$O$364=$C$244)*(事故データ!$U$4:$U$364=$C249)*(事故データ!$V$4:$V$364=1))</f>
        <v>0</v>
      </c>
    </row>
    <row r="250" spans="1:30" ht="21.4" customHeight="1">
      <c r="A250" s="543"/>
      <c r="B250" s="543"/>
      <c r="C250" s="682" t="str">
        <f t="shared" si="60"/>
        <v>3t</v>
      </c>
      <c r="D250" s="356">
        <f t="shared" si="59"/>
        <v>0</v>
      </c>
      <c r="E250" s="640">
        <f t="shared" si="61"/>
        <v>0</v>
      </c>
      <c r="F250" s="641">
        <f>SUMPRODUCT((事故データ!$AO$4:$AO$364=F$245)*(事故データ!$O$4:$O$364=$C$244)*(事故データ!$U$4:$U$364=$C250)*(事故データ!$V$4:$V$364=1))</f>
        <v>0</v>
      </c>
      <c r="G250" s="642">
        <f>SUMPRODUCT((事故データ!$AO$4:$AO$364=G$245)*(事故データ!$O$4:$O$364=$C$244)*(事故データ!$U$4:$U$364=$C250)*(事故データ!$V$4:$V$364=1))</f>
        <v>0</v>
      </c>
      <c r="H250" s="642">
        <f>SUMPRODUCT((事故データ!$AO$4:$AO$364=H$245)*(事故データ!$O$4:$O$364=$C$244)*(事故データ!$U$4:$U$364=$C250)*(事故データ!$V$4:$V$364=1))</f>
        <v>0</v>
      </c>
      <c r="I250" s="642">
        <f>SUMPRODUCT((事故データ!$AO$4:$AO$364=I$245)*(事故データ!$O$4:$O$364=$C$244)*(事故データ!$U$4:$U$364=$C250)*(事故データ!$V$4:$V$364=1))</f>
        <v>0</v>
      </c>
      <c r="J250" s="642">
        <f>SUMPRODUCT((事故データ!$AO$4:$AO$364=J$245)*(事故データ!$O$4:$O$364=$C$244)*(事故データ!$U$4:$U$364=$C250)*(事故データ!$V$4:$V$364=1))</f>
        <v>0</v>
      </c>
      <c r="K250" s="642">
        <f>SUMPRODUCT((事故データ!$AO$4:$AO$364=K$245)*(事故データ!$O$4:$O$364=$C$244)*(事故データ!$U$4:$U$364=$C250)*(事故データ!$V$4:$V$364=1))</f>
        <v>0</v>
      </c>
      <c r="L250" s="642">
        <f>SUMPRODUCT((事故データ!$AO$4:$AO$364=L$245)*(事故データ!$O$4:$O$364=$C$244)*(事故データ!$U$4:$U$364=$C250)*(事故データ!$V$4:$V$364=1))</f>
        <v>0</v>
      </c>
      <c r="M250" s="642">
        <f>SUMPRODUCT((事故データ!$AO$4:$AO$364=M$245)*(事故データ!$O$4:$O$364=$C$244)*(事故データ!$U$4:$U$364=$C250)*(事故データ!$V$4:$V$364=1))</f>
        <v>0</v>
      </c>
      <c r="N250" s="642">
        <f>SUMPRODUCT((事故データ!$AO$4:$AO$364=N$245)*(事故データ!$O$4:$O$364=$C$244)*(事故データ!$U$4:$U$364=$C250)*(事故データ!$V$4:$V$364=1))</f>
        <v>0</v>
      </c>
      <c r="O250" s="642">
        <f>SUMPRODUCT((事故データ!$AO$4:$AO$364=O$245)*(事故データ!$O$4:$O$364=$C$244)*(事故データ!$U$4:$U$364=$C250)*(事故データ!$V$4:$V$364=1))</f>
        <v>0</v>
      </c>
      <c r="P250" s="642">
        <f>SUMPRODUCT((事故データ!$AO$4:$AO$364=P$245)*(事故データ!$O$4:$O$364=$C$244)*(事故データ!$U$4:$U$364=$C250)*(事故データ!$V$4:$V$364=1))</f>
        <v>0</v>
      </c>
      <c r="Q250" s="642">
        <f>SUMPRODUCT((事故データ!$AO$4:$AO$364=Q$245)*(事故データ!$O$4:$O$364=$C$244)*(事故データ!$U$4:$U$364=$C250)*(事故データ!$V$4:$V$364=1))</f>
        <v>0</v>
      </c>
      <c r="R250" s="642">
        <f>SUMPRODUCT((事故データ!$AO$4:$AO$364=R$245)*(事故データ!$O$4:$O$364=$C$244)*(事故データ!$U$4:$U$364=$C250)*(事故データ!$V$4:$V$364=1))</f>
        <v>0</v>
      </c>
      <c r="S250" s="642">
        <f>SUMPRODUCT((事故データ!$AO$4:$AO$364=S$245)*(事故データ!$O$4:$O$364=$C$244)*(事故データ!$U$4:$U$364=$C250)*(事故データ!$V$4:$V$364=1))</f>
        <v>0</v>
      </c>
      <c r="T250" s="642">
        <f>SUMPRODUCT((事故データ!$AO$4:$AO$364=T$245)*(事故データ!$O$4:$O$364=$C$244)*(事故データ!$U$4:$U$364=$C250)*(事故データ!$V$4:$V$364=1))</f>
        <v>0</v>
      </c>
      <c r="U250" s="642">
        <f>SUMPRODUCT((事故データ!$AO$4:$AO$364=U$245)*(事故データ!$O$4:$O$364=$C$244)*(事故データ!$U$4:$U$364=$C250)*(事故データ!$V$4:$V$364=1))</f>
        <v>0</v>
      </c>
      <c r="V250" s="642">
        <f>SUMPRODUCT((事故データ!$AO$4:$AO$364=V$245)*(事故データ!$O$4:$O$364=$C$244)*(事故データ!$U$4:$U$364=$C250)*(事故データ!$V$4:$V$364=1))</f>
        <v>0</v>
      </c>
      <c r="W250" s="642">
        <f>SUMPRODUCT((事故データ!$AO$4:$AO$364=W$245)*(事故データ!$O$4:$O$364=$C$244)*(事故データ!$U$4:$U$364=$C250)*(事故データ!$V$4:$V$364=1))</f>
        <v>0</v>
      </c>
      <c r="X250" s="642">
        <f>SUMPRODUCT((事故データ!$AO$4:$AO$364=X$245)*(事故データ!$O$4:$O$364=$C$244)*(事故データ!$U$4:$U$364=$C250)*(事故データ!$V$4:$V$364=1))</f>
        <v>0</v>
      </c>
      <c r="Y250" s="642">
        <f>SUMPRODUCT((事故データ!$AO$4:$AO$364=Y$245)*(事故データ!$O$4:$O$364=$C$244)*(事故データ!$U$4:$U$364=$C250)*(事故データ!$V$4:$V$364=1))</f>
        <v>0</v>
      </c>
      <c r="Z250" s="642">
        <f>SUMPRODUCT((事故データ!$AO$4:$AO$364=Z$245)*(事故データ!$O$4:$O$364=$C$244)*(事故データ!$U$4:$U$364=$C250)*(事故データ!$V$4:$V$364=1))</f>
        <v>0</v>
      </c>
      <c r="AA250" s="642">
        <f>SUMPRODUCT((事故データ!$AO$4:$AO$364=AA$245)*(事故データ!$O$4:$O$364=$C$244)*(事故データ!$U$4:$U$364=$C250)*(事故データ!$V$4:$V$364=1))</f>
        <v>0</v>
      </c>
      <c r="AB250" s="642">
        <f>SUMPRODUCT((事故データ!$AO$4:$AO$364=AB$245)*(事故データ!$O$4:$O$364=$C$244)*(事故データ!$U$4:$U$364=$C250)*(事故データ!$V$4:$V$364=1))</f>
        <v>0</v>
      </c>
      <c r="AC250" s="642">
        <f>SUMPRODUCT((事故データ!$AO$4:$AO$364=AC$245)*(事故データ!$O$4:$O$364=$C$244)*(事故データ!$U$4:$U$364=$C250)*(事故データ!$V$4:$V$364=1))</f>
        <v>0</v>
      </c>
      <c r="AD250" s="643">
        <f>SUMPRODUCT((事故データ!$AO$4:$AO$364=AD$245)*(事故データ!$O$4:$O$364=$C$244)*(事故データ!$U$4:$U$364=$C250)*(事故データ!$V$4:$V$364=1))</f>
        <v>0</v>
      </c>
    </row>
    <row r="251" spans="1:30" ht="21.4" customHeight="1">
      <c r="A251" s="543"/>
      <c r="B251" s="543"/>
      <c r="C251" s="682" t="str">
        <f t="shared" si="60"/>
        <v>4t</v>
      </c>
      <c r="D251" s="356">
        <f t="shared" si="59"/>
        <v>13</v>
      </c>
      <c r="E251" s="640">
        <f t="shared" si="61"/>
        <v>0.41935483870967744</v>
      </c>
      <c r="F251" s="641">
        <f>SUMPRODUCT((事故データ!$AO$4:$AO$364=F$245)*(事故データ!$O$4:$O$364=$C$244)*(事故データ!$U$4:$U$364=$C251)*(事故データ!$V$4:$V$364=1))</f>
        <v>0</v>
      </c>
      <c r="G251" s="642">
        <f>SUMPRODUCT((事故データ!$AO$4:$AO$364=G$245)*(事故データ!$O$4:$O$364=$C$244)*(事故データ!$U$4:$U$364=$C251)*(事故データ!$V$4:$V$364=1))</f>
        <v>0</v>
      </c>
      <c r="H251" s="642">
        <f>SUMPRODUCT((事故データ!$AO$4:$AO$364=H$245)*(事故データ!$O$4:$O$364=$C$244)*(事故データ!$U$4:$U$364=$C251)*(事故データ!$V$4:$V$364=1))</f>
        <v>0</v>
      </c>
      <c r="I251" s="642">
        <f>SUMPRODUCT((事故データ!$AO$4:$AO$364=I$245)*(事故データ!$O$4:$O$364=$C$244)*(事故データ!$U$4:$U$364=$C251)*(事故データ!$V$4:$V$364=1))</f>
        <v>0</v>
      </c>
      <c r="J251" s="642">
        <f>SUMPRODUCT((事故データ!$AO$4:$AO$364=J$245)*(事故データ!$O$4:$O$364=$C$244)*(事故データ!$U$4:$U$364=$C251)*(事故データ!$V$4:$V$364=1))</f>
        <v>3</v>
      </c>
      <c r="K251" s="642">
        <f>SUMPRODUCT((事故データ!$AO$4:$AO$364=K$245)*(事故データ!$O$4:$O$364=$C$244)*(事故データ!$U$4:$U$364=$C251)*(事故データ!$V$4:$V$364=1))</f>
        <v>0</v>
      </c>
      <c r="L251" s="642">
        <f>SUMPRODUCT((事故データ!$AO$4:$AO$364=L$245)*(事故データ!$O$4:$O$364=$C$244)*(事故データ!$U$4:$U$364=$C251)*(事故データ!$V$4:$V$364=1))</f>
        <v>1</v>
      </c>
      <c r="M251" s="642">
        <f>SUMPRODUCT((事故データ!$AO$4:$AO$364=M$245)*(事故データ!$O$4:$O$364=$C$244)*(事故データ!$U$4:$U$364=$C251)*(事故データ!$V$4:$V$364=1))</f>
        <v>0</v>
      </c>
      <c r="N251" s="642">
        <f>SUMPRODUCT((事故データ!$AO$4:$AO$364=N$245)*(事故データ!$O$4:$O$364=$C$244)*(事故データ!$U$4:$U$364=$C251)*(事故データ!$V$4:$V$364=1))</f>
        <v>0</v>
      </c>
      <c r="O251" s="642">
        <f>SUMPRODUCT((事故データ!$AO$4:$AO$364=O$245)*(事故データ!$O$4:$O$364=$C$244)*(事故データ!$U$4:$U$364=$C251)*(事故データ!$V$4:$V$364=1))</f>
        <v>0</v>
      </c>
      <c r="P251" s="642">
        <f>SUMPRODUCT((事故データ!$AO$4:$AO$364=P$245)*(事故データ!$O$4:$O$364=$C$244)*(事故データ!$U$4:$U$364=$C251)*(事故データ!$V$4:$V$364=1))</f>
        <v>0</v>
      </c>
      <c r="Q251" s="642">
        <f>SUMPRODUCT((事故データ!$AO$4:$AO$364=Q$245)*(事故データ!$O$4:$O$364=$C$244)*(事故データ!$U$4:$U$364=$C251)*(事故データ!$V$4:$V$364=1))</f>
        <v>0</v>
      </c>
      <c r="R251" s="642">
        <f>SUMPRODUCT((事故データ!$AO$4:$AO$364=R$245)*(事故データ!$O$4:$O$364=$C$244)*(事故データ!$U$4:$U$364=$C251)*(事故データ!$V$4:$V$364=1))</f>
        <v>1</v>
      </c>
      <c r="S251" s="642">
        <f>SUMPRODUCT((事故データ!$AO$4:$AO$364=S$245)*(事故データ!$O$4:$O$364=$C$244)*(事故データ!$U$4:$U$364=$C251)*(事故データ!$V$4:$V$364=1))</f>
        <v>0</v>
      </c>
      <c r="T251" s="642">
        <f>SUMPRODUCT((事故データ!$AO$4:$AO$364=T$245)*(事故データ!$O$4:$O$364=$C$244)*(事故データ!$U$4:$U$364=$C251)*(事故データ!$V$4:$V$364=1))</f>
        <v>4</v>
      </c>
      <c r="U251" s="642">
        <f>SUMPRODUCT((事故データ!$AO$4:$AO$364=U$245)*(事故データ!$O$4:$O$364=$C$244)*(事故データ!$U$4:$U$364=$C251)*(事故データ!$V$4:$V$364=1))</f>
        <v>3</v>
      </c>
      <c r="V251" s="642">
        <f>SUMPRODUCT((事故データ!$AO$4:$AO$364=V$245)*(事故データ!$O$4:$O$364=$C$244)*(事故データ!$U$4:$U$364=$C251)*(事故データ!$V$4:$V$364=1))</f>
        <v>0</v>
      </c>
      <c r="W251" s="642">
        <f>SUMPRODUCT((事故データ!$AO$4:$AO$364=W$245)*(事故データ!$O$4:$O$364=$C$244)*(事故データ!$U$4:$U$364=$C251)*(事故データ!$V$4:$V$364=1))</f>
        <v>1</v>
      </c>
      <c r="X251" s="642">
        <f>SUMPRODUCT((事故データ!$AO$4:$AO$364=X$245)*(事故データ!$O$4:$O$364=$C$244)*(事故データ!$U$4:$U$364=$C251)*(事故データ!$V$4:$V$364=1))</f>
        <v>0</v>
      </c>
      <c r="Y251" s="642">
        <f>SUMPRODUCT((事故データ!$AO$4:$AO$364=Y$245)*(事故データ!$O$4:$O$364=$C$244)*(事故データ!$U$4:$U$364=$C251)*(事故データ!$V$4:$V$364=1))</f>
        <v>0</v>
      </c>
      <c r="Z251" s="642">
        <f>SUMPRODUCT((事故データ!$AO$4:$AO$364=Z$245)*(事故データ!$O$4:$O$364=$C$244)*(事故データ!$U$4:$U$364=$C251)*(事故データ!$V$4:$V$364=1))</f>
        <v>0</v>
      </c>
      <c r="AA251" s="642">
        <f>SUMPRODUCT((事故データ!$AO$4:$AO$364=AA$245)*(事故データ!$O$4:$O$364=$C$244)*(事故データ!$U$4:$U$364=$C251)*(事故データ!$V$4:$V$364=1))</f>
        <v>0</v>
      </c>
      <c r="AB251" s="642">
        <f>SUMPRODUCT((事故データ!$AO$4:$AO$364=AB$245)*(事故データ!$O$4:$O$364=$C$244)*(事故データ!$U$4:$U$364=$C251)*(事故データ!$V$4:$V$364=1))</f>
        <v>0</v>
      </c>
      <c r="AC251" s="642">
        <f>SUMPRODUCT((事故データ!$AO$4:$AO$364=AC$245)*(事故データ!$O$4:$O$364=$C$244)*(事故データ!$U$4:$U$364=$C251)*(事故データ!$V$4:$V$364=1))</f>
        <v>0</v>
      </c>
      <c r="AD251" s="643">
        <f>SUMPRODUCT((事故データ!$AO$4:$AO$364=AD$245)*(事故データ!$O$4:$O$364=$C$244)*(事故データ!$U$4:$U$364=$C251)*(事故データ!$V$4:$V$364=1))</f>
        <v>0</v>
      </c>
    </row>
    <row r="252" spans="1:30" ht="21.4" customHeight="1">
      <c r="A252" s="543"/>
      <c r="B252" s="543"/>
      <c r="C252" s="682" t="str">
        <f t="shared" si="60"/>
        <v>5t</v>
      </c>
      <c r="D252" s="356">
        <f t="shared" si="59"/>
        <v>0</v>
      </c>
      <c r="E252" s="640">
        <f t="shared" si="61"/>
        <v>0</v>
      </c>
      <c r="F252" s="641">
        <f>SUMPRODUCT((事故データ!$AO$4:$AO$364=F$245)*(事故データ!$O$4:$O$364=$C$244)*(事故データ!$U$4:$U$364=$C252)*(事故データ!$V$4:$V$364=1))</f>
        <v>0</v>
      </c>
      <c r="G252" s="642">
        <f>SUMPRODUCT((事故データ!$AO$4:$AO$364=G$245)*(事故データ!$O$4:$O$364=$C$244)*(事故データ!$U$4:$U$364=$C252)*(事故データ!$V$4:$V$364=1))</f>
        <v>0</v>
      </c>
      <c r="H252" s="642">
        <f>SUMPRODUCT((事故データ!$AO$4:$AO$364=H$245)*(事故データ!$O$4:$O$364=$C$244)*(事故データ!$U$4:$U$364=$C252)*(事故データ!$V$4:$V$364=1))</f>
        <v>0</v>
      </c>
      <c r="I252" s="642">
        <f>SUMPRODUCT((事故データ!$AO$4:$AO$364=I$245)*(事故データ!$O$4:$O$364=$C$244)*(事故データ!$U$4:$U$364=$C252)*(事故データ!$V$4:$V$364=1))</f>
        <v>0</v>
      </c>
      <c r="J252" s="642">
        <f>SUMPRODUCT((事故データ!$AO$4:$AO$364=J$245)*(事故データ!$O$4:$O$364=$C$244)*(事故データ!$U$4:$U$364=$C252)*(事故データ!$V$4:$V$364=1))</f>
        <v>0</v>
      </c>
      <c r="K252" s="642">
        <f>SUMPRODUCT((事故データ!$AO$4:$AO$364=K$245)*(事故データ!$O$4:$O$364=$C$244)*(事故データ!$U$4:$U$364=$C252)*(事故データ!$V$4:$V$364=1))</f>
        <v>0</v>
      </c>
      <c r="L252" s="642">
        <f>SUMPRODUCT((事故データ!$AO$4:$AO$364=L$245)*(事故データ!$O$4:$O$364=$C$244)*(事故データ!$U$4:$U$364=$C252)*(事故データ!$V$4:$V$364=1))</f>
        <v>0</v>
      </c>
      <c r="M252" s="642">
        <f>SUMPRODUCT((事故データ!$AO$4:$AO$364=M$245)*(事故データ!$O$4:$O$364=$C$244)*(事故データ!$U$4:$U$364=$C252)*(事故データ!$V$4:$V$364=1))</f>
        <v>0</v>
      </c>
      <c r="N252" s="642">
        <f>SUMPRODUCT((事故データ!$AO$4:$AO$364=N$245)*(事故データ!$O$4:$O$364=$C$244)*(事故データ!$U$4:$U$364=$C252)*(事故データ!$V$4:$V$364=1))</f>
        <v>0</v>
      </c>
      <c r="O252" s="642">
        <f>SUMPRODUCT((事故データ!$AO$4:$AO$364=O$245)*(事故データ!$O$4:$O$364=$C$244)*(事故データ!$U$4:$U$364=$C252)*(事故データ!$V$4:$V$364=1))</f>
        <v>0</v>
      </c>
      <c r="P252" s="642">
        <f>SUMPRODUCT((事故データ!$AO$4:$AO$364=P$245)*(事故データ!$O$4:$O$364=$C$244)*(事故データ!$U$4:$U$364=$C252)*(事故データ!$V$4:$V$364=1))</f>
        <v>0</v>
      </c>
      <c r="Q252" s="642">
        <f>SUMPRODUCT((事故データ!$AO$4:$AO$364=Q$245)*(事故データ!$O$4:$O$364=$C$244)*(事故データ!$U$4:$U$364=$C252)*(事故データ!$V$4:$V$364=1))</f>
        <v>0</v>
      </c>
      <c r="R252" s="642">
        <f>SUMPRODUCT((事故データ!$AO$4:$AO$364=R$245)*(事故データ!$O$4:$O$364=$C$244)*(事故データ!$U$4:$U$364=$C252)*(事故データ!$V$4:$V$364=1))</f>
        <v>0</v>
      </c>
      <c r="S252" s="642">
        <f>SUMPRODUCT((事故データ!$AO$4:$AO$364=S$245)*(事故データ!$O$4:$O$364=$C$244)*(事故データ!$U$4:$U$364=$C252)*(事故データ!$V$4:$V$364=1))</f>
        <v>0</v>
      </c>
      <c r="T252" s="642">
        <f>SUMPRODUCT((事故データ!$AO$4:$AO$364=T$245)*(事故データ!$O$4:$O$364=$C$244)*(事故データ!$U$4:$U$364=$C252)*(事故データ!$V$4:$V$364=1))</f>
        <v>0</v>
      </c>
      <c r="U252" s="642">
        <f>SUMPRODUCT((事故データ!$AO$4:$AO$364=U$245)*(事故データ!$O$4:$O$364=$C$244)*(事故データ!$U$4:$U$364=$C252)*(事故データ!$V$4:$V$364=1))</f>
        <v>0</v>
      </c>
      <c r="V252" s="642">
        <f>SUMPRODUCT((事故データ!$AO$4:$AO$364=V$245)*(事故データ!$O$4:$O$364=$C$244)*(事故データ!$U$4:$U$364=$C252)*(事故データ!$V$4:$V$364=1))</f>
        <v>0</v>
      </c>
      <c r="W252" s="642">
        <f>SUMPRODUCT((事故データ!$AO$4:$AO$364=W$245)*(事故データ!$O$4:$O$364=$C$244)*(事故データ!$U$4:$U$364=$C252)*(事故データ!$V$4:$V$364=1))</f>
        <v>0</v>
      </c>
      <c r="X252" s="642">
        <f>SUMPRODUCT((事故データ!$AO$4:$AO$364=X$245)*(事故データ!$O$4:$O$364=$C$244)*(事故データ!$U$4:$U$364=$C252)*(事故データ!$V$4:$V$364=1))</f>
        <v>0</v>
      </c>
      <c r="Y252" s="642">
        <f>SUMPRODUCT((事故データ!$AO$4:$AO$364=Y$245)*(事故データ!$O$4:$O$364=$C$244)*(事故データ!$U$4:$U$364=$C252)*(事故データ!$V$4:$V$364=1))</f>
        <v>0</v>
      </c>
      <c r="Z252" s="642">
        <f>SUMPRODUCT((事故データ!$AO$4:$AO$364=Z$245)*(事故データ!$O$4:$O$364=$C$244)*(事故データ!$U$4:$U$364=$C252)*(事故データ!$V$4:$V$364=1))</f>
        <v>0</v>
      </c>
      <c r="AA252" s="642">
        <f>SUMPRODUCT((事故データ!$AO$4:$AO$364=AA$245)*(事故データ!$O$4:$O$364=$C$244)*(事故データ!$U$4:$U$364=$C252)*(事故データ!$V$4:$V$364=1))</f>
        <v>0</v>
      </c>
      <c r="AB252" s="642">
        <f>SUMPRODUCT((事故データ!$AO$4:$AO$364=AB$245)*(事故データ!$O$4:$O$364=$C$244)*(事故データ!$U$4:$U$364=$C252)*(事故データ!$V$4:$V$364=1))</f>
        <v>0</v>
      </c>
      <c r="AC252" s="642">
        <f>SUMPRODUCT((事故データ!$AO$4:$AO$364=AC$245)*(事故データ!$O$4:$O$364=$C$244)*(事故データ!$U$4:$U$364=$C252)*(事故データ!$V$4:$V$364=1))</f>
        <v>0</v>
      </c>
      <c r="AD252" s="643">
        <f>SUMPRODUCT((事故データ!$AO$4:$AO$364=AD$245)*(事故データ!$O$4:$O$364=$C$244)*(事故データ!$U$4:$U$364=$C252)*(事故データ!$V$4:$V$364=1))</f>
        <v>0</v>
      </c>
    </row>
    <row r="253" spans="1:30" ht="21.4" customHeight="1">
      <c r="A253" s="543"/>
      <c r="B253" s="543"/>
      <c r="C253" s="682" t="str">
        <f t="shared" si="60"/>
        <v>7t</v>
      </c>
      <c r="D253" s="356">
        <f t="shared" si="59"/>
        <v>0</v>
      </c>
      <c r="E253" s="640">
        <f t="shared" si="61"/>
        <v>0</v>
      </c>
      <c r="F253" s="641">
        <f>SUMPRODUCT((事故データ!$AO$4:$AO$364=F$245)*(事故データ!$O$4:$O$364=$C$244)*(事故データ!$U$4:$U$364=$C253)*(事故データ!$V$4:$V$364=1))</f>
        <v>0</v>
      </c>
      <c r="G253" s="642">
        <f>SUMPRODUCT((事故データ!$AO$4:$AO$364=G$245)*(事故データ!$O$4:$O$364=$C$244)*(事故データ!$U$4:$U$364=$C253)*(事故データ!$V$4:$V$364=1))</f>
        <v>0</v>
      </c>
      <c r="H253" s="642">
        <f>SUMPRODUCT((事故データ!$AO$4:$AO$364=H$245)*(事故データ!$O$4:$O$364=$C$244)*(事故データ!$U$4:$U$364=$C253)*(事故データ!$V$4:$V$364=1))</f>
        <v>0</v>
      </c>
      <c r="I253" s="642">
        <f>SUMPRODUCT((事故データ!$AO$4:$AO$364=I$245)*(事故データ!$O$4:$O$364=$C$244)*(事故データ!$U$4:$U$364=$C253)*(事故データ!$V$4:$V$364=1))</f>
        <v>0</v>
      </c>
      <c r="J253" s="642">
        <f>SUMPRODUCT((事故データ!$AO$4:$AO$364=J$245)*(事故データ!$O$4:$O$364=$C$244)*(事故データ!$U$4:$U$364=$C253)*(事故データ!$V$4:$V$364=1))</f>
        <v>0</v>
      </c>
      <c r="K253" s="642">
        <f>SUMPRODUCT((事故データ!$AO$4:$AO$364=K$245)*(事故データ!$O$4:$O$364=$C$244)*(事故データ!$U$4:$U$364=$C253)*(事故データ!$V$4:$V$364=1))</f>
        <v>0</v>
      </c>
      <c r="L253" s="642">
        <f>SUMPRODUCT((事故データ!$AO$4:$AO$364=L$245)*(事故データ!$O$4:$O$364=$C$244)*(事故データ!$U$4:$U$364=$C253)*(事故データ!$V$4:$V$364=1))</f>
        <v>0</v>
      </c>
      <c r="M253" s="642">
        <f>SUMPRODUCT((事故データ!$AO$4:$AO$364=M$245)*(事故データ!$O$4:$O$364=$C$244)*(事故データ!$U$4:$U$364=$C253)*(事故データ!$V$4:$V$364=1))</f>
        <v>0</v>
      </c>
      <c r="N253" s="642">
        <f>SUMPRODUCT((事故データ!$AO$4:$AO$364=N$245)*(事故データ!$O$4:$O$364=$C$244)*(事故データ!$U$4:$U$364=$C253)*(事故データ!$V$4:$V$364=1))</f>
        <v>0</v>
      </c>
      <c r="O253" s="642">
        <f>SUMPRODUCT((事故データ!$AO$4:$AO$364=O$245)*(事故データ!$O$4:$O$364=$C$244)*(事故データ!$U$4:$U$364=$C253)*(事故データ!$V$4:$V$364=1))</f>
        <v>0</v>
      </c>
      <c r="P253" s="642">
        <f>SUMPRODUCT((事故データ!$AO$4:$AO$364=P$245)*(事故データ!$O$4:$O$364=$C$244)*(事故データ!$U$4:$U$364=$C253)*(事故データ!$V$4:$V$364=1))</f>
        <v>0</v>
      </c>
      <c r="Q253" s="642">
        <f>SUMPRODUCT((事故データ!$AO$4:$AO$364=Q$245)*(事故データ!$O$4:$O$364=$C$244)*(事故データ!$U$4:$U$364=$C253)*(事故データ!$V$4:$V$364=1))</f>
        <v>0</v>
      </c>
      <c r="R253" s="642">
        <f>SUMPRODUCT((事故データ!$AO$4:$AO$364=R$245)*(事故データ!$O$4:$O$364=$C$244)*(事故データ!$U$4:$U$364=$C253)*(事故データ!$V$4:$V$364=1))</f>
        <v>0</v>
      </c>
      <c r="S253" s="642">
        <f>SUMPRODUCT((事故データ!$AO$4:$AO$364=S$245)*(事故データ!$O$4:$O$364=$C$244)*(事故データ!$U$4:$U$364=$C253)*(事故データ!$V$4:$V$364=1))</f>
        <v>0</v>
      </c>
      <c r="T253" s="642">
        <f>SUMPRODUCT((事故データ!$AO$4:$AO$364=T$245)*(事故データ!$O$4:$O$364=$C$244)*(事故データ!$U$4:$U$364=$C253)*(事故データ!$V$4:$V$364=1))</f>
        <v>0</v>
      </c>
      <c r="U253" s="642">
        <f>SUMPRODUCT((事故データ!$AO$4:$AO$364=U$245)*(事故データ!$O$4:$O$364=$C$244)*(事故データ!$U$4:$U$364=$C253)*(事故データ!$V$4:$V$364=1))</f>
        <v>0</v>
      </c>
      <c r="V253" s="642">
        <f>SUMPRODUCT((事故データ!$AO$4:$AO$364=V$245)*(事故データ!$O$4:$O$364=$C$244)*(事故データ!$U$4:$U$364=$C253)*(事故データ!$V$4:$V$364=1))</f>
        <v>0</v>
      </c>
      <c r="W253" s="642">
        <f>SUMPRODUCT((事故データ!$AO$4:$AO$364=W$245)*(事故データ!$O$4:$O$364=$C$244)*(事故データ!$U$4:$U$364=$C253)*(事故データ!$V$4:$V$364=1))</f>
        <v>0</v>
      </c>
      <c r="X253" s="642">
        <f>SUMPRODUCT((事故データ!$AO$4:$AO$364=X$245)*(事故データ!$O$4:$O$364=$C$244)*(事故データ!$U$4:$U$364=$C253)*(事故データ!$V$4:$V$364=1))</f>
        <v>0</v>
      </c>
      <c r="Y253" s="642">
        <f>SUMPRODUCT((事故データ!$AO$4:$AO$364=Y$245)*(事故データ!$O$4:$O$364=$C$244)*(事故データ!$U$4:$U$364=$C253)*(事故データ!$V$4:$V$364=1))</f>
        <v>0</v>
      </c>
      <c r="Z253" s="642">
        <f>SUMPRODUCT((事故データ!$AO$4:$AO$364=Z$245)*(事故データ!$O$4:$O$364=$C$244)*(事故データ!$U$4:$U$364=$C253)*(事故データ!$V$4:$V$364=1))</f>
        <v>0</v>
      </c>
      <c r="AA253" s="642">
        <f>SUMPRODUCT((事故データ!$AO$4:$AO$364=AA$245)*(事故データ!$O$4:$O$364=$C$244)*(事故データ!$U$4:$U$364=$C253)*(事故データ!$V$4:$V$364=1))</f>
        <v>0</v>
      </c>
      <c r="AB253" s="642">
        <f>SUMPRODUCT((事故データ!$AO$4:$AO$364=AB$245)*(事故データ!$O$4:$O$364=$C$244)*(事故データ!$U$4:$U$364=$C253)*(事故データ!$V$4:$V$364=1))</f>
        <v>0</v>
      </c>
      <c r="AC253" s="642">
        <f>SUMPRODUCT((事故データ!$AO$4:$AO$364=AC$245)*(事故データ!$O$4:$O$364=$C$244)*(事故データ!$U$4:$U$364=$C253)*(事故データ!$V$4:$V$364=1))</f>
        <v>0</v>
      </c>
      <c r="AD253" s="643">
        <f>SUMPRODUCT((事故データ!$AO$4:$AO$364=AD$245)*(事故データ!$O$4:$O$364=$C$244)*(事故データ!$U$4:$U$364=$C253)*(事故データ!$V$4:$V$364=1))</f>
        <v>0</v>
      </c>
    </row>
    <row r="254" spans="1:30" ht="21.4" customHeight="1">
      <c r="A254" s="543"/>
      <c r="B254" s="543"/>
      <c r="C254" s="682" t="str">
        <f t="shared" si="60"/>
        <v>8t</v>
      </c>
      <c r="D254" s="356">
        <f t="shared" si="59"/>
        <v>0</v>
      </c>
      <c r="E254" s="640">
        <f t="shared" si="61"/>
        <v>0</v>
      </c>
      <c r="F254" s="641">
        <f>SUMPRODUCT((事故データ!$AO$4:$AO$364=F$245)*(事故データ!$O$4:$O$364=$C$244)*(事故データ!$U$4:$U$364=$C254)*(事故データ!$V$4:$V$364=1))</f>
        <v>0</v>
      </c>
      <c r="G254" s="642">
        <f>SUMPRODUCT((事故データ!$AO$4:$AO$364=G$245)*(事故データ!$O$4:$O$364=$C$244)*(事故データ!$U$4:$U$364=$C254)*(事故データ!$V$4:$V$364=1))</f>
        <v>0</v>
      </c>
      <c r="H254" s="642">
        <f>SUMPRODUCT((事故データ!$AO$4:$AO$364=H$245)*(事故データ!$O$4:$O$364=$C$244)*(事故データ!$U$4:$U$364=$C254)*(事故データ!$V$4:$V$364=1))</f>
        <v>0</v>
      </c>
      <c r="I254" s="642">
        <f>SUMPRODUCT((事故データ!$AO$4:$AO$364=I$245)*(事故データ!$O$4:$O$364=$C$244)*(事故データ!$U$4:$U$364=$C254)*(事故データ!$V$4:$V$364=1))</f>
        <v>0</v>
      </c>
      <c r="J254" s="642">
        <f>SUMPRODUCT((事故データ!$AO$4:$AO$364=J$245)*(事故データ!$O$4:$O$364=$C$244)*(事故データ!$U$4:$U$364=$C254)*(事故データ!$V$4:$V$364=1))</f>
        <v>0</v>
      </c>
      <c r="K254" s="642">
        <f>SUMPRODUCT((事故データ!$AO$4:$AO$364=K$245)*(事故データ!$O$4:$O$364=$C$244)*(事故データ!$U$4:$U$364=$C254)*(事故データ!$V$4:$V$364=1))</f>
        <v>0</v>
      </c>
      <c r="L254" s="642">
        <f>SUMPRODUCT((事故データ!$AO$4:$AO$364=L$245)*(事故データ!$O$4:$O$364=$C$244)*(事故データ!$U$4:$U$364=$C254)*(事故データ!$V$4:$V$364=1))</f>
        <v>0</v>
      </c>
      <c r="M254" s="642">
        <f>SUMPRODUCT((事故データ!$AO$4:$AO$364=M$245)*(事故データ!$O$4:$O$364=$C$244)*(事故データ!$U$4:$U$364=$C254)*(事故データ!$V$4:$V$364=1))</f>
        <v>0</v>
      </c>
      <c r="N254" s="642">
        <f>SUMPRODUCT((事故データ!$AO$4:$AO$364=N$245)*(事故データ!$O$4:$O$364=$C$244)*(事故データ!$U$4:$U$364=$C254)*(事故データ!$V$4:$V$364=1))</f>
        <v>0</v>
      </c>
      <c r="O254" s="642">
        <f>SUMPRODUCT((事故データ!$AO$4:$AO$364=O$245)*(事故データ!$O$4:$O$364=$C$244)*(事故データ!$U$4:$U$364=$C254)*(事故データ!$V$4:$V$364=1))</f>
        <v>0</v>
      </c>
      <c r="P254" s="642">
        <f>SUMPRODUCT((事故データ!$AO$4:$AO$364=P$245)*(事故データ!$O$4:$O$364=$C$244)*(事故データ!$U$4:$U$364=$C254)*(事故データ!$V$4:$V$364=1))</f>
        <v>0</v>
      </c>
      <c r="Q254" s="642">
        <f>SUMPRODUCT((事故データ!$AO$4:$AO$364=Q$245)*(事故データ!$O$4:$O$364=$C$244)*(事故データ!$U$4:$U$364=$C254)*(事故データ!$V$4:$V$364=1))</f>
        <v>0</v>
      </c>
      <c r="R254" s="642">
        <f>SUMPRODUCT((事故データ!$AO$4:$AO$364=R$245)*(事故データ!$O$4:$O$364=$C$244)*(事故データ!$U$4:$U$364=$C254)*(事故データ!$V$4:$V$364=1))</f>
        <v>0</v>
      </c>
      <c r="S254" s="642">
        <f>SUMPRODUCT((事故データ!$AO$4:$AO$364=S$245)*(事故データ!$O$4:$O$364=$C$244)*(事故データ!$U$4:$U$364=$C254)*(事故データ!$V$4:$V$364=1))</f>
        <v>0</v>
      </c>
      <c r="T254" s="642">
        <f>SUMPRODUCT((事故データ!$AO$4:$AO$364=T$245)*(事故データ!$O$4:$O$364=$C$244)*(事故データ!$U$4:$U$364=$C254)*(事故データ!$V$4:$V$364=1))</f>
        <v>0</v>
      </c>
      <c r="U254" s="642">
        <f>SUMPRODUCT((事故データ!$AO$4:$AO$364=U$245)*(事故データ!$O$4:$O$364=$C$244)*(事故データ!$U$4:$U$364=$C254)*(事故データ!$V$4:$V$364=1))</f>
        <v>0</v>
      </c>
      <c r="V254" s="642">
        <f>SUMPRODUCT((事故データ!$AO$4:$AO$364=V$245)*(事故データ!$O$4:$O$364=$C$244)*(事故データ!$U$4:$U$364=$C254)*(事故データ!$V$4:$V$364=1))</f>
        <v>0</v>
      </c>
      <c r="W254" s="642">
        <f>SUMPRODUCT((事故データ!$AO$4:$AO$364=W$245)*(事故データ!$O$4:$O$364=$C$244)*(事故データ!$U$4:$U$364=$C254)*(事故データ!$V$4:$V$364=1))</f>
        <v>0</v>
      </c>
      <c r="X254" s="642">
        <f>SUMPRODUCT((事故データ!$AO$4:$AO$364=X$245)*(事故データ!$O$4:$O$364=$C$244)*(事故データ!$U$4:$U$364=$C254)*(事故データ!$V$4:$V$364=1))</f>
        <v>0</v>
      </c>
      <c r="Y254" s="642">
        <f>SUMPRODUCT((事故データ!$AO$4:$AO$364=Y$245)*(事故データ!$O$4:$O$364=$C$244)*(事故データ!$U$4:$U$364=$C254)*(事故データ!$V$4:$V$364=1))</f>
        <v>0</v>
      </c>
      <c r="Z254" s="642">
        <f>SUMPRODUCT((事故データ!$AO$4:$AO$364=Z$245)*(事故データ!$O$4:$O$364=$C$244)*(事故データ!$U$4:$U$364=$C254)*(事故データ!$V$4:$V$364=1))</f>
        <v>0</v>
      </c>
      <c r="AA254" s="642">
        <f>SUMPRODUCT((事故データ!$AO$4:$AO$364=AA$245)*(事故データ!$O$4:$O$364=$C$244)*(事故データ!$U$4:$U$364=$C254)*(事故データ!$V$4:$V$364=1))</f>
        <v>0</v>
      </c>
      <c r="AB254" s="642">
        <f>SUMPRODUCT((事故データ!$AO$4:$AO$364=AB$245)*(事故データ!$O$4:$O$364=$C$244)*(事故データ!$U$4:$U$364=$C254)*(事故データ!$V$4:$V$364=1))</f>
        <v>0</v>
      </c>
      <c r="AC254" s="642">
        <f>SUMPRODUCT((事故データ!$AO$4:$AO$364=AC$245)*(事故データ!$O$4:$O$364=$C$244)*(事故データ!$U$4:$U$364=$C254)*(事故データ!$V$4:$V$364=1))</f>
        <v>0</v>
      </c>
      <c r="AD254" s="643">
        <f>SUMPRODUCT((事故データ!$AO$4:$AO$364=AD$245)*(事故データ!$O$4:$O$364=$C$244)*(事故データ!$U$4:$U$364=$C254)*(事故データ!$V$4:$V$364=1))</f>
        <v>0</v>
      </c>
    </row>
    <row r="255" spans="1:30" ht="21.4" customHeight="1">
      <c r="A255" s="543"/>
      <c r="B255" s="543"/>
      <c r="C255" s="682" t="str">
        <f t="shared" si="60"/>
        <v>中型</v>
      </c>
      <c r="D255" s="356">
        <f t="shared" si="59"/>
        <v>2</v>
      </c>
      <c r="E255" s="640">
        <f t="shared" si="61"/>
        <v>6.4516129032258063E-2</v>
      </c>
      <c r="F255" s="641">
        <f>SUMPRODUCT((事故データ!$AO$4:$AO$364=F$245)*(事故データ!$O$4:$O$364=$C$244)*(事故データ!$U$4:$U$364=$C255)*(事故データ!$V$4:$V$364=1))</f>
        <v>0</v>
      </c>
      <c r="G255" s="642">
        <f>SUMPRODUCT((事故データ!$AO$4:$AO$364=G$245)*(事故データ!$O$4:$O$364=$C$244)*(事故データ!$U$4:$U$364=$C255)*(事故データ!$V$4:$V$364=1))</f>
        <v>0</v>
      </c>
      <c r="H255" s="642">
        <f>SUMPRODUCT((事故データ!$AO$4:$AO$364=H$245)*(事故データ!$O$4:$O$364=$C$244)*(事故データ!$U$4:$U$364=$C255)*(事故データ!$V$4:$V$364=1))</f>
        <v>0</v>
      </c>
      <c r="I255" s="642">
        <f>SUMPRODUCT((事故データ!$AO$4:$AO$364=I$245)*(事故データ!$O$4:$O$364=$C$244)*(事故データ!$U$4:$U$364=$C255)*(事故データ!$V$4:$V$364=1))</f>
        <v>0</v>
      </c>
      <c r="J255" s="642">
        <f>SUMPRODUCT((事故データ!$AO$4:$AO$364=J$245)*(事故データ!$O$4:$O$364=$C$244)*(事故データ!$U$4:$U$364=$C255)*(事故データ!$V$4:$V$364=1))</f>
        <v>0</v>
      </c>
      <c r="K255" s="642">
        <f>SUMPRODUCT((事故データ!$AO$4:$AO$364=K$245)*(事故データ!$O$4:$O$364=$C$244)*(事故データ!$U$4:$U$364=$C255)*(事故データ!$V$4:$V$364=1))</f>
        <v>0</v>
      </c>
      <c r="L255" s="642">
        <f>SUMPRODUCT((事故データ!$AO$4:$AO$364=L$245)*(事故データ!$O$4:$O$364=$C$244)*(事故データ!$U$4:$U$364=$C255)*(事故データ!$V$4:$V$364=1))</f>
        <v>0</v>
      </c>
      <c r="M255" s="642">
        <f>SUMPRODUCT((事故データ!$AO$4:$AO$364=M$245)*(事故データ!$O$4:$O$364=$C$244)*(事故データ!$U$4:$U$364=$C255)*(事故データ!$V$4:$V$364=1))</f>
        <v>1</v>
      </c>
      <c r="N255" s="642">
        <f>SUMPRODUCT((事故データ!$AO$4:$AO$364=N$245)*(事故データ!$O$4:$O$364=$C$244)*(事故データ!$U$4:$U$364=$C255)*(事故データ!$V$4:$V$364=1))</f>
        <v>0</v>
      </c>
      <c r="O255" s="642">
        <f>SUMPRODUCT((事故データ!$AO$4:$AO$364=O$245)*(事故データ!$O$4:$O$364=$C$244)*(事故データ!$U$4:$U$364=$C255)*(事故データ!$V$4:$V$364=1))</f>
        <v>0</v>
      </c>
      <c r="P255" s="642">
        <f>SUMPRODUCT((事故データ!$AO$4:$AO$364=P$245)*(事故データ!$O$4:$O$364=$C$244)*(事故データ!$U$4:$U$364=$C255)*(事故データ!$V$4:$V$364=1))</f>
        <v>0</v>
      </c>
      <c r="Q255" s="642">
        <f>SUMPRODUCT((事故データ!$AO$4:$AO$364=Q$245)*(事故データ!$O$4:$O$364=$C$244)*(事故データ!$U$4:$U$364=$C255)*(事故データ!$V$4:$V$364=1))</f>
        <v>0</v>
      </c>
      <c r="R255" s="642">
        <f>SUMPRODUCT((事故データ!$AO$4:$AO$364=R$245)*(事故データ!$O$4:$O$364=$C$244)*(事故データ!$U$4:$U$364=$C255)*(事故データ!$V$4:$V$364=1))</f>
        <v>0</v>
      </c>
      <c r="S255" s="642">
        <f>SUMPRODUCT((事故データ!$AO$4:$AO$364=S$245)*(事故データ!$O$4:$O$364=$C$244)*(事故データ!$U$4:$U$364=$C255)*(事故データ!$V$4:$V$364=1))</f>
        <v>0</v>
      </c>
      <c r="T255" s="642">
        <f>SUMPRODUCT((事故データ!$AO$4:$AO$364=T$245)*(事故データ!$O$4:$O$364=$C$244)*(事故データ!$U$4:$U$364=$C255)*(事故データ!$V$4:$V$364=1))</f>
        <v>0</v>
      </c>
      <c r="U255" s="642">
        <f>SUMPRODUCT((事故データ!$AO$4:$AO$364=U$245)*(事故データ!$O$4:$O$364=$C$244)*(事故データ!$U$4:$U$364=$C255)*(事故データ!$V$4:$V$364=1))</f>
        <v>1</v>
      </c>
      <c r="V255" s="642">
        <f>SUMPRODUCT((事故データ!$AO$4:$AO$364=V$245)*(事故データ!$O$4:$O$364=$C$244)*(事故データ!$U$4:$U$364=$C255)*(事故データ!$V$4:$V$364=1))</f>
        <v>0</v>
      </c>
      <c r="W255" s="642">
        <f>SUMPRODUCT((事故データ!$AO$4:$AO$364=W$245)*(事故データ!$O$4:$O$364=$C$244)*(事故データ!$U$4:$U$364=$C255)*(事故データ!$V$4:$V$364=1))</f>
        <v>0</v>
      </c>
      <c r="X255" s="642">
        <f>SUMPRODUCT((事故データ!$AO$4:$AO$364=X$245)*(事故データ!$O$4:$O$364=$C$244)*(事故データ!$U$4:$U$364=$C255)*(事故データ!$V$4:$V$364=1))</f>
        <v>0</v>
      </c>
      <c r="Y255" s="642">
        <f>SUMPRODUCT((事故データ!$AO$4:$AO$364=Y$245)*(事故データ!$O$4:$O$364=$C$244)*(事故データ!$U$4:$U$364=$C255)*(事故データ!$V$4:$V$364=1))</f>
        <v>0</v>
      </c>
      <c r="Z255" s="642">
        <f>SUMPRODUCT((事故データ!$AO$4:$AO$364=Z$245)*(事故データ!$O$4:$O$364=$C$244)*(事故データ!$U$4:$U$364=$C255)*(事故データ!$V$4:$V$364=1))</f>
        <v>0</v>
      </c>
      <c r="AA255" s="642">
        <f>SUMPRODUCT((事故データ!$AO$4:$AO$364=AA$245)*(事故データ!$O$4:$O$364=$C$244)*(事故データ!$U$4:$U$364=$C255)*(事故データ!$V$4:$V$364=1))</f>
        <v>0</v>
      </c>
      <c r="AB255" s="642">
        <f>SUMPRODUCT((事故データ!$AO$4:$AO$364=AB$245)*(事故データ!$O$4:$O$364=$C$244)*(事故データ!$U$4:$U$364=$C255)*(事故データ!$V$4:$V$364=1))</f>
        <v>0</v>
      </c>
      <c r="AC255" s="642">
        <f>SUMPRODUCT((事故データ!$AO$4:$AO$364=AC$245)*(事故データ!$O$4:$O$364=$C$244)*(事故データ!$U$4:$U$364=$C255)*(事故データ!$V$4:$V$364=1))</f>
        <v>0</v>
      </c>
      <c r="AD255" s="643">
        <f>SUMPRODUCT((事故データ!$AO$4:$AO$364=AD$245)*(事故データ!$O$4:$O$364=$C$244)*(事故データ!$U$4:$U$364=$C255)*(事故データ!$V$4:$V$364=1))</f>
        <v>0</v>
      </c>
    </row>
    <row r="256" spans="1:30">
      <c r="A256" s="685" t="s">
        <v>251</v>
      </c>
      <c r="C256" s="682" t="str">
        <f t="shared" si="60"/>
        <v>大型</v>
      </c>
      <c r="D256" s="356">
        <f t="shared" ref="D256:D257" si="62">SUM(F256:AD256)</f>
        <v>3</v>
      </c>
      <c r="E256" s="640">
        <f t="shared" ref="E256:E257" si="63">D256/$D$246</f>
        <v>9.6774193548387094E-2</v>
      </c>
      <c r="F256" s="641">
        <f>SUMPRODUCT((事故データ!$AO$4:$AO$364=F$245)*(事故データ!$O$4:$O$364=$C$244)*(事故データ!$U$4:$U$364=$C256)*(事故データ!$V$4:$V$364=1))</f>
        <v>0</v>
      </c>
      <c r="G256" s="642">
        <f>SUMPRODUCT((事故データ!$AO$4:$AO$364=G$245)*(事故データ!$O$4:$O$364=$C$244)*(事故データ!$U$4:$U$364=$C256)*(事故データ!$V$4:$V$364=1))</f>
        <v>0</v>
      </c>
      <c r="H256" s="642">
        <f>SUMPRODUCT((事故データ!$AO$4:$AO$364=H$245)*(事故データ!$O$4:$O$364=$C$244)*(事故データ!$U$4:$U$364=$C256)*(事故データ!$V$4:$V$364=1))</f>
        <v>0</v>
      </c>
      <c r="I256" s="642">
        <f>SUMPRODUCT((事故データ!$AO$4:$AO$364=I$245)*(事故データ!$O$4:$O$364=$C$244)*(事故データ!$U$4:$U$364=$C256)*(事故データ!$V$4:$V$364=1))</f>
        <v>0</v>
      </c>
      <c r="J256" s="642">
        <f>SUMPRODUCT((事故データ!$AO$4:$AO$364=J$245)*(事故データ!$O$4:$O$364=$C$244)*(事故データ!$U$4:$U$364=$C256)*(事故データ!$V$4:$V$364=1))</f>
        <v>0</v>
      </c>
      <c r="K256" s="642">
        <f>SUMPRODUCT((事故データ!$AO$4:$AO$364=K$245)*(事故データ!$O$4:$O$364=$C$244)*(事故データ!$U$4:$U$364=$C256)*(事故データ!$V$4:$V$364=1))</f>
        <v>0</v>
      </c>
      <c r="L256" s="642">
        <f>SUMPRODUCT((事故データ!$AO$4:$AO$364=L$245)*(事故データ!$O$4:$O$364=$C$244)*(事故データ!$U$4:$U$364=$C256)*(事故データ!$V$4:$V$364=1))</f>
        <v>0</v>
      </c>
      <c r="M256" s="642">
        <f>SUMPRODUCT((事故データ!$AO$4:$AO$364=M$245)*(事故データ!$O$4:$O$364=$C$244)*(事故データ!$U$4:$U$364=$C256)*(事故データ!$V$4:$V$364=1))</f>
        <v>0</v>
      </c>
      <c r="N256" s="642">
        <f>SUMPRODUCT((事故データ!$AO$4:$AO$364=N$245)*(事故データ!$O$4:$O$364=$C$244)*(事故データ!$U$4:$U$364=$C256)*(事故データ!$V$4:$V$364=1))</f>
        <v>1</v>
      </c>
      <c r="O256" s="642">
        <f>SUMPRODUCT((事故データ!$AO$4:$AO$364=O$245)*(事故データ!$O$4:$O$364=$C$244)*(事故データ!$U$4:$U$364=$C256)*(事故データ!$V$4:$V$364=1))</f>
        <v>0</v>
      </c>
      <c r="P256" s="642">
        <f>SUMPRODUCT((事故データ!$AO$4:$AO$364=P$245)*(事故データ!$O$4:$O$364=$C$244)*(事故データ!$U$4:$U$364=$C256)*(事故データ!$V$4:$V$364=1))</f>
        <v>0</v>
      </c>
      <c r="Q256" s="642">
        <f>SUMPRODUCT((事故データ!$AO$4:$AO$364=Q$245)*(事故データ!$O$4:$O$364=$C$244)*(事故データ!$U$4:$U$364=$C256)*(事故データ!$V$4:$V$364=1))</f>
        <v>0</v>
      </c>
      <c r="R256" s="642">
        <f>SUMPRODUCT((事故データ!$AO$4:$AO$364=R$245)*(事故データ!$O$4:$O$364=$C$244)*(事故データ!$U$4:$U$364=$C256)*(事故データ!$V$4:$V$364=1))</f>
        <v>0</v>
      </c>
      <c r="S256" s="642">
        <f>SUMPRODUCT((事故データ!$AO$4:$AO$364=S$245)*(事故データ!$O$4:$O$364=$C$244)*(事故データ!$U$4:$U$364=$C256)*(事故データ!$V$4:$V$364=1))</f>
        <v>0</v>
      </c>
      <c r="T256" s="642">
        <f>SUMPRODUCT((事故データ!$AO$4:$AO$364=T$245)*(事故データ!$O$4:$O$364=$C$244)*(事故データ!$U$4:$U$364=$C256)*(事故データ!$V$4:$V$364=1))</f>
        <v>0</v>
      </c>
      <c r="U256" s="642">
        <f>SUMPRODUCT((事故データ!$AO$4:$AO$364=U$245)*(事故データ!$O$4:$O$364=$C$244)*(事故データ!$U$4:$U$364=$C256)*(事故データ!$V$4:$V$364=1))</f>
        <v>1</v>
      </c>
      <c r="V256" s="642">
        <f>SUMPRODUCT((事故データ!$AO$4:$AO$364=V$245)*(事故データ!$O$4:$O$364=$C$244)*(事故データ!$U$4:$U$364=$C256)*(事故データ!$V$4:$V$364=1))</f>
        <v>0</v>
      </c>
      <c r="W256" s="642">
        <f>SUMPRODUCT((事故データ!$AO$4:$AO$364=W$245)*(事故データ!$O$4:$O$364=$C$244)*(事故データ!$U$4:$U$364=$C256)*(事故データ!$V$4:$V$364=1))</f>
        <v>0</v>
      </c>
      <c r="X256" s="642">
        <f>SUMPRODUCT((事故データ!$AO$4:$AO$364=X$245)*(事故データ!$O$4:$O$364=$C$244)*(事故データ!$U$4:$U$364=$C256)*(事故データ!$V$4:$V$364=1))</f>
        <v>1</v>
      </c>
      <c r="Y256" s="642">
        <f>SUMPRODUCT((事故データ!$AO$4:$AO$364=Y$245)*(事故データ!$O$4:$O$364=$C$244)*(事故データ!$U$4:$U$364=$C256)*(事故データ!$V$4:$V$364=1))</f>
        <v>0</v>
      </c>
      <c r="Z256" s="642">
        <f>SUMPRODUCT((事故データ!$AO$4:$AO$364=Z$245)*(事故データ!$O$4:$O$364=$C$244)*(事故データ!$U$4:$U$364=$C256)*(事故データ!$V$4:$V$364=1))</f>
        <v>0</v>
      </c>
      <c r="AA256" s="642">
        <f>SUMPRODUCT((事故データ!$AO$4:$AO$364=AA$245)*(事故データ!$O$4:$O$364=$C$244)*(事故データ!$U$4:$U$364=$C256)*(事故データ!$V$4:$V$364=1))</f>
        <v>0</v>
      </c>
      <c r="AB256" s="642">
        <f>SUMPRODUCT((事故データ!$AO$4:$AO$364=AB$245)*(事故データ!$O$4:$O$364=$C$244)*(事故データ!$U$4:$U$364=$C256)*(事故データ!$V$4:$V$364=1))</f>
        <v>0</v>
      </c>
      <c r="AC256" s="642">
        <f>SUMPRODUCT((事故データ!$AO$4:$AO$364=AC$245)*(事故データ!$O$4:$O$364=$C$244)*(事故データ!$U$4:$U$364=$C256)*(事故データ!$V$4:$V$364=1))</f>
        <v>0</v>
      </c>
      <c r="AD256" s="643">
        <f>SUMPRODUCT((事故データ!$AO$4:$AO$364=AD$245)*(事故データ!$O$4:$O$364=$C$244)*(事故データ!$U$4:$U$364=$C256)*(事故データ!$V$4:$V$364=1))</f>
        <v>0</v>
      </c>
    </row>
    <row r="257" spans="1:30">
      <c r="A257" s="543"/>
      <c r="C257" s="684" t="str">
        <f t="shared" si="60"/>
        <v>乗用車</v>
      </c>
      <c r="D257" s="369">
        <f t="shared" si="62"/>
        <v>3</v>
      </c>
      <c r="E257" s="645">
        <f t="shared" si="63"/>
        <v>9.6774193548387094E-2</v>
      </c>
      <c r="F257" s="646">
        <f>SUMPRODUCT((事故データ!$AO$4:$AO$364=F$245)*(事故データ!$O$4:$O$364=$C$244)*(事故データ!$U$4:$U$364=$C257)*(事故データ!$V$4:$V$364=1))</f>
        <v>0</v>
      </c>
      <c r="G257" s="647">
        <f>SUMPRODUCT((事故データ!$AO$4:$AO$364=G$245)*(事故データ!$O$4:$O$364=$C$244)*(事故データ!$U$4:$U$364=$C257)*(事故データ!$V$4:$V$364=1))</f>
        <v>0</v>
      </c>
      <c r="H257" s="647">
        <f>SUMPRODUCT((事故データ!$AO$4:$AO$364=H$245)*(事故データ!$O$4:$O$364=$C$244)*(事故データ!$U$4:$U$364=$C257)*(事故データ!$V$4:$V$364=1))</f>
        <v>0</v>
      </c>
      <c r="I257" s="647">
        <f>SUMPRODUCT((事故データ!$AO$4:$AO$364=I$245)*(事故データ!$O$4:$O$364=$C$244)*(事故データ!$U$4:$U$364=$C257)*(事故データ!$V$4:$V$364=1))</f>
        <v>0</v>
      </c>
      <c r="J257" s="647">
        <f>SUMPRODUCT((事故データ!$AO$4:$AO$364=J$245)*(事故データ!$O$4:$O$364=$C$244)*(事故データ!$U$4:$U$364=$C257)*(事故データ!$V$4:$V$364=1))</f>
        <v>0</v>
      </c>
      <c r="K257" s="647">
        <f>SUMPRODUCT((事故データ!$AO$4:$AO$364=K$245)*(事故データ!$O$4:$O$364=$C$244)*(事故データ!$U$4:$U$364=$C257)*(事故データ!$V$4:$V$364=1))</f>
        <v>0</v>
      </c>
      <c r="L257" s="647">
        <f>SUMPRODUCT((事故データ!$AO$4:$AO$364=L$245)*(事故データ!$O$4:$O$364=$C$244)*(事故データ!$U$4:$U$364=$C257)*(事故データ!$V$4:$V$364=1))</f>
        <v>1</v>
      </c>
      <c r="M257" s="647">
        <f>SUMPRODUCT((事故データ!$AO$4:$AO$364=M$245)*(事故データ!$O$4:$O$364=$C$244)*(事故データ!$U$4:$U$364=$C257)*(事故データ!$V$4:$V$364=1))</f>
        <v>1</v>
      </c>
      <c r="N257" s="647">
        <f>SUMPRODUCT((事故データ!$AO$4:$AO$364=N$245)*(事故データ!$O$4:$O$364=$C$244)*(事故データ!$U$4:$U$364=$C257)*(事故データ!$V$4:$V$364=1))</f>
        <v>0</v>
      </c>
      <c r="O257" s="647">
        <f>SUMPRODUCT((事故データ!$AO$4:$AO$364=O$245)*(事故データ!$O$4:$O$364=$C$244)*(事故データ!$U$4:$U$364=$C257)*(事故データ!$V$4:$V$364=1))</f>
        <v>0</v>
      </c>
      <c r="P257" s="647">
        <f>SUMPRODUCT((事故データ!$AO$4:$AO$364=P$245)*(事故データ!$O$4:$O$364=$C$244)*(事故データ!$U$4:$U$364=$C257)*(事故データ!$V$4:$V$364=1))</f>
        <v>0</v>
      </c>
      <c r="Q257" s="647">
        <f>SUMPRODUCT((事故データ!$AO$4:$AO$364=Q$245)*(事故データ!$O$4:$O$364=$C$244)*(事故データ!$U$4:$U$364=$C257)*(事故データ!$V$4:$V$364=1))</f>
        <v>0</v>
      </c>
      <c r="R257" s="647">
        <f>SUMPRODUCT((事故データ!$AO$4:$AO$364=R$245)*(事故データ!$O$4:$O$364=$C$244)*(事故データ!$U$4:$U$364=$C257)*(事故データ!$V$4:$V$364=1))</f>
        <v>0</v>
      </c>
      <c r="S257" s="647">
        <f>SUMPRODUCT((事故データ!$AO$4:$AO$364=S$245)*(事故データ!$O$4:$O$364=$C$244)*(事故データ!$U$4:$U$364=$C257)*(事故データ!$V$4:$V$364=1))</f>
        <v>0</v>
      </c>
      <c r="T257" s="647">
        <f>SUMPRODUCT((事故データ!$AO$4:$AO$364=T$245)*(事故データ!$O$4:$O$364=$C$244)*(事故データ!$U$4:$U$364=$C257)*(事故データ!$V$4:$V$364=1))</f>
        <v>1</v>
      </c>
      <c r="U257" s="647">
        <f>SUMPRODUCT((事故データ!$AO$4:$AO$364=U$245)*(事故データ!$O$4:$O$364=$C$244)*(事故データ!$U$4:$U$364=$C257)*(事故データ!$V$4:$V$364=1))</f>
        <v>0</v>
      </c>
      <c r="V257" s="647">
        <f>SUMPRODUCT((事故データ!$AO$4:$AO$364=V$245)*(事故データ!$O$4:$O$364=$C$244)*(事故データ!$U$4:$U$364=$C257)*(事故データ!$V$4:$V$364=1))</f>
        <v>0</v>
      </c>
      <c r="W257" s="647">
        <f>SUMPRODUCT((事故データ!$AO$4:$AO$364=W$245)*(事故データ!$O$4:$O$364=$C$244)*(事故データ!$U$4:$U$364=$C257)*(事故データ!$V$4:$V$364=1))</f>
        <v>0</v>
      </c>
      <c r="X257" s="647">
        <f>SUMPRODUCT((事故データ!$AO$4:$AO$364=X$245)*(事故データ!$O$4:$O$364=$C$244)*(事故データ!$U$4:$U$364=$C257)*(事故データ!$V$4:$V$364=1))</f>
        <v>0</v>
      </c>
      <c r="Y257" s="647">
        <f>SUMPRODUCT((事故データ!$AO$4:$AO$364=Y$245)*(事故データ!$O$4:$O$364=$C$244)*(事故データ!$U$4:$U$364=$C257)*(事故データ!$V$4:$V$364=1))</f>
        <v>0</v>
      </c>
      <c r="Z257" s="647">
        <f>SUMPRODUCT((事故データ!$AO$4:$AO$364=Z$245)*(事故データ!$O$4:$O$364=$C$244)*(事故データ!$U$4:$U$364=$C257)*(事故データ!$V$4:$V$364=1))</f>
        <v>0</v>
      </c>
      <c r="AA257" s="647">
        <f>SUMPRODUCT((事故データ!$AO$4:$AO$364=AA$245)*(事故データ!$O$4:$O$364=$C$244)*(事故データ!$U$4:$U$364=$C257)*(事故データ!$V$4:$V$364=1))</f>
        <v>0</v>
      </c>
      <c r="AB257" s="647">
        <f>SUMPRODUCT((事故データ!$AO$4:$AO$364=AB$245)*(事故データ!$O$4:$O$364=$C$244)*(事故データ!$U$4:$U$364=$C257)*(事故データ!$V$4:$V$364=1))</f>
        <v>0</v>
      </c>
      <c r="AC257" s="647">
        <f>SUMPRODUCT((事故データ!$AO$4:$AO$364=AC$245)*(事故データ!$O$4:$O$364=$C$244)*(事故データ!$U$4:$U$364=$C257)*(事故データ!$V$4:$V$364=1))</f>
        <v>0</v>
      </c>
      <c r="AD257" s="648">
        <f>SUMPRODUCT((事故データ!$AO$4:$AO$364=AD$245)*(事故データ!$O$4:$O$364=$C$244)*(事故データ!$U$4:$U$364=$C257)*(事故データ!$V$4:$V$364=1))</f>
        <v>0</v>
      </c>
    </row>
  </sheetData>
  <phoneticPr fontId="2"/>
  <conditionalFormatting sqref="F16:L18">
    <cfRule type="cellIs" dxfId="773" priority="393" operator="between">
      <formula>0</formula>
      <formula>0</formula>
    </cfRule>
    <cfRule type="expression" dxfId="772" priority="394">
      <formula>ISERROR(F16:F29)</formula>
    </cfRule>
  </conditionalFormatting>
  <conditionalFormatting sqref="S17:S18 T231">
    <cfRule type="cellIs" dxfId="771" priority="395" operator="between">
      <formula>0</formula>
      <formula>0</formula>
    </cfRule>
    <cfRule type="expression" dxfId="770" priority="396">
      <formula>ISERROR(AB17:AB30)</formula>
    </cfRule>
  </conditionalFormatting>
  <conditionalFormatting sqref="F19:L20 F76:L76">
    <cfRule type="cellIs" dxfId="769" priority="397" operator="between">
      <formula>0</formula>
      <formula>0</formula>
    </cfRule>
    <cfRule type="expression" dxfId="768" priority="398">
      <formula>ISERROR(F19:F31)</formula>
    </cfRule>
  </conditionalFormatting>
  <conditionalFormatting sqref="E15:E18 E93:AD94">
    <cfRule type="expression" dxfId="767" priority="399">
      <formula>ISERROR(E15:E28)</formula>
    </cfRule>
  </conditionalFormatting>
  <conditionalFormatting sqref="M16:M18">
    <cfRule type="cellIs" dxfId="766" priority="400" operator="between">
      <formula>0</formula>
      <formula>0</formula>
    </cfRule>
    <cfRule type="expression" dxfId="765" priority="401">
      <formula>ISERROR(M29:M29)</formula>
    </cfRule>
  </conditionalFormatting>
  <conditionalFormatting sqref="N16:O18 P17:R18">
    <cfRule type="cellIs" dxfId="764" priority="402" operator="between">
      <formula>0</formula>
      <formula>0</formula>
    </cfRule>
    <cfRule type="expression" dxfId="763" priority="403">
      <formula>ISERROR(O16:O29)</formula>
    </cfRule>
  </conditionalFormatting>
  <conditionalFormatting sqref="T17:T27 T64:T74">
    <cfRule type="cellIs" dxfId="762" priority="404" operator="between">
      <formula>0</formula>
      <formula>0</formula>
    </cfRule>
    <cfRule type="expression" dxfId="761" priority="405">
      <formula>ISERROR(R17:R30)</formula>
    </cfRule>
  </conditionalFormatting>
  <conditionalFormatting sqref="F13:AB13 B228:B239 D97:E175 U97:AD175">
    <cfRule type="cellIs" dxfId="760" priority="378" operator="between">
      <formula>0</formula>
      <formula>0</formula>
    </cfRule>
  </conditionalFormatting>
  <conditionalFormatting sqref="E228:AD229 E68:E72 E77:E88">
    <cfRule type="expression" dxfId="759" priority="377">
      <formula>ISERROR(E68:E79)</formula>
    </cfRule>
  </conditionalFormatting>
  <conditionalFormatting sqref="F28:L45 F231:L233 F75:L75 F110:L126">
    <cfRule type="cellIs" dxfId="758" priority="375" operator="between">
      <formula>0</formula>
      <formula>0</formula>
    </cfRule>
    <cfRule type="expression" dxfId="757" priority="376">
      <formula>ISERROR(F28:F36)</formula>
    </cfRule>
  </conditionalFormatting>
  <conditionalFormatting sqref="D15:D53">
    <cfRule type="cellIs" dxfId="756" priority="374" operator="between">
      <formula>0</formula>
      <formula>0</formula>
    </cfRule>
  </conditionalFormatting>
  <conditionalFormatting sqref="E24:E27">
    <cfRule type="cellIs" dxfId="755" priority="373" operator="between">
      <formula>0</formula>
      <formula>0</formula>
    </cfRule>
  </conditionalFormatting>
  <conditionalFormatting sqref="E15:E53">
    <cfRule type="cellIs" dxfId="754" priority="372" operator="between">
      <formula>0</formula>
      <formula>0</formula>
    </cfRule>
  </conditionalFormatting>
  <conditionalFormatting sqref="M28:M45 M75 M110:M126">
    <cfRule type="cellIs" dxfId="753" priority="379" operator="between">
      <formula>0</formula>
      <formula>0</formula>
    </cfRule>
    <cfRule type="expression" dxfId="752" priority="380">
      <formula>ISERROR(M36:M36)</formula>
    </cfRule>
  </conditionalFormatting>
  <conditionalFormatting sqref="U15:AB53">
    <cfRule type="cellIs" dxfId="751" priority="371" operator="between">
      <formula>0</formula>
      <formula>0</formula>
    </cfRule>
  </conditionalFormatting>
  <conditionalFormatting sqref="N28:R45 N231:O233 N75:R75 N110:R126">
    <cfRule type="cellIs" dxfId="750" priority="381" operator="between">
      <formula>0</formula>
      <formula>0</formula>
    </cfRule>
    <cfRule type="expression" dxfId="749" priority="382">
      <formula>ISERROR(O28:O36)</formula>
    </cfRule>
  </conditionalFormatting>
  <conditionalFormatting sqref="T28:T53 T75:T88 T110:T175">
    <cfRule type="cellIs" dxfId="748" priority="383" operator="between">
      <formula>0</formula>
      <formula>0</formula>
    </cfRule>
    <cfRule type="expression" dxfId="747" priority="384">
      <formula>ISERROR(R28:R36)</formula>
    </cfRule>
  </conditionalFormatting>
  <conditionalFormatting sqref="P16:S16">
    <cfRule type="cellIs" dxfId="746" priority="385" operator="between">
      <formula>0</formula>
      <formula>0</formula>
    </cfRule>
    <cfRule type="expression" dxfId="745" priority="386">
      <formula>ISERROR(AB16:AB29)</formula>
    </cfRule>
  </conditionalFormatting>
  <conditionalFormatting sqref="G15:T15">
    <cfRule type="cellIs" dxfId="744" priority="387" operator="between">
      <formula>0</formula>
      <formula>0</formula>
    </cfRule>
    <cfRule type="expression" dxfId="743" priority="388">
      <formula>ISERROR(G15:G28)</formula>
    </cfRule>
  </conditionalFormatting>
  <conditionalFormatting sqref="T16">
    <cfRule type="cellIs" dxfId="742" priority="389" operator="between">
      <formula>0</formula>
      <formula>0</formula>
    </cfRule>
    <cfRule type="expression" dxfId="741" priority="390">
      <formula>ISERROR(AC16:AC29)</formula>
    </cfRule>
  </conditionalFormatting>
  <conditionalFormatting sqref="S28:S45 S75 S110:S126">
    <cfRule type="cellIs" dxfId="740" priority="391" operator="between">
      <formula>0</formula>
      <formula>0</formula>
    </cfRule>
    <cfRule type="expression" dxfId="739" priority="392">
      <formula>ISERROR(AB28:AB36)</formula>
    </cfRule>
  </conditionalFormatting>
  <conditionalFormatting sqref="F15">
    <cfRule type="cellIs" dxfId="738" priority="369" operator="between">
      <formula>0</formula>
      <formula>0</formula>
    </cfRule>
    <cfRule type="expression" dxfId="737" priority="370">
      <formula>ISERROR(F15:F28)</formula>
    </cfRule>
  </conditionalFormatting>
  <conditionalFormatting sqref="E28:E45 E75 E110:E126">
    <cfRule type="expression" dxfId="736" priority="406">
      <formula>ISERROR(E28:E36)</formula>
    </cfRule>
  </conditionalFormatting>
  <conditionalFormatting sqref="F21:L27 F68:L72 F77:L88">
    <cfRule type="cellIs" dxfId="735" priority="407" operator="between">
      <formula>0</formula>
      <formula>0</formula>
    </cfRule>
    <cfRule type="expression" dxfId="734" priority="408">
      <formula>ISERROR(F21:F32)</formula>
    </cfRule>
  </conditionalFormatting>
  <conditionalFormatting sqref="S21:S27 S68:S72 S77:S88">
    <cfRule type="cellIs" dxfId="733" priority="409" operator="between">
      <formula>0</formula>
      <formula>0</formula>
    </cfRule>
    <cfRule type="expression" dxfId="732" priority="410">
      <formula>ISERROR(AB21:AB32)</formula>
    </cfRule>
  </conditionalFormatting>
  <conditionalFormatting sqref="S19:S20 S76">
    <cfRule type="cellIs" dxfId="731" priority="411" operator="between">
      <formula>0</formula>
      <formula>0</formula>
    </cfRule>
    <cfRule type="expression" dxfId="730" priority="412">
      <formula>ISERROR(AB19:AB31)</formula>
    </cfRule>
  </conditionalFormatting>
  <conditionalFormatting sqref="E21:E27">
    <cfRule type="expression" dxfId="729" priority="413">
      <formula>ISERROR(E21:E32)</formula>
    </cfRule>
  </conditionalFormatting>
  <conditionalFormatting sqref="E19:E20 E13:AB13 E59:AB61 E95:AD96 E76">
    <cfRule type="expression" dxfId="728" priority="414">
      <formula>ISERROR(E13:E25)</formula>
    </cfRule>
  </conditionalFormatting>
  <conditionalFormatting sqref="M21:M27 M68:M72">
    <cfRule type="cellIs" dxfId="727" priority="415" operator="between">
      <formula>0</formula>
      <formula>0</formula>
    </cfRule>
    <cfRule type="expression" dxfId="726" priority="416">
      <formula>ISERROR(M32:M32)</formula>
    </cfRule>
  </conditionalFormatting>
  <conditionalFormatting sqref="M19:M20">
    <cfRule type="cellIs" dxfId="725" priority="417" operator="between">
      <formula>0</formula>
      <formula>0</formula>
    </cfRule>
    <cfRule type="expression" dxfId="724" priority="418">
      <formula>ISERROR(#REF!)</formula>
    </cfRule>
  </conditionalFormatting>
  <conditionalFormatting sqref="N21:R27 N68:R72 N77:R88">
    <cfRule type="cellIs" dxfId="723" priority="419" operator="between">
      <formula>0</formula>
      <formula>0</formula>
    </cfRule>
    <cfRule type="expression" dxfId="722" priority="420">
      <formula>ISERROR(O21:O32)</formula>
    </cfRule>
  </conditionalFormatting>
  <conditionalFormatting sqref="N19:R20 N76:R76">
    <cfRule type="cellIs" dxfId="721" priority="421" operator="between">
      <formula>0</formula>
      <formula>0</formula>
    </cfRule>
    <cfRule type="expression" dxfId="720" priority="422">
      <formula>ISERROR(O19:O31)</formula>
    </cfRule>
  </conditionalFormatting>
  <conditionalFormatting sqref="F46:L46 F248:T248">
    <cfRule type="cellIs" dxfId="719" priority="995" operator="between">
      <formula>0</formula>
      <formula>0</formula>
    </cfRule>
    <cfRule type="expression" dxfId="718" priority="996">
      <formula>ISERROR(F46:F53)</formula>
    </cfRule>
  </conditionalFormatting>
  <conditionalFormatting sqref="M52:M53">
    <cfRule type="cellIs" dxfId="717" priority="999" operator="between">
      <formula>0</formula>
      <formula>0</formula>
    </cfRule>
    <cfRule type="expression" dxfId="716" priority="1000">
      <formula>ISERROR(J54:J54)</formula>
    </cfRule>
  </conditionalFormatting>
  <conditionalFormatting sqref="M46:M51 M77:M88">
    <cfRule type="cellIs" dxfId="715" priority="1001" operator="between">
      <formula>0</formula>
      <formula>0</formula>
    </cfRule>
    <cfRule type="expression" dxfId="714" priority="1002">
      <formula>ISERROR(#REF!)</formula>
    </cfRule>
  </conditionalFormatting>
  <conditionalFormatting sqref="N46:R46 P232:R233">
    <cfRule type="cellIs" dxfId="713" priority="1007" operator="between">
      <formula>0</formula>
      <formula>0</formula>
    </cfRule>
    <cfRule type="expression" dxfId="712" priority="1008">
      <formula>ISERROR(O46:O53)</formula>
    </cfRule>
  </conditionalFormatting>
  <conditionalFormatting sqref="S46 S232:S233">
    <cfRule type="cellIs" dxfId="711" priority="1015" operator="between">
      <formula>0</formula>
      <formula>0</formula>
    </cfRule>
    <cfRule type="expression" dxfId="710" priority="1016">
      <formula>ISERROR(AB46:AB53)</formula>
    </cfRule>
  </conditionalFormatting>
  <conditionalFormatting sqref="E46 E248:E250">
    <cfRule type="expression" dxfId="709" priority="1019">
      <formula>ISERROR(E46:E53)</formula>
    </cfRule>
  </conditionalFormatting>
  <conditionalFormatting sqref="E71:E74">
    <cfRule type="cellIs" dxfId="708" priority="289" operator="between">
      <formula>0</formula>
      <formula>0</formula>
    </cfRule>
  </conditionalFormatting>
  <conditionalFormatting sqref="E62:E88">
    <cfRule type="cellIs" dxfId="707" priority="288" operator="between">
      <formula>0</formula>
      <formula>0</formula>
    </cfRule>
  </conditionalFormatting>
  <conditionalFormatting sqref="U62:AB88">
    <cfRule type="cellIs" dxfId="706" priority="287" operator="between">
      <formula>0</formula>
      <formula>0</formula>
    </cfRule>
  </conditionalFormatting>
  <conditionalFormatting sqref="F52:L53">
    <cfRule type="cellIs" dxfId="705" priority="1022" operator="between">
      <formula>0</formula>
      <formula>0</formula>
    </cfRule>
    <cfRule type="expression" dxfId="704" priority="1023">
      <formula>ISERROR(C52:C54)</formula>
    </cfRule>
  </conditionalFormatting>
  <conditionalFormatting sqref="F47:L51">
    <cfRule type="cellIs" dxfId="703" priority="1024" operator="between">
      <formula>0</formula>
      <formula>0</formula>
    </cfRule>
    <cfRule type="expression" dxfId="702" priority="1025">
      <formula>ISERROR(C47:C54)</formula>
    </cfRule>
  </conditionalFormatting>
  <conditionalFormatting sqref="N52:R53">
    <cfRule type="cellIs" dxfId="701" priority="1028" operator="between">
      <formula>0</formula>
      <formula>0</formula>
    </cfRule>
    <cfRule type="expression" dxfId="700" priority="1029">
      <formula>ISERROR(L52:L54)</formula>
    </cfRule>
  </conditionalFormatting>
  <conditionalFormatting sqref="N47:R51 T232:T239">
    <cfRule type="cellIs" dxfId="699" priority="1030" operator="between">
      <formula>0</formula>
      <formula>0</formula>
    </cfRule>
    <cfRule type="expression" dxfId="698" priority="1031">
      <formula>ISERROR(L47:L54)</formula>
    </cfRule>
  </conditionalFormatting>
  <conditionalFormatting sqref="S52:S53">
    <cfRule type="cellIs" dxfId="697" priority="1034" operator="between">
      <formula>0</formula>
      <formula>0</formula>
    </cfRule>
    <cfRule type="expression" dxfId="696" priority="1035">
      <formula>ISERROR(Y52:Y54)</formula>
    </cfRule>
  </conditionalFormatting>
  <conditionalFormatting sqref="S47:S51">
    <cfRule type="cellIs" dxfId="695" priority="1036" operator="between">
      <formula>0</formula>
      <formula>0</formula>
    </cfRule>
    <cfRule type="expression" dxfId="694" priority="1037">
      <formula>ISERROR(Y47:Y54)</formula>
    </cfRule>
  </conditionalFormatting>
  <conditionalFormatting sqref="E52:E53">
    <cfRule type="expression" dxfId="693" priority="1040">
      <formula>ISERROR(B52:B54)</formula>
    </cfRule>
  </conditionalFormatting>
  <conditionalFormatting sqref="E47:E51 E216:E220">
    <cfRule type="expression" dxfId="692" priority="1041">
      <formula>ISERROR(B47:B54)</formula>
    </cfRule>
  </conditionalFormatting>
  <conditionalFormatting sqref="F63:L65">
    <cfRule type="cellIs" dxfId="691" priority="309" operator="between">
      <formula>0</formula>
      <formula>0</formula>
    </cfRule>
    <cfRule type="expression" dxfId="690" priority="310">
      <formula>ISERROR(F63:F76)</formula>
    </cfRule>
  </conditionalFormatting>
  <conditionalFormatting sqref="S64:S65">
    <cfRule type="cellIs" dxfId="689" priority="311" operator="between">
      <formula>0</formula>
      <formula>0</formula>
    </cfRule>
    <cfRule type="expression" dxfId="688" priority="312">
      <formula>ISERROR(AB64:AB77)</formula>
    </cfRule>
  </conditionalFormatting>
  <conditionalFormatting sqref="F66:L67">
    <cfRule type="cellIs" dxfId="687" priority="313" operator="between">
      <formula>0</formula>
      <formula>0</formula>
    </cfRule>
    <cfRule type="expression" dxfId="686" priority="314">
      <formula>ISERROR(F66:F78)</formula>
    </cfRule>
  </conditionalFormatting>
  <conditionalFormatting sqref="E62:E65">
    <cfRule type="expression" dxfId="685" priority="315">
      <formula>ISERROR(E62:E75)</formula>
    </cfRule>
  </conditionalFormatting>
  <conditionalFormatting sqref="M63:M65">
    <cfRule type="cellIs" dxfId="684" priority="316" operator="between">
      <formula>0</formula>
      <formula>0</formula>
    </cfRule>
    <cfRule type="expression" dxfId="683" priority="317">
      <formula>ISERROR(M76:M76)</formula>
    </cfRule>
  </conditionalFormatting>
  <conditionalFormatting sqref="N63:O65 P64:R65">
    <cfRule type="cellIs" dxfId="682" priority="318" operator="between">
      <formula>0</formula>
      <formula>0</formula>
    </cfRule>
    <cfRule type="expression" dxfId="681" priority="319">
      <formula>ISERROR(O63:O76)</formula>
    </cfRule>
  </conditionalFormatting>
  <conditionalFormatting sqref="F59:AB61">
    <cfRule type="cellIs" dxfId="680" priority="294" operator="between">
      <formula>0</formula>
      <formula>0</formula>
    </cfRule>
  </conditionalFormatting>
  <conditionalFormatting sqref="D62:D88">
    <cfRule type="cellIs" dxfId="679" priority="290" operator="between">
      <formula>0</formula>
      <formula>0</formula>
    </cfRule>
  </conditionalFormatting>
  <conditionalFormatting sqref="P63:S63">
    <cfRule type="cellIs" dxfId="678" priority="301" operator="between">
      <formula>0</formula>
      <formula>0</formula>
    </cfRule>
    <cfRule type="expression" dxfId="677" priority="302">
      <formula>ISERROR(AB63:AB76)</formula>
    </cfRule>
  </conditionalFormatting>
  <conditionalFormatting sqref="G62:T62">
    <cfRule type="cellIs" dxfId="676" priority="303" operator="between">
      <formula>0</formula>
      <formula>0</formula>
    </cfRule>
    <cfRule type="expression" dxfId="675" priority="304">
      <formula>ISERROR(G62:G75)</formula>
    </cfRule>
  </conditionalFormatting>
  <conditionalFormatting sqref="T63">
    <cfRule type="cellIs" dxfId="674" priority="305" operator="between">
      <formula>0</formula>
      <formula>0</formula>
    </cfRule>
    <cfRule type="expression" dxfId="673" priority="306">
      <formula>ISERROR(AC63:AC76)</formula>
    </cfRule>
  </conditionalFormatting>
  <conditionalFormatting sqref="F62">
    <cfRule type="cellIs" dxfId="672" priority="285" operator="between">
      <formula>0</formula>
      <formula>0</formula>
    </cfRule>
    <cfRule type="expression" dxfId="671" priority="286">
      <formula>ISERROR(F62:F75)</formula>
    </cfRule>
  </conditionalFormatting>
  <conditionalFormatting sqref="S66:S67">
    <cfRule type="cellIs" dxfId="670" priority="327" operator="between">
      <formula>0</formula>
      <formula>0</formula>
    </cfRule>
    <cfRule type="expression" dxfId="669" priority="328">
      <formula>ISERROR(AB66:AB78)</formula>
    </cfRule>
  </conditionalFormatting>
  <conditionalFormatting sqref="E66:E67">
    <cfRule type="expression" dxfId="668" priority="330">
      <formula>ISERROR(E66:E78)</formula>
    </cfRule>
  </conditionalFormatting>
  <conditionalFormatting sqref="M66:M67">
    <cfRule type="cellIs" dxfId="667" priority="333" operator="between">
      <formula>0</formula>
      <formula>0</formula>
    </cfRule>
    <cfRule type="expression" dxfId="666" priority="334">
      <formula>ISERROR(#REF!)</formula>
    </cfRule>
  </conditionalFormatting>
  <conditionalFormatting sqref="N66:R67">
    <cfRule type="cellIs" dxfId="665" priority="337" operator="between">
      <formula>0</formula>
      <formula>0</formula>
    </cfRule>
    <cfRule type="expression" dxfId="664" priority="338">
      <formula>ISERROR(O66:O78)</formula>
    </cfRule>
  </conditionalFormatting>
  <conditionalFormatting sqref="F74:L74">
    <cfRule type="cellIs" dxfId="663" priority="1066" operator="between">
      <formula>0</formula>
      <formula>0</formula>
    </cfRule>
    <cfRule type="expression" dxfId="662" priority="1067">
      <formula>ISERROR(F74:F88)</formula>
    </cfRule>
  </conditionalFormatting>
  <conditionalFormatting sqref="S74">
    <cfRule type="cellIs" dxfId="661" priority="1070" operator="between">
      <formula>0</formula>
      <formula>0</formula>
    </cfRule>
    <cfRule type="expression" dxfId="660" priority="1071">
      <formula>ISERROR(AB74:AB88)</formula>
    </cfRule>
  </conditionalFormatting>
  <conditionalFormatting sqref="E74">
    <cfRule type="expression" dxfId="659" priority="1073">
      <formula>ISERROR(E74:E88)</formula>
    </cfRule>
  </conditionalFormatting>
  <conditionalFormatting sqref="M74">
    <cfRule type="cellIs" dxfId="658" priority="1076" operator="between">
      <formula>0</formula>
      <formula>0</formula>
    </cfRule>
    <cfRule type="expression" dxfId="657" priority="1077">
      <formula>ISERROR(#REF!)</formula>
    </cfRule>
  </conditionalFormatting>
  <conditionalFormatting sqref="N74:R74">
    <cfRule type="cellIs" dxfId="656" priority="1080" operator="between">
      <formula>0</formula>
      <formula>0</formula>
    </cfRule>
    <cfRule type="expression" dxfId="655" priority="1081">
      <formula>ISERROR(O74:O88)</formula>
    </cfRule>
  </conditionalFormatting>
  <conditionalFormatting sqref="F98:L100">
    <cfRule type="cellIs" dxfId="654" priority="230" operator="between">
      <formula>0</formula>
      <formula>0</formula>
    </cfRule>
    <cfRule type="expression" dxfId="653" priority="231">
      <formula>ISERROR(F98:F111)</formula>
    </cfRule>
  </conditionalFormatting>
  <conditionalFormatting sqref="S99:S100">
    <cfRule type="cellIs" dxfId="652" priority="232" operator="between">
      <formula>0</formula>
      <formula>0</formula>
    </cfRule>
    <cfRule type="expression" dxfId="651" priority="233">
      <formula>ISERROR(AB99:AB112)</formula>
    </cfRule>
  </conditionalFormatting>
  <conditionalFormatting sqref="F101:L102">
    <cfRule type="cellIs" dxfId="650" priority="234" operator="between">
      <formula>0</formula>
      <formula>0</formula>
    </cfRule>
    <cfRule type="expression" dxfId="649" priority="235">
      <formula>ISERROR(F101:F113)</formula>
    </cfRule>
  </conditionalFormatting>
  <conditionalFormatting sqref="E97:E100">
    <cfRule type="expression" dxfId="648" priority="236">
      <formula>ISERROR(E97:E110)</formula>
    </cfRule>
  </conditionalFormatting>
  <conditionalFormatting sqref="M98:M100">
    <cfRule type="cellIs" dxfId="647" priority="237" operator="between">
      <formula>0</formula>
      <formula>0</formula>
    </cfRule>
    <cfRule type="expression" dxfId="646" priority="238">
      <formula>ISERROR(M111:M111)</formula>
    </cfRule>
  </conditionalFormatting>
  <conditionalFormatting sqref="N98:O100 P99:R100">
    <cfRule type="cellIs" dxfId="645" priority="239" operator="between">
      <formula>0</formula>
      <formula>0</formula>
    </cfRule>
    <cfRule type="expression" dxfId="644" priority="240">
      <formula>ISERROR(O98:O111)</formula>
    </cfRule>
  </conditionalFormatting>
  <conditionalFormatting sqref="T99:T109">
    <cfRule type="cellIs" dxfId="643" priority="241" operator="between">
      <formula>0</formula>
      <formula>0</formula>
    </cfRule>
    <cfRule type="expression" dxfId="642" priority="242">
      <formula>ISERROR(R99:R112)</formula>
    </cfRule>
  </conditionalFormatting>
  <conditionalFormatting sqref="F93:AD96">
    <cfRule type="cellIs" dxfId="641" priority="215" operator="between">
      <formula>0</formula>
      <formula>0</formula>
    </cfRule>
  </conditionalFormatting>
  <conditionalFormatting sqref="E106:E109">
    <cfRule type="cellIs" dxfId="640" priority="210" operator="between">
      <formula>0</formula>
      <formula>0</formula>
    </cfRule>
  </conditionalFormatting>
  <conditionalFormatting sqref="P98:S98">
    <cfRule type="cellIs" dxfId="639" priority="222" operator="between">
      <formula>0</formula>
      <formula>0</formula>
    </cfRule>
    <cfRule type="expression" dxfId="638" priority="223">
      <formula>ISERROR(AB98:AB111)</formula>
    </cfRule>
  </conditionalFormatting>
  <conditionalFormatting sqref="G97:T97">
    <cfRule type="cellIs" dxfId="637" priority="224" operator="between">
      <formula>0</formula>
      <formula>0</formula>
    </cfRule>
    <cfRule type="expression" dxfId="636" priority="225">
      <formula>ISERROR(G97:G110)</formula>
    </cfRule>
  </conditionalFormatting>
  <conditionalFormatting sqref="T98">
    <cfRule type="cellIs" dxfId="635" priority="226" operator="between">
      <formula>0</formula>
      <formula>0</formula>
    </cfRule>
    <cfRule type="expression" dxfId="634" priority="227">
      <formula>ISERROR(AC98:AC111)</formula>
    </cfRule>
  </conditionalFormatting>
  <conditionalFormatting sqref="F97">
    <cfRule type="cellIs" dxfId="633" priority="206" operator="between">
      <formula>0</formula>
      <formula>0</formula>
    </cfRule>
    <cfRule type="expression" dxfId="632" priority="207">
      <formula>ISERROR(F97:F110)</formula>
    </cfRule>
  </conditionalFormatting>
  <conditionalFormatting sqref="F103:L109">
    <cfRule type="cellIs" dxfId="631" priority="244" operator="between">
      <formula>0</formula>
      <formula>0</formula>
    </cfRule>
    <cfRule type="expression" dxfId="630" priority="245">
      <formula>ISERROR(F103:F114)</formula>
    </cfRule>
  </conditionalFormatting>
  <conditionalFormatting sqref="S103:S109">
    <cfRule type="cellIs" dxfId="629" priority="246" operator="between">
      <formula>0</formula>
      <formula>0</formula>
    </cfRule>
    <cfRule type="expression" dxfId="628" priority="247">
      <formula>ISERROR(AB103:AB114)</formula>
    </cfRule>
  </conditionalFormatting>
  <conditionalFormatting sqref="S101:S102">
    <cfRule type="cellIs" dxfId="627" priority="248" operator="between">
      <formula>0</formula>
      <formula>0</formula>
    </cfRule>
    <cfRule type="expression" dxfId="626" priority="249">
      <formula>ISERROR(AB101:AB113)</formula>
    </cfRule>
  </conditionalFormatting>
  <conditionalFormatting sqref="E103:E109">
    <cfRule type="expression" dxfId="625" priority="250">
      <formula>ISERROR(E103:E114)</formula>
    </cfRule>
  </conditionalFormatting>
  <conditionalFormatting sqref="E101:E102">
    <cfRule type="expression" dxfId="624" priority="251">
      <formula>ISERROR(E101:E113)</formula>
    </cfRule>
  </conditionalFormatting>
  <conditionalFormatting sqref="M103:M109">
    <cfRule type="cellIs" dxfId="623" priority="252" operator="between">
      <formula>0</formula>
      <formula>0</formula>
    </cfRule>
    <cfRule type="expression" dxfId="622" priority="253">
      <formula>ISERROR(M114:M114)</formula>
    </cfRule>
  </conditionalFormatting>
  <conditionalFormatting sqref="M101:M102">
    <cfRule type="cellIs" dxfId="621" priority="254" operator="between">
      <formula>0</formula>
      <formula>0</formula>
    </cfRule>
    <cfRule type="expression" dxfId="620" priority="255">
      <formula>ISERROR(#REF!)</formula>
    </cfRule>
  </conditionalFormatting>
  <conditionalFormatting sqref="N103:R109">
    <cfRule type="cellIs" dxfId="619" priority="256" operator="between">
      <formula>0</formula>
      <formula>0</formula>
    </cfRule>
    <cfRule type="expression" dxfId="618" priority="257">
      <formula>ISERROR(O103:O114)</formula>
    </cfRule>
  </conditionalFormatting>
  <conditionalFormatting sqref="N101:R102">
    <cfRule type="cellIs" dxfId="617" priority="258" operator="between">
      <formula>0</formula>
      <formula>0</formula>
    </cfRule>
    <cfRule type="expression" dxfId="616" priority="259">
      <formula>ISERROR(O101:O113)</formula>
    </cfRule>
  </conditionalFormatting>
  <conditionalFormatting sqref="M128:M133">
    <cfRule type="cellIs" dxfId="615" priority="264" operator="between">
      <formula>0</formula>
      <formula>0</formula>
    </cfRule>
    <cfRule type="expression" dxfId="614" priority="265">
      <formula>ISERROR(#REF!)</formula>
    </cfRule>
  </conditionalFormatting>
  <conditionalFormatting sqref="F185:L187">
    <cfRule type="cellIs" dxfId="613" priority="151" operator="between">
      <formula>0</formula>
      <formula>0</formula>
    </cfRule>
    <cfRule type="expression" dxfId="612" priority="152">
      <formula>ISERROR(F185:F198)</formula>
    </cfRule>
  </conditionalFormatting>
  <conditionalFormatting sqref="S186:S187">
    <cfRule type="cellIs" dxfId="611" priority="153" operator="between">
      <formula>0</formula>
      <formula>0</formula>
    </cfRule>
    <cfRule type="expression" dxfId="610" priority="154">
      <formula>ISERROR(AB186:AB199)</formula>
    </cfRule>
  </conditionalFormatting>
  <conditionalFormatting sqref="F188:L189">
    <cfRule type="cellIs" dxfId="609" priority="155" operator="between">
      <formula>0</formula>
      <formula>0</formula>
    </cfRule>
    <cfRule type="expression" dxfId="608" priority="156">
      <formula>ISERROR(F188:F200)</formula>
    </cfRule>
  </conditionalFormatting>
  <conditionalFormatting sqref="E184:E187">
    <cfRule type="expression" dxfId="607" priority="157">
      <formula>ISERROR(E184:E197)</formula>
    </cfRule>
  </conditionalFormatting>
  <conditionalFormatting sqref="M185:M187">
    <cfRule type="cellIs" dxfId="606" priority="158" operator="between">
      <formula>0</formula>
      <formula>0</formula>
    </cfRule>
    <cfRule type="expression" dxfId="605" priority="159">
      <formula>ISERROR(M198:M198)</formula>
    </cfRule>
  </conditionalFormatting>
  <conditionalFormatting sqref="N185:O187 P186:R187">
    <cfRule type="cellIs" dxfId="604" priority="160" operator="between">
      <formula>0</formula>
      <formula>0</formula>
    </cfRule>
    <cfRule type="expression" dxfId="603" priority="161">
      <formula>ISERROR(O185:O198)</formula>
    </cfRule>
  </conditionalFormatting>
  <conditionalFormatting sqref="T186:T196">
    <cfRule type="cellIs" dxfId="602" priority="162" operator="between">
      <formula>0</formula>
      <formula>0</formula>
    </cfRule>
    <cfRule type="expression" dxfId="601" priority="163">
      <formula>ISERROR(R186:R199)</formula>
    </cfRule>
  </conditionalFormatting>
  <conditionalFormatting sqref="F182:AD183">
    <cfRule type="cellIs" dxfId="600" priority="136" operator="between">
      <formula>0</formula>
      <formula>0</formula>
    </cfRule>
  </conditionalFormatting>
  <conditionalFormatting sqref="E182:AD183">
    <cfRule type="expression" dxfId="599" priority="135">
      <formula>ISERROR(E182:E193)</formula>
    </cfRule>
  </conditionalFormatting>
  <conditionalFormatting sqref="F197:L214">
    <cfRule type="cellIs" dxfId="598" priority="133" operator="between">
      <formula>0</formula>
      <formula>0</formula>
    </cfRule>
    <cfRule type="expression" dxfId="597" priority="134">
      <formula>ISERROR(F197:F205)</formula>
    </cfRule>
  </conditionalFormatting>
  <conditionalFormatting sqref="D184:D222">
    <cfRule type="cellIs" dxfId="596" priority="132" operator="between">
      <formula>0</formula>
      <formula>0</formula>
    </cfRule>
  </conditionalFormatting>
  <conditionalFormatting sqref="E193:E196">
    <cfRule type="cellIs" dxfId="595" priority="131" operator="between">
      <formula>0</formula>
      <formula>0</formula>
    </cfRule>
  </conditionalFormatting>
  <conditionalFormatting sqref="E184:E222">
    <cfRule type="cellIs" dxfId="594" priority="130" operator="between">
      <formula>0</formula>
      <formula>0</formula>
    </cfRule>
  </conditionalFormatting>
  <conditionalFormatting sqref="M197:M214">
    <cfRule type="cellIs" dxfId="593" priority="137" operator="between">
      <formula>0</formula>
      <formula>0</formula>
    </cfRule>
    <cfRule type="expression" dxfId="592" priority="138">
      <formula>ISERROR(M205:M205)</formula>
    </cfRule>
  </conditionalFormatting>
  <conditionalFormatting sqref="U184:AD222">
    <cfRule type="cellIs" dxfId="591" priority="129" operator="between">
      <formula>0</formula>
      <formula>0</formula>
    </cfRule>
  </conditionalFormatting>
  <conditionalFormatting sqref="N197:R214">
    <cfRule type="cellIs" dxfId="590" priority="139" operator="between">
      <formula>0</formula>
      <formula>0</formula>
    </cfRule>
    <cfRule type="expression" dxfId="589" priority="140">
      <formula>ISERROR(O197:O205)</formula>
    </cfRule>
  </conditionalFormatting>
  <conditionalFormatting sqref="T197:T222">
    <cfRule type="cellIs" dxfId="588" priority="141" operator="between">
      <formula>0</formula>
      <formula>0</formula>
    </cfRule>
    <cfRule type="expression" dxfId="587" priority="142">
      <formula>ISERROR(R197:R205)</formula>
    </cfRule>
  </conditionalFormatting>
  <conditionalFormatting sqref="P185:S185">
    <cfRule type="cellIs" dxfId="586" priority="143" operator="between">
      <formula>0</formula>
      <formula>0</formula>
    </cfRule>
    <cfRule type="expression" dxfId="585" priority="144">
      <formula>ISERROR(AB185:AB198)</formula>
    </cfRule>
  </conditionalFormatting>
  <conditionalFormatting sqref="G184:T184">
    <cfRule type="cellIs" dxfId="584" priority="145" operator="between">
      <formula>0</formula>
      <formula>0</formula>
    </cfRule>
    <cfRule type="expression" dxfId="583" priority="146">
      <formula>ISERROR(G184:G197)</formula>
    </cfRule>
  </conditionalFormatting>
  <conditionalFormatting sqref="T185">
    <cfRule type="cellIs" dxfId="582" priority="147" operator="between">
      <formula>0</formula>
      <formula>0</formula>
    </cfRule>
    <cfRule type="expression" dxfId="581" priority="148">
      <formula>ISERROR(AC185:AC198)</formula>
    </cfRule>
  </conditionalFormatting>
  <conditionalFormatting sqref="S197:S214">
    <cfRule type="cellIs" dxfId="580" priority="149" operator="between">
      <formula>0</formula>
      <formula>0</formula>
    </cfRule>
    <cfRule type="expression" dxfId="579" priority="150">
      <formula>ISERROR(AB197:AB205)</formula>
    </cfRule>
  </conditionalFormatting>
  <conditionalFormatting sqref="F184">
    <cfRule type="cellIs" dxfId="578" priority="127" operator="between">
      <formula>0</formula>
      <formula>0</formula>
    </cfRule>
    <cfRule type="expression" dxfId="577" priority="128">
      <formula>ISERROR(F184:F197)</formula>
    </cfRule>
  </conditionalFormatting>
  <conditionalFormatting sqref="E197:E214">
    <cfRule type="expression" dxfId="576" priority="164">
      <formula>ISERROR(E197:E205)</formula>
    </cfRule>
  </conditionalFormatting>
  <conditionalFormatting sqref="F190:L196">
    <cfRule type="cellIs" dxfId="575" priority="165" operator="between">
      <formula>0</formula>
      <formula>0</formula>
    </cfRule>
    <cfRule type="expression" dxfId="574" priority="166">
      <formula>ISERROR(F190:F201)</formula>
    </cfRule>
  </conditionalFormatting>
  <conditionalFormatting sqref="S190:S196">
    <cfRule type="cellIs" dxfId="573" priority="167" operator="between">
      <formula>0</formula>
      <formula>0</formula>
    </cfRule>
    <cfRule type="expression" dxfId="572" priority="168">
      <formula>ISERROR(AB190:AB201)</formula>
    </cfRule>
  </conditionalFormatting>
  <conditionalFormatting sqref="S188:S189">
    <cfRule type="cellIs" dxfId="571" priority="169" operator="between">
      <formula>0</formula>
      <formula>0</formula>
    </cfRule>
    <cfRule type="expression" dxfId="570" priority="170">
      <formula>ISERROR(AB188:AB200)</formula>
    </cfRule>
  </conditionalFormatting>
  <conditionalFormatting sqref="E190:E196">
    <cfRule type="expression" dxfId="569" priority="171">
      <formula>ISERROR(E190:E201)</formula>
    </cfRule>
  </conditionalFormatting>
  <conditionalFormatting sqref="E188:E189">
    <cfRule type="expression" dxfId="568" priority="172">
      <formula>ISERROR(E188:E200)</formula>
    </cfRule>
  </conditionalFormatting>
  <conditionalFormatting sqref="M190:M196">
    <cfRule type="cellIs" dxfId="567" priority="173" operator="between">
      <formula>0</formula>
      <formula>0</formula>
    </cfRule>
    <cfRule type="expression" dxfId="566" priority="174">
      <formula>ISERROR(M201:M201)</formula>
    </cfRule>
  </conditionalFormatting>
  <conditionalFormatting sqref="M188:M189">
    <cfRule type="cellIs" dxfId="565" priority="175" operator="between">
      <formula>0</formula>
      <formula>0</formula>
    </cfRule>
    <cfRule type="expression" dxfId="564" priority="176">
      <formula>ISERROR(#REF!)</formula>
    </cfRule>
  </conditionalFormatting>
  <conditionalFormatting sqref="N190:R196">
    <cfRule type="cellIs" dxfId="563" priority="177" operator="between">
      <formula>0</formula>
      <formula>0</formula>
    </cfRule>
    <cfRule type="expression" dxfId="562" priority="178">
      <formula>ISERROR(O190:O201)</formula>
    </cfRule>
  </conditionalFormatting>
  <conditionalFormatting sqref="N188:R189">
    <cfRule type="cellIs" dxfId="561" priority="179" operator="between">
      <formula>0</formula>
      <formula>0</formula>
    </cfRule>
    <cfRule type="expression" dxfId="560" priority="180">
      <formula>ISERROR(O188:O200)</formula>
    </cfRule>
  </conditionalFormatting>
  <conditionalFormatting sqref="F215:L215">
    <cfRule type="cellIs" dxfId="559" priority="181" operator="between">
      <formula>0</formula>
      <formula>0</formula>
    </cfRule>
    <cfRule type="expression" dxfId="558" priority="182">
      <formula>ISERROR(F215:F222)</formula>
    </cfRule>
  </conditionalFormatting>
  <conditionalFormatting sqref="M221:M222">
    <cfRule type="cellIs" dxfId="557" priority="183" operator="between">
      <formula>0</formula>
      <formula>0</formula>
    </cfRule>
    <cfRule type="expression" dxfId="556" priority="184">
      <formula>ISERROR(J223:J223)</formula>
    </cfRule>
  </conditionalFormatting>
  <conditionalFormatting sqref="M215:M220">
    <cfRule type="cellIs" dxfId="555" priority="185" operator="between">
      <formula>0</formula>
      <formula>0</formula>
    </cfRule>
    <cfRule type="expression" dxfId="554" priority="186">
      <formula>ISERROR(#REF!)</formula>
    </cfRule>
  </conditionalFormatting>
  <conditionalFormatting sqref="N215:R215">
    <cfRule type="cellIs" dxfId="553" priority="187" operator="between">
      <formula>0</formula>
      <formula>0</formula>
    </cfRule>
    <cfRule type="expression" dxfId="552" priority="188">
      <formula>ISERROR(O215:O222)</formula>
    </cfRule>
  </conditionalFormatting>
  <conditionalFormatting sqref="S215">
    <cfRule type="cellIs" dxfId="551" priority="189" operator="between">
      <formula>0</formula>
      <formula>0</formula>
    </cfRule>
    <cfRule type="expression" dxfId="550" priority="190">
      <formula>ISERROR(AB215:AB222)</formula>
    </cfRule>
  </conditionalFormatting>
  <conditionalFormatting sqref="E215">
    <cfRule type="expression" dxfId="549" priority="191">
      <formula>ISERROR(E215:E222)</formula>
    </cfRule>
  </conditionalFormatting>
  <conditionalFormatting sqref="F221:L222">
    <cfRule type="cellIs" dxfId="548" priority="192" operator="between">
      <formula>0</formula>
      <formula>0</formula>
    </cfRule>
    <cfRule type="expression" dxfId="547" priority="193">
      <formula>ISERROR(C221:C223)</formula>
    </cfRule>
  </conditionalFormatting>
  <conditionalFormatting sqref="F216:L220">
    <cfRule type="cellIs" dxfId="546" priority="194" operator="between">
      <formula>0</formula>
      <formula>0</formula>
    </cfRule>
    <cfRule type="expression" dxfId="545" priority="195">
      <formula>ISERROR(C216:C223)</formula>
    </cfRule>
  </conditionalFormatting>
  <conditionalFormatting sqref="N221:R222">
    <cfRule type="cellIs" dxfId="544" priority="196" operator="between">
      <formula>0</formula>
      <formula>0</formula>
    </cfRule>
    <cfRule type="expression" dxfId="543" priority="197">
      <formula>ISERROR(L221:L223)</formula>
    </cfRule>
  </conditionalFormatting>
  <conditionalFormatting sqref="N216:R220">
    <cfRule type="cellIs" dxfId="542" priority="198" operator="between">
      <formula>0</formula>
      <formula>0</formula>
    </cfRule>
    <cfRule type="expression" dxfId="541" priority="199">
      <formula>ISERROR(L216:L223)</formula>
    </cfRule>
  </conditionalFormatting>
  <conditionalFormatting sqref="S221:S222">
    <cfRule type="cellIs" dxfId="540" priority="200" operator="between">
      <formula>0</formula>
      <formula>0</formula>
    </cfRule>
    <cfRule type="expression" dxfId="539" priority="201">
      <formula>ISERROR(Y221:Y223)</formula>
    </cfRule>
  </conditionalFormatting>
  <conditionalFormatting sqref="S216:S220">
    <cfRule type="cellIs" dxfId="538" priority="202" operator="between">
      <formula>0</formula>
      <formula>0</formula>
    </cfRule>
    <cfRule type="expression" dxfId="537" priority="203">
      <formula>ISERROR(Y216:Y223)</formula>
    </cfRule>
  </conditionalFormatting>
  <conditionalFormatting sqref="E221:E222">
    <cfRule type="expression" dxfId="536" priority="204">
      <formula>ISERROR(B221:B223)</formula>
    </cfRule>
  </conditionalFormatting>
  <conditionalFormatting sqref="F228:AD229">
    <cfRule type="cellIs" dxfId="535" priority="57" operator="between">
      <formula>0</formula>
      <formula>0</formula>
    </cfRule>
  </conditionalFormatting>
  <conditionalFormatting sqref="D230:D239">
    <cfRule type="cellIs" dxfId="534" priority="53" operator="between">
      <formula>0</formula>
      <formula>0</formula>
    </cfRule>
  </conditionalFormatting>
  <conditionalFormatting sqref="E230:E239">
    <cfRule type="cellIs" dxfId="533" priority="51" operator="between">
      <formula>0</formula>
      <formula>0</formula>
    </cfRule>
  </conditionalFormatting>
  <conditionalFormatting sqref="U230:AE239">
    <cfRule type="cellIs" dxfId="532" priority="50" operator="between">
      <formula>0</formula>
      <formula>0</formula>
    </cfRule>
  </conditionalFormatting>
  <conditionalFormatting sqref="M234:M239">
    <cfRule type="cellIs" dxfId="531" priority="94" operator="between">
      <formula>0</formula>
      <formula>0</formula>
    </cfRule>
    <cfRule type="expression" dxfId="530" priority="95">
      <formula>ISERROR(#REF!)</formula>
    </cfRule>
  </conditionalFormatting>
  <conditionalFormatting sqref="M231:M233">
    <cfRule type="cellIs" dxfId="529" priority="1089" operator="between">
      <formula>0</formula>
      <formula>0</formula>
    </cfRule>
    <cfRule type="expression" dxfId="528" priority="1090">
      <formula>ISERROR(#REF!)</formula>
    </cfRule>
  </conditionalFormatting>
  <conditionalFormatting sqref="Q231:S231">
    <cfRule type="cellIs" dxfId="527" priority="1097" operator="between">
      <formula>0</formula>
      <formula>0</formula>
    </cfRule>
    <cfRule type="expression" dxfId="526" priority="1098">
      <formula>ISERROR(AC231:AC244)</formula>
    </cfRule>
  </conditionalFormatting>
  <conditionalFormatting sqref="S250:S251 S234:S236">
    <cfRule type="cellIs" dxfId="525" priority="1107" operator="between">
      <formula>0</formula>
      <formula>0</formula>
    </cfRule>
    <cfRule type="expression" dxfId="524" priority="1108">
      <formula>ISERROR(AB234:AB239)</formula>
    </cfRule>
  </conditionalFormatting>
  <conditionalFormatting sqref="P250:R251 N234:R236">
    <cfRule type="cellIs" dxfId="523" priority="1115" operator="between">
      <formula>0</formula>
      <formula>0</formula>
    </cfRule>
    <cfRule type="expression" dxfId="522" priority="1116">
      <formula>ISERROR(O234:O239)</formula>
    </cfRule>
  </conditionalFormatting>
  <conditionalFormatting sqref="M254:M257">
    <cfRule type="cellIs" dxfId="521" priority="27" operator="between">
      <formula>0</formula>
      <formula>0</formula>
    </cfRule>
    <cfRule type="expression" dxfId="520" priority="28">
      <formula>ISERROR(#REF!)</formula>
    </cfRule>
  </conditionalFormatting>
  <conditionalFormatting sqref="F246:AD247">
    <cfRule type="cellIs" dxfId="519" priority="10" operator="between">
      <formula>0</formula>
      <formula>0</formula>
    </cfRule>
  </conditionalFormatting>
  <conditionalFormatting sqref="D248:D257">
    <cfRule type="cellIs" dxfId="518" priority="8" operator="between">
      <formula>0</formula>
      <formula>0</formula>
    </cfRule>
  </conditionalFormatting>
  <conditionalFormatting sqref="E248:E257">
    <cfRule type="cellIs" dxfId="517" priority="6" operator="between">
      <formula>0</formula>
      <formula>0</formula>
    </cfRule>
  </conditionalFormatting>
  <conditionalFormatting sqref="U248:AD257">
    <cfRule type="cellIs" dxfId="516" priority="5" operator="between">
      <formula>0</formula>
      <formula>0</formula>
    </cfRule>
  </conditionalFormatting>
  <conditionalFormatting sqref="M252:M253">
    <cfRule type="cellIs" dxfId="515" priority="11" operator="between">
      <formula>0</formula>
      <formula>0</formula>
    </cfRule>
    <cfRule type="expression" dxfId="514" priority="12">
      <formula>ISERROR(#REF!)</formula>
    </cfRule>
  </conditionalFormatting>
  <conditionalFormatting sqref="M249:M251">
    <cfRule type="cellIs" dxfId="513" priority="33" operator="between">
      <formula>0</formula>
      <formula>0</formula>
    </cfRule>
    <cfRule type="expression" dxfId="512" priority="34">
      <formula>ISERROR(#REF!)</formula>
    </cfRule>
  </conditionalFormatting>
  <conditionalFormatting sqref="F14:AB14">
    <cfRule type="cellIs" dxfId="511" priority="3" operator="between">
      <formula>0</formula>
      <formula>0</formula>
    </cfRule>
  </conditionalFormatting>
  <conditionalFormatting sqref="F230:T230">
    <cfRule type="cellIs" dxfId="510" priority="1120" operator="between">
      <formula>0</formula>
      <formula>0</formula>
    </cfRule>
    <cfRule type="expression" dxfId="509" priority="1121">
      <formula>ISERROR(F230:F239)</formula>
    </cfRule>
  </conditionalFormatting>
  <conditionalFormatting sqref="E246:AD247 E230:E232">
    <cfRule type="expression" dxfId="508" priority="1133">
      <formula>ISERROR(E230:E239)</formula>
    </cfRule>
  </conditionalFormatting>
  <conditionalFormatting sqref="F252:L253">
    <cfRule type="cellIs" dxfId="507" priority="1307" operator="between">
      <formula>0</formula>
      <formula>0</formula>
    </cfRule>
    <cfRule type="expression" dxfId="506" priority="1308">
      <formula>ISERROR(F252:F255)</formula>
    </cfRule>
  </conditionalFormatting>
  <conditionalFormatting sqref="N252:R253">
    <cfRule type="cellIs" dxfId="505" priority="1311" operator="between">
      <formula>0</formula>
      <formula>0</formula>
    </cfRule>
    <cfRule type="expression" dxfId="504" priority="1312">
      <formula>ISERROR(O252:O255)</formula>
    </cfRule>
  </conditionalFormatting>
  <conditionalFormatting sqref="S252:S253">
    <cfRule type="cellIs" dxfId="503" priority="1315" operator="between">
      <formula>0</formula>
      <formula>0</formula>
    </cfRule>
    <cfRule type="expression" dxfId="502" priority="1316">
      <formula>ISERROR(AB252:AB255)</formula>
    </cfRule>
  </conditionalFormatting>
  <conditionalFormatting sqref="E252:E253">
    <cfRule type="expression" dxfId="501" priority="1319">
      <formula>ISERROR(E252:E255)</formula>
    </cfRule>
  </conditionalFormatting>
  <conditionalFormatting sqref="F249:L251 F237:L239">
    <cfRule type="cellIs" dxfId="500" priority="1321" operator="between">
      <formula>0</formula>
      <formula>0</formula>
    </cfRule>
    <cfRule type="expression" dxfId="499" priority="1322">
      <formula>ISERROR(F237:F243)</formula>
    </cfRule>
  </conditionalFormatting>
  <conditionalFormatting sqref="N249:O251 N237:R239">
    <cfRule type="cellIs" dxfId="498" priority="1325" operator="between">
      <formula>0</formula>
      <formula>0</formula>
    </cfRule>
    <cfRule type="expression" dxfId="497" priority="1326">
      <formula>ISERROR(O237:O243)</formula>
    </cfRule>
  </conditionalFormatting>
  <conditionalFormatting sqref="T250:T257">
    <cfRule type="cellIs" dxfId="496" priority="1338" operator="between">
      <formula>0</formula>
      <formula>0</formula>
    </cfRule>
    <cfRule type="expression" dxfId="495" priority="1339">
      <formula>ISERROR(R250:R255)</formula>
    </cfRule>
  </conditionalFormatting>
  <conditionalFormatting sqref="P249">
    <cfRule type="cellIs" dxfId="494" priority="1342" operator="between">
      <formula>0</formula>
      <formula>0</formula>
    </cfRule>
    <cfRule type="expression" dxfId="493" priority="1343">
      <formula>ISERROR(AB249:AB255)</formula>
    </cfRule>
  </conditionalFormatting>
  <conditionalFormatting sqref="F254:L256">
    <cfRule type="cellIs" dxfId="492" priority="1344" operator="between">
      <formula>0</formula>
      <formula>0</formula>
    </cfRule>
    <cfRule type="expression" dxfId="491" priority="1345">
      <formula>ISERROR(F254:F255)</formula>
    </cfRule>
  </conditionalFormatting>
  <conditionalFormatting sqref="S254:S256">
    <cfRule type="cellIs" dxfId="490" priority="1348" operator="between">
      <formula>0</formula>
      <formula>0</formula>
    </cfRule>
    <cfRule type="expression" dxfId="489" priority="1349">
      <formula>ISERROR(AB254:AB255)</formula>
    </cfRule>
  </conditionalFormatting>
  <conditionalFormatting sqref="E254:E256">
    <cfRule type="expression" dxfId="488" priority="1352">
      <formula>ISERROR(E254:E255)</formula>
    </cfRule>
  </conditionalFormatting>
  <conditionalFormatting sqref="N254:R256">
    <cfRule type="cellIs" dxfId="487" priority="1354" operator="between">
      <formula>0</formula>
      <formula>0</formula>
    </cfRule>
    <cfRule type="expression" dxfId="486" priority="1355">
      <formula>ISERROR(O254:O255)</formula>
    </cfRule>
  </conditionalFormatting>
  <conditionalFormatting sqref="P231">
    <cfRule type="cellIs" dxfId="485" priority="1564" operator="between">
      <formula>0</formula>
      <formula>0</formula>
    </cfRule>
    <cfRule type="expression" dxfId="484" priority="1565">
      <formula>ISERROR(AB231:AB239)</formula>
    </cfRule>
  </conditionalFormatting>
  <conditionalFormatting sqref="F234:L236">
    <cfRule type="cellIs" dxfId="483" priority="1592" operator="between">
      <formula>0</formula>
      <formula>0</formula>
    </cfRule>
    <cfRule type="expression" dxfId="482" priority="1593">
      <formula>ISERROR(F234:F239)</formula>
    </cfRule>
  </conditionalFormatting>
  <conditionalFormatting sqref="E234:E236">
    <cfRule type="expression" dxfId="481" priority="1598">
      <formula>ISERROR(E234:E239)</formula>
    </cfRule>
  </conditionalFormatting>
  <conditionalFormatting sqref="E73">
    <cfRule type="expression" dxfId="480" priority="1602">
      <formula>ISERROR(E73:E88)</formula>
    </cfRule>
  </conditionalFormatting>
  <conditionalFormatting sqref="M76">
    <cfRule type="cellIs" dxfId="479" priority="1611" operator="between">
      <formula>0</formula>
      <formula>0</formula>
    </cfRule>
    <cfRule type="expression" dxfId="478" priority="1612">
      <formula>ISERROR(M88:M88)</formula>
    </cfRule>
  </conditionalFormatting>
  <conditionalFormatting sqref="F73:L73">
    <cfRule type="cellIs" dxfId="477" priority="1634" operator="between">
      <formula>0</formula>
      <formula>0</formula>
    </cfRule>
    <cfRule type="expression" dxfId="476" priority="1635">
      <formula>ISERROR(F73:F88)</formula>
    </cfRule>
  </conditionalFormatting>
  <conditionalFormatting sqref="S73">
    <cfRule type="cellIs" dxfId="475" priority="1638" operator="between">
      <formula>0</formula>
      <formula>0</formula>
    </cfRule>
    <cfRule type="expression" dxfId="474" priority="1639">
      <formula>ISERROR(AB73:AB88)</formula>
    </cfRule>
  </conditionalFormatting>
  <conditionalFormatting sqref="M73">
    <cfRule type="cellIs" dxfId="473" priority="1642" operator="between">
      <formula>0</formula>
      <formula>0</formula>
    </cfRule>
    <cfRule type="expression" dxfId="472" priority="1643">
      <formula>ISERROR(M88:M88)</formula>
    </cfRule>
  </conditionalFormatting>
  <conditionalFormatting sqref="N73:R73">
    <cfRule type="cellIs" dxfId="471" priority="1646" operator="between">
      <formula>0</formula>
      <formula>0</formula>
    </cfRule>
    <cfRule type="expression" dxfId="470" priority="1647">
      <formula>ISERROR(O73:O88)</formula>
    </cfRule>
  </conditionalFormatting>
  <conditionalFormatting sqref="F178:AB179">
    <cfRule type="cellIs" dxfId="469" priority="2" operator="between">
      <formula>0</formula>
      <formula>0</formula>
    </cfRule>
  </conditionalFormatting>
  <conditionalFormatting sqref="S237:S239">
    <cfRule type="cellIs" dxfId="468" priority="1664" operator="between">
      <formula>0</formula>
      <formula>0</formula>
    </cfRule>
    <cfRule type="expression" dxfId="467" priority="1665">
      <formula>ISERROR(AB237:AB243)</formula>
    </cfRule>
  </conditionalFormatting>
  <conditionalFormatting sqref="E233">
    <cfRule type="expression" dxfId="466" priority="1671">
      <formula>ISERROR(E233:E243)</formula>
    </cfRule>
  </conditionalFormatting>
  <conditionalFormatting sqref="E237:E239 E251">
    <cfRule type="expression" dxfId="465" priority="1677">
      <formula>ISERROR(E237:E243)</formula>
    </cfRule>
  </conditionalFormatting>
  <conditionalFormatting sqref="F242:AB243">
    <cfRule type="cellIs" dxfId="464" priority="1" operator="between">
      <formula>0</formula>
      <formula>0</formula>
    </cfRule>
  </conditionalFormatting>
  <conditionalFormatting sqref="M127">
    <cfRule type="cellIs" dxfId="463" priority="1731" operator="between">
      <formula>0</formula>
      <formula>0</formula>
    </cfRule>
    <cfRule type="expression" dxfId="462" priority="1732">
      <formula>ISERROR(M175:M175)</formula>
    </cfRule>
  </conditionalFormatting>
  <conditionalFormatting sqref="M134:M175">
    <cfRule type="cellIs" dxfId="461" priority="1774" operator="between">
      <formula>0</formula>
      <formula>0</formula>
    </cfRule>
    <cfRule type="expression" dxfId="460" priority="1775">
      <formula>ISERROR(J176:J176)</formula>
    </cfRule>
  </conditionalFormatting>
  <conditionalFormatting sqref="S132:S133">
    <cfRule type="cellIs" dxfId="459" priority="1788" operator="between">
      <formula>0</formula>
      <formula>0</formula>
    </cfRule>
    <cfRule type="expression" dxfId="458" priority="1789">
      <formula>ISERROR(Y132:Y180)</formula>
    </cfRule>
  </conditionalFormatting>
  <conditionalFormatting sqref="F128:L128">
    <cfRule type="cellIs" dxfId="457" priority="1838" operator="between">
      <formula>0</formula>
      <formula>0</formula>
    </cfRule>
    <cfRule type="expression" dxfId="456" priority="1839">
      <formula>ISERROR(F128:F175)</formula>
    </cfRule>
  </conditionalFormatting>
  <conditionalFormatting sqref="N128:R128">
    <cfRule type="cellIs" dxfId="455" priority="1840" operator="between">
      <formula>0</formula>
      <formula>0</formula>
    </cfRule>
    <cfRule type="expression" dxfId="454" priority="1841">
      <formula>ISERROR(O128:O175)</formula>
    </cfRule>
  </conditionalFormatting>
  <conditionalFormatting sqref="S128">
    <cfRule type="cellIs" dxfId="453" priority="1842" operator="between">
      <formula>0</formula>
      <formula>0</formula>
    </cfRule>
    <cfRule type="expression" dxfId="452" priority="1843">
      <formula>ISERROR(AB128:AB175)</formula>
    </cfRule>
  </conditionalFormatting>
  <conditionalFormatting sqref="E128">
    <cfRule type="expression" dxfId="451" priority="1844">
      <formula>ISERROR(E128:E175)</formula>
    </cfRule>
  </conditionalFormatting>
  <conditionalFormatting sqref="F127:L127">
    <cfRule type="cellIs" dxfId="450" priority="1845" operator="between">
      <formula>0</formula>
      <formula>0</formula>
    </cfRule>
    <cfRule type="expression" dxfId="449" priority="1846">
      <formula>ISERROR(F127:F175)</formula>
    </cfRule>
  </conditionalFormatting>
  <conditionalFormatting sqref="N127:R127">
    <cfRule type="cellIs" dxfId="448" priority="1847" operator="between">
      <formula>0</formula>
      <formula>0</formula>
    </cfRule>
    <cfRule type="expression" dxfId="447" priority="1848">
      <formula>ISERROR(O127:O175)</formula>
    </cfRule>
  </conditionalFormatting>
  <conditionalFormatting sqref="S127">
    <cfRule type="cellIs" dxfId="446" priority="1849" operator="between">
      <formula>0</formula>
      <formula>0</formula>
    </cfRule>
    <cfRule type="expression" dxfId="445" priority="1850">
      <formula>ISERROR(AB127:AB175)</formula>
    </cfRule>
  </conditionalFormatting>
  <conditionalFormatting sqref="E127">
    <cfRule type="expression" dxfId="444" priority="1851">
      <formula>ISERROR(E127:E175)</formula>
    </cfRule>
  </conditionalFormatting>
  <conditionalFormatting sqref="S129:S131">
    <cfRule type="cellIs" dxfId="443" priority="1883" operator="between">
      <formula>0</formula>
      <formula>0</formula>
    </cfRule>
    <cfRule type="expression" dxfId="442" priority="1884">
      <formula>ISERROR(Y129:Y176)</formula>
    </cfRule>
  </conditionalFormatting>
  <conditionalFormatting sqref="F129:L133">
    <cfRule type="cellIs" dxfId="441" priority="1889" operator="between">
      <formula>0</formula>
      <formula>0</formula>
    </cfRule>
    <cfRule type="expression" dxfId="440" priority="1890">
      <formula>ISERROR(C129:C176)</formula>
    </cfRule>
  </conditionalFormatting>
  <conditionalFormatting sqref="N129:R133">
    <cfRule type="cellIs" dxfId="439" priority="1891" operator="between">
      <formula>0</formula>
      <formula>0</formula>
    </cfRule>
    <cfRule type="expression" dxfId="438" priority="1892">
      <formula>ISERROR(L129:L176)</formula>
    </cfRule>
  </conditionalFormatting>
  <conditionalFormatting sqref="E129:E133">
    <cfRule type="expression" dxfId="437" priority="1893">
      <formula>ISERROR(B129:B176)</formula>
    </cfRule>
  </conditionalFormatting>
  <conditionalFormatting sqref="S134:S175">
    <cfRule type="cellIs" dxfId="436" priority="1894" operator="between">
      <formula>0</formula>
      <formula>0</formula>
    </cfRule>
    <cfRule type="expression" dxfId="435" priority="1895">
      <formula>ISERROR(Y134:Y176)</formula>
    </cfRule>
  </conditionalFormatting>
  <conditionalFormatting sqref="F134:L175">
    <cfRule type="cellIs" dxfId="434" priority="1910" operator="between">
      <formula>0</formula>
      <formula>0</formula>
    </cfRule>
    <cfRule type="expression" dxfId="433" priority="1911">
      <formula>ISERROR(C134:C176)</formula>
    </cfRule>
  </conditionalFormatting>
  <conditionalFormatting sqref="N134:R175">
    <cfRule type="cellIs" dxfId="432" priority="1912" operator="between">
      <formula>0</formula>
      <formula>0</formula>
    </cfRule>
    <cfRule type="expression" dxfId="431" priority="1913">
      <formula>ISERROR(L134:L176)</formula>
    </cfRule>
  </conditionalFormatting>
  <conditionalFormatting sqref="E134:E175">
    <cfRule type="expression" dxfId="430" priority="1914">
      <formula>ISERROR(B134:B176)</formula>
    </cfRule>
  </conditionalFormatting>
  <conditionalFormatting sqref="T249">
    <cfRule type="cellIs" dxfId="429" priority="1917" operator="between">
      <formula>0</formula>
      <formula>0</formula>
    </cfRule>
    <cfRule type="expression" dxfId="428" priority="1918">
      <formula>ISERROR(AC253:AC258)</formula>
    </cfRule>
  </conditionalFormatting>
  <conditionalFormatting sqref="F257:L257">
    <cfRule type="cellIs" dxfId="427" priority="1923" operator="between">
      <formula>0</formula>
      <formula>0</formula>
    </cfRule>
    <cfRule type="expression" dxfId="426" priority="1924">
      <formula>ISERROR(F257:F257)</formula>
    </cfRule>
  </conditionalFormatting>
  <conditionalFormatting sqref="S257">
    <cfRule type="cellIs" dxfId="425" priority="1927" operator="between">
      <formula>0</formula>
      <formula>0</formula>
    </cfRule>
    <cfRule type="expression" dxfId="424" priority="1928">
      <formula>ISERROR(AB257:AB257)</formula>
    </cfRule>
  </conditionalFormatting>
  <conditionalFormatting sqref="E257">
    <cfRule type="expression" dxfId="423" priority="1930">
      <formula>ISERROR(E257:E257)</formula>
    </cfRule>
  </conditionalFormatting>
  <conditionalFormatting sqref="N257:R257">
    <cfRule type="cellIs" dxfId="422" priority="1933" operator="between">
      <formula>0</formula>
      <formula>0</formula>
    </cfRule>
    <cfRule type="expression" dxfId="421" priority="1934">
      <formula>ISERROR(O257:O257)</formula>
    </cfRule>
  </conditionalFormatting>
  <conditionalFormatting sqref="Q249:S249">
    <cfRule type="cellIs" dxfId="420" priority="1935" operator="between">
      <formula>0</formula>
      <formula>0</formula>
    </cfRule>
    <cfRule type="expression" dxfId="419" priority="1936">
      <formula>ISERROR(AC253:AC258)</formula>
    </cfRule>
  </conditionalFormatting>
  <hyperlinks>
    <hyperlink ref="C3" location="年度・部署・車種!A61" display="▼年度別 事故形態別 第一当事者 発生状況 (10年度以降累計)" xr:uid="{00000000-0004-0000-0300-000004000000}"/>
    <hyperlink ref="C2" location="年度・部署・車種!A14" display="▼拠点別 年度別発生状況 (10年度以降累計)" xr:uid="{00000000-0004-0000-0300-000005000000}"/>
    <hyperlink ref="A53" location="年度・部署・車種!A1" display="▲" xr:uid="{00000000-0004-0000-0300-000006000000}"/>
    <hyperlink ref="A88" location="年度・部署・車種!A1" display="▲" xr:uid="{00000000-0004-0000-0300-000007000000}"/>
    <hyperlink ref="A175" location="年度・部署・車種!A1" display="▲" xr:uid="{00000000-0004-0000-0300-000008000000}"/>
    <hyperlink ref="A244" location="年度・部署・車種!A1" display="▲" xr:uid="{00000000-0004-0000-0300-00000A000000}"/>
    <hyperlink ref="A256" location="年度・部署・車種!A1" display="▲" xr:uid="{00000000-0004-0000-0300-00000B000000}"/>
    <hyperlink ref="C4" location="年度・部署・車種!A95" display="▼拠点別 事故形態別発生状況 (10年以降累計)" xr:uid="{191EB10B-8764-499D-A18D-50BFBDC5CDE0}"/>
    <hyperlink ref="C5" location="年度・部署・車種!A185" display="▼年別 拠点別 事故形態別発生状況" xr:uid="{ABD866DF-4D73-4362-936E-0E866A59168D}"/>
    <hyperlink ref="C6" location="年度・部署・車種!A231" display="▼車種別 事故形態別発生状況 (入力年以降累計)" xr:uid="{D413E53A-02CC-45CF-BFC2-FA4AA6B24E9D}"/>
    <hyperlink ref="C7" location="年度・部署・車種!A248" display="▼年別 車種別 事故形態別発生状況" xr:uid="{E9379A61-DA4A-4430-85DF-9D2987695432}"/>
    <hyperlink ref="A222" location="年度・部署・車種!A1" display="▲" xr:uid="{084635E3-1B0D-4F54-80F8-0903A70A0AC2}"/>
  </hyperlinks>
  <pageMargins left="0.7" right="0.7" top="0.75" bottom="0.75" header="0.3" footer="0.3"/>
  <ignoredErrors>
    <ignoredError sqref="E13" evalError="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1C425-A09F-45FA-A1F0-DF31CFF238BA}">
  <sheetPr>
    <tabColor rgb="FFFFFF00"/>
  </sheetPr>
  <dimension ref="A2:AG266"/>
  <sheetViews>
    <sheetView zoomScale="90" zoomScaleNormal="90" workbookViewId="0">
      <selection activeCell="Y13" sqref="Y13"/>
    </sheetView>
  </sheetViews>
  <sheetFormatPr defaultRowHeight="18.75"/>
  <cols>
    <col min="1" max="1" width="7.875" style="326" customWidth="1"/>
    <col min="2" max="2" width="5.375" style="326" customWidth="1"/>
    <col min="3" max="3" width="16.375" style="326" customWidth="1"/>
    <col min="4" max="4" width="6.875" style="326" customWidth="1"/>
    <col min="5" max="9" width="7.5" style="326" customWidth="1"/>
    <col min="10" max="10" width="8.25" style="326" customWidth="1"/>
    <col min="11" max="11" width="13.875" style="326" customWidth="1"/>
    <col min="12" max="12" width="7.375" style="326" customWidth="1"/>
    <col min="13" max="16" width="6.875" style="326" customWidth="1"/>
    <col min="17" max="17" width="7.375" style="326" customWidth="1"/>
    <col min="18" max="26" width="4.875" style="326" customWidth="1"/>
    <col min="27" max="27" width="11" style="326" customWidth="1"/>
    <col min="28" max="33" width="8.125" style="326" customWidth="1"/>
    <col min="34" max="16384" width="9" style="326"/>
  </cols>
  <sheetData>
    <row r="2" spans="2:24">
      <c r="B2" s="326">
        <v>1</v>
      </c>
      <c r="C2" s="1136" t="s">
        <v>1346</v>
      </c>
    </row>
    <row r="3" spans="2:24">
      <c r="B3" s="326">
        <v>2</v>
      </c>
      <c r="C3" s="1136" t="s">
        <v>1347</v>
      </c>
    </row>
    <row r="4" spans="2:24">
      <c r="B4" s="326">
        <v>3</v>
      </c>
      <c r="C4" s="1136" t="s">
        <v>1348</v>
      </c>
    </row>
    <row r="5" spans="2:24">
      <c r="B5" s="326">
        <v>4</v>
      </c>
      <c r="C5" s="1136" t="s">
        <v>1349</v>
      </c>
      <c r="D5" s="325"/>
    </row>
    <row r="6" spans="2:24">
      <c r="B6" s="326">
        <v>5</v>
      </c>
      <c r="C6" s="1136" t="s">
        <v>1350</v>
      </c>
    </row>
    <row r="7" spans="2:24">
      <c r="B7" s="326">
        <v>6</v>
      </c>
      <c r="C7" s="1136" t="s">
        <v>1351</v>
      </c>
    </row>
    <row r="8" spans="2:24">
      <c r="B8" s="326">
        <v>7</v>
      </c>
      <c r="C8" s="1136" t="s">
        <v>1707</v>
      </c>
    </row>
    <row r="9" spans="2:24">
      <c r="B9" s="326">
        <v>8</v>
      </c>
      <c r="C9" s="1136" t="s">
        <v>1708</v>
      </c>
    </row>
    <row r="12" spans="2:24">
      <c r="B12" s="1130">
        <v>1</v>
      </c>
      <c r="C12" s="298" t="s">
        <v>1336</v>
      </c>
      <c r="D12" s="298"/>
      <c r="E12" s="298"/>
      <c r="F12" s="298"/>
      <c r="G12" s="298"/>
      <c r="H12" s="298"/>
      <c r="I12" s="298"/>
      <c r="J12" s="298"/>
      <c r="K12" s="298" t="s">
        <v>1337</v>
      </c>
      <c r="L12" s="298"/>
      <c r="M12" s="298"/>
      <c r="N12" s="298"/>
      <c r="O12" s="298"/>
      <c r="P12" s="298"/>
      <c r="Q12" s="298"/>
    </row>
    <row r="13" spans="2:24" ht="27.75" customHeight="1">
      <c r="C13" s="541" t="s">
        <v>6</v>
      </c>
      <c r="D13" s="690" t="s">
        <v>14</v>
      </c>
      <c r="E13" s="789">
        <v>20</v>
      </c>
      <c r="F13" s="790">
        <v>30</v>
      </c>
      <c r="G13" s="790">
        <v>40</v>
      </c>
      <c r="H13" s="790">
        <v>50</v>
      </c>
      <c r="I13" s="791">
        <v>60</v>
      </c>
      <c r="J13" s="298"/>
      <c r="K13" s="388" t="s">
        <v>6</v>
      </c>
      <c r="L13" s="340" t="s">
        <v>1333</v>
      </c>
      <c r="M13" s="792">
        <v>20</v>
      </c>
      <c r="N13" s="793">
        <v>30</v>
      </c>
      <c r="O13" s="793">
        <v>40</v>
      </c>
      <c r="P13" s="793">
        <v>50</v>
      </c>
      <c r="Q13" s="794">
        <v>60</v>
      </c>
    </row>
    <row r="14" spans="2:24">
      <c r="C14" s="339" t="s">
        <v>327</v>
      </c>
      <c r="D14" s="691">
        <f>SUM(D15:D36)</f>
        <v>31</v>
      </c>
      <c r="E14" s="692">
        <f t="shared" ref="E14:I14" si="0">SUM(E15:E36)</f>
        <v>2</v>
      </c>
      <c r="F14" s="692">
        <f t="shared" si="0"/>
        <v>7</v>
      </c>
      <c r="G14" s="692">
        <f t="shared" si="0"/>
        <v>12</v>
      </c>
      <c r="H14" s="692">
        <f t="shared" si="0"/>
        <v>7</v>
      </c>
      <c r="I14" s="693">
        <f t="shared" si="0"/>
        <v>3</v>
      </c>
      <c r="J14" s="298"/>
      <c r="K14" s="388" t="s">
        <v>310</v>
      </c>
      <c r="L14" s="338">
        <f>SUM(L15:L30)</f>
        <v>31</v>
      </c>
      <c r="M14" s="488">
        <f t="shared" ref="M14:Q14" si="1">SUM(M15:M30)</f>
        <v>2</v>
      </c>
      <c r="N14" s="391">
        <f t="shared" si="1"/>
        <v>7</v>
      </c>
      <c r="O14" s="694">
        <f t="shared" si="1"/>
        <v>12</v>
      </c>
      <c r="P14" s="694">
        <f t="shared" si="1"/>
        <v>7</v>
      </c>
      <c r="Q14" s="695">
        <f t="shared" si="1"/>
        <v>3</v>
      </c>
      <c r="S14" s="298"/>
      <c r="U14" s="696" t="s">
        <v>1179</v>
      </c>
      <c r="V14" s="298"/>
      <c r="W14" s="298"/>
      <c r="X14" s="298"/>
    </row>
    <row r="15" spans="2:24">
      <c r="C15" s="343" t="str">
        <f>項目入力!U10</f>
        <v>車</v>
      </c>
      <c r="D15" s="697">
        <f>COUNTIF(事故データ!$AU$4:$AU$364,C15)</f>
        <v>10</v>
      </c>
      <c r="E15" s="415">
        <f>SUMPRODUCT((事故データ!$AU$4:$AU$364=$C15)*(事故データ!$AE$4:$AE$364=E$13))</f>
        <v>0</v>
      </c>
      <c r="F15" s="415">
        <f>SUMPRODUCT((事故データ!$AU$4:$AU$364=$C15)*(事故データ!$AE$4:$AE$364=F$13))</f>
        <v>1</v>
      </c>
      <c r="G15" s="415">
        <f>SUMPRODUCT((事故データ!$AU$4:$AU$364=$C15)*(事故データ!$AE$4:$AE$364=G$13))</f>
        <v>5</v>
      </c>
      <c r="H15" s="415">
        <f>SUMPRODUCT((事故データ!$AU$4:$AU$364=$C15)*(事故データ!$AE$4:$AE$364=H$13))</f>
        <v>2</v>
      </c>
      <c r="I15" s="450">
        <f>SUMPRODUCT((事故データ!$AU$4:$AU$364=$C15)*(事故データ!$AE$4:$AE$364=I$13))</f>
        <v>2</v>
      </c>
      <c r="J15" s="298"/>
      <c r="K15" s="609" t="str">
        <f>項目入力!AA10</f>
        <v>前部左角</v>
      </c>
      <c r="L15" s="413">
        <f t="shared" ref="L15:L30" si="2">SUM(M15:Q15)</f>
        <v>0</v>
      </c>
      <c r="M15" s="698">
        <f>SUMPRODUCT((事故データ!$AT$4:$AT$364=$K15)*(事故データ!$AE$4:$AE$364=M$13))</f>
        <v>0</v>
      </c>
      <c r="N15" s="415">
        <f>SUMPRODUCT((事故データ!$AT$4:$AT$364=$K15)*(事故データ!$AE$4:$AE$364=N$13))</f>
        <v>0</v>
      </c>
      <c r="O15" s="415">
        <f>SUMPRODUCT((事故データ!$AT$4:$AT$364=$K15)*(事故データ!$AE$4:$AE$364=O$13))</f>
        <v>0</v>
      </c>
      <c r="P15" s="415">
        <f>SUMPRODUCT((事故データ!$AT$4:$AT$364=$K15)*(事故データ!$AE$4:$AE$364=P$13))</f>
        <v>0</v>
      </c>
      <c r="Q15" s="450">
        <f>SUMPRODUCT((事故データ!$AT$4:$AT$364=$K15)*(事故データ!$AE$4:$AE$364=Q$13))</f>
        <v>0</v>
      </c>
      <c r="S15" s="298"/>
      <c r="T15" s="306">
        <f>L15</f>
        <v>0</v>
      </c>
      <c r="U15" s="299">
        <f>L16</f>
        <v>3</v>
      </c>
      <c r="V15" s="307">
        <f>L17</f>
        <v>2</v>
      </c>
      <c r="W15" s="298"/>
      <c r="X15" s="298"/>
    </row>
    <row r="16" spans="2:24">
      <c r="C16" s="352" t="str">
        <f>項目入力!U11</f>
        <v>単車</v>
      </c>
      <c r="D16" s="699">
        <f>COUNTIF(事故データ!$AU$4:$AU$364,C16)</f>
        <v>0</v>
      </c>
      <c r="E16" s="358">
        <f>SUMPRODUCT((事故データ!$AU$4:$AU$364=$C16)*(事故データ!$AE$4:$AE$364=E$13))</f>
        <v>0</v>
      </c>
      <c r="F16" s="358">
        <f>SUMPRODUCT((事故データ!$AU$4:$AU$364=$C16)*(事故データ!$AE$4:$AE$364=F$13))</f>
        <v>0</v>
      </c>
      <c r="G16" s="358">
        <f>SUMPRODUCT((事故データ!$AU$4:$AU$364=$C16)*(事故データ!$AE$4:$AE$364=G$13))</f>
        <v>0</v>
      </c>
      <c r="H16" s="358">
        <f>SUMPRODUCT((事故データ!$AU$4:$AU$364=$C16)*(事故データ!$AE$4:$AE$364=H$13))</f>
        <v>0</v>
      </c>
      <c r="I16" s="442">
        <f>SUMPRODUCT((事故データ!$AU$4:$AU$364=$C16)*(事故データ!$AE$4:$AE$364=I$13))</f>
        <v>0</v>
      </c>
      <c r="J16" s="298"/>
      <c r="K16" s="594" t="str">
        <f>項目入力!AA11</f>
        <v>前部</v>
      </c>
      <c r="L16" s="356">
        <f t="shared" si="2"/>
        <v>3</v>
      </c>
      <c r="M16" s="700">
        <f>SUMPRODUCT((事故データ!$AT$4:$AT$364=$K16)*(事故データ!$AE$4:$AE$364=M$13))</f>
        <v>0</v>
      </c>
      <c r="N16" s="358">
        <f>SUMPRODUCT((事故データ!$AT$4:$AT$364=$K16)*(事故データ!$AE$4:$AE$364=N$13))</f>
        <v>1</v>
      </c>
      <c r="O16" s="358">
        <f>SUMPRODUCT((事故データ!$AT$4:$AT$364=$K16)*(事故データ!$AE$4:$AE$364=O$13))</f>
        <v>0</v>
      </c>
      <c r="P16" s="358">
        <f>SUMPRODUCT((事故データ!$AT$4:$AT$364=$K16)*(事故データ!$AE$4:$AE$364=P$13))</f>
        <v>1</v>
      </c>
      <c r="Q16" s="442">
        <f>SUMPRODUCT((事故データ!$AT$4:$AT$364=$K16)*(事故データ!$AE$4:$AE$364=Q$13))</f>
        <v>1</v>
      </c>
      <c r="S16" s="298"/>
      <c r="T16" s="299">
        <f>L21</f>
        <v>1</v>
      </c>
      <c r="U16" s="298"/>
      <c r="V16" s="299">
        <f>L24</f>
        <v>1</v>
      </c>
      <c r="W16" s="298"/>
      <c r="X16" s="298"/>
    </row>
    <row r="17" spans="3:24">
      <c r="C17" s="352" t="str">
        <f>項目入力!U12</f>
        <v>自転車</v>
      </c>
      <c r="D17" s="699">
        <f>COUNTIF(事故データ!$AU$4:$AU$364,C17)</f>
        <v>0</v>
      </c>
      <c r="E17" s="358">
        <f>SUMPRODUCT((事故データ!$AU$4:$AU$364=$C17)*(事故データ!$AE$4:$AE$364=E$13))</f>
        <v>0</v>
      </c>
      <c r="F17" s="358">
        <f>SUMPRODUCT((事故データ!$AU$4:$AU$364=$C17)*(事故データ!$AE$4:$AE$364=F$13))</f>
        <v>0</v>
      </c>
      <c r="G17" s="358">
        <f>SUMPRODUCT((事故データ!$AU$4:$AU$364=$C17)*(事故データ!$AE$4:$AE$364=G$13))</f>
        <v>0</v>
      </c>
      <c r="H17" s="358">
        <f>SUMPRODUCT((事故データ!$AU$4:$AU$364=$C17)*(事故データ!$AE$4:$AE$364=H$13))</f>
        <v>0</v>
      </c>
      <c r="I17" s="442">
        <f>SUMPRODUCT((事故データ!$AU$4:$AU$364=$C17)*(事故データ!$AE$4:$AE$364=I$13))</f>
        <v>0</v>
      </c>
      <c r="J17" s="298"/>
      <c r="K17" s="594" t="str">
        <f>項目入力!AA12</f>
        <v>前部右角</v>
      </c>
      <c r="L17" s="356">
        <f t="shared" si="2"/>
        <v>2</v>
      </c>
      <c r="M17" s="700">
        <f>SUMPRODUCT((事故データ!$AT$4:$AT$364=$K17)*(事故データ!$AE$4:$AE$364=M$13))</f>
        <v>0</v>
      </c>
      <c r="N17" s="358">
        <f>SUMPRODUCT((事故データ!$AT$4:$AT$364=$K17)*(事故データ!$AE$4:$AE$364=N$13))</f>
        <v>0</v>
      </c>
      <c r="O17" s="358">
        <f>SUMPRODUCT((事故データ!$AT$4:$AT$364=$K17)*(事故データ!$AE$4:$AE$364=O$13))</f>
        <v>1</v>
      </c>
      <c r="P17" s="358">
        <f>SUMPRODUCT((事故データ!$AT$4:$AT$364=$K17)*(事故データ!$AE$4:$AE$364=P$13))</f>
        <v>1</v>
      </c>
      <c r="Q17" s="442">
        <f>SUMPRODUCT((事故データ!$AT$4:$AT$364=$K17)*(事故データ!$AE$4:$AE$364=Q$13))</f>
        <v>0</v>
      </c>
      <c r="S17" s="298"/>
      <c r="T17" s="310"/>
      <c r="U17" s="298"/>
      <c r="V17" s="310"/>
      <c r="W17" s="298"/>
      <c r="X17" s="298"/>
    </row>
    <row r="18" spans="3:24">
      <c r="C18" s="352" t="str">
        <f>項目入力!U13</f>
        <v>歩行者</v>
      </c>
      <c r="D18" s="699">
        <f>COUNTIF(事故データ!$AU$4:$AU$364,C18)</f>
        <v>0</v>
      </c>
      <c r="E18" s="358">
        <f>SUMPRODUCT((事故データ!$AU$4:$AU$364=$C18)*(事故データ!$AE$4:$AE$364=E$13))</f>
        <v>0</v>
      </c>
      <c r="F18" s="358">
        <f>SUMPRODUCT((事故データ!$AU$4:$AU$364=$C18)*(事故データ!$AE$4:$AE$364=F$13))</f>
        <v>0</v>
      </c>
      <c r="G18" s="358">
        <f>SUMPRODUCT((事故データ!$AU$4:$AU$364=$C18)*(事故データ!$AE$4:$AE$364=G$13))</f>
        <v>0</v>
      </c>
      <c r="H18" s="358">
        <f>SUMPRODUCT((事故データ!$AU$4:$AU$364=$C18)*(事故データ!$AE$4:$AE$364=H$13))</f>
        <v>0</v>
      </c>
      <c r="I18" s="442">
        <f>SUMPRODUCT((事故データ!$AU$4:$AU$364=$C18)*(事故データ!$AE$4:$AE$364=I$13))</f>
        <v>0</v>
      </c>
      <c r="J18" s="298"/>
      <c r="K18" s="594" t="str">
        <f>項目入力!AA13</f>
        <v>後部左角</v>
      </c>
      <c r="L18" s="356">
        <f t="shared" si="2"/>
        <v>4</v>
      </c>
      <c r="M18" s="700">
        <f>SUMPRODUCT((事故データ!$AT$4:$AT$364=$K18)*(事故データ!$AE$4:$AE$364=M$13))</f>
        <v>0</v>
      </c>
      <c r="N18" s="358">
        <f>SUMPRODUCT((事故データ!$AT$4:$AT$364=$K18)*(事故データ!$AE$4:$AE$364=N$13))</f>
        <v>1</v>
      </c>
      <c r="O18" s="358">
        <f>SUMPRODUCT((事故データ!$AT$4:$AT$364=$K18)*(事故データ!$AE$4:$AE$364=O$13))</f>
        <v>3</v>
      </c>
      <c r="P18" s="358">
        <f>SUMPRODUCT((事故データ!$AT$4:$AT$364=$K18)*(事故データ!$AE$4:$AE$364=P$13))</f>
        <v>0</v>
      </c>
      <c r="Q18" s="442">
        <f>SUMPRODUCT((事故データ!$AT$4:$AT$364=$K18)*(事故データ!$AE$4:$AE$364=Q$13))</f>
        <v>0</v>
      </c>
      <c r="S18" s="298"/>
      <c r="T18" s="310"/>
      <c r="U18" s="298"/>
      <c r="V18" s="310"/>
      <c r="W18" s="298"/>
      <c r="X18" s="298"/>
    </row>
    <row r="19" spans="3:24">
      <c r="C19" s="352" t="str">
        <f>項目入力!U14</f>
        <v>施設設置物</v>
      </c>
      <c r="D19" s="699">
        <f>COUNTIF(事故データ!$AU$4:$AU$364,C19)</f>
        <v>2</v>
      </c>
      <c r="E19" s="358">
        <f>SUMPRODUCT((事故データ!$AU$4:$AU$364=$C19)*(事故データ!$AE$4:$AE$364=E$13))</f>
        <v>1</v>
      </c>
      <c r="F19" s="358">
        <f>SUMPRODUCT((事故データ!$AU$4:$AU$364=$C19)*(事故データ!$AE$4:$AE$364=F$13))</f>
        <v>0</v>
      </c>
      <c r="G19" s="358">
        <f>SUMPRODUCT((事故データ!$AU$4:$AU$364=$C19)*(事故データ!$AE$4:$AE$364=G$13))</f>
        <v>1</v>
      </c>
      <c r="H19" s="358">
        <f>SUMPRODUCT((事故データ!$AU$4:$AU$364=$C19)*(事故データ!$AE$4:$AE$364=H$13))</f>
        <v>0</v>
      </c>
      <c r="I19" s="442">
        <f>SUMPRODUCT((事故データ!$AU$4:$AU$364=$C19)*(事故データ!$AE$4:$AE$364=I$13))</f>
        <v>0</v>
      </c>
      <c r="J19" s="298"/>
      <c r="K19" s="594" t="str">
        <f>項目入力!AA14</f>
        <v>後部</v>
      </c>
      <c r="L19" s="356">
        <f t="shared" si="2"/>
        <v>2</v>
      </c>
      <c r="M19" s="700">
        <f>SUMPRODUCT((事故データ!$AT$4:$AT$364=$K19)*(事故データ!$AE$4:$AE$364=M$13))</f>
        <v>0</v>
      </c>
      <c r="N19" s="358">
        <f>SUMPRODUCT((事故データ!$AT$4:$AT$364=$K19)*(事故データ!$AE$4:$AE$364=N$13))</f>
        <v>0</v>
      </c>
      <c r="O19" s="358">
        <f>SUMPRODUCT((事故データ!$AT$4:$AT$364=$K19)*(事故データ!$AE$4:$AE$364=O$13))</f>
        <v>0</v>
      </c>
      <c r="P19" s="358">
        <f>SUMPRODUCT((事故データ!$AT$4:$AT$364=$K19)*(事故データ!$AE$4:$AE$364=P$13))</f>
        <v>1</v>
      </c>
      <c r="Q19" s="442">
        <f>SUMPRODUCT((事故データ!$AT$4:$AT$364=$K19)*(事故データ!$AE$4:$AE$364=Q$13))</f>
        <v>1</v>
      </c>
      <c r="S19" s="298"/>
      <c r="T19" s="299">
        <f>L22</f>
        <v>5</v>
      </c>
      <c r="U19" s="298"/>
      <c r="V19" s="299">
        <f>L25</f>
        <v>0</v>
      </c>
      <c r="W19" s="298"/>
      <c r="X19" s="298"/>
    </row>
    <row r="20" spans="3:24">
      <c r="C20" s="352" t="str">
        <f>項目入力!U15</f>
        <v>門扉・家屋等</v>
      </c>
      <c r="D20" s="699">
        <f>COUNTIF(事故データ!$AU$4:$AU$364,C20)</f>
        <v>1</v>
      </c>
      <c r="E20" s="358">
        <f>SUMPRODUCT((事故データ!$AU$4:$AU$364=$C20)*(事故データ!$AE$4:$AE$364=E$13))</f>
        <v>0</v>
      </c>
      <c r="F20" s="358">
        <f>SUMPRODUCT((事故データ!$AU$4:$AU$364=$C20)*(事故データ!$AE$4:$AE$364=F$13))</f>
        <v>1</v>
      </c>
      <c r="G20" s="358">
        <f>SUMPRODUCT((事故データ!$AU$4:$AU$364=$C20)*(事故データ!$AE$4:$AE$364=G$13))</f>
        <v>0</v>
      </c>
      <c r="H20" s="358">
        <f>SUMPRODUCT((事故データ!$AU$4:$AU$364=$C20)*(事故データ!$AE$4:$AE$364=H$13))</f>
        <v>0</v>
      </c>
      <c r="I20" s="442">
        <f>SUMPRODUCT((事故データ!$AU$4:$AU$364=$C20)*(事故データ!$AE$4:$AE$364=I$13))</f>
        <v>0</v>
      </c>
      <c r="J20" s="298"/>
      <c r="K20" s="594" t="str">
        <f>項目入力!AA15</f>
        <v>後部右角</v>
      </c>
      <c r="L20" s="356">
        <f t="shared" si="2"/>
        <v>7</v>
      </c>
      <c r="M20" s="700">
        <f>SUMPRODUCT((事故データ!$AT$4:$AT$364=$K20)*(事故データ!$AE$4:$AE$364=M$13))</f>
        <v>1</v>
      </c>
      <c r="N20" s="358">
        <f>SUMPRODUCT((事故データ!$AT$4:$AT$364=$K20)*(事故データ!$AE$4:$AE$364=N$13))</f>
        <v>0</v>
      </c>
      <c r="O20" s="358">
        <f>SUMPRODUCT((事故データ!$AT$4:$AT$364=$K20)*(事故データ!$AE$4:$AE$364=O$13))</f>
        <v>6</v>
      </c>
      <c r="P20" s="358">
        <f>SUMPRODUCT((事故データ!$AT$4:$AT$364=$K20)*(事故データ!$AE$4:$AE$364=P$13))</f>
        <v>0</v>
      </c>
      <c r="Q20" s="442">
        <f>SUMPRODUCT((事故データ!$AT$4:$AT$364=$K20)*(事故データ!$AE$4:$AE$364=Q$13))</f>
        <v>0</v>
      </c>
      <c r="S20" s="298"/>
      <c r="T20" s="310"/>
      <c r="U20" s="298"/>
      <c r="V20" s="310"/>
      <c r="W20" s="298"/>
      <c r="X20" s="298"/>
    </row>
    <row r="21" spans="3:24">
      <c r="C21" s="352" t="str">
        <f>項目入力!U16</f>
        <v>ゲートバー</v>
      </c>
      <c r="D21" s="699">
        <f>COUNTIF(事故データ!$AU$4:$AU$364,C21)</f>
        <v>0</v>
      </c>
      <c r="E21" s="358">
        <f>SUMPRODUCT((事故データ!$AU$4:$AU$364=$C21)*(事故データ!$AE$4:$AE$364=E$13))</f>
        <v>0</v>
      </c>
      <c r="F21" s="358">
        <f>SUMPRODUCT((事故データ!$AU$4:$AU$364=$C21)*(事故データ!$AE$4:$AE$364=F$13))</f>
        <v>0</v>
      </c>
      <c r="G21" s="358">
        <f>SUMPRODUCT((事故データ!$AU$4:$AU$364=$C21)*(事故データ!$AE$4:$AE$364=G$13))</f>
        <v>0</v>
      </c>
      <c r="H21" s="358">
        <f>SUMPRODUCT((事故データ!$AU$4:$AU$364=$C21)*(事故データ!$AE$4:$AE$364=H$13))</f>
        <v>0</v>
      </c>
      <c r="I21" s="442">
        <f>SUMPRODUCT((事故データ!$AU$4:$AU$364=$C21)*(事故データ!$AE$4:$AE$364=I$13))</f>
        <v>0</v>
      </c>
      <c r="J21" s="298"/>
      <c r="K21" s="594" t="str">
        <f>項目入力!AA16</f>
        <v>左側面前</v>
      </c>
      <c r="L21" s="356">
        <f t="shared" si="2"/>
        <v>1</v>
      </c>
      <c r="M21" s="700">
        <f>SUMPRODUCT((事故データ!$AT$4:$AT$364=$K21)*(事故データ!$AE$4:$AE$364=M$13))</f>
        <v>0</v>
      </c>
      <c r="N21" s="358">
        <f>SUMPRODUCT((事故データ!$AT$4:$AT$364=$K21)*(事故データ!$AE$4:$AE$364=N$13))</f>
        <v>1</v>
      </c>
      <c r="O21" s="358">
        <f>SUMPRODUCT((事故データ!$AT$4:$AT$364=$K21)*(事故データ!$AE$4:$AE$364=O$13))</f>
        <v>0</v>
      </c>
      <c r="P21" s="358">
        <f>SUMPRODUCT((事故データ!$AT$4:$AT$364=$K21)*(事故データ!$AE$4:$AE$364=P$13))</f>
        <v>0</v>
      </c>
      <c r="Q21" s="442">
        <f>SUMPRODUCT((事故データ!$AT$4:$AT$364=$K21)*(事故データ!$AE$4:$AE$364=Q$13))</f>
        <v>0</v>
      </c>
      <c r="S21" s="298"/>
      <c r="T21" s="299">
        <f>L23</f>
        <v>6</v>
      </c>
      <c r="U21" s="298"/>
      <c r="V21" s="299">
        <f>L26</f>
        <v>0</v>
      </c>
      <c r="W21" s="298"/>
      <c r="X21" s="298"/>
    </row>
    <row r="22" spans="3:24">
      <c r="C22" s="352" t="str">
        <f>項目入力!U17</f>
        <v>チェーン</v>
      </c>
      <c r="D22" s="699">
        <f>COUNTIF(事故データ!$AU$4:$AU$364,C22)</f>
        <v>0</v>
      </c>
      <c r="E22" s="358">
        <f>SUMPRODUCT((事故データ!$AU$4:$AU$364=$C22)*(事故データ!$AE$4:$AE$364=E$13))</f>
        <v>0</v>
      </c>
      <c r="F22" s="358">
        <f>SUMPRODUCT((事故データ!$AU$4:$AU$364=$C22)*(事故データ!$AE$4:$AE$364=F$13))</f>
        <v>0</v>
      </c>
      <c r="G22" s="358">
        <f>SUMPRODUCT((事故データ!$AU$4:$AU$364=$C22)*(事故データ!$AE$4:$AE$364=G$13))</f>
        <v>0</v>
      </c>
      <c r="H22" s="358">
        <f>SUMPRODUCT((事故データ!$AU$4:$AU$364=$C22)*(事故データ!$AE$4:$AE$364=H$13))</f>
        <v>0</v>
      </c>
      <c r="I22" s="442">
        <f>SUMPRODUCT((事故データ!$AU$4:$AU$364=$C22)*(事故データ!$AE$4:$AE$364=I$13))</f>
        <v>0</v>
      </c>
      <c r="J22" s="298"/>
      <c r="K22" s="594" t="str">
        <f>項目入力!AA17</f>
        <v>左側面</v>
      </c>
      <c r="L22" s="356">
        <f t="shared" si="2"/>
        <v>5</v>
      </c>
      <c r="M22" s="700">
        <f>SUMPRODUCT((事故データ!$AT$4:$AT$364=$K22)*(事故データ!$AE$4:$AE$364=M$13))</f>
        <v>1</v>
      </c>
      <c r="N22" s="358">
        <f>SUMPRODUCT((事故データ!$AT$4:$AT$364=$K22)*(事故データ!$AE$4:$AE$364=N$13))</f>
        <v>2</v>
      </c>
      <c r="O22" s="358">
        <f>SUMPRODUCT((事故データ!$AT$4:$AT$364=$K22)*(事故データ!$AE$4:$AE$364=O$13))</f>
        <v>1</v>
      </c>
      <c r="P22" s="358">
        <f>SUMPRODUCT((事故データ!$AT$4:$AT$364=$K22)*(事故データ!$AE$4:$AE$364=P$13))</f>
        <v>1</v>
      </c>
      <c r="Q22" s="442">
        <f>SUMPRODUCT((事故データ!$AT$4:$AT$364=$K22)*(事故データ!$AE$4:$AE$364=Q$13))</f>
        <v>0</v>
      </c>
      <c r="S22" s="298"/>
      <c r="T22" s="311">
        <f>L18</f>
        <v>4</v>
      </c>
      <c r="U22" s="299">
        <f>L19</f>
        <v>2</v>
      </c>
      <c r="V22" s="307">
        <f>L20</f>
        <v>7</v>
      </c>
      <c r="W22" s="298"/>
      <c r="X22" s="298"/>
    </row>
    <row r="23" spans="3:24">
      <c r="C23" s="352" t="str">
        <f>項目入力!U18</f>
        <v>壁・塀等</v>
      </c>
      <c r="D23" s="699">
        <f>COUNTIF(事故データ!$AU$4:$AU$364,C23)</f>
        <v>2</v>
      </c>
      <c r="E23" s="358">
        <f>SUMPRODUCT((事故データ!$AU$4:$AU$364=$C23)*(事故データ!$AE$4:$AE$364=E$13))</f>
        <v>0</v>
      </c>
      <c r="F23" s="358">
        <f>SUMPRODUCT((事故データ!$AU$4:$AU$364=$C23)*(事故データ!$AE$4:$AE$364=F$13))</f>
        <v>1</v>
      </c>
      <c r="G23" s="358">
        <f>SUMPRODUCT((事故データ!$AU$4:$AU$364=$C23)*(事故データ!$AE$4:$AE$364=G$13))</f>
        <v>1</v>
      </c>
      <c r="H23" s="358">
        <f>SUMPRODUCT((事故データ!$AU$4:$AU$364=$C23)*(事故データ!$AE$4:$AE$364=H$13))</f>
        <v>0</v>
      </c>
      <c r="I23" s="442">
        <f>SUMPRODUCT((事故データ!$AU$4:$AU$364=$C23)*(事故データ!$AE$4:$AE$364=I$13))</f>
        <v>0</v>
      </c>
      <c r="J23" s="298"/>
      <c r="K23" s="594" t="str">
        <f>項目入力!AA18</f>
        <v>左側面後</v>
      </c>
      <c r="L23" s="356">
        <f t="shared" si="2"/>
        <v>6</v>
      </c>
      <c r="M23" s="700">
        <f>SUMPRODUCT((事故データ!$AT$4:$AT$364=$K23)*(事故データ!$AE$4:$AE$364=M$13))</f>
        <v>0</v>
      </c>
      <c r="N23" s="358">
        <f>SUMPRODUCT((事故データ!$AT$4:$AT$364=$K23)*(事故データ!$AE$4:$AE$364=N$13))</f>
        <v>1</v>
      </c>
      <c r="O23" s="358">
        <f>SUMPRODUCT((事故データ!$AT$4:$AT$364=$K23)*(事故データ!$AE$4:$AE$364=O$13))</f>
        <v>1</v>
      </c>
      <c r="P23" s="358">
        <f>SUMPRODUCT((事故データ!$AT$4:$AT$364=$K23)*(事故データ!$AE$4:$AE$364=P$13))</f>
        <v>3</v>
      </c>
      <c r="Q23" s="442">
        <f>SUMPRODUCT((事故データ!$AT$4:$AT$364=$K23)*(事故データ!$AE$4:$AE$364=Q$13))</f>
        <v>1</v>
      </c>
      <c r="S23" s="298"/>
      <c r="T23" s="298"/>
      <c r="U23" s="298"/>
      <c r="V23" s="298"/>
      <c r="W23" s="298"/>
      <c r="X23" s="298"/>
    </row>
    <row r="24" spans="3:24">
      <c r="C24" s="352" t="str">
        <f>項目入力!U19</f>
        <v>ガードレール</v>
      </c>
      <c r="D24" s="699">
        <f>COUNTIF(事故データ!$AU$4:$AU$364,C24)</f>
        <v>1</v>
      </c>
      <c r="E24" s="358">
        <f>SUMPRODUCT((事故データ!$AU$4:$AU$364=$C24)*(事故データ!$AE$4:$AE$364=E$13))</f>
        <v>0</v>
      </c>
      <c r="F24" s="358">
        <f>SUMPRODUCT((事故データ!$AU$4:$AU$364=$C24)*(事故データ!$AE$4:$AE$364=F$13))</f>
        <v>0</v>
      </c>
      <c r="G24" s="358">
        <f>SUMPRODUCT((事故データ!$AU$4:$AU$364=$C24)*(事故データ!$AE$4:$AE$364=G$13))</f>
        <v>1</v>
      </c>
      <c r="H24" s="358">
        <f>SUMPRODUCT((事故データ!$AU$4:$AU$364=$C24)*(事故データ!$AE$4:$AE$364=H$13))</f>
        <v>0</v>
      </c>
      <c r="I24" s="442">
        <f>SUMPRODUCT((事故データ!$AU$4:$AU$364=$C24)*(事故データ!$AE$4:$AE$364=I$13))</f>
        <v>0</v>
      </c>
      <c r="J24" s="298"/>
      <c r="K24" s="594" t="str">
        <f>項目入力!AA19</f>
        <v>右側面前</v>
      </c>
      <c r="L24" s="356">
        <f t="shared" si="2"/>
        <v>1</v>
      </c>
      <c r="M24" s="700">
        <f>SUMPRODUCT((事故データ!$AT$4:$AT$364=$K24)*(事故データ!$AE$4:$AE$364=M$13))</f>
        <v>0</v>
      </c>
      <c r="N24" s="358">
        <f>SUMPRODUCT((事故データ!$AT$4:$AT$364=$K24)*(事故データ!$AE$4:$AE$364=N$13))</f>
        <v>1</v>
      </c>
      <c r="O24" s="358">
        <f>SUMPRODUCT((事故データ!$AT$4:$AT$364=$K24)*(事故データ!$AE$4:$AE$364=O$13))</f>
        <v>0</v>
      </c>
      <c r="P24" s="358">
        <f>SUMPRODUCT((事故データ!$AT$4:$AT$364=$K24)*(事故データ!$AE$4:$AE$364=P$13))</f>
        <v>0</v>
      </c>
      <c r="Q24" s="442">
        <f>SUMPRODUCT((事故データ!$AT$4:$AT$364=$K24)*(事故データ!$AE$4:$AE$364=Q$13))</f>
        <v>0</v>
      </c>
      <c r="S24" s="298"/>
      <c r="T24" s="298"/>
      <c r="U24" s="306">
        <f>L27</f>
        <v>0</v>
      </c>
      <c r="V24" s="298"/>
      <c r="W24" s="298"/>
      <c r="X24" s="298"/>
    </row>
    <row r="25" spans="3:24">
      <c r="C25" s="352" t="str">
        <f>項目入力!U20</f>
        <v>信号・街灯・標識・柱等</v>
      </c>
      <c r="D25" s="699">
        <f>COUNTIF(事故データ!$AU$4:$AU$364,C25)</f>
        <v>2</v>
      </c>
      <c r="E25" s="358">
        <f>SUMPRODUCT((事故データ!$AU$4:$AU$364=$C25)*(事故データ!$AE$4:$AE$364=E$13))</f>
        <v>0</v>
      </c>
      <c r="F25" s="358">
        <f>SUMPRODUCT((事故データ!$AU$4:$AU$364=$C25)*(事故データ!$AE$4:$AE$364=F$13))</f>
        <v>0</v>
      </c>
      <c r="G25" s="358">
        <f>SUMPRODUCT((事故データ!$AU$4:$AU$364=$C25)*(事故データ!$AE$4:$AE$364=G$13))</f>
        <v>2</v>
      </c>
      <c r="H25" s="358">
        <f>SUMPRODUCT((事故データ!$AU$4:$AU$364=$C25)*(事故データ!$AE$4:$AE$364=H$13))</f>
        <v>0</v>
      </c>
      <c r="I25" s="442">
        <f>SUMPRODUCT((事故データ!$AU$4:$AU$364=$C25)*(事故データ!$AE$4:$AE$364=I$13))</f>
        <v>0</v>
      </c>
      <c r="J25" s="298"/>
      <c r="K25" s="594" t="str">
        <f>項目入力!AA20</f>
        <v>右側面</v>
      </c>
      <c r="L25" s="356">
        <f t="shared" si="2"/>
        <v>0</v>
      </c>
      <c r="M25" s="700">
        <f>SUMPRODUCT((事故データ!$AT$4:$AT$364=$K25)*(事故データ!$AE$4:$AE$364=M$13))</f>
        <v>0</v>
      </c>
      <c r="N25" s="358">
        <f>SUMPRODUCT((事故データ!$AT$4:$AT$364=$K25)*(事故データ!$AE$4:$AE$364=N$13))</f>
        <v>0</v>
      </c>
      <c r="O25" s="358">
        <f>SUMPRODUCT((事故データ!$AT$4:$AT$364=$K25)*(事故データ!$AE$4:$AE$364=O$13))</f>
        <v>0</v>
      </c>
      <c r="P25" s="358">
        <f>SUMPRODUCT((事故データ!$AT$4:$AT$364=$K25)*(事故データ!$AE$4:$AE$364=P$13))</f>
        <v>0</v>
      </c>
      <c r="Q25" s="442">
        <f>SUMPRODUCT((事故データ!$AT$4:$AT$364=$K25)*(事故データ!$AE$4:$AE$364=Q$13))</f>
        <v>0</v>
      </c>
      <c r="S25" s="298"/>
      <c r="T25" s="298"/>
      <c r="U25" s="298"/>
      <c r="V25" s="298"/>
      <c r="W25" s="298"/>
      <c r="X25" s="298"/>
    </row>
    <row r="26" spans="3:24">
      <c r="C26" s="352" t="str">
        <f>項目入力!U21</f>
        <v>柵・フェンス</v>
      </c>
      <c r="D26" s="699">
        <f>COUNTIF(事故データ!$AU$4:$AU$364,C26)</f>
        <v>3</v>
      </c>
      <c r="E26" s="358">
        <f>SUMPRODUCT((事故データ!$AU$4:$AU$364=$C26)*(事故データ!$AE$4:$AE$364=E$13))</f>
        <v>0</v>
      </c>
      <c r="F26" s="358">
        <f>SUMPRODUCT((事故データ!$AU$4:$AU$364=$C26)*(事故データ!$AE$4:$AE$364=F$13))</f>
        <v>1</v>
      </c>
      <c r="G26" s="358">
        <f>SUMPRODUCT((事故データ!$AU$4:$AU$364=$C26)*(事故データ!$AE$4:$AE$364=G$13))</f>
        <v>1</v>
      </c>
      <c r="H26" s="358">
        <f>SUMPRODUCT((事故データ!$AU$4:$AU$364=$C26)*(事故データ!$AE$4:$AE$364=H$13))</f>
        <v>1</v>
      </c>
      <c r="I26" s="442">
        <f>SUMPRODUCT((事故データ!$AU$4:$AU$364=$C26)*(事故データ!$AE$4:$AE$364=I$13))</f>
        <v>0</v>
      </c>
      <c r="J26" s="298"/>
      <c r="K26" s="594" t="str">
        <f>項目入力!AA21</f>
        <v>右側面後</v>
      </c>
      <c r="L26" s="356">
        <f t="shared" si="2"/>
        <v>0</v>
      </c>
      <c r="M26" s="700">
        <f>SUMPRODUCT((事故データ!$AT$4:$AT$364=$K26)*(事故データ!$AE$4:$AE$364=M$13))</f>
        <v>0</v>
      </c>
      <c r="N26" s="358">
        <f>SUMPRODUCT((事故データ!$AT$4:$AT$364=$K26)*(事故データ!$AE$4:$AE$364=N$13))</f>
        <v>0</v>
      </c>
      <c r="O26" s="358">
        <f>SUMPRODUCT((事故データ!$AT$4:$AT$364=$K26)*(事故データ!$AE$4:$AE$364=O$13))</f>
        <v>0</v>
      </c>
      <c r="P26" s="358">
        <f>SUMPRODUCT((事故データ!$AT$4:$AT$364=$K26)*(事故データ!$AE$4:$AE$364=P$13))</f>
        <v>0</v>
      </c>
      <c r="Q26" s="442">
        <f>SUMPRODUCT((事故データ!$AT$4:$AT$364=$K26)*(事故データ!$AE$4:$AE$364=Q$13))</f>
        <v>0</v>
      </c>
      <c r="S26" s="298"/>
      <c r="T26" s="298"/>
      <c r="U26" s="298"/>
      <c r="V26" s="298"/>
      <c r="W26" s="298"/>
      <c r="X26" s="298"/>
    </row>
    <row r="27" spans="3:24">
      <c r="C27" s="352" t="str">
        <f>項目入力!U22</f>
        <v>ポール</v>
      </c>
      <c r="D27" s="699">
        <f>COUNTIF(事故データ!$AU$4:$AU$364,C27)</f>
        <v>3</v>
      </c>
      <c r="E27" s="358">
        <f>SUMPRODUCT((事故データ!$AU$4:$AU$364=$C27)*(事故データ!$AE$4:$AE$364=E$13))</f>
        <v>0</v>
      </c>
      <c r="F27" s="358">
        <f>SUMPRODUCT((事故データ!$AU$4:$AU$364=$C27)*(事故データ!$AE$4:$AE$364=F$13))</f>
        <v>1</v>
      </c>
      <c r="G27" s="358">
        <f>SUMPRODUCT((事故データ!$AU$4:$AU$364=$C27)*(事故データ!$AE$4:$AE$364=G$13))</f>
        <v>0</v>
      </c>
      <c r="H27" s="358">
        <f>SUMPRODUCT((事故データ!$AU$4:$AU$364=$C27)*(事故データ!$AE$4:$AE$364=H$13))</f>
        <v>1</v>
      </c>
      <c r="I27" s="442">
        <f>SUMPRODUCT((事故データ!$AU$4:$AU$364=$C27)*(事故データ!$AE$4:$AE$364=I$13))</f>
        <v>1</v>
      </c>
      <c r="J27" s="298"/>
      <c r="K27" s="594" t="str">
        <f>項目入力!AA22</f>
        <v>上部箱中央</v>
      </c>
      <c r="L27" s="356">
        <f t="shared" si="2"/>
        <v>0</v>
      </c>
      <c r="M27" s="700">
        <f>SUMPRODUCT((事故データ!$AT$4:$AT$364=$K27)*(事故データ!$AE$4:$AE$364=M$13))</f>
        <v>0</v>
      </c>
      <c r="N27" s="358">
        <f>SUMPRODUCT((事故データ!$AT$4:$AT$364=$K27)*(事故データ!$AE$4:$AE$364=N$13))</f>
        <v>0</v>
      </c>
      <c r="O27" s="358">
        <f>SUMPRODUCT((事故データ!$AT$4:$AT$364=$K27)*(事故データ!$AE$4:$AE$364=O$13))</f>
        <v>0</v>
      </c>
      <c r="P27" s="358">
        <f>SUMPRODUCT((事故データ!$AT$4:$AT$364=$K27)*(事故データ!$AE$4:$AE$364=P$13))</f>
        <v>0</v>
      </c>
      <c r="Q27" s="442">
        <f>SUMPRODUCT((事故データ!$AT$4:$AT$364=$K27)*(事故データ!$AE$4:$AE$364=Q$13))</f>
        <v>0</v>
      </c>
      <c r="S27" s="298"/>
      <c r="T27" s="298"/>
      <c r="U27" s="298"/>
      <c r="V27" s="298"/>
      <c r="W27" s="298"/>
      <c r="X27" s="298"/>
    </row>
    <row r="28" spans="3:24">
      <c r="C28" s="352" t="str">
        <f>項目入力!U23</f>
        <v>縁石等道路設置物</v>
      </c>
      <c r="D28" s="699">
        <f>COUNTIF(事故データ!$AU$4:$AU$364,C28)</f>
        <v>1</v>
      </c>
      <c r="E28" s="358">
        <f>SUMPRODUCT((事故データ!$AU$4:$AU$364=$C28)*(事故データ!$AE$4:$AE$364=E$13))</f>
        <v>0</v>
      </c>
      <c r="F28" s="358">
        <f>SUMPRODUCT((事故データ!$AU$4:$AU$364=$C28)*(事故データ!$AE$4:$AE$364=F$13))</f>
        <v>0</v>
      </c>
      <c r="G28" s="358">
        <f>SUMPRODUCT((事故データ!$AU$4:$AU$364=$C28)*(事故データ!$AE$4:$AE$364=G$13))</f>
        <v>0</v>
      </c>
      <c r="H28" s="358">
        <f>SUMPRODUCT((事故データ!$AU$4:$AU$364=$C28)*(事故データ!$AE$4:$AE$364=H$13))</f>
        <v>1</v>
      </c>
      <c r="I28" s="442">
        <f>SUMPRODUCT((事故データ!$AU$4:$AU$364=$C28)*(事故データ!$AE$4:$AE$364=I$13))</f>
        <v>0</v>
      </c>
      <c r="J28" s="298"/>
      <c r="K28" s="594" t="str">
        <f>項目入力!AA23</f>
        <v>下部</v>
      </c>
      <c r="L28" s="356">
        <f t="shared" si="2"/>
        <v>0</v>
      </c>
      <c r="M28" s="700">
        <f>SUMPRODUCT((事故データ!$AT$4:$AT$364=$K28)*(事故データ!$AE$4:$AE$364=M$13))</f>
        <v>0</v>
      </c>
      <c r="N28" s="358">
        <f>SUMPRODUCT((事故データ!$AT$4:$AT$364=$K28)*(事故データ!$AE$4:$AE$364=N$13))</f>
        <v>0</v>
      </c>
      <c r="O28" s="358">
        <f>SUMPRODUCT((事故データ!$AT$4:$AT$364=$K28)*(事故データ!$AE$4:$AE$364=O$13))</f>
        <v>0</v>
      </c>
      <c r="P28" s="358">
        <f>SUMPRODUCT((事故データ!$AT$4:$AT$364=$K28)*(事故データ!$AE$4:$AE$364=P$13))</f>
        <v>0</v>
      </c>
      <c r="Q28" s="442">
        <f>SUMPRODUCT((事故データ!$AT$4:$AT$364=$K28)*(事故データ!$AE$4:$AE$364=Q$13))</f>
        <v>0</v>
      </c>
      <c r="S28" s="298"/>
      <c r="T28" s="298"/>
      <c r="U28" s="306">
        <f>L28</f>
        <v>0</v>
      </c>
      <c r="V28" s="298"/>
      <c r="W28" s="298"/>
      <c r="X28" s="298"/>
    </row>
    <row r="29" spans="3:24">
      <c r="C29" s="352" t="str">
        <f>項目入力!U24</f>
        <v>花壇等低い設置物</v>
      </c>
      <c r="D29" s="699">
        <f>COUNTIF(事故データ!$AU$4:$AU$364,C29)</f>
        <v>0</v>
      </c>
      <c r="E29" s="358">
        <f>SUMPRODUCT((事故データ!$AU$4:$AU$364=$C29)*(事故データ!$AE$4:$AE$364=E$13))</f>
        <v>0</v>
      </c>
      <c r="F29" s="358">
        <f>SUMPRODUCT((事故データ!$AU$4:$AU$364=$C29)*(事故データ!$AE$4:$AE$364=F$13))</f>
        <v>0</v>
      </c>
      <c r="G29" s="358">
        <f>SUMPRODUCT((事故データ!$AU$4:$AU$364=$C29)*(事故データ!$AE$4:$AE$364=G$13))</f>
        <v>0</v>
      </c>
      <c r="H29" s="358">
        <f>SUMPRODUCT((事故データ!$AU$4:$AU$364=$C29)*(事故データ!$AE$4:$AE$364=H$13))</f>
        <v>0</v>
      </c>
      <c r="I29" s="442">
        <f>SUMPRODUCT((事故データ!$AU$4:$AU$364=$C29)*(事故データ!$AE$4:$AE$364=I$13))</f>
        <v>0</v>
      </c>
      <c r="J29" s="298"/>
      <c r="K29" s="594" t="str">
        <f>項目入力!AA24</f>
        <v>その他</v>
      </c>
      <c r="L29" s="356">
        <f t="shared" si="2"/>
        <v>0</v>
      </c>
      <c r="M29" s="700">
        <f>SUMPRODUCT((事故データ!$AT$4:$AT$364=$K29)*(事故データ!$AE$4:$AE$364=M$13))</f>
        <v>0</v>
      </c>
      <c r="N29" s="358">
        <f>SUMPRODUCT((事故データ!$AT$4:$AT$364=$K29)*(事故データ!$AE$4:$AE$364=N$13))</f>
        <v>0</v>
      </c>
      <c r="O29" s="358">
        <f>SUMPRODUCT((事故データ!$AT$4:$AT$364=$K29)*(事故データ!$AE$4:$AE$364=O$13))</f>
        <v>0</v>
      </c>
      <c r="P29" s="358">
        <f>SUMPRODUCT((事故データ!$AT$4:$AT$364=$K29)*(事故データ!$AE$4:$AE$364=P$13))</f>
        <v>0</v>
      </c>
      <c r="Q29" s="442">
        <f>SUMPRODUCT((事故データ!$AT$4:$AT$364=$K29)*(事故データ!$AE$4:$AE$364=Q$13))</f>
        <v>0</v>
      </c>
      <c r="S29" s="298"/>
      <c r="T29" s="298"/>
      <c r="U29" s="298"/>
      <c r="V29" s="298"/>
      <c r="W29" s="298"/>
      <c r="X29" s="298"/>
    </row>
    <row r="30" spans="3:24">
      <c r="C30" s="352" t="str">
        <f>項目入力!U25</f>
        <v>屋根.軒.庇等高所設置物</v>
      </c>
      <c r="D30" s="699">
        <f>COUNTIF(事故データ!$AU$4:$AU$364,C30)</f>
        <v>6</v>
      </c>
      <c r="E30" s="358">
        <f>SUMPRODUCT((事故データ!$AU$4:$AU$364=$C30)*(事故データ!$AE$4:$AE$364=E$13))</f>
        <v>1</v>
      </c>
      <c r="F30" s="358">
        <f>SUMPRODUCT((事故データ!$AU$4:$AU$364=$C30)*(事故データ!$AE$4:$AE$364=F$13))</f>
        <v>2</v>
      </c>
      <c r="G30" s="358">
        <f>SUMPRODUCT((事故データ!$AU$4:$AU$364=$C30)*(事故データ!$AE$4:$AE$364=G$13))</f>
        <v>1</v>
      </c>
      <c r="H30" s="358">
        <f>SUMPRODUCT((事故データ!$AU$4:$AU$364=$C30)*(事故データ!$AE$4:$AE$364=H$13))</f>
        <v>2</v>
      </c>
      <c r="I30" s="442">
        <f>SUMPRODUCT((事故データ!$AU$4:$AU$364=$C30)*(事故データ!$AE$4:$AE$364=I$13))</f>
        <v>0</v>
      </c>
      <c r="J30" s="298"/>
      <c r="K30" s="611" t="str">
        <f>項目入力!AA25</f>
        <v>不明</v>
      </c>
      <c r="L30" s="369">
        <f t="shared" si="2"/>
        <v>0</v>
      </c>
      <c r="M30" s="701">
        <f>SUMPRODUCT((事故データ!$AT$4:$AT$364=$K30)*(事故データ!$AE$4:$AE$364=M$13))</f>
        <v>0</v>
      </c>
      <c r="N30" s="371">
        <f>SUMPRODUCT((事故データ!$AT$4:$AT$364=$K30)*(事故データ!$AE$4:$AE$364=N$13))</f>
        <v>0</v>
      </c>
      <c r="O30" s="371">
        <f>SUMPRODUCT((事故データ!$AT$4:$AT$364=$K30)*(事故データ!$AE$4:$AE$364=O$13))</f>
        <v>0</v>
      </c>
      <c r="P30" s="371">
        <f>SUMPRODUCT((事故データ!$AT$4:$AT$364=$K30)*(事故データ!$AE$4:$AE$364=P$13))</f>
        <v>0</v>
      </c>
      <c r="Q30" s="443">
        <f>SUMPRODUCT((事故データ!$AT$4:$AT$364=$K30)*(事故データ!$AE$4:$AE$364=Q$13))</f>
        <v>0</v>
      </c>
      <c r="S30" s="298"/>
      <c r="T30" s="309" t="str">
        <f>K29</f>
        <v>その他</v>
      </c>
      <c r="U30" s="306">
        <f>L29</f>
        <v>0</v>
      </c>
      <c r="V30" s="298"/>
      <c r="W30" s="298"/>
      <c r="X30" s="298"/>
    </row>
    <row r="31" spans="3:24">
      <c r="C31" s="352" t="str">
        <f>項目入力!U26</f>
        <v>街路樹等高所物</v>
      </c>
      <c r="D31" s="699">
        <f>COUNTIF(事故データ!$AU$4:$AU$364,C31)</f>
        <v>0</v>
      </c>
      <c r="E31" s="358">
        <f>SUMPRODUCT((事故データ!$AU$4:$AU$364=$C31)*(事故データ!$AE$4:$AE$364=E$13))</f>
        <v>0</v>
      </c>
      <c r="F31" s="358">
        <f>SUMPRODUCT((事故データ!$AU$4:$AU$364=$C31)*(事故データ!$AE$4:$AE$364=F$13))</f>
        <v>0</v>
      </c>
      <c r="G31" s="358">
        <f>SUMPRODUCT((事故データ!$AU$4:$AU$364=$C31)*(事故データ!$AE$4:$AE$364=G$13))</f>
        <v>0</v>
      </c>
      <c r="H31" s="358">
        <f>SUMPRODUCT((事故データ!$AU$4:$AU$364=$C31)*(事故データ!$AE$4:$AE$364=H$13))</f>
        <v>0</v>
      </c>
      <c r="I31" s="442">
        <f>SUMPRODUCT((事故データ!$AU$4:$AU$364=$C31)*(事故データ!$AE$4:$AE$364=I$13))</f>
        <v>0</v>
      </c>
      <c r="J31" s="298"/>
      <c r="K31" s="702"/>
      <c r="L31" s="703"/>
      <c r="M31" s="703"/>
      <c r="N31" s="703"/>
      <c r="O31" s="703"/>
      <c r="P31" s="703"/>
      <c r="Q31" s="703"/>
    </row>
    <row r="32" spans="3:24">
      <c r="C32" s="352" t="str">
        <f>項目入力!U27</f>
        <v>ボックス等設置物</v>
      </c>
      <c r="D32" s="699">
        <f>COUNTIF(事故データ!$AU$4:$AU$364,C32)</f>
        <v>0</v>
      </c>
      <c r="E32" s="358">
        <f>SUMPRODUCT((事故データ!$AU$4:$AU$364=$C32)*(事故データ!$AE$4:$AE$364=E$13))</f>
        <v>0</v>
      </c>
      <c r="F32" s="358">
        <f>SUMPRODUCT((事故データ!$AU$4:$AU$364=$C32)*(事故データ!$AE$4:$AE$364=F$13))</f>
        <v>0</v>
      </c>
      <c r="G32" s="358">
        <f>SUMPRODUCT((事故データ!$AU$4:$AU$364=$C32)*(事故データ!$AE$4:$AE$364=G$13))</f>
        <v>0</v>
      </c>
      <c r="H32" s="358">
        <f>SUMPRODUCT((事故データ!$AU$4:$AU$364=$C32)*(事故データ!$AE$4:$AE$364=H$13))</f>
        <v>0</v>
      </c>
      <c r="I32" s="442">
        <f>SUMPRODUCT((事故データ!$AU$4:$AU$364=$C32)*(事故データ!$AE$4:$AE$364=I$13))</f>
        <v>0</v>
      </c>
      <c r="J32" s="298"/>
      <c r="K32" s="298"/>
      <c r="L32" s="306"/>
      <c r="M32" s="306"/>
      <c r="N32" s="306"/>
      <c r="O32" s="306"/>
      <c r="P32" s="306"/>
      <c r="Q32" s="306"/>
    </row>
    <row r="33" spans="1:24">
      <c r="C33" s="352" t="str">
        <f>項目入力!U28</f>
        <v>フォークリフト</v>
      </c>
      <c r="D33" s="699">
        <f>COUNTIF(事故データ!$AU$4:$AU$364,C33)</f>
        <v>0</v>
      </c>
      <c r="E33" s="358">
        <f>SUMPRODUCT((事故データ!$AU$4:$AU$364=$C33)*(事故データ!$AE$4:$AE$364=E$13))</f>
        <v>0</v>
      </c>
      <c r="F33" s="358">
        <f>SUMPRODUCT((事故データ!$AU$4:$AU$364=$C33)*(事故データ!$AE$4:$AE$364=F$13))</f>
        <v>0</v>
      </c>
      <c r="G33" s="358">
        <f>SUMPRODUCT((事故データ!$AU$4:$AU$364=$C33)*(事故データ!$AE$4:$AE$364=G$13))</f>
        <v>0</v>
      </c>
      <c r="H33" s="358">
        <f>SUMPRODUCT((事故データ!$AU$4:$AU$364=$C33)*(事故データ!$AE$4:$AE$364=H$13))</f>
        <v>0</v>
      </c>
      <c r="I33" s="442">
        <f>SUMPRODUCT((事故データ!$AU$4:$AU$364=$C33)*(事故データ!$AE$4:$AE$364=I$13))</f>
        <v>0</v>
      </c>
      <c r="J33" s="298"/>
    </row>
    <row r="34" spans="1:24">
      <c r="C34" s="352" t="str">
        <f>項目入力!U29</f>
        <v>飛散飛来・倒壊物等</v>
      </c>
      <c r="D34" s="699">
        <f>COUNTIF(事故データ!$AU$4:$AU$364,C34)</f>
        <v>0</v>
      </c>
      <c r="E34" s="358">
        <f>SUMPRODUCT((事故データ!$AU$4:$AU$364=$C34)*(事故データ!$AE$4:$AE$364=E$13))</f>
        <v>0</v>
      </c>
      <c r="F34" s="358">
        <f>SUMPRODUCT((事故データ!$AU$4:$AU$364=$C34)*(事故データ!$AE$4:$AE$364=F$13))</f>
        <v>0</v>
      </c>
      <c r="G34" s="358">
        <f>SUMPRODUCT((事故データ!$AU$4:$AU$364=$C34)*(事故データ!$AE$4:$AE$364=G$13))</f>
        <v>0</v>
      </c>
      <c r="H34" s="358">
        <f>SUMPRODUCT((事故データ!$AU$4:$AU$364=$C34)*(事故データ!$AE$4:$AE$364=H$13))</f>
        <v>0</v>
      </c>
      <c r="I34" s="442">
        <f>SUMPRODUCT((事故データ!$AU$4:$AU$364=$C34)*(事故データ!$AE$4:$AE$364=I$13))</f>
        <v>0</v>
      </c>
      <c r="J34" s="298"/>
    </row>
    <row r="35" spans="1:24">
      <c r="C35" s="352" t="str">
        <f>項目入力!U30</f>
        <v>不明</v>
      </c>
      <c r="D35" s="699">
        <f>COUNTIF(事故データ!$AU$4:$AU$364,C35)</f>
        <v>0</v>
      </c>
      <c r="E35" s="358">
        <f>SUMPRODUCT((事故データ!$AU$4:$AU$364=$C35)*(事故データ!$AE$4:$AE$364=E$13))</f>
        <v>0</v>
      </c>
      <c r="F35" s="358">
        <f>SUMPRODUCT((事故データ!$AU$4:$AU$364=$C35)*(事故データ!$AE$4:$AE$364=F$13))</f>
        <v>0</v>
      </c>
      <c r="G35" s="358">
        <f>SUMPRODUCT((事故データ!$AU$4:$AU$364=$C35)*(事故データ!$AE$4:$AE$364=G$13))</f>
        <v>0</v>
      </c>
      <c r="H35" s="358">
        <f>SUMPRODUCT((事故データ!$AU$4:$AU$364=$C35)*(事故データ!$AE$4:$AE$364=H$13))</f>
        <v>0</v>
      </c>
      <c r="I35" s="442">
        <f>SUMPRODUCT((事故データ!$AU$4:$AU$364=$C35)*(事故データ!$AE$4:$AE$364=I$13))</f>
        <v>0</v>
      </c>
      <c r="J35" s="298"/>
    </row>
    <row r="36" spans="1:24">
      <c r="C36" s="365" t="str">
        <f>項目入力!U31</f>
        <v>その他</v>
      </c>
      <c r="D36" s="704">
        <f>COUNTIF(事故データ!$AU$4:$AU$364,C36)</f>
        <v>0</v>
      </c>
      <c r="E36" s="371">
        <f>SUMPRODUCT((事故データ!$AU$4:$AU$364=$C36)*(事故データ!$AE$4:$AE$364=E$13))</f>
        <v>0</v>
      </c>
      <c r="F36" s="371">
        <f>SUMPRODUCT((事故データ!$AU$4:$AU$364=$C36)*(事故データ!$AE$4:$AE$364=F$13))</f>
        <v>0</v>
      </c>
      <c r="G36" s="371">
        <f>SUMPRODUCT((事故データ!$AU$4:$AU$364=$C36)*(事故データ!$AE$4:$AE$364=G$13))</f>
        <v>0</v>
      </c>
      <c r="H36" s="371">
        <f>SUMPRODUCT((事故データ!$AU$4:$AU$364=$C36)*(事故データ!$AE$4:$AE$364=H$13))</f>
        <v>0</v>
      </c>
      <c r="I36" s="443">
        <f>SUMPRODUCT((事故データ!$AU$4:$AU$364=$C36)*(事故データ!$AE$4:$AE$364=I$13))</f>
        <v>0</v>
      </c>
      <c r="J36" s="298"/>
    </row>
    <row r="37" spans="1:24">
      <c r="C37" s="499"/>
      <c r="D37" s="705"/>
      <c r="E37" s="306"/>
      <c r="F37" s="306"/>
      <c r="G37" s="306"/>
      <c r="H37" s="306"/>
      <c r="I37" s="306"/>
      <c r="J37" s="298"/>
    </row>
    <row r="38" spans="1:24">
      <c r="C38" s="499"/>
      <c r="D38" s="705"/>
      <c r="E38" s="306"/>
      <c r="F38" s="306"/>
      <c r="G38" s="306"/>
      <c r="H38" s="306"/>
      <c r="I38" s="306"/>
      <c r="J38" s="298"/>
    </row>
    <row r="39" spans="1:24">
      <c r="A39" s="5" t="s">
        <v>248</v>
      </c>
      <c r="C39" s="437"/>
      <c r="D39" s="437"/>
      <c r="E39" s="438"/>
      <c r="F39" s="438"/>
      <c r="G39" s="438"/>
      <c r="H39" s="438"/>
      <c r="I39" s="438"/>
    </row>
    <row r="40" spans="1:24" ht="17.45" customHeight="1">
      <c r="A40" s="325"/>
      <c r="C40" s="437"/>
      <c r="D40" s="437"/>
      <c r="E40" s="438"/>
      <c r="F40" s="438"/>
      <c r="G40" s="438"/>
      <c r="H40" s="438"/>
      <c r="I40" s="438"/>
    </row>
    <row r="41" spans="1:24">
      <c r="A41" s="325"/>
      <c r="B41" s="1130">
        <v>2</v>
      </c>
      <c r="C41" s="298" t="s">
        <v>1338</v>
      </c>
      <c r="D41" s="298"/>
      <c r="E41" s="298"/>
      <c r="F41" s="298"/>
      <c r="G41" s="298"/>
      <c r="H41" s="298"/>
      <c r="I41" s="298"/>
      <c r="J41" s="298"/>
      <c r="K41" s="298" t="s">
        <v>1339</v>
      </c>
      <c r="L41" s="298"/>
      <c r="M41" s="298"/>
      <c r="N41" s="298"/>
      <c r="O41" s="298"/>
      <c r="P41" s="298"/>
      <c r="Q41" s="298"/>
    </row>
    <row r="42" spans="1:24" ht="37.5" customHeight="1">
      <c r="A42" s="325"/>
      <c r="C42" s="541" t="s">
        <v>334</v>
      </c>
      <c r="D42" s="690" t="s">
        <v>1352</v>
      </c>
      <c r="E42" s="706">
        <f>E13</f>
        <v>20</v>
      </c>
      <c r="F42" s="706">
        <f>F13</f>
        <v>30</v>
      </c>
      <c r="G42" s="706">
        <f>G13</f>
        <v>40</v>
      </c>
      <c r="H42" s="706">
        <f>H13</f>
        <v>50</v>
      </c>
      <c r="I42" s="707">
        <f>I13</f>
        <v>60</v>
      </c>
      <c r="J42" s="298"/>
      <c r="K42" s="541" t="s">
        <v>334</v>
      </c>
      <c r="L42" s="340" t="s">
        <v>1352</v>
      </c>
      <c r="M42" s="708">
        <f t="shared" ref="M42:Q43" si="3">M13</f>
        <v>20</v>
      </c>
      <c r="N42" s="709">
        <f t="shared" si="3"/>
        <v>30</v>
      </c>
      <c r="O42" s="709">
        <f t="shared" si="3"/>
        <v>40</v>
      </c>
      <c r="P42" s="709">
        <f t="shared" si="3"/>
        <v>50</v>
      </c>
      <c r="Q42" s="710">
        <f t="shared" si="3"/>
        <v>60</v>
      </c>
    </row>
    <row r="43" spans="1:24" ht="21.4" customHeight="1">
      <c r="A43" s="325"/>
      <c r="C43" s="540" t="s">
        <v>6</v>
      </c>
      <c r="D43" s="711">
        <f>SUM(E43:I43)</f>
        <v>31</v>
      </c>
      <c r="E43" s="712">
        <f>E14</f>
        <v>2</v>
      </c>
      <c r="F43" s="713">
        <f t="shared" ref="F43:I43" si="4">F14</f>
        <v>7</v>
      </c>
      <c r="G43" s="713">
        <f t="shared" si="4"/>
        <v>12</v>
      </c>
      <c r="H43" s="713">
        <f t="shared" si="4"/>
        <v>7</v>
      </c>
      <c r="I43" s="714">
        <f t="shared" si="4"/>
        <v>3</v>
      </c>
      <c r="J43" s="298"/>
      <c r="K43" s="608" t="s">
        <v>6</v>
      </c>
      <c r="L43" s="715">
        <f>SUM(M43:Q43)</f>
        <v>31</v>
      </c>
      <c r="M43" s="716">
        <f t="shared" si="3"/>
        <v>2</v>
      </c>
      <c r="N43" s="717">
        <f t="shared" si="3"/>
        <v>7</v>
      </c>
      <c r="O43" s="718">
        <f t="shared" si="3"/>
        <v>12</v>
      </c>
      <c r="P43" s="718">
        <f t="shared" si="3"/>
        <v>7</v>
      </c>
      <c r="Q43" s="719">
        <f t="shared" si="3"/>
        <v>3</v>
      </c>
    </row>
    <row r="44" spans="1:24">
      <c r="A44" s="325"/>
      <c r="C44" s="339" t="s">
        <v>1268</v>
      </c>
      <c r="D44" s="338">
        <f>SUM(D45:D66)</f>
        <v>31</v>
      </c>
      <c r="E44" s="692">
        <f>SUM(E45:E66)</f>
        <v>2</v>
      </c>
      <c r="F44" s="692">
        <f t="shared" ref="F44:I44" si="5">SUM(F45:F66)</f>
        <v>7</v>
      </c>
      <c r="G44" s="692">
        <f t="shared" si="5"/>
        <v>12</v>
      </c>
      <c r="H44" s="692">
        <f t="shared" si="5"/>
        <v>7</v>
      </c>
      <c r="I44" s="693">
        <f t="shared" si="5"/>
        <v>3</v>
      </c>
      <c r="J44" s="298"/>
      <c r="K44" s="388" t="s">
        <v>1178</v>
      </c>
      <c r="L44" s="338">
        <f>SUM(L45:L60)</f>
        <v>31</v>
      </c>
      <c r="M44" s="488">
        <f t="shared" ref="M44:Q44" si="6">SUM(M45:M60)</f>
        <v>2</v>
      </c>
      <c r="N44" s="391">
        <f t="shared" si="6"/>
        <v>7</v>
      </c>
      <c r="O44" s="694">
        <f t="shared" si="6"/>
        <v>12</v>
      </c>
      <c r="P44" s="694">
        <f t="shared" si="6"/>
        <v>7</v>
      </c>
      <c r="Q44" s="695">
        <f t="shared" si="6"/>
        <v>3</v>
      </c>
      <c r="S44" s="298"/>
      <c r="U44" s="696" t="s">
        <v>1179</v>
      </c>
      <c r="V44" s="298"/>
      <c r="W44" s="298"/>
      <c r="X44" s="298"/>
    </row>
    <row r="45" spans="1:24">
      <c r="A45" s="325"/>
      <c r="C45" s="532" t="str">
        <f t="shared" ref="C45:C66" si="7">C15</f>
        <v>車</v>
      </c>
      <c r="D45" s="697">
        <f t="shared" ref="D45:D66" si="8">SUM(E45:I45)</f>
        <v>10</v>
      </c>
      <c r="E45" s="415">
        <f>SUMPRODUCT((事故データ!$AU$4:$AU$364=$C45)*(事故データ!$AE$4:$AE$364=E$13)*(事故データ!$V$4:$V$364=1))</f>
        <v>0</v>
      </c>
      <c r="F45" s="415">
        <f>SUMPRODUCT((事故データ!$AU$4:$AU$364=$C45)*(事故データ!$AE$4:$AE$364=F$13)*(事故データ!$V$4:$V$364=1))</f>
        <v>1</v>
      </c>
      <c r="G45" s="415">
        <f>SUMPRODUCT((事故データ!$AU$4:$AU$364=$C45)*(事故データ!$AE$4:$AE$364=G$13)*(事故データ!$V$4:$V$364=1))</f>
        <v>5</v>
      </c>
      <c r="H45" s="415">
        <f>SUMPRODUCT((事故データ!$AU$4:$AU$364=$C45)*(事故データ!$AE$4:$AE$364=H$13)*(事故データ!$V$4:$V$364=1))</f>
        <v>2</v>
      </c>
      <c r="I45" s="450">
        <f>SUMPRODUCT((事故データ!$AU$4:$AU$364=$C45)*(事故データ!$AE$4:$AE$364=I$13)*(事故データ!$V$4:$V$364=1))</f>
        <v>2</v>
      </c>
      <c r="J45" s="298"/>
      <c r="K45" s="609" t="str">
        <f t="shared" ref="K45:K60" si="9">K15</f>
        <v>前部左角</v>
      </c>
      <c r="L45" s="413">
        <f t="shared" ref="L45:L60" si="10">SUM(M45:Q45)</f>
        <v>0</v>
      </c>
      <c r="M45" s="698">
        <f>SUMPRODUCT((事故データ!$AT$4:$AT$364=$K45)*(事故データ!$AE$4:$AE$364=M$13)*(事故データ!$V$4:$V$364=1))</f>
        <v>0</v>
      </c>
      <c r="N45" s="415">
        <f>SUMPRODUCT((事故データ!$AT$4:$AT$364=$K45)*(事故データ!$AE$4:$AE$364=N$13)*(事故データ!$V$4:$V$364=1))</f>
        <v>0</v>
      </c>
      <c r="O45" s="415">
        <f>SUMPRODUCT((事故データ!$AT$4:$AT$364=$K45)*(事故データ!$AE$4:$AE$364=O$13)*(事故データ!$V$4:$V$364=1))</f>
        <v>0</v>
      </c>
      <c r="P45" s="415">
        <f>SUMPRODUCT((事故データ!$AT$4:$AT$364=$K45)*(事故データ!$AE$4:$AE$364=P$13)*(事故データ!$V$4:$V$364=1))</f>
        <v>0</v>
      </c>
      <c r="Q45" s="450">
        <f>SUMPRODUCT((事故データ!$AT$4:$AT$364=$K45)*(事故データ!$AE$4:$AE$364=Q$13)*(事故データ!$V$4:$V$364=1))</f>
        <v>0</v>
      </c>
      <c r="S45" s="298"/>
      <c r="T45" s="306">
        <f>L45</f>
        <v>0</v>
      </c>
      <c r="U45" s="299">
        <f>L46</f>
        <v>3</v>
      </c>
      <c r="V45" s="307">
        <f>L47</f>
        <v>2</v>
      </c>
      <c r="W45" s="298"/>
      <c r="X45" s="298"/>
    </row>
    <row r="46" spans="1:24">
      <c r="A46" s="325"/>
      <c r="C46" s="531" t="str">
        <f t="shared" si="7"/>
        <v>単車</v>
      </c>
      <c r="D46" s="699">
        <f t="shared" si="8"/>
        <v>0</v>
      </c>
      <c r="E46" s="358">
        <f>SUMPRODUCT((事故データ!$AU$4:$AU$364=$C46)*(事故データ!$AE$4:$AE$364=E$13)*(事故データ!$V$4:$V$364=1))</f>
        <v>0</v>
      </c>
      <c r="F46" s="358">
        <f>SUMPRODUCT((事故データ!$AU$4:$AU$364=$C46)*(事故データ!$AE$4:$AE$364=F$13)*(事故データ!$V$4:$V$364=1))</f>
        <v>0</v>
      </c>
      <c r="G46" s="358">
        <f>SUMPRODUCT((事故データ!$AU$4:$AU$364=$C46)*(事故データ!$AE$4:$AE$364=G$13)*(事故データ!$V$4:$V$364=1))</f>
        <v>0</v>
      </c>
      <c r="H46" s="358">
        <f>SUMPRODUCT((事故データ!$AU$4:$AU$364=$C46)*(事故データ!$AE$4:$AE$364=H$13)*(事故データ!$V$4:$V$364=1))</f>
        <v>0</v>
      </c>
      <c r="I46" s="442">
        <f>SUMPRODUCT((事故データ!$AU$4:$AU$364=$C46)*(事故データ!$AE$4:$AE$364=I$13)*(事故データ!$V$4:$V$364=1))</f>
        <v>0</v>
      </c>
      <c r="J46" s="298"/>
      <c r="K46" s="594" t="str">
        <f t="shared" si="9"/>
        <v>前部</v>
      </c>
      <c r="L46" s="356">
        <f t="shared" si="10"/>
        <v>3</v>
      </c>
      <c r="M46" s="700">
        <f>SUMPRODUCT((事故データ!$AT$4:$AT$364=$K46)*(事故データ!$AE$4:$AE$364=M$13)*(事故データ!$V$4:$V$364=1))</f>
        <v>0</v>
      </c>
      <c r="N46" s="358">
        <f>SUMPRODUCT((事故データ!$AT$4:$AT$364=$K46)*(事故データ!$AE$4:$AE$364=N$13)*(事故データ!$V$4:$V$364=1))</f>
        <v>1</v>
      </c>
      <c r="O46" s="358">
        <f>SUMPRODUCT((事故データ!$AT$4:$AT$364=$K46)*(事故データ!$AE$4:$AE$364=O$13)*(事故データ!$V$4:$V$364=1))</f>
        <v>0</v>
      </c>
      <c r="P46" s="358">
        <f>SUMPRODUCT((事故データ!$AT$4:$AT$364=$K46)*(事故データ!$AE$4:$AE$364=P$13)*(事故データ!$V$4:$V$364=1))</f>
        <v>1</v>
      </c>
      <c r="Q46" s="442">
        <f>SUMPRODUCT((事故データ!$AT$4:$AT$364=$K46)*(事故データ!$AE$4:$AE$364=Q$13)*(事故データ!$V$4:$V$364=1))</f>
        <v>1</v>
      </c>
      <c r="S46" s="298"/>
      <c r="T46" s="299">
        <f>L51</f>
        <v>1</v>
      </c>
      <c r="U46" s="298"/>
      <c r="V46" s="299">
        <f>L54</f>
        <v>1</v>
      </c>
      <c r="W46" s="298"/>
      <c r="X46" s="298"/>
    </row>
    <row r="47" spans="1:24">
      <c r="A47" s="325"/>
      <c r="C47" s="531" t="str">
        <f t="shared" si="7"/>
        <v>自転車</v>
      </c>
      <c r="D47" s="699">
        <f t="shared" si="8"/>
        <v>0</v>
      </c>
      <c r="E47" s="358">
        <f>SUMPRODUCT((事故データ!$AU$4:$AU$364=$C47)*(事故データ!$AE$4:$AE$364=E$13)*(事故データ!$V$4:$V$364=1))</f>
        <v>0</v>
      </c>
      <c r="F47" s="358">
        <f>SUMPRODUCT((事故データ!$AU$4:$AU$364=$C47)*(事故データ!$AE$4:$AE$364=F$13)*(事故データ!$V$4:$V$364=1))</f>
        <v>0</v>
      </c>
      <c r="G47" s="358">
        <f>SUMPRODUCT((事故データ!$AU$4:$AU$364=$C47)*(事故データ!$AE$4:$AE$364=G$13)*(事故データ!$V$4:$V$364=1))</f>
        <v>0</v>
      </c>
      <c r="H47" s="358">
        <f>SUMPRODUCT((事故データ!$AU$4:$AU$364=$C47)*(事故データ!$AE$4:$AE$364=H$13)*(事故データ!$V$4:$V$364=1))</f>
        <v>0</v>
      </c>
      <c r="I47" s="442">
        <f>SUMPRODUCT((事故データ!$AU$4:$AU$364=$C47)*(事故データ!$AE$4:$AE$364=I$13)*(事故データ!$V$4:$V$364=1))</f>
        <v>0</v>
      </c>
      <c r="J47" s="298"/>
      <c r="K47" s="594" t="str">
        <f t="shared" si="9"/>
        <v>前部右角</v>
      </c>
      <c r="L47" s="356">
        <f t="shared" si="10"/>
        <v>2</v>
      </c>
      <c r="M47" s="700">
        <f>SUMPRODUCT((事故データ!$AT$4:$AT$364=$K47)*(事故データ!$AE$4:$AE$364=M$13)*(事故データ!$V$4:$V$364=1))</f>
        <v>0</v>
      </c>
      <c r="N47" s="358">
        <f>SUMPRODUCT((事故データ!$AT$4:$AT$364=$K47)*(事故データ!$AE$4:$AE$364=N$13)*(事故データ!$V$4:$V$364=1))</f>
        <v>0</v>
      </c>
      <c r="O47" s="358">
        <f>SUMPRODUCT((事故データ!$AT$4:$AT$364=$K47)*(事故データ!$AE$4:$AE$364=O$13)*(事故データ!$V$4:$V$364=1))</f>
        <v>1</v>
      </c>
      <c r="P47" s="358">
        <f>SUMPRODUCT((事故データ!$AT$4:$AT$364=$K47)*(事故データ!$AE$4:$AE$364=P$13)*(事故データ!$V$4:$V$364=1))</f>
        <v>1</v>
      </c>
      <c r="Q47" s="442">
        <f>SUMPRODUCT((事故データ!$AT$4:$AT$364=$K47)*(事故データ!$AE$4:$AE$364=Q$13)*(事故データ!$V$4:$V$364=1))</f>
        <v>0</v>
      </c>
      <c r="S47" s="298"/>
      <c r="T47" s="310"/>
      <c r="U47" s="298"/>
      <c r="V47" s="310"/>
      <c r="W47" s="298"/>
      <c r="X47" s="298"/>
    </row>
    <row r="48" spans="1:24">
      <c r="A48" s="325"/>
      <c r="C48" s="531" t="str">
        <f t="shared" si="7"/>
        <v>歩行者</v>
      </c>
      <c r="D48" s="699">
        <f t="shared" si="8"/>
        <v>0</v>
      </c>
      <c r="E48" s="358">
        <f>SUMPRODUCT((事故データ!$AU$4:$AU$364=$C48)*(事故データ!$AE$4:$AE$364=E$13)*(事故データ!$V$4:$V$364=1))</f>
        <v>0</v>
      </c>
      <c r="F48" s="358">
        <f>SUMPRODUCT((事故データ!$AU$4:$AU$364=$C48)*(事故データ!$AE$4:$AE$364=F$13)*(事故データ!$V$4:$V$364=1))</f>
        <v>0</v>
      </c>
      <c r="G48" s="358">
        <f>SUMPRODUCT((事故データ!$AU$4:$AU$364=$C48)*(事故データ!$AE$4:$AE$364=G$13)*(事故データ!$V$4:$V$364=1))</f>
        <v>0</v>
      </c>
      <c r="H48" s="358">
        <f>SUMPRODUCT((事故データ!$AU$4:$AU$364=$C48)*(事故データ!$AE$4:$AE$364=H$13)*(事故データ!$V$4:$V$364=1))</f>
        <v>0</v>
      </c>
      <c r="I48" s="442">
        <f>SUMPRODUCT((事故データ!$AU$4:$AU$364=$C48)*(事故データ!$AE$4:$AE$364=I$13)*(事故データ!$V$4:$V$364=1))</f>
        <v>0</v>
      </c>
      <c r="J48" s="298"/>
      <c r="K48" s="594" t="str">
        <f t="shared" si="9"/>
        <v>後部左角</v>
      </c>
      <c r="L48" s="356">
        <f t="shared" si="10"/>
        <v>4</v>
      </c>
      <c r="M48" s="700">
        <f>SUMPRODUCT((事故データ!$AT$4:$AT$364=$K48)*(事故データ!$AE$4:$AE$364=M$13)*(事故データ!$V$4:$V$364=1))</f>
        <v>0</v>
      </c>
      <c r="N48" s="358">
        <f>SUMPRODUCT((事故データ!$AT$4:$AT$364=$K48)*(事故データ!$AE$4:$AE$364=N$13)*(事故データ!$V$4:$V$364=1))</f>
        <v>1</v>
      </c>
      <c r="O48" s="358">
        <f>SUMPRODUCT((事故データ!$AT$4:$AT$364=$K48)*(事故データ!$AE$4:$AE$364=O$13)*(事故データ!$V$4:$V$364=1))</f>
        <v>3</v>
      </c>
      <c r="P48" s="358">
        <f>SUMPRODUCT((事故データ!$AT$4:$AT$364=$K48)*(事故データ!$AE$4:$AE$364=P$13)*(事故データ!$V$4:$V$364=1))</f>
        <v>0</v>
      </c>
      <c r="Q48" s="442">
        <f>SUMPRODUCT((事故データ!$AT$4:$AT$364=$K48)*(事故データ!$AE$4:$AE$364=Q$13)*(事故データ!$V$4:$V$364=1))</f>
        <v>0</v>
      </c>
      <c r="S48" s="298"/>
      <c r="T48" s="310"/>
      <c r="U48" s="298"/>
      <c r="V48" s="310"/>
      <c r="W48" s="298"/>
      <c r="X48" s="298"/>
    </row>
    <row r="49" spans="1:24">
      <c r="A49" s="325"/>
      <c r="C49" s="531" t="str">
        <f t="shared" si="7"/>
        <v>施設設置物</v>
      </c>
      <c r="D49" s="699">
        <f t="shared" si="8"/>
        <v>2</v>
      </c>
      <c r="E49" s="358">
        <f>SUMPRODUCT((事故データ!$AU$4:$AU$364=$C49)*(事故データ!$AE$4:$AE$364=E$13)*(事故データ!$V$4:$V$364=1))</f>
        <v>1</v>
      </c>
      <c r="F49" s="358">
        <f>SUMPRODUCT((事故データ!$AU$4:$AU$364=$C49)*(事故データ!$AE$4:$AE$364=F$13)*(事故データ!$V$4:$V$364=1))</f>
        <v>0</v>
      </c>
      <c r="G49" s="358">
        <f>SUMPRODUCT((事故データ!$AU$4:$AU$364=$C49)*(事故データ!$AE$4:$AE$364=G$13)*(事故データ!$V$4:$V$364=1))</f>
        <v>1</v>
      </c>
      <c r="H49" s="358">
        <f>SUMPRODUCT((事故データ!$AU$4:$AU$364=$C49)*(事故データ!$AE$4:$AE$364=H$13)*(事故データ!$V$4:$V$364=1))</f>
        <v>0</v>
      </c>
      <c r="I49" s="442">
        <f>SUMPRODUCT((事故データ!$AU$4:$AU$364=$C49)*(事故データ!$AE$4:$AE$364=I$13)*(事故データ!$V$4:$V$364=1))</f>
        <v>0</v>
      </c>
      <c r="J49" s="298"/>
      <c r="K49" s="594" t="str">
        <f t="shared" si="9"/>
        <v>後部</v>
      </c>
      <c r="L49" s="356">
        <f t="shared" si="10"/>
        <v>2</v>
      </c>
      <c r="M49" s="700">
        <f>SUMPRODUCT((事故データ!$AT$4:$AT$364=$K49)*(事故データ!$AE$4:$AE$364=M$13)*(事故データ!$V$4:$V$364=1))</f>
        <v>0</v>
      </c>
      <c r="N49" s="358">
        <f>SUMPRODUCT((事故データ!$AT$4:$AT$364=$K49)*(事故データ!$AE$4:$AE$364=N$13)*(事故データ!$V$4:$V$364=1))</f>
        <v>0</v>
      </c>
      <c r="O49" s="358">
        <f>SUMPRODUCT((事故データ!$AT$4:$AT$364=$K49)*(事故データ!$AE$4:$AE$364=O$13)*(事故データ!$V$4:$V$364=1))</f>
        <v>0</v>
      </c>
      <c r="P49" s="358">
        <f>SUMPRODUCT((事故データ!$AT$4:$AT$364=$K49)*(事故データ!$AE$4:$AE$364=P$13)*(事故データ!$V$4:$V$364=1))</f>
        <v>1</v>
      </c>
      <c r="Q49" s="442">
        <f>SUMPRODUCT((事故データ!$AT$4:$AT$364=$K49)*(事故データ!$AE$4:$AE$364=Q$13)*(事故データ!$V$4:$V$364=1))</f>
        <v>1</v>
      </c>
      <c r="S49" s="298"/>
      <c r="T49" s="299">
        <f>L52</f>
        <v>5</v>
      </c>
      <c r="U49" s="298"/>
      <c r="V49" s="299">
        <f>L55</f>
        <v>0</v>
      </c>
      <c r="W49" s="298"/>
      <c r="X49" s="298"/>
    </row>
    <row r="50" spans="1:24">
      <c r="A50" s="325"/>
      <c r="C50" s="531" t="str">
        <f t="shared" si="7"/>
        <v>門扉・家屋等</v>
      </c>
      <c r="D50" s="699">
        <f t="shared" si="8"/>
        <v>1</v>
      </c>
      <c r="E50" s="358">
        <f>SUMPRODUCT((事故データ!$AU$4:$AU$364=$C50)*(事故データ!$AE$4:$AE$364=E$13)*(事故データ!$V$4:$V$364=1))</f>
        <v>0</v>
      </c>
      <c r="F50" s="358">
        <f>SUMPRODUCT((事故データ!$AU$4:$AU$364=$C50)*(事故データ!$AE$4:$AE$364=F$13)*(事故データ!$V$4:$V$364=1))</f>
        <v>1</v>
      </c>
      <c r="G50" s="358">
        <f>SUMPRODUCT((事故データ!$AU$4:$AU$364=$C50)*(事故データ!$AE$4:$AE$364=G$13)*(事故データ!$V$4:$V$364=1))</f>
        <v>0</v>
      </c>
      <c r="H50" s="358">
        <f>SUMPRODUCT((事故データ!$AU$4:$AU$364=$C50)*(事故データ!$AE$4:$AE$364=H$13)*(事故データ!$V$4:$V$364=1))</f>
        <v>0</v>
      </c>
      <c r="I50" s="442">
        <f>SUMPRODUCT((事故データ!$AU$4:$AU$364=$C50)*(事故データ!$AE$4:$AE$364=I$13)*(事故データ!$V$4:$V$364=1))</f>
        <v>0</v>
      </c>
      <c r="J50" s="298"/>
      <c r="K50" s="594" t="str">
        <f t="shared" si="9"/>
        <v>後部右角</v>
      </c>
      <c r="L50" s="356">
        <f t="shared" si="10"/>
        <v>7</v>
      </c>
      <c r="M50" s="700">
        <f>SUMPRODUCT((事故データ!$AT$4:$AT$364=$K50)*(事故データ!$AE$4:$AE$364=M$13)*(事故データ!$V$4:$V$364=1))</f>
        <v>1</v>
      </c>
      <c r="N50" s="358">
        <f>SUMPRODUCT((事故データ!$AT$4:$AT$364=$K50)*(事故データ!$AE$4:$AE$364=N$13)*(事故データ!$V$4:$V$364=1))</f>
        <v>0</v>
      </c>
      <c r="O50" s="358">
        <f>SUMPRODUCT((事故データ!$AT$4:$AT$364=$K50)*(事故データ!$AE$4:$AE$364=O$13)*(事故データ!$V$4:$V$364=1))</f>
        <v>6</v>
      </c>
      <c r="P50" s="358">
        <f>SUMPRODUCT((事故データ!$AT$4:$AT$364=$K50)*(事故データ!$AE$4:$AE$364=P$13)*(事故データ!$V$4:$V$364=1))</f>
        <v>0</v>
      </c>
      <c r="Q50" s="442">
        <f>SUMPRODUCT((事故データ!$AT$4:$AT$364=$K50)*(事故データ!$AE$4:$AE$364=Q$13)*(事故データ!$V$4:$V$364=1))</f>
        <v>0</v>
      </c>
      <c r="S50" s="298"/>
      <c r="T50" s="310"/>
      <c r="U50" s="298"/>
      <c r="V50" s="310"/>
      <c r="W50" s="298"/>
      <c r="X50" s="298"/>
    </row>
    <row r="51" spans="1:24">
      <c r="A51" s="325"/>
      <c r="C51" s="531" t="str">
        <f t="shared" si="7"/>
        <v>ゲートバー</v>
      </c>
      <c r="D51" s="699">
        <f t="shared" si="8"/>
        <v>0</v>
      </c>
      <c r="E51" s="358">
        <f>SUMPRODUCT((事故データ!$AU$4:$AU$364=$C51)*(事故データ!$AE$4:$AE$364=E$13)*(事故データ!$V$4:$V$364=1))</f>
        <v>0</v>
      </c>
      <c r="F51" s="358">
        <f>SUMPRODUCT((事故データ!$AU$4:$AU$364=$C51)*(事故データ!$AE$4:$AE$364=F$13)*(事故データ!$V$4:$V$364=1))</f>
        <v>0</v>
      </c>
      <c r="G51" s="358">
        <f>SUMPRODUCT((事故データ!$AU$4:$AU$364=$C51)*(事故データ!$AE$4:$AE$364=G$13)*(事故データ!$V$4:$V$364=1))</f>
        <v>0</v>
      </c>
      <c r="H51" s="358">
        <f>SUMPRODUCT((事故データ!$AU$4:$AU$364=$C51)*(事故データ!$AE$4:$AE$364=H$13)*(事故データ!$V$4:$V$364=1))</f>
        <v>0</v>
      </c>
      <c r="I51" s="442">
        <f>SUMPRODUCT((事故データ!$AU$4:$AU$364=$C51)*(事故データ!$AE$4:$AE$364=I$13)*(事故データ!$V$4:$V$364=1))</f>
        <v>0</v>
      </c>
      <c r="J51" s="298"/>
      <c r="K51" s="594" t="str">
        <f t="shared" si="9"/>
        <v>左側面前</v>
      </c>
      <c r="L51" s="356">
        <f t="shared" si="10"/>
        <v>1</v>
      </c>
      <c r="M51" s="700">
        <f>SUMPRODUCT((事故データ!$AT$4:$AT$364=$K51)*(事故データ!$AE$4:$AE$364=M$13)*(事故データ!$V$4:$V$364=1))</f>
        <v>0</v>
      </c>
      <c r="N51" s="358">
        <f>SUMPRODUCT((事故データ!$AT$4:$AT$364=$K51)*(事故データ!$AE$4:$AE$364=N$13)*(事故データ!$V$4:$V$364=1))</f>
        <v>1</v>
      </c>
      <c r="O51" s="358">
        <f>SUMPRODUCT((事故データ!$AT$4:$AT$364=$K51)*(事故データ!$AE$4:$AE$364=O$13)*(事故データ!$V$4:$V$364=1))</f>
        <v>0</v>
      </c>
      <c r="P51" s="358">
        <f>SUMPRODUCT((事故データ!$AT$4:$AT$364=$K51)*(事故データ!$AE$4:$AE$364=P$13)*(事故データ!$V$4:$V$364=1))</f>
        <v>0</v>
      </c>
      <c r="Q51" s="442">
        <f>SUMPRODUCT((事故データ!$AT$4:$AT$364=$K51)*(事故データ!$AE$4:$AE$364=Q$13)*(事故データ!$V$4:$V$364=1))</f>
        <v>0</v>
      </c>
      <c r="S51" s="298"/>
      <c r="T51" s="299">
        <f>L53</f>
        <v>6</v>
      </c>
      <c r="U51" s="298"/>
      <c r="V51" s="299">
        <f>L56</f>
        <v>0</v>
      </c>
      <c r="W51" s="298"/>
      <c r="X51" s="298"/>
    </row>
    <row r="52" spans="1:24">
      <c r="A52" s="325"/>
      <c r="C52" s="531" t="str">
        <f t="shared" si="7"/>
        <v>チェーン</v>
      </c>
      <c r="D52" s="699">
        <f t="shared" si="8"/>
        <v>0</v>
      </c>
      <c r="E52" s="358">
        <f>SUMPRODUCT((事故データ!$AU$4:$AU$364=$C52)*(事故データ!$AE$4:$AE$364=E$13)*(事故データ!$V$4:$V$364=1))</f>
        <v>0</v>
      </c>
      <c r="F52" s="358">
        <f>SUMPRODUCT((事故データ!$AU$4:$AU$364=$C52)*(事故データ!$AE$4:$AE$364=F$13)*(事故データ!$V$4:$V$364=1))</f>
        <v>0</v>
      </c>
      <c r="G52" s="358">
        <f>SUMPRODUCT((事故データ!$AU$4:$AU$364=$C52)*(事故データ!$AE$4:$AE$364=G$13)*(事故データ!$V$4:$V$364=1))</f>
        <v>0</v>
      </c>
      <c r="H52" s="358">
        <f>SUMPRODUCT((事故データ!$AU$4:$AU$364=$C52)*(事故データ!$AE$4:$AE$364=H$13)*(事故データ!$V$4:$V$364=1))</f>
        <v>0</v>
      </c>
      <c r="I52" s="442">
        <f>SUMPRODUCT((事故データ!$AU$4:$AU$364=$C52)*(事故データ!$AE$4:$AE$364=I$13)*(事故データ!$V$4:$V$364=1))</f>
        <v>0</v>
      </c>
      <c r="J52" s="298"/>
      <c r="K52" s="594" t="str">
        <f t="shared" si="9"/>
        <v>左側面</v>
      </c>
      <c r="L52" s="356">
        <f t="shared" si="10"/>
        <v>5</v>
      </c>
      <c r="M52" s="700">
        <f>SUMPRODUCT((事故データ!$AT$4:$AT$364=$K52)*(事故データ!$AE$4:$AE$364=M$13)*(事故データ!$V$4:$V$364=1))</f>
        <v>1</v>
      </c>
      <c r="N52" s="358">
        <f>SUMPRODUCT((事故データ!$AT$4:$AT$364=$K52)*(事故データ!$AE$4:$AE$364=N$13)*(事故データ!$V$4:$V$364=1))</f>
        <v>2</v>
      </c>
      <c r="O52" s="358">
        <f>SUMPRODUCT((事故データ!$AT$4:$AT$364=$K52)*(事故データ!$AE$4:$AE$364=O$13)*(事故データ!$V$4:$V$364=1))</f>
        <v>1</v>
      </c>
      <c r="P52" s="358">
        <f>SUMPRODUCT((事故データ!$AT$4:$AT$364=$K52)*(事故データ!$AE$4:$AE$364=P$13)*(事故データ!$V$4:$V$364=1))</f>
        <v>1</v>
      </c>
      <c r="Q52" s="442">
        <f>SUMPRODUCT((事故データ!$AT$4:$AT$364=$K52)*(事故データ!$AE$4:$AE$364=Q$13)*(事故データ!$V$4:$V$364=1))</f>
        <v>0</v>
      </c>
      <c r="S52" s="298"/>
      <c r="T52" s="311">
        <f>L48</f>
        <v>4</v>
      </c>
      <c r="U52" s="299">
        <f>L49</f>
        <v>2</v>
      </c>
      <c r="V52" s="307">
        <f>L50</f>
        <v>7</v>
      </c>
      <c r="W52" s="298"/>
      <c r="X52" s="298"/>
    </row>
    <row r="53" spans="1:24">
      <c r="A53" s="325"/>
      <c r="C53" s="531" t="str">
        <f t="shared" si="7"/>
        <v>壁・塀等</v>
      </c>
      <c r="D53" s="699">
        <f t="shared" si="8"/>
        <v>2</v>
      </c>
      <c r="E53" s="358">
        <f>SUMPRODUCT((事故データ!$AU$4:$AU$364=$C53)*(事故データ!$AE$4:$AE$364=E$13)*(事故データ!$V$4:$V$364=1))</f>
        <v>0</v>
      </c>
      <c r="F53" s="358">
        <f>SUMPRODUCT((事故データ!$AU$4:$AU$364=$C53)*(事故データ!$AE$4:$AE$364=F$13)*(事故データ!$V$4:$V$364=1))</f>
        <v>1</v>
      </c>
      <c r="G53" s="358">
        <f>SUMPRODUCT((事故データ!$AU$4:$AU$364=$C53)*(事故データ!$AE$4:$AE$364=G$13)*(事故データ!$V$4:$V$364=1))</f>
        <v>1</v>
      </c>
      <c r="H53" s="358">
        <f>SUMPRODUCT((事故データ!$AU$4:$AU$364=$C53)*(事故データ!$AE$4:$AE$364=H$13)*(事故データ!$V$4:$V$364=1))</f>
        <v>0</v>
      </c>
      <c r="I53" s="442">
        <f>SUMPRODUCT((事故データ!$AU$4:$AU$364=$C53)*(事故データ!$AE$4:$AE$364=I$13)*(事故データ!$V$4:$V$364=1))</f>
        <v>0</v>
      </c>
      <c r="J53" s="298"/>
      <c r="K53" s="594" t="str">
        <f t="shared" si="9"/>
        <v>左側面後</v>
      </c>
      <c r="L53" s="356">
        <f t="shared" si="10"/>
        <v>6</v>
      </c>
      <c r="M53" s="700">
        <f>SUMPRODUCT((事故データ!$AT$4:$AT$364=$K53)*(事故データ!$AE$4:$AE$364=M$13)*(事故データ!$V$4:$V$364=1))</f>
        <v>0</v>
      </c>
      <c r="N53" s="358">
        <f>SUMPRODUCT((事故データ!$AT$4:$AT$364=$K53)*(事故データ!$AE$4:$AE$364=N$13)*(事故データ!$V$4:$V$364=1))</f>
        <v>1</v>
      </c>
      <c r="O53" s="358">
        <f>SUMPRODUCT((事故データ!$AT$4:$AT$364=$K53)*(事故データ!$AE$4:$AE$364=O$13)*(事故データ!$V$4:$V$364=1))</f>
        <v>1</v>
      </c>
      <c r="P53" s="358">
        <f>SUMPRODUCT((事故データ!$AT$4:$AT$364=$K53)*(事故データ!$AE$4:$AE$364=P$13)*(事故データ!$V$4:$V$364=1))</f>
        <v>3</v>
      </c>
      <c r="Q53" s="442">
        <f>SUMPRODUCT((事故データ!$AT$4:$AT$364=$K53)*(事故データ!$AE$4:$AE$364=Q$13)*(事故データ!$V$4:$V$364=1))</f>
        <v>1</v>
      </c>
      <c r="S53" s="298"/>
      <c r="T53" s="298"/>
      <c r="U53" s="298"/>
      <c r="V53" s="298"/>
      <c r="W53" s="298"/>
      <c r="X53" s="298"/>
    </row>
    <row r="54" spans="1:24">
      <c r="A54" s="325"/>
      <c r="C54" s="531" t="str">
        <f t="shared" si="7"/>
        <v>ガードレール</v>
      </c>
      <c r="D54" s="699">
        <f t="shared" si="8"/>
        <v>1</v>
      </c>
      <c r="E54" s="358">
        <f>SUMPRODUCT((事故データ!$AU$4:$AU$364=$C54)*(事故データ!$AE$4:$AE$364=E$13)*(事故データ!$V$4:$V$364=1))</f>
        <v>0</v>
      </c>
      <c r="F54" s="358">
        <f>SUMPRODUCT((事故データ!$AU$4:$AU$364=$C54)*(事故データ!$AE$4:$AE$364=F$13)*(事故データ!$V$4:$V$364=1))</f>
        <v>0</v>
      </c>
      <c r="G54" s="358">
        <f>SUMPRODUCT((事故データ!$AU$4:$AU$364=$C54)*(事故データ!$AE$4:$AE$364=G$13)*(事故データ!$V$4:$V$364=1))</f>
        <v>1</v>
      </c>
      <c r="H54" s="358">
        <f>SUMPRODUCT((事故データ!$AU$4:$AU$364=$C54)*(事故データ!$AE$4:$AE$364=H$13)*(事故データ!$V$4:$V$364=1))</f>
        <v>0</v>
      </c>
      <c r="I54" s="442">
        <f>SUMPRODUCT((事故データ!$AU$4:$AU$364=$C54)*(事故データ!$AE$4:$AE$364=I$13)*(事故データ!$V$4:$V$364=1))</f>
        <v>0</v>
      </c>
      <c r="J54" s="298"/>
      <c r="K54" s="594" t="str">
        <f t="shared" si="9"/>
        <v>右側面前</v>
      </c>
      <c r="L54" s="356">
        <f t="shared" si="10"/>
        <v>1</v>
      </c>
      <c r="M54" s="700">
        <f>SUMPRODUCT((事故データ!$AT$4:$AT$364=$K54)*(事故データ!$AE$4:$AE$364=M$13)*(事故データ!$V$4:$V$364=1))</f>
        <v>0</v>
      </c>
      <c r="N54" s="358">
        <f>SUMPRODUCT((事故データ!$AT$4:$AT$364=$K54)*(事故データ!$AE$4:$AE$364=N$13)*(事故データ!$V$4:$V$364=1))</f>
        <v>1</v>
      </c>
      <c r="O54" s="358">
        <f>SUMPRODUCT((事故データ!$AT$4:$AT$364=$K54)*(事故データ!$AE$4:$AE$364=O$13)*(事故データ!$V$4:$V$364=1))</f>
        <v>0</v>
      </c>
      <c r="P54" s="358">
        <f>SUMPRODUCT((事故データ!$AT$4:$AT$364=$K54)*(事故データ!$AE$4:$AE$364=P$13)*(事故データ!$V$4:$V$364=1))</f>
        <v>0</v>
      </c>
      <c r="Q54" s="442">
        <f>SUMPRODUCT((事故データ!$AT$4:$AT$364=$K54)*(事故データ!$AE$4:$AE$364=Q$13)*(事故データ!$V$4:$V$364=1))</f>
        <v>0</v>
      </c>
      <c r="S54" s="298"/>
      <c r="T54" s="298"/>
      <c r="U54" s="306">
        <f>L57</f>
        <v>0</v>
      </c>
      <c r="V54" s="298"/>
      <c r="W54" s="298"/>
      <c r="X54" s="298"/>
    </row>
    <row r="55" spans="1:24">
      <c r="A55" s="325"/>
      <c r="C55" s="531" t="str">
        <f t="shared" si="7"/>
        <v>信号・街灯・標識・柱等</v>
      </c>
      <c r="D55" s="699">
        <f t="shared" si="8"/>
        <v>2</v>
      </c>
      <c r="E55" s="358">
        <f>SUMPRODUCT((事故データ!$AU$4:$AU$364=$C55)*(事故データ!$AE$4:$AE$364=E$13)*(事故データ!$V$4:$V$364=1))</f>
        <v>0</v>
      </c>
      <c r="F55" s="358">
        <f>SUMPRODUCT((事故データ!$AU$4:$AU$364=$C55)*(事故データ!$AE$4:$AE$364=F$13)*(事故データ!$V$4:$V$364=1))</f>
        <v>0</v>
      </c>
      <c r="G55" s="358">
        <f>SUMPRODUCT((事故データ!$AU$4:$AU$364=$C55)*(事故データ!$AE$4:$AE$364=G$13)*(事故データ!$V$4:$V$364=1))</f>
        <v>2</v>
      </c>
      <c r="H55" s="358">
        <f>SUMPRODUCT((事故データ!$AU$4:$AU$364=$C55)*(事故データ!$AE$4:$AE$364=H$13)*(事故データ!$V$4:$V$364=1))</f>
        <v>0</v>
      </c>
      <c r="I55" s="442">
        <f>SUMPRODUCT((事故データ!$AU$4:$AU$364=$C55)*(事故データ!$AE$4:$AE$364=I$13)*(事故データ!$V$4:$V$364=1))</f>
        <v>0</v>
      </c>
      <c r="J55" s="298"/>
      <c r="K55" s="594" t="str">
        <f t="shared" si="9"/>
        <v>右側面</v>
      </c>
      <c r="L55" s="356">
        <f t="shared" si="10"/>
        <v>0</v>
      </c>
      <c r="M55" s="700">
        <f>SUMPRODUCT((事故データ!$AT$4:$AT$364=$K55)*(事故データ!$AE$4:$AE$364=M$13)*(事故データ!$V$4:$V$364=1))</f>
        <v>0</v>
      </c>
      <c r="N55" s="358">
        <f>SUMPRODUCT((事故データ!$AT$4:$AT$364=$K55)*(事故データ!$AE$4:$AE$364=N$13)*(事故データ!$V$4:$V$364=1))</f>
        <v>0</v>
      </c>
      <c r="O55" s="358">
        <f>SUMPRODUCT((事故データ!$AT$4:$AT$364=$K55)*(事故データ!$AE$4:$AE$364=O$13)*(事故データ!$V$4:$V$364=1))</f>
        <v>0</v>
      </c>
      <c r="P55" s="358">
        <f>SUMPRODUCT((事故データ!$AT$4:$AT$364=$K55)*(事故データ!$AE$4:$AE$364=P$13)*(事故データ!$V$4:$V$364=1))</f>
        <v>0</v>
      </c>
      <c r="Q55" s="442">
        <f>SUMPRODUCT((事故データ!$AT$4:$AT$364=$K55)*(事故データ!$AE$4:$AE$364=Q$13)*(事故データ!$V$4:$V$364=1))</f>
        <v>0</v>
      </c>
      <c r="S55" s="298"/>
      <c r="T55" s="298"/>
      <c r="U55" s="298"/>
      <c r="V55" s="298"/>
      <c r="W55" s="298"/>
      <c r="X55" s="298"/>
    </row>
    <row r="56" spans="1:24">
      <c r="A56" s="325"/>
      <c r="C56" s="531" t="str">
        <f t="shared" si="7"/>
        <v>柵・フェンス</v>
      </c>
      <c r="D56" s="699">
        <f t="shared" si="8"/>
        <v>3</v>
      </c>
      <c r="E56" s="358">
        <f>SUMPRODUCT((事故データ!$AU$4:$AU$364=$C56)*(事故データ!$AE$4:$AE$364=E$13)*(事故データ!$V$4:$V$364=1))</f>
        <v>0</v>
      </c>
      <c r="F56" s="358">
        <f>SUMPRODUCT((事故データ!$AU$4:$AU$364=$C56)*(事故データ!$AE$4:$AE$364=F$13)*(事故データ!$V$4:$V$364=1))</f>
        <v>1</v>
      </c>
      <c r="G56" s="358">
        <f>SUMPRODUCT((事故データ!$AU$4:$AU$364=$C56)*(事故データ!$AE$4:$AE$364=G$13)*(事故データ!$V$4:$V$364=1))</f>
        <v>1</v>
      </c>
      <c r="H56" s="358">
        <f>SUMPRODUCT((事故データ!$AU$4:$AU$364=$C56)*(事故データ!$AE$4:$AE$364=H$13)*(事故データ!$V$4:$V$364=1))</f>
        <v>1</v>
      </c>
      <c r="I56" s="442">
        <f>SUMPRODUCT((事故データ!$AU$4:$AU$364=$C56)*(事故データ!$AE$4:$AE$364=I$13)*(事故データ!$V$4:$V$364=1))</f>
        <v>0</v>
      </c>
      <c r="J56" s="298"/>
      <c r="K56" s="594" t="str">
        <f t="shared" si="9"/>
        <v>右側面後</v>
      </c>
      <c r="L56" s="356">
        <f t="shared" si="10"/>
        <v>0</v>
      </c>
      <c r="M56" s="700">
        <f>SUMPRODUCT((事故データ!$AT$4:$AT$364=$K56)*(事故データ!$AE$4:$AE$364=M$13)*(事故データ!$V$4:$V$364=1))</f>
        <v>0</v>
      </c>
      <c r="N56" s="358">
        <f>SUMPRODUCT((事故データ!$AT$4:$AT$364=$K56)*(事故データ!$AE$4:$AE$364=N$13)*(事故データ!$V$4:$V$364=1))</f>
        <v>0</v>
      </c>
      <c r="O56" s="358">
        <f>SUMPRODUCT((事故データ!$AT$4:$AT$364=$K56)*(事故データ!$AE$4:$AE$364=O$13)*(事故データ!$V$4:$V$364=1))</f>
        <v>0</v>
      </c>
      <c r="P56" s="358">
        <f>SUMPRODUCT((事故データ!$AT$4:$AT$364=$K56)*(事故データ!$AE$4:$AE$364=P$13)*(事故データ!$V$4:$V$364=1))</f>
        <v>0</v>
      </c>
      <c r="Q56" s="442">
        <f>SUMPRODUCT((事故データ!$AT$4:$AT$364=$K56)*(事故データ!$AE$4:$AE$364=Q$13)*(事故データ!$V$4:$V$364=1))</f>
        <v>0</v>
      </c>
      <c r="S56" s="298"/>
      <c r="T56" s="298"/>
      <c r="U56" s="298"/>
      <c r="V56" s="298"/>
      <c r="W56" s="298"/>
      <c r="X56" s="298"/>
    </row>
    <row r="57" spans="1:24">
      <c r="A57" s="325"/>
      <c r="C57" s="531" t="str">
        <f t="shared" si="7"/>
        <v>ポール</v>
      </c>
      <c r="D57" s="699">
        <f t="shared" si="8"/>
        <v>3</v>
      </c>
      <c r="E57" s="358">
        <f>SUMPRODUCT((事故データ!$AU$4:$AU$364=$C57)*(事故データ!$AE$4:$AE$364=E$13)*(事故データ!$V$4:$V$364=1))</f>
        <v>0</v>
      </c>
      <c r="F57" s="358">
        <f>SUMPRODUCT((事故データ!$AU$4:$AU$364=$C57)*(事故データ!$AE$4:$AE$364=F$13)*(事故データ!$V$4:$V$364=1))</f>
        <v>1</v>
      </c>
      <c r="G57" s="358">
        <f>SUMPRODUCT((事故データ!$AU$4:$AU$364=$C57)*(事故データ!$AE$4:$AE$364=G$13)*(事故データ!$V$4:$V$364=1))</f>
        <v>0</v>
      </c>
      <c r="H57" s="358">
        <f>SUMPRODUCT((事故データ!$AU$4:$AU$364=$C57)*(事故データ!$AE$4:$AE$364=H$13)*(事故データ!$V$4:$V$364=1))</f>
        <v>1</v>
      </c>
      <c r="I57" s="442">
        <f>SUMPRODUCT((事故データ!$AU$4:$AU$364=$C57)*(事故データ!$AE$4:$AE$364=I$13)*(事故データ!$V$4:$V$364=1))</f>
        <v>1</v>
      </c>
      <c r="J57" s="298"/>
      <c r="K57" s="594" t="str">
        <f t="shared" si="9"/>
        <v>上部箱中央</v>
      </c>
      <c r="L57" s="356">
        <f t="shared" si="10"/>
        <v>0</v>
      </c>
      <c r="M57" s="700">
        <f>SUMPRODUCT((事故データ!$AT$4:$AT$364=$K57)*(事故データ!$AE$4:$AE$364=M$13)*(事故データ!$V$4:$V$364=1))</f>
        <v>0</v>
      </c>
      <c r="N57" s="358">
        <f>SUMPRODUCT((事故データ!$AT$4:$AT$364=$K57)*(事故データ!$AE$4:$AE$364=N$13)*(事故データ!$V$4:$V$364=1))</f>
        <v>0</v>
      </c>
      <c r="O57" s="358">
        <f>SUMPRODUCT((事故データ!$AT$4:$AT$364=$K57)*(事故データ!$AE$4:$AE$364=O$13)*(事故データ!$V$4:$V$364=1))</f>
        <v>0</v>
      </c>
      <c r="P57" s="358">
        <f>SUMPRODUCT((事故データ!$AT$4:$AT$364=$K57)*(事故データ!$AE$4:$AE$364=P$13)*(事故データ!$V$4:$V$364=1))</f>
        <v>0</v>
      </c>
      <c r="Q57" s="442">
        <f>SUMPRODUCT((事故データ!$AT$4:$AT$364=$K57)*(事故データ!$AE$4:$AE$364=Q$13)*(事故データ!$V$4:$V$364=1))</f>
        <v>0</v>
      </c>
      <c r="S57" s="298"/>
      <c r="T57" s="298"/>
      <c r="U57" s="298"/>
      <c r="V57" s="298"/>
      <c r="W57" s="298"/>
      <c r="X57" s="298"/>
    </row>
    <row r="58" spans="1:24">
      <c r="A58" s="325"/>
      <c r="C58" s="531" t="str">
        <f t="shared" si="7"/>
        <v>縁石等道路設置物</v>
      </c>
      <c r="D58" s="699">
        <f t="shared" si="8"/>
        <v>1</v>
      </c>
      <c r="E58" s="358">
        <f>SUMPRODUCT((事故データ!$AU$4:$AU$364=$C58)*(事故データ!$AE$4:$AE$364=E$13)*(事故データ!$V$4:$V$364=1))</f>
        <v>0</v>
      </c>
      <c r="F58" s="358">
        <f>SUMPRODUCT((事故データ!$AU$4:$AU$364=$C58)*(事故データ!$AE$4:$AE$364=F$13)*(事故データ!$V$4:$V$364=1))</f>
        <v>0</v>
      </c>
      <c r="G58" s="358">
        <f>SUMPRODUCT((事故データ!$AU$4:$AU$364=$C58)*(事故データ!$AE$4:$AE$364=G$13)*(事故データ!$V$4:$V$364=1))</f>
        <v>0</v>
      </c>
      <c r="H58" s="358">
        <f>SUMPRODUCT((事故データ!$AU$4:$AU$364=$C58)*(事故データ!$AE$4:$AE$364=H$13)*(事故データ!$V$4:$V$364=1))</f>
        <v>1</v>
      </c>
      <c r="I58" s="442">
        <f>SUMPRODUCT((事故データ!$AU$4:$AU$364=$C58)*(事故データ!$AE$4:$AE$364=I$13)*(事故データ!$V$4:$V$364=1))</f>
        <v>0</v>
      </c>
      <c r="J58" s="298"/>
      <c r="K58" s="594" t="str">
        <f t="shared" si="9"/>
        <v>下部</v>
      </c>
      <c r="L58" s="356">
        <f t="shared" si="10"/>
        <v>0</v>
      </c>
      <c r="M58" s="700">
        <f>SUMPRODUCT((事故データ!$AT$4:$AT$364=$K58)*(事故データ!$AE$4:$AE$364=M$13)*(事故データ!$V$4:$V$364=1))</f>
        <v>0</v>
      </c>
      <c r="N58" s="358">
        <f>SUMPRODUCT((事故データ!$AT$4:$AT$364=$K58)*(事故データ!$AE$4:$AE$364=N$13)*(事故データ!$V$4:$V$364=1))</f>
        <v>0</v>
      </c>
      <c r="O58" s="358">
        <f>SUMPRODUCT((事故データ!$AT$4:$AT$364=$K58)*(事故データ!$AE$4:$AE$364=O$13)*(事故データ!$V$4:$V$364=1))</f>
        <v>0</v>
      </c>
      <c r="P58" s="358">
        <f>SUMPRODUCT((事故データ!$AT$4:$AT$364=$K58)*(事故データ!$AE$4:$AE$364=P$13)*(事故データ!$V$4:$V$364=1))</f>
        <v>0</v>
      </c>
      <c r="Q58" s="442">
        <f>SUMPRODUCT((事故データ!$AT$4:$AT$364=$K58)*(事故データ!$AE$4:$AE$364=Q$13)*(事故データ!$V$4:$V$364=1))</f>
        <v>0</v>
      </c>
      <c r="S58" s="298"/>
      <c r="T58" s="298"/>
      <c r="U58" s="306">
        <f>L58</f>
        <v>0</v>
      </c>
      <c r="V58" s="298"/>
      <c r="W58" s="298"/>
      <c r="X58" s="298"/>
    </row>
    <row r="59" spans="1:24">
      <c r="A59" s="325"/>
      <c r="C59" s="531" t="str">
        <f t="shared" si="7"/>
        <v>花壇等低い設置物</v>
      </c>
      <c r="D59" s="699">
        <f t="shared" si="8"/>
        <v>0</v>
      </c>
      <c r="E59" s="358">
        <f>SUMPRODUCT((事故データ!$AU$4:$AU$364=$C59)*(事故データ!$AE$4:$AE$364=E$13)*(事故データ!$V$4:$V$364=1))</f>
        <v>0</v>
      </c>
      <c r="F59" s="358">
        <f>SUMPRODUCT((事故データ!$AU$4:$AU$364=$C59)*(事故データ!$AE$4:$AE$364=F$13)*(事故データ!$V$4:$V$364=1))</f>
        <v>0</v>
      </c>
      <c r="G59" s="358">
        <f>SUMPRODUCT((事故データ!$AU$4:$AU$364=$C59)*(事故データ!$AE$4:$AE$364=G$13)*(事故データ!$V$4:$V$364=1))</f>
        <v>0</v>
      </c>
      <c r="H59" s="358">
        <f>SUMPRODUCT((事故データ!$AU$4:$AU$364=$C59)*(事故データ!$AE$4:$AE$364=H$13)*(事故データ!$V$4:$V$364=1))</f>
        <v>0</v>
      </c>
      <c r="I59" s="442">
        <f>SUMPRODUCT((事故データ!$AU$4:$AU$364=$C59)*(事故データ!$AE$4:$AE$364=I$13)*(事故データ!$V$4:$V$364=1))</f>
        <v>0</v>
      </c>
      <c r="J59" s="298"/>
      <c r="K59" s="594" t="str">
        <f t="shared" si="9"/>
        <v>その他</v>
      </c>
      <c r="L59" s="356">
        <f t="shared" si="10"/>
        <v>0</v>
      </c>
      <c r="M59" s="700">
        <f>SUMPRODUCT((事故データ!$AT$4:$AT$364=$K59)*(事故データ!$AE$4:$AE$364=M$13)*(事故データ!$V$4:$V$364=1))</f>
        <v>0</v>
      </c>
      <c r="N59" s="358">
        <f>SUMPRODUCT((事故データ!$AT$4:$AT$364=$K59)*(事故データ!$AE$4:$AE$364=N$13)*(事故データ!$V$4:$V$364=1))</f>
        <v>0</v>
      </c>
      <c r="O59" s="358">
        <f>SUMPRODUCT((事故データ!$AT$4:$AT$364=$K59)*(事故データ!$AE$4:$AE$364=O$13)*(事故データ!$V$4:$V$364=1))</f>
        <v>0</v>
      </c>
      <c r="P59" s="358">
        <f>SUMPRODUCT((事故データ!$AT$4:$AT$364=$K59)*(事故データ!$AE$4:$AE$364=P$13)*(事故データ!$V$4:$V$364=1))</f>
        <v>0</v>
      </c>
      <c r="Q59" s="442">
        <f>SUMPRODUCT((事故データ!$AT$4:$AT$364=$K59)*(事故データ!$AE$4:$AE$364=Q$13)*(事故データ!$V$4:$V$364=1))</f>
        <v>0</v>
      </c>
      <c r="S59" s="298"/>
      <c r="T59" s="298"/>
      <c r="U59" s="298"/>
      <c r="V59" s="298"/>
      <c r="W59" s="298"/>
      <c r="X59" s="298"/>
    </row>
    <row r="60" spans="1:24">
      <c r="A60" s="325"/>
      <c r="C60" s="531" t="str">
        <f t="shared" si="7"/>
        <v>屋根.軒.庇等高所設置物</v>
      </c>
      <c r="D60" s="699">
        <f t="shared" si="8"/>
        <v>6</v>
      </c>
      <c r="E60" s="358">
        <f>SUMPRODUCT((事故データ!$AU$4:$AU$364=$C60)*(事故データ!$AE$4:$AE$364=E$13)*(事故データ!$V$4:$V$364=1))</f>
        <v>1</v>
      </c>
      <c r="F60" s="358">
        <f>SUMPRODUCT((事故データ!$AU$4:$AU$364=$C60)*(事故データ!$AE$4:$AE$364=F$13)*(事故データ!$V$4:$V$364=1))</f>
        <v>2</v>
      </c>
      <c r="G60" s="358">
        <f>SUMPRODUCT((事故データ!$AU$4:$AU$364=$C60)*(事故データ!$AE$4:$AE$364=G$13)*(事故データ!$V$4:$V$364=1))</f>
        <v>1</v>
      </c>
      <c r="H60" s="358">
        <f>SUMPRODUCT((事故データ!$AU$4:$AU$364=$C60)*(事故データ!$AE$4:$AE$364=H$13)*(事故データ!$V$4:$V$364=1))</f>
        <v>2</v>
      </c>
      <c r="I60" s="442">
        <f>SUMPRODUCT((事故データ!$AU$4:$AU$364=$C60)*(事故データ!$AE$4:$AE$364=I$13)*(事故データ!$V$4:$V$364=1))</f>
        <v>0</v>
      </c>
      <c r="J60" s="298"/>
      <c r="K60" s="611" t="str">
        <f t="shared" si="9"/>
        <v>不明</v>
      </c>
      <c r="L60" s="369">
        <f t="shared" si="10"/>
        <v>0</v>
      </c>
      <c r="M60" s="701">
        <f>SUMPRODUCT((事故データ!$AT$4:$AT$364=$K60)*(事故データ!$AE$4:$AE$364=M$13)*(事故データ!$V$4:$V$364=1))</f>
        <v>0</v>
      </c>
      <c r="N60" s="371">
        <f>SUMPRODUCT((事故データ!$AT$4:$AT$364=$K60)*(事故データ!$AE$4:$AE$364=N$13)*(事故データ!$V$4:$V$364=1))</f>
        <v>0</v>
      </c>
      <c r="O60" s="371">
        <f>SUMPRODUCT((事故データ!$AT$4:$AT$364=$K60)*(事故データ!$AE$4:$AE$364=O$13)*(事故データ!$V$4:$V$364=1))</f>
        <v>0</v>
      </c>
      <c r="P60" s="371">
        <f>SUMPRODUCT((事故データ!$AT$4:$AT$364=$K60)*(事故データ!$AE$4:$AE$364=P$13)*(事故データ!$V$4:$V$364=1))</f>
        <v>0</v>
      </c>
      <c r="Q60" s="443">
        <f>SUMPRODUCT((事故データ!$AT$4:$AT$364=$K60)*(事故データ!$AE$4:$AE$364=Q$13)*(事故データ!$V$4:$V$364=1))</f>
        <v>0</v>
      </c>
      <c r="S60" s="298"/>
      <c r="T60" s="309" t="str">
        <f>K59</f>
        <v>その他</v>
      </c>
      <c r="U60" s="306">
        <f>L59</f>
        <v>0</v>
      </c>
      <c r="V60" s="298"/>
      <c r="W60" s="298"/>
      <c r="X60" s="298"/>
    </row>
    <row r="61" spans="1:24">
      <c r="A61" s="325"/>
      <c r="C61" s="531" t="str">
        <f t="shared" si="7"/>
        <v>街路樹等高所物</v>
      </c>
      <c r="D61" s="699">
        <f t="shared" si="8"/>
        <v>0</v>
      </c>
      <c r="E61" s="358">
        <f>SUMPRODUCT((事故データ!$AU$4:$AU$364=$C61)*(事故データ!$AE$4:$AE$364=E$13)*(事故データ!$V$4:$V$364=1))</f>
        <v>0</v>
      </c>
      <c r="F61" s="358">
        <f>SUMPRODUCT((事故データ!$AU$4:$AU$364=$C61)*(事故データ!$AE$4:$AE$364=F$13)*(事故データ!$V$4:$V$364=1))</f>
        <v>0</v>
      </c>
      <c r="G61" s="358">
        <f>SUMPRODUCT((事故データ!$AU$4:$AU$364=$C61)*(事故データ!$AE$4:$AE$364=G$13)*(事故データ!$V$4:$V$364=1))</f>
        <v>0</v>
      </c>
      <c r="H61" s="358">
        <f>SUMPRODUCT((事故データ!$AU$4:$AU$364=$C61)*(事故データ!$AE$4:$AE$364=H$13)*(事故データ!$V$4:$V$364=1))</f>
        <v>0</v>
      </c>
      <c r="I61" s="442">
        <f>SUMPRODUCT((事故データ!$AU$4:$AU$364=$C61)*(事故データ!$AE$4:$AE$364=I$13)*(事故データ!$V$4:$V$364=1))</f>
        <v>0</v>
      </c>
      <c r="J61" s="298"/>
    </row>
    <row r="62" spans="1:24">
      <c r="A62" s="325"/>
      <c r="C62" s="531" t="str">
        <f t="shared" si="7"/>
        <v>ボックス等設置物</v>
      </c>
      <c r="D62" s="699">
        <f t="shared" si="8"/>
        <v>0</v>
      </c>
      <c r="E62" s="358">
        <f>SUMPRODUCT((事故データ!$AU$4:$AU$364=$C62)*(事故データ!$AE$4:$AE$364=E$13)*(事故データ!$V$4:$V$364=1))</f>
        <v>0</v>
      </c>
      <c r="F62" s="358">
        <f>SUMPRODUCT((事故データ!$AU$4:$AU$364=$C62)*(事故データ!$AE$4:$AE$364=F$13)*(事故データ!$V$4:$V$364=1))</f>
        <v>0</v>
      </c>
      <c r="G62" s="358">
        <f>SUMPRODUCT((事故データ!$AU$4:$AU$364=$C62)*(事故データ!$AE$4:$AE$364=G$13)*(事故データ!$V$4:$V$364=1))</f>
        <v>0</v>
      </c>
      <c r="H62" s="358">
        <f>SUMPRODUCT((事故データ!$AU$4:$AU$364=$C62)*(事故データ!$AE$4:$AE$364=H$13)*(事故データ!$V$4:$V$364=1))</f>
        <v>0</v>
      </c>
      <c r="I62" s="442">
        <f>SUMPRODUCT((事故データ!$AU$4:$AU$364=$C62)*(事故データ!$AE$4:$AE$364=I$13)*(事故データ!$V$4:$V$364=1))</f>
        <v>0</v>
      </c>
      <c r="J62" s="298"/>
    </row>
    <row r="63" spans="1:24">
      <c r="A63" s="325"/>
      <c r="C63" s="531" t="str">
        <f t="shared" si="7"/>
        <v>フォークリフト</v>
      </c>
      <c r="D63" s="699">
        <f t="shared" si="8"/>
        <v>0</v>
      </c>
      <c r="E63" s="358">
        <f>SUMPRODUCT((事故データ!$AU$4:$AU$364=$C63)*(事故データ!$AE$4:$AE$364=E$13)*(事故データ!$V$4:$V$364=1))</f>
        <v>0</v>
      </c>
      <c r="F63" s="358">
        <f>SUMPRODUCT((事故データ!$AU$4:$AU$364=$C63)*(事故データ!$AE$4:$AE$364=F$13)*(事故データ!$V$4:$V$364=1))</f>
        <v>0</v>
      </c>
      <c r="G63" s="358">
        <f>SUMPRODUCT((事故データ!$AU$4:$AU$364=$C63)*(事故データ!$AE$4:$AE$364=G$13)*(事故データ!$V$4:$V$364=1))</f>
        <v>0</v>
      </c>
      <c r="H63" s="358">
        <f>SUMPRODUCT((事故データ!$AU$4:$AU$364=$C63)*(事故データ!$AE$4:$AE$364=H$13)*(事故データ!$V$4:$V$364=1))</f>
        <v>0</v>
      </c>
      <c r="I63" s="442">
        <f>SUMPRODUCT((事故データ!$AU$4:$AU$364=$C63)*(事故データ!$AE$4:$AE$364=I$13)*(事故データ!$V$4:$V$364=1))</f>
        <v>0</v>
      </c>
      <c r="J63" s="298"/>
    </row>
    <row r="64" spans="1:24">
      <c r="A64" s="325"/>
      <c r="C64" s="531" t="str">
        <f t="shared" si="7"/>
        <v>飛散飛来・倒壊物等</v>
      </c>
      <c r="D64" s="699">
        <f t="shared" si="8"/>
        <v>0</v>
      </c>
      <c r="E64" s="358">
        <f>SUMPRODUCT((事故データ!$AU$4:$AU$364=$C64)*(事故データ!$AE$4:$AE$364=E$13)*(事故データ!$V$4:$V$364=1))</f>
        <v>0</v>
      </c>
      <c r="F64" s="358">
        <f>SUMPRODUCT((事故データ!$AU$4:$AU$364=$C64)*(事故データ!$AE$4:$AE$364=F$13)*(事故データ!$V$4:$V$364=1))</f>
        <v>0</v>
      </c>
      <c r="G64" s="358">
        <f>SUMPRODUCT((事故データ!$AU$4:$AU$364=$C64)*(事故データ!$AE$4:$AE$364=G$13)*(事故データ!$V$4:$V$364=1))</f>
        <v>0</v>
      </c>
      <c r="H64" s="358">
        <f>SUMPRODUCT((事故データ!$AU$4:$AU$364=$C64)*(事故データ!$AE$4:$AE$364=H$13)*(事故データ!$V$4:$V$364=1))</f>
        <v>0</v>
      </c>
      <c r="I64" s="442">
        <f>SUMPRODUCT((事故データ!$AU$4:$AU$364=$C64)*(事故データ!$AE$4:$AE$364=I$13)*(事故データ!$V$4:$V$364=1))</f>
        <v>0</v>
      </c>
      <c r="J64" s="298"/>
    </row>
    <row r="65" spans="1:17">
      <c r="A65" s="325"/>
      <c r="C65" s="531" t="str">
        <f t="shared" si="7"/>
        <v>不明</v>
      </c>
      <c r="D65" s="699">
        <f t="shared" si="8"/>
        <v>0</v>
      </c>
      <c r="E65" s="358">
        <f>SUMPRODUCT((事故データ!$AU$4:$AU$364=$C65)*(事故データ!$AE$4:$AE$364=E$13)*(事故データ!$V$4:$V$364=1))</f>
        <v>0</v>
      </c>
      <c r="F65" s="358">
        <f>SUMPRODUCT((事故データ!$AU$4:$AU$364=$C65)*(事故データ!$AE$4:$AE$364=F$13)*(事故データ!$V$4:$V$364=1))</f>
        <v>0</v>
      </c>
      <c r="G65" s="358">
        <f>SUMPRODUCT((事故データ!$AU$4:$AU$364=$C65)*(事故データ!$AE$4:$AE$364=G$13)*(事故データ!$V$4:$V$364=1))</f>
        <v>0</v>
      </c>
      <c r="H65" s="358">
        <f>SUMPRODUCT((事故データ!$AU$4:$AU$364=$C65)*(事故データ!$AE$4:$AE$364=H$13)*(事故データ!$V$4:$V$364=1))</f>
        <v>0</v>
      </c>
      <c r="I65" s="442">
        <f>SUMPRODUCT((事故データ!$AU$4:$AU$364=$C65)*(事故データ!$AE$4:$AE$364=I$13)*(事故データ!$V$4:$V$364=1))</f>
        <v>0</v>
      </c>
      <c r="J65" s="298"/>
    </row>
    <row r="66" spans="1:17">
      <c r="A66" s="325"/>
      <c r="C66" s="533" t="str">
        <f t="shared" si="7"/>
        <v>その他</v>
      </c>
      <c r="D66" s="704">
        <f t="shared" si="8"/>
        <v>0</v>
      </c>
      <c r="E66" s="371">
        <f>SUMPRODUCT((事故データ!$AU$4:$AU$364=$C66)*(事故データ!$AE$4:$AE$364=E$13)*(事故データ!$V$4:$V$364=1))</f>
        <v>0</v>
      </c>
      <c r="F66" s="371">
        <f>SUMPRODUCT((事故データ!$AU$4:$AU$364=$C66)*(事故データ!$AE$4:$AE$364=F$13)*(事故データ!$V$4:$V$364=1))</f>
        <v>0</v>
      </c>
      <c r="G66" s="371">
        <f>SUMPRODUCT((事故データ!$AU$4:$AU$364=$C66)*(事故データ!$AE$4:$AE$364=G$13)*(事故データ!$V$4:$V$364=1))</f>
        <v>0</v>
      </c>
      <c r="H66" s="371">
        <f>SUMPRODUCT((事故データ!$AU$4:$AU$364=$C66)*(事故データ!$AE$4:$AE$364=H$13)*(事故データ!$V$4:$V$364=1))</f>
        <v>0</v>
      </c>
      <c r="I66" s="443">
        <f>SUMPRODUCT((事故データ!$AU$4:$AU$364=$C66)*(事故データ!$AE$4:$AE$364=I$13)*(事故データ!$V$4:$V$364=1))</f>
        <v>0</v>
      </c>
      <c r="J66" s="298"/>
    </row>
    <row r="67" spans="1:17">
      <c r="A67" s="325"/>
      <c r="C67" s="437"/>
      <c r="D67" s="705"/>
      <c r="E67" s="306"/>
      <c r="F67" s="306"/>
      <c r="G67" s="306"/>
      <c r="H67" s="306"/>
      <c r="I67" s="306"/>
      <c r="J67" s="298"/>
    </row>
    <row r="68" spans="1:17">
      <c r="A68" s="5" t="s">
        <v>248</v>
      </c>
    </row>
    <row r="69" spans="1:17" ht="17.45" customHeight="1">
      <c r="A69" s="325"/>
      <c r="C69" s="437"/>
      <c r="D69" s="437"/>
      <c r="E69" s="438"/>
      <c r="F69" s="438"/>
      <c r="G69" s="438"/>
      <c r="H69" s="438"/>
      <c r="I69" s="438"/>
    </row>
    <row r="70" spans="1:17" ht="17.45" customHeight="1" thickBot="1">
      <c r="A70" s="325"/>
      <c r="B70" s="1130">
        <v>3</v>
      </c>
      <c r="C70" s="720" t="s">
        <v>347</v>
      </c>
      <c r="D70" s="721" t="s">
        <v>1353</v>
      </c>
      <c r="E70" s="722">
        <v>1</v>
      </c>
      <c r="F70" s="722">
        <v>2</v>
      </c>
      <c r="G70" s="722">
        <v>3</v>
      </c>
      <c r="H70" s="722">
        <v>4</v>
      </c>
      <c r="I70" s="722">
        <v>5</v>
      </c>
      <c r="K70" s="326" t="s">
        <v>1340</v>
      </c>
    </row>
    <row r="71" spans="1:17" ht="20.25" thickTop="1" thickBot="1">
      <c r="A71" s="325"/>
      <c r="C71" s="298" t="s">
        <v>1339</v>
      </c>
      <c r="D71" s="298"/>
      <c r="E71" s="298"/>
      <c r="F71" s="298"/>
      <c r="G71" s="298"/>
      <c r="H71" s="298"/>
      <c r="I71" s="298"/>
      <c r="K71" s="723">
        <v>5</v>
      </c>
    </row>
    <row r="72" spans="1:17" ht="43.5" customHeight="1" thickTop="1">
      <c r="A72" s="325"/>
      <c r="C72" s="541" t="s">
        <v>334</v>
      </c>
      <c r="D72" s="340" t="s">
        <v>1333</v>
      </c>
      <c r="E72" s="724">
        <f t="shared" ref="E72:I73" si="11">M42</f>
        <v>20</v>
      </c>
      <c r="F72" s="706">
        <f t="shared" si="11"/>
        <v>30</v>
      </c>
      <c r="G72" s="706">
        <f t="shared" si="11"/>
        <v>40</v>
      </c>
      <c r="H72" s="706">
        <f t="shared" si="11"/>
        <v>50</v>
      </c>
      <c r="I72" s="707">
        <f t="shared" si="11"/>
        <v>60</v>
      </c>
    </row>
    <row r="73" spans="1:17" ht="21.4" customHeight="1">
      <c r="A73" s="325"/>
      <c r="C73" s="608" t="s">
        <v>6</v>
      </c>
      <c r="D73" s="715">
        <f>SUM(E73:I73)</f>
        <v>31</v>
      </c>
      <c r="E73" s="716">
        <f t="shared" si="11"/>
        <v>2</v>
      </c>
      <c r="F73" s="717">
        <f t="shared" si="11"/>
        <v>7</v>
      </c>
      <c r="G73" s="718">
        <f t="shared" si="11"/>
        <v>12</v>
      </c>
      <c r="H73" s="718">
        <f t="shared" si="11"/>
        <v>7</v>
      </c>
      <c r="I73" s="719">
        <f t="shared" si="11"/>
        <v>3</v>
      </c>
      <c r="K73" s="725" t="s">
        <v>1354</v>
      </c>
      <c r="L73" s="726">
        <f ca="1">LOOKUP(K71,$E$70:$I$72,$E$72:$I$72)</f>
        <v>60</v>
      </c>
      <c r="M73" s="298"/>
      <c r="N73" s="1176" t="s">
        <v>1177</v>
      </c>
      <c r="O73" s="1176"/>
      <c r="P73" s="727">
        <f ca="1">L74</f>
        <v>3</v>
      </c>
      <c r="Q73" s="298"/>
    </row>
    <row r="74" spans="1:17">
      <c r="A74" s="325"/>
      <c r="C74" s="388" t="s">
        <v>310</v>
      </c>
      <c r="D74" s="338">
        <f>SUM(D75:D90)</f>
        <v>31</v>
      </c>
      <c r="E74" s="488">
        <f t="shared" ref="E74:I74" si="12">SUM(E75:E90)</f>
        <v>2</v>
      </c>
      <c r="F74" s="391">
        <f t="shared" si="12"/>
        <v>7</v>
      </c>
      <c r="G74" s="694">
        <f t="shared" si="12"/>
        <v>12</v>
      </c>
      <c r="H74" s="694">
        <f t="shared" si="12"/>
        <v>7</v>
      </c>
      <c r="I74" s="695">
        <f t="shared" si="12"/>
        <v>3</v>
      </c>
      <c r="K74" s="404" t="s">
        <v>338</v>
      </c>
      <c r="L74" s="728">
        <f ca="1">SUM(L75:L90)</f>
        <v>3</v>
      </c>
      <c r="M74" s="298"/>
      <c r="N74" s="306">
        <f ca="1">L75</f>
        <v>0</v>
      </c>
      <c r="O74" s="299">
        <f ca="1">L76</f>
        <v>1</v>
      </c>
      <c r="P74" s="307">
        <f ca="1">L77</f>
        <v>0</v>
      </c>
      <c r="Q74" s="298"/>
    </row>
    <row r="75" spans="1:17">
      <c r="A75" s="325"/>
      <c r="C75" s="609" t="str">
        <f t="shared" ref="C75:C90" si="13">K45</f>
        <v>前部左角</v>
      </c>
      <c r="D75" s="413">
        <f t="shared" ref="D75:D90" si="14">SUM(E75:I75)</f>
        <v>0</v>
      </c>
      <c r="E75" s="698">
        <f>SUMPRODUCT((事故データ!$AT$4:$AT$364=$C75)*(事故データ!$AE$4:$AE$364=E$72)*(事故データ!$V$4:$V$364=1))</f>
        <v>0</v>
      </c>
      <c r="F75" s="415">
        <f>SUMPRODUCT((事故データ!$AT$4:$AT$364=$C75)*(事故データ!$AE$4:$AE$364=F$72)*(事故データ!$V$4:$V$364=1))</f>
        <v>0</v>
      </c>
      <c r="G75" s="415">
        <f>SUMPRODUCT((事故データ!$AT$4:$AT$364=$C75)*(事故データ!$AE$4:$AE$364=G$72)*(事故データ!$V$4:$V$364=1))</f>
        <v>0</v>
      </c>
      <c r="H75" s="415">
        <f>SUMPRODUCT((事故データ!$AT$4:$AT$364=$C75)*(事故データ!$AE$4:$AE$364=H$72)*(事故データ!$V$4:$V$364=1))</f>
        <v>0</v>
      </c>
      <c r="I75" s="450">
        <f>SUMPRODUCT((事故データ!$AT$4:$AT$364=$C75)*(事故データ!$AE$4:$AE$364=I$72)*(事故データ!$V$4:$V$364=1))</f>
        <v>0</v>
      </c>
      <c r="K75" s="729" t="str">
        <f t="shared" ref="K75:K90" si="15">C75</f>
        <v>前部左角</v>
      </c>
      <c r="L75" s="730">
        <f ca="1">SUMPRODUCT((事故データ!$AT$4:$AT$364=$K75)*(事故データ!$AE$4:$AE$364=L$73)*(事故データ!$V$4:$V$364=1))</f>
        <v>0</v>
      </c>
      <c r="M75" s="298"/>
      <c r="N75" s="299">
        <f ca="1">L81</f>
        <v>0</v>
      </c>
      <c r="O75" s="298"/>
      <c r="P75" s="299">
        <f ca="1">L84</f>
        <v>0</v>
      </c>
      <c r="Q75" s="298"/>
    </row>
    <row r="76" spans="1:17">
      <c r="A76" s="325"/>
      <c r="C76" s="594" t="str">
        <f t="shared" si="13"/>
        <v>前部</v>
      </c>
      <c r="D76" s="356">
        <f t="shared" si="14"/>
        <v>3</v>
      </c>
      <c r="E76" s="700">
        <f>SUMPRODUCT((事故データ!$AT$4:$AT$364=$C76)*(事故データ!$AE$4:$AE$364=E$72)*(事故データ!$V$4:$V$364=1))</f>
        <v>0</v>
      </c>
      <c r="F76" s="358">
        <f>SUMPRODUCT((事故データ!$AT$4:$AT$364=$C76)*(事故データ!$AE$4:$AE$364=F$72)*(事故データ!$V$4:$V$364=1))</f>
        <v>1</v>
      </c>
      <c r="G76" s="358">
        <f>SUMPRODUCT((事故データ!$AT$4:$AT$364=$C76)*(事故データ!$AE$4:$AE$364=G$72)*(事故データ!$V$4:$V$364=1))</f>
        <v>0</v>
      </c>
      <c r="H76" s="358">
        <f>SUMPRODUCT((事故データ!$AT$4:$AT$364=$C76)*(事故データ!$AE$4:$AE$364=H$72)*(事故データ!$V$4:$V$364=1))</f>
        <v>1</v>
      </c>
      <c r="I76" s="442">
        <f>SUMPRODUCT((事故データ!$AT$4:$AT$364=$C76)*(事故データ!$AE$4:$AE$364=I$72)*(事故データ!$V$4:$V$364=1))</f>
        <v>1</v>
      </c>
      <c r="K76" s="731" t="str">
        <f t="shared" si="15"/>
        <v>前部</v>
      </c>
      <c r="L76" s="732">
        <f ca="1">SUMPRODUCT((事故データ!$AT$4:$AT$364=$K76)*(事故データ!$AE$4:$AE$364=L$73)*(事故データ!$V$4:$V$364=1))</f>
        <v>1</v>
      </c>
      <c r="M76" s="298"/>
      <c r="N76" s="310"/>
      <c r="O76" s="298"/>
      <c r="P76" s="310"/>
      <c r="Q76" s="298"/>
    </row>
    <row r="77" spans="1:17" ht="18.75" customHeight="1">
      <c r="A77" s="325"/>
      <c r="C77" s="594" t="str">
        <f t="shared" si="13"/>
        <v>前部右角</v>
      </c>
      <c r="D77" s="356">
        <f t="shared" si="14"/>
        <v>2</v>
      </c>
      <c r="E77" s="700">
        <f>SUMPRODUCT((事故データ!$AT$4:$AT$364=$C77)*(事故データ!$AE$4:$AE$364=E$72)*(事故データ!$V$4:$V$364=1))</f>
        <v>0</v>
      </c>
      <c r="F77" s="358">
        <f>SUMPRODUCT((事故データ!$AT$4:$AT$364=$C77)*(事故データ!$AE$4:$AE$364=F$72)*(事故データ!$V$4:$V$364=1))</f>
        <v>0</v>
      </c>
      <c r="G77" s="358">
        <f>SUMPRODUCT((事故データ!$AT$4:$AT$364=$C77)*(事故データ!$AE$4:$AE$364=G$72)*(事故データ!$V$4:$V$364=1))</f>
        <v>1</v>
      </c>
      <c r="H77" s="358">
        <f>SUMPRODUCT((事故データ!$AT$4:$AT$364=$C77)*(事故データ!$AE$4:$AE$364=H$72)*(事故データ!$V$4:$V$364=1))</f>
        <v>1</v>
      </c>
      <c r="I77" s="442">
        <f>SUMPRODUCT((事故データ!$AT$4:$AT$364=$C77)*(事故データ!$AE$4:$AE$364=I$72)*(事故データ!$V$4:$V$364=1))</f>
        <v>0</v>
      </c>
      <c r="K77" s="731" t="str">
        <f t="shared" si="15"/>
        <v>前部右角</v>
      </c>
      <c r="L77" s="732">
        <f ca="1">SUMPRODUCT((事故データ!$AT$4:$AT$364=$K77)*(事故データ!$AE$4:$AE$364=L$73)*(事故データ!$V$4:$V$364=1))</f>
        <v>0</v>
      </c>
      <c r="M77" s="298"/>
      <c r="N77" s="299"/>
      <c r="O77" s="298"/>
      <c r="P77" s="299">
        <f ca="1">L85</f>
        <v>0</v>
      </c>
      <c r="Q77" s="298"/>
    </row>
    <row r="78" spans="1:17">
      <c r="A78" s="325"/>
      <c r="C78" s="594" t="str">
        <f t="shared" si="13"/>
        <v>後部左角</v>
      </c>
      <c r="D78" s="356">
        <f t="shared" si="14"/>
        <v>4</v>
      </c>
      <c r="E78" s="700">
        <f>SUMPRODUCT((事故データ!$AT$4:$AT$364=$C78)*(事故データ!$AE$4:$AE$364=E$72)*(事故データ!$V$4:$V$364=1))</f>
        <v>0</v>
      </c>
      <c r="F78" s="358">
        <f>SUMPRODUCT((事故データ!$AT$4:$AT$364=$C78)*(事故データ!$AE$4:$AE$364=F$72)*(事故データ!$V$4:$V$364=1))</f>
        <v>1</v>
      </c>
      <c r="G78" s="358">
        <f>SUMPRODUCT((事故データ!$AT$4:$AT$364=$C78)*(事故データ!$AE$4:$AE$364=G$72)*(事故データ!$V$4:$V$364=1))</f>
        <v>3</v>
      </c>
      <c r="H78" s="358">
        <f>SUMPRODUCT((事故データ!$AT$4:$AT$364=$C78)*(事故データ!$AE$4:$AE$364=H$72)*(事故データ!$V$4:$V$364=1))</f>
        <v>0</v>
      </c>
      <c r="I78" s="442">
        <f>SUMPRODUCT((事故データ!$AT$4:$AT$364=$C78)*(事故データ!$AE$4:$AE$364=I$72)*(事故データ!$V$4:$V$364=1))</f>
        <v>0</v>
      </c>
      <c r="K78" s="731" t="str">
        <f t="shared" si="15"/>
        <v>後部左角</v>
      </c>
      <c r="L78" s="732">
        <f ca="1">SUMPRODUCT((事故データ!$AT$4:$AT$364=$K78)*(事故データ!$AE$4:$AE$364=L$73)*(事故データ!$V$4:$V$364=1))</f>
        <v>0</v>
      </c>
      <c r="M78" s="298"/>
      <c r="N78" s="299">
        <f ca="1">L82</f>
        <v>0</v>
      </c>
      <c r="O78" s="298"/>
      <c r="P78" s="299">
        <f ca="1">L85</f>
        <v>0</v>
      </c>
      <c r="Q78" s="298"/>
    </row>
    <row r="79" spans="1:17">
      <c r="A79" s="325"/>
      <c r="C79" s="594" t="str">
        <f t="shared" si="13"/>
        <v>後部</v>
      </c>
      <c r="D79" s="356">
        <f t="shared" si="14"/>
        <v>2</v>
      </c>
      <c r="E79" s="700">
        <f>SUMPRODUCT((事故データ!$AT$4:$AT$364=$C79)*(事故データ!$AE$4:$AE$364=E$72)*(事故データ!$V$4:$V$364=1))</f>
        <v>0</v>
      </c>
      <c r="F79" s="358">
        <f>SUMPRODUCT((事故データ!$AT$4:$AT$364=$C79)*(事故データ!$AE$4:$AE$364=F$72)*(事故データ!$V$4:$V$364=1))</f>
        <v>0</v>
      </c>
      <c r="G79" s="358">
        <f>SUMPRODUCT((事故データ!$AT$4:$AT$364=$C79)*(事故データ!$AE$4:$AE$364=G$72)*(事故データ!$V$4:$V$364=1))</f>
        <v>0</v>
      </c>
      <c r="H79" s="358">
        <f>SUMPRODUCT((事故データ!$AT$4:$AT$364=$C79)*(事故データ!$AE$4:$AE$364=H$72)*(事故データ!$V$4:$V$364=1))</f>
        <v>1</v>
      </c>
      <c r="I79" s="442">
        <f>SUMPRODUCT((事故データ!$AT$4:$AT$364=$C79)*(事故データ!$AE$4:$AE$364=I$72)*(事故データ!$V$4:$V$364=1))</f>
        <v>1</v>
      </c>
      <c r="K79" s="731" t="str">
        <f t="shared" si="15"/>
        <v>後部</v>
      </c>
      <c r="L79" s="732">
        <f ca="1">SUMPRODUCT((事故データ!$AT$4:$AT$364=$K79)*(事故データ!$AE$4:$AE$364=L$73)*(事故データ!$V$4:$V$364=1))</f>
        <v>1</v>
      </c>
      <c r="M79" s="298"/>
      <c r="N79" s="310"/>
      <c r="O79" s="298"/>
      <c r="P79" s="310"/>
      <c r="Q79" s="298"/>
    </row>
    <row r="80" spans="1:17">
      <c r="A80" s="325"/>
      <c r="C80" s="594" t="str">
        <f t="shared" si="13"/>
        <v>後部右角</v>
      </c>
      <c r="D80" s="356">
        <f t="shared" si="14"/>
        <v>7</v>
      </c>
      <c r="E80" s="700">
        <f>SUMPRODUCT((事故データ!$AT$4:$AT$364=$C80)*(事故データ!$AE$4:$AE$364=E$72)*(事故データ!$V$4:$V$364=1))</f>
        <v>1</v>
      </c>
      <c r="F80" s="358">
        <f>SUMPRODUCT((事故データ!$AT$4:$AT$364=$C80)*(事故データ!$AE$4:$AE$364=F$72)*(事故データ!$V$4:$V$364=1))</f>
        <v>0</v>
      </c>
      <c r="G80" s="358">
        <f>SUMPRODUCT((事故データ!$AT$4:$AT$364=$C80)*(事故データ!$AE$4:$AE$364=G$72)*(事故データ!$V$4:$V$364=1))</f>
        <v>6</v>
      </c>
      <c r="H80" s="358">
        <f>SUMPRODUCT((事故データ!$AT$4:$AT$364=$C80)*(事故データ!$AE$4:$AE$364=H$72)*(事故データ!$V$4:$V$364=1))</f>
        <v>0</v>
      </c>
      <c r="I80" s="442">
        <f>SUMPRODUCT((事故データ!$AT$4:$AT$364=$C80)*(事故データ!$AE$4:$AE$364=I$72)*(事故データ!$V$4:$V$364=1))</f>
        <v>0</v>
      </c>
      <c r="K80" s="731" t="str">
        <f t="shared" si="15"/>
        <v>後部右角</v>
      </c>
      <c r="L80" s="732">
        <f ca="1">SUMPRODUCT((事故データ!$AT$4:$AT$364=$K80)*(事故データ!$AE$4:$AE$364=L$73)*(事故データ!$V$4:$V$364=1))</f>
        <v>0</v>
      </c>
      <c r="M80" s="298"/>
      <c r="N80" s="311">
        <f ca="1">L83</f>
        <v>1</v>
      </c>
      <c r="O80" s="298"/>
      <c r="P80" s="299">
        <f ca="1">L86</f>
        <v>0</v>
      </c>
      <c r="Q80" s="298"/>
    </row>
    <row r="81" spans="1:17">
      <c r="A81" s="325"/>
      <c r="C81" s="594" t="str">
        <f t="shared" si="13"/>
        <v>左側面前</v>
      </c>
      <c r="D81" s="356">
        <f t="shared" si="14"/>
        <v>1</v>
      </c>
      <c r="E81" s="700">
        <f>SUMPRODUCT((事故データ!$AT$4:$AT$364=$C81)*(事故データ!$AE$4:$AE$364=E$72)*(事故データ!$V$4:$V$364=1))</f>
        <v>0</v>
      </c>
      <c r="F81" s="358">
        <f>SUMPRODUCT((事故データ!$AT$4:$AT$364=$C81)*(事故データ!$AE$4:$AE$364=F$72)*(事故データ!$V$4:$V$364=1))</f>
        <v>1</v>
      </c>
      <c r="G81" s="358">
        <f>SUMPRODUCT((事故データ!$AT$4:$AT$364=$C81)*(事故データ!$AE$4:$AE$364=G$72)*(事故データ!$V$4:$V$364=1))</f>
        <v>0</v>
      </c>
      <c r="H81" s="358">
        <f>SUMPRODUCT((事故データ!$AT$4:$AT$364=$C81)*(事故データ!$AE$4:$AE$364=H$72)*(事故データ!$V$4:$V$364=1))</f>
        <v>0</v>
      </c>
      <c r="I81" s="442">
        <f>SUMPRODUCT((事故データ!$AT$4:$AT$364=$C81)*(事故データ!$AE$4:$AE$364=I$72)*(事故データ!$V$4:$V$364=1))</f>
        <v>0</v>
      </c>
      <c r="K81" s="731" t="str">
        <f t="shared" si="15"/>
        <v>左側面前</v>
      </c>
      <c r="L81" s="732">
        <f ca="1">SUMPRODUCT((事故データ!$AT$4:$AT$364=$K81)*(事故データ!$AE$4:$AE$364=L$73)*(事故データ!$V$4:$V$364=1))</f>
        <v>0</v>
      </c>
      <c r="M81" s="298"/>
      <c r="N81" s="311">
        <f ca="1">L78</f>
        <v>0</v>
      </c>
      <c r="O81" s="299">
        <f ca="1">L79</f>
        <v>1</v>
      </c>
      <c r="P81" s="307">
        <f ca="1">L80</f>
        <v>0</v>
      </c>
      <c r="Q81" s="298"/>
    </row>
    <row r="82" spans="1:17">
      <c r="A82" s="325"/>
      <c r="C82" s="594" t="str">
        <f t="shared" si="13"/>
        <v>左側面</v>
      </c>
      <c r="D82" s="356">
        <f t="shared" si="14"/>
        <v>5</v>
      </c>
      <c r="E82" s="700">
        <f>SUMPRODUCT((事故データ!$AT$4:$AT$364=$C82)*(事故データ!$AE$4:$AE$364=E$72)*(事故データ!$V$4:$V$364=1))</f>
        <v>1</v>
      </c>
      <c r="F82" s="358">
        <f>SUMPRODUCT((事故データ!$AT$4:$AT$364=$C82)*(事故データ!$AE$4:$AE$364=F$72)*(事故データ!$V$4:$V$364=1))</f>
        <v>2</v>
      </c>
      <c r="G82" s="358">
        <f>SUMPRODUCT((事故データ!$AT$4:$AT$364=$C82)*(事故データ!$AE$4:$AE$364=G$72)*(事故データ!$V$4:$V$364=1))</f>
        <v>1</v>
      </c>
      <c r="H82" s="358">
        <f>SUMPRODUCT((事故データ!$AT$4:$AT$364=$C82)*(事故データ!$AE$4:$AE$364=H$72)*(事故データ!$V$4:$V$364=1))</f>
        <v>1</v>
      </c>
      <c r="I82" s="442">
        <f>SUMPRODUCT((事故データ!$AT$4:$AT$364=$C82)*(事故データ!$AE$4:$AE$364=I$72)*(事故データ!$V$4:$V$364=1))</f>
        <v>0</v>
      </c>
      <c r="K82" s="731" t="str">
        <f t="shared" si="15"/>
        <v>左側面</v>
      </c>
      <c r="L82" s="732">
        <f ca="1">SUMPRODUCT((事故データ!$AT$4:$AT$364=$K82)*(事故データ!$AE$4:$AE$364=L$73)*(事故データ!$V$4:$V$364=1))</f>
        <v>0</v>
      </c>
      <c r="M82" s="298"/>
      <c r="N82" s="298"/>
      <c r="O82" s="298"/>
      <c r="P82" s="298"/>
      <c r="Q82" s="298"/>
    </row>
    <row r="83" spans="1:17">
      <c r="A83" s="325"/>
      <c r="C83" s="594" t="str">
        <f t="shared" si="13"/>
        <v>左側面後</v>
      </c>
      <c r="D83" s="356">
        <f t="shared" si="14"/>
        <v>6</v>
      </c>
      <c r="E83" s="700">
        <f>SUMPRODUCT((事故データ!$AT$4:$AT$364=$C83)*(事故データ!$AE$4:$AE$364=E$72)*(事故データ!$V$4:$V$364=1))</f>
        <v>0</v>
      </c>
      <c r="F83" s="358">
        <f>SUMPRODUCT((事故データ!$AT$4:$AT$364=$C83)*(事故データ!$AE$4:$AE$364=F$72)*(事故データ!$V$4:$V$364=1))</f>
        <v>1</v>
      </c>
      <c r="G83" s="358">
        <f>SUMPRODUCT((事故データ!$AT$4:$AT$364=$C83)*(事故データ!$AE$4:$AE$364=G$72)*(事故データ!$V$4:$V$364=1))</f>
        <v>1</v>
      </c>
      <c r="H83" s="358">
        <f>SUMPRODUCT((事故データ!$AT$4:$AT$364=$C83)*(事故データ!$AE$4:$AE$364=H$72)*(事故データ!$V$4:$V$364=1))</f>
        <v>3</v>
      </c>
      <c r="I83" s="442">
        <f>SUMPRODUCT((事故データ!$AT$4:$AT$364=$C83)*(事故データ!$AE$4:$AE$364=I$72)*(事故データ!$V$4:$V$364=1))</f>
        <v>1</v>
      </c>
      <c r="K83" s="731" t="str">
        <f t="shared" si="15"/>
        <v>左側面後</v>
      </c>
      <c r="L83" s="732">
        <f ca="1">SUMPRODUCT((事故データ!$AT$4:$AT$364=$K83)*(事故データ!$AE$4:$AE$364=L$73)*(事故データ!$V$4:$V$364=1))</f>
        <v>1</v>
      </c>
      <c r="M83" s="298"/>
      <c r="N83" s="298"/>
      <c r="O83" s="306">
        <f ca="1">L87</f>
        <v>0</v>
      </c>
      <c r="P83" s="298"/>
      <c r="Q83" s="298"/>
    </row>
    <row r="84" spans="1:17">
      <c r="A84" s="325"/>
      <c r="C84" s="594" t="str">
        <f t="shared" si="13"/>
        <v>右側面前</v>
      </c>
      <c r="D84" s="356">
        <f t="shared" si="14"/>
        <v>1</v>
      </c>
      <c r="E84" s="700">
        <f>SUMPRODUCT((事故データ!$AT$4:$AT$364=$C84)*(事故データ!$AE$4:$AE$364=E$72)*(事故データ!$V$4:$V$364=1))</f>
        <v>0</v>
      </c>
      <c r="F84" s="358">
        <f>SUMPRODUCT((事故データ!$AT$4:$AT$364=$C84)*(事故データ!$AE$4:$AE$364=F$72)*(事故データ!$V$4:$V$364=1))</f>
        <v>1</v>
      </c>
      <c r="G84" s="358">
        <f>SUMPRODUCT((事故データ!$AT$4:$AT$364=$C84)*(事故データ!$AE$4:$AE$364=G$72)*(事故データ!$V$4:$V$364=1))</f>
        <v>0</v>
      </c>
      <c r="H84" s="358">
        <f>SUMPRODUCT((事故データ!$AT$4:$AT$364=$C84)*(事故データ!$AE$4:$AE$364=H$72)*(事故データ!$V$4:$V$364=1))</f>
        <v>0</v>
      </c>
      <c r="I84" s="442">
        <f>SUMPRODUCT((事故データ!$AT$4:$AT$364=$C84)*(事故データ!$AE$4:$AE$364=I$72)*(事故データ!$V$4:$V$364=1))</f>
        <v>0</v>
      </c>
      <c r="K84" s="731" t="str">
        <f t="shared" si="15"/>
        <v>右側面前</v>
      </c>
      <c r="L84" s="732">
        <f ca="1">SUMPRODUCT((事故データ!$AT$4:$AT$364=$K84)*(事故データ!$AE$4:$AE$364=L$73)*(事故データ!$V$4:$V$364=1))</f>
        <v>0</v>
      </c>
      <c r="M84" s="298"/>
      <c r="N84" s="298"/>
      <c r="O84" s="298"/>
      <c r="P84" s="298"/>
      <c r="Q84" s="298"/>
    </row>
    <row r="85" spans="1:17">
      <c r="A85" s="325"/>
      <c r="C85" s="594" t="str">
        <f t="shared" si="13"/>
        <v>右側面</v>
      </c>
      <c r="D85" s="356">
        <f t="shared" si="14"/>
        <v>0</v>
      </c>
      <c r="E85" s="700">
        <f>SUMPRODUCT((事故データ!$AT$4:$AT$364=$C85)*(事故データ!$AE$4:$AE$364=E$72)*(事故データ!$V$4:$V$364=1))</f>
        <v>0</v>
      </c>
      <c r="F85" s="358">
        <f>SUMPRODUCT((事故データ!$AT$4:$AT$364=$C85)*(事故データ!$AE$4:$AE$364=F$72)*(事故データ!$V$4:$V$364=1))</f>
        <v>0</v>
      </c>
      <c r="G85" s="358">
        <f>SUMPRODUCT((事故データ!$AT$4:$AT$364=$C85)*(事故データ!$AE$4:$AE$364=G$72)*(事故データ!$V$4:$V$364=1))</f>
        <v>0</v>
      </c>
      <c r="H85" s="358">
        <f>SUMPRODUCT((事故データ!$AT$4:$AT$364=$C85)*(事故データ!$AE$4:$AE$364=H$72)*(事故データ!$V$4:$V$364=1))</f>
        <v>0</v>
      </c>
      <c r="I85" s="442">
        <f>SUMPRODUCT((事故データ!$AT$4:$AT$364=$C85)*(事故データ!$AE$4:$AE$364=I$72)*(事故データ!$V$4:$V$364=1))</f>
        <v>0</v>
      </c>
      <c r="K85" s="731" t="str">
        <f t="shared" si="15"/>
        <v>右側面</v>
      </c>
      <c r="L85" s="732">
        <f ca="1">SUMPRODUCT((事故データ!$AT$4:$AT$364=$K85)*(事故データ!$AE$4:$AE$364=L$73)*(事故データ!$V$4:$V$364=1))</f>
        <v>0</v>
      </c>
      <c r="M85" s="298"/>
      <c r="N85" s="298"/>
      <c r="O85" s="298"/>
      <c r="P85" s="298"/>
      <c r="Q85" s="298"/>
    </row>
    <row r="86" spans="1:17">
      <c r="A86" s="325"/>
      <c r="C86" s="594" t="str">
        <f t="shared" si="13"/>
        <v>右側面後</v>
      </c>
      <c r="D86" s="356">
        <f t="shared" si="14"/>
        <v>0</v>
      </c>
      <c r="E86" s="700">
        <f>SUMPRODUCT((事故データ!$AT$4:$AT$364=$C86)*(事故データ!$AE$4:$AE$364=E$72)*(事故データ!$V$4:$V$364=1))</f>
        <v>0</v>
      </c>
      <c r="F86" s="358">
        <f>SUMPRODUCT((事故データ!$AT$4:$AT$364=$C86)*(事故データ!$AE$4:$AE$364=F$72)*(事故データ!$V$4:$V$364=1))</f>
        <v>0</v>
      </c>
      <c r="G86" s="358">
        <f>SUMPRODUCT((事故データ!$AT$4:$AT$364=$C86)*(事故データ!$AE$4:$AE$364=G$72)*(事故データ!$V$4:$V$364=1))</f>
        <v>0</v>
      </c>
      <c r="H86" s="358">
        <f>SUMPRODUCT((事故データ!$AT$4:$AT$364=$C86)*(事故データ!$AE$4:$AE$364=H$72)*(事故データ!$V$4:$V$364=1))</f>
        <v>0</v>
      </c>
      <c r="I86" s="442">
        <f>SUMPRODUCT((事故データ!$AT$4:$AT$364=$C86)*(事故データ!$AE$4:$AE$364=I$72)*(事故データ!$V$4:$V$364=1))</f>
        <v>0</v>
      </c>
      <c r="K86" s="731" t="str">
        <f t="shared" si="15"/>
        <v>右側面後</v>
      </c>
      <c r="L86" s="732">
        <f ca="1">SUMPRODUCT((事故データ!$AT$4:$AT$364=$K86)*(事故データ!$AE$4:$AE$364=L$73)*(事故データ!$V$4:$V$364=1))</f>
        <v>0</v>
      </c>
      <c r="M86" s="298"/>
      <c r="N86" s="298"/>
      <c r="O86" s="298"/>
      <c r="P86" s="298"/>
      <c r="Q86" s="298"/>
    </row>
    <row r="87" spans="1:17">
      <c r="A87" s="325"/>
      <c r="C87" s="594" t="str">
        <f t="shared" si="13"/>
        <v>上部箱中央</v>
      </c>
      <c r="D87" s="356">
        <f t="shared" si="14"/>
        <v>0</v>
      </c>
      <c r="E87" s="700">
        <f>SUMPRODUCT((事故データ!$AT$4:$AT$364=$C87)*(事故データ!$AE$4:$AE$364=E$72)*(事故データ!$V$4:$V$364=1))</f>
        <v>0</v>
      </c>
      <c r="F87" s="358">
        <f>SUMPRODUCT((事故データ!$AT$4:$AT$364=$C87)*(事故データ!$AE$4:$AE$364=F$72)*(事故データ!$V$4:$V$364=1))</f>
        <v>0</v>
      </c>
      <c r="G87" s="358">
        <f>SUMPRODUCT((事故データ!$AT$4:$AT$364=$C87)*(事故データ!$AE$4:$AE$364=G$72)*(事故データ!$V$4:$V$364=1))</f>
        <v>0</v>
      </c>
      <c r="H87" s="358">
        <f>SUMPRODUCT((事故データ!$AT$4:$AT$364=$C87)*(事故データ!$AE$4:$AE$364=H$72)*(事故データ!$V$4:$V$364=1))</f>
        <v>0</v>
      </c>
      <c r="I87" s="442">
        <f>SUMPRODUCT((事故データ!$AT$4:$AT$364=$C87)*(事故データ!$AE$4:$AE$364=I$72)*(事故データ!$V$4:$V$364=1))</f>
        <v>0</v>
      </c>
      <c r="K87" s="731" t="str">
        <f t="shared" si="15"/>
        <v>上部箱中央</v>
      </c>
      <c r="L87" s="732">
        <f ca="1">SUMPRODUCT((事故データ!$AT$4:$AT$364=$K87)*(事故データ!$AE$4:$AE$364=L$73)*(事故データ!$V$4:$V$364=1))</f>
        <v>0</v>
      </c>
      <c r="M87" s="298"/>
      <c r="N87" s="298"/>
      <c r="O87" s="306">
        <f ca="1">L88</f>
        <v>0</v>
      </c>
      <c r="P87" s="298"/>
      <c r="Q87" s="298"/>
    </row>
    <row r="88" spans="1:17">
      <c r="A88" s="325"/>
      <c r="C88" s="594" t="str">
        <f t="shared" si="13"/>
        <v>下部</v>
      </c>
      <c r="D88" s="356">
        <f t="shared" si="14"/>
        <v>0</v>
      </c>
      <c r="E88" s="700">
        <f>SUMPRODUCT((事故データ!$AT$4:$AT$364=$C88)*(事故データ!$AE$4:$AE$364=E$72)*(事故データ!$V$4:$V$364=1))</f>
        <v>0</v>
      </c>
      <c r="F88" s="358">
        <f>SUMPRODUCT((事故データ!$AT$4:$AT$364=$C88)*(事故データ!$AE$4:$AE$364=F$72)*(事故データ!$V$4:$V$364=1))</f>
        <v>0</v>
      </c>
      <c r="G88" s="358">
        <f>SUMPRODUCT((事故データ!$AT$4:$AT$364=$C88)*(事故データ!$AE$4:$AE$364=G$72)*(事故データ!$V$4:$V$364=1))</f>
        <v>0</v>
      </c>
      <c r="H88" s="358">
        <f>SUMPRODUCT((事故データ!$AT$4:$AT$364=$C88)*(事故データ!$AE$4:$AE$364=H$72)*(事故データ!$V$4:$V$364=1))</f>
        <v>0</v>
      </c>
      <c r="I88" s="442">
        <f>SUMPRODUCT((事故データ!$AT$4:$AT$364=$C88)*(事故データ!$AE$4:$AE$364=I$72)*(事故データ!$V$4:$V$364=1))</f>
        <v>0</v>
      </c>
      <c r="K88" s="731" t="str">
        <f t="shared" si="15"/>
        <v>下部</v>
      </c>
      <c r="L88" s="732">
        <f ca="1">SUMPRODUCT((事故データ!$AT$4:$AT$364=$K88)*(事故データ!$AE$4:$AE$364=L$73)*(事故データ!$V$4:$V$364=1))</f>
        <v>0</v>
      </c>
      <c r="M88" s="298"/>
      <c r="N88" s="298"/>
      <c r="O88" s="298"/>
      <c r="P88" s="298"/>
      <c r="Q88" s="298"/>
    </row>
    <row r="89" spans="1:17">
      <c r="A89" s="325"/>
      <c r="C89" s="594" t="str">
        <f t="shared" si="13"/>
        <v>その他</v>
      </c>
      <c r="D89" s="356">
        <f t="shared" si="14"/>
        <v>0</v>
      </c>
      <c r="E89" s="700">
        <f>SUMPRODUCT((事故データ!$AT$4:$AT$364=$C89)*(事故データ!$AE$4:$AE$364=E$72)*(事故データ!$V$4:$V$364=1))</f>
        <v>0</v>
      </c>
      <c r="F89" s="358">
        <f>SUMPRODUCT((事故データ!$AT$4:$AT$364=$C89)*(事故データ!$AE$4:$AE$364=F$72)*(事故データ!$V$4:$V$364=1))</f>
        <v>0</v>
      </c>
      <c r="G89" s="358">
        <f>SUMPRODUCT((事故データ!$AT$4:$AT$364=$C89)*(事故データ!$AE$4:$AE$364=G$72)*(事故データ!$V$4:$V$364=1))</f>
        <v>0</v>
      </c>
      <c r="H89" s="358">
        <f>SUMPRODUCT((事故データ!$AT$4:$AT$364=$C89)*(事故データ!$AE$4:$AE$364=H$72)*(事故データ!$V$4:$V$364=1))</f>
        <v>0</v>
      </c>
      <c r="I89" s="442">
        <f>SUMPRODUCT((事故データ!$AT$4:$AT$364=$C89)*(事故データ!$AE$4:$AE$364=I$72)*(事故データ!$V$4:$V$364=1))</f>
        <v>0</v>
      </c>
      <c r="K89" s="731" t="str">
        <f t="shared" si="15"/>
        <v>その他</v>
      </c>
      <c r="L89" s="732">
        <f ca="1">SUMPRODUCT((事故データ!$AT$4:$AT$364=$K89)*(事故データ!$AE$4:$AE$364=L$73)*(事故データ!$V$4:$V$364=1))</f>
        <v>0</v>
      </c>
      <c r="M89" s="298"/>
      <c r="N89" s="309" t="str">
        <f>C89</f>
        <v>その他</v>
      </c>
      <c r="O89" s="306">
        <f ca="1">L89</f>
        <v>0</v>
      </c>
      <c r="P89" s="298"/>
      <c r="Q89" s="298"/>
    </row>
    <row r="90" spans="1:17">
      <c r="A90" s="325"/>
      <c r="C90" s="611" t="str">
        <f t="shared" si="13"/>
        <v>不明</v>
      </c>
      <c r="D90" s="369">
        <f t="shared" si="14"/>
        <v>0</v>
      </c>
      <c r="E90" s="701">
        <f>SUMPRODUCT((事故データ!$AT$4:$AT$364=$C90)*(事故データ!$AE$4:$AE$364=E$72)*(事故データ!$V$4:$V$364=1))</f>
        <v>0</v>
      </c>
      <c r="F90" s="371">
        <f>SUMPRODUCT((事故データ!$AT$4:$AT$364=$C90)*(事故データ!$AE$4:$AE$364=F$72)*(事故データ!$V$4:$V$364=1))</f>
        <v>0</v>
      </c>
      <c r="G90" s="371">
        <f>SUMPRODUCT((事故データ!$AT$4:$AT$364=$C90)*(事故データ!$AE$4:$AE$364=G$72)*(事故データ!$V$4:$V$364=1))</f>
        <v>0</v>
      </c>
      <c r="H90" s="371">
        <f>SUMPRODUCT((事故データ!$AT$4:$AT$364=$C90)*(事故データ!$AE$4:$AE$364=H$72)*(事故データ!$V$4:$V$364=1))</f>
        <v>0</v>
      </c>
      <c r="I90" s="443">
        <f>SUMPRODUCT((事故データ!$AT$4:$AT$364=$C90)*(事故データ!$AE$4:$AE$364=I$72)*(事故データ!$V$4:$V$364=1))</f>
        <v>0</v>
      </c>
      <c r="K90" s="733" t="str">
        <f t="shared" si="15"/>
        <v>不明</v>
      </c>
      <c r="L90" s="734">
        <f ca="1">SUMPRODUCT((事故データ!$AT$4:$AT$364=$K90)*(事故データ!$AE$4:$AE$364=L$73)*(事故データ!$V$4:$V$364=1))</f>
        <v>0</v>
      </c>
      <c r="M90" s="298"/>
      <c r="N90" s="309"/>
      <c r="O90" s="306"/>
      <c r="P90" s="298"/>
      <c r="Q90" s="298"/>
    </row>
    <row r="91" spans="1:17">
      <c r="A91" s="5" t="s">
        <v>248</v>
      </c>
      <c r="K91" s="298"/>
      <c r="L91" s="309"/>
      <c r="M91" s="306"/>
      <c r="N91" s="298"/>
      <c r="O91" s="298"/>
      <c r="P91" s="298"/>
    </row>
    <row r="92" spans="1:17">
      <c r="A92" s="325"/>
    </row>
    <row r="93" spans="1:17">
      <c r="A93" s="325"/>
    </row>
    <row r="94" spans="1:17">
      <c r="A94" s="325"/>
    </row>
    <row r="95" spans="1:17" ht="19.5" thickBot="1">
      <c r="A95" s="325"/>
      <c r="K95" s="437" t="s">
        <v>336</v>
      </c>
      <c r="L95" s="326" t="s">
        <v>1340</v>
      </c>
    </row>
    <row r="96" spans="1:17" ht="20.25" thickTop="1" thickBot="1">
      <c r="A96" s="325"/>
      <c r="B96" s="1130">
        <v>4</v>
      </c>
      <c r="C96" s="720" t="s">
        <v>347</v>
      </c>
      <c r="D96" s="721" t="s">
        <v>1341</v>
      </c>
      <c r="E96" s="722">
        <v>1</v>
      </c>
      <c r="F96" s="722">
        <v>2</v>
      </c>
      <c r="G96" s="722">
        <v>3</v>
      </c>
      <c r="H96" s="722">
        <v>4</v>
      </c>
      <c r="I96" s="722">
        <v>5</v>
      </c>
      <c r="K96" s="723">
        <v>15</v>
      </c>
      <c r="L96" s="723">
        <v>3</v>
      </c>
    </row>
    <row r="97" spans="1:17" ht="19.5" thickTop="1">
      <c r="A97" s="325"/>
      <c r="C97" s="298" t="s">
        <v>1344</v>
      </c>
      <c r="D97" s="499"/>
      <c r="E97" s="310"/>
      <c r="F97" s="310"/>
      <c r="G97" s="310"/>
      <c r="H97" s="310"/>
      <c r="I97" s="310"/>
      <c r="K97" s="520" t="s">
        <v>1345</v>
      </c>
      <c r="L97" s="543"/>
      <c r="M97" s="298"/>
      <c r="N97" s="298"/>
      <c r="O97" s="298"/>
      <c r="P97" s="298"/>
      <c r="Q97" s="298"/>
    </row>
    <row r="98" spans="1:17" ht="34.5" customHeight="1">
      <c r="A98" s="325"/>
      <c r="B98" s="735" t="s">
        <v>348</v>
      </c>
      <c r="C98" s="339" t="s">
        <v>226</v>
      </c>
      <c r="D98" s="736" t="s">
        <v>1333</v>
      </c>
      <c r="E98" s="737">
        <f t="shared" ref="E98:I98" si="16">E42</f>
        <v>20</v>
      </c>
      <c r="F98" s="706">
        <f t="shared" si="16"/>
        <v>30</v>
      </c>
      <c r="G98" s="706">
        <f t="shared" si="16"/>
        <v>40</v>
      </c>
      <c r="H98" s="706">
        <f t="shared" si="16"/>
        <v>50</v>
      </c>
      <c r="I98" s="707">
        <f t="shared" si="16"/>
        <v>60</v>
      </c>
      <c r="K98" s="319" t="str">
        <f>VLOOKUP(K96,$B$100:$C$122,2,0)</f>
        <v>バック時</v>
      </c>
      <c r="L98" s="738">
        <f ca="1">LOOKUP(L96,$E$96:$I$98,$E$98:$I$98)</f>
        <v>40</v>
      </c>
      <c r="M98" s="298"/>
      <c r="N98" s="298"/>
      <c r="O98" s="298"/>
      <c r="P98" s="298"/>
      <c r="Q98" s="304"/>
    </row>
    <row r="99" spans="1:17">
      <c r="A99" s="325"/>
      <c r="B99" s="590" t="s">
        <v>340</v>
      </c>
      <c r="C99" s="542" t="s">
        <v>109</v>
      </c>
      <c r="D99" s="739">
        <f>SUM(D100:D124)</f>
        <v>31</v>
      </c>
      <c r="E99" s="740">
        <f t="shared" ref="E99:I99" si="17">SUM(E100:E124)</f>
        <v>2</v>
      </c>
      <c r="F99" s="313">
        <f t="shared" si="17"/>
        <v>7</v>
      </c>
      <c r="G99" s="313">
        <f t="shared" si="17"/>
        <v>12</v>
      </c>
      <c r="H99" s="313">
        <f t="shared" si="17"/>
        <v>7</v>
      </c>
      <c r="I99" s="314">
        <f t="shared" si="17"/>
        <v>3</v>
      </c>
      <c r="K99" s="331" t="s">
        <v>338</v>
      </c>
      <c r="L99" s="649">
        <f ca="1">SUM(L100:L115)</f>
        <v>5</v>
      </c>
      <c r="N99" s="298"/>
      <c r="O99" s="308">
        <f ca="1">L100</f>
        <v>0</v>
      </c>
      <c r="P99" s="299">
        <f ca="1">L101</f>
        <v>0</v>
      </c>
      <c r="Q99" s="307">
        <f ca="1">L102</f>
        <v>1</v>
      </c>
    </row>
    <row r="100" spans="1:17">
      <c r="A100" s="325"/>
      <c r="B100" s="590">
        <v>1</v>
      </c>
      <c r="C100" s="609" t="str">
        <f>項目入力!X10</f>
        <v>正面衝突</v>
      </c>
      <c r="D100" s="741">
        <f t="shared" ref="D100:D124" si="18">SUM(E100:I100)</f>
        <v>0</v>
      </c>
      <c r="E100" s="742">
        <f>SUMPRODUCT((事故データ!$AO$4:$AO$364=$C100)*(事故データ!$AE$4:$AE$364=E$98)*(事故データ!$V$4:$V$364=1))</f>
        <v>0</v>
      </c>
      <c r="F100" s="743">
        <f>SUMPRODUCT((事故データ!$AO$4:$AO$364=$C100)*(事故データ!$AE$4:$AE$364=F$98)*(事故データ!$V$4:$V$364=1))</f>
        <v>0</v>
      </c>
      <c r="G100" s="743">
        <f>SUMPRODUCT((事故データ!$AO$4:$AO$364=$C100)*(事故データ!$AE$4:$AE$364=G$98)*(事故データ!$V$4:$V$364=1))</f>
        <v>0</v>
      </c>
      <c r="H100" s="743">
        <f>SUMPRODUCT((事故データ!$AO$4:$AO$364=$C100)*(事故データ!$AE$4:$AE$364=H$98)*(事故データ!$V$4:$V$364=1))</f>
        <v>0</v>
      </c>
      <c r="I100" s="744">
        <f>SUMPRODUCT((事故データ!$AO$4:$AO$364=$C100)*(事故データ!$AE$4:$AE$364=I$98)*(事故データ!$V$4:$V$364=1))</f>
        <v>0</v>
      </c>
      <c r="K100" s="745" t="str">
        <f t="shared" ref="K100:K115" si="19">K45</f>
        <v>前部左角</v>
      </c>
      <c r="L100" s="411">
        <f ca="1">SUMPRODUCT((事故データ!$AO$4:$AO$364=K$98)*(事故データ!$AT$4:$AT$364=$K100)*(事故データ!$AE$4:$AE$364=L$98)*(事故データ!$V$4:$V$364=1))</f>
        <v>0</v>
      </c>
      <c r="N100" s="298"/>
      <c r="O100" s="308">
        <f ca="1">L106</f>
        <v>0</v>
      </c>
      <c r="P100" s="298"/>
      <c r="Q100" s="307">
        <f ca="1">L109</f>
        <v>0</v>
      </c>
    </row>
    <row r="101" spans="1:17">
      <c r="A101" s="325"/>
      <c r="B101" s="590">
        <v>2</v>
      </c>
      <c r="C101" s="594" t="str">
        <f>項目入力!X11</f>
        <v>直進時</v>
      </c>
      <c r="D101" s="536">
        <f t="shared" si="18"/>
        <v>1</v>
      </c>
      <c r="E101" s="746">
        <f>SUMPRODUCT((事故データ!$AO$4:$AO$364=$C101)*(事故データ!$AE$4:$AE$364=E$98)*(事故データ!$V$4:$V$364=1))</f>
        <v>0</v>
      </c>
      <c r="F101" s="747">
        <f>SUMPRODUCT((事故データ!$AO$4:$AO$364=$C101)*(事故データ!$AE$4:$AE$364=F$98)*(事故データ!$V$4:$V$364=1))</f>
        <v>0</v>
      </c>
      <c r="G101" s="747">
        <f>SUMPRODUCT((事故データ!$AO$4:$AO$364=$C101)*(事故データ!$AE$4:$AE$364=G$98)*(事故データ!$V$4:$V$364=1))</f>
        <v>0</v>
      </c>
      <c r="H101" s="747">
        <f>SUMPRODUCT((事故データ!$AO$4:$AO$364=$C101)*(事故データ!$AE$4:$AE$364=H$98)*(事故データ!$V$4:$V$364=1))</f>
        <v>1</v>
      </c>
      <c r="I101" s="748">
        <f>SUMPRODUCT((事故データ!$AO$4:$AO$364=$C101)*(事故データ!$AE$4:$AE$364=I$98)*(事故データ!$V$4:$V$364=1))</f>
        <v>0</v>
      </c>
      <c r="K101" s="749" t="str">
        <f t="shared" si="19"/>
        <v>前部</v>
      </c>
      <c r="L101" s="422">
        <f ca="1">SUMPRODUCT((事故データ!$AO$4:$AO$364=K$98)*(事故データ!$AT$4:$AT$364=$K101)*(事故データ!$AE$4:$AE$364=L$98)*(事故データ!$V$4:$V$364=1))</f>
        <v>0</v>
      </c>
      <c r="N101" s="298"/>
      <c r="O101" s="305"/>
      <c r="P101" s="298"/>
      <c r="Q101" s="304"/>
    </row>
    <row r="102" spans="1:17">
      <c r="A102" s="325"/>
      <c r="B102" s="590">
        <v>3</v>
      </c>
      <c r="C102" s="594" t="str">
        <f>項目入力!X12</f>
        <v>出会い頭</v>
      </c>
      <c r="D102" s="536">
        <f t="shared" si="18"/>
        <v>0</v>
      </c>
      <c r="E102" s="746">
        <f>SUMPRODUCT((事故データ!$AO$4:$AO$364=$C102)*(事故データ!$AE$4:$AE$364=E$98)*(事故データ!$V$4:$V$364=1))</f>
        <v>0</v>
      </c>
      <c r="F102" s="747">
        <f>SUMPRODUCT((事故データ!$AO$4:$AO$364=$C102)*(事故データ!$AE$4:$AE$364=F$98)*(事故データ!$V$4:$V$364=1))</f>
        <v>0</v>
      </c>
      <c r="G102" s="747">
        <f>SUMPRODUCT((事故データ!$AO$4:$AO$364=$C102)*(事故データ!$AE$4:$AE$364=G$98)*(事故データ!$V$4:$V$364=1))</f>
        <v>0</v>
      </c>
      <c r="H102" s="747">
        <f>SUMPRODUCT((事故データ!$AO$4:$AO$364=$C102)*(事故データ!$AE$4:$AE$364=H$98)*(事故データ!$V$4:$V$364=1))</f>
        <v>0</v>
      </c>
      <c r="I102" s="748">
        <f>SUMPRODUCT((事故データ!$AO$4:$AO$364=$C102)*(事故データ!$AE$4:$AE$364=I$98)*(事故データ!$V$4:$V$364=1))</f>
        <v>0</v>
      </c>
      <c r="K102" s="749" t="str">
        <f t="shared" si="19"/>
        <v>前部右角</v>
      </c>
      <c r="L102" s="422">
        <f ca="1">SUMPRODUCT((事故データ!$AO$4:$AO$364=K$98)*(事故データ!$AT$4:$AT$364=$K102)*(事故データ!$AE$4:$AE$364=L$98)*(事故データ!$V$4:$V$364=1))</f>
        <v>1</v>
      </c>
      <c r="N102" s="298"/>
      <c r="O102" s="305"/>
      <c r="P102" s="298"/>
      <c r="Q102" s="304"/>
    </row>
    <row r="103" spans="1:17">
      <c r="A103" s="325"/>
      <c r="B103" s="590">
        <v>4</v>
      </c>
      <c r="C103" s="594" t="str">
        <f>項目入力!X13</f>
        <v>右折時</v>
      </c>
      <c r="D103" s="536">
        <f t="shared" si="18"/>
        <v>0</v>
      </c>
      <c r="E103" s="746">
        <f>SUMPRODUCT((事故データ!$AO$4:$AO$364=$C103)*(事故データ!$AE$4:$AE$364=E$98)*(事故データ!$V$4:$V$364=1))</f>
        <v>0</v>
      </c>
      <c r="F103" s="747">
        <f>SUMPRODUCT((事故データ!$AO$4:$AO$364=$C103)*(事故データ!$AE$4:$AE$364=F$98)*(事故データ!$V$4:$V$364=1))</f>
        <v>0</v>
      </c>
      <c r="G103" s="747">
        <f>SUMPRODUCT((事故データ!$AO$4:$AO$364=$C103)*(事故データ!$AE$4:$AE$364=G$98)*(事故データ!$V$4:$V$364=1))</f>
        <v>0</v>
      </c>
      <c r="H103" s="747">
        <f>SUMPRODUCT((事故データ!$AO$4:$AO$364=$C103)*(事故データ!$AE$4:$AE$364=H$98)*(事故データ!$V$4:$V$364=1))</f>
        <v>0</v>
      </c>
      <c r="I103" s="748">
        <f>SUMPRODUCT((事故データ!$AO$4:$AO$364=$C103)*(事故データ!$AE$4:$AE$364=I$98)*(事故データ!$V$4:$V$364=1))</f>
        <v>0</v>
      </c>
      <c r="K103" s="749" t="str">
        <f t="shared" si="19"/>
        <v>後部左角</v>
      </c>
      <c r="L103" s="422">
        <f ca="1">SUMPRODUCT((事故データ!$AO$4:$AO$364=K$98)*(事故データ!$AT$4:$AT$364=$K103)*(事故データ!$AE$4:$AE$364=L$98)*(事故データ!$V$4:$V$364=1))</f>
        <v>2</v>
      </c>
      <c r="N103" s="298"/>
      <c r="O103" s="308">
        <f ca="1">L107</f>
        <v>0</v>
      </c>
      <c r="P103" s="298"/>
      <c r="Q103" s="307">
        <f ca="1">L110</f>
        <v>0</v>
      </c>
    </row>
    <row r="104" spans="1:17">
      <c r="A104" s="325"/>
      <c r="B104" s="590">
        <v>5</v>
      </c>
      <c r="C104" s="594" t="str">
        <f>項目入力!X14</f>
        <v>左折時</v>
      </c>
      <c r="D104" s="536">
        <f t="shared" si="18"/>
        <v>4</v>
      </c>
      <c r="E104" s="746">
        <f>SUMPRODUCT((事故データ!$AO$4:$AO$364=$C104)*(事故データ!$AE$4:$AE$364=E$98)*(事故データ!$V$4:$V$364=1))</f>
        <v>1</v>
      </c>
      <c r="F104" s="747">
        <f>SUMPRODUCT((事故データ!$AO$4:$AO$364=$C104)*(事故データ!$AE$4:$AE$364=F$98)*(事故データ!$V$4:$V$364=1))</f>
        <v>1</v>
      </c>
      <c r="G104" s="747">
        <f>SUMPRODUCT((事故データ!$AO$4:$AO$364=$C104)*(事故データ!$AE$4:$AE$364=G$98)*(事故データ!$V$4:$V$364=1))</f>
        <v>1</v>
      </c>
      <c r="H104" s="747">
        <f>SUMPRODUCT((事故データ!$AO$4:$AO$364=$C104)*(事故データ!$AE$4:$AE$364=H$98)*(事故データ!$V$4:$V$364=1))</f>
        <v>1</v>
      </c>
      <c r="I104" s="748">
        <f>SUMPRODUCT((事故データ!$AO$4:$AO$364=$C104)*(事故データ!$AE$4:$AE$364=I$98)*(事故データ!$V$4:$V$364=1))</f>
        <v>0</v>
      </c>
      <c r="K104" s="749" t="str">
        <f t="shared" si="19"/>
        <v>後部</v>
      </c>
      <c r="L104" s="422">
        <f ca="1">SUMPRODUCT((事故データ!$AO$4:$AO$364=K$98)*(事故データ!$AT$4:$AT$364=$K104)*(事故データ!$AE$4:$AE$364=L$98)*(事故データ!$V$4:$V$364=1))</f>
        <v>0</v>
      </c>
      <c r="N104" s="298"/>
      <c r="O104" s="305"/>
      <c r="P104" s="298"/>
      <c r="Q104" s="304"/>
    </row>
    <row r="105" spans="1:17">
      <c r="A105" s="325"/>
      <c r="B105" s="590">
        <v>6</v>
      </c>
      <c r="C105" s="594" t="str">
        <f>項目入力!X15</f>
        <v>カーブ走行時</v>
      </c>
      <c r="D105" s="536">
        <f t="shared" si="18"/>
        <v>0</v>
      </c>
      <c r="E105" s="746">
        <f>SUMPRODUCT((事故データ!$AO$4:$AO$364=$C105)*(事故データ!$AE$4:$AE$364=E$98)*(事故データ!$V$4:$V$364=1))</f>
        <v>0</v>
      </c>
      <c r="F105" s="747">
        <f>SUMPRODUCT((事故データ!$AO$4:$AO$364=$C105)*(事故データ!$AE$4:$AE$364=F$98)*(事故データ!$V$4:$V$364=1))</f>
        <v>0</v>
      </c>
      <c r="G105" s="747">
        <f>SUMPRODUCT((事故データ!$AO$4:$AO$364=$C105)*(事故データ!$AE$4:$AE$364=G$98)*(事故データ!$V$4:$V$364=1))</f>
        <v>0</v>
      </c>
      <c r="H105" s="747">
        <f>SUMPRODUCT((事故データ!$AO$4:$AO$364=$C105)*(事故データ!$AE$4:$AE$364=H$98)*(事故データ!$V$4:$V$364=1))</f>
        <v>0</v>
      </c>
      <c r="I105" s="748">
        <f>SUMPRODUCT((事故データ!$AO$4:$AO$364=$C105)*(事故データ!$AE$4:$AE$364=I$98)*(事故データ!$V$4:$V$364=1))</f>
        <v>0</v>
      </c>
      <c r="K105" s="749" t="str">
        <f t="shared" si="19"/>
        <v>後部右角</v>
      </c>
      <c r="L105" s="422">
        <f ca="1">SUMPRODUCT((事故データ!$AO$4:$AO$364=K$98)*(事故データ!$AT$4:$AT$364=$K105)*(事故データ!$AE$4:$AE$364=L$98)*(事故データ!$V$4:$V$364=1))</f>
        <v>2</v>
      </c>
      <c r="N105" s="298"/>
      <c r="O105" s="308">
        <f ca="1">L108</f>
        <v>0</v>
      </c>
      <c r="P105" s="298"/>
      <c r="Q105" s="307">
        <f ca="1">L111</f>
        <v>0</v>
      </c>
    </row>
    <row r="106" spans="1:17">
      <c r="A106" s="325"/>
      <c r="B106" s="590">
        <v>7</v>
      </c>
      <c r="C106" s="594" t="str">
        <f>項目入力!X16</f>
        <v>追突</v>
      </c>
      <c r="D106" s="536">
        <f t="shared" si="18"/>
        <v>2</v>
      </c>
      <c r="E106" s="746">
        <f>SUMPRODUCT((事故データ!$AO$4:$AO$364=$C106)*(事故データ!$AE$4:$AE$364=E$98)*(事故データ!$V$4:$V$364=1))</f>
        <v>0</v>
      </c>
      <c r="F106" s="747">
        <f>SUMPRODUCT((事故データ!$AO$4:$AO$364=$C106)*(事故データ!$AE$4:$AE$364=F$98)*(事故データ!$V$4:$V$364=1))</f>
        <v>1</v>
      </c>
      <c r="G106" s="747">
        <f>SUMPRODUCT((事故データ!$AO$4:$AO$364=$C106)*(事故データ!$AE$4:$AE$364=G$98)*(事故データ!$V$4:$V$364=1))</f>
        <v>1</v>
      </c>
      <c r="H106" s="747">
        <f>SUMPRODUCT((事故データ!$AO$4:$AO$364=$C106)*(事故データ!$AE$4:$AE$364=H$98)*(事故データ!$V$4:$V$364=1))</f>
        <v>0</v>
      </c>
      <c r="I106" s="748">
        <f>SUMPRODUCT((事故データ!$AO$4:$AO$364=$C106)*(事故データ!$AE$4:$AE$364=I$98)*(事故データ!$V$4:$V$364=1))</f>
        <v>0</v>
      </c>
      <c r="K106" s="749" t="str">
        <f t="shared" si="19"/>
        <v>左側面前</v>
      </c>
      <c r="L106" s="422">
        <f ca="1">SUMPRODUCT((事故データ!$AO$4:$AO$364=K$98)*(事故データ!$AT$4:$AT$364=$K106)*(事故データ!$AE$4:$AE$364=L$98)*(事故データ!$V$4:$V$364=1))</f>
        <v>0</v>
      </c>
      <c r="N106" s="298"/>
      <c r="O106" s="308">
        <f ca="1">L103</f>
        <v>2</v>
      </c>
      <c r="P106" s="299">
        <f ca="1">L104</f>
        <v>0</v>
      </c>
      <c r="Q106" s="307">
        <f ca="1">L105</f>
        <v>2</v>
      </c>
    </row>
    <row r="107" spans="1:17">
      <c r="A107" s="325"/>
      <c r="B107" s="590">
        <v>8</v>
      </c>
      <c r="C107" s="594" t="str">
        <f>項目入力!X17</f>
        <v>発進追突</v>
      </c>
      <c r="D107" s="536">
        <f t="shared" si="18"/>
        <v>2</v>
      </c>
      <c r="E107" s="746">
        <f>SUMPRODUCT((事故データ!$AO$4:$AO$364=$C107)*(事故データ!$AE$4:$AE$364=E$98)*(事故データ!$V$4:$V$364=1))</f>
        <v>0</v>
      </c>
      <c r="F107" s="747">
        <f>SUMPRODUCT((事故データ!$AO$4:$AO$364=$C107)*(事故データ!$AE$4:$AE$364=F$98)*(事故データ!$V$4:$V$364=1))</f>
        <v>0</v>
      </c>
      <c r="G107" s="747">
        <f>SUMPRODUCT((事故データ!$AO$4:$AO$364=$C107)*(事故データ!$AE$4:$AE$364=G$98)*(事故データ!$V$4:$V$364=1))</f>
        <v>0</v>
      </c>
      <c r="H107" s="747">
        <f>SUMPRODUCT((事故データ!$AO$4:$AO$364=$C107)*(事故データ!$AE$4:$AE$364=H$98)*(事故データ!$V$4:$V$364=1))</f>
        <v>1</v>
      </c>
      <c r="I107" s="748">
        <f>SUMPRODUCT((事故データ!$AO$4:$AO$364=$C107)*(事故データ!$AE$4:$AE$364=I$98)*(事故データ!$V$4:$V$364=1))</f>
        <v>1</v>
      </c>
      <c r="K107" s="749" t="str">
        <f t="shared" si="19"/>
        <v>左側面</v>
      </c>
      <c r="L107" s="422">
        <f ca="1">SUMPRODUCT((事故データ!$AO$4:$AO$364=K$98)*(事故データ!$AT$4:$AT$364=$K107)*(事故データ!$AE$4:$AE$364=L$98)*(事故データ!$V$4:$V$364=1))</f>
        <v>0</v>
      </c>
      <c r="N107" s="298"/>
      <c r="O107" s="298"/>
      <c r="P107" s="298"/>
      <c r="Q107" s="298"/>
    </row>
    <row r="108" spans="1:17">
      <c r="A108" s="325"/>
      <c r="B108" s="590">
        <v>9</v>
      </c>
      <c r="C108" s="594" t="str">
        <f>項目入力!X18</f>
        <v>車線
変更時</v>
      </c>
      <c r="D108" s="536">
        <f t="shared" si="18"/>
        <v>1</v>
      </c>
      <c r="E108" s="746">
        <f>SUMPRODUCT((事故データ!$AO$4:$AO$364=$C108)*(事故データ!$AE$4:$AE$364=E$98)*(事故データ!$V$4:$V$364=1))</f>
        <v>0</v>
      </c>
      <c r="F108" s="747">
        <f>SUMPRODUCT((事故データ!$AO$4:$AO$364=$C108)*(事故データ!$AE$4:$AE$364=F$98)*(事故データ!$V$4:$V$364=1))</f>
        <v>0</v>
      </c>
      <c r="G108" s="747">
        <f>SUMPRODUCT((事故データ!$AO$4:$AO$364=$C108)*(事故データ!$AE$4:$AE$364=G$98)*(事故データ!$V$4:$V$364=1))</f>
        <v>1</v>
      </c>
      <c r="H108" s="747">
        <f>SUMPRODUCT((事故データ!$AO$4:$AO$364=$C108)*(事故データ!$AE$4:$AE$364=H$98)*(事故データ!$V$4:$V$364=1))</f>
        <v>0</v>
      </c>
      <c r="I108" s="748">
        <f>SUMPRODUCT((事故データ!$AO$4:$AO$364=$C108)*(事故データ!$AE$4:$AE$364=I$98)*(事故データ!$V$4:$V$364=1))</f>
        <v>0</v>
      </c>
      <c r="K108" s="749" t="str">
        <f t="shared" si="19"/>
        <v>左側面後</v>
      </c>
      <c r="L108" s="422">
        <f ca="1">SUMPRODUCT((事故データ!$AO$4:$AO$364=K$98)*(事故データ!$AT$4:$AT$364=$K108)*(事故データ!$AE$4:$AE$364=L$98)*(事故データ!$V$4:$V$364=1))</f>
        <v>0</v>
      </c>
      <c r="N108" s="298"/>
      <c r="O108" s="298"/>
      <c r="P108" s="306">
        <f ca="1">L112</f>
        <v>0</v>
      </c>
      <c r="Q108" s="298"/>
    </row>
    <row r="109" spans="1:17">
      <c r="A109" s="325"/>
      <c r="B109" s="590">
        <v>10</v>
      </c>
      <c r="C109" s="594" t="str">
        <f>項目入力!X19</f>
        <v>合流時</v>
      </c>
      <c r="D109" s="536">
        <f t="shared" si="18"/>
        <v>0</v>
      </c>
      <c r="E109" s="746">
        <f>SUMPRODUCT((事故データ!$AO$4:$AO$364=$C109)*(事故データ!$AE$4:$AE$364=E$98)*(事故データ!$V$4:$V$364=1))</f>
        <v>0</v>
      </c>
      <c r="F109" s="747">
        <f>SUMPRODUCT((事故データ!$AO$4:$AO$364=$C109)*(事故データ!$AE$4:$AE$364=F$98)*(事故データ!$V$4:$V$364=1))</f>
        <v>0</v>
      </c>
      <c r="G109" s="747">
        <f>SUMPRODUCT((事故データ!$AO$4:$AO$364=$C109)*(事故データ!$AE$4:$AE$364=G$98)*(事故データ!$V$4:$V$364=1))</f>
        <v>0</v>
      </c>
      <c r="H109" s="747">
        <f>SUMPRODUCT((事故データ!$AO$4:$AO$364=$C109)*(事故データ!$AE$4:$AE$364=H$98)*(事故データ!$V$4:$V$364=1))</f>
        <v>0</v>
      </c>
      <c r="I109" s="748">
        <f>SUMPRODUCT((事故データ!$AO$4:$AO$364=$C109)*(事故データ!$AE$4:$AE$364=I$98)*(事故データ!$V$4:$V$364=1))</f>
        <v>0</v>
      </c>
      <c r="K109" s="749" t="str">
        <f t="shared" si="19"/>
        <v>右側面前</v>
      </c>
      <c r="L109" s="422">
        <f ca="1">SUMPRODUCT((事故データ!$AO$4:$AO$364=K$98)*(事故データ!$AT$4:$AT$364=$K109)*(事故データ!$AE$4:$AE$364=L$98)*(事故データ!$V$4:$V$364=1))</f>
        <v>0</v>
      </c>
      <c r="N109" s="298"/>
      <c r="O109" s="298"/>
      <c r="P109" s="298"/>
      <c r="Q109" s="298"/>
    </row>
    <row r="110" spans="1:17">
      <c r="A110" s="325"/>
      <c r="B110" s="590">
        <v>11</v>
      </c>
      <c r="C110" s="594" t="str">
        <f>項目入力!X20</f>
        <v>離合時</v>
      </c>
      <c r="D110" s="536">
        <f t="shared" si="18"/>
        <v>0</v>
      </c>
      <c r="E110" s="746">
        <f>SUMPRODUCT((事故データ!$AO$4:$AO$364=$C110)*(事故データ!$AE$4:$AE$364=E$98)*(事故データ!$V$4:$V$364=1))</f>
        <v>0</v>
      </c>
      <c r="F110" s="747">
        <f>SUMPRODUCT((事故データ!$AO$4:$AO$364=$C110)*(事故データ!$AE$4:$AE$364=F$98)*(事故データ!$V$4:$V$364=1))</f>
        <v>0</v>
      </c>
      <c r="G110" s="747">
        <f>SUMPRODUCT((事故データ!$AO$4:$AO$364=$C110)*(事故データ!$AE$4:$AE$364=G$98)*(事故データ!$V$4:$V$364=1))</f>
        <v>0</v>
      </c>
      <c r="H110" s="747">
        <f>SUMPRODUCT((事故データ!$AO$4:$AO$364=$C110)*(事故データ!$AE$4:$AE$364=H$98)*(事故データ!$V$4:$V$364=1))</f>
        <v>0</v>
      </c>
      <c r="I110" s="748">
        <f>SUMPRODUCT((事故データ!$AO$4:$AO$364=$C110)*(事故データ!$AE$4:$AE$364=I$98)*(事故データ!$V$4:$V$364=1))</f>
        <v>0</v>
      </c>
      <c r="K110" s="749" t="str">
        <f t="shared" si="19"/>
        <v>右側面</v>
      </c>
      <c r="L110" s="422">
        <f ca="1">SUMPRODUCT((事故データ!$AO$4:$AO$364=K$98)*(事故データ!$AT$4:$AT$364=$K110)*(事故データ!$AE$4:$AE$364=L$98)*(事故データ!$V$4:$V$364=1))</f>
        <v>0</v>
      </c>
      <c r="N110" s="298"/>
      <c r="O110" s="298"/>
      <c r="P110" s="298"/>
      <c r="Q110" s="298"/>
    </row>
    <row r="111" spans="1:17">
      <c r="A111" s="325"/>
      <c r="B111" s="590">
        <v>12</v>
      </c>
      <c r="C111" s="594" t="str">
        <f>項目入力!X21</f>
        <v>側方通過時</v>
      </c>
      <c r="D111" s="536">
        <f t="shared" si="18"/>
        <v>0</v>
      </c>
      <c r="E111" s="746">
        <f>SUMPRODUCT((事故データ!$AO$4:$AO$364=$C111)*(事故データ!$AE$4:$AE$364=E$98)*(事故データ!$V$4:$V$364=1))</f>
        <v>0</v>
      </c>
      <c r="F111" s="747">
        <f>SUMPRODUCT((事故データ!$AO$4:$AO$364=$C111)*(事故データ!$AE$4:$AE$364=F$98)*(事故データ!$V$4:$V$364=1))</f>
        <v>0</v>
      </c>
      <c r="G111" s="747">
        <f>SUMPRODUCT((事故データ!$AO$4:$AO$364=$C111)*(事故データ!$AE$4:$AE$364=G$98)*(事故データ!$V$4:$V$364=1))</f>
        <v>0</v>
      </c>
      <c r="H111" s="747">
        <f>SUMPRODUCT((事故データ!$AO$4:$AO$364=$C111)*(事故データ!$AE$4:$AE$364=H$98)*(事故データ!$V$4:$V$364=1))</f>
        <v>0</v>
      </c>
      <c r="I111" s="748">
        <f>SUMPRODUCT((事故データ!$AO$4:$AO$364=$C111)*(事故データ!$AE$4:$AE$364=I$98)*(事故データ!$V$4:$V$364=1))</f>
        <v>0</v>
      </c>
      <c r="K111" s="749" t="str">
        <f t="shared" si="19"/>
        <v>右側面後</v>
      </c>
      <c r="L111" s="422">
        <f ca="1">SUMPRODUCT((事故データ!$AO$4:$AO$364=K$98)*(事故データ!$AT$4:$AT$364=$K111)*(事故データ!$AE$4:$AE$364=L$98)*(事故データ!$V$4:$V$364=1))</f>
        <v>0</v>
      </c>
      <c r="N111" s="298"/>
      <c r="O111" s="298"/>
      <c r="P111" s="298"/>
      <c r="Q111" s="298"/>
    </row>
    <row r="112" spans="1:17">
      <c r="A112" s="325"/>
      <c r="B112" s="590">
        <v>13</v>
      </c>
      <c r="C112" s="594" t="str">
        <f>項目入力!X22</f>
        <v>施設出入時</v>
      </c>
      <c r="D112" s="536">
        <f t="shared" si="18"/>
        <v>1</v>
      </c>
      <c r="E112" s="746">
        <f>SUMPRODUCT((事故データ!$AO$4:$AO$364=$C112)*(事故データ!$AE$4:$AE$364=E$98)*(事故データ!$V$4:$V$364=1))</f>
        <v>0</v>
      </c>
      <c r="F112" s="747">
        <f>SUMPRODUCT((事故データ!$AO$4:$AO$364=$C112)*(事故データ!$AE$4:$AE$364=F$98)*(事故データ!$V$4:$V$364=1))</f>
        <v>1</v>
      </c>
      <c r="G112" s="747">
        <f>SUMPRODUCT((事故データ!$AO$4:$AO$364=$C112)*(事故データ!$AE$4:$AE$364=G$98)*(事故データ!$V$4:$V$364=1))</f>
        <v>0</v>
      </c>
      <c r="H112" s="747">
        <f>SUMPRODUCT((事故データ!$AO$4:$AO$364=$C112)*(事故データ!$AE$4:$AE$364=H$98)*(事故データ!$V$4:$V$364=1))</f>
        <v>0</v>
      </c>
      <c r="I112" s="748">
        <f>SUMPRODUCT((事故データ!$AO$4:$AO$364=$C112)*(事故データ!$AE$4:$AE$364=I$98)*(事故データ!$V$4:$V$364=1))</f>
        <v>0</v>
      </c>
      <c r="K112" s="749" t="str">
        <f t="shared" si="19"/>
        <v>上部箱中央</v>
      </c>
      <c r="L112" s="422">
        <f ca="1">SUMPRODUCT((事故データ!$AO$4:$AO$364=K$98)*(事故データ!$AT$4:$AT$364=$K112)*(事故データ!$AE$4:$AE$364=L$98)*(事故データ!$V$4:$V$364=1))</f>
        <v>0</v>
      </c>
      <c r="N112" s="298"/>
      <c r="O112" s="298"/>
      <c r="P112" s="306">
        <f ca="1">L113</f>
        <v>0</v>
      </c>
      <c r="Q112" s="298"/>
    </row>
    <row r="113" spans="1:17">
      <c r="A113" s="325"/>
      <c r="B113" s="590">
        <v>14</v>
      </c>
      <c r="C113" s="594" t="str">
        <f>項目入力!X23</f>
        <v>転回時</v>
      </c>
      <c r="D113" s="536">
        <f t="shared" si="18"/>
        <v>1</v>
      </c>
      <c r="E113" s="746">
        <f>SUMPRODUCT((事故データ!$AO$4:$AO$364=$C113)*(事故データ!$AE$4:$AE$364=E$98)*(事故データ!$V$4:$V$364=1))</f>
        <v>0</v>
      </c>
      <c r="F113" s="747">
        <f>SUMPRODUCT((事故データ!$AO$4:$AO$364=$C113)*(事故データ!$AE$4:$AE$364=F$98)*(事故データ!$V$4:$V$364=1))</f>
        <v>1</v>
      </c>
      <c r="G113" s="747">
        <f>SUMPRODUCT((事故データ!$AO$4:$AO$364=$C113)*(事故データ!$AE$4:$AE$364=G$98)*(事故データ!$V$4:$V$364=1))</f>
        <v>0</v>
      </c>
      <c r="H113" s="747">
        <f>SUMPRODUCT((事故データ!$AO$4:$AO$364=$C113)*(事故データ!$AE$4:$AE$364=H$98)*(事故データ!$V$4:$V$364=1))</f>
        <v>0</v>
      </c>
      <c r="I113" s="748">
        <f>SUMPRODUCT((事故データ!$AO$4:$AO$364=$C113)*(事故データ!$AE$4:$AE$364=I$98)*(事故データ!$V$4:$V$364=1))</f>
        <v>0</v>
      </c>
      <c r="K113" s="749" t="str">
        <f t="shared" si="19"/>
        <v>下部</v>
      </c>
      <c r="L113" s="422">
        <f ca="1">SUMPRODUCT((事故データ!$AO$4:$AO$364=K$98)*(事故データ!$AT$4:$AT$364=$K113)*(事故データ!$AE$4:$AE$364=L$98)*(事故データ!$V$4:$V$364=1))</f>
        <v>0</v>
      </c>
      <c r="N113" s="298"/>
      <c r="O113" s="298"/>
      <c r="P113" s="298"/>
      <c r="Q113" s="298"/>
    </row>
    <row r="114" spans="1:17">
      <c r="A114" s="325"/>
      <c r="B114" s="590">
        <v>15</v>
      </c>
      <c r="C114" s="594" t="str">
        <f>項目入力!X24</f>
        <v>バック時</v>
      </c>
      <c r="D114" s="536">
        <f t="shared" si="18"/>
        <v>9</v>
      </c>
      <c r="E114" s="746">
        <f>SUMPRODUCT((事故データ!$AO$4:$AO$364=$C114)*(事故データ!$AE$4:$AE$364=E$98)*(事故データ!$V$4:$V$364=1))</f>
        <v>0</v>
      </c>
      <c r="F114" s="747">
        <f>SUMPRODUCT((事故データ!$AO$4:$AO$364=$C114)*(事故データ!$AE$4:$AE$364=F$98)*(事故データ!$V$4:$V$364=1))</f>
        <v>1</v>
      </c>
      <c r="G114" s="747">
        <f>SUMPRODUCT((事故データ!$AO$4:$AO$364=$C114)*(事故データ!$AE$4:$AE$364=G$98)*(事故データ!$V$4:$V$364=1))</f>
        <v>5</v>
      </c>
      <c r="H114" s="747">
        <f>SUMPRODUCT((事故データ!$AO$4:$AO$364=$C114)*(事故データ!$AE$4:$AE$364=H$98)*(事故データ!$V$4:$V$364=1))</f>
        <v>2</v>
      </c>
      <c r="I114" s="748">
        <f>SUMPRODUCT((事故データ!$AO$4:$AO$364=$C114)*(事故データ!$AE$4:$AE$364=I$98)*(事故データ!$V$4:$V$364=1))</f>
        <v>1</v>
      </c>
      <c r="K114" s="749" t="str">
        <f t="shared" si="19"/>
        <v>その他</v>
      </c>
      <c r="L114" s="422">
        <f ca="1">SUMPRODUCT((事故データ!$AO$4:$AO$364=K$98)*(事故データ!$AT$4:$AT$364=$K114)*(事故データ!$AE$4:$AE$364=L$98)*(事故データ!$V$4:$V$364=1))</f>
        <v>0</v>
      </c>
      <c r="N114" s="298"/>
      <c r="O114" s="309" t="str">
        <f>K114</f>
        <v>その他</v>
      </c>
      <c r="P114" s="306">
        <f ca="1">L114</f>
        <v>0</v>
      </c>
      <c r="Q114" s="298"/>
    </row>
    <row r="115" spans="1:17">
      <c r="A115" s="325"/>
      <c r="B115" s="590">
        <v>16</v>
      </c>
      <c r="C115" s="594" t="str">
        <f>項目入力!X25</f>
        <v>移動時</v>
      </c>
      <c r="D115" s="536">
        <f t="shared" si="18"/>
        <v>5</v>
      </c>
      <c r="E115" s="746">
        <f>SUMPRODUCT((事故データ!$AO$4:$AO$364=$C115)*(事故データ!$AE$4:$AE$364=E$98)*(事故データ!$V$4:$V$364=1))</f>
        <v>0</v>
      </c>
      <c r="F115" s="747">
        <f>SUMPRODUCT((事故データ!$AO$4:$AO$364=$C115)*(事故データ!$AE$4:$AE$364=F$98)*(事故データ!$V$4:$V$364=1))</f>
        <v>2</v>
      </c>
      <c r="G115" s="747">
        <f>SUMPRODUCT((事故データ!$AO$4:$AO$364=$C115)*(事故データ!$AE$4:$AE$364=G$98)*(事故データ!$V$4:$V$364=1))</f>
        <v>2</v>
      </c>
      <c r="H115" s="747">
        <f>SUMPRODUCT((事故データ!$AO$4:$AO$364=$C115)*(事故データ!$AE$4:$AE$364=H$98)*(事故データ!$V$4:$V$364=1))</f>
        <v>1</v>
      </c>
      <c r="I115" s="748">
        <f>SUMPRODUCT((事故データ!$AO$4:$AO$364=$C115)*(事故データ!$AE$4:$AE$364=I$98)*(事故データ!$V$4:$V$364=1))</f>
        <v>0</v>
      </c>
      <c r="K115" s="601" t="str">
        <f t="shared" si="19"/>
        <v>不明</v>
      </c>
      <c r="L115" s="431">
        <f ca="1">SUMPRODUCT((事故データ!$AO$4:$AO$364=K$98)*(事故データ!$AT$4:$AT$364=$K115)*(事故データ!$AE$4:$AE$364=L$98)*(事故データ!$V$4:$V$364=1))</f>
        <v>0</v>
      </c>
    </row>
    <row r="116" spans="1:17">
      <c r="A116" s="325"/>
      <c r="B116" s="590">
        <v>17</v>
      </c>
      <c r="C116" s="594" t="str">
        <f>項目入力!X26</f>
        <v>料金所等通過時</v>
      </c>
      <c r="D116" s="536">
        <f t="shared" si="18"/>
        <v>0</v>
      </c>
      <c r="E116" s="746">
        <f>SUMPRODUCT((事故データ!$AO$4:$AO$364=$C116)*(事故データ!$AE$4:$AE$364=E$98)*(事故データ!$V$4:$V$364=1))</f>
        <v>0</v>
      </c>
      <c r="F116" s="747">
        <f>SUMPRODUCT((事故データ!$AO$4:$AO$364=$C116)*(事故データ!$AE$4:$AE$364=F$98)*(事故データ!$V$4:$V$364=1))</f>
        <v>0</v>
      </c>
      <c r="G116" s="747">
        <f>SUMPRODUCT((事故データ!$AO$4:$AO$364=$C116)*(事故データ!$AE$4:$AE$364=G$98)*(事故データ!$V$4:$V$364=1))</f>
        <v>0</v>
      </c>
      <c r="H116" s="747">
        <f>SUMPRODUCT((事故データ!$AO$4:$AO$364=$C116)*(事故データ!$AE$4:$AE$364=H$98)*(事故データ!$V$4:$V$364=1))</f>
        <v>0</v>
      </c>
      <c r="I116" s="748">
        <f>SUMPRODUCT((事故データ!$AO$4:$AO$364=$C116)*(事故データ!$AE$4:$AE$364=I$98)*(事故データ!$V$4:$V$364=1))</f>
        <v>0</v>
      </c>
    </row>
    <row r="117" spans="1:17">
      <c r="A117" s="325"/>
      <c r="B117" s="590">
        <v>18</v>
      </c>
      <c r="C117" s="594" t="str">
        <f>項目入力!X27</f>
        <v>発進時＆措置等</v>
      </c>
      <c r="D117" s="536">
        <f t="shared" si="18"/>
        <v>3</v>
      </c>
      <c r="E117" s="746">
        <f>SUMPRODUCT((事故データ!$AO$4:$AO$364=$C117)*(事故データ!$AE$4:$AE$364=E$98)*(事故データ!$V$4:$V$364=1))</f>
        <v>1</v>
      </c>
      <c r="F117" s="747">
        <f>SUMPRODUCT((事故データ!$AO$4:$AO$364=$C117)*(事故データ!$AE$4:$AE$364=F$98)*(事故データ!$V$4:$V$364=1))</f>
        <v>0</v>
      </c>
      <c r="G117" s="747">
        <f>SUMPRODUCT((事故データ!$AO$4:$AO$364=$C117)*(事故データ!$AE$4:$AE$364=G$98)*(事故データ!$V$4:$V$364=1))</f>
        <v>1</v>
      </c>
      <c r="H117" s="747">
        <f>SUMPRODUCT((事故データ!$AO$4:$AO$364=$C117)*(事故データ!$AE$4:$AE$364=H$98)*(事故データ!$V$4:$V$364=1))</f>
        <v>1</v>
      </c>
      <c r="I117" s="748">
        <f>SUMPRODUCT((事故データ!$AO$4:$AO$364=$C117)*(事故データ!$AE$4:$AE$364=I$98)*(事故データ!$V$4:$V$364=1))</f>
        <v>0</v>
      </c>
    </row>
    <row r="118" spans="1:17">
      <c r="A118" s="325"/>
      <c r="B118" s="590">
        <v>19</v>
      </c>
      <c r="C118" s="594" t="str">
        <f>項目入力!X28</f>
        <v>停車時</v>
      </c>
      <c r="D118" s="536">
        <f t="shared" si="18"/>
        <v>1</v>
      </c>
      <c r="E118" s="746">
        <f>SUMPRODUCT((事故データ!$AO$4:$AO$364=$C118)*(事故データ!$AE$4:$AE$364=E$98)*(事故データ!$V$4:$V$364=1))</f>
        <v>0</v>
      </c>
      <c r="F118" s="747">
        <f>SUMPRODUCT((事故データ!$AO$4:$AO$364=$C118)*(事故データ!$AE$4:$AE$364=F$98)*(事故データ!$V$4:$V$364=1))</f>
        <v>0</v>
      </c>
      <c r="G118" s="747">
        <f>SUMPRODUCT((事故データ!$AO$4:$AO$364=$C118)*(事故データ!$AE$4:$AE$364=G$98)*(事故データ!$V$4:$V$364=1))</f>
        <v>0</v>
      </c>
      <c r="H118" s="747">
        <f>SUMPRODUCT((事故データ!$AO$4:$AO$364=$C118)*(事故データ!$AE$4:$AE$364=H$98)*(事故データ!$V$4:$V$364=1))</f>
        <v>0</v>
      </c>
      <c r="I118" s="748">
        <f>SUMPRODUCT((事故データ!$AO$4:$AO$364=$C118)*(事故データ!$AE$4:$AE$364=I$98)*(事故データ!$V$4:$V$364=1))</f>
        <v>1</v>
      </c>
    </row>
    <row r="119" spans="1:17">
      <c r="A119" s="325"/>
      <c r="B119" s="590">
        <v>20</v>
      </c>
      <c r="C119" s="594" t="str">
        <f>項目入力!X29</f>
        <v>ドア・扉開閉時</v>
      </c>
      <c r="D119" s="536">
        <f t="shared" si="18"/>
        <v>0</v>
      </c>
      <c r="E119" s="746">
        <f>SUMPRODUCT((事故データ!$AO$4:$AO$364=$C119)*(事故データ!$AE$4:$AE$364=E$98)*(事故データ!$V$4:$V$364=1))</f>
        <v>0</v>
      </c>
      <c r="F119" s="747">
        <f>SUMPRODUCT((事故データ!$AO$4:$AO$364=$C119)*(事故データ!$AE$4:$AE$364=F$98)*(事故データ!$V$4:$V$364=1))</f>
        <v>0</v>
      </c>
      <c r="G119" s="747">
        <f>SUMPRODUCT((事故データ!$AO$4:$AO$364=$C119)*(事故データ!$AE$4:$AE$364=G$98)*(事故データ!$V$4:$V$364=1))</f>
        <v>0</v>
      </c>
      <c r="H119" s="747">
        <f>SUMPRODUCT((事故データ!$AO$4:$AO$364=$C119)*(事故データ!$AE$4:$AE$364=H$98)*(事故データ!$V$4:$V$364=1))</f>
        <v>0</v>
      </c>
      <c r="I119" s="748">
        <f>SUMPRODUCT((事故データ!$AO$4:$AO$364=$C119)*(事故データ!$AE$4:$AE$364=I$98)*(事故データ!$V$4:$V$364=1))</f>
        <v>0</v>
      </c>
    </row>
    <row r="120" spans="1:17">
      <c r="A120" s="325"/>
      <c r="B120" s="590">
        <v>21</v>
      </c>
      <c r="C120" s="594" t="str">
        <f>項目入力!X30</f>
        <v>駐停車時措置</v>
      </c>
      <c r="D120" s="536">
        <f t="shared" si="18"/>
        <v>1</v>
      </c>
      <c r="E120" s="746">
        <f>SUMPRODUCT((事故データ!$AO$4:$AO$364=$C120)*(事故データ!$AE$4:$AE$364=E$98)*(事故データ!$V$4:$V$364=1))</f>
        <v>0</v>
      </c>
      <c r="F120" s="747">
        <f>SUMPRODUCT((事故データ!$AO$4:$AO$364=$C120)*(事故データ!$AE$4:$AE$364=F$98)*(事故データ!$V$4:$V$364=1))</f>
        <v>0</v>
      </c>
      <c r="G120" s="747">
        <f>SUMPRODUCT((事故データ!$AO$4:$AO$364=$C120)*(事故データ!$AE$4:$AE$364=G$98)*(事故データ!$V$4:$V$364=1))</f>
        <v>1</v>
      </c>
      <c r="H120" s="747">
        <f>SUMPRODUCT((事故データ!$AO$4:$AO$364=$C120)*(事故データ!$AE$4:$AE$364=H$98)*(事故データ!$V$4:$V$364=1))</f>
        <v>0</v>
      </c>
      <c r="I120" s="748">
        <f>SUMPRODUCT((事故データ!$AO$4:$AO$364=$C120)*(事故データ!$AE$4:$AE$364=I$98)*(事故データ!$V$4:$V$364=1))</f>
        <v>0</v>
      </c>
    </row>
    <row r="121" spans="1:17">
      <c r="A121" s="325"/>
      <c r="B121" s="590">
        <v>22</v>
      </c>
      <c r="C121" s="594" t="str">
        <f>項目入力!X31</f>
        <v>車内事故</v>
      </c>
      <c r="D121" s="536">
        <f t="shared" si="18"/>
        <v>0</v>
      </c>
      <c r="E121" s="746">
        <f>SUMPRODUCT((事故データ!$AO$4:$AO$364=$C121)*(事故データ!$AE$4:$AE$364=E$98)*(事故データ!$V$4:$V$364=1))</f>
        <v>0</v>
      </c>
      <c r="F121" s="747">
        <f>SUMPRODUCT((事故データ!$AO$4:$AO$364=$C121)*(事故データ!$AE$4:$AE$364=F$98)*(事故データ!$V$4:$V$364=1))</f>
        <v>0</v>
      </c>
      <c r="G121" s="747">
        <f>SUMPRODUCT((事故データ!$AO$4:$AO$364=$C121)*(事故データ!$AE$4:$AE$364=G$98)*(事故データ!$V$4:$V$364=1))</f>
        <v>0</v>
      </c>
      <c r="H121" s="747">
        <f>SUMPRODUCT((事故データ!$AO$4:$AO$364=$C121)*(事故データ!$AE$4:$AE$364=H$98)*(事故データ!$V$4:$V$364=1))</f>
        <v>0</v>
      </c>
      <c r="I121" s="748">
        <f>SUMPRODUCT((事故データ!$AO$4:$AO$364=$C121)*(事故データ!$AE$4:$AE$364=I$98)*(事故データ!$V$4:$V$364=1))</f>
        <v>0</v>
      </c>
    </row>
    <row r="122" spans="1:17">
      <c r="A122" s="325"/>
      <c r="B122" s="590">
        <v>23</v>
      </c>
      <c r="C122" s="594" t="str">
        <f>項目入力!X32</f>
        <v>荷積降時等事故</v>
      </c>
      <c r="D122" s="536">
        <f t="shared" si="18"/>
        <v>0</v>
      </c>
      <c r="E122" s="746">
        <f>SUMPRODUCT((事故データ!$AO$4:$AO$364=$C122)*(事故データ!$AE$4:$AE$364=E$98)*(事故データ!$V$4:$V$364=1))</f>
        <v>0</v>
      </c>
      <c r="F122" s="747">
        <f>SUMPRODUCT((事故データ!$AO$4:$AO$364=$C122)*(事故データ!$AE$4:$AE$364=F$98)*(事故データ!$V$4:$V$364=1))</f>
        <v>0</v>
      </c>
      <c r="G122" s="747">
        <f>SUMPRODUCT((事故データ!$AO$4:$AO$364=$C122)*(事故データ!$AE$4:$AE$364=G$98)*(事故データ!$V$4:$V$364=1))</f>
        <v>0</v>
      </c>
      <c r="H122" s="747">
        <f>SUMPRODUCT((事故データ!$AO$4:$AO$364=$C122)*(事故データ!$AE$4:$AE$364=H$98)*(事故データ!$V$4:$V$364=1))</f>
        <v>0</v>
      </c>
      <c r="I122" s="748">
        <f>SUMPRODUCT((事故データ!$AO$4:$AO$364=$C122)*(事故データ!$AE$4:$AE$364=I$98)*(事故データ!$V$4:$V$364=1))</f>
        <v>0</v>
      </c>
    </row>
    <row r="123" spans="1:17">
      <c r="A123" s="325"/>
      <c r="B123" s="590">
        <v>24</v>
      </c>
      <c r="C123" s="594" t="str">
        <f>項目入力!X33</f>
        <v>落下・飛散等事故</v>
      </c>
      <c r="D123" s="536">
        <f t="shared" si="18"/>
        <v>0</v>
      </c>
      <c r="E123" s="746">
        <f>SUMPRODUCT((事故データ!$AO$4:$AO$364=$C123)*(事故データ!$AE$4:$AE$364=E$98)*(事故データ!$V$4:$V$364=1))</f>
        <v>0</v>
      </c>
      <c r="F123" s="747">
        <f>SUMPRODUCT((事故データ!$AO$4:$AO$364=$C123)*(事故データ!$AE$4:$AE$364=F$98)*(事故データ!$V$4:$V$364=1))</f>
        <v>0</v>
      </c>
      <c r="G123" s="747">
        <f>SUMPRODUCT((事故データ!$AO$4:$AO$364=$C123)*(事故データ!$AE$4:$AE$364=G$98)*(事故データ!$V$4:$V$364=1))</f>
        <v>0</v>
      </c>
      <c r="H123" s="747">
        <f>SUMPRODUCT((事故データ!$AO$4:$AO$364=$C123)*(事故データ!$AE$4:$AE$364=H$98)*(事故データ!$V$4:$V$364=1))</f>
        <v>0</v>
      </c>
      <c r="I123" s="748">
        <f>SUMPRODUCT((事故データ!$AO$4:$AO$364=$C123)*(事故データ!$AE$4:$AE$364=I$98)*(事故データ!$V$4:$V$364=1))</f>
        <v>0</v>
      </c>
    </row>
    <row r="124" spans="1:17">
      <c r="A124" s="325"/>
      <c r="B124" s="590">
        <v>25</v>
      </c>
      <c r="C124" s="611" t="str">
        <f>項目入力!X34</f>
        <v>その他・不明</v>
      </c>
      <c r="D124" s="538">
        <f t="shared" si="18"/>
        <v>0</v>
      </c>
      <c r="E124" s="750">
        <f>SUMPRODUCT((事故データ!$AO$4:$AO$364=$C124)*(事故データ!$AE$4:$AE$364=E$98)*(事故データ!$V$4:$V$364=1))</f>
        <v>0</v>
      </c>
      <c r="F124" s="751">
        <f>SUMPRODUCT((事故データ!$AO$4:$AO$364=$C124)*(事故データ!$AE$4:$AE$364=F$98)*(事故データ!$V$4:$V$364=1))</f>
        <v>0</v>
      </c>
      <c r="G124" s="751">
        <f>SUMPRODUCT((事故データ!$AO$4:$AO$364=$C124)*(事故データ!$AE$4:$AE$364=G$98)*(事故データ!$V$4:$V$364=1))</f>
        <v>0</v>
      </c>
      <c r="H124" s="751">
        <f>SUMPRODUCT((事故データ!$AO$4:$AO$364=$C124)*(事故データ!$AE$4:$AE$364=H$98)*(事故データ!$V$4:$V$364=1))</f>
        <v>0</v>
      </c>
      <c r="I124" s="752">
        <f>SUMPRODUCT((事故データ!$AO$4:$AO$364=$C124)*(事故データ!$AE$4:$AE$364=I$98)*(事故データ!$V$4:$V$364=1))</f>
        <v>0</v>
      </c>
    </row>
    <row r="125" spans="1:17">
      <c r="A125" s="5" t="s">
        <v>248</v>
      </c>
    </row>
    <row r="126" spans="1:17">
      <c r="A126" s="325"/>
    </row>
    <row r="127" spans="1:17">
      <c r="A127" s="325"/>
      <c r="B127" s="400"/>
      <c r="C127" s="753"/>
    </row>
    <row r="128" spans="1:17">
      <c r="A128" s="325"/>
      <c r="B128" s="1130">
        <v>5</v>
      </c>
    </row>
    <row r="129" spans="1:17" ht="22.7" customHeight="1">
      <c r="A129" s="325"/>
      <c r="B129" s="400" t="s">
        <v>1186</v>
      </c>
      <c r="C129" s="503">
        <v>19</v>
      </c>
      <c r="D129" s="298" t="s">
        <v>1342</v>
      </c>
      <c r="E129" s="298"/>
      <c r="F129" s="298"/>
      <c r="G129" s="298"/>
      <c r="H129" s="298"/>
      <c r="I129" s="298"/>
      <c r="J129" s="298"/>
      <c r="K129" s="503">
        <f>C129</f>
        <v>19</v>
      </c>
      <c r="L129" s="298" t="s">
        <v>1343</v>
      </c>
      <c r="M129" s="298"/>
      <c r="N129" s="298"/>
      <c r="O129" s="298"/>
      <c r="P129" s="298"/>
      <c r="Q129" s="298"/>
    </row>
    <row r="130" spans="1:17" ht="37.5" customHeight="1">
      <c r="A130" s="325"/>
      <c r="C130" s="541" t="s">
        <v>334</v>
      </c>
      <c r="D130" s="690" t="s">
        <v>1333</v>
      </c>
      <c r="E130" s="706">
        <f t="shared" ref="E130:I130" si="20">E98</f>
        <v>20</v>
      </c>
      <c r="F130" s="706">
        <f t="shared" si="20"/>
        <v>30</v>
      </c>
      <c r="G130" s="706">
        <f t="shared" si="20"/>
        <v>40</v>
      </c>
      <c r="H130" s="706">
        <f t="shared" si="20"/>
        <v>50</v>
      </c>
      <c r="I130" s="707">
        <f t="shared" si="20"/>
        <v>60</v>
      </c>
      <c r="J130" s="298"/>
      <c r="K130" s="541" t="s">
        <v>334</v>
      </c>
      <c r="L130" s="754" t="s">
        <v>1333</v>
      </c>
      <c r="M130" s="708">
        <f t="shared" ref="M130:Q130" si="21">M42</f>
        <v>20</v>
      </c>
      <c r="N130" s="709">
        <f t="shared" si="21"/>
        <v>30</v>
      </c>
      <c r="O130" s="709">
        <f t="shared" si="21"/>
        <v>40</v>
      </c>
      <c r="P130" s="709">
        <f t="shared" si="21"/>
        <v>50</v>
      </c>
      <c r="Q130" s="710">
        <f t="shared" si="21"/>
        <v>60</v>
      </c>
    </row>
    <row r="131" spans="1:17" ht="21.4" customHeight="1">
      <c r="A131" s="325"/>
      <c r="C131" s="540" t="s">
        <v>6</v>
      </c>
      <c r="D131" s="711">
        <f>SUM(E131:I131)</f>
        <v>31</v>
      </c>
      <c r="E131" s="712">
        <f>SUMPRODUCT((事故データ!$O$4:$O$364=$C$129)*(事故データ!$AE$4:$AE$364=E$130))</f>
        <v>2</v>
      </c>
      <c r="F131" s="712">
        <f>SUMPRODUCT((事故データ!$O$4:$O$364=$C$129)*(事故データ!$AE$4:$AE$364=F$130))</f>
        <v>7</v>
      </c>
      <c r="G131" s="712">
        <f>SUMPRODUCT((事故データ!$O$4:$O$364=$C$129)*(事故データ!$AE$4:$AE$364=G$130))</f>
        <v>12</v>
      </c>
      <c r="H131" s="712">
        <f>SUMPRODUCT((事故データ!$O$4:$O$364=$C$129)*(事故データ!$AE$4:$AE$364=H$130))</f>
        <v>7</v>
      </c>
      <c r="I131" s="755">
        <f>SUMPRODUCT((事故データ!$O$4:$O$364=$C$129)*(事故データ!$AE$4:$AE$364=I$130))</f>
        <v>3</v>
      </c>
      <c r="J131" s="298"/>
      <c r="K131" s="608" t="s">
        <v>6</v>
      </c>
      <c r="L131" s="756">
        <f>SUM(M131:Q131)</f>
        <v>31</v>
      </c>
      <c r="M131" s="716">
        <f>SUMPRODUCT((事故データ!$O$4:$O$364=$C$129)*(事故データ!$AE$4:$AE$364=M$130))</f>
        <v>2</v>
      </c>
      <c r="N131" s="717">
        <f>SUMPRODUCT((事故データ!$O$4:$O$364=$C$129)*(事故データ!$AE$4:$AE$364=N$130))</f>
        <v>7</v>
      </c>
      <c r="O131" s="718">
        <f>SUMPRODUCT((事故データ!$O$4:$O$364=$C$129)*(事故データ!$AE$4:$AE$364=O$130))</f>
        <v>12</v>
      </c>
      <c r="P131" s="718">
        <f>SUMPRODUCT((事故データ!$O$4:$O$364=$C$129)*(事故データ!$AE$4:$AE$364=P$130))</f>
        <v>7</v>
      </c>
      <c r="Q131" s="719">
        <f>SUMPRODUCT((事故データ!$O$4:$O$364=$C$129)*(事故データ!$AE$4:$AE$364=Q$130))</f>
        <v>3</v>
      </c>
    </row>
    <row r="132" spans="1:17">
      <c r="A132" s="325"/>
      <c r="C132" s="339" t="s">
        <v>327</v>
      </c>
      <c r="D132" s="338">
        <f>SUM(D133:D153)</f>
        <v>31</v>
      </c>
      <c r="E132" s="390">
        <f>SUM(E133:E149)</f>
        <v>2</v>
      </c>
      <c r="F132" s="390">
        <f t="shared" ref="F132:H132" si="22">SUM(F133:F149)</f>
        <v>7</v>
      </c>
      <c r="G132" s="390">
        <f t="shared" si="22"/>
        <v>12</v>
      </c>
      <c r="H132" s="390">
        <f t="shared" si="22"/>
        <v>7</v>
      </c>
      <c r="I132" s="392">
        <f>SUM(I133:I149)</f>
        <v>3</v>
      </c>
      <c r="J132" s="298"/>
      <c r="K132" s="388" t="s">
        <v>310</v>
      </c>
      <c r="L132" s="338">
        <f>SUM(L133:L148)</f>
        <v>31</v>
      </c>
      <c r="M132" s="488">
        <f t="shared" ref="M132:Q132" si="23">SUM(M133:M148)</f>
        <v>2</v>
      </c>
      <c r="N132" s="391">
        <f t="shared" si="23"/>
        <v>7</v>
      </c>
      <c r="O132" s="694">
        <f t="shared" si="23"/>
        <v>12</v>
      </c>
      <c r="P132" s="694">
        <f t="shared" si="23"/>
        <v>7</v>
      </c>
      <c r="Q132" s="695">
        <f t="shared" si="23"/>
        <v>3</v>
      </c>
    </row>
    <row r="133" spans="1:17">
      <c r="A133" s="325"/>
      <c r="C133" s="532" t="str">
        <f t="shared" ref="C133:C153" si="24">C45</f>
        <v>車</v>
      </c>
      <c r="D133" s="697">
        <f t="shared" ref="D133:D153" si="25">SUM(E133:I133)</f>
        <v>10</v>
      </c>
      <c r="E133" s="415">
        <f>SUMPRODUCT((事故データ!$O$4:$O$364=$C$129)*(事故データ!$V$4:$V$364=1)*(事故データ!$AU$4:$AU$364=$C133)*(事故データ!$AE$4:$AE$364=E$130))</f>
        <v>0</v>
      </c>
      <c r="F133" s="415">
        <f>SUMPRODUCT((事故データ!$O$4:$O$364=$C$129)*(事故データ!$V$4:$V$364=1)*(事故データ!$AU$4:$AU$364=$C133)*(事故データ!$AE$4:$AE$364=F$130))</f>
        <v>1</v>
      </c>
      <c r="G133" s="415">
        <f>SUMPRODUCT((事故データ!$O$4:$O$364=$C$129)*(事故データ!$V$4:$V$364=1)*(事故データ!$AU$4:$AU$364=$C133)*(事故データ!$AE$4:$AE$364=G$130))</f>
        <v>5</v>
      </c>
      <c r="H133" s="415">
        <f>SUMPRODUCT((事故データ!$O$4:$O$364=$C$129)*(事故データ!$V$4:$V$364=1)*(事故データ!$AU$4:$AU$364=$C133)*(事故データ!$AE$4:$AE$364=H$130))</f>
        <v>2</v>
      </c>
      <c r="I133" s="450">
        <f>SUMPRODUCT((事故データ!$O$4:$O$364=$C$129)*(事故データ!$V$4:$V$364=1)*(事故データ!$AU$4:$AU$364=$C133)*(事故データ!$AE$4:$AE$364=I$130))</f>
        <v>2</v>
      </c>
      <c r="J133" s="298"/>
      <c r="K133" s="609" t="str">
        <f t="shared" ref="K133:K148" si="26">K15</f>
        <v>前部左角</v>
      </c>
      <c r="L133" s="413">
        <f t="shared" ref="L133:L148" si="27">SUM(M133:Q133)</f>
        <v>0</v>
      </c>
      <c r="M133" s="698">
        <f>SUMPRODUCT((事故データ!$O$4:$O$364=$C$129)*(事故データ!$AT$4:$AT$364=$K133)*(事故データ!$AE$4:$AE$364=M$130)*(事故データ!$V$4:$V$364=1))</f>
        <v>0</v>
      </c>
      <c r="N133" s="415">
        <f>SUMPRODUCT((事故データ!$O$4:$O$364=$C$129)*(事故データ!$AT$4:$AT$364=$K133)*(事故データ!$AE$4:$AE$364=N$130)*(事故データ!$V$4:$V$364=1))</f>
        <v>0</v>
      </c>
      <c r="O133" s="415">
        <f>SUMPRODUCT((事故データ!$O$4:$O$364=$C$129)*(事故データ!$AT$4:$AT$364=$K133)*(事故データ!$AE$4:$AE$364=O$130)*(事故データ!$V$4:$V$364=1))</f>
        <v>0</v>
      </c>
      <c r="P133" s="415">
        <f>SUMPRODUCT((事故データ!$O$4:$O$364=$C$129)*(事故データ!$AT$4:$AT$364=$K133)*(事故データ!$AE$4:$AE$364=P$130)*(事故データ!$V$4:$V$364=1))</f>
        <v>0</v>
      </c>
      <c r="Q133" s="450">
        <f>SUMPRODUCT((事故データ!$O$4:$O$364=$C$129)*(事故データ!$AT$4:$AT$364=$K133)*(事故データ!$AE$4:$AE$364=Q$130)*(事故データ!$V$4:$V$364=1))</f>
        <v>0</v>
      </c>
    </row>
    <row r="134" spans="1:17">
      <c r="A134" s="325"/>
      <c r="C134" s="531" t="str">
        <f t="shared" si="24"/>
        <v>単車</v>
      </c>
      <c r="D134" s="699">
        <f t="shared" si="25"/>
        <v>0</v>
      </c>
      <c r="E134" s="358">
        <f>SUMPRODUCT((事故データ!$O$4:$O$364=$C$129)*(事故データ!$V$4:$V$364=1)*(事故データ!$AU$4:$AU$364=$C134)*(事故データ!$AE$4:$AE$364=E$130))</f>
        <v>0</v>
      </c>
      <c r="F134" s="358">
        <f>SUMPRODUCT((事故データ!$O$4:$O$364=$C$129)*(事故データ!$V$4:$V$364=1)*(事故データ!$AU$4:$AU$364=$C134)*(事故データ!$AE$4:$AE$364=F$130))</f>
        <v>0</v>
      </c>
      <c r="G134" s="358">
        <f>SUMPRODUCT((事故データ!$O$4:$O$364=$C$129)*(事故データ!$V$4:$V$364=1)*(事故データ!$AU$4:$AU$364=$C134)*(事故データ!$AE$4:$AE$364=G$130))</f>
        <v>0</v>
      </c>
      <c r="H134" s="358">
        <f>SUMPRODUCT((事故データ!$O$4:$O$364=$C$129)*(事故データ!$V$4:$V$364=1)*(事故データ!$AU$4:$AU$364=$C134)*(事故データ!$AE$4:$AE$364=H$130))</f>
        <v>0</v>
      </c>
      <c r="I134" s="442">
        <f>SUMPRODUCT((事故データ!$O$4:$O$364=$C$129)*(事故データ!$V$4:$V$364=1)*(事故データ!$AU$4:$AU$364=$C134)*(事故データ!$AE$4:$AE$364=I$130))</f>
        <v>0</v>
      </c>
      <c r="J134" s="298"/>
      <c r="K134" s="594" t="str">
        <f t="shared" si="26"/>
        <v>前部</v>
      </c>
      <c r="L134" s="356">
        <f t="shared" si="27"/>
        <v>3</v>
      </c>
      <c r="M134" s="700">
        <f>SUMPRODUCT((事故データ!$O$4:$O$364=$C$129)*(事故データ!$AT$4:$AT$364=$K134)*(事故データ!$AE$4:$AE$364=M$130)*(事故データ!$V$4:$V$364=1))</f>
        <v>0</v>
      </c>
      <c r="N134" s="358">
        <f>SUMPRODUCT((事故データ!$O$4:$O$364=$C$129)*(事故データ!$AT$4:$AT$364=$K134)*(事故データ!$AE$4:$AE$364=N$130)*(事故データ!$V$4:$V$364=1))</f>
        <v>1</v>
      </c>
      <c r="O134" s="358">
        <f>SUMPRODUCT((事故データ!$O$4:$O$364=$C$129)*(事故データ!$AT$4:$AT$364=$K134)*(事故データ!$AE$4:$AE$364=O$130)*(事故データ!$V$4:$V$364=1))</f>
        <v>0</v>
      </c>
      <c r="P134" s="358">
        <f>SUMPRODUCT((事故データ!$O$4:$O$364=$C$129)*(事故データ!$AT$4:$AT$364=$K134)*(事故データ!$AE$4:$AE$364=P$130)*(事故データ!$V$4:$V$364=1))</f>
        <v>1</v>
      </c>
      <c r="Q134" s="442">
        <f>SUMPRODUCT((事故データ!$O$4:$O$364=$C$129)*(事故データ!$AT$4:$AT$364=$K134)*(事故データ!$AE$4:$AE$364=Q$130)*(事故データ!$V$4:$V$364=1))</f>
        <v>1</v>
      </c>
    </row>
    <row r="135" spans="1:17">
      <c r="A135" s="325"/>
      <c r="C135" s="531" t="str">
        <f t="shared" si="24"/>
        <v>自転車</v>
      </c>
      <c r="D135" s="699">
        <f t="shared" si="25"/>
        <v>0</v>
      </c>
      <c r="E135" s="358">
        <f>SUMPRODUCT((事故データ!$O$4:$O$364=$C$129)*(事故データ!$V$4:$V$364=1)*(事故データ!$AU$4:$AU$364=$C135)*(事故データ!$AE$4:$AE$364=E$130))</f>
        <v>0</v>
      </c>
      <c r="F135" s="358">
        <f>SUMPRODUCT((事故データ!$O$4:$O$364=$C$129)*(事故データ!$V$4:$V$364=1)*(事故データ!$AU$4:$AU$364=$C135)*(事故データ!$AE$4:$AE$364=F$130))</f>
        <v>0</v>
      </c>
      <c r="G135" s="358">
        <f>SUMPRODUCT((事故データ!$O$4:$O$364=$C$129)*(事故データ!$V$4:$V$364=1)*(事故データ!$AU$4:$AU$364=$C135)*(事故データ!$AE$4:$AE$364=G$130))</f>
        <v>0</v>
      </c>
      <c r="H135" s="358">
        <f>SUMPRODUCT((事故データ!$O$4:$O$364=$C$129)*(事故データ!$V$4:$V$364=1)*(事故データ!$AU$4:$AU$364=$C135)*(事故データ!$AE$4:$AE$364=H$130))</f>
        <v>0</v>
      </c>
      <c r="I135" s="442">
        <f>SUMPRODUCT((事故データ!$O$4:$O$364=$C$129)*(事故データ!$V$4:$V$364=1)*(事故データ!$AU$4:$AU$364=$C135)*(事故データ!$AE$4:$AE$364=I$130))</f>
        <v>0</v>
      </c>
      <c r="J135" s="298"/>
      <c r="K135" s="594" t="str">
        <f t="shared" si="26"/>
        <v>前部右角</v>
      </c>
      <c r="L135" s="356">
        <f t="shared" si="27"/>
        <v>2</v>
      </c>
      <c r="M135" s="700">
        <f>SUMPRODUCT((事故データ!$O$4:$O$364=$C$129)*(事故データ!$AT$4:$AT$364=$K135)*(事故データ!$AE$4:$AE$364=M$130)*(事故データ!$V$4:$V$364=1))</f>
        <v>0</v>
      </c>
      <c r="N135" s="358">
        <f>SUMPRODUCT((事故データ!$O$4:$O$364=$C$129)*(事故データ!$AT$4:$AT$364=$K135)*(事故データ!$AE$4:$AE$364=N$130)*(事故データ!$V$4:$V$364=1))</f>
        <v>0</v>
      </c>
      <c r="O135" s="358">
        <f>SUMPRODUCT((事故データ!$O$4:$O$364=$C$129)*(事故データ!$AT$4:$AT$364=$K135)*(事故データ!$AE$4:$AE$364=O$130)*(事故データ!$V$4:$V$364=1))</f>
        <v>1</v>
      </c>
      <c r="P135" s="358">
        <f>SUMPRODUCT((事故データ!$O$4:$O$364=$C$129)*(事故データ!$AT$4:$AT$364=$K135)*(事故データ!$AE$4:$AE$364=P$130)*(事故データ!$V$4:$V$364=1))</f>
        <v>1</v>
      </c>
      <c r="Q135" s="442">
        <f>SUMPRODUCT((事故データ!$O$4:$O$364=$C$129)*(事故データ!$AT$4:$AT$364=$K135)*(事故データ!$AE$4:$AE$364=Q$130)*(事故データ!$V$4:$V$364=1))</f>
        <v>0</v>
      </c>
    </row>
    <row r="136" spans="1:17">
      <c r="A136" s="325"/>
      <c r="C136" s="531" t="str">
        <f t="shared" si="24"/>
        <v>歩行者</v>
      </c>
      <c r="D136" s="699">
        <f t="shared" si="25"/>
        <v>0</v>
      </c>
      <c r="E136" s="358">
        <f>SUMPRODUCT((事故データ!$O$4:$O$364=$C$129)*(事故データ!$V$4:$V$364=1)*(事故データ!$AU$4:$AU$364=$C136)*(事故データ!$AE$4:$AE$364=E$130))</f>
        <v>0</v>
      </c>
      <c r="F136" s="358">
        <f>SUMPRODUCT((事故データ!$O$4:$O$364=$C$129)*(事故データ!$V$4:$V$364=1)*(事故データ!$AU$4:$AU$364=$C136)*(事故データ!$AE$4:$AE$364=F$130))</f>
        <v>0</v>
      </c>
      <c r="G136" s="358">
        <f>SUMPRODUCT((事故データ!$O$4:$O$364=$C$129)*(事故データ!$V$4:$V$364=1)*(事故データ!$AU$4:$AU$364=$C136)*(事故データ!$AE$4:$AE$364=G$130))</f>
        <v>0</v>
      </c>
      <c r="H136" s="358">
        <f>SUMPRODUCT((事故データ!$O$4:$O$364=$C$129)*(事故データ!$V$4:$V$364=1)*(事故データ!$AU$4:$AU$364=$C136)*(事故データ!$AE$4:$AE$364=H$130))</f>
        <v>0</v>
      </c>
      <c r="I136" s="442">
        <f>SUMPRODUCT((事故データ!$O$4:$O$364=$C$129)*(事故データ!$V$4:$V$364=1)*(事故データ!$AU$4:$AU$364=$C136)*(事故データ!$AE$4:$AE$364=I$130))</f>
        <v>0</v>
      </c>
      <c r="J136" s="298"/>
      <c r="K136" s="594" t="str">
        <f t="shared" si="26"/>
        <v>後部左角</v>
      </c>
      <c r="L136" s="356">
        <f t="shared" si="27"/>
        <v>4</v>
      </c>
      <c r="M136" s="700">
        <f>SUMPRODUCT((事故データ!$O$4:$O$364=$C$129)*(事故データ!$AT$4:$AT$364=$K136)*(事故データ!$AE$4:$AE$364=M$130)*(事故データ!$V$4:$V$364=1))</f>
        <v>0</v>
      </c>
      <c r="N136" s="358">
        <f>SUMPRODUCT((事故データ!$O$4:$O$364=$C$129)*(事故データ!$AT$4:$AT$364=$K136)*(事故データ!$AE$4:$AE$364=N$130)*(事故データ!$V$4:$V$364=1))</f>
        <v>1</v>
      </c>
      <c r="O136" s="358">
        <f>SUMPRODUCT((事故データ!$O$4:$O$364=$C$129)*(事故データ!$AT$4:$AT$364=$K136)*(事故データ!$AE$4:$AE$364=O$130)*(事故データ!$V$4:$V$364=1))</f>
        <v>3</v>
      </c>
      <c r="P136" s="358">
        <f>SUMPRODUCT((事故データ!$O$4:$O$364=$C$129)*(事故データ!$AT$4:$AT$364=$K136)*(事故データ!$AE$4:$AE$364=P$130)*(事故データ!$V$4:$V$364=1))</f>
        <v>0</v>
      </c>
      <c r="Q136" s="442">
        <f>SUMPRODUCT((事故データ!$O$4:$O$364=$C$129)*(事故データ!$AT$4:$AT$364=$K136)*(事故データ!$AE$4:$AE$364=Q$130)*(事故データ!$V$4:$V$364=1))</f>
        <v>0</v>
      </c>
    </row>
    <row r="137" spans="1:17">
      <c r="A137" s="325"/>
      <c r="C137" s="531" t="str">
        <f t="shared" si="24"/>
        <v>施設設置物</v>
      </c>
      <c r="D137" s="699">
        <f t="shared" si="25"/>
        <v>2</v>
      </c>
      <c r="E137" s="358">
        <f>SUMPRODUCT((事故データ!$O$4:$O$364=$C$129)*(事故データ!$V$4:$V$364=1)*(事故データ!$AU$4:$AU$364=$C137)*(事故データ!$AE$4:$AE$364=E$130))</f>
        <v>1</v>
      </c>
      <c r="F137" s="358">
        <f>SUMPRODUCT((事故データ!$O$4:$O$364=$C$129)*(事故データ!$V$4:$V$364=1)*(事故データ!$AU$4:$AU$364=$C137)*(事故データ!$AE$4:$AE$364=F$130))</f>
        <v>0</v>
      </c>
      <c r="G137" s="358">
        <f>SUMPRODUCT((事故データ!$O$4:$O$364=$C$129)*(事故データ!$V$4:$V$364=1)*(事故データ!$AU$4:$AU$364=$C137)*(事故データ!$AE$4:$AE$364=G$130))</f>
        <v>1</v>
      </c>
      <c r="H137" s="358">
        <f>SUMPRODUCT((事故データ!$O$4:$O$364=$C$129)*(事故データ!$V$4:$V$364=1)*(事故データ!$AU$4:$AU$364=$C137)*(事故データ!$AE$4:$AE$364=H$130))</f>
        <v>0</v>
      </c>
      <c r="I137" s="442">
        <f>SUMPRODUCT((事故データ!$O$4:$O$364=$C$129)*(事故データ!$V$4:$V$364=1)*(事故データ!$AU$4:$AU$364=$C137)*(事故データ!$AE$4:$AE$364=I$130))</f>
        <v>0</v>
      </c>
      <c r="J137" s="298"/>
      <c r="K137" s="594" t="str">
        <f t="shared" si="26"/>
        <v>後部</v>
      </c>
      <c r="L137" s="356">
        <f t="shared" si="27"/>
        <v>2</v>
      </c>
      <c r="M137" s="700">
        <f>SUMPRODUCT((事故データ!$O$4:$O$364=$C$129)*(事故データ!$AT$4:$AT$364=$K137)*(事故データ!$AE$4:$AE$364=M$130)*(事故データ!$V$4:$V$364=1))</f>
        <v>0</v>
      </c>
      <c r="N137" s="358">
        <f>SUMPRODUCT((事故データ!$O$4:$O$364=$C$129)*(事故データ!$AT$4:$AT$364=$K137)*(事故データ!$AE$4:$AE$364=N$130)*(事故データ!$V$4:$V$364=1))</f>
        <v>0</v>
      </c>
      <c r="O137" s="358">
        <f>SUMPRODUCT((事故データ!$O$4:$O$364=$C$129)*(事故データ!$AT$4:$AT$364=$K137)*(事故データ!$AE$4:$AE$364=O$130)*(事故データ!$V$4:$V$364=1))</f>
        <v>0</v>
      </c>
      <c r="P137" s="358">
        <f>SUMPRODUCT((事故データ!$O$4:$O$364=$C$129)*(事故データ!$AT$4:$AT$364=$K137)*(事故データ!$AE$4:$AE$364=P$130)*(事故データ!$V$4:$V$364=1))</f>
        <v>1</v>
      </c>
      <c r="Q137" s="442">
        <f>SUMPRODUCT((事故データ!$O$4:$O$364=$C$129)*(事故データ!$AT$4:$AT$364=$K137)*(事故データ!$AE$4:$AE$364=Q$130)*(事故データ!$V$4:$V$364=1))</f>
        <v>1</v>
      </c>
    </row>
    <row r="138" spans="1:17">
      <c r="A138" s="325"/>
      <c r="C138" s="531" t="str">
        <f t="shared" si="24"/>
        <v>門扉・家屋等</v>
      </c>
      <c r="D138" s="699">
        <f t="shared" si="25"/>
        <v>1</v>
      </c>
      <c r="E138" s="358">
        <f>SUMPRODUCT((事故データ!$O$4:$O$364=$C$129)*(事故データ!$V$4:$V$364=1)*(事故データ!$AU$4:$AU$364=$C138)*(事故データ!$AE$4:$AE$364=E$130))</f>
        <v>0</v>
      </c>
      <c r="F138" s="358">
        <f>SUMPRODUCT((事故データ!$O$4:$O$364=$C$129)*(事故データ!$V$4:$V$364=1)*(事故データ!$AU$4:$AU$364=$C138)*(事故データ!$AE$4:$AE$364=F$130))</f>
        <v>1</v>
      </c>
      <c r="G138" s="358">
        <f>SUMPRODUCT((事故データ!$O$4:$O$364=$C$129)*(事故データ!$V$4:$V$364=1)*(事故データ!$AU$4:$AU$364=$C138)*(事故データ!$AE$4:$AE$364=G$130))</f>
        <v>0</v>
      </c>
      <c r="H138" s="358">
        <f>SUMPRODUCT((事故データ!$O$4:$O$364=$C$129)*(事故データ!$V$4:$V$364=1)*(事故データ!$AU$4:$AU$364=$C138)*(事故データ!$AE$4:$AE$364=H$130))</f>
        <v>0</v>
      </c>
      <c r="I138" s="442">
        <f>SUMPRODUCT((事故データ!$O$4:$O$364=$C$129)*(事故データ!$V$4:$V$364=1)*(事故データ!$AU$4:$AU$364=$C138)*(事故データ!$AE$4:$AE$364=I$130))</f>
        <v>0</v>
      </c>
      <c r="J138" s="298"/>
      <c r="K138" s="594" t="str">
        <f t="shared" si="26"/>
        <v>後部右角</v>
      </c>
      <c r="L138" s="356">
        <f t="shared" si="27"/>
        <v>7</v>
      </c>
      <c r="M138" s="700">
        <f>SUMPRODUCT((事故データ!$O$4:$O$364=$C$129)*(事故データ!$AT$4:$AT$364=$K138)*(事故データ!$AE$4:$AE$364=M$130)*(事故データ!$V$4:$V$364=1))</f>
        <v>1</v>
      </c>
      <c r="N138" s="358">
        <f>SUMPRODUCT((事故データ!$O$4:$O$364=$C$129)*(事故データ!$AT$4:$AT$364=$K138)*(事故データ!$AE$4:$AE$364=N$130)*(事故データ!$V$4:$V$364=1))</f>
        <v>0</v>
      </c>
      <c r="O138" s="358">
        <f>SUMPRODUCT((事故データ!$O$4:$O$364=$C$129)*(事故データ!$AT$4:$AT$364=$K138)*(事故データ!$AE$4:$AE$364=O$130)*(事故データ!$V$4:$V$364=1))</f>
        <v>6</v>
      </c>
      <c r="P138" s="358">
        <f>SUMPRODUCT((事故データ!$O$4:$O$364=$C$129)*(事故データ!$AT$4:$AT$364=$K138)*(事故データ!$AE$4:$AE$364=P$130)*(事故データ!$V$4:$V$364=1))</f>
        <v>0</v>
      </c>
      <c r="Q138" s="442">
        <f>SUMPRODUCT((事故データ!$O$4:$O$364=$C$129)*(事故データ!$AT$4:$AT$364=$K138)*(事故データ!$AE$4:$AE$364=Q$130)*(事故データ!$V$4:$V$364=1))</f>
        <v>0</v>
      </c>
    </row>
    <row r="139" spans="1:17">
      <c r="A139" s="325"/>
      <c r="C139" s="531" t="str">
        <f t="shared" si="24"/>
        <v>ゲートバー</v>
      </c>
      <c r="D139" s="699">
        <f t="shared" si="25"/>
        <v>0</v>
      </c>
      <c r="E139" s="358">
        <f>SUMPRODUCT((事故データ!$O$4:$O$364=$C$129)*(事故データ!$V$4:$V$364=1)*(事故データ!$AU$4:$AU$364=$C139)*(事故データ!$AE$4:$AE$364=E$130))</f>
        <v>0</v>
      </c>
      <c r="F139" s="358">
        <f>SUMPRODUCT((事故データ!$O$4:$O$364=$C$129)*(事故データ!$V$4:$V$364=1)*(事故データ!$AU$4:$AU$364=$C139)*(事故データ!$AE$4:$AE$364=F$130))</f>
        <v>0</v>
      </c>
      <c r="G139" s="358">
        <f>SUMPRODUCT((事故データ!$O$4:$O$364=$C$129)*(事故データ!$V$4:$V$364=1)*(事故データ!$AU$4:$AU$364=$C139)*(事故データ!$AE$4:$AE$364=G$130))</f>
        <v>0</v>
      </c>
      <c r="H139" s="358">
        <f>SUMPRODUCT((事故データ!$O$4:$O$364=$C$129)*(事故データ!$V$4:$V$364=1)*(事故データ!$AU$4:$AU$364=$C139)*(事故データ!$AE$4:$AE$364=H$130))</f>
        <v>0</v>
      </c>
      <c r="I139" s="442">
        <f>SUMPRODUCT((事故データ!$O$4:$O$364=$C$129)*(事故データ!$V$4:$V$364=1)*(事故データ!$AU$4:$AU$364=$C139)*(事故データ!$AE$4:$AE$364=I$130))</f>
        <v>0</v>
      </c>
      <c r="J139" s="298"/>
      <c r="K139" s="594" t="str">
        <f t="shared" si="26"/>
        <v>左側面前</v>
      </c>
      <c r="L139" s="356">
        <f t="shared" si="27"/>
        <v>1</v>
      </c>
      <c r="M139" s="700">
        <f>SUMPRODUCT((事故データ!$O$4:$O$364=$C$129)*(事故データ!$AT$4:$AT$364=$K139)*(事故データ!$AE$4:$AE$364=M$130)*(事故データ!$V$4:$V$364=1))</f>
        <v>0</v>
      </c>
      <c r="N139" s="358">
        <f>SUMPRODUCT((事故データ!$O$4:$O$364=$C$129)*(事故データ!$AT$4:$AT$364=$K139)*(事故データ!$AE$4:$AE$364=N$130)*(事故データ!$V$4:$V$364=1))</f>
        <v>1</v>
      </c>
      <c r="O139" s="358">
        <f>SUMPRODUCT((事故データ!$O$4:$O$364=$C$129)*(事故データ!$AT$4:$AT$364=$K139)*(事故データ!$AE$4:$AE$364=O$130)*(事故データ!$V$4:$V$364=1))</f>
        <v>0</v>
      </c>
      <c r="P139" s="358">
        <f>SUMPRODUCT((事故データ!$O$4:$O$364=$C$129)*(事故データ!$AT$4:$AT$364=$K139)*(事故データ!$AE$4:$AE$364=P$130)*(事故データ!$V$4:$V$364=1))</f>
        <v>0</v>
      </c>
      <c r="Q139" s="442">
        <f>SUMPRODUCT((事故データ!$O$4:$O$364=$C$129)*(事故データ!$AT$4:$AT$364=$K139)*(事故データ!$AE$4:$AE$364=Q$130)*(事故データ!$V$4:$V$364=1))</f>
        <v>0</v>
      </c>
    </row>
    <row r="140" spans="1:17">
      <c r="A140" s="325"/>
      <c r="C140" s="531" t="str">
        <f t="shared" si="24"/>
        <v>チェーン</v>
      </c>
      <c r="D140" s="699">
        <f t="shared" si="25"/>
        <v>0</v>
      </c>
      <c r="E140" s="358">
        <f>SUMPRODUCT((事故データ!$O$4:$O$364=$C$129)*(事故データ!$V$4:$V$364=1)*(事故データ!$AU$4:$AU$364=$C140)*(事故データ!$AE$4:$AE$364=E$130))</f>
        <v>0</v>
      </c>
      <c r="F140" s="358">
        <f>SUMPRODUCT((事故データ!$O$4:$O$364=$C$129)*(事故データ!$V$4:$V$364=1)*(事故データ!$AU$4:$AU$364=$C140)*(事故データ!$AE$4:$AE$364=F$130))</f>
        <v>0</v>
      </c>
      <c r="G140" s="358">
        <f>SUMPRODUCT((事故データ!$O$4:$O$364=$C$129)*(事故データ!$V$4:$V$364=1)*(事故データ!$AU$4:$AU$364=$C140)*(事故データ!$AE$4:$AE$364=G$130))</f>
        <v>0</v>
      </c>
      <c r="H140" s="358">
        <f>SUMPRODUCT((事故データ!$O$4:$O$364=$C$129)*(事故データ!$V$4:$V$364=1)*(事故データ!$AU$4:$AU$364=$C140)*(事故データ!$AE$4:$AE$364=H$130))</f>
        <v>0</v>
      </c>
      <c r="I140" s="442">
        <f>SUMPRODUCT((事故データ!$O$4:$O$364=$C$129)*(事故データ!$V$4:$V$364=1)*(事故データ!$AU$4:$AU$364=$C140)*(事故データ!$AE$4:$AE$364=I$130))</f>
        <v>0</v>
      </c>
      <c r="J140" s="298"/>
      <c r="K140" s="594" t="str">
        <f t="shared" si="26"/>
        <v>左側面</v>
      </c>
      <c r="L140" s="356">
        <f t="shared" si="27"/>
        <v>5</v>
      </c>
      <c r="M140" s="700">
        <f>SUMPRODUCT((事故データ!$O$4:$O$364=$C$129)*(事故データ!$AT$4:$AT$364=$K140)*(事故データ!$AE$4:$AE$364=M$130)*(事故データ!$V$4:$V$364=1))</f>
        <v>1</v>
      </c>
      <c r="N140" s="358">
        <f>SUMPRODUCT((事故データ!$O$4:$O$364=$C$129)*(事故データ!$AT$4:$AT$364=$K140)*(事故データ!$AE$4:$AE$364=N$130)*(事故データ!$V$4:$V$364=1))</f>
        <v>2</v>
      </c>
      <c r="O140" s="358">
        <f>SUMPRODUCT((事故データ!$O$4:$O$364=$C$129)*(事故データ!$AT$4:$AT$364=$K140)*(事故データ!$AE$4:$AE$364=O$130)*(事故データ!$V$4:$V$364=1))</f>
        <v>1</v>
      </c>
      <c r="P140" s="358">
        <f>SUMPRODUCT((事故データ!$O$4:$O$364=$C$129)*(事故データ!$AT$4:$AT$364=$K140)*(事故データ!$AE$4:$AE$364=P$130)*(事故データ!$V$4:$V$364=1))</f>
        <v>1</v>
      </c>
      <c r="Q140" s="442">
        <f>SUMPRODUCT((事故データ!$O$4:$O$364=$C$129)*(事故データ!$AT$4:$AT$364=$K140)*(事故データ!$AE$4:$AE$364=Q$130)*(事故データ!$V$4:$V$364=1))</f>
        <v>0</v>
      </c>
    </row>
    <row r="141" spans="1:17">
      <c r="A141" s="325"/>
      <c r="C141" s="531" t="str">
        <f t="shared" si="24"/>
        <v>壁・塀等</v>
      </c>
      <c r="D141" s="699">
        <f t="shared" si="25"/>
        <v>2</v>
      </c>
      <c r="E141" s="358">
        <f>SUMPRODUCT((事故データ!$O$4:$O$364=$C$129)*(事故データ!$V$4:$V$364=1)*(事故データ!$AU$4:$AU$364=$C141)*(事故データ!$AE$4:$AE$364=E$130))</f>
        <v>0</v>
      </c>
      <c r="F141" s="358">
        <f>SUMPRODUCT((事故データ!$O$4:$O$364=$C$129)*(事故データ!$V$4:$V$364=1)*(事故データ!$AU$4:$AU$364=$C141)*(事故データ!$AE$4:$AE$364=F$130))</f>
        <v>1</v>
      </c>
      <c r="G141" s="358">
        <f>SUMPRODUCT((事故データ!$O$4:$O$364=$C$129)*(事故データ!$V$4:$V$364=1)*(事故データ!$AU$4:$AU$364=$C141)*(事故データ!$AE$4:$AE$364=G$130))</f>
        <v>1</v>
      </c>
      <c r="H141" s="358">
        <f>SUMPRODUCT((事故データ!$O$4:$O$364=$C$129)*(事故データ!$V$4:$V$364=1)*(事故データ!$AU$4:$AU$364=$C141)*(事故データ!$AE$4:$AE$364=H$130))</f>
        <v>0</v>
      </c>
      <c r="I141" s="442">
        <f>SUMPRODUCT((事故データ!$O$4:$O$364=$C$129)*(事故データ!$V$4:$V$364=1)*(事故データ!$AU$4:$AU$364=$C141)*(事故データ!$AE$4:$AE$364=I$130))</f>
        <v>0</v>
      </c>
      <c r="J141" s="298"/>
      <c r="K141" s="594" t="str">
        <f t="shared" si="26"/>
        <v>左側面後</v>
      </c>
      <c r="L141" s="356">
        <f t="shared" si="27"/>
        <v>6</v>
      </c>
      <c r="M141" s="700">
        <f>SUMPRODUCT((事故データ!$O$4:$O$364=$C$129)*(事故データ!$AT$4:$AT$364=$K141)*(事故データ!$AE$4:$AE$364=M$130)*(事故データ!$V$4:$V$364=1))</f>
        <v>0</v>
      </c>
      <c r="N141" s="358">
        <f>SUMPRODUCT((事故データ!$O$4:$O$364=$C$129)*(事故データ!$AT$4:$AT$364=$K141)*(事故データ!$AE$4:$AE$364=N$130)*(事故データ!$V$4:$V$364=1))</f>
        <v>1</v>
      </c>
      <c r="O141" s="358">
        <f>SUMPRODUCT((事故データ!$O$4:$O$364=$C$129)*(事故データ!$AT$4:$AT$364=$K141)*(事故データ!$AE$4:$AE$364=O$130)*(事故データ!$V$4:$V$364=1))</f>
        <v>1</v>
      </c>
      <c r="P141" s="358">
        <f>SUMPRODUCT((事故データ!$O$4:$O$364=$C$129)*(事故データ!$AT$4:$AT$364=$K141)*(事故データ!$AE$4:$AE$364=P$130)*(事故データ!$V$4:$V$364=1))</f>
        <v>3</v>
      </c>
      <c r="Q141" s="442">
        <f>SUMPRODUCT((事故データ!$O$4:$O$364=$C$129)*(事故データ!$AT$4:$AT$364=$K141)*(事故データ!$AE$4:$AE$364=Q$130)*(事故データ!$V$4:$V$364=1))</f>
        <v>1</v>
      </c>
    </row>
    <row r="142" spans="1:17">
      <c r="A142" s="325"/>
      <c r="C142" s="531" t="str">
        <f t="shared" si="24"/>
        <v>ガードレール</v>
      </c>
      <c r="D142" s="699">
        <f t="shared" si="25"/>
        <v>1</v>
      </c>
      <c r="E142" s="358">
        <f>SUMPRODUCT((事故データ!$O$4:$O$364=$C$129)*(事故データ!$V$4:$V$364=1)*(事故データ!$AU$4:$AU$364=$C142)*(事故データ!$AE$4:$AE$364=E$130))</f>
        <v>0</v>
      </c>
      <c r="F142" s="358">
        <f>SUMPRODUCT((事故データ!$O$4:$O$364=$C$129)*(事故データ!$V$4:$V$364=1)*(事故データ!$AU$4:$AU$364=$C142)*(事故データ!$AE$4:$AE$364=F$130))</f>
        <v>0</v>
      </c>
      <c r="G142" s="358">
        <f>SUMPRODUCT((事故データ!$O$4:$O$364=$C$129)*(事故データ!$V$4:$V$364=1)*(事故データ!$AU$4:$AU$364=$C142)*(事故データ!$AE$4:$AE$364=G$130))</f>
        <v>1</v>
      </c>
      <c r="H142" s="358">
        <f>SUMPRODUCT((事故データ!$O$4:$O$364=$C$129)*(事故データ!$V$4:$V$364=1)*(事故データ!$AU$4:$AU$364=$C142)*(事故データ!$AE$4:$AE$364=H$130))</f>
        <v>0</v>
      </c>
      <c r="I142" s="442">
        <f>SUMPRODUCT((事故データ!$O$4:$O$364=$C$129)*(事故データ!$V$4:$V$364=1)*(事故データ!$AU$4:$AU$364=$C142)*(事故データ!$AE$4:$AE$364=I$130))</f>
        <v>0</v>
      </c>
      <c r="J142" s="298"/>
      <c r="K142" s="594" t="str">
        <f t="shared" si="26"/>
        <v>右側面前</v>
      </c>
      <c r="L142" s="356">
        <f t="shared" si="27"/>
        <v>1</v>
      </c>
      <c r="M142" s="700">
        <f>SUMPRODUCT((事故データ!$O$4:$O$364=$C$129)*(事故データ!$AT$4:$AT$364=$K142)*(事故データ!$AE$4:$AE$364=M$130)*(事故データ!$V$4:$V$364=1))</f>
        <v>0</v>
      </c>
      <c r="N142" s="358">
        <f>SUMPRODUCT((事故データ!$O$4:$O$364=$C$129)*(事故データ!$AT$4:$AT$364=$K142)*(事故データ!$AE$4:$AE$364=N$130)*(事故データ!$V$4:$V$364=1))</f>
        <v>1</v>
      </c>
      <c r="O142" s="358">
        <f>SUMPRODUCT((事故データ!$O$4:$O$364=$C$129)*(事故データ!$AT$4:$AT$364=$K142)*(事故データ!$AE$4:$AE$364=O$130)*(事故データ!$V$4:$V$364=1))</f>
        <v>0</v>
      </c>
      <c r="P142" s="358">
        <f>SUMPRODUCT((事故データ!$O$4:$O$364=$C$129)*(事故データ!$AT$4:$AT$364=$K142)*(事故データ!$AE$4:$AE$364=P$130)*(事故データ!$V$4:$V$364=1))</f>
        <v>0</v>
      </c>
      <c r="Q142" s="442">
        <f>SUMPRODUCT((事故データ!$O$4:$O$364=$C$129)*(事故データ!$AT$4:$AT$364=$K142)*(事故データ!$AE$4:$AE$364=Q$130)*(事故データ!$V$4:$V$364=1))</f>
        <v>0</v>
      </c>
    </row>
    <row r="143" spans="1:17">
      <c r="A143" s="325"/>
      <c r="C143" s="531" t="str">
        <f t="shared" si="24"/>
        <v>信号・街灯・標識・柱等</v>
      </c>
      <c r="D143" s="699">
        <f t="shared" si="25"/>
        <v>2</v>
      </c>
      <c r="E143" s="358">
        <f>SUMPRODUCT((事故データ!$O$4:$O$364=$C$129)*(事故データ!$V$4:$V$364=1)*(事故データ!$AU$4:$AU$364=$C143)*(事故データ!$AE$4:$AE$364=E$130))</f>
        <v>0</v>
      </c>
      <c r="F143" s="358">
        <f>SUMPRODUCT((事故データ!$O$4:$O$364=$C$129)*(事故データ!$V$4:$V$364=1)*(事故データ!$AU$4:$AU$364=$C143)*(事故データ!$AE$4:$AE$364=F$130))</f>
        <v>0</v>
      </c>
      <c r="G143" s="358">
        <f>SUMPRODUCT((事故データ!$O$4:$O$364=$C$129)*(事故データ!$V$4:$V$364=1)*(事故データ!$AU$4:$AU$364=$C143)*(事故データ!$AE$4:$AE$364=G$130))</f>
        <v>2</v>
      </c>
      <c r="H143" s="358">
        <f>SUMPRODUCT((事故データ!$O$4:$O$364=$C$129)*(事故データ!$V$4:$V$364=1)*(事故データ!$AU$4:$AU$364=$C143)*(事故データ!$AE$4:$AE$364=H$130))</f>
        <v>0</v>
      </c>
      <c r="I143" s="442">
        <f>SUMPRODUCT((事故データ!$O$4:$O$364=$C$129)*(事故データ!$V$4:$V$364=1)*(事故データ!$AU$4:$AU$364=$C143)*(事故データ!$AE$4:$AE$364=I$130))</f>
        <v>0</v>
      </c>
      <c r="J143" s="298"/>
      <c r="K143" s="594" t="str">
        <f t="shared" si="26"/>
        <v>右側面</v>
      </c>
      <c r="L143" s="356">
        <f t="shared" si="27"/>
        <v>0</v>
      </c>
      <c r="M143" s="700">
        <f>SUMPRODUCT((事故データ!$O$4:$O$364=$C$129)*(事故データ!$AT$4:$AT$364=$K143)*(事故データ!$AE$4:$AE$364=M$130)*(事故データ!$V$4:$V$364=1))</f>
        <v>0</v>
      </c>
      <c r="N143" s="358">
        <f>SUMPRODUCT((事故データ!$O$4:$O$364=$C$129)*(事故データ!$AT$4:$AT$364=$K143)*(事故データ!$AE$4:$AE$364=N$130)*(事故データ!$V$4:$V$364=1))</f>
        <v>0</v>
      </c>
      <c r="O143" s="358">
        <f>SUMPRODUCT((事故データ!$O$4:$O$364=$C$129)*(事故データ!$AT$4:$AT$364=$K143)*(事故データ!$AE$4:$AE$364=O$130)*(事故データ!$V$4:$V$364=1))</f>
        <v>0</v>
      </c>
      <c r="P143" s="358">
        <f>SUMPRODUCT((事故データ!$O$4:$O$364=$C$129)*(事故データ!$AT$4:$AT$364=$K143)*(事故データ!$AE$4:$AE$364=P$130)*(事故データ!$V$4:$V$364=1))</f>
        <v>0</v>
      </c>
      <c r="Q143" s="442">
        <f>SUMPRODUCT((事故データ!$O$4:$O$364=$C$129)*(事故データ!$AT$4:$AT$364=$K143)*(事故データ!$AE$4:$AE$364=Q$130)*(事故データ!$V$4:$V$364=1))</f>
        <v>0</v>
      </c>
    </row>
    <row r="144" spans="1:17">
      <c r="A144" s="325"/>
      <c r="C144" s="531" t="str">
        <f t="shared" si="24"/>
        <v>柵・フェンス</v>
      </c>
      <c r="D144" s="699">
        <f t="shared" si="25"/>
        <v>3</v>
      </c>
      <c r="E144" s="358">
        <f>SUMPRODUCT((事故データ!$O$4:$O$364=$C$129)*(事故データ!$V$4:$V$364=1)*(事故データ!$AU$4:$AU$364=$C144)*(事故データ!$AE$4:$AE$364=E$130))</f>
        <v>0</v>
      </c>
      <c r="F144" s="358">
        <f>SUMPRODUCT((事故データ!$O$4:$O$364=$C$129)*(事故データ!$V$4:$V$364=1)*(事故データ!$AU$4:$AU$364=$C144)*(事故データ!$AE$4:$AE$364=F$130))</f>
        <v>1</v>
      </c>
      <c r="G144" s="358">
        <f>SUMPRODUCT((事故データ!$O$4:$O$364=$C$129)*(事故データ!$V$4:$V$364=1)*(事故データ!$AU$4:$AU$364=$C144)*(事故データ!$AE$4:$AE$364=G$130))</f>
        <v>1</v>
      </c>
      <c r="H144" s="358">
        <f>SUMPRODUCT((事故データ!$O$4:$O$364=$C$129)*(事故データ!$V$4:$V$364=1)*(事故データ!$AU$4:$AU$364=$C144)*(事故データ!$AE$4:$AE$364=H$130))</f>
        <v>1</v>
      </c>
      <c r="I144" s="442">
        <f>SUMPRODUCT((事故データ!$O$4:$O$364=$C$129)*(事故データ!$V$4:$V$364=1)*(事故データ!$AU$4:$AU$364=$C144)*(事故データ!$AE$4:$AE$364=I$130))</f>
        <v>0</v>
      </c>
      <c r="J144" s="298"/>
      <c r="K144" s="594" t="str">
        <f t="shared" si="26"/>
        <v>右側面後</v>
      </c>
      <c r="L144" s="356">
        <f t="shared" si="27"/>
        <v>0</v>
      </c>
      <c r="M144" s="700">
        <f>SUMPRODUCT((事故データ!$O$4:$O$364=$C$129)*(事故データ!$AT$4:$AT$364=$K144)*(事故データ!$AE$4:$AE$364=M$130)*(事故データ!$V$4:$V$364=1))</f>
        <v>0</v>
      </c>
      <c r="N144" s="358">
        <f>SUMPRODUCT((事故データ!$O$4:$O$364=$C$129)*(事故データ!$AT$4:$AT$364=$K144)*(事故データ!$AE$4:$AE$364=N$130)*(事故データ!$V$4:$V$364=1))</f>
        <v>0</v>
      </c>
      <c r="O144" s="358">
        <f>SUMPRODUCT((事故データ!$O$4:$O$364=$C$129)*(事故データ!$AT$4:$AT$364=$K144)*(事故データ!$AE$4:$AE$364=O$130)*(事故データ!$V$4:$V$364=1))</f>
        <v>0</v>
      </c>
      <c r="P144" s="358">
        <f>SUMPRODUCT((事故データ!$O$4:$O$364=$C$129)*(事故データ!$AT$4:$AT$364=$K144)*(事故データ!$AE$4:$AE$364=P$130)*(事故データ!$V$4:$V$364=1))</f>
        <v>0</v>
      </c>
      <c r="Q144" s="442">
        <f>SUMPRODUCT((事故データ!$O$4:$O$364=$C$129)*(事故データ!$AT$4:$AT$364=$K144)*(事故データ!$AE$4:$AE$364=Q$130)*(事故データ!$V$4:$V$364=1))</f>
        <v>0</v>
      </c>
    </row>
    <row r="145" spans="1:33">
      <c r="A145" s="325"/>
      <c r="C145" s="531" t="str">
        <f t="shared" si="24"/>
        <v>ポール</v>
      </c>
      <c r="D145" s="699">
        <f t="shared" si="25"/>
        <v>3</v>
      </c>
      <c r="E145" s="358">
        <f>SUMPRODUCT((事故データ!$O$4:$O$364=$C$129)*(事故データ!$V$4:$V$364=1)*(事故データ!$AU$4:$AU$364=$C145)*(事故データ!$AE$4:$AE$364=E$130))</f>
        <v>0</v>
      </c>
      <c r="F145" s="358">
        <f>SUMPRODUCT((事故データ!$O$4:$O$364=$C$129)*(事故データ!$V$4:$V$364=1)*(事故データ!$AU$4:$AU$364=$C145)*(事故データ!$AE$4:$AE$364=F$130))</f>
        <v>1</v>
      </c>
      <c r="G145" s="358">
        <f>SUMPRODUCT((事故データ!$O$4:$O$364=$C$129)*(事故データ!$V$4:$V$364=1)*(事故データ!$AU$4:$AU$364=$C145)*(事故データ!$AE$4:$AE$364=G$130))</f>
        <v>0</v>
      </c>
      <c r="H145" s="358">
        <f>SUMPRODUCT((事故データ!$O$4:$O$364=$C$129)*(事故データ!$V$4:$V$364=1)*(事故データ!$AU$4:$AU$364=$C145)*(事故データ!$AE$4:$AE$364=H$130))</f>
        <v>1</v>
      </c>
      <c r="I145" s="442">
        <f>SUMPRODUCT((事故データ!$O$4:$O$364=$C$129)*(事故データ!$V$4:$V$364=1)*(事故データ!$AU$4:$AU$364=$C145)*(事故データ!$AE$4:$AE$364=I$130))</f>
        <v>1</v>
      </c>
      <c r="J145" s="298"/>
      <c r="K145" s="594" t="str">
        <f t="shared" si="26"/>
        <v>上部箱中央</v>
      </c>
      <c r="L145" s="356">
        <f t="shared" si="27"/>
        <v>0</v>
      </c>
      <c r="M145" s="700">
        <f>SUMPRODUCT((事故データ!$O$4:$O$364=$C$129)*(事故データ!$AT$4:$AT$364=$K145)*(事故データ!$AE$4:$AE$364=M$130)*(事故データ!$V$4:$V$364=1))</f>
        <v>0</v>
      </c>
      <c r="N145" s="358">
        <f>SUMPRODUCT((事故データ!$O$4:$O$364=$C$129)*(事故データ!$AT$4:$AT$364=$K145)*(事故データ!$AE$4:$AE$364=N$130)*(事故データ!$V$4:$V$364=1))</f>
        <v>0</v>
      </c>
      <c r="O145" s="358">
        <f>SUMPRODUCT((事故データ!$O$4:$O$364=$C$129)*(事故データ!$AT$4:$AT$364=$K145)*(事故データ!$AE$4:$AE$364=O$130)*(事故データ!$V$4:$V$364=1))</f>
        <v>0</v>
      </c>
      <c r="P145" s="358">
        <f>SUMPRODUCT((事故データ!$O$4:$O$364=$C$129)*(事故データ!$AT$4:$AT$364=$K145)*(事故データ!$AE$4:$AE$364=P$130)*(事故データ!$V$4:$V$364=1))</f>
        <v>0</v>
      </c>
      <c r="Q145" s="442">
        <f>SUMPRODUCT((事故データ!$O$4:$O$364=$C$129)*(事故データ!$AT$4:$AT$364=$K145)*(事故データ!$AE$4:$AE$364=Q$130)*(事故データ!$V$4:$V$364=1))</f>
        <v>0</v>
      </c>
    </row>
    <row r="146" spans="1:33">
      <c r="A146" s="325"/>
      <c r="C146" s="531" t="str">
        <f t="shared" si="24"/>
        <v>縁石等道路設置物</v>
      </c>
      <c r="D146" s="699">
        <f t="shared" si="25"/>
        <v>1</v>
      </c>
      <c r="E146" s="358">
        <f>SUMPRODUCT((事故データ!$O$4:$O$364=$C$129)*(事故データ!$V$4:$V$364=1)*(事故データ!$AU$4:$AU$364=$C146)*(事故データ!$AE$4:$AE$364=E$130))</f>
        <v>0</v>
      </c>
      <c r="F146" s="358">
        <f>SUMPRODUCT((事故データ!$O$4:$O$364=$C$129)*(事故データ!$V$4:$V$364=1)*(事故データ!$AU$4:$AU$364=$C146)*(事故データ!$AE$4:$AE$364=F$130))</f>
        <v>0</v>
      </c>
      <c r="G146" s="358">
        <f>SUMPRODUCT((事故データ!$O$4:$O$364=$C$129)*(事故データ!$V$4:$V$364=1)*(事故データ!$AU$4:$AU$364=$C146)*(事故データ!$AE$4:$AE$364=G$130))</f>
        <v>0</v>
      </c>
      <c r="H146" s="358">
        <f>SUMPRODUCT((事故データ!$O$4:$O$364=$C$129)*(事故データ!$V$4:$V$364=1)*(事故データ!$AU$4:$AU$364=$C146)*(事故データ!$AE$4:$AE$364=H$130))</f>
        <v>1</v>
      </c>
      <c r="I146" s="442">
        <f>SUMPRODUCT((事故データ!$O$4:$O$364=$C$129)*(事故データ!$V$4:$V$364=1)*(事故データ!$AU$4:$AU$364=$C146)*(事故データ!$AE$4:$AE$364=I$130))</f>
        <v>0</v>
      </c>
      <c r="J146" s="298"/>
      <c r="K146" s="594" t="str">
        <f t="shared" si="26"/>
        <v>下部</v>
      </c>
      <c r="L146" s="356">
        <f t="shared" si="27"/>
        <v>0</v>
      </c>
      <c r="M146" s="700">
        <f>SUMPRODUCT((事故データ!$O$4:$O$364=$C$129)*(事故データ!$AT$4:$AT$364=$K146)*(事故データ!$AE$4:$AE$364=M$130)*(事故データ!$V$4:$V$364=1))</f>
        <v>0</v>
      </c>
      <c r="N146" s="358">
        <f>SUMPRODUCT((事故データ!$O$4:$O$364=$C$129)*(事故データ!$AT$4:$AT$364=$K146)*(事故データ!$AE$4:$AE$364=N$130)*(事故データ!$V$4:$V$364=1))</f>
        <v>0</v>
      </c>
      <c r="O146" s="358">
        <f>SUMPRODUCT((事故データ!$O$4:$O$364=$C$129)*(事故データ!$AT$4:$AT$364=$K146)*(事故データ!$AE$4:$AE$364=O$130)*(事故データ!$V$4:$V$364=1))</f>
        <v>0</v>
      </c>
      <c r="P146" s="358">
        <f>SUMPRODUCT((事故データ!$O$4:$O$364=$C$129)*(事故データ!$AT$4:$AT$364=$K146)*(事故データ!$AE$4:$AE$364=P$130)*(事故データ!$V$4:$V$364=1))</f>
        <v>0</v>
      </c>
      <c r="Q146" s="442">
        <f>SUMPRODUCT((事故データ!$O$4:$O$364=$C$129)*(事故データ!$AT$4:$AT$364=$K146)*(事故データ!$AE$4:$AE$364=Q$130)*(事故データ!$V$4:$V$364=1))</f>
        <v>0</v>
      </c>
    </row>
    <row r="147" spans="1:33">
      <c r="A147" s="325"/>
      <c r="C147" s="531" t="str">
        <f t="shared" si="24"/>
        <v>花壇等低い設置物</v>
      </c>
      <c r="D147" s="699">
        <f t="shared" si="25"/>
        <v>0</v>
      </c>
      <c r="E147" s="358">
        <f>SUMPRODUCT((事故データ!$O$4:$O$364=$C$129)*(事故データ!$V$4:$V$364=1)*(事故データ!$AU$4:$AU$364=$C147)*(事故データ!$AE$4:$AE$364=E$130))</f>
        <v>0</v>
      </c>
      <c r="F147" s="358">
        <f>SUMPRODUCT((事故データ!$O$4:$O$364=$C$129)*(事故データ!$V$4:$V$364=1)*(事故データ!$AU$4:$AU$364=$C147)*(事故データ!$AE$4:$AE$364=F$130))</f>
        <v>0</v>
      </c>
      <c r="G147" s="358">
        <f>SUMPRODUCT((事故データ!$O$4:$O$364=$C$129)*(事故データ!$V$4:$V$364=1)*(事故データ!$AU$4:$AU$364=$C147)*(事故データ!$AE$4:$AE$364=G$130))</f>
        <v>0</v>
      </c>
      <c r="H147" s="358">
        <f>SUMPRODUCT((事故データ!$O$4:$O$364=$C$129)*(事故データ!$V$4:$V$364=1)*(事故データ!$AU$4:$AU$364=$C147)*(事故データ!$AE$4:$AE$364=H$130))</f>
        <v>0</v>
      </c>
      <c r="I147" s="442">
        <f>SUMPRODUCT((事故データ!$O$4:$O$364=$C$129)*(事故データ!$V$4:$V$364=1)*(事故データ!$AU$4:$AU$364=$C147)*(事故データ!$AE$4:$AE$364=I$130))</f>
        <v>0</v>
      </c>
      <c r="J147" s="298"/>
      <c r="K147" s="594" t="str">
        <f t="shared" si="26"/>
        <v>その他</v>
      </c>
      <c r="L147" s="356">
        <f t="shared" si="27"/>
        <v>0</v>
      </c>
      <c r="M147" s="700">
        <f>SUMPRODUCT((事故データ!$O$4:$O$364=$C$129)*(事故データ!$AT$4:$AT$364=$K147)*(事故データ!$AE$4:$AE$364=M$130)*(事故データ!$V$4:$V$364=1))</f>
        <v>0</v>
      </c>
      <c r="N147" s="358">
        <f>SUMPRODUCT((事故データ!$O$4:$O$364=$C$129)*(事故データ!$AT$4:$AT$364=$K147)*(事故データ!$AE$4:$AE$364=N$130)*(事故データ!$V$4:$V$364=1))</f>
        <v>0</v>
      </c>
      <c r="O147" s="358">
        <f>SUMPRODUCT((事故データ!$O$4:$O$364=$C$129)*(事故データ!$AT$4:$AT$364=$K147)*(事故データ!$AE$4:$AE$364=O$130)*(事故データ!$V$4:$V$364=1))</f>
        <v>0</v>
      </c>
      <c r="P147" s="358">
        <f>SUMPRODUCT((事故データ!$O$4:$O$364=$C$129)*(事故データ!$AT$4:$AT$364=$K147)*(事故データ!$AE$4:$AE$364=P$130)*(事故データ!$V$4:$V$364=1))</f>
        <v>0</v>
      </c>
      <c r="Q147" s="442">
        <f>SUMPRODUCT((事故データ!$O$4:$O$364=$C$129)*(事故データ!$AT$4:$AT$364=$K147)*(事故データ!$AE$4:$AE$364=Q$130)*(事故データ!$V$4:$V$364=1))</f>
        <v>0</v>
      </c>
    </row>
    <row r="148" spans="1:33">
      <c r="A148" s="325"/>
      <c r="C148" s="531" t="str">
        <f t="shared" si="24"/>
        <v>屋根.軒.庇等高所設置物</v>
      </c>
      <c r="D148" s="699">
        <f t="shared" si="25"/>
        <v>6</v>
      </c>
      <c r="E148" s="358">
        <f>SUMPRODUCT((事故データ!$O$4:$O$364=$C$129)*(事故データ!$V$4:$V$364=1)*(事故データ!$AU$4:$AU$364=$C148)*(事故データ!$AE$4:$AE$364=E$130))</f>
        <v>1</v>
      </c>
      <c r="F148" s="358">
        <f>SUMPRODUCT((事故データ!$O$4:$O$364=$C$129)*(事故データ!$V$4:$V$364=1)*(事故データ!$AU$4:$AU$364=$C148)*(事故データ!$AE$4:$AE$364=F$130))</f>
        <v>2</v>
      </c>
      <c r="G148" s="358">
        <f>SUMPRODUCT((事故データ!$O$4:$O$364=$C$129)*(事故データ!$V$4:$V$364=1)*(事故データ!$AU$4:$AU$364=$C148)*(事故データ!$AE$4:$AE$364=G$130))</f>
        <v>1</v>
      </c>
      <c r="H148" s="358">
        <f>SUMPRODUCT((事故データ!$O$4:$O$364=$C$129)*(事故データ!$V$4:$V$364=1)*(事故データ!$AU$4:$AU$364=$C148)*(事故データ!$AE$4:$AE$364=H$130))</f>
        <v>2</v>
      </c>
      <c r="I148" s="442">
        <f>SUMPRODUCT((事故データ!$O$4:$O$364=$C$129)*(事故データ!$V$4:$V$364=1)*(事故データ!$AU$4:$AU$364=$C148)*(事故データ!$AE$4:$AE$364=I$130))</f>
        <v>0</v>
      </c>
      <c r="J148" s="298"/>
      <c r="K148" s="611" t="str">
        <f t="shared" si="26"/>
        <v>不明</v>
      </c>
      <c r="L148" s="369">
        <f t="shared" si="27"/>
        <v>0</v>
      </c>
      <c r="M148" s="701">
        <f>SUMPRODUCT((事故データ!$O$4:$O$364=$C$129)*(事故データ!$AT$4:$AT$364=$K148)*(事故データ!$AE$4:$AE$364=M$130)*(事故データ!$V$4:$V$364=1))</f>
        <v>0</v>
      </c>
      <c r="N148" s="371">
        <f>SUMPRODUCT((事故データ!$O$4:$O$364=$C$129)*(事故データ!$AT$4:$AT$364=$K148)*(事故データ!$AE$4:$AE$364=N$130)*(事故データ!$V$4:$V$364=1))</f>
        <v>0</v>
      </c>
      <c r="O148" s="371">
        <f>SUMPRODUCT((事故データ!$O$4:$O$364=$C$129)*(事故データ!$AT$4:$AT$364=$K148)*(事故データ!$AE$4:$AE$364=O$130)*(事故データ!$V$4:$V$364=1))</f>
        <v>0</v>
      </c>
      <c r="P148" s="371">
        <f>SUMPRODUCT((事故データ!$O$4:$O$364=$C$129)*(事故データ!$AT$4:$AT$364=$K148)*(事故データ!$AE$4:$AE$364=P$130)*(事故データ!$V$4:$V$364=1))</f>
        <v>0</v>
      </c>
      <c r="Q148" s="443">
        <f>SUMPRODUCT((事故データ!$O$4:$O$364=$C$129)*(事故データ!$AT$4:$AT$364=$K148)*(事故データ!$AE$4:$AE$364=Q$130)*(事故データ!$V$4:$V$364=1))</f>
        <v>0</v>
      </c>
    </row>
    <row r="149" spans="1:33">
      <c r="A149" s="325"/>
      <c r="C149" s="531" t="str">
        <f t="shared" si="24"/>
        <v>街路樹等高所物</v>
      </c>
      <c r="D149" s="699">
        <f t="shared" si="25"/>
        <v>0</v>
      </c>
      <c r="E149" s="358">
        <f>SUMPRODUCT((事故データ!$O$4:$O$364=$C$129)*(事故データ!$V$4:$V$364=1)*(事故データ!$AU$4:$AU$364=$C149)*(事故データ!$AE$4:$AE$364=E$130))</f>
        <v>0</v>
      </c>
      <c r="F149" s="358">
        <f>SUMPRODUCT((事故データ!$O$4:$O$364=$C$129)*(事故データ!$V$4:$V$364=1)*(事故データ!$AU$4:$AU$364=$C149)*(事故データ!$AE$4:$AE$364=F$130))</f>
        <v>0</v>
      </c>
      <c r="G149" s="358">
        <f>SUMPRODUCT((事故データ!$O$4:$O$364=$C$129)*(事故データ!$V$4:$V$364=1)*(事故データ!$AU$4:$AU$364=$C149)*(事故データ!$AE$4:$AE$364=G$130))</f>
        <v>0</v>
      </c>
      <c r="H149" s="358">
        <f>SUMPRODUCT((事故データ!$O$4:$O$364=$C$129)*(事故データ!$V$4:$V$364=1)*(事故データ!$AU$4:$AU$364=$C149)*(事故データ!$AE$4:$AE$364=H$130))</f>
        <v>0</v>
      </c>
      <c r="I149" s="442">
        <f>SUMPRODUCT((事故データ!$O$4:$O$364=$C$129)*(事故データ!$V$4:$V$364=1)*(事故データ!$AU$4:$AU$364=$C149)*(事故データ!$AE$4:$AE$364=I$130))</f>
        <v>0</v>
      </c>
      <c r="J149" s="298"/>
    </row>
    <row r="150" spans="1:33">
      <c r="A150" s="325"/>
      <c r="C150" s="531" t="str">
        <f t="shared" si="24"/>
        <v>ボックス等設置物</v>
      </c>
      <c r="D150" s="699">
        <f t="shared" si="25"/>
        <v>0</v>
      </c>
      <c r="E150" s="358">
        <f>SUMPRODUCT((事故データ!$O$4:$O$364=$C$129)*(事故データ!$V$4:$V$364=1)*(事故データ!$AU$4:$AU$364=$C150)*(事故データ!$AE$4:$AE$364=E$130))</f>
        <v>0</v>
      </c>
      <c r="F150" s="358">
        <f>SUMPRODUCT((事故データ!$O$4:$O$364=$C$129)*(事故データ!$V$4:$V$364=1)*(事故データ!$AU$4:$AU$364=$C150)*(事故データ!$AE$4:$AE$364=F$130))</f>
        <v>0</v>
      </c>
      <c r="G150" s="358">
        <f>SUMPRODUCT((事故データ!$O$4:$O$364=$C$129)*(事故データ!$V$4:$V$364=1)*(事故データ!$AU$4:$AU$364=$C150)*(事故データ!$AE$4:$AE$364=G$130))</f>
        <v>0</v>
      </c>
      <c r="H150" s="358">
        <f>SUMPRODUCT((事故データ!$O$4:$O$364=$C$129)*(事故データ!$V$4:$V$364=1)*(事故データ!$AU$4:$AU$364=$C150)*(事故データ!$AE$4:$AE$364=H$130))</f>
        <v>0</v>
      </c>
      <c r="I150" s="442">
        <f>SUMPRODUCT((事故データ!$O$4:$O$364=$C$129)*(事故データ!$V$4:$V$364=1)*(事故データ!$AU$4:$AU$364=$C150)*(事故データ!$AE$4:$AE$364=I$130))</f>
        <v>0</v>
      </c>
      <c r="J150" s="298"/>
    </row>
    <row r="151" spans="1:33">
      <c r="A151" s="325"/>
      <c r="C151" s="531" t="str">
        <f t="shared" si="24"/>
        <v>フォークリフト</v>
      </c>
      <c r="D151" s="699">
        <f t="shared" si="25"/>
        <v>0</v>
      </c>
      <c r="E151" s="358">
        <f>SUMPRODUCT((事故データ!$O$4:$O$364=$C$129)*(事故データ!$V$4:$V$364=1)*(事故データ!$AU$4:$AU$364=$C151)*(事故データ!$AE$4:$AE$364=E$130))</f>
        <v>0</v>
      </c>
      <c r="F151" s="358">
        <f>SUMPRODUCT((事故データ!$O$4:$O$364=$C$129)*(事故データ!$V$4:$V$364=1)*(事故データ!$AU$4:$AU$364=$C151)*(事故データ!$AE$4:$AE$364=F$130))</f>
        <v>0</v>
      </c>
      <c r="G151" s="358">
        <f>SUMPRODUCT((事故データ!$O$4:$O$364=$C$129)*(事故データ!$V$4:$V$364=1)*(事故データ!$AU$4:$AU$364=$C151)*(事故データ!$AE$4:$AE$364=G$130))</f>
        <v>0</v>
      </c>
      <c r="H151" s="358">
        <f>SUMPRODUCT((事故データ!$O$4:$O$364=$C$129)*(事故データ!$V$4:$V$364=1)*(事故データ!$AU$4:$AU$364=$C151)*(事故データ!$AE$4:$AE$364=H$130))</f>
        <v>0</v>
      </c>
      <c r="I151" s="442">
        <f>SUMPRODUCT((事故データ!$O$4:$O$364=$C$129)*(事故データ!$V$4:$V$364=1)*(事故データ!$AU$4:$AU$364=$C151)*(事故データ!$AE$4:$AE$364=I$130))</f>
        <v>0</v>
      </c>
      <c r="J151" s="298"/>
    </row>
    <row r="152" spans="1:33">
      <c r="A152" s="325"/>
      <c r="C152" s="531" t="str">
        <f t="shared" si="24"/>
        <v>飛散飛来・倒壊物等</v>
      </c>
      <c r="D152" s="699">
        <f t="shared" si="25"/>
        <v>0</v>
      </c>
      <c r="E152" s="358">
        <f>SUMPRODUCT((事故データ!$O$4:$O$364=$C$129)*(事故データ!$V$4:$V$364=1)*(事故データ!$AU$4:$AU$364=$C152)*(事故データ!$AE$4:$AE$364=E$130))</f>
        <v>0</v>
      </c>
      <c r="F152" s="358">
        <f>SUMPRODUCT((事故データ!$O$4:$O$364=$C$129)*(事故データ!$V$4:$V$364=1)*(事故データ!$AU$4:$AU$364=$C152)*(事故データ!$AE$4:$AE$364=F$130))</f>
        <v>0</v>
      </c>
      <c r="G152" s="358">
        <f>SUMPRODUCT((事故データ!$O$4:$O$364=$C$129)*(事故データ!$V$4:$V$364=1)*(事故データ!$AU$4:$AU$364=$C152)*(事故データ!$AE$4:$AE$364=G$130))</f>
        <v>0</v>
      </c>
      <c r="H152" s="358">
        <f>SUMPRODUCT((事故データ!$O$4:$O$364=$C$129)*(事故データ!$V$4:$V$364=1)*(事故データ!$AU$4:$AU$364=$C152)*(事故データ!$AE$4:$AE$364=H$130))</f>
        <v>0</v>
      </c>
      <c r="I152" s="442">
        <f>SUMPRODUCT((事故データ!$O$4:$O$364=$C$129)*(事故データ!$V$4:$V$364=1)*(事故データ!$AU$4:$AU$364=$C152)*(事故データ!$AE$4:$AE$364=I$130))</f>
        <v>0</v>
      </c>
      <c r="J152" s="298"/>
    </row>
    <row r="153" spans="1:33">
      <c r="A153" s="325"/>
      <c r="C153" s="533" t="str">
        <f t="shared" si="24"/>
        <v>不明</v>
      </c>
      <c r="D153" s="704">
        <f t="shared" si="25"/>
        <v>0</v>
      </c>
      <c r="E153" s="371">
        <f>SUMPRODUCT((事故データ!$O$4:$O$364=$C$129)*(事故データ!$V$4:$V$364=1)*(事故データ!$AU$4:$AU$364=$C153)*(事故データ!$AE$4:$AE$364=E$130))</f>
        <v>0</v>
      </c>
      <c r="F153" s="371">
        <f>SUMPRODUCT((事故データ!$O$4:$O$364=$C$129)*(事故データ!$V$4:$V$364=1)*(事故データ!$AU$4:$AU$364=$C153)*(事故データ!$AE$4:$AE$364=F$130))</f>
        <v>0</v>
      </c>
      <c r="G153" s="371">
        <f>SUMPRODUCT((事故データ!$O$4:$O$364=$C$129)*(事故データ!$V$4:$V$364=1)*(事故データ!$AU$4:$AU$364=$C153)*(事故データ!$AE$4:$AE$364=G$130))</f>
        <v>0</v>
      </c>
      <c r="H153" s="371">
        <f>SUMPRODUCT((事故データ!$O$4:$O$364=$C$129)*(事故データ!$V$4:$V$364=1)*(事故データ!$AU$4:$AU$364=$C153)*(事故データ!$AE$4:$AE$364=H$130))</f>
        <v>0</v>
      </c>
      <c r="I153" s="443">
        <f>SUMPRODUCT((事故データ!$O$4:$O$364=$C$129)*(事故データ!$V$4:$V$364=1)*(事故データ!$AU$4:$AU$364=$C153)*(事故データ!$AE$4:$AE$364=I$130))</f>
        <v>0</v>
      </c>
      <c r="J153" s="298"/>
    </row>
    <row r="154" spans="1:33">
      <c r="A154" s="5" t="s">
        <v>248</v>
      </c>
    </row>
    <row r="155" spans="1:33">
      <c r="A155" s="325"/>
    </row>
    <row r="156" spans="1:33" ht="19.5" thickBot="1">
      <c r="A156" s="325"/>
      <c r="B156" s="1130">
        <v>6</v>
      </c>
      <c r="K156" s="437" t="s">
        <v>336</v>
      </c>
      <c r="L156" s="326" t="s">
        <v>1340</v>
      </c>
    </row>
    <row r="157" spans="1:33" ht="20.25" thickTop="1" thickBot="1">
      <c r="A157" s="325"/>
      <c r="C157" s="720" t="s">
        <v>347</v>
      </c>
      <c r="D157" s="721" t="s">
        <v>1341</v>
      </c>
      <c r="E157" s="722">
        <v>1</v>
      </c>
      <c r="F157" s="722">
        <v>2</v>
      </c>
      <c r="G157" s="722">
        <v>3</v>
      </c>
      <c r="H157" s="722">
        <v>4</v>
      </c>
      <c r="I157" s="722">
        <v>5</v>
      </c>
      <c r="K157" s="723">
        <v>15</v>
      </c>
      <c r="L157" s="723">
        <v>3</v>
      </c>
    </row>
    <row r="158" spans="1:33" ht="27" customHeight="1" thickTop="1">
      <c r="A158" s="325"/>
      <c r="C158" s="757" t="str">
        <f>C129&amp;"年 事故形態別×年代別"</f>
        <v>19年 事故形態別×年代別</v>
      </c>
      <c r="D158" s="437"/>
      <c r="E158" s="543"/>
      <c r="F158" s="543"/>
      <c r="G158" s="543"/>
      <c r="H158" s="543"/>
      <c r="I158" s="543"/>
      <c r="K158" s="758" t="str">
        <f>C129&amp;"年 事故形態別×年代別×衝突部位"</f>
        <v>19年 事故形態別×年代別×衝突部位</v>
      </c>
      <c r="L158" s="310"/>
      <c r="M158" s="298"/>
      <c r="N158" s="298"/>
      <c r="O158" s="298"/>
      <c r="P158" s="298"/>
      <c r="Q158" s="298"/>
    </row>
    <row r="159" spans="1:33" ht="34.5">
      <c r="A159" s="325"/>
      <c r="B159" s="735" t="s">
        <v>348</v>
      </c>
      <c r="C159" s="339" t="s">
        <v>226</v>
      </c>
      <c r="D159" s="759" t="s">
        <v>1333</v>
      </c>
      <c r="E159" s="737">
        <f>E130</f>
        <v>20</v>
      </c>
      <c r="F159" s="706">
        <f t="shared" ref="F159:I159" si="28">F130</f>
        <v>30</v>
      </c>
      <c r="G159" s="706">
        <f t="shared" si="28"/>
        <v>40</v>
      </c>
      <c r="H159" s="706">
        <f t="shared" si="28"/>
        <v>50</v>
      </c>
      <c r="I159" s="707">
        <f t="shared" si="28"/>
        <v>60</v>
      </c>
      <c r="K159" s="319" t="str">
        <f>VLOOKUP(K157,$B$161:$C$183,2,0)</f>
        <v>バック時</v>
      </c>
      <c r="L159" s="795">
        <f ca="1">LOOKUP(L157,$E$96:$I$98,$E$98:$I$98)</f>
        <v>40</v>
      </c>
      <c r="M159" s="298"/>
      <c r="N159" s="298"/>
      <c r="O159" s="298"/>
      <c r="P159" s="298"/>
      <c r="Q159" s="298"/>
      <c r="AA159" s="339" t="s">
        <v>226</v>
      </c>
      <c r="AB159" s="759" t="s">
        <v>1333</v>
      </c>
      <c r="AC159" s="737">
        <v>20</v>
      </c>
      <c r="AD159" s="706">
        <v>30</v>
      </c>
      <c r="AE159" s="706">
        <v>40</v>
      </c>
      <c r="AF159" s="706">
        <v>50</v>
      </c>
      <c r="AG159" s="707">
        <v>60</v>
      </c>
    </row>
    <row r="160" spans="1:33">
      <c r="A160" s="325"/>
      <c r="B160" s="722" t="s">
        <v>340</v>
      </c>
      <c r="C160" s="542" t="s">
        <v>109</v>
      </c>
      <c r="D160" s="739">
        <f>SUM(D161:D185)</f>
        <v>31</v>
      </c>
      <c r="E160" s="740">
        <f>SUM(E161:E185)</f>
        <v>2</v>
      </c>
      <c r="F160" s="313">
        <f t="shared" ref="F160:I160" si="29">SUM(F161:F185)</f>
        <v>7</v>
      </c>
      <c r="G160" s="313">
        <f t="shared" si="29"/>
        <v>12</v>
      </c>
      <c r="H160" s="313">
        <f t="shared" si="29"/>
        <v>7</v>
      </c>
      <c r="I160" s="314">
        <f t="shared" si="29"/>
        <v>3</v>
      </c>
      <c r="K160" s="331" t="s">
        <v>338</v>
      </c>
      <c r="L160" s="649">
        <f ca="1">SUM(L161:L175)</f>
        <v>5</v>
      </c>
      <c r="M160" s="298"/>
      <c r="N160" s="298"/>
      <c r="O160" s="306">
        <f ca="1">L161</f>
        <v>0</v>
      </c>
      <c r="P160" s="299">
        <f ca="1">L162</f>
        <v>0</v>
      </c>
      <c r="Q160" s="307">
        <f ca="1">L163</f>
        <v>1</v>
      </c>
      <c r="AA160" s="542" t="s">
        <v>109</v>
      </c>
      <c r="AB160" s="739">
        <f>D160</f>
        <v>31</v>
      </c>
      <c r="AC160" s="740">
        <f t="shared" ref="AC160:AG160" si="30">E160</f>
        <v>2</v>
      </c>
      <c r="AD160" s="313">
        <f t="shared" si="30"/>
        <v>7</v>
      </c>
      <c r="AE160" s="313">
        <f t="shared" si="30"/>
        <v>12</v>
      </c>
      <c r="AF160" s="313">
        <f t="shared" si="30"/>
        <v>7</v>
      </c>
      <c r="AG160" s="314">
        <f t="shared" si="30"/>
        <v>3</v>
      </c>
    </row>
    <row r="161" spans="1:33">
      <c r="A161" s="325"/>
      <c r="B161" s="590">
        <v>1</v>
      </c>
      <c r="C161" s="760" t="str">
        <f>項目入力!X10</f>
        <v>正面衝突</v>
      </c>
      <c r="D161" s="761">
        <f t="shared" ref="D161:D185" si="31">SUM(E161:I161)</f>
        <v>0</v>
      </c>
      <c r="E161" s="762">
        <f>SUMPRODUCT((事故データ!$O$4:$O$364=$C$129)*(事故データ!$AO$4:$AO$364=$C161)*(事故データ!$AE$4:$AE$364=E$159)*(事故データ!$V$4:$V$364=1))</f>
        <v>0</v>
      </c>
      <c r="F161" s="763">
        <f>SUMPRODUCT((事故データ!$O$4:$O$364=$C$129)*(事故データ!$AO$4:$AO$364=$C161)*(事故データ!$AE$4:$AE$364=F$159)*(事故データ!$V$4:$V$364=1))</f>
        <v>0</v>
      </c>
      <c r="G161" s="763">
        <f>SUMPRODUCT((事故データ!$O$4:$O$364=$C$129)*(事故データ!$AO$4:$AO$364=$C161)*(事故データ!$AE$4:$AE$364=G$159)*(事故データ!$V$4:$V$364=1))</f>
        <v>0</v>
      </c>
      <c r="H161" s="763">
        <f>SUMPRODUCT((事故データ!$O$4:$O$364=$C$129)*(事故データ!$AO$4:$AO$364=$C161)*(事故データ!$AE$4:$AE$364=H$159)*(事故データ!$V$4:$V$364=1))</f>
        <v>0</v>
      </c>
      <c r="I161" s="764">
        <f>SUMPRODUCT((事故データ!$O$4:$O$364=$C$129)*(事故データ!$AO$4:$AO$364=$C161)*(事故データ!$AE$4:$AE$364=I$159)*(事故データ!$V$4:$V$364=1))</f>
        <v>0</v>
      </c>
      <c r="K161" s="745" t="str">
        <f t="shared" ref="K161:K176" si="32">K133</f>
        <v>前部左角</v>
      </c>
      <c r="L161" s="411">
        <f ca="1">SUMPRODUCT((事故データ!$O$4:$O$364=$C$129)*(事故データ!$AO$4:$AO$364=K$159)*(事故データ!$AT$4:$AT$364=$K161)*(事故データ!$AE$4:$AE$364=L$159)*(事故データ!$V$4:$V$364=1))</f>
        <v>0</v>
      </c>
      <c r="M161" s="298"/>
      <c r="N161" s="298"/>
      <c r="O161" s="299">
        <f ca="1">L167</f>
        <v>0</v>
      </c>
      <c r="P161" s="298"/>
      <c r="Q161" s="299">
        <f ca="1">L170</f>
        <v>0</v>
      </c>
      <c r="AA161" s="765" t="s">
        <v>1395</v>
      </c>
      <c r="AB161" s="761">
        <f>D161</f>
        <v>0</v>
      </c>
      <c r="AC161" s="766">
        <f t="shared" ref="AC161:AC164" si="33">E161/E$160</f>
        <v>0</v>
      </c>
      <c r="AD161" s="767">
        <f t="shared" ref="AD161:AD185" si="34">F161/F$160</f>
        <v>0</v>
      </c>
      <c r="AE161" s="767">
        <f t="shared" ref="AE161:AE185" si="35">G161/G$160</f>
        <v>0</v>
      </c>
      <c r="AF161" s="767">
        <f t="shared" ref="AF161:AF185" si="36">H161/H$160</f>
        <v>0</v>
      </c>
      <c r="AG161" s="768">
        <f t="shared" ref="AG161:AG185" si="37">I161/I$160</f>
        <v>0</v>
      </c>
    </row>
    <row r="162" spans="1:33">
      <c r="A162" s="325"/>
      <c r="B162" s="590">
        <v>2</v>
      </c>
      <c r="C162" s="769" t="str">
        <f>項目入力!X11</f>
        <v>直進時</v>
      </c>
      <c r="D162" s="770">
        <f t="shared" si="31"/>
        <v>1</v>
      </c>
      <c r="E162" s="771">
        <f>SUMPRODUCT((事故データ!$O$4:$O$364=$C$129)*(事故データ!$AO$4:$AO$364=$C162)*(事故データ!$AE$4:$AE$364=E$159)*(事故データ!$V$4:$V$364=1))</f>
        <v>0</v>
      </c>
      <c r="F162" s="772">
        <f>SUMPRODUCT((事故データ!$O$4:$O$364=$C$129)*(事故データ!$AO$4:$AO$364=$C162)*(事故データ!$AE$4:$AE$364=F$159)*(事故データ!$V$4:$V$364=1))</f>
        <v>0</v>
      </c>
      <c r="G162" s="772">
        <f>SUMPRODUCT((事故データ!$O$4:$O$364=$C$129)*(事故データ!$AO$4:$AO$364=$C162)*(事故データ!$AE$4:$AE$364=G$159)*(事故データ!$V$4:$V$364=1))</f>
        <v>0</v>
      </c>
      <c r="H162" s="772">
        <f>SUMPRODUCT((事故データ!$O$4:$O$364=$C$129)*(事故データ!$AO$4:$AO$364=$C162)*(事故データ!$AE$4:$AE$364=H$159)*(事故データ!$V$4:$V$364=1))</f>
        <v>1</v>
      </c>
      <c r="I162" s="773">
        <f>SUMPRODUCT((事故データ!$O$4:$O$364=$C$129)*(事故データ!$AO$4:$AO$364=$C162)*(事故データ!$AE$4:$AE$364=I$159)*(事故データ!$V$4:$V$364=1))</f>
        <v>0</v>
      </c>
      <c r="K162" s="749" t="str">
        <f t="shared" si="32"/>
        <v>前部</v>
      </c>
      <c r="L162" s="422">
        <f ca="1">SUMPRODUCT((事故データ!$O$4:$O$364=$C$129)*(事故データ!$AO$4:$AO$364=K$159)*(事故データ!$AT$4:$AT$364=$K162)*(事故データ!$AE$4:$AE$364=L$159)*(事故データ!$V$4:$V$364=1))</f>
        <v>0</v>
      </c>
      <c r="M162" s="298"/>
      <c r="N162" s="298"/>
      <c r="O162" s="310"/>
      <c r="P162" s="298"/>
      <c r="Q162" s="310"/>
      <c r="AA162" s="774" t="s">
        <v>152</v>
      </c>
      <c r="AB162" s="770">
        <f t="shared" ref="AB162:AB185" si="38">D162</f>
        <v>1</v>
      </c>
      <c r="AC162" s="775">
        <f t="shared" si="33"/>
        <v>0</v>
      </c>
      <c r="AD162" s="776">
        <f t="shared" si="34"/>
        <v>0</v>
      </c>
      <c r="AE162" s="776">
        <f t="shared" si="35"/>
        <v>0</v>
      </c>
      <c r="AF162" s="776">
        <f t="shared" si="36"/>
        <v>0.14285714285714285</v>
      </c>
      <c r="AG162" s="777">
        <f t="shared" si="37"/>
        <v>0</v>
      </c>
    </row>
    <row r="163" spans="1:33">
      <c r="A163" s="325"/>
      <c r="B163" s="590">
        <v>3</v>
      </c>
      <c r="C163" s="769" t="str">
        <f>項目入力!X12</f>
        <v>出会い頭</v>
      </c>
      <c r="D163" s="770">
        <f t="shared" si="31"/>
        <v>0</v>
      </c>
      <c r="E163" s="771">
        <f>SUMPRODUCT((事故データ!$O$4:$O$364=$C$129)*(事故データ!$AO$4:$AO$364=$C163)*(事故データ!$AE$4:$AE$364=E$159)*(事故データ!$V$4:$V$364=1))</f>
        <v>0</v>
      </c>
      <c r="F163" s="772">
        <f>SUMPRODUCT((事故データ!$O$4:$O$364=$C$129)*(事故データ!$AO$4:$AO$364=$C163)*(事故データ!$AE$4:$AE$364=F$159)*(事故データ!$V$4:$V$364=1))</f>
        <v>0</v>
      </c>
      <c r="G163" s="772">
        <f>SUMPRODUCT((事故データ!$O$4:$O$364=$C$129)*(事故データ!$AO$4:$AO$364=$C163)*(事故データ!$AE$4:$AE$364=G$159)*(事故データ!$V$4:$V$364=1))</f>
        <v>0</v>
      </c>
      <c r="H163" s="772">
        <f>SUMPRODUCT((事故データ!$O$4:$O$364=$C$129)*(事故データ!$AO$4:$AO$364=$C163)*(事故データ!$AE$4:$AE$364=H$159)*(事故データ!$V$4:$V$364=1))</f>
        <v>0</v>
      </c>
      <c r="I163" s="773">
        <f>SUMPRODUCT((事故データ!$O$4:$O$364=$C$129)*(事故データ!$AO$4:$AO$364=$C163)*(事故データ!$AE$4:$AE$364=I$159)*(事故データ!$V$4:$V$364=1))</f>
        <v>0</v>
      </c>
      <c r="K163" s="749" t="str">
        <f t="shared" si="32"/>
        <v>前部右角</v>
      </c>
      <c r="L163" s="422">
        <f ca="1">SUMPRODUCT((事故データ!$O$4:$O$364=$C$129)*(事故データ!$AO$4:$AO$364=K$159)*(事故データ!$AT$4:$AT$364=$K163)*(事故データ!$AE$4:$AE$364=L$159)*(事故データ!$V$4:$V$364=1))</f>
        <v>1</v>
      </c>
      <c r="M163" s="298"/>
      <c r="N163" s="298"/>
      <c r="O163" s="310"/>
      <c r="P163" s="298"/>
      <c r="Q163" s="310"/>
      <c r="AA163" s="774" t="s">
        <v>1326</v>
      </c>
      <c r="AB163" s="770">
        <f t="shared" si="38"/>
        <v>0</v>
      </c>
      <c r="AC163" s="775">
        <f t="shared" si="33"/>
        <v>0</v>
      </c>
      <c r="AD163" s="776">
        <f t="shared" si="34"/>
        <v>0</v>
      </c>
      <c r="AE163" s="776">
        <f t="shared" si="35"/>
        <v>0</v>
      </c>
      <c r="AF163" s="776">
        <f t="shared" si="36"/>
        <v>0</v>
      </c>
      <c r="AG163" s="777">
        <f t="shared" si="37"/>
        <v>0</v>
      </c>
    </row>
    <row r="164" spans="1:33">
      <c r="A164" s="325"/>
      <c r="B164" s="590">
        <v>4</v>
      </c>
      <c r="C164" s="769" t="str">
        <f>項目入力!X13</f>
        <v>右折時</v>
      </c>
      <c r="D164" s="770">
        <f t="shared" si="31"/>
        <v>0</v>
      </c>
      <c r="E164" s="771">
        <f>SUMPRODUCT((事故データ!$O$4:$O$364=$C$129)*(事故データ!$AO$4:$AO$364=$C164)*(事故データ!$AE$4:$AE$364=E$159)*(事故データ!$V$4:$V$364=1))</f>
        <v>0</v>
      </c>
      <c r="F164" s="772">
        <f>SUMPRODUCT((事故データ!$O$4:$O$364=$C$129)*(事故データ!$AO$4:$AO$364=$C164)*(事故データ!$AE$4:$AE$364=F$159)*(事故データ!$V$4:$V$364=1))</f>
        <v>0</v>
      </c>
      <c r="G164" s="772">
        <f>SUMPRODUCT((事故データ!$O$4:$O$364=$C$129)*(事故データ!$AO$4:$AO$364=$C164)*(事故データ!$AE$4:$AE$364=G$159)*(事故データ!$V$4:$V$364=1))</f>
        <v>0</v>
      </c>
      <c r="H164" s="772">
        <f>SUMPRODUCT((事故データ!$O$4:$O$364=$C$129)*(事故データ!$AO$4:$AO$364=$C164)*(事故データ!$AE$4:$AE$364=H$159)*(事故データ!$V$4:$V$364=1))</f>
        <v>0</v>
      </c>
      <c r="I164" s="773">
        <f>SUMPRODUCT((事故データ!$O$4:$O$364=$C$129)*(事故データ!$AO$4:$AO$364=$C164)*(事故データ!$AE$4:$AE$364=I$159)*(事故データ!$V$4:$V$364=1))</f>
        <v>0</v>
      </c>
      <c r="K164" s="749" t="str">
        <f t="shared" si="32"/>
        <v>後部左角</v>
      </c>
      <c r="L164" s="422">
        <f ca="1">SUMPRODUCT((事故データ!$O$4:$O$364=$C$129)*(事故データ!$AO$4:$AO$364=K$159)*(事故データ!$AT$4:$AT$364=$K164)*(事故データ!$AE$4:$AE$364=L$159)*(事故データ!$V$4:$V$364=1))</f>
        <v>2</v>
      </c>
      <c r="M164" s="298"/>
      <c r="N164" s="298"/>
      <c r="O164" s="299">
        <f ca="1">L168</f>
        <v>0</v>
      </c>
      <c r="P164" s="298"/>
      <c r="Q164" s="299">
        <f ca="1">L171</f>
        <v>0</v>
      </c>
      <c r="AA164" s="774" t="s">
        <v>1255</v>
      </c>
      <c r="AB164" s="770">
        <f t="shared" si="38"/>
        <v>0</v>
      </c>
      <c r="AC164" s="775">
        <f t="shared" si="33"/>
        <v>0</v>
      </c>
      <c r="AD164" s="776">
        <f t="shared" si="34"/>
        <v>0</v>
      </c>
      <c r="AE164" s="776">
        <f t="shared" si="35"/>
        <v>0</v>
      </c>
      <c r="AF164" s="776">
        <f t="shared" si="36"/>
        <v>0</v>
      </c>
      <c r="AG164" s="777">
        <f t="shared" si="37"/>
        <v>0</v>
      </c>
    </row>
    <row r="165" spans="1:33">
      <c r="A165" s="325"/>
      <c r="B165" s="590">
        <v>5</v>
      </c>
      <c r="C165" s="769" t="str">
        <f>項目入力!X14</f>
        <v>左折時</v>
      </c>
      <c r="D165" s="770">
        <f t="shared" si="31"/>
        <v>4</v>
      </c>
      <c r="E165" s="771">
        <f>SUMPRODUCT((事故データ!$O$4:$O$364=$C$129)*(事故データ!$AO$4:$AO$364=$C165)*(事故データ!$AE$4:$AE$364=E$159)*(事故データ!$V$4:$V$364=1))</f>
        <v>1</v>
      </c>
      <c r="F165" s="772">
        <f>SUMPRODUCT((事故データ!$O$4:$O$364=$C$129)*(事故データ!$AO$4:$AO$364=$C165)*(事故データ!$AE$4:$AE$364=F$159)*(事故データ!$V$4:$V$364=1))</f>
        <v>1</v>
      </c>
      <c r="G165" s="772">
        <f>SUMPRODUCT((事故データ!$O$4:$O$364=$C$129)*(事故データ!$AO$4:$AO$364=$C165)*(事故データ!$AE$4:$AE$364=G$159)*(事故データ!$V$4:$V$364=1))</f>
        <v>1</v>
      </c>
      <c r="H165" s="772">
        <f>SUMPRODUCT((事故データ!$O$4:$O$364=$C$129)*(事故データ!$AO$4:$AO$364=$C165)*(事故データ!$AE$4:$AE$364=H$159)*(事故データ!$V$4:$V$364=1))</f>
        <v>1</v>
      </c>
      <c r="I165" s="773">
        <f>SUMPRODUCT((事故データ!$O$4:$O$364=$C$129)*(事故データ!$AO$4:$AO$364=$C165)*(事故データ!$AE$4:$AE$364=I$159)*(事故データ!$V$4:$V$364=1))</f>
        <v>0</v>
      </c>
      <c r="K165" s="749" t="str">
        <f t="shared" si="32"/>
        <v>後部</v>
      </c>
      <c r="L165" s="422">
        <f ca="1">SUMPRODUCT((事故データ!$O$4:$O$364=$C$129)*(事故データ!$AO$4:$AO$364=K$159)*(事故データ!$AT$4:$AT$364=$K165)*(事故データ!$AE$4:$AE$364=L$159)*(事故データ!$V$4:$V$364=1))</f>
        <v>0</v>
      </c>
      <c r="M165" s="298"/>
      <c r="N165" s="298"/>
      <c r="O165" s="310"/>
      <c r="P165" s="298"/>
      <c r="Q165" s="310"/>
      <c r="AA165" s="774" t="s">
        <v>1325</v>
      </c>
      <c r="AB165" s="770">
        <f t="shared" si="38"/>
        <v>4</v>
      </c>
      <c r="AC165" s="775">
        <f>E165/E$160</f>
        <v>0.5</v>
      </c>
      <c r="AD165" s="776">
        <f t="shared" si="34"/>
        <v>0.14285714285714285</v>
      </c>
      <c r="AE165" s="776">
        <f t="shared" si="35"/>
        <v>8.3333333333333329E-2</v>
      </c>
      <c r="AF165" s="776">
        <f t="shared" si="36"/>
        <v>0.14285714285714285</v>
      </c>
      <c r="AG165" s="777">
        <f t="shared" si="37"/>
        <v>0</v>
      </c>
    </row>
    <row r="166" spans="1:33">
      <c r="A166" s="325"/>
      <c r="B166" s="590">
        <v>6</v>
      </c>
      <c r="C166" s="769" t="str">
        <f>項目入力!X15</f>
        <v>カーブ走行時</v>
      </c>
      <c r="D166" s="770">
        <f t="shared" si="31"/>
        <v>0</v>
      </c>
      <c r="E166" s="771">
        <f>SUMPRODUCT((事故データ!$O$4:$O$364=$C$129)*(事故データ!$AO$4:$AO$364=$C166)*(事故データ!$AE$4:$AE$364=E$159)*(事故データ!$V$4:$V$364=1))</f>
        <v>0</v>
      </c>
      <c r="F166" s="772">
        <f>SUMPRODUCT((事故データ!$O$4:$O$364=$C$129)*(事故データ!$AO$4:$AO$364=$C166)*(事故データ!$AE$4:$AE$364=F$159)*(事故データ!$V$4:$V$364=1))</f>
        <v>0</v>
      </c>
      <c r="G166" s="772">
        <f>SUMPRODUCT((事故データ!$O$4:$O$364=$C$129)*(事故データ!$AO$4:$AO$364=$C166)*(事故データ!$AE$4:$AE$364=G$159)*(事故データ!$V$4:$V$364=1))</f>
        <v>0</v>
      </c>
      <c r="H166" s="772">
        <f>SUMPRODUCT((事故データ!$O$4:$O$364=$C$129)*(事故データ!$AO$4:$AO$364=$C166)*(事故データ!$AE$4:$AE$364=H$159)*(事故データ!$V$4:$V$364=1))</f>
        <v>0</v>
      </c>
      <c r="I166" s="773">
        <f>SUMPRODUCT((事故データ!$O$4:$O$364=$C$129)*(事故データ!$AO$4:$AO$364=$C166)*(事故データ!$AE$4:$AE$364=I$159)*(事故データ!$V$4:$V$364=1))</f>
        <v>0</v>
      </c>
      <c r="K166" s="749" t="str">
        <f t="shared" si="32"/>
        <v>後部右角</v>
      </c>
      <c r="L166" s="422">
        <f ca="1">SUMPRODUCT((事故データ!$O$4:$O$364=$C$129)*(事故データ!$AO$4:$AO$364=K$159)*(事故データ!$AT$4:$AT$364=$K166)*(事故データ!$AE$4:$AE$364=L$159)*(事故データ!$V$4:$V$364=1))</f>
        <v>2</v>
      </c>
      <c r="M166" s="298"/>
      <c r="N166" s="298"/>
      <c r="O166" s="299">
        <f ca="1">L169</f>
        <v>0</v>
      </c>
      <c r="P166" s="298"/>
      <c r="Q166" s="299">
        <f ca="1">L172</f>
        <v>0</v>
      </c>
      <c r="AA166" s="774" t="s">
        <v>1383</v>
      </c>
      <c r="AB166" s="770">
        <f t="shared" si="38"/>
        <v>0</v>
      </c>
      <c r="AC166" s="775">
        <f t="shared" ref="AC166:AC185" si="39">E166/E$160</f>
        <v>0</v>
      </c>
      <c r="AD166" s="776">
        <f t="shared" si="34"/>
        <v>0</v>
      </c>
      <c r="AE166" s="776">
        <f t="shared" si="35"/>
        <v>0</v>
      </c>
      <c r="AF166" s="776">
        <f t="shared" si="36"/>
        <v>0</v>
      </c>
      <c r="AG166" s="777">
        <f t="shared" si="37"/>
        <v>0</v>
      </c>
    </row>
    <row r="167" spans="1:33">
      <c r="A167" s="325"/>
      <c r="B167" s="590">
        <v>7</v>
      </c>
      <c r="C167" s="769" t="str">
        <f>項目入力!X16</f>
        <v>追突</v>
      </c>
      <c r="D167" s="770">
        <f t="shared" si="31"/>
        <v>2</v>
      </c>
      <c r="E167" s="771">
        <f>SUMPRODUCT((事故データ!$O$4:$O$364=$C$129)*(事故データ!$AO$4:$AO$364=$C167)*(事故データ!$AE$4:$AE$364=E$159)*(事故データ!$V$4:$V$364=1))</f>
        <v>0</v>
      </c>
      <c r="F167" s="772">
        <f>SUMPRODUCT((事故データ!$O$4:$O$364=$C$129)*(事故データ!$AO$4:$AO$364=$C167)*(事故データ!$AE$4:$AE$364=F$159)*(事故データ!$V$4:$V$364=1))</f>
        <v>1</v>
      </c>
      <c r="G167" s="772">
        <f>SUMPRODUCT((事故データ!$O$4:$O$364=$C$129)*(事故データ!$AO$4:$AO$364=$C167)*(事故データ!$AE$4:$AE$364=G$159)*(事故データ!$V$4:$V$364=1))</f>
        <v>1</v>
      </c>
      <c r="H167" s="772">
        <f>SUMPRODUCT((事故データ!$O$4:$O$364=$C$129)*(事故データ!$AO$4:$AO$364=$C167)*(事故データ!$AE$4:$AE$364=H$159)*(事故データ!$V$4:$V$364=1))</f>
        <v>0</v>
      </c>
      <c r="I167" s="773">
        <f>SUMPRODUCT((事故データ!$O$4:$O$364=$C$129)*(事故データ!$AO$4:$AO$364=$C167)*(事故データ!$AE$4:$AE$364=I$159)*(事故データ!$V$4:$V$364=1))</f>
        <v>0</v>
      </c>
      <c r="K167" s="749" t="str">
        <f t="shared" si="32"/>
        <v>左側面前</v>
      </c>
      <c r="L167" s="422">
        <f ca="1">SUMPRODUCT((事故データ!$O$4:$O$364=$C$129)*(事故データ!$AO$4:$AO$364=K$159)*(事故データ!$AT$4:$AT$364=$K167)*(事故データ!$AE$4:$AE$364=L$159)*(事故データ!$V$4:$V$364=1))</f>
        <v>0</v>
      </c>
      <c r="M167" s="298"/>
      <c r="N167" s="298"/>
      <c r="O167" s="311">
        <f ca="1">L164</f>
        <v>2</v>
      </c>
      <c r="P167" s="299">
        <f ca="1">L165</f>
        <v>0</v>
      </c>
      <c r="Q167" s="307">
        <f ca="1">L166</f>
        <v>2</v>
      </c>
      <c r="AA167" s="774" t="s">
        <v>1327</v>
      </c>
      <c r="AB167" s="770">
        <f t="shared" si="38"/>
        <v>2</v>
      </c>
      <c r="AC167" s="775">
        <f t="shared" si="39"/>
        <v>0</v>
      </c>
      <c r="AD167" s="776">
        <f t="shared" si="34"/>
        <v>0.14285714285714285</v>
      </c>
      <c r="AE167" s="776">
        <f t="shared" si="35"/>
        <v>8.3333333333333329E-2</v>
      </c>
      <c r="AF167" s="776">
        <f t="shared" si="36"/>
        <v>0</v>
      </c>
      <c r="AG167" s="777">
        <f t="shared" si="37"/>
        <v>0</v>
      </c>
    </row>
    <row r="168" spans="1:33">
      <c r="A168" s="325"/>
      <c r="B168" s="590">
        <v>8</v>
      </c>
      <c r="C168" s="769" t="str">
        <f>項目入力!X17</f>
        <v>発進追突</v>
      </c>
      <c r="D168" s="770">
        <f t="shared" si="31"/>
        <v>2</v>
      </c>
      <c r="E168" s="771">
        <f>SUMPRODUCT((事故データ!$O$4:$O$364=$C$129)*(事故データ!$AO$4:$AO$364=$C168)*(事故データ!$AE$4:$AE$364=E$159)*(事故データ!$V$4:$V$364=1))</f>
        <v>0</v>
      </c>
      <c r="F168" s="772">
        <f>SUMPRODUCT((事故データ!$O$4:$O$364=$C$129)*(事故データ!$AO$4:$AO$364=$C168)*(事故データ!$AE$4:$AE$364=F$159)*(事故データ!$V$4:$V$364=1))</f>
        <v>0</v>
      </c>
      <c r="G168" s="772">
        <f>SUMPRODUCT((事故データ!$O$4:$O$364=$C$129)*(事故データ!$AO$4:$AO$364=$C168)*(事故データ!$AE$4:$AE$364=G$159)*(事故データ!$V$4:$V$364=1))</f>
        <v>0</v>
      </c>
      <c r="H168" s="772">
        <f>SUMPRODUCT((事故データ!$O$4:$O$364=$C$129)*(事故データ!$AO$4:$AO$364=$C168)*(事故データ!$AE$4:$AE$364=H$159)*(事故データ!$V$4:$V$364=1))</f>
        <v>1</v>
      </c>
      <c r="I168" s="773">
        <f>SUMPRODUCT((事故データ!$O$4:$O$364=$C$129)*(事故データ!$AO$4:$AO$364=$C168)*(事故データ!$AE$4:$AE$364=I$159)*(事故データ!$V$4:$V$364=1))</f>
        <v>1</v>
      </c>
      <c r="K168" s="749" t="str">
        <f t="shared" si="32"/>
        <v>左側面</v>
      </c>
      <c r="L168" s="422">
        <f ca="1">SUMPRODUCT((事故データ!$O$4:$O$364=$C$129)*(事故データ!$AO$4:$AO$364=K$159)*(事故データ!$AT$4:$AT$364=$K168)*(事故データ!$AE$4:$AE$364=L$159)*(事故データ!$V$4:$V$364=1))</f>
        <v>0</v>
      </c>
      <c r="M168" s="298"/>
      <c r="N168" s="298"/>
      <c r="O168" s="298"/>
      <c r="P168" s="298"/>
      <c r="Q168" s="298"/>
      <c r="AA168" s="774" t="s">
        <v>1387</v>
      </c>
      <c r="AB168" s="770">
        <f t="shared" si="38"/>
        <v>2</v>
      </c>
      <c r="AC168" s="775">
        <f t="shared" si="39"/>
        <v>0</v>
      </c>
      <c r="AD168" s="776">
        <f t="shared" si="34"/>
        <v>0</v>
      </c>
      <c r="AE168" s="776">
        <f t="shared" si="35"/>
        <v>0</v>
      </c>
      <c r="AF168" s="776">
        <f t="shared" si="36"/>
        <v>0.14285714285714285</v>
      </c>
      <c r="AG168" s="777">
        <f t="shared" si="37"/>
        <v>0.33333333333333331</v>
      </c>
    </row>
    <row r="169" spans="1:33">
      <c r="A169" s="325"/>
      <c r="B169" s="590">
        <v>9</v>
      </c>
      <c r="C169" s="769" t="str">
        <f>項目入力!X18</f>
        <v>車線
変更時</v>
      </c>
      <c r="D169" s="770">
        <f t="shared" si="31"/>
        <v>1</v>
      </c>
      <c r="E169" s="771">
        <f>SUMPRODUCT((事故データ!$O$4:$O$364=$C$129)*(事故データ!$AO$4:$AO$364=$C169)*(事故データ!$AE$4:$AE$364=E$159)*(事故データ!$V$4:$V$364=1))</f>
        <v>0</v>
      </c>
      <c r="F169" s="772">
        <f>SUMPRODUCT((事故データ!$O$4:$O$364=$C$129)*(事故データ!$AO$4:$AO$364=$C169)*(事故データ!$AE$4:$AE$364=F$159)*(事故データ!$V$4:$V$364=1))</f>
        <v>0</v>
      </c>
      <c r="G169" s="772">
        <f>SUMPRODUCT((事故データ!$O$4:$O$364=$C$129)*(事故データ!$AO$4:$AO$364=$C169)*(事故データ!$AE$4:$AE$364=G$159)*(事故データ!$V$4:$V$364=1))</f>
        <v>1</v>
      </c>
      <c r="H169" s="772">
        <f>SUMPRODUCT((事故データ!$O$4:$O$364=$C$129)*(事故データ!$AO$4:$AO$364=$C169)*(事故データ!$AE$4:$AE$364=H$159)*(事故データ!$V$4:$V$364=1))</f>
        <v>0</v>
      </c>
      <c r="I169" s="773">
        <f>SUMPRODUCT((事故データ!$O$4:$O$364=$C$129)*(事故データ!$AO$4:$AO$364=$C169)*(事故データ!$AE$4:$AE$364=I$159)*(事故データ!$V$4:$V$364=1))</f>
        <v>0</v>
      </c>
      <c r="K169" s="749" t="str">
        <f t="shared" si="32"/>
        <v>左側面後</v>
      </c>
      <c r="L169" s="422">
        <f ca="1">SUMPRODUCT((事故データ!$O$4:$O$364=$C$129)*(事故データ!$AO$4:$AO$364=K$159)*(事故データ!$AT$4:$AT$364=$K169)*(事故データ!$AE$4:$AE$364=L$159)*(事故データ!$V$4:$V$364=1))</f>
        <v>0</v>
      </c>
      <c r="M169" s="298"/>
      <c r="N169" s="298"/>
      <c r="O169" s="298"/>
      <c r="P169" s="306">
        <f ca="1">L173</f>
        <v>0</v>
      </c>
      <c r="Q169" s="298"/>
      <c r="AA169" s="774" t="s">
        <v>1324</v>
      </c>
      <c r="AB169" s="770">
        <f t="shared" si="38"/>
        <v>1</v>
      </c>
      <c r="AC169" s="775">
        <f t="shared" si="39"/>
        <v>0</v>
      </c>
      <c r="AD169" s="776">
        <f t="shared" si="34"/>
        <v>0</v>
      </c>
      <c r="AE169" s="776">
        <f t="shared" si="35"/>
        <v>8.3333333333333329E-2</v>
      </c>
      <c r="AF169" s="776">
        <f t="shared" si="36"/>
        <v>0</v>
      </c>
      <c r="AG169" s="777">
        <f t="shared" si="37"/>
        <v>0</v>
      </c>
    </row>
    <row r="170" spans="1:33">
      <c r="A170" s="325"/>
      <c r="B170" s="590">
        <v>10</v>
      </c>
      <c r="C170" s="769" t="str">
        <f>項目入力!X19</f>
        <v>合流時</v>
      </c>
      <c r="D170" s="770">
        <f t="shared" si="31"/>
        <v>0</v>
      </c>
      <c r="E170" s="771">
        <f>SUMPRODUCT((事故データ!$O$4:$O$364=$C$129)*(事故データ!$AO$4:$AO$364=$C170)*(事故データ!$AE$4:$AE$364=E$159)*(事故データ!$V$4:$V$364=1))</f>
        <v>0</v>
      </c>
      <c r="F170" s="772">
        <f>SUMPRODUCT((事故データ!$O$4:$O$364=$C$129)*(事故データ!$AO$4:$AO$364=$C170)*(事故データ!$AE$4:$AE$364=F$159)*(事故データ!$V$4:$V$364=1))</f>
        <v>0</v>
      </c>
      <c r="G170" s="772">
        <f>SUMPRODUCT((事故データ!$O$4:$O$364=$C$129)*(事故データ!$AO$4:$AO$364=$C170)*(事故データ!$AE$4:$AE$364=G$159)*(事故データ!$V$4:$V$364=1))</f>
        <v>0</v>
      </c>
      <c r="H170" s="772">
        <f>SUMPRODUCT((事故データ!$O$4:$O$364=$C$129)*(事故データ!$AO$4:$AO$364=$C170)*(事故データ!$AE$4:$AE$364=H$159)*(事故データ!$V$4:$V$364=1))</f>
        <v>0</v>
      </c>
      <c r="I170" s="773">
        <f>SUMPRODUCT((事故データ!$O$4:$O$364=$C$129)*(事故データ!$AO$4:$AO$364=$C170)*(事故データ!$AE$4:$AE$364=I$159)*(事故データ!$V$4:$V$364=1))</f>
        <v>0</v>
      </c>
      <c r="K170" s="749" t="str">
        <f t="shared" si="32"/>
        <v>右側面前</v>
      </c>
      <c r="L170" s="422">
        <f ca="1">SUMPRODUCT((事故データ!$O$4:$O$364=$C$129)*(事故データ!$AO$4:$AO$364=K$159)*(事故データ!$AT$4:$AT$364=$K170)*(事故データ!$AE$4:$AE$364=L$159)*(事故データ!$V$4:$V$364=1))</f>
        <v>0</v>
      </c>
      <c r="M170" s="298"/>
      <c r="N170" s="298"/>
      <c r="O170" s="298"/>
      <c r="P170" s="298"/>
      <c r="Q170" s="298"/>
      <c r="AA170" s="774" t="s">
        <v>1388</v>
      </c>
      <c r="AB170" s="770">
        <f t="shared" si="38"/>
        <v>0</v>
      </c>
      <c r="AC170" s="775">
        <f t="shared" si="39"/>
        <v>0</v>
      </c>
      <c r="AD170" s="776">
        <f t="shared" si="34"/>
        <v>0</v>
      </c>
      <c r="AE170" s="776">
        <f t="shared" si="35"/>
        <v>0</v>
      </c>
      <c r="AF170" s="776">
        <f t="shared" si="36"/>
        <v>0</v>
      </c>
      <c r="AG170" s="777">
        <f t="shared" si="37"/>
        <v>0</v>
      </c>
    </row>
    <row r="171" spans="1:33">
      <c r="A171" s="325"/>
      <c r="B171" s="590">
        <v>11</v>
      </c>
      <c r="C171" s="769" t="str">
        <f>項目入力!X20</f>
        <v>離合時</v>
      </c>
      <c r="D171" s="770">
        <f t="shared" si="31"/>
        <v>0</v>
      </c>
      <c r="E171" s="771">
        <f>SUMPRODUCT((事故データ!$O$4:$O$364=$C$129)*(事故データ!$AO$4:$AO$364=$C171)*(事故データ!$AE$4:$AE$364=E$159)*(事故データ!$V$4:$V$364=1))</f>
        <v>0</v>
      </c>
      <c r="F171" s="772">
        <f>SUMPRODUCT((事故データ!$O$4:$O$364=$C$129)*(事故データ!$AO$4:$AO$364=$C171)*(事故データ!$AE$4:$AE$364=F$159)*(事故データ!$V$4:$V$364=1))</f>
        <v>0</v>
      </c>
      <c r="G171" s="772">
        <f>SUMPRODUCT((事故データ!$O$4:$O$364=$C$129)*(事故データ!$AO$4:$AO$364=$C171)*(事故データ!$AE$4:$AE$364=G$159)*(事故データ!$V$4:$V$364=1))</f>
        <v>0</v>
      </c>
      <c r="H171" s="772">
        <f>SUMPRODUCT((事故データ!$O$4:$O$364=$C$129)*(事故データ!$AO$4:$AO$364=$C171)*(事故データ!$AE$4:$AE$364=H$159)*(事故データ!$V$4:$V$364=1))</f>
        <v>0</v>
      </c>
      <c r="I171" s="773">
        <f>SUMPRODUCT((事故データ!$O$4:$O$364=$C$129)*(事故データ!$AO$4:$AO$364=$C171)*(事故データ!$AE$4:$AE$364=I$159)*(事故データ!$V$4:$V$364=1))</f>
        <v>0</v>
      </c>
      <c r="K171" s="749" t="str">
        <f t="shared" si="32"/>
        <v>右側面</v>
      </c>
      <c r="L171" s="422">
        <f ca="1">SUMPRODUCT((事故データ!$O$4:$O$364=$C$129)*(事故データ!$AO$4:$AO$364=K$159)*(事故データ!$AT$4:$AT$364=$K171)*(事故データ!$AE$4:$AE$364=L$159)*(事故データ!$V$4:$V$364=1))</f>
        <v>0</v>
      </c>
      <c r="M171" s="298"/>
      <c r="N171" s="298"/>
      <c r="O171" s="298"/>
      <c r="P171" s="298"/>
      <c r="Q171" s="298"/>
      <c r="AA171" s="774" t="s">
        <v>1328</v>
      </c>
      <c r="AB171" s="770">
        <f t="shared" si="38"/>
        <v>0</v>
      </c>
      <c r="AC171" s="775">
        <f t="shared" si="39"/>
        <v>0</v>
      </c>
      <c r="AD171" s="776">
        <f t="shared" si="34"/>
        <v>0</v>
      </c>
      <c r="AE171" s="776">
        <f t="shared" si="35"/>
        <v>0</v>
      </c>
      <c r="AF171" s="776">
        <f t="shared" si="36"/>
        <v>0</v>
      </c>
      <c r="AG171" s="777">
        <f t="shared" si="37"/>
        <v>0</v>
      </c>
    </row>
    <row r="172" spans="1:33">
      <c r="A172" s="325"/>
      <c r="B172" s="590">
        <v>12</v>
      </c>
      <c r="C172" s="769" t="str">
        <f>項目入力!X21</f>
        <v>側方通過時</v>
      </c>
      <c r="D172" s="770">
        <f t="shared" si="31"/>
        <v>0</v>
      </c>
      <c r="E172" s="771">
        <f>SUMPRODUCT((事故データ!$O$4:$O$364=$C$129)*(事故データ!$AO$4:$AO$364=$C172)*(事故データ!$AE$4:$AE$364=E$159)*(事故データ!$V$4:$V$364=1))</f>
        <v>0</v>
      </c>
      <c r="F172" s="772">
        <f>SUMPRODUCT((事故データ!$O$4:$O$364=$C$129)*(事故データ!$AO$4:$AO$364=$C172)*(事故データ!$AE$4:$AE$364=F$159)*(事故データ!$V$4:$V$364=1))</f>
        <v>0</v>
      </c>
      <c r="G172" s="772">
        <f>SUMPRODUCT((事故データ!$O$4:$O$364=$C$129)*(事故データ!$AO$4:$AO$364=$C172)*(事故データ!$AE$4:$AE$364=G$159)*(事故データ!$V$4:$V$364=1))</f>
        <v>0</v>
      </c>
      <c r="H172" s="772">
        <f>SUMPRODUCT((事故データ!$O$4:$O$364=$C$129)*(事故データ!$AO$4:$AO$364=$C172)*(事故データ!$AE$4:$AE$364=H$159)*(事故データ!$V$4:$V$364=1))</f>
        <v>0</v>
      </c>
      <c r="I172" s="773">
        <f>SUMPRODUCT((事故データ!$O$4:$O$364=$C$129)*(事故データ!$AO$4:$AO$364=$C172)*(事故データ!$AE$4:$AE$364=I$159)*(事故データ!$V$4:$V$364=1))</f>
        <v>0</v>
      </c>
      <c r="K172" s="749" t="str">
        <f t="shared" si="32"/>
        <v>右側面後</v>
      </c>
      <c r="L172" s="422">
        <f ca="1">SUMPRODUCT((事故データ!$O$4:$O$364=$C$129)*(事故データ!$AO$4:$AO$364=K$159)*(事故データ!$AT$4:$AT$364=$K172)*(事故データ!$AE$4:$AE$364=L$159)*(事故データ!$V$4:$V$364=1))</f>
        <v>0</v>
      </c>
      <c r="M172" s="298"/>
      <c r="N172" s="298"/>
      <c r="O172" s="298"/>
      <c r="P172" s="298"/>
      <c r="Q172" s="298"/>
      <c r="AA172" s="774" t="s">
        <v>1389</v>
      </c>
      <c r="AB172" s="770">
        <f t="shared" si="38"/>
        <v>0</v>
      </c>
      <c r="AC172" s="775">
        <f t="shared" si="39"/>
        <v>0</v>
      </c>
      <c r="AD172" s="776">
        <f t="shared" si="34"/>
        <v>0</v>
      </c>
      <c r="AE172" s="776">
        <f t="shared" si="35"/>
        <v>0</v>
      </c>
      <c r="AF172" s="776">
        <f t="shared" si="36"/>
        <v>0</v>
      </c>
      <c r="AG172" s="777">
        <f t="shared" si="37"/>
        <v>0</v>
      </c>
    </row>
    <row r="173" spans="1:33">
      <c r="A173" s="325"/>
      <c r="B173" s="590">
        <v>13</v>
      </c>
      <c r="C173" s="769" t="str">
        <f>項目入力!X22</f>
        <v>施設出入時</v>
      </c>
      <c r="D173" s="770">
        <f t="shared" si="31"/>
        <v>1</v>
      </c>
      <c r="E173" s="771">
        <f>SUMPRODUCT((事故データ!$O$4:$O$364=$C$129)*(事故データ!$AO$4:$AO$364=$C173)*(事故データ!$AE$4:$AE$364=E$159)*(事故データ!$V$4:$V$364=1))</f>
        <v>0</v>
      </c>
      <c r="F173" s="772">
        <f>SUMPRODUCT((事故データ!$O$4:$O$364=$C$129)*(事故データ!$AO$4:$AO$364=$C173)*(事故データ!$AE$4:$AE$364=F$159)*(事故データ!$V$4:$V$364=1))</f>
        <v>1</v>
      </c>
      <c r="G173" s="772">
        <f>SUMPRODUCT((事故データ!$O$4:$O$364=$C$129)*(事故データ!$AO$4:$AO$364=$C173)*(事故データ!$AE$4:$AE$364=G$159)*(事故データ!$V$4:$V$364=1))</f>
        <v>0</v>
      </c>
      <c r="H173" s="772">
        <f>SUMPRODUCT((事故データ!$O$4:$O$364=$C$129)*(事故データ!$AO$4:$AO$364=$C173)*(事故データ!$AE$4:$AE$364=H$159)*(事故データ!$V$4:$V$364=1))</f>
        <v>0</v>
      </c>
      <c r="I173" s="773">
        <f>SUMPRODUCT((事故データ!$O$4:$O$364=$C$129)*(事故データ!$AO$4:$AO$364=$C173)*(事故データ!$AE$4:$AE$364=I$159)*(事故データ!$V$4:$V$364=1))</f>
        <v>0</v>
      </c>
      <c r="K173" s="749" t="str">
        <f t="shared" si="32"/>
        <v>上部箱中央</v>
      </c>
      <c r="L173" s="422">
        <f ca="1">SUMPRODUCT((事故データ!$O$4:$O$364=$C$129)*(事故データ!$AO$4:$AO$364=K$159)*(事故データ!$AT$4:$AT$364=$K173)*(事故データ!$AE$4:$AE$364=L$159)*(事故データ!$V$4:$V$364=1))</f>
        <v>0</v>
      </c>
      <c r="M173" s="298"/>
      <c r="N173" s="298"/>
      <c r="O173" s="298"/>
      <c r="P173" s="306">
        <f ca="1">L174</f>
        <v>0</v>
      </c>
      <c r="Q173" s="298"/>
      <c r="AA173" s="774" t="s">
        <v>1249</v>
      </c>
      <c r="AB173" s="770">
        <f t="shared" si="38"/>
        <v>1</v>
      </c>
      <c r="AC173" s="775">
        <f t="shared" si="39"/>
        <v>0</v>
      </c>
      <c r="AD173" s="776">
        <f t="shared" si="34"/>
        <v>0.14285714285714285</v>
      </c>
      <c r="AE173" s="776">
        <f t="shared" si="35"/>
        <v>0</v>
      </c>
      <c r="AF173" s="776">
        <f t="shared" si="36"/>
        <v>0</v>
      </c>
      <c r="AG173" s="777">
        <f t="shared" si="37"/>
        <v>0</v>
      </c>
    </row>
    <row r="174" spans="1:33">
      <c r="A174" s="325"/>
      <c r="B174" s="590">
        <v>14</v>
      </c>
      <c r="C174" s="769" t="str">
        <f>項目入力!X23</f>
        <v>転回時</v>
      </c>
      <c r="D174" s="770">
        <f t="shared" si="31"/>
        <v>1</v>
      </c>
      <c r="E174" s="771">
        <f>SUMPRODUCT((事故データ!$O$4:$O$364=$C$129)*(事故データ!$AO$4:$AO$364=$C174)*(事故データ!$AE$4:$AE$364=E$159)*(事故データ!$V$4:$V$364=1))</f>
        <v>0</v>
      </c>
      <c r="F174" s="772">
        <f>SUMPRODUCT((事故データ!$O$4:$O$364=$C$129)*(事故データ!$AO$4:$AO$364=$C174)*(事故データ!$AE$4:$AE$364=F$159)*(事故データ!$V$4:$V$364=1))</f>
        <v>1</v>
      </c>
      <c r="G174" s="772">
        <f>SUMPRODUCT((事故データ!$O$4:$O$364=$C$129)*(事故データ!$AO$4:$AO$364=$C174)*(事故データ!$AE$4:$AE$364=G$159)*(事故データ!$V$4:$V$364=1))</f>
        <v>0</v>
      </c>
      <c r="H174" s="772">
        <f>SUMPRODUCT((事故データ!$O$4:$O$364=$C$129)*(事故データ!$AO$4:$AO$364=$C174)*(事故データ!$AE$4:$AE$364=H$159)*(事故データ!$V$4:$V$364=1))</f>
        <v>0</v>
      </c>
      <c r="I174" s="773">
        <f>SUMPRODUCT((事故データ!$O$4:$O$364=$C$129)*(事故データ!$AO$4:$AO$364=$C174)*(事故データ!$AE$4:$AE$364=I$159)*(事故データ!$V$4:$V$364=1))</f>
        <v>0</v>
      </c>
      <c r="K174" s="749" t="str">
        <f t="shared" si="32"/>
        <v>下部</v>
      </c>
      <c r="L174" s="422">
        <f ca="1">SUMPRODUCT((事故データ!$O$4:$O$364=$C$129)*(事故データ!$AO$4:$AO$364=K$159)*(事故データ!$AT$4:$AT$364=$K174)*(事故データ!$AE$4:$AE$364=L$159)*(事故データ!$V$4:$V$364=1))</f>
        <v>0</v>
      </c>
      <c r="M174" s="298"/>
      <c r="N174" s="298"/>
      <c r="O174" s="298"/>
      <c r="P174" s="298"/>
      <c r="Q174" s="298"/>
      <c r="AA174" s="774" t="s">
        <v>1386</v>
      </c>
      <c r="AB174" s="770">
        <f t="shared" si="38"/>
        <v>1</v>
      </c>
      <c r="AC174" s="775">
        <f t="shared" si="39"/>
        <v>0</v>
      </c>
      <c r="AD174" s="776">
        <f t="shared" si="34"/>
        <v>0.14285714285714285</v>
      </c>
      <c r="AE174" s="776">
        <f t="shared" si="35"/>
        <v>0</v>
      </c>
      <c r="AF174" s="776">
        <f t="shared" si="36"/>
        <v>0</v>
      </c>
      <c r="AG174" s="777">
        <f t="shared" si="37"/>
        <v>0</v>
      </c>
    </row>
    <row r="175" spans="1:33">
      <c r="A175" s="325"/>
      <c r="B175" s="590">
        <v>15</v>
      </c>
      <c r="C175" s="769" t="str">
        <f>項目入力!X24</f>
        <v>バック時</v>
      </c>
      <c r="D175" s="770">
        <f t="shared" si="31"/>
        <v>9</v>
      </c>
      <c r="E175" s="771">
        <f>SUMPRODUCT((事故データ!$O$4:$O$364=$C$129)*(事故データ!$AO$4:$AO$364=$C175)*(事故データ!$AE$4:$AE$364=E$159)*(事故データ!$V$4:$V$364=1))</f>
        <v>0</v>
      </c>
      <c r="F175" s="772">
        <f>SUMPRODUCT((事故データ!$O$4:$O$364=$C$129)*(事故データ!$AO$4:$AO$364=$C175)*(事故データ!$AE$4:$AE$364=F$159)*(事故データ!$V$4:$V$364=1))</f>
        <v>1</v>
      </c>
      <c r="G175" s="772">
        <f>SUMPRODUCT((事故データ!$O$4:$O$364=$C$129)*(事故データ!$AO$4:$AO$364=$C175)*(事故データ!$AE$4:$AE$364=G$159)*(事故データ!$V$4:$V$364=1))</f>
        <v>5</v>
      </c>
      <c r="H175" s="772">
        <f>SUMPRODUCT((事故データ!$O$4:$O$364=$C$129)*(事故データ!$AO$4:$AO$364=$C175)*(事故データ!$AE$4:$AE$364=H$159)*(事故データ!$V$4:$V$364=1))</f>
        <v>2</v>
      </c>
      <c r="I175" s="773">
        <f>SUMPRODUCT((事故データ!$O$4:$O$364=$C$129)*(事故データ!$AO$4:$AO$364=$C175)*(事故データ!$AE$4:$AE$364=I$159)*(事故データ!$V$4:$V$364=1))</f>
        <v>1</v>
      </c>
      <c r="K175" s="749" t="str">
        <f t="shared" si="32"/>
        <v>その他</v>
      </c>
      <c r="L175" s="422">
        <f ca="1">SUMPRODUCT((事故データ!$O$4:$O$364=$C$129)*(事故データ!$AO$4:$AO$364=K$159)*(事故データ!$AT$4:$AT$364=$K175)*(事故データ!$AE$4:$AE$364=L$159)*(事故データ!$V$4:$V$364=1))</f>
        <v>0</v>
      </c>
      <c r="M175" s="298"/>
      <c r="N175" s="298"/>
      <c r="O175" s="309" t="str">
        <f>K175</f>
        <v>その他</v>
      </c>
      <c r="P175" s="306">
        <f ca="1">L175</f>
        <v>0</v>
      </c>
      <c r="Q175" s="298"/>
      <c r="AA175" s="774" t="s">
        <v>1248</v>
      </c>
      <c r="AB175" s="770">
        <f t="shared" si="38"/>
        <v>9</v>
      </c>
      <c r="AC175" s="775">
        <f t="shared" si="39"/>
        <v>0</v>
      </c>
      <c r="AD175" s="776">
        <f t="shared" si="34"/>
        <v>0.14285714285714285</v>
      </c>
      <c r="AE175" s="776">
        <f t="shared" si="35"/>
        <v>0.41666666666666669</v>
      </c>
      <c r="AF175" s="776">
        <f t="shared" si="36"/>
        <v>0.2857142857142857</v>
      </c>
      <c r="AG175" s="777">
        <f t="shared" si="37"/>
        <v>0.33333333333333331</v>
      </c>
    </row>
    <row r="176" spans="1:33">
      <c r="A176" s="325"/>
      <c r="B176" s="590">
        <v>16</v>
      </c>
      <c r="C176" s="769" t="str">
        <f>項目入力!X25</f>
        <v>移動時</v>
      </c>
      <c r="D176" s="770">
        <f t="shared" si="31"/>
        <v>5</v>
      </c>
      <c r="E176" s="771">
        <f>SUMPRODUCT((事故データ!$O$4:$O$364=$C$129)*(事故データ!$AO$4:$AO$364=$C176)*(事故データ!$AE$4:$AE$364=E$159)*(事故データ!$V$4:$V$364=1))</f>
        <v>0</v>
      </c>
      <c r="F176" s="772">
        <f>SUMPRODUCT((事故データ!$O$4:$O$364=$C$129)*(事故データ!$AO$4:$AO$364=$C176)*(事故データ!$AE$4:$AE$364=F$159)*(事故データ!$V$4:$V$364=1))</f>
        <v>2</v>
      </c>
      <c r="G176" s="772">
        <f>SUMPRODUCT((事故データ!$O$4:$O$364=$C$129)*(事故データ!$AO$4:$AO$364=$C176)*(事故データ!$AE$4:$AE$364=G$159)*(事故データ!$V$4:$V$364=1))</f>
        <v>2</v>
      </c>
      <c r="H176" s="772">
        <f>SUMPRODUCT((事故データ!$O$4:$O$364=$C$129)*(事故データ!$AO$4:$AO$364=$C176)*(事故データ!$AE$4:$AE$364=H$159)*(事故データ!$V$4:$V$364=1))</f>
        <v>1</v>
      </c>
      <c r="I176" s="773">
        <f>SUMPRODUCT((事故データ!$O$4:$O$364=$C$129)*(事故データ!$AO$4:$AO$364=$C176)*(事故データ!$AE$4:$AE$364=I$159)*(事故データ!$V$4:$V$364=1))</f>
        <v>0</v>
      </c>
      <c r="K176" s="601" t="str">
        <f t="shared" si="32"/>
        <v>不明</v>
      </c>
      <c r="L176" s="431">
        <f ca="1">SUMPRODUCT((事故データ!$O$4:$O$364=$C$129)*(事故データ!$AO$4:$AO$364=K$159)*(事故データ!$AT$4:$AT$364=$K176)*(事故データ!$AE$4:$AE$364=L$159)*(事故データ!$V$4:$V$364=1))</f>
        <v>0</v>
      </c>
      <c r="AA176" s="774" t="s">
        <v>1251</v>
      </c>
      <c r="AB176" s="770">
        <f t="shared" si="38"/>
        <v>5</v>
      </c>
      <c r="AC176" s="775">
        <f t="shared" si="39"/>
        <v>0</v>
      </c>
      <c r="AD176" s="776">
        <f t="shared" si="34"/>
        <v>0.2857142857142857</v>
      </c>
      <c r="AE176" s="776">
        <f t="shared" si="35"/>
        <v>0.16666666666666666</v>
      </c>
      <c r="AF176" s="776">
        <f t="shared" si="36"/>
        <v>0.14285714285714285</v>
      </c>
      <c r="AG176" s="777">
        <f t="shared" si="37"/>
        <v>0</v>
      </c>
    </row>
    <row r="177" spans="1:33">
      <c r="A177" s="325"/>
      <c r="B177" s="590">
        <v>17</v>
      </c>
      <c r="C177" s="769" t="str">
        <f>項目入力!X26</f>
        <v>料金所等通過時</v>
      </c>
      <c r="D177" s="770">
        <f t="shared" si="31"/>
        <v>0</v>
      </c>
      <c r="E177" s="771">
        <f>SUMPRODUCT((事故データ!$O$4:$O$364=$C$129)*(事故データ!$AO$4:$AO$364=$C177)*(事故データ!$AE$4:$AE$364=E$159)*(事故データ!$V$4:$V$364=1))</f>
        <v>0</v>
      </c>
      <c r="F177" s="772">
        <f>SUMPRODUCT((事故データ!$O$4:$O$364=$C$129)*(事故データ!$AO$4:$AO$364=$C177)*(事故データ!$AE$4:$AE$364=F$159)*(事故データ!$V$4:$V$364=1))</f>
        <v>0</v>
      </c>
      <c r="G177" s="772">
        <f>SUMPRODUCT((事故データ!$O$4:$O$364=$C$129)*(事故データ!$AO$4:$AO$364=$C177)*(事故データ!$AE$4:$AE$364=G$159)*(事故データ!$V$4:$V$364=1))</f>
        <v>0</v>
      </c>
      <c r="H177" s="772">
        <f>SUMPRODUCT((事故データ!$O$4:$O$364=$C$129)*(事故データ!$AO$4:$AO$364=$C177)*(事故データ!$AE$4:$AE$364=H$159)*(事故データ!$V$4:$V$364=1))</f>
        <v>0</v>
      </c>
      <c r="I177" s="773">
        <f>SUMPRODUCT((事故データ!$O$4:$O$364=$C$129)*(事故データ!$AO$4:$AO$364=$C177)*(事故データ!$AE$4:$AE$364=I$159)*(事故データ!$V$4:$V$364=1))</f>
        <v>0</v>
      </c>
      <c r="AA177" s="774" t="s">
        <v>1355</v>
      </c>
      <c r="AB177" s="770">
        <f t="shared" si="38"/>
        <v>0</v>
      </c>
      <c r="AC177" s="775">
        <f t="shared" si="39"/>
        <v>0</v>
      </c>
      <c r="AD177" s="776">
        <f t="shared" si="34"/>
        <v>0</v>
      </c>
      <c r="AE177" s="776">
        <f t="shared" si="35"/>
        <v>0</v>
      </c>
      <c r="AF177" s="776">
        <f t="shared" si="36"/>
        <v>0</v>
      </c>
      <c r="AG177" s="777">
        <f t="shared" si="37"/>
        <v>0</v>
      </c>
    </row>
    <row r="178" spans="1:33">
      <c r="A178" s="325"/>
      <c r="B178" s="590">
        <v>18</v>
      </c>
      <c r="C178" s="769" t="str">
        <f>項目入力!X27</f>
        <v>発進時＆措置等</v>
      </c>
      <c r="D178" s="770">
        <f t="shared" si="31"/>
        <v>3</v>
      </c>
      <c r="E178" s="771">
        <f>SUMPRODUCT((事故データ!$O$4:$O$364=$C$129)*(事故データ!$AO$4:$AO$364=$C178)*(事故データ!$AE$4:$AE$364=E$159)*(事故データ!$V$4:$V$364=1))</f>
        <v>1</v>
      </c>
      <c r="F178" s="772">
        <f>SUMPRODUCT((事故データ!$O$4:$O$364=$C$129)*(事故データ!$AO$4:$AO$364=$C178)*(事故データ!$AE$4:$AE$364=F$159)*(事故データ!$V$4:$V$364=1))</f>
        <v>0</v>
      </c>
      <c r="G178" s="772">
        <f>SUMPRODUCT((事故データ!$O$4:$O$364=$C$129)*(事故データ!$AO$4:$AO$364=$C178)*(事故データ!$AE$4:$AE$364=G$159)*(事故データ!$V$4:$V$364=1))</f>
        <v>1</v>
      </c>
      <c r="H178" s="772">
        <f>SUMPRODUCT((事故データ!$O$4:$O$364=$C$129)*(事故データ!$AO$4:$AO$364=$C178)*(事故データ!$AE$4:$AE$364=H$159)*(事故データ!$V$4:$V$364=1))</f>
        <v>1</v>
      </c>
      <c r="I178" s="773">
        <f>SUMPRODUCT((事故データ!$O$4:$O$364=$C$129)*(事故データ!$AO$4:$AO$364=$C178)*(事故データ!$AE$4:$AE$364=I$159)*(事故データ!$V$4:$V$364=1))</f>
        <v>0</v>
      </c>
      <c r="AA178" s="774" t="s">
        <v>1392</v>
      </c>
      <c r="AB178" s="770">
        <f t="shared" si="38"/>
        <v>3</v>
      </c>
      <c r="AC178" s="775">
        <f t="shared" si="39"/>
        <v>0.5</v>
      </c>
      <c r="AD178" s="776">
        <f t="shared" si="34"/>
        <v>0</v>
      </c>
      <c r="AE178" s="776">
        <f t="shared" si="35"/>
        <v>8.3333333333333329E-2</v>
      </c>
      <c r="AF178" s="776">
        <f t="shared" si="36"/>
        <v>0.14285714285714285</v>
      </c>
      <c r="AG178" s="777">
        <f t="shared" si="37"/>
        <v>0</v>
      </c>
    </row>
    <row r="179" spans="1:33">
      <c r="A179" s="325"/>
      <c r="B179" s="590">
        <v>19</v>
      </c>
      <c r="C179" s="769" t="str">
        <f>項目入力!X28</f>
        <v>停車時</v>
      </c>
      <c r="D179" s="770">
        <f t="shared" si="31"/>
        <v>1</v>
      </c>
      <c r="E179" s="771">
        <f>SUMPRODUCT((事故データ!$O$4:$O$364=$C$129)*(事故データ!$AO$4:$AO$364=$C179)*(事故データ!$AE$4:$AE$364=E$159)*(事故データ!$V$4:$V$364=1))</f>
        <v>0</v>
      </c>
      <c r="F179" s="772">
        <f>SUMPRODUCT((事故データ!$O$4:$O$364=$C$129)*(事故データ!$AO$4:$AO$364=$C179)*(事故データ!$AE$4:$AE$364=F$159)*(事故データ!$V$4:$V$364=1))</f>
        <v>0</v>
      </c>
      <c r="G179" s="772">
        <f>SUMPRODUCT((事故データ!$O$4:$O$364=$C$129)*(事故データ!$AO$4:$AO$364=$C179)*(事故データ!$AE$4:$AE$364=G$159)*(事故データ!$V$4:$V$364=1))</f>
        <v>0</v>
      </c>
      <c r="H179" s="772">
        <f>SUMPRODUCT((事故データ!$O$4:$O$364=$C$129)*(事故データ!$AO$4:$AO$364=$C179)*(事故データ!$AE$4:$AE$364=H$159)*(事故データ!$V$4:$V$364=1))</f>
        <v>0</v>
      </c>
      <c r="I179" s="773">
        <f>SUMPRODUCT((事故データ!$O$4:$O$364=$C$129)*(事故データ!$AO$4:$AO$364=$C179)*(事故データ!$AE$4:$AE$364=I$159)*(事故データ!$V$4:$V$364=1))</f>
        <v>1</v>
      </c>
      <c r="AA179" s="774" t="s">
        <v>1250</v>
      </c>
      <c r="AB179" s="770">
        <f t="shared" si="38"/>
        <v>1</v>
      </c>
      <c r="AC179" s="775">
        <f t="shared" si="39"/>
        <v>0</v>
      </c>
      <c r="AD179" s="776">
        <f t="shared" si="34"/>
        <v>0</v>
      </c>
      <c r="AE179" s="776">
        <f t="shared" si="35"/>
        <v>0</v>
      </c>
      <c r="AF179" s="776">
        <f t="shared" si="36"/>
        <v>0</v>
      </c>
      <c r="AG179" s="777">
        <f t="shared" si="37"/>
        <v>0.33333333333333331</v>
      </c>
    </row>
    <row r="180" spans="1:33">
      <c r="A180" s="325"/>
      <c r="B180" s="590">
        <v>20</v>
      </c>
      <c r="C180" s="769" t="str">
        <f>項目入力!X29</f>
        <v>ドア・扉開閉時</v>
      </c>
      <c r="D180" s="770">
        <f t="shared" si="31"/>
        <v>0</v>
      </c>
      <c r="E180" s="771">
        <f>SUMPRODUCT((事故データ!$O$4:$O$364=$C$129)*(事故データ!$AO$4:$AO$364=$C180)*(事故データ!$AE$4:$AE$364=E$159)*(事故データ!$V$4:$V$364=1))</f>
        <v>0</v>
      </c>
      <c r="F180" s="772">
        <f>SUMPRODUCT((事故データ!$O$4:$O$364=$C$129)*(事故データ!$AO$4:$AO$364=$C180)*(事故データ!$AE$4:$AE$364=F$159)*(事故データ!$V$4:$V$364=1))</f>
        <v>0</v>
      </c>
      <c r="G180" s="772">
        <f>SUMPRODUCT((事故データ!$O$4:$O$364=$C$129)*(事故データ!$AO$4:$AO$364=$C180)*(事故データ!$AE$4:$AE$364=G$159)*(事故データ!$V$4:$V$364=1))</f>
        <v>0</v>
      </c>
      <c r="H180" s="772">
        <f>SUMPRODUCT((事故データ!$O$4:$O$364=$C$129)*(事故データ!$AO$4:$AO$364=$C180)*(事故データ!$AE$4:$AE$364=H$159)*(事故データ!$V$4:$V$364=1))</f>
        <v>0</v>
      </c>
      <c r="I180" s="773">
        <f>SUMPRODUCT((事故データ!$O$4:$O$364=$C$129)*(事故データ!$AO$4:$AO$364=$C180)*(事故データ!$AE$4:$AE$364=I$159)*(事故データ!$V$4:$V$364=1))</f>
        <v>0</v>
      </c>
      <c r="AA180" s="774" t="s">
        <v>1396</v>
      </c>
      <c r="AB180" s="770">
        <f t="shared" si="38"/>
        <v>0</v>
      </c>
      <c r="AC180" s="775">
        <f t="shared" si="39"/>
        <v>0</v>
      </c>
      <c r="AD180" s="776">
        <f t="shared" si="34"/>
        <v>0</v>
      </c>
      <c r="AE180" s="776">
        <f t="shared" si="35"/>
        <v>0</v>
      </c>
      <c r="AF180" s="776">
        <f t="shared" si="36"/>
        <v>0</v>
      </c>
      <c r="AG180" s="777">
        <f t="shared" si="37"/>
        <v>0</v>
      </c>
    </row>
    <row r="181" spans="1:33">
      <c r="A181" s="325"/>
      <c r="B181" s="590">
        <v>21</v>
      </c>
      <c r="C181" s="769" t="str">
        <f>項目入力!X30</f>
        <v>駐停車時措置</v>
      </c>
      <c r="D181" s="770">
        <f t="shared" si="31"/>
        <v>1</v>
      </c>
      <c r="E181" s="771">
        <f>SUMPRODUCT((事故データ!$O$4:$O$364=$C$129)*(事故データ!$AO$4:$AO$364=$C181)*(事故データ!$AE$4:$AE$364=E$159)*(事故データ!$V$4:$V$364=1))</f>
        <v>0</v>
      </c>
      <c r="F181" s="772">
        <f>SUMPRODUCT((事故データ!$O$4:$O$364=$C$129)*(事故データ!$AO$4:$AO$364=$C181)*(事故データ!$AE$4:$AE$364=F$159)*(事故データ!$V$4:$V$364=1))</f>
        <v>0</v>
      </c>
      <c r="G181" s="772">
        <f>SUMPRODUCT((事故データ!$O$4:$O$364=$C$129)*(事故データ!$AO$4:$AO$364=$C181)*(事故データ!$AE$4:$AE$364=G$159)*(事故データ!$V$4:$V$364=1))</f>
        <v>1</v>
      </c>
      <c r="H181" s="772">
        <f>SUMPRODUCT((事故データ!$O$4:$O$364=$C$129)*(事故データ!$AO$4:$AO$364=$C181)*(事故データ!$AE$4:$AE$364=H$159)*(事故データ!$V$4:$V$364=1))</f>
        <v>0</v>
      </c>
      <c r="I181" s="773">
        <f>SUMPRODUCT((事故データ!$O$4:$O$364=$C$129)*(事故データ!$AO$4:$AO$364=$C181)*(事故データ!$AE$4:$AE$364=I$159)*(事故データ!$V$4:$V$364=1))</f>
        <v>0</v>
      </c>
      <c r="AA181" s="774" t="s">
        <v>1390</v>
      </c>
      <c r="AB181" s="770">
        <f t="shared" si="38"/>
        <v>1</v>
      </c>
      <c r="AC181" s="775">
        <f t="shared" si="39"/>
        <v>0</v>
      </c>
      <c r="AD181" s="776">
        <f t="shared" si="34"/>
        <v>0</v>
      </c>
      <c r="AE181" s="776">
        <f t="shared" si="35"/>
        <v>8.3333333333333329E-2</v>
      </c>
      <c r="AF181" s="776">
        <f t="shared" si="36"/>
        <v>0</v>
      </c>
      <c r="AG181" s="777">
        <f t="shared" si="37"/>
        <v>0</v>
      </c>
    </row>
    <row r="182" spans="1:33">
      <c r="A182" s="325"/>
      <c r="B182" s="590">
        <v>22</v>
      </c>
      <c r="C182" s="769" t="str">
        <f>項目入力!X31</f>
        <v>車内事故</v>
      </c>
      <c r="D182" s="770">
        <f t="shared" si="31"/>
        <v>0</v>
      </c>
      <c r="E182" s="771">
        <f>SUMPRODUCT((事故データ!$O$4:$O$364=$C$129)*(事故データ!$AO$4:$AO$364=$C182)*(事故データ!$AE$4:$AE$364=E$159)*(事故データ!$V$4:$V$364=1))</f>
        <v>0</v>
      </c>
      <c r="F182" s="772">
        <f>SUMPRODUCT((事故データ!$O$4:$O$364=$C$129)*(事故データ!$AO$4:$AO$364=$C182)*(事故データ!$AE$4:$AE$364=F$159)*(事故データ!$V$4:$V$364=1))</f>
        <v>0</v>
      </c>
      <c r="G182" s="772">
        <f>SUMPRODUCT((事故データ!$O$4:$O$364=$C$129)*(事故データ!$AO$4:$AO$364=$C182)*(事故データ!$AE$4:$AE$364=G$159)*(事故データ!$V$4:$V$364=1))</f>
        <v>0</v>
      </c>
      <c r="H182" s="772">
        <f>SUMPRODUCT((事故データ!$O$4:$O$364=$C$129)*(事故データ!$AO$4:$AO$364=$C182)*(事故データ!$AE$4:$AE$364=H$159)*(事故データ!$V$4:$V$364=1))</f>
        <v>0</v>
      </c>
      <c r="I182" s="773">
        <f>SUMPRODUCT((事故データ!$O$4:$O$364=$C$129)*(事故データ!$AO$4:$AO$364=$C182)*(事故データ!$AE$4:$AE$364=I$159)*(事故データ!$V$4:$V$364=1))</f>
        <v>0</v>
      </c>
      <c r="AA182" s="774" t="s">
        <v>1397</v>
      </c>
      <c r="AB182" s="770">
        <f t="shared" si="38"/>
        <v>0</v>
      </c>
      <c r="AC182" s="775">
        <f t="shared" si="39"/>
        <v>0</v>
      </c>
      <c r="AD182" s="776">
        <f t="shared" si="34"/>
        <v>0</v>
      </c>
      <c r="AE182" s="776">
        <f t="shared" si="35"/>
        <v>0</v>
      </c>
      <c r="AF182" s="776">
        <f t="shared" si="36"/>
        <v>0</v>
      </c>
      <c r="AG182" s="777">
        <f t="shared" si="37"/>
        <v>0</v>
      </c>
    </row>
    <row r="183" spans="1:33">
      <c r="A183" s="325"/>
      <c r="B183" s="590">
        <v>23</v>
      </c>
      <c r="C183" s="769" t="str">
        <f>項目入力!X32</f>
        <v>荷積降時等事故</v>
      </c>
      <c r="D183" s="770">
        <f t="shared" si="31"/>
        <v>0</v>
      </c>
      <c r="E183" s="771">
        <f>SUMPRODUCT((事故データ!$O$4:$O$364=$C$129)*(事故データ!$AO$4:$AO$364=$C183)*(事故データ!$AE$4:$AE$364=E$159)*(事故データ!$V$4:$V$364=1))</f>
        <v>0</v>
      </c>
      <c r="F183" s="772">
        <f>SUMPRODUCT((事故データ!$O$4:$O$364=$C$129)*(事故データ!$AO$4:$AO$364=$C183)*(事故データ!$AE$4:$AE$364=F$159)*(事故データ!$V$4:$V$364=1))</f>
        <v>0</v>
      </c>
      <c r="G183" s="772">
        <f>SUMPRODUCT((事故データ!$O$4:$O$364=$C$129)*(事故データ!$AO$4:$AO$364=$C183)*(事故データ!$AE$4:$AE$364=G$159)*(事故データ!$V$4:$V$364=1))</f>
        <v>0</v>
      </c>
      <c r="H183" s="772">
        <f>SUMPRODUCT((事故データ!$O$4:$O$364=$C$129)*(事故データ!$AO$4:$AO$364=$C183)*(事故データ!$AE$4:$AE$364=H$159)*(事故データ!$V$4:$V$364=1))</f>
        <v>0</v>
      </c>
      <c r="I183" s="773">
        <f>SUMPRODUCT((事故データ!$O$4:$O$364=$C$129)*(事故データ!$AO$4:$AO$364=$C183)*(事故データ!$AE$4:$AE$364=I$159)*(事故データ!$V$4:$V$364=1))</f>
        <v>0</v>
      </c>
      <c r="AA183" s="774" t="s">
        <v>1398</v>
      </c>
      <c r="AB183" s="770">
        <f t="shared" si="38"/>
        <v>0</v>
      </c>
      <c r="AC183" s="775">
        <f t="shared" si="39"/>
        <v>0</v>
      </c>
      <c r="AD183" s="776">
        <f t="shared" si="34"/>
        <v>0</v>
      </c>
      <c r="AE183" s="776">
        <f t="shared" si="35"/>
        <v>0</v>
      </c>
      <c r="AF183" s="776">
        <f t="shared" si="36"/>
        <v>0</v>
      </c>
      <c r="AG183" s="777">
        <f t="shared" si="37"/>
        <v>0</v>
      </c>
    </row>
    <row r="184" spans="1:33">
      <c r="A184" s="325"/>
      <c r="B184" s="590">
        <v>24</v>
      </c>
      <c r="C184" s="769" t="str">
        <f>項目入力!X33</f>
        <v>落下・飛散等事故</v>
      </c>
      <c r="D184" s="770">
        <f t="shared" si="31"/>
        <v>0</v>
      </c>
      <c r="E184" s="771">
        <f>SUMPRODUCT((事故データ!$O$4:$O$364=$C$129)*(事故データ!$AO$4:$AO$364=$C184)*(事故データ!$AE$4:$AE$364=E$159)*(事故データ!$V$4:$V$364=1))</f>
        <v>0</v>
      </c>
      <c r="F184" s="772">
        <f>SUMPRODUCT((事故データ!$O$4:$O$364=$C$129)*(事故データ!$AO$4:$AO$364=$C184)*(事故データ!$AE$4:$AE$364=F$159)*(事故データ!$V$4:$V$364=1))</f>
        <v>0</v>
      </c>
      <c r="G184" s="772">
        <f>SUMPRODUCT((事故データ!$O$4:$O$364=$C$129)*(事故データ!$AO$4:$AO$364=$C184)*(事故データ!$AE$4:$AE$364=G$159)*(事故データ!$V$4:$V$364=1))</f>
        <v>0</v>
      </c>
      <c r="H184" s="772">
        <f>SUMPRODUCT((事故データ!$O$4:$O$364=$C$129)*(事故データ!$AO$4:$AO$364=$C184)*(事故データ!$AE$4:$AE$364=H$159)*(事故データ!$V$4:$V$364=1))</f>
        <v>0</v>
      </c>
      <c r="I184" s="773">
        <f>SUMPRODUCT((事故データ!$O$4:$O$364=$C$129)*(事故データ!$AO$4:$AO$364=$C184)*(事故データ!$AE$4:$AE$364=I$159)*(事故データ!$V$4:$V$364=1))</f>
        <v>0</v>
      </c>
      <c r="AA184" s="774" t="s">
        <v>1399</v>
      </c>
      <c r="AB184" s="770">
        <f t="shared" si="38"/>
        <v>0</v>
      </c>
      <c r="AC184" s="775">
        <f t="shared" si="39"/>
        <v>0</v>
      </c>
      <c r="AD184" s="776">
        <f t="shared" si="34"/>
        <v>0</v>
      </c>
      <c r="AE184" s="776">
        <f t="shared" si="35"/>
        <v>0</v>
      </c>
      <c r="AF184" s="776">
        <f t="shared" si="36"/>
        <v>0</v>
      </c>
      <c r="AG184" s="777">
        <f t="shared" si="37"/>
        <v>0</v>
      </c>
    </row>
    <row r="185" spans="1:33">
      <c r="A185" s="325"/>
      <c r="B185" s="590">
        <v>25</v>
      </c>
      <c r="C185" s="778" t="str">
        <f>項目入力!X34</f>
        <v>その他・不明</v>
      </c>
      <c r="D185" s="779">
        <f t="shared" si="31"/>
        <v>0</v>
      </c>
      <c r="E185" s="780">
        <f>SUMPRODUCT((事故データ!$O$4:$O$364=$C$129)*(事故データ!$AO$4:$AO$364=$C185)*(事故データ!$AE$4:$AE$364=E$159)*(事故データ!$V$4:$V$364=1))</f>
        <v>0</v>
      </c>
      <c r="F185" s="781">
        <f>SUMPRODUCT((事故データ!$O$4:$O$364=$C$129)*(事故データ!$AO$4:$AO$364=$C185)*(事故データ!$AE$4:$AE$364=F$159)*(事故データ!$V$4:$V$364=1))</f>
        <v>0</v>
      </c>
      <c r="G185" s="781">
        <f>SUMPRODUCT((事故データ!$O$4:$O$364=$C$129)*(事故データ!$AO$4:$AO$364=$C185)*(事故データ!$AE$4:$AE$364=G$159)*(事故データ!$V$4:$V$364=1))</f>
        <v>0</v>
      </c>
      <c r="H185" s="781">
        <f>SUMPRODUCT((事故データ!$O$4:$O$364=$C$129)*(事故データ!$AO$4:$AO$364=$C185)*(事故データ!$AE$4:$AE$364=H$159)*(事故データ!$V$4:$V$364=1))</f>
        <v>0</v>
      </c>
      <c r="I185" s="782">
        <f>SUMPRODUCT((事故データ!$O$4:$O$364=$C$129)*(事故データ!$AO$4:$AO$364=$C185)*(事故データ!$AE$4:$AE$364=I$159)*(事故データ!$V$4:$V$364=1))</f>
        <v>0</v>
      </c>
      <c r="AA185" s="783" t="s">
        <v>1400</v>
      </c>
      <c r="AB185" s="779">
        <f t="shared" si="38"/>
        <v>0</v>
      </c>
      <c r="AC185" s="784">
        <f t="shared" si="39"/>
        <v>0</v>
      </c>
      <c r="AD185" s="785">
        <f t="shared" si="34"/>
        <v>0</v>
      </c>
      <c r="AE185" s="785">
        <f t="shared" si="35"/>
        <v>0</v>
      </c>
      <c r="AF185" s="785">
        <f t="shared" si="36"/>
        <v>0</v>
      </c>
      <c r="AG185" s="786">
        <f t="shared" si="37"/>
        <v>0</v>
      </c>
    </row>
    <row r="186" spans="1:33">
      <c r="A186" s="325"/>
      <c r="B186" s="298"/>
      <c r="D186" s="787"/>
      <c r="E186" s="787"/>
      <c r="F186" s="787"/>
      <c r="G186" s="787"/>
      <c r="H186" s="787"/>
      <c r="I186" s="787"/>
    </row>
    <row r="187" spans="1:33">
      <c r="A187" s="5" t="s">
        <v>248</v>
      </c>
    </row>
    <row r="188" spans="1:33">
      <c r="A188" s="325"/>
    </row>
    <row r="189" spans="1:33" ht="19.5" thickBot="1">
      <c r="A189" s="325"/>
      <c r="B189" s="1130">
        <v>7</v>
      </c>
      <c r="K189" s="437" t="s">
        <v>1705</v>
      </c>
      <c r="L189" s="326" t="s">
        <v>1340</v>
      </c>
    </row>
    <row r="190" spans="1:33" ht="20.25" thickTop="1" thickBot="1">
      <c r="A190" s="325"/>
      <c r="C190" s="720" t="s">
        <v>347</v>
      </c>
      <c r="D190" s="721" t="s">
        <v>1341</v>
      </c>
      <c r="E190" s="722">
        <v>1</v>
      </c>
      <c r="F190" s="722">
        <v>2</v>
      </c>
      <c r="G190" s="722">
        <v>3</v>
      </c>
      <c r="H190" s="722">
        <v>4</v>
      </c>
      <c r="I190" s="722">
        <v>5</v>
      </c>
      <c r="K190" s="723">
        <v>24</v>
      </c>
      <c r="L190" s="723">
        <v>2</v>
      </c>
    </row>
    <row r="191" spans="1:33" ht="19.5" thickTop="1">
      <c r="A191" s="325"/>
      <c r="C191" s="298" t="s">
        <v>1607</v>
      </c>
      <c r="D191" s="499"/>
      <c r="E191" s="310"/>
      <c r="F191" s="310"/>
      <c r="G191" s="310"/>
      <c r="H191" s="310"/>
      <c r="I191" s="310"/>
      <c r="K191" s="520" t="s">
        <v>1706</v>
      </c>
      <c r="L191" s="543"/>
      <c r="M191" s="298"/>
      <c r="N191" s="298"/>
      <c r="O191" s="298"/>
      <c r="P191" s="298"/>
      <c r="Q191" s="298"/>
    </row>
    <row r="192" spans="1:33" ht="34.5" customHeight="1">
      <c r="A192" s="325"/>
      <c r="B192" s="735" t="s">
        <v>348</v>
      </c>
      <c r="C192" s="339" t="s">
        <v>226</v>
      </c>
      <c r="D192" s="736" t="s">
        <v>1333</v>
      </c>
      <c r="E192" s="737">
        <f>E159</f>
        <v>20</v>
      </c>
      <c r="F192" s="706">
        <f t="shared" ref="F192:I192" si="40">F159</f>
        <v>30</v>
      </c>
      <c r="G192" s="706">
        <f t="shared" si="40"/>
        <v>40</v>
      </c>
      <c r="H192" s="706">
        <f t="shared" si="40"/>
        <v>50</v>
      </c>
      <c r="I192" s="707">
        <f t="shared" si="40"/>
        <v>60</v>
      </c>
      <c r="K192" s="319" t="str">
        <f>VLOOKUP(K190,$B$194:$C$237,2,0)</f>
        <v>移動、方向変換中(左前進)</v>
      </c>
      <c r="L192" s="795">
        <f ca="1">LOOKUP(L190,$E$96:$I$98,$E$98:$I$98)</f>
        <v>30</v>
      </c>
      <c r="M192" s="298"/>
      <c r="N192" s="298"/>
      <c r="O192" s="298"/>
      <c r="P192" s="298"/>
      <c r="Q192" s="298"/>
    </row>
    <row r="193" spans="1:20">
      <c r="A193" s="325"/>
      <c r="B193" s="590" t="s">
        <v>340</v>
      </c>
      <c r="C193" s="542" t="s">
        <v>56</v>
      </c>
      <c r="D193" s="739">
        <f>SUM(D194:D237)</f>
        <v>31</v>
      </c>
      <c r="E193" s="740">
        <f t="shared" ref="E193" si="41">SUM(E194:E237)</f>
        <v>2</v>
      </c>
      <c r="F193" s="788">
        <f>SUM(F194:F237)</f>
        <v>7</v>
      </c>
      <c r="G193" s="788">
        <f t="shared" ref="G193:I193" si="42">SUM(G194:G237)</f>
        <v>12</v>
      </c>
      <c r="H193" s="313">
        <f t="shared" si="42"/>
        <v>7</v>
      </c>
      <c r="I193" s="314">
        <f t="shared" si="42"/>
        <v>3</v>
      </c>
      <c r="K193" s="331" t="s">
        <v>338</v>
      </c>
      <c r="L193" s="649">
        <f ca="1">SUM(L194:L209)</f>
        <v>2</v>
      </c>
      <c r="N193" s="298"/>
      <c r="O193" s="311">
        <f ca="1">L194</f>
        <v>0</v>
      </c>
      <c r="P193" s="299">
        <f ca="1">L195</f>
        <v>0</v>
      </c>
      <c r="Q193" s="307">
        <f ca="1">L196</f>
        <v>0</v>
      </c>
      <c r="S193" s="326" t="s">
        <v>1608</v>
      </c>
    </row>
    <row r="194" spans="1:20">
      <c r="A194" s="325"/>
      <c r="B194" s="590">
        <v>1</v>
      </c>
      <c r="C194" s="412" t="str">
        <f>項目入力!M10</f>
        <v>直進</v>
      </c>
      <c r="D194" s="741">
        <f t="shared" ref="D194:D217" si="43">SUM(E194:I194)</f>
        <v>2</v>
      </c>
      <c r="E194" s="742">
        <f>SUMPRODUCT((事故データ!$AQ$4:$AQ$364=$C194)*(事故データ!$AE$4:$AE$364=E$192)*(事故データ!$V$4:$V$364=1))</f>
        <v>0</v>
      </c>
      <c r="F194" s="743">
        <f>SUMPRODUCT((事故データ!$AQ$4:$AQ$364=$C194)*(事故データ!$AE$4:$AE$364=F$192)*(事故データ!$V$4:$V$364=1))</f>
        <v>1</v>
      </c>
      <c r="G194" s="743">
        <f>SUMPRODUCT((事故データ!$AQ$4:$AQ$364=$C194)*(事故データ!$AE$4:$AE$364=G$192)*(事故データ!$V$4:$V$364=1))</f>
        <v>0</v>
      </c>
      <c r="H194" s="743">
        <f>SUMPRODUCT((事故データ!$AQ$4:$AQ$364=$C194)*(事故データ!$AE$4:$AE$364=H$192)*(事故データ!$V$4:$V$364=1))</f>
        <v>1</v>
      </c>
      <c r="I194" s="744">
        <f>SUMPRODUCT((事故データ!$AQ$4:$AQ$364=$C194)*(事故データ!$AE$4:$AE$364=I$192)*(事故データ!$V$4:$V$364=1))</f>
        <v>0</v>
      </c>
      <c r="K194" s="745" t="str">
        <f>K161</f>
        <v>前部左角</v>
      </c>
      <c r="L194" s="411">
        <f ca="1">SUMPRODUCT((事故データ!$AQ$4:$AQ$364=K$192)*(事故データ!$AT$4:$AT$364=$K194)*(事故データ!$AE$4:$AE$364=L$192)*(事故データ!$V$4:$V$364=1))</f>
        <v>0</v>
      </c>
      <c r="N194" s="298"/>
      <c r="O194" s="311">
        <f ca="1">L200</f>
        <v>0</v>
      </c>
      <c r="P194" s="298"/>
      <c r="Q194" s="307">
        <f ca="1">L203</f>
        <v>1</v>
      </c>
      <c r="S194" s="326">
        <f>B161</f>
        <v>1</v>
      </c>
      <c r="T194" s="326" t="str">
        <f>C161</f>
        <v>正面衝突</v>
      </c>
    </row>
    <row r="195" spans="1:20">
      <c r="A195" s="325"/>
      <c r="B195" s="590">
        <v>2</v>
      </c>
      <c r="C195" s="355" t="str">
        <f>項目入力!M11</f>
        <v>右折</v>
      </c>
      <c r="D195" s="536">
        <f t="shared" si="43"/>
        <v>0</v>
      </c>
      <c r="E195" s="746">
        <f>SUMPRODUCT((事故データ!$AQ$4:$AQ$364=$C195)*(事故データ!$AE$4:$AE$364=E$192)*(事故データ!$V$4:$V$364=1))</f>
        <v>0</v>
      </c>
      <c r="F195" s="747">
        <f>SUMPRODUCT((事故データ!$AQ$4:$AQ$364=$C195)*(事故データ!$AE$4:$AE$364=F$192)*(事故データ!$V$4:$V$364=1))</f>
        <v>0</v>
      </c>
      <c r="G195" s="747">
        <f>SUMPRODUCT((事故データ!$AQ$4:$AQ$364=$C195)*(事故データ!$AE$4:$AE$364=G$192)*(事故データ!$V$4:$V$364=1))</f>
        <v>0</v>
      </c>
      <c r="H195" s="747">
        <f>SUMPRODUCT((事故データ!$AQ$4:$AQ$364=$C195)*(事故データ!$AE$4:$AE$364=H$192)*(事故データ!$V$4:$V$364=1))</f>
        <v>0</v>
      </c>
      <c r="I195" s="748">
        <f>SUMPRODUCT((事故データ!$AQ$4:$AQ$364=$C195)*(事故データ!$AE$4:$AE$364=I$192)*(事故データ!$V$4:$V$364=1))</f>
        <v>0</v>
      </c>
      <c r="K195" s="749" t="str">
        <f t="shared" ref="K195:K209" si="44">K162</f>
        <v>前部</v>
      </c>
      <c r="L195" s="422">
        <f ca="1">SUMPRODUCT((事故データ!$AQ$4:$AQ$364=K$192)*(事故データ!$AT$4:$AT$364=$K195)*(事故データ!$AE$4:$AE$364=L$192)*(事故データ!$V$4:$V$364=1))</f>
        <v>0</v>
      </c>
      <c r="N195" s="298"/>
      <c r="O195" s="309"/>
      <c r="P195" s="298"/>
      <c r="Q195" s="304"/>
      <c r="S195" s="326">
        <f t="shared" ref="S195:S218" si="45">B162</f>
        <v>2</v>
      </c>
      <c r="T195" s="326" t="str">
        <f t="shared" ref="T195:T218" si="46">C162</f>
        <v>直進時</v>
      </c>
    </row>
    <row r="196" spans="1:20">
      <c r="A196" s="325"/>
      <c r="B196" s="590">
        <v>3</v>
      </c>
      <c r="C196" s="355" t="str">
        <f>項目入力!M12</f>
        <v>左折</v>
      </c>
      <c r="D196" s="536">
        <f t="shared" si="43"/>
        <v>3</v>
      </c>
      <c r="E196" s="746">
        <f>SUMPRODUCT((事故データ!$AQ$4:$AQ$364=$C196)*(事故データ!$AE$4:$AE$364=E$192)*(事故データ!$V$4:$V$364=1))</f>
        <v>1</v>
      </c>
      <c r="F196" s="747">
        <f>SUMPRODUCT((事故データ!$AQ$4:$AQ$364=$C196)*(事故データ!$AE$4:$AE$364=F$192)*(事故データ!$V$4:$V$364=1))</f>
        <v>1</v>
      </c>
      <c r="G196" s="747">
        <f>SUMPRODUCT((事故データ!$AQ$4:$AQ$364=$C196)*(事故データ!$AE$4:$AE$364=G$192)*(事故データ!$V$4:$V$364=1))</f>
        <v>1</v>
      </c>
      <c r="H196" s="747">
        <f>SUMPRODUCT((事故データ!$AQ$4:$AQ$364=$C196)*(事故データ!$AE$4:$AE$364=H$192)*(事故データ!$V$4:$V$364=1))</f>
        <v>0</v>
      </c>
      <c r="I196" s="748">
        <f>SUMPRODUCT((事故データ!$AQ$4:$AQ$364=$C196)*(事故データ!$AE$4:$AE$364=I$192)*(事故データ!$V$4:$V$364=1))</f>
        <v>0</v>
      </c>
      <c r="K196" s="749" t="str">
        <f t="shared" si="44"/>
        <v>前部右角</v>
      </c>
      <c r="L196" s="422">
        <f ca="1">SUMPRODUCT((事故データ!$AQ$4:$AQ$364=K$192)*(事故データ!$AT$4:$AT$364=$K196)*(事故データ!$AE$4:$AE$364=L$192)*(事故データ!$V$4:$V$364=1))</f>
        <v>0</v>
      </c>
      <c r="N196" s="298"/>
      <c r="O196" s="309"/>
      <c r="P196" s="298"/>
      <c r="Q196" s="304"/>
      <c r="S196" s="326">
        <f t="shared" si="45"/>
        <v>3</v>
      </c>
      <c r="T196" s="326" t="str">
        <f t="shared" si="46"/>
        <v>出会い頭</v>
      </c>
    </row>
    <row r="197" spans="1:20">
      <c r="A197" s="325"/>
      <c r="B197" s="590">
        <v>4</v>
      </c>
      <c r="C197" s="355" t="str">
        <f>項目入力!M13</f>
        <v>左折大回り</v>
      </c>
      <c r="D197" s="536">
        <f t="shared" si="43"/>
        <v>0</v>
      </c>
      <c r="E197" s="746">
        <f>SUMPRODUCT((事故データ!$AQ$4:$AQ$364=$C197)*(事故データ!$AE$4:$AE$364=E$192)*(事故データ!$V$4:$V$364=1))</f>
        <v>0</v>
      </c>
      <c r="F197" s="747">
        <f>SUMPRODUCT((事故データ!$AQ$4:$AQ$364=$C197)*(事故データ!$AE$4:$AE$364=F$192)*(事故データ!$V$4:$V$364=1))</f>
        <v>0</v>
      </c>
      <c r="G197" s="747">
        <f>SUMPRODUCT((事故データ!$AQ$4:$AQ$364=$C197)*(事故データ!$AE$4:$AE$364=G$192)*(事故データ!$V$4:$V$364=1))</f>
        <v>0</v>
      </c>
      <c r="H197" s="747">
        <f>SUMPRODUCT((事故データ!$AQ$4:$AQ$364=$C197)*(事故データ!$AE$4:$AE$364=H$192)*(事故データ!$V$4:$V$364=1))</f>
        <v>0</v>
      </c>
      <c r="I197" s="748">
        <f>SUMPRODUCT((事故データ!$AQ$4:$AQ$364=$C197)*(事故データ!$AE$4:$AE$364=I$192)*(事故データ!$V$4:$V$364=1))</f>
        <v>0</v>
      </c>
      <c r="K197" s="749" t="str">
        <f t="shared" si="44"/>
        <v>後部左角</v>
      </c>
      <c r="L197" s="422">
        <f ca="1">SUMPRODUCT((事故データ!$AQ$4:$AQ$364=K$192)*(事故データ!$AT$4:$AT$364=$K197)*(事故データ!$AE$4:$AE$364=L$192)*(事故データ!$V$4:$V$364=1))</f>
        <v>0</v>
      </c>
      <c r="N197" s="298"/>
      <c r="O197" s="311">
        <f ca="1">L201</f>
        <v>0</v>
      </c>
      <c r="P197" s="298"/>
      <c r="Q197" s="307">
        <f ca="1">L204</f>
        <v>0</v>
      </c>
      <c r="S197" s="326">
        <f t="shared" si="45"/>
        <v>4</v>
      </c>
      <c r="T197" s="326" t="str">
        <f t="shared" si="46"/>
        <v>右折時</v>
      </c>
    </row>
    <row r="198" spans="1:20">
      <c r="A198" s="325"/>
      <c r="B198" s="590">
        <v>5</v>
      </c>
      <c r="C198" s="355" t="str">
        <f>項目入力!M14</f>
        <v>施設・駐車場に入 右折</v>
      </c>
      <c r="D198" s="536">
        <f t="shared" si="43"/>
        <v>0</v>
      </c>
      <c r="E198" s="746">
        <f>SUMPRODUCT((事故データ!$AQ$4:$AQ$364=$C198)*(事故データ!$AE$4:$AE$364=E$192)*(事故データ!$V$4:$V$364=1))</f>
        <v>0</v>
      </c>
      <c r="F198" s="747">
        <f>SUMPRODUCT((事故データ!$AQ$4:$AQ$364=$C198)*(事故データ!$AE$4:$AE$364=F$192)*(事故データ!$V$4:$V$364=1))</f>
        <v>0</v>
      </c>
      <c r="G198" s="747">
        <f>SUMPRODUCT((事故データ!$AQ$4:$AQ$364=$C198)*(事故データ!$AE$4:$AE$364=G$192)*(事故データ!$V$4:$V$364=1))</f>
        <v>0</v>
      </c>
      <c r="H198" s="747">
        <f>SUMPRODUCT((事故データ!$AQ$4:$AQ$364=$C198)*(事故データ!$AE$4:$AE$364=H$192)*(事故データ!$V$4:$V$364=1))</f>
        <v>0</v>
      </c>
      <c r="I198" s="748">
        <f>SUMPRODUCT((事故データ!$AQ$4:$AQ$364=$C198)*(事故データ!$AE$4:$AE$364=I$192)*(事故データ!$V$4:$V$364=1))</f>
        <v>0</v>
      </c>
      <c r="K198" s="749" t="str">
        <f t="shared" si="44"/>
        <v>後部</v>
      </c>
      <c r="L198" s="422">
        <f ca="1">SUMPRODUCT((事故データ!$AQ$4:$AQ$364=K$192)*(事故データ!$AT$4:$AT$364=$K198)*(事故データ!$AE$4:$AE$364=L$192)*(事故データ!$V$4:$V$364=1))</f>
        <v>0</v>
      </c>
      <c r="N198" s="298"/>
      <c r="O198" s="309"/>
      <c r="P198" s="298"/>
      <c r="Q198" s="304"/>
      <c r="S198" s="326">
        <f t="shared" si="45"/>
        <v>5</v>
      </c>
      <c r="T198" s="326" t="str">
        <f t="shared" si="46"/>
        <v>左折時</v>
      </c>
    </row>
    <row r="199" spans="1:20">
      <c r="A199" s="325"/>
      <c r="B199" s="590">
        <v>6</v>
      </c>
      <c r="C199" s="355" t="str">
        <f>項目入力!M15</f>
        <v>施設・駐車場に入 左折</v>
      </c>
      <c r="D199" s="536">
        <f t="shared" si="43"/>
        <v>0</v>
      </c>
      <c r="E199" s="746">
        <f>SUMPRODUCT((事故データ!$AQ$4:$AQ$364=$C199)*(事故データ!$AE$4:$AE$364=E$192)*(事故データ!$V$4:$V$364=1))</f>
        <v>0</v>
      </c>
      <c r="F199" s="747">
        <f>SUMPRODUCT((事故データ!$AQ$4:$AQ$364=$C199)*(事故データ!$AE$4:$AE$364=F$192)*(事故データ!$V$4:$V$364=1))</f>
        <v>0</v>
      </c>
      <c r="G199" s="747">
        <f>SUMPRODUCT((事故データ!$AQ$4:$AQ$364=$C199)*(事故データ!$AE$4:$AE$364=G$192)*(事故データ!$V$4:$V$364=1))</f>
        <v>0</v>
      </c>
      <c r="H199" s="747">
        <f>SUMPRODUCT((事故データ!$AQ$4:$AQ$364=$C199)*(事故データ!$AE$4:$AE$364=H$192)*(事故データ!$V$4:$V$364=1))</f>
        <v>0</v>
      </c>
      <c r="I199" s="748">
        <f>SUMPRODUCT((事故データ!$AQ$4:$AQ$364=$C199)*(事故データ!$AE$4:$AE$364=I$192)*(事故データ!$V$4:$V$364=1))</f>
        <v>0</v>
      </c>
      <c r="K199" s="749" t="str">
        <f t="shared" si="44"/>
        <v>後部右角</v>
      </c>
      <c r="L199" s="422">
        <f ca="1">SUMPRODUCT((事故データ!$AQ$4:$AQ$364=K$192)*(事故データ!$AT$4:$AT$364=$K199)*(事故データ!$AE$4:$AE$364=L$192)*(事故データ!$V$4:$V$364=1))</f>
        <v>0</v>
      </c>
      <c r="N199" s="298"/>
      <c r="O199" s="311">
        <f ca="1">L202</f>
        <v>1</v>
      </c>
      <c r="P199" s="298"/>
      <c r="Q199" s="307">
        <f ca="1">L205</f>
        <v>0</v>
      </c>
      <c r="S199" s="326">
        <f t="shared" si="45"/>
        <v>6</v>
      </c>
      <c r="T199" s="326" t="str">
        <f t="shared" si="46"/>
        <v>カーブ走行時</v>
      </c>
    </row>
    <row r="200" spans="1:20">
      <c r="A200" s="325"/>
      <c r="B200" s="590">
        <v>7</v>
      </c>
      <c r="C200" s="355" t="str">
        <f>項目入力!M16</f>
        <v>施設・駐車場からバック出</v>
      </c>
      <c r="D200" s="536">
        <f t="shared" si="43"/>
        <v>0</v>
      </c>
      <c r="E200" s="746">
        <f>SUMPRODUCT((事故データ!$AQ$4:$AQ$364=$C200)*(事故データ!$AE$4:$AE$364=E$192)*(事故データ!$V$4:$V$364=1))</f>
        <v>0</v>
      </c>
      <c r="F200" s="747">
        <f>SUMPRODUCT((事故データ!$AQ$4:$AQ$364=$C200)*(事故データ!$AE$4:$AE$364=F$192)*(事故データ!$V$4:$V$364=1))</f>
        <v>0</v>
      </c>
      <c r="G200" s="747">
        <f>SUMPRODUCT((事故データ!$AQ$4:$AQ$364=$C200)*(事故データ!$AE$4:$AE$364=G$192)*(事故データ!$V$4:$V$364=1))</f>
        <v>0</v>
      </c>
      <c r="H200" s="747">
        <f>SUMPRODUCT((事故データ!$AQ$4:$AQ$364=$C200)*(事故データ!$AE$4:$AE$364=H$192)*(事故データ!$V$4:$V$364=1))</f>
        <v>0</v>
      </c>
      <c r="I200" s="748">
        <f>SUMPRODUCT((事故データ!$AQ$4:$AQ$364=$C200)*(事故データ!$AE$4:$AE$364=I$192)*(事故データ!$V$4:$V$364=1))</f>
        <v>0</v>
      </c>
      <c r="K200" s="749" t="str">
        <f t="shared" si="44"/>
        <v>左側面前</v>
      </c>
      <c r="L200" s="422">
        <f ca="1">SUMPRODUCT((事故データ!$AQ$4:$AQ$364=K$192)*(事故データ!$AT$4:$AT$364=$K200)*(事故データ!$AE$4:$AE$364=L$192)*(事故データ!$V$4:$V$364=1))</f>
        <v>0</v>
      </c>
      <c r="N200" s="298"/>
      <c r="O200" s="311">
        <f ca="1">L197</f>
        <v>0</v>
      </c>
      <c r="P200" s="299">
        <f ca="1">L198</f>
        <v>0</v>
      </c>
      <c r="Q200" s="307">
        <f ca="1">L199</f>
        <v>0</v>
      </c>
      <c r="S200" s="326">
        <f t="shared" si="45"/>
        <v>7</v>
      </c>
      <c r="T200" s="326" t="str">
        <f t="shared" si="46"/>
        <v>追突</v>
      </c>
    </row>
    <row r="201" spans="1:20">
      <c r="A201" s="325"/>
      <c r="B201" s="590">
        <v>8</v>
      </c>
      <c r="C201" s="355" t="str">
        <f>項目入力!M17</f>
        <v>施設・駐車場から出 右折</v>
      </c>
      <c r="D201" s="536">
        <f t="shared" si="43"/>
        <v>1</v>
      </c>
      <c r="E201" s="746">
        <f>SUMPRODUCT((事故データ!$AQ$4:$AQ$364=$C201)*(事故データ!$AE$4:$AE$364=E$192)*(事故データ!$V$4:$V$364=1))</f>
        <v>0</v>
      </c>
      <c r="F201" s="747">
        <f>SUMPRODUCT((事故データ!$AQ$4:$AQ$364=$C201)*(事故データ!$AE$4:$AE$364=F$192)*(事故データ!$V$4:$V$364=1))</f>
        <v>1</v>
      </c>
      <c r="G201" s="747">
        <f>SUMPRODUCT((事故データ!$AQ$4:$AQ$364=$C201)*(事故データ!$AE$4:$AE$364=G$192)*(事故データ!$V$4:$V$364=1))</f>
        <v>0</v>
      </c>
      <c r="H201" s="747">
        <f>SUMPRODUCT((事故データ!$AQ$4:$AQ$364=$C201)*(事故データ!$AE$4:$AE$364=H$192)*(事故データ!$V$4:$V$364=1))</f>
        <v>0</v>
      </c>
      <c r="I201" s="748">
        <f>SUMPRODUCT((事故データ!$AQ$4:$AQ$364=$C201)*(事故データ!$AE$4:$AE$364=I$192)*(事故データ!$V$4:$V$364=1))</f>
        <v>0</v>
      </c>
      <c r="K201" s="749" t="str">
        <f t="shared" si="44"/>
        <v>左側面</v>
      </c>
      <c r="L201" s="422">
        <f ca="1">SUMPRODUCT((事故データ!$AQ$4:$AQ$364=K$192)*(事故データ!$AT$4:$AT$364=$K201)*(事故データ!$AE$4:$AE$364=L$192)*(事故データ!$V$4:$V$364=1))</f>
        <v>0</v>
      </c>
      <c r="N201" s="298"/>
      <c r="O201" s="298"/>
      <c r="P201" s="298"/>
      <c r="Q201" s="298"/>
      <c r="S201" s="326">
        <f t="shared" si="45"/>
        <v>8</v>
      </c>
      <c r="T201" s="326" t="str">
        <f t="shared" si="46"/>
        <v>発進追突</v>
      </c>
    </row>
    <row r="202" spans="1:20">
      <c r="A202" s="325"/>
      <c r="B202" s="590">
        <v>9</v>
      </c>
      <c r="C202" s="355" t="str">
        <f>項目入力!M18</f>
        <v>施設・駐車場から出 左折</v>
      </c>
      <c r="D202" s="536">
        <f t="shared" si="43"/>
        <v>0</v>
      </c>
      <c r="E202" s="746">
        <f>SUMPRODUCT((事故データ!$AQ$4:$AQ$364=$C202)*(事故データ!$AE$4:$AE$364=E$192)*(事故データ!$V$4:$V$364=1))</f>
        <v>0</v>
      </c>
      <c r="F202" s="747">
        <f>SUMPRODUCT((事故データ!$AQ$4:$AQ$364=$C202)*(事故データ!$AE$4:$AE$364=F$192)*(事故データ!$V$4:$V$364=1))</f>
        <v>0</v>
      </c>
      <c r="G202" s="747">
        <f>SUMPRODUCT((事故データ!$AQ$4:$AQ$364=$C202)*(事故データ!$AE$4:$AE$364=G$192)*(事故データ!$V$4:$V$364=1))</f>
        <v>0</v>
      </c>
      <c r="H202" s="747">
        <f>SUMPRODUCT((事故データ!$AQ$4:$AQ$364=$C202)*(事故データ!$AE$4:$AE$364=H$192)*(事故データ!$V$4:$V$364=1))</f>
        <v>0</v>
      </c>
      <c r="I202" s="748">
        <f>SUMPRODUCT((事故データ!$AQ$4:$AQ$364=$C202)*(事故データ!$AE$4:$AE$364=I$192)*(事故データ!$V$4:$V$364=1))</f>
        <v>0</v>
      </c>
      <c r="K202" s="749" t="str">
        <f t="shared" si="44"/>
        <v>左側面後</v>
      </c>
      <c r="L202" s="422">
        <f ca="1">SUMPRODUCT((事故データ!$AQ$4:$AQ$364=K$192)*(事故データ!$AT$4:$AT$364=$K202)*(事故データ!$AE$4:$AE$364=L$192)*(事故データ!$V$4:$V$364=1))</f>
        <v>1</v>
      </c>
      <c r="N202" s="298"/>
      <c r="O202" s="298"/>
      <c r="P202" s="306">
        <f ca="1">L206</f>
        <v>0</v>
      </c>
      <c r="Q202" s="298"/>
      <c r="S202" s="326">
        <f t="shared" si="45"/>
        <v>9</v>
      </c>
      <c r="T202" s="326" t="str">
        <f t="shared" si="46"/>
        <v>車線
変更時</v>
      </c>
    </row>
    <row r="203" spans="1:20">
      <c r="A203" s="325"/>
      <c r="B203" s="590">
        <v>10</v>
      </c>
      <c r="C203" s="355" t="str">
        <f>項目入力!M19</f>
        <v>道路に進入</v>
      </c>
      <c r="D203" s="536">
        <f t="shared" si="43"/>
        <v>0</v>
      </c>
      <c r="E203" s="746">
        <f>SUMPRODUCT((事故データ!$AQ$4:$AQ$364=$C203)*(事故データ!$AE$4:$AE$364=E$192)*(事故データ!$V$4:$V$364=1))</f>
        <v>0</v>
      </c>
      <c r="F203" s="747">
        <f>SUMPRODUCT((事故データ!$AQ$4:$AQ$364=$C203)*(事故データ!$AE$4:$AE$364=F$192)*(事故データ!$V$4:$V$364=1))</f>
        <v>0</v>
      </c>
      <c r="G203" s="747">
        <f>SUMPRODUCT((事故データ!$AQ$4:$AQ$364=$C203)*(事故データ!$AE$4:$AE$364=G$192)*(事故データ!$V$4:$V$364=1))</f>
        <v>0</v>
      </c>
      <c r="H203" s="747">
        <f>SUMPRODUCT((事故データ!$AQ$4:$AQ$364=$C203)*(事故データ!$AE$4:$AE$364=H$192)*(事故データ!$V$4:$V$364=1))</f>
        <v>0</v>
      </c>
      <c r="I203" s="748">
        <f>SUMPRODUCT((事故データ!$AQ$4:$AQ$364=$C203)*(事故データ!$AE$4:$AE$364=I$192)*(事故データ!$V$4:$V$364=1))</f>
        <v>0</v>
      </c>
      <c r="K203" s="749" t="str">
        <f t="shared" si="44"/>
        <v>右側面前</v>
      </c>
      <c r="L203" s="422">
        <f ca="1">SUMPRODUCT((事故データ!$AQ$4:$AQ$364=K$192)*(事故データ!$AT$4:$AT$364=$K203)*(事故データ!$AE$4:$AE$364=L$192)*(事故データ!$V$4:$V$364=1))</f>
        <v>1</v>
      </c>
      <c r="N203" s="298"/>
      <c r="O203" s="298"/>
      <c r="P203" s="298"/>
      <c r="Q203" s="298"/>
      <c r="S203" s="326">
        <f t="shared" si="45"/>
        <v>10</v>
      </c>
      <c r="T203" s="326" t="str">
        <f t="shared" si="46"/>
        <v>合流時</v>
      </c>
    </row>
    <row r="204" spans="1:20">
      <c r="A204" s="325"/>
      <c r="B204" s="590">
        <v>11</v>
      </c>
      <c r="C204" s="355" t="str">
        <f>項目入力!M20</f>
        <v>道路から進入</v>
      </c>
      <c r="D204" s="536">
        <f t="shared" si="43"/>
        <v>0</v>
      </c>
      <c r="E204" s="746">
        <f>SUMPRODUCT((事故データ!$AQ$4:$AQ$364=$C204)*(事故データ!$AE$4:$AE$364=E$192)*(事故データ!$V$4:$V$364=1))</f>
        <v>0</v>
      </c>
      <c r="F204" s="747">
        <f>SUMPRODUCT((事故データ!$AQ$4:$AQ$364=$C204)*(事故データ!$AE$4:$AE$364=F$192)*(事故データ!$V$4:$V$364=1))</f>
        <v>0</v>
      </c>
      <c r="G204" s="747">
        <f>SUMPRODUCT((事故データ!$AQ$4:$AQ$364=$C204)*(事故データ!$AE$4:$AE$364=G$192)*(事故データ!$V$4:$V$364=1))</f>
        <v>0</v>
      </c>
      <c r="H204" s="747">
        <f>SUMPRODUCT((事故データ!$AQ$4:$AQ$364=$C204)*(事故データ!$AE$4:$AE$364=H$192)*(事故データ!$V$4:$V$364=1))</f>
        <v>0</v>
      </c>
      <c r="I204" s="748">
        <f>SUMPRODUCT((事故データ!$AQ$4:$AQ$364=$C204)*(事故データ!$AE$4:$AE$364=I$192)*(事故データ!$V$4:$V$364=1))</f>
        <v>0</v>
      </c>
      <c r="K204" s="749" t="str">
        <f t="shared" si="44"/>
        <v>右側面</v>
      </c>
      <c r="L204" s="422">
        <f ca="1">SUMPRODUCT((事故データ!$AQ$4:$AQ$364=K$192)*(事故データ!$AT$4:$AT$364=$K204)*(事故データ!$AE$4:$AE$364=L$192)*(事故データ!$V$4:$V$364=1))</f>
        <v>0</v>
      </c>
      <c r="N204" s="298"/>
      <c r="O204" s="298"/>
      <c r="P204" s="298"/>
      <c r="Q204" s="298"/>
      <c r="S204" s="326">
        <f t="shared" si="45"/>
        <v>11</v>
      </c>
      <c r="T204" s="326" t="str">
        <f t="shared" si="46"/>
        <v>離合時</v>
      </c>
    </row>
    <row r="205" spans="1:20">
      <c r="A205" s="325"/>
      <c r="B205" s="590">
        <v>12</v>
      </c>
      <c r="C205" s="355" t="str">
        <f>項目入力!M21</f>
        <v>道路からバック進入</v>
      </c>
      <c r="D205" s="536">
        <f t="shared" si="43"/>
        <v>2</v>
      </c>
      <c r="E205" s="746">
        <f>SUMPRODUCT((事故データ!$AQ$4:$AQ$364=$C205)*(事故データ!$AE$4:$AE$364=E$192)*(事故データ!$V$4:$V$364=1))</f>
        <v>0</v>
      </c>
      <c r="F205" s="747">
        <f>SUMPRODUCT((事故データ!$AQ$4:$AQ$364=$C205)*(事故データ!$AE$4:$AE$364=F$192)*(事故データ!$V$4:$V$364=1))</f>
        <v>0</v>
      </c>
      <c r="G205" s="747">
        <f>SUMPRODUCT((事故データ!$AQ$4:$AQ$364=$C205)*(事故データ!$AE$4:$AE$364=G$192)*(事故データ!$V$4:$V$364=1))</f>
        <v>1</v>
      </c>
      <c r="H205" s="747">
        <f>SUMPRODUCT((事故データ!$AQ$4:$AQ$364=$C205)*(事故データ!$AE$4:$AE$364=H$192)*(事故データ!$V$4:$V$364=1))</f>
        <v>0</v>
      </c>
      <c r="I205" s="748">
        <f>SUMPRODUCT((事故データ!$AQ$4:$AQ$364=$C205)*(事故データ!$AE$4:$AE$364=I$192)*(事故データ!$V$4:$V$364=1))</f>
        <v>1</v>
      </c>
      <c r="K205" s="749" t="str">
        <f t="shared" si="44"/>
        <v>右側面後</v>
      </c>
      <c r="L205" s="422">
        <f ca="1">SUMPRODUCT((事故データ!$AQ$4:$AQ$364=K$192)*(事故データ!$AT$4:$AT$364=$K205)*(事故データ!$AE$4:$AE$364=L$192)*(事故データ!$V$4:$V$364=1))</f>
        <v>0</v>
      </c>
      <c r="N205" s="298"/>
      <c r="O205" s="298"/>
      <c r="P205" s="298"/>
      <c r="Q205" s="298"/>
      <c r="S205" s="326">
        <f t="shared" si="45"/>
        <v>12</v>
      </c>
      <c r="T205" s="326" t="str">
        <f t="shared" si="46"/>
        <v>側方通過時</v>
      </c>
    </row>
    <row r="206" spans="1:20">
      <c r="A206" s="325"/>
      <c r="B206" s="590">
        <v>13</v>
      </c>
      <c r="C206" s="355" t="str">
        <f>項目入力!M22</f>
        <v>車線変更(右)</v>
      </c>
      <c r="D206" s="536">
        <f t="shared" si="43"/>
        <v>1</v>
      </c>
      <c r="E206" s="746">
        <f>SUMPRODUCT((事故データ!$AQ$4:$AQ$364=$C206)*(事故データ!$AE$4:$AE$364=E$192)*(事故データ!$V$4:$V$364=1))</f>
        <v>0</v>
      </c>
      <c r="F206" s="747">
        <f>SUMPRODUCT((事故データ!$AQ$4:$AQ$364=$C206)*(事故データ!$AE$4:$AE$364=F$192)*(事故データ!$V$4:$V$364=1))</f>
        <v>0</v>
      </c>
      <c r="G206" s="747">
        <f>SUMPRODUCT((事故データ!$AQ$4:$AQ$364=$C206)*(事故データ!$AE$4:$AE$364=G$192)*(事故データ!$V$4:$V$364=1))</f>
        <v>1</v>
      </c>
      <c r="H206" s="747">
        <f>SUMPRODUCT((事故データ!$AQ$4:$AQ$364=$C206)*(事故データ!$AE$4:$AE$364=H$192)*(事故データ!$V$4:$V$364=1))</f>
        <v>0</v>
      </c>
      <c r="I206" s="748">
        <f>SUMPRODUCT((事故データ!$AQ$4:$AQ$364=$C206)*(事故データ!$AE$4:$AE$364=I$192)*(事故データ!$V$4:$V$364=1))</f>
        <v>0</v>
      </c>
      <c r="K206" s="749" t="str">
        <f t="shared" si="44"/>
        <v>上部箱中央</v>
      </c>
      <c r="L206" s="422">
        <f ca="1">SUMPRODUCT((事故データ!$AQ$4:$AQ$364=K$192)*(事故データ!$AT$4:$AT$364=$K206)*(事故データ!$AE$4:$AE$364=L$192)*(事故データ!$V$4:$V$364=1))</f>
        <v>0</v>
      </c>
      <c r="N206" s="298"/>
      <c r="O206" s="298"/>
      <c r="P206" s="306">
        <f ca="1">L207</f>
        <v>0</v>
      </c>
      <c r="Q206" s="298"/>
      <c r="S206" s="326">
        <f t="shared" si="45"/>
        <v>13</v>
      </c>
      <c r="T206" s="326" t="str">
        <f t="shared" si="46"/>
        <v>施設出入時</v>
      </c>
    </row>
    <row r="207" spans="1:20">
      <c r="A207" s="325"/>
      <c r="B207" s="590">
        <v>14</v>
      </c>
      <c r="C207" s="355" t="str">
        <f>項目入力!M23</f>
        <v>車線変更(左)</v>
      </c>
      <c r="D207" s="536">
        <f t="shared" si="43"/>
        <v>0</v>
      </c>
      <c r="E207" s="746">
        <f>SUMPRODUCT((事故データ!$AQ$4:$AQ$364=$C207)*(事故データ!$AE$4:$AE$364=E$192)*(事故データ!$V$4:$V$364=1))</f>
        <v>0</v>
      </c>
      <c r="F207" s="747">
        <f>SUMPRODUCT((事故データ!$AQ$4:$AQ$364=$C207)*(事故データ!$AE$4:$AE$364=F$192)*(事故データ!$V$4:$V$364=1))</f>
        <v>0</v>
      </c>
      <c r="G207" s="747">
        <f>SUMPRODUCT((事故データ!$AQ$4:$AQ$364=$C207)*(事故データ!$AE$4:$AE$364=G$192)*(事故データ!$V$4:$V$364=1))</f>
        <v>0</v>
      </c>
      <c r="H207" s="747">
        <f>SUMPRODUCT((事故データ!$AQ$4:$AQ$364=$C207)*(事故データ!$AE$4:$AE$364=H$192)*(事故データ!$V$4:$V$364=1))</f>
        <v>0</v>
      </c>
      <c r="I207" s="748">
        <f>SUMPRODUCT((事故データ!$AQ$4:$AQ$364=$C207)*(事故データ!$AE$4:$AE$364=I$192)*(事故データ!$V$4:$V$364=1))</f>
        <v>0</v>
      </c>
      <c r="K207" s="749" t="str">
        <f t="shared" si="44"/>
        <v>下部</v>
      </c>
      <c r="L207" s="422">
        <f ca="1">SUMPRODUCT((事故データ!$AQ$4:$AQ$364=K$192)*(事故データ!$AT$4:$AT$364=$K207)*(事故データ!$AE$4:$AE$364=L$192)*(事故データ!$V$4:$V$364=1))</f>
        <v>0</v>
      </c>
      <c r="N207" s="298"/>
      <c r="O207" s="298"/>
      <c r="P207" s="298"/>
      <c r="Q207" s="298"/>
      <c r="S207" s="326">
        <f t="shared" si="45"/>
        <v>14</v>
      </c>
      <c r="T207" s="326" t="str">
        <f t="shared" si="46"/>
        <v>転回時</v>
      </c>
    </row>
    <row r="208" spans="1:20">
      <c r="A208" s="325"/>
      <c r="B208" s="590">
        <v>15</v>
      </c>
      <c r="C208" s="355" t="str">
        <f>項目入力!M24</f>
        <v>本線進入</v>
      </c>
      <c r="D208" s="536">
        <f t="shared" si="43"/>
        <v>0</v>
      </c>
      <c r="E208" s="746">
        <f>SUMPRODUCT((事故データ!$AQ$4:$AQ$364=$C208)*(事故データ!$AE$4:$AE$364=E$192)*(事故データ!$V$4:$V$364=1))</f>
        <v>0</v>
      </c>
      <c r="F208" s="747">
        <f>SUMPRODUCT((事故データ!$AQ$4:$AQ$364=$C208)*(事故データ!$AE$4:$AE$364=F$192)*(事故データ!$V$4:$V$364=1))</f>
        <v>0</v>
      </c>
      <c r="G208" s="747">
        <f>SUMPRODUCT((事故データ!$AQ$4:$AQ$364=$C208)*(事故データ!$AE$4:$AE$364=G$192)*(事故データ!$V$4:$V$364=1))</f>
        <v>0</v>
      </c>
      <c r="H208" s="747">
        <f>SUMPRODUCT((事故データ!$AQ$4:$AQ$364=$C208)*(事故データ!$AE$4:$AE$364=H$192)*(事故データ!$V$4:$V$364=1))</f>
        <v>0</v>
      </c>
      <c r="I208" s="748">
        <f>SUMPRODUCT((事故データ!$AQ$4:$AQ$364=$C208)*(事故データ!$AE$4:$AE$364=I$192)*(事故データ!$V$4:$V$364=1))</f>
        <v>0</v>
      </c>
      <c r="K208" s="749" t="str">
        <f t="shared" si="44"/>
        <v>その他</v>
      </c>
      <c r="L208" s="422">
        <f ca="1">SUMPRODUCT((事故データ!$AQ$4:$AQ$364=K$192)*(事故データ!$AT$4:$AT$364=$K208)*(事故データ!$AE$4:$AE$364=L$192)*(事故データ!$V$4:$V$364=1))</f>
        <v>0</v>
      </c>
      <c r="N208" s="298"/>
      <c r="O208" s="309" t="str">
        <f>K208</f>
        <v>その他</v>
      </c>
      <c r="P208" s="306">
        <f ca="1">L208</f>
        <v>0</v>
      </c>
      <c r="Q208" s="298"/>
      <c r="S208" s="326">
        <f t="shared" si="45"/>
        <v>15</v>
      </c>
      <c r="T208" s="326" t="str">
        <f t="shared" si="46"/>
        <v>バック時</v>
      </c>
    </row>
    <row r="209" spans="1:20">
      <c r="A209" s="325"/>
      <c r="B209" s="590">
        <v>16</v>
      </c>
      <c r="C209" s="355" t="str">
        <f>項目入力!M25</f>
        <v>出路・合流・分岐に進入</v>
      </c>
      <c r="D209" s="536">
        <f t="shared" si="43"/>
        <v>0</v>
      </c>
      <c r="E209" s="746">
        <f>SUMPRODUCT((事故データ!$AQ$4:$AQ$364=$C209)*(事故データ!$AE$4:$AE$364=E$192)*(事故データ!$V$4:$V$364=1))</f>
        <v>0</v>
      </c>
      <c r="F209" s="747">
        <f>SUMPRODUCT((事故データ!$AQ$4:$AQ$364=$C209)*(事故データ!$AE$4:$AE$364=F$192)*(事故データ!$V$4:$V$364=1))</f>
        <v>0</v>
      </c>
      <c r="G209" s="747">
        <f>SUMPRODUCT((事故データ!$AQ$4:$AQ$364=$C209)*(事故データ!$AE$4:$AE$364=G$192)*(事故データ!$V$4:$V$364=1))</f>
        <v>0</v>
      </c>
      <c r="H209" s="747">
        <f>SUMPRODUCT((事故データ!$AQ$4:$AQ$364=$C209)*(事故データ!$AE$4:$AE$364=H$192)*(事故データ!$V$4:$V$364=1))</f>
        <v>0</v>
      </c>
      <c r="I209" s="748">
        <f>SUMPRODUCT((事故データ!$AQ$4:$AQ$364=$C209)*(事故データ!$AE$4:$AE$364=I$192)*(事故データ!$V$4:$V$364=1))</f>
        <v>0</v>
      </c>
      <c r="K209" s="601" t="str">
        <f t="shared" si="44"/>
        <v>不明</v>
      </c>
      <c r="L209" s="431">
        <f ca="1">SUMPRODUCT((事故データ!$AQ$4:$AQ$364=K$192)*(事故データ!$AT$4:$AT$364=$K209)*(事故データ!$AE$4:$AE$364=L$192)*(事故データ!$V$4:$V$364=1))</f>
        <v>0</v>
      </c>
      <c r="S209" s="326">
        <f t="shared" si="45"/>
        <v>16</v>
      </c>
      <c r="T209" s="326" t="str">
        <f t="shared" si="46"/>
        <v>移動時</v>
      </c>
    </row>
    <row r="210" spans="1:20">
      <c r="A210" s="325"/>
      <c r="B210" s="590">
        <v>17</v>
      </c>
      <c r="C210" s="355" t="str">
        <f>項目入力!M26</f>
        <v>発進時</v>
      </c>
      <c r="D210" s="536">
        <f t="shared" si="43"/>
        <v>2</v>
      </c>
      <c r="E210" s="746">
        <f>SUMPRODUCT((事故データ!$AQ$4:$AQ$364=$C210)*(事故データ!$AE$4:$AE$364=E$192)*(事故データ!$V$4:$V$364=1))</f>
        <v>1</v>
      </c>
      <c r="F210" s="747">
        <f>SUMPRODUCT((事故データ!$AQ$4:$AQ$364=$C210)*(事故データ!$AE$4:$AE$364=F$192)*(事故データ!$V$4:$V$364=1))</f>
        <v>0</v>
      </c>
      <c r="G210" s="747">
        <f>SUMPRODUCT((事故データ!$AQ$4:$AQ$364=$C210)*(事故データ!$AE$4:$AE$364=G$192)*(事故データ!$V$4:$V$364=1))</f>
        <v>0</v>
      </c>
      <c r="H210" s="747">
        <f>SUMPRODUCT((事故データ!$AQ$4:$AQ$364=$C210)*(事故データ!$AE$4:$AE$364=H$192)*(事故データ!$V$4:$V$364=1))</f>
        <v>1</v>
      </c>
      <c r="I210" s="748">
        <f>SUMPRODUCT((事故データ!$AQ$4:$AQ$364=$C210)*(事故データ!$AE$4:$AE$364=I$192)*(事故データ!$V$4:$V$364=1))</f>
        <v>0</v>
      </c>
      <c r="S210" s="326">
        <f t="shared" si="45"/>
        <v>17</v>
      </c>
      <c r="T210" s="326" t="str">
        <f t="shared" si="46"/>
        <v>料金所等通過時</v>
      </c>
    </row>
    <row r="211" spans="1:20">
      <c r="A211" s="325"/>
      <c r="B211" s="590">
        <v>18</v>
      </c>
      <c r="C211" s="355" t="str">
        <f>項目入力!M27</f>
        <v>信号発進</v>
      </c>
      <c r="D211" s="536">
        <f t="shared" si="43"/>
        <v>1</v>
      </c>
      <c r="E211" s="746">
        <f>SUMPRODUCT((事故データ!$AQ$4:$AQ$364=$C211)*(事故データ!$AE$4:$AE$364=E$192)*(事故データ!$V$4:$V$364=1))</f>
        <v>0</v>
      </c>
      <c r="F211" s="747">
        <f>SUMPRODUCT((事故データ!$AQ$4:$AQ$364=$C211)*(事故データ!$AE$4:$AE$364=F$192)*(事故データ!$V$4:$V$364=1))</f>
        <v>0</v>
      </c>
      <c r="G211" s="747">
        <f>SUMPRODUCT((事故データ!$AQ$4:$AQ$364=$C211)*(事故データ!$AE$4:$AE$364=G$192)*(事故データ!$V$4:$V$364=1))</f>
        <v>0</v>
      </c>
      <c r="H211" s="747">
        <f>SUMPRODUCT((事故データ!$AQ$4:$AQ$364=$C211)*(事故データ!$AE$4:$AE$364=H$192)*(事故データ!$V$4:$V$364=1))</f>
        <v>1</v>
      </c>
      <c r="I211" s="748">
        <f>SUMPRODUCT((事故データ!$AQ$4:$AQ$364=$C211)*(事故データ!$AE$4:$AE$364=I$192)*(事故データ!$V$4:$V$364=1))</f>
        <v>0</v>
      </c>
      <c r="S211" s="326">
        <f t="shared" si="45"/>
        <v>18</v>
      </c>
      <c r="T211" s="326" t="str">
        <f t="shared" si="46"/>
        <v>発進時＆措置等</v>
      </c>
    </row>
    <row r="212" spans="1:20">
      <c r="A212" s="325"/>
      <c r="B212" s="590">
        <v>19</v>
      </c>
      <c r="C212" s="355" t="str">
        <f>項目入力!M28</f>
        <v>信号待ち停止</v>
      </c>
      <c r="D212" s="536">
        <f t="shared" si="43"/>
        <v>2</v>
      </c>
      <c r="E212" s="746">
        <f>SUMPRODUCT((事故データ!$AQ$4:$AQ$364=$C212)*(事故データ!$AE$4:$AE$364=E$192)*(事故データ!$V$4:$V$364=1))</f>
        <v>0</v>
      </c>
      <c r="F212" s="747">
        <f>SUMPRODUCT((事故データ!$AQ$4:$AQ$364=$C212)*(事故データ!$AE$4:$AE$364=F$192)*(事故データ!$V$4:$V$364=1))</f>
        <v>0</v>
      </c>
      <c r="G212" s="747">
        <f>SUMPRODUCT((事故データ!$AQ$4:$AQ$364=$C212)*(事故データ!$AE$4:$AE$364=G$192)*(事故データ!$V$4:$V$364=1))</f>
        <v>0</v>
      </c>
      <c r="H212" s="747">
        <f>SUMPRODUCT((事故データ!$AQ$4:$AQ$364=$C212)*(事故データ!$AE$4:$AE$364=H$192)*(事故データ!$V$4:$V$364=1))</f>
        <v>0</v>
      </c>
      <c r="I212" s="748">
        <f>SUMPRODUCT((事故データ!$AQ$4:$AQ$364=$C212)*(事故データ!$AE$4:$AE$364=I$192)*(事故データ!$V$4:$V$364=1))</f>
        <v>2</v>
      </c>
      <c r="S212" s="326">
        <f t="shared" si="45"/>
        <v>19</v>
      </c>
      <c r="T212" s="326" t="str">
        <f t="shared" si="46"/>
        <v>停車時</v>
      </c>
    </row>
    <row r="213" spans="1:20">
      <c r="A213" s="325"/>
      <c r="B213" s="590">
        <v>20</v>
      </c>
      <c r="C213" s="355" t="str">
        <f>項目入力!M29</f>
        <v>渋滞で停止</v>
      </c>
      <c r="D213" s="536">
        <f t="shared" si="43"/>
        <v>0</v>
      </c>
      <c r="E213" s="746">
        <f>SUMPRODUCT((事故データ!$AQ$4:$AQ$364=$C213)*(事故データ!$AE$4:$AE$364=E$192)*(事故データ!$V$4:$V$364=1))</f>
        <v>0</v>
      </c>
      <c r="F213" s="747">
        <f>SUMPRODUCT((事故データ!$AQ$4:$AQ$364=$C213)*(事故データ!$AE$4:$AE$364=F$192)*(事故データ!$V$4:$V$364=1))</f>
        <v>0</v>
      </c>
      <c r="G213" s="747">
        <f>SUMPRODUCT((事故データ!$AQ$4:$AQ$364=$C213)*(事故データ!$AE$4:$AE$364=G$192)*(事故データ!$V$4:$V$364=1))</f>
        <v>0</v>
      </c>
      <c r="H213" s="747">
        <f>SUMPRODUCT((事故データ!$AQ$4:$AQ$364=$C213)*(事故データ!$AE$4:$AE$364=H$192)*(事故データ!$V$4:$V$364=1))</f>
        <v>0</v>
      </c>
      <c r="I213" s="748">
        <f>SUMPRODUCT((事故データ!$AQ$4:$AQ$364=$C213)*(事故データ!$AE$4:$AE$364=I$192)*(事故データ!$V$4:$V$364=1))</f>
        <v>0</v>
      </c>
      <c r="S213" s="326">
        <f t="shared" si="45"/>
        <v>20</v>
      </c>
      <c r="T213" s="326" t="str">
        <f t="shared" si="46"/>
        <v>ドア・扉開閉時</v>
      </c>
    </row>
    <row r="214" spans="1:20">
      <c r="A214" s="325"/>
      <c r="B214" s="590">
        <v>21</v>
      </c>
      <c r="C214" s="355" t="str">
        <f>項目入力!M30</f>
        <v>合流のため停止</v>
      </c>
      <c r="D214" s="536">
        <f t="shared" si="43"/>
        <v>0</v>
      </c>
      <c r="E214" s="746">
        <f>SUMPRODUCT((事故データ!$AQ$4:$AQ$364=$C214)*(事故データ!$AE$4:$AE$364=E$192)*(事故データ!$V$4:$V$364=1))</f>
        <v>0</v>
      </c>
      <c r="F214" s="747">
        <f>SUMPRODUCT((事故データ!$AQ$4:$AQ$364=$C214)*(事故データ!$AE$4:$AE$364=F$192)*(事故データ!$V$4:$V$364=1))</f>
        <v>0</v>
      </c>
      <c r="G214" s="747">
        <f>SUMPRODUCT((事故データ!$AQ$4:$AQ$364=$C214)*(事故データ!$AE$4:$AE$364=G$192)*(事故データ!$V$4:$V$364=1))</f>
        <v>0</v>
      </c>
      <c r="H214" s="747">
        <f>SUMPRODUCT((事故データ!$AQ$4:$AQ$364=$C214)*(事故データ!$AE$4:$AE$364=H$192)*(事故データ!$V$4:$V$364=1))</f>
        <v>0</v>
      </c>
      <c r="I214" s="748">
        <f>SUMPRODUCT((事故データ!$AQ$4:$AQ$364=$C214)*(事故データ!$AE$4:$AE$364=I$192)*(事故データ!$V$4:$V$364=1))</f>
        <v>0</v>
      </c>
      <c r="S214" s="326">
        <f t="shared" si="45"/>
        <v>21</v>
      </c>
      <c r="T214" s="326" t="str">
        <f t="shared" si="46"/>
        <v>駐停車時措置</v>
      </c>
    </row>
    <row r="215" spans="1:20">
      <c r="A215" s="325"/>
      <c r="B215" s="590">
        <v>22</v>
      </c>
      <c r="C215" s="355" t="str">
        <f>項目入力!M31</f>
        <v>移動、方向変換中(前進)</v>
      </c>
      <c r="D215" s="536">
        <f t="shared" si="43"/>
        <v>1</v>
      </c>
      <c r="E215" s="746">
        <f>SUMPRODUCT((事故データ!$AQ$4:$AQ$364=$C215)*(事故データ!$AE$4:$AE$364=E$192)*(事故データ!$V$4:$V$364=1))</f>
        <v>0</v>
      </c>
      <c r="F215" s="747">
        <f>SUMPRODUCT((事故データ!$AQ$4:$AQ$364=$C215)*(事故データ!$AE$4:$AE$364=F$192)*(事故データ!$V$4:$V$364=1))</f>
        <v>0</v>
      </c>
      <c r="G215" s="747">
        <f>SUMPRODUCT((事故データ!$AQ$4:$AQ$364=$C215)*(事故データ!$AE$4:$AE$364=G$192)*(事故データ!$V$4:$V$364=1))</f>
        <v>0</v>
      </c>
      <c r="H215" s="747">
        <f>SUMPRODUCT((事故データ!$AQ$4:$AQ$364=$C215)*(事故データ!$AE$4:$AE$364=H$192)*(事故データ!$V$4:$V$364=1))</f>
        <v>1</v>
      </c>
      <c r="I215" s="748">
        <f>SUMPRODUCT((事故データ!$AQ$4:$AQ$364=$C215)*(事故データ!$AE$4:$AE$364=I$192)*(事故データ!$V$4:$V$364=1))</f>
        <v>0</v>
      </c>
      <c r="S215" s="326">
        <f t="shared" si="45"/>
        <v>22</v>
      </c>
      <c r="T215" s="326" t="str">
        <f t="shared" si="46"/>
        <v>車内事故</v>
      </c>
    </row>
    <row r="216" spans="1:20">
      <c r="A216" s="325"/>
      <c r="B216" s="590">
        <v>23</v>
      </c>
      <c r="C216" s="355" t="str">
        <f>項目入力!M32</f>
        <v>移動、方向変換中(右前進)</v>
      </c>
      <c r="D216" s="536">
        <f t="shared" si="43"/>
        <v>0</v>
      </c>
      <c r="E216" s="746">
        <f>SUMPRODUCT((事故データ!$AQ$4:$AQ$364=$C216)*(事故データ!$AE$4:$AE$364=E$192)*(事故データ!$V$4:$V$364=1))</f>
        <v>0</v>
      </c>
      <c r="F216" s="747">
        <f>SUMPRODUCT((事故データ!$AQ$4:$AQ$364=$C216)*(事故データ!$AE$4:$AE$364=F$192)*(事故データ!$V$4:$V$364=1))</f>
        <v>0</v>
      </c>
      <c r="G216" s="747">
        <f>SUMPRODUCT((事故データ!$AQ$4:$AQ$364=$C216)*(事故データ!$AE$4:$AE$364=G$192)*(事故データ!$V$4:$V$364=1))</f>
        <v>0</v>
      </c>
      <c r="H216" s="747">
        <f>SUMPRODUCT((事故データ!$AQ$4:$AQ$364=$C216)*(事故データ!$AE$4:$AE$364=H$192)*(事故データ!$V$4:$V$364=1))</f>
        <v>0</v>
      </c>
      <c r="I216" s="748">
        <f>SUMPRODUCT((事故データ!$AQ$4:$AQ$364=$C216)*(事故データ!$AE$4:$AE$364=I$192)*(事故データ!$V$4:$V$364=1))</f>
        <v>0</v>
      </c>
      <c r="S216" s="326">
        <f t="shared" si="45"/>
        <v>23</v>
      </c>
      <c r="T216" s="326" t="str">
        <f t="shared" si="46"/>
        <v>荷積降時等事故</v>
      </c>
    </row>
    <row r="217" spans="1:20">
      <c r="A217" s="325"/>
      <c r="B217" s="590">
        <v>24</v>
      </c>
      <c r="C217" s="355" t="str">
        <f>項目入力!M33</f>
        <v>移動、方向変換中(左前進)</v>
      </c>
      <c r="D217" s="536">
        <f t="shared" si="43"/>
        <v>4</v>
      </c>
      <c r="E217" s="746">
        <f>SUMPRODUCT((事故データ!$AQ$4:$AQ$364=$C217)*(事故データ!$AE$4:$AE$364=E$192)*(事故データ!$V$4:$V$364=1))</f>
        <v>0</v>
      </c>
      <c r="F217" s="747">
        <f>SUMPRODUCT((事故データ!$AQ$4:$AQ$364=$C217)*(事故データ!$AE$4:$AE$364=F$192)*(事故データ!$V$4:$V$364=1))</f>
        <v>2</v>
      </c>
      <c r="G217" s="747">
        <f>SUMPRODUCT((事故データ!$AQ$4:$AQ$364=$C217)*(事故データ!$AE$4:$AE$364=G$192)*(事故データ!$V$4:$V$364=1))</f>
        <v>1</v>
      </c>
      <c r="H217" s="747">
        <f>SUMPRODUCT((事故データ!$AQ$4:$AQ$364=$C217)*(事故データ!$AE$4:$AE$364=H$192)*(事故データ!$V$4:$V$364=1))</f>
        <v>1</v>
      </c>
      <c r="I217" s="748">
        <f>SUMPRODUCT((事故データ!$AQ$4:$AQ$364=$C217)*(事故データ!$AE$4:$AE$364=I$192)*(事故データ!$V$4:$V$364=1))</f>
        <v>0</v>
      </c>
      <c r="S217" s="326">
        <f t="shared" si="45"/>
        <v>24</v>
      </c>
      <c r="T217" s="326" t="str">
        <f t="shared" si="46"/>
        <v>落下・飛散等事故</v>
      </c>
    </row>
    <row r="218" spans="1:20">
      <c r="A218" s="325"/>
      <c r="B218" s="590">
        <v>25</v>
      </c>
      <c r="C218" s="355" t="str">
        <f>項目入力!M34</f>
        <v>移動、方向変換中(後退)</v>
      </c>
      <c r="D218" s="536">
        <f t="shared" ref="D218:D233" si="47">SUM(E218:I218)</f>
        <v>3</v>
      </c>
      <c r="E218" s="746">
        <f>SUMPRODUCT((事故データ!$AQ$4:$AQ$364=$C218)*(事故データ!$AE$4:$AE$364=E$192)*(事故データ!$V$4:$V$364=1))</f>
        <v>0</v>
      </c>
      <c r="F218" s="747">
        <f>SUMPRODUCT((事故データ!$AQ$4:$AQ$364=$C218)*(事故データ!$AE$4:$AE$364=F$192)*(事故データ!$V$4:$V$364=1))</f>
        <v>0</v>
      </c>
      <c r="G218" s="747">
        <f>SUMPRODUCT((事故データ!$AQ$4:$AQ$364=$C218)*(事故データ!$AE$4:$AE$364=G$192)*(事故データ!$V$4:$V$364=1))</f>
        <v>1</v>
      </c>
      <c r="H218" s="747">
        <f>SUMPRODUCT((事故データ!$AQ$4:$AQ$364=$C218)*(事故データ!$AE$4:$AE$364=H$192)*(事故データ!$V$4:$V$364=1))</f>
        <v>2</v>
      </c>
      <c r="I218" s="748">
        <f>SUMPRODUCT((事故データ!$AQ$4:$AQ$364=$C218)*(事故データ!$AE$4:$AE$364=I$192)*(事故データ!$V$4:$V$364=1))</f>
        <v>0</v>
      </c>
      <c r="S218" s="326">
        <f t="shared" si="45"/>
        <v>25</v>
      </c>
      <c r="T218" s="326" t="str">
        <f t="shared" si="46"/>
        <v>その他・不明</v>
      </c>
    </row>
    <row r="219" spans="1:20">
      <c r="A219" s="325"/>
      <c r="B219" s="590">
        <v>26</v>
      </c>
      <c r="C219" s="355" t="str">
        <f>項目入力!M35</f>
        <v>移動、方向変換中(左後退)</v>
      </c>
      <c r="D219" s="536">
        <f t="shared" si="47"/>
        <v>0</v>
      </c>
      <c r="E219" s="746">
        <f>SUMPRODUCT((事故データ!$AQ$4:$AQ$364=$C219)*(事故データ!$AE$4:$AE$364=E$192)*(事故データ!$V$4:$V$364=1))</f>
        <v>0</v>
      </c>
      <c r="F219" s="747">
        <f>SUMPRODUCT((事故データ!$AQ$4:$AQ$364=$C219)*(事故データ!$AE$4:$AE$364=F$192)*(事故データ!$V$4:$V$364=1))</f>
        <v>0</v>
      </c>
      <c r="G219" s="747">
        <f>SUMPRODUCT((事故データ!$AQ$4:$AQ$364=$C219)*(事故データ!$AE$4:$AE$364=G$192)*(事故データ!$V$4:$V$364=1))</f>
        <v>0</v>
      </c>
      <c r="H219" s="747">
        <f>SUMPRODUCT((事故データ!$AQ$4:$AQ$364=$C219)*(事故データ!$AE$4:$AE$364=H$192)*(事故データ!$V$4:$V$364=1))</f>
        <v>0</v>
      </c>
      <c r="I219" s="748">
        <f>SUMPRODUCT((事故データ!$AQ$4:$AQ$364=$C219)*(事故データ!$AE$4:$AE$364=I$192)*(事故データ!$V$4:$V$364=1))</f>
        <v>0</v>
      </c>
    </row>
    <row r="220" spans="1:20">
      <c r="A220" s="325"/>
      <c r="B220" s="590">
        <v>27</v>
      </c>
      <c r="C220" s="355" t="str">
        <f>項目入力!M36</f>
        <v>移動、方向変換中(右後退)</v>
      </c>
      <c r="D220" s="536">
        <f t="shared" si="47"/>
        <v>0</v>
      </c>
      <c r="E220" s="746">
        <f>SUMPRODUCT((事故データ!$AQ$4:$AQ$364=$C220)*(事故データ!$AE$4:$AE$364=E$192)*(事故データ!$V$4:$V$364=1))</f>
        <v>0</v>
      </c>
      <c r="F220" s="747">
        <f>SUMPRODUCT((事故データ!$AQ$4:$AQ$364=$C220)*(事故データ!$AE$4:$AE$364=F$192)*(事故データ!$V$4:$V$364=1))</f>
        <v>0</v>
      </c>
      <c r="G220" s="747">
        <f>SUMPRODUCT((事故データ!$AQ$4:$AQ$364=$C220)*(事故データ!$AE$4:$AE$364=G$192)*(事故データ!$V$4:$V$364=1))</f>
        <v>0</v>
      </c>
      <c r="H220" s="747">
        <f>SUMPRODUCT((事故データ!$AQ$4:$AQ$364=$C220)*(事故データ!$AE$4:$AE$364=H$192)*(事故データ!$V$4:$V$364=1))</f>
        <v>0</v>
      </c>
      <c r="I220" s="748">
        <f>SUMPRODUCT((事故データ!$AQ$4:$AQ$364=$C220)*(事故データ!$AE$4:$AE$364=I$192)*(事故データ!$V$4:$V$364=1))</f>
        <v>0</v>
      </c>
    </row>
    <row r="221" spans="1:20">
      <c r="A221" s="325"/>
      <c r="B221" s="590">
        <v>28</v>
      </c>
      <c r="C221" s="355" t="str">
        <f>項目入力!M37</f>
        <v>切り返し(バック)</v>
      </c>
      <c r="D221" s="536">
        <f t="shared" si="47"/>
        <v>2</v>
      </c>
      <c r="E221" s="746">
        <f>SUMPRODUCT((事故データ!$AQ$4:$AQ$364=$C221)*(事故データ!$AE$4:$AE$364=E$192)*(事故データ!$V$4:$V$364=1))</f>
        <v>0</v>
      </c>
      <c r="F221" s="747">
        <f>SUMPRODUCT((事故データ!$AQ$4:$AQ$364=$C221)*(事故データ!$AE$4:$AE$364=F$192)*(事故データ!$V$4:$V$364=1))</f>
        <v>1</v>
      </c>
      <c r="G221" s="747">
        <f>SUMPRODUCT((事故データ!$AQ$4:$AQ$364=$C221)*(事故データ!$AE$4:$AE$364=G$192)*(事故データ!$V$4:$V$364=1))</f>
        <v>1</v>
      </c>
      <c r="H221" s="747">
        <f>SUMPRODUCT((事故データ!$AQ$4:$AQ$364=$C221)*(事故データ!$AE$4:$AE$364=H$192)*(事故データ!$V$4:$V$364=1))</f>
        <v>0</v>
      </c>
      <c r="I221" s="748">
        <f>SUMPRODUCT((事故データ!$AQ$4:$AQ$364=$C221)*(事故データ!$AE$4:$AE$364=I$192)*(事故データ!$V$4:$V$364=1))</f>
        <v>0</v>
      </c>
    </row>
    <row r="222" spans="1:20">
      <c r="A222" s="325"/>
      <c r="B222" s="590">
        <v>29</v>
      </c>
      <c r="C222" s="355" t="str">
        <f>項目入力!M38</f>
        <v>切り返し(前進)</v>
      </c>
      <c r="D222" s="536">
        <f t="shared" si="47"/>
        <v>1</v>
      </c>
      <c r="E222" s="746">
        <f>SUMPRODUCT((事故データ!$AQ$4:$AQ$364=$C222)*(事故データ!$AE$4:$AE$364=E$192)*(事故データ!$V$4:$V$364=1))</f>
        <v>0</v>
      </c>
      <c r="F222" s="747">
        <f>SUMPRODUCT((事故データ!$AQ$4:$AQ$364=$C222)*(事故データ!$AE$4:$AE$364=F$192)*(事故データ!$V$4:$V$364=1))</f>
        <v>1</v>
      </c>
      <c r="G222" s="747">
        <f>SUMPRODUCT((事故データ!$AQ$4:$AQ$364=$C222)*(事故データ!$AE$4:$AE$364=G$192)*(事故データ!$V$4:$V$364=1))</f>
        <v>0</v>
      </c>
      <c r="H222" s="747">
        <f>SUMPRODUCT((事故データ!$AQ$4:$AQ$364=$C222)*(事故データ!$AE$4:$AE$364=H$192)*(事故データ!$V$4:$V$364=1))</f>
        <v>0</v>
      </c>
      <c r="I222" s="748">
        <f>SUMPRODUCT((事故データ!$AQ$4:$AQ$364=$C222)*(事故データ!$AE$4:$AE$364=I$192)*(事故データ!$V$4:$V$364=1))</f>
        <v>0</v>
      </c>
    </row>
    <row r="223" spans="1:20">
      <c r="A223" s="325"/>
      <c r="B223" s="590">
        <v>30</v>
      </c>
      <c r="C223" s="355" t="str">
        <f>項目入力!M39</f>
        <v>車庫入・着車時(バック)</v>
      </c>
      <c r="D223" s="536">
        <f t="shared" si="47"/>
        <v>1</v>
      </c>
      <c r="E223" s="746">
        <f>SUMPRODUCT((事故データ!$AQ$4:$AQ$364=$C223)*(事故データ!$AE$4:$AE$364=E$192)*(事故データ!$V$4:$V$364=1))</f>
        <v>0</v>
      </c>
      <c r="F223" s="747">
        <f>SUMPRODUCT((事故データ!$AQ$4:$AQ$364=$C223)*(事故データ!$AE$4:$AE$364=F$192)*(事故データ!$V$4:$V$364=1))</f>
        <v>0</v>
      </c>
      <c r="G223" s="747">
        <f>SUMPRODUCT((事故データ!$AQ$4:$AQ$364=$C223)*(事故データ!$AE$4:$AE$364=G$192)*(事故データ!$V$4:$V$364=1))</f>
        <v>1</v>
      </c>
      <c r="H223" s="747">
        <f>SUMPRODUCT((事故データ!$AQ$4:$AQ$364=$C223)*(事故データ!$AE$4:$AE$364=H$192)*(事故データ!$V$4:$V$364=1))</f>
        <v>0</v>
      </c>
      <c r="I223" s="748">
        <f>SUMPRODUCT((事故データ!$AQ$4:$AQ$364=$C223)*(事故データ!$AE$4:$AE$364=I$192)*(事故データ!$V$4:$V$364=1))</f>
        <v>0</v>
      </c>
    </row>
    <row r="224" spans="1:20">
      <c r="A224" s="325"/>
      <c r="B224" s="590">
        <v>31</v>
      </c>
      <c r="C224" s="355" t="str">
        <f>項目入力!M40</f>
        <v>車庫入・着車時(前進)</v>
      </c>
      <c r="D224" s="536">
        <f t="shared" si="47"/>
        <v>1</v>
      </c>
      <c r="E224" s="746">
        <f>SUMPRODUCT((事故データ!$AQ$4:$AQ$364=$C224)*(事故データ!$AE$4:$AE$364=E$192)*(事故データ!$V$4:$V$364=1))</f>
        <v>0</v>
      </c>
      <c r="F224" s="747">
        <f>SUMPRODUCT((事故データ!$AQ$4:$AQ$364=$C224)*(事故データ!$AE$4:$AE$364=F$192)*(事故データ!$V$4:$V$364=1))</f>
        <v>0</v>
      </c>
      <c r="G224" s="747">
        <f>SUMPRODUCT((事故データ!$AQ$4:$AQ$364=$C224)*(事故データ!$AE$4:$AE$364=G$192)*(事故データ!$V$4:$V$364=1))</f>
        <v>1</v>
      </c>
      <c r="H224" s="747">
        <f>SUMPRODUCT((事故データ!$AQ$4:$AQ$364=$C224)*(事故データ!$AE$4:$AE$364=H$192)*(事故データ!$V$4:$V$364=1))</f>
        <v>0</v>
      </c>
      <c r="I224" s="748">
        <f>SUMPRODUCT((事故データ!$AQ$4:$AQ$364=$C224)*(事故データ!$AE$4:$AE$364=I$192)*(事故データ!$V$4:$V$364=1))</f>
        <v>0</v>
      </c>
    </row>
    <row r="225" spans="1:12">
      <c r="A225" s="325"/>
      <c r="B225" s="590">
        <v>32</v>
      </c>
      <c r="C225" s="355" t="str">
        <f>項目入力!M41</f>
        <v>車庫出(バック)</v>
      </c>
      <c r="D225" s="536">
        <f t="shared" si="47"/>
        <v>1</v>
      </c>
      <c r="E225" s="746">
        <f>SUMPRODUCT((事故データ!$AQ$4:$AQ$364=$C225)*(事故データ!$AE$4:$AE$364=E$192)*(事故データ!$V$4:$V$364=1))</f>
        <v>0</v>
      </c>
      <c r="F225" s="747">
        <f>SUMPRODUCT((事故データ!$AQ$4:$AQ$364=$C225)*(事故データ!$AE$4:$AE$364=F$192)*(事故データ!$V$4:$V$364=1))</f>
        <v>0</v>
      </c>
      <c r="G225" s="747">
        <f>SUMPRODUCT((事故データ!$AQ$4:$AQ$364=$C225)*(事故データ!$AE$4:$AE$364=G$192)*(事故データ!$V$4:$V$364=1))</f>
        <v>1</v>
      </c>
      <c r="H225" s="747">
        <f>SUMPRODUCT((事故データ!$AQ$4:$AQ$364=$C225)*(事故データ!$AE$4:$AE$364=H$192)*(事故データ!$V$4:$V$364=1))</f>
        <v>0</v>
      </c>
      <c r="I225" s="748">
        <f>SUMPRODUCT((事故データ!$AQ$4:$AQ$364=$C225)*(事故データ!$AE$4:$AE$364=I$192)*(事故データ!$V$4:$V$364=1))</f>
        <v>0</v>
      </c>
    </row>
    <row r="226" spans="1:12">
      <c r="A226" s="325"/>
      <c r="B226" s="590">
        <v>33</v>
      </c>
      <c r="C226" s="355" t="str">
        <f>項目入力!M42</f>
        <v>車庫出(前進)</v>
      </c>
      <c r="D226" s="536">
        <f t="shared" si="47"/>
        <v>1</v>
      </c>
      <c r="E226" s="746">
        <f>SUMPRODUCT((事故データ!$AQ$4:$AQ$364=$C226)*(事故データ!$AE$4:$AE$364=E$192)*(事故データ!$V$4:$V$364=1))</f>
        <v>0</v>
      </c>
      <c r="F226" s="747">
        <f>SUMPRODUCT((事故データ!$AQ$4:$AQ$364=$C226)*(事故データ!$AE$4:$AE$364=F$192)*(事故データ!$V$4:$V$364=1))</f>
        <v>0</v>
      </c>
      <c r="G226" s="747">
        <f>SUMPRODUCT((事故データ!$AQ$4:$AQ$364=$C226)*(事故データ!$AE$4:$AE$364=G$192)*(事故データ!$V$4:$V$364=1))</f>
        <v>1</v>
      </c>
      <c r="H226" s="747">
        <f>SUMPRODUCT((事故データ!$AQ$4:$AQ$364=$C226)*(事故データ!$AE$4:$AE$364=H$192)*(事故データ!$V$4:$V$364=1))</f>
        <v>0</v>
      </c>
      <c r="I226" s="748">
        <f>SUMPRODUCT((事故データ!$AQ$4:$AQ$364=$C226)*(事故データ!$AE$4:$AE$364=I$192)*(事故データ!$V$4:$V$364=1))</f>
        <v>0</v>
      </c>
    </row>
    <row r="227" spans="1:12">
      <c r="A227" s="325"/>
      <c r="B227" s="590">
        <v>34</v>
      </c>
      <c r="C227" s="355" t="str">
        <f>項目入力!M43</f>
        <v>狭道路進入</v>
      </c>
      <c r="D227" s="536">
        <f t="shared" si="47"/>
        <v>0</v>
      </c>
      <c r="E227" s="746">
        <f>SUMPRODUCT((事故データ!$AQ$4:$AQ$364=$C227)*(事故データ!$AE$4:$AE$364=E$192)*(事故データ!$V$4:$V$364=1))</f>
        <v>0</v>
      </c>
      <c r="F227" s="747">
        <f>SUMPRODUCT((事故データ!$AQ$4:$AQ$364=$C227)*(事故データ!$AE$4:$AE$364=F$192)*(事故データ!$V$4:$V$364=1))</f>
        <v>0</v>
      </c>
      <c r="G227" s="747">
        <f>SUMPRODUCT((事故データ!$AQ$4:$AQ$364=$C227)*(事故データ!$AE$4:$AE$364=G$192)*(事故データ!$V$4:$V$364=1))</f>
        <v>0</v>
      </c>
      <c r="H227" s="747">
        <f>SUMPRODUCT((事故データ!$AQ$4:$AQ$364=$C227)*(事故データ!$AE$4:$AE$364=H$192)*(事故データ!$V$4:$V$364=1))</f>
        <v>0</v>
      </c>
      <c r="I227" s="748">
        <f>SUMPRODUCT((事故データ!$AQ$4:$AQ$364=$C227)*(事故データ!$AE$4:$AE$364=I$192)*(事故データ!$V$4:$V$364=1))</f>
        <v>0</v>
      </c>
    </row>
    <row r="228" spans="1:12">
      <c r="A228" s="325"/>
      <c r="B228" s="590">
        <v>35</v>
      </c>
      <c r="C228" s="355" t="str">
        <f>項目入力!M44</f>
        <v>停車・据付時</v>
      </c>
      <c r="D228" s="536">
        <f t="shared" si="47"/>
        <v>0</v>
      </c>
      <c r="E228" s="746">
        <f>SUMPRODUCT((事故データ!$AQ$4:$AQ$364=$C228)*(事故データ!$AE$4:$AE$364=E$192)*(事故データ!$V$4:$V$364=1))</f>
        <v>0</v>
      </c>
      <c r="F228" s="747">
        <f>SUMPRODUCT((事故データ!$AQ$4:$AQ$364=$C228)*(事故データ!$AE$4:$AE$364=F$192)*(事故データ!$V$4:$V$364=1))</f>
        <v>0</v>
      </c>
      <c r="G228" s="747">
        <f>SUMPRODUCT((事故データ!$AQ$4:$AQ$364=$C228)*(事故データ!$AE$4:$AE$364=G$192)*(事故データ!$V$4:$V$364=1))</f>
        <v>0</v>
      </c>
      <c r="H228" s="747">
        <f>SUMPRODUCT((事故データ!$AQ$4:$AQ$364=$C228)*(事故データ!$AE$4:$AE$364=H$192)*(事故データ!$V$4:$V$364=1))</f>
        <v>0</v>
      </c>
      <c r="I228" s="748">
        <f>SUMPRODUCT((事故データ!$AQ$4:$AQ$364=$C228)*(事故データ!$AE$4:$AE$364=I$192)*(事故データ!$V$4:$V$364=1))</f>
        <v>0</v>
      </c>
    </row>
    <row r="229" spans="1:12">
      <c r="A229" s="325"/>
      <c r="B229" s="590">
        <v>36</v>
      </c>
      <c r="C229" s="355" t="str">
        <f>項目入力!M45</f>
        <v>駐・停車中</v>
      </c>
      <c r="D229" s="536">
        <f t="shared" si="47"/>
        <v>1</v>
      </c>
      <c r="E229" s="746">
        <f>SUMPRODUCT((事故データ!$AQ$4:$AQ$364=$C229)*(事故データ!$AE$4:$AE$364=E$192)*(事故データ!$V$4:$V$364=1))</f>
        <v>0</v>
      </c>
      <c r="F229" s="747">
        <f>SUMPRODUCT((事故データ!$AQ$4:$AQ$364=$C229)*(事故データ!$AE$4:$AE$364=F$192)*(事故データ!$V$4:$V$364=1))</f>
        <v>0</v>
      </c>
      <c r="G229" s="747">
        <f>SUMPRODUCT((事故データ!$AQ$4:$AQ$364=$C229)*(事故データ!$AE$4:$AE$364=G$192)*(事故データ!$V$4:$V$364=1))</f>
        <v>1</v>
      </c>
      <c r="H229" s="747">
        <f>SUMPRODUCT((事故データ!$AQ$4:$AQ$364=$C229)*(事故データ!$AE$4:$AE$364=H$192)*(事故データ!$V$4:$V$364=1))</f>
        <v>0</v>
      </c>
      <c r="I229" s="748">
        <f>SUMPRODUCT((事故データ!$AQ$4:$AQ$364=$C229)*(事故データ!$AE$4:$AE$364=I$192)*(事故データ!$V$4:$V$364=1))</f>
        <v>0</v>
      </c>
    </row>
    <row r="230" spans="1:12">
      <c r="A230" s="325"/>
      <c r="B230" s="590">
        <v>37</v>
      </c>
      <c r="C230" s="355" t="str">
        <f>項目入力!M46</f>
        <v>一時停止</v>
      </c>
      <c r="D230" s="536">
        <f t="shared" si="47"/>
        <v>0</v>
      </c>
      <c r="E230" s="746">
        <f>SUMPRODUCT((事故データ!$AQ$4:$AQ$364=$C230)*(事故データ!$AE$4:$AE$364=E$192)*(事故データ!$V$4:$V$364=1))</f>
        <v>0</v>
      </c>
      <c r="F230" s="747">
        <f>SUMPRODUCT((事故データ!$AQ$4:$AQ$364=$C230)*(事故データ!$AE$4:$AE$364=F$192)*(事故データ!$V$4:$V$364=1))</f>
        <v>0</v>
      </c>
      <c r="G230" s="747">
        <f>SUMPRODUCT((事故データ!$AQ$4:$AQ$364=$C230)*(事故データ!$AE$4:$AE$364=G$192)*(事故データ!$V$4:$V$364=1))</f>
        <v>0</v>
      </c>
      <c r="H230" s="747">
        <f>SUMPRODUCT((事故データ!$AQ$4:$AQ$364=$C230)*(事故データ!$AE$4:$AE$364=H$192)*(事故データ!$V$4:$V$364=1))</f>
        <v>0</v>
      </c>
      <c r="I230" s="748">
        <f>SUMPRODUCT((事故データ!$AQ$4:$AQ$364=$C230)*(事故データ!$AE$4:$AE$364=I$192)*(事故データ!$V$4:$V$364=1))</f>
        <v>0</v>
      </c>
    </row>
    <row r="231" spans="1:12">
      <c r="A231" s="325"/>
      <c r="B231" s="590">
        <v>38</v>
      </c>
      <c r="C231" s="355" t="str">
        <f>項目入力!M47</f>
        <v>急停止</v>
      </c>
      <c r="D231" s="536">
        <f t="shared" si="47"/>
        <v>0</v>
      </c>
      <c r="E231" s="746">
        <f>SUMPRODUCT((事故データ!$AQ$4:$AQ$364=$C231)*(事故データ!$AE$4:$AE$364=E$192)*(事故データ!$V$4:$V$364=1))</f>
        <v>0</v>
      </c>
      <c r="F231" s="747">
        <f>SUMPRODUCT((事故データ!$AQ$4:$AQ$364=$C231)*(事故データ!$AE$4:$AE$364=F$192)*(事故データ!$V$4:$V$364=1))</f>
        <v>0</v>
      </c>
      <c r="G231" s="747">
        <f>SUMPRODUCT((事故データ!$AQ$4:$AQ$364=$C231)*(事故データ!$AE$4:$AE$364=G$192)*(事故データ!$V$4:$V$364=1))</f>
        <v>0</v>
      </c>
      <c r="H231" s="747">
        <f>SUMPRODUCT((事故データ!$AQ$4:$AQ$364=$C231)*(事故データ!$AE$4:$AE$364=H$192)*(事故データ!$V$4:$V$364=1))</f>
        <v>0</v>
      </c>
      <c r="I231" s="748">
        <f>SUMPRODUCT((事故データ!$AQ$4:$AQ$364=$C231)*(事故データ!$AE$4:$AE$364=I$192)*(事故データ!$V$4:$V$364=1))</f>
        <v>0</v>
      </c>
    </row>
    <row r="232" spans="1:12">
      <c r="A232" s="325"/>
      <c r="B232" s="590">
        <v>39</v>
      </c>
      <c r="C232" s="355" t="str">
        <f>項目入力!M48</f>
        <v>徐行・減速中</v>
      </c>
      <c r="D232" s="536">
        <f t="shared" si="47"/>
        <v>0</v>
      </c>
      <c r="E232" s="746">
        <f>SUMPRODUCT((事故データ!$AQ$4:$AQ$364=$C232)*(事故データ!$AE$4:$AE$364=E$192)*(事故データ!$V$4:$V$364=1))</f>
        <v>0</v>
      </c>
      <c r="F232" s="747">
        <f>SUMPRODUCT((事故データ!$AQ$4:$AQ$364=$C232)*(事故データ!$AE$4:$AE$364=F$192)*(事故データ!$V$4:$V$364=1))</f>
        <v>0</v>
      </c>
      <c r="G232" s="747">
        <f>SUMPRODUCT((事故データ!$AQ$4:$AQ$364=$C232)*(事故データ!$AE$4:$AE$364=G$192)*(事故データ!$V$4:$V$364=1))</f>
        <v>0</v>
      </c>
      <c r="H232" s="747">
        <f>SUMPRODUCT((事故データ!$AQ$4:$AQ$364=$C232)*(事故データ!$AE$4:$AE$364=H$192)*(事故データ!$V$4:$V$364=1))</f>
        <v>0</v>
      </c>
      <c r="I232" s="748">
        <f>SUMPRODUCT((事故データ!$AQ$4:$AQ$364=$C232)*(事故データ!$AE$4:$AE$364=I$192)*(事故データ!$V$4:$V$364=1))</f>
        <v>0</v>
      </c>
    </row>
    <row r="233" spans="1:12">
      <c r="A233" s="325"/>
      <c r="B233" s="590">
        <v>40</v>
      </c>
      <c r="C233" s="355" t="str">
        <f>項目入力!M49</f>
        <v>回避・急ハンドル・誤操作</v>
      </c>
      <c r="D233" s="536">
        <f t="shared" si="47"/>
        <v>1</v>
      </c>
      <c r="E233" s="746">
        <f>SUMPRODUCT((事故データ!$AQ$4:$AQ$364=$C233)*(事故データ!$AE$4:$AE$364=E$192)*(事故データ!$V$4:$V$364=1))</f>
        <v>0</v>
      </c>
      <c r="F233" s="747">
        <f>SUMPRODUCT((事故データ!$AQ$4:$AQ$364=$C233)*(事故データ!$AE$4:$AE$364=F$192)*(事故データ!$V$4:$V$364=1))</f>
        <v>0</v>
      </c>
      <c r="G233" s="747">
        <f>SUMPRODUCT((事故データ!$AQ$4:$AQ$364=$C233)*(事故データ!$AE$4:$AE$364=G$192)*(事故データ!$V$4:$V$364=1))</f>
        <v>1</v>
      </c>
      <c r="H233" s="747">
        <f>SUMPRODUCT((事故データ!$AQ$4:$AQ$364=$C233)*(事故データ!$AE$4:$AE$364=H$192)*(事故データ!$V$4:$V$364=1))</f>
        <v>0</v>
      </c>
      <c r="I233" s="748">
        <f>SUMPRODUCT((事故データ!$AQ$4:$AQ$364=$C233)*(事故データ!$AE$4:$AE$364=I$192)*(事故データ!$V$4:$V$364=1))</f>
        <v>0</v>
      </c>
    </row>
    <row r="234" spans="1:12">
      <c r="A234" s="325"/>
      <c r="B234" s="590">
        <v>41</v>
      </c>
      <c r="C234" s="355" t="str">
        <f>項目入力!M50</f>
        <v>降車時</v>
      </c>
      <c r="D234" s="536">
        <f>SUM(E234:I234)</f>
        <v>0</v>
      </c>
      <c r="E234" s="746">
        <f>SUMPRODUCT((事故データ!$AQ$4:$AQ$364=$C234)*(事故データ!$AE$4:$AE$364=E$192)*(事故データ!$V$4:$V$364=1))</f>
        <v>0</v>
      </c>
      <c r="F234" s="747">
        <f>SUMPRODUCT((事故データ!$AQ$4:$AQ$364=$C234)*(事故データ!$AE$4:$AE$364=F$192)*(事故データ!$V$4:$V$364=1))</f>
        <v>0</v>
      </c>
      <c r="G234" s="747">
        <f>SUMPRODUCT((事故データ!$AQ$4:$AQ$364=$C234)*(事故データ!$AE$4:$AE$364=G$192)*(事故データ!$V$4:$V$364=1))</f>
        <v>0</v>
      </c>
      <c r="H234" s="747">
        <f>SUMPRODUCT((事故データ!$AQ$4:$AQ$364=$C234)*(事故データ!$AE$4:$AE$364=H$192)*(事故データ!$V$4:$V$364=1))</f>
        <v>0</v>
      </c>
      <c r="I234" s="748">
        <f>SUMPRODUCT((事故データ!$AQ$4:$AQ$364=$C234)*(事故データ!$AE$4:$AE$364=I$192)*(事故データ!$V$4:$V$364=1))</f>
        <v>0</v>
      </c>
    </row>
    <row r="235" spans="1:12">
      <c r="A235" s="325"/>
      <c r="B235" s="590">
        <v>42</v>
      </c>
      <c r="C235" s="355" t="str">
        <f>項目入力!M51</f>
        <v>発進前の措置</v>
      </c>
      <c r="D235" s="536">
        <f t="shared" ref="D235:D237" si="48">SUM(E235:I235)</f>
        <v>0</v>
      </c>
      <c r="E235" s="746">
        <f>SUMPRODUCT((事故データ!$AQ$4:$AQ$364=$C235)*(事故データ!$AE$4:$AE$364=E$192)*(事故データ!$V$4:$V$364=1))</f>
        <v>0</v>
      </c>
      <c r="F235" s="747">
        <f>SUMPRODUCT((事故データ!$AQ$4:$AQ$364=$C235)*(事故データ!$AE$4:$AE$364=F$192)*(事故データ!$V$4:$V$364=1))</f>
        <v>0</v>
      </c>
      <c r="G235" s="747">
        <f>SUMPRODUCT((事故データ!$AQ$4:$AQ$364=$C235)*(事故データ!$AE$4:$AE$364=G$192)*(事故データ!$V$4:$V$364=1))</f>
        <v>0</v>
      </c>
      <c r="H235" s="747">
        <f>SUMPRODUCT((事故データ!$AQ$4:$AQ$364=$C235)*(事故データ!$AE$4:$AE$364=H$192)*(事故データ!$V$4:$V$364=1))</f>
        <v>0</v>
      </c>
      <c r="I235" s="748">
        <f>SUMPRODUCT((事故データ!$AQ$4:$AQ$364=$C235)*(事故データ!$AE$4:$AE$364=I$192)*(事故データ!$V$4:$V$364=1))</f>
        <v>0</v>
      </c>
    </row>
    <row r="236" spans="1:12">
      <c r="A236" s="325"/>
      <c r="B236" s="590">
        <v>43</v>
      </c>
      <c r="C236" s="355" t="str">
        <f>項目入力!M52</f>
        <v>フォーク操作中</v>
      </c>
      <c r="D236" s="536">
        <f t="shared" si="48"/>
        <v>0</v>
      </c>
      <c r="E236" s="746">
        <f>SUMPRODUCT((事故データ!$AQ$4:$AQ$364=$C236)*(事故データ!$AE$4:$AE$364=E$192)*(事故データ!$V$4:$V$364=1))</f>
        <v>0</v>
      </c>
      <c r="F236" s="747">
        <f>SUMPRODUCT((事故データ!$AQ$4:$AQ$364=$C236)*(事故データ!$AE$4:$AE$364=F$192)*(事故データ!$V$4:$V$364=1))</f>
        <v>0</v>
      </c>
      <c r="G236" s="747">
        <f>SUMPRODUCT((事故データ!$AQ$4:$AQ$364=$C236)*(事故データ!$AE$4:$AE$364=G$192)*(事故データ!$V$4:$V$364=1))</f>
        <v>0</v>
      </c>
      <c r="H236" s="747">
        <f>SUMPRODUCT((事故データ!$AQ$4:$AQ$364=$C236)*(事故データ!$AE$4:$AE$364=H$192)*(事故データ!$V$4:$V$364=1))</f>
        <v>0</v>
      </c>
      <c r="I236" s="748">
        <f>SUMPRODUCT((事故データ!$AQ$4:$AQ$364=$C236)*(事故データ!$AE$4:$AE$364=I$192)*(事故データ!$V$4:$V$364=1))</f>
        <v>0</v>
      </c>
    </row>
    <row r="237" spans="1:12">
      <c r="A237" s="325"/>
      <c r="B237" s="590">
        <v>44</v>
      </c>
      <c r="C237" s="774" t="str">
        <f>項目入力!M53</f>
        <v>その他</v>
      </c>
      <c r="D237" s="770">
        <f t="shared" si="48"/>
        <v>0</v>
      </c>
      <c r="E237" s="771">
        <f>SUMPRODUCT((事故データ!$AQ$4:$AQ$364=$C237)*(事故データ!$AE$4:$AE$364=E$192)*(事故データ!$V$4:$V$364=1))</f>
        <v>0</v>
      </c>
      <c r="F237" s="772">
        <f>SUMPRODUCT((事故データ!$AQ$4:$AQ$364=$C237)*(事故データ!$AE$4:$AE$364=F$192)*(事故データ!$V$4:$V$364=1))</f>
        <v>0</v>
      </c>
      <c r="G237" s="772">
        <f>SUMPRODUCT((事故データ!$AQ$4:$AQ$364=$C237)*(事故データ!$AE$4:$AE$364=G$192)*(事故データ!$V$4:$V$364=1))</f>
        <v>0</v>
      </c>
      <c r="H237" s="772">
        <f>SUMPRODUCT((事故データ!$AQ$4:$AQ$364=$C237)*(事故データ!$AE$4:$AE$364=H$192)*(事故データ!$V$4:$V$364=1))</f>
        <v>0</v>
      </c>
      <c r="I237" s="773">
        <f>SUMPRODUCT((事故データ!$AQ$4:$AQ$364=$C237)*(事故データ!$AE$4:$AE$364=I$192)*(事故データ!$V$4:$V$364=1))</f>
        <v>0</v>
      </c>
    </row>
    <row r="238" spans="1:12">
      <c r="A238" s="325"/>
    </row>
    <row r="239" spans="1:12">
      <c r="A239" s="325"/>
    </row>
    <row r="240" spans="1:12" ht="19.5" thickBot="1">
      <c r="A240" s="325"/>
      <c r="B240" s="1130">
        <v>8</v>
      </c>
      <c r="K240" s="437" t="s">
        <v>1606</v>
      </c>
      <c r="L240" s="326" t="s">
        <v>1340</v>
      </c>
    </row>
    <row r="241" spans="1:17" ht="20.25" thickTop="1" thickBot="1">
      <c r="A241" s="5" t="s">
        <v>248</v>
      </c>
      <c r="C241" s="720" t="s">
        <v>347</v>
      </c>
      <c r="D241" s="721" t="s">
        <v>1341</v>
      </c>
      <c r="E241" s="722">
        <v>1</v>
      </c>
      <c r="F241" s="722">
        <v>2</v>
      </c>
      <c r="G241" s="722">
        <v>3</v>
      </c>
      <c r="H241" s="722">
        <v>4</v>
      </c>
      <c r="I241" s="722">
        <v>5</v>
      </c>
      <c r="K241" s="723">
        <v>15</v>
      </c>
      <c r="L241" s="723">
        <v>4</v>
      </c>
    </row>
    <row r="242" spans="1:17" ht="19.5" thickTop="1">
      <c r="A242" s="325"/>
      <c r="C242" s="298" t="s">
        <v>1356</v>
      </c>
      <c r="D242" s="499"/>
      <c r="E242" s="310"/>
      <c r="F242" s="310"/>
      <c r="G242" s="310"/>
      <c r="H242" s="310"/>
      <c r="I242" s="310"/>
      <c r="K242" s="520" t="s">
        <v>1609</v>
      </c>
      <c r="L242" s="543"/>
      <c r="M242" s="298"/>
      <c r="N242" s="298"/>
      <c r="O242" s="298"/>
      <c r="P242" s="298"/>
      <c r="Q242" s="298"/>
    </row>
    <row r="243" spans="1:17" ht="34.5" customHeight="1">
      <c r="A243" s="325"/>
      <c r="B243" s="735" t="s">
        <v>348</v>
      </c>
      <c r="C243" s="339" t="s">
        <v>226</v>
      </c>
      <c r="D243" s="736" t="s">
        <v>1333</v>
      </c>
      <c r="E243" s="737">
        <f>E192</f>
        <v>20</v>
      </c>
      <c r="F243" s="706">
        <f t="shared" ref="F243:I243" si="49">F192</f>
        <v>30</v>
      </c>
      <c r="G243" s="706">
        <f t="shared" si="49"/>
        <v>40</v>
      </c>
      <c r="H243" s="706">
        <f t="shared" si="49"/>
        <v>50</v>
      </c>
      <c r="I243" s="707">
        <f t="shared" si="49"/>
        <v>60</v>
      </c>
      <c r="K243" s="319" t="str">
        <f>VLOOKUP(K241,$B$245:$C$265,2,0)</f>
        <v>顧客構内・前路上等</v>
      </c>
      <c r="L243" s="795">
        <f ca="1">LOOKUP(L241,$E$241:$I$244,$E$98:$I$98)</f>
        <v>50</v>
      </c>
      <c r="M243" s="298"/>
      <c r="N243" s="298"/>
      <c r="O243" s="298"/>
      <c r="P243" s="298"/>
      <c r="Q243" s="298"/>
    </row>
    <row r="244" spans="1:17">
      <c r="A244" s="325"/>
      <c r="B244" s="590" t="s">
        <v>340</v>
      </c>
      <c r="C244" s="542" t="s">
        <v>159</v>
      </c>
      <c r="D244" s="739">
        <f t="shared" ref="D244:I244" si="50">SUM(D245:D265)</f>
        <v>31</v>
      </c>
      <c r="E244" s="740">
        <f t="shared" si="50"/>
        <v>2</v>
      </c>
      <c r="F244" s="313">
        <f t="shared" si="50"/>
        <v>7</v>
      </c>
      <c r="G244" s="313">
        <f t="shared" si="50"/>
        <v>12</v>
      </c>
      <c r="H244" s="313">
        <f t="shared" si="50"/>
        <v>7</v>
      </c>
      <c r="I244" s="314">
        <f t="shared" si="50"/>
        <v>3</v>
      </c>
      <c r="K244" s="331" t="s">
        <v>338</v>
      </c>
      <c r="L244" s="649">
        <f ca="1">SUM(L245:L260)</f>
        <v>5</v>
      </c>
      <c r="N244" s="298"/>
      <c r="O244" s="311">
        <f ca="1">L245</f>
        <v>0</v>
      </c>
      <c r="P244" s="299">
        <f ca="1">L246</f>
        <v>0</v>
      </c>
      <c r="Q244" s="307">
        <f ca="1">L247</f>
        <v>1</v>
      </c>
    </row>
    <row r="245" spans="1:17">
      <c r="A245" s="325"/>
      <c r="B245" s="590">
        <v>1</v>
      </c>
      <c r="C245" s="412" t="str">
        <f>項目入力!P10</f>
        <v>一般道</v>
      </c>
      <c r="D245" s="741">
        <f t="shared" ref="D245:D265" si="51">SUM(E245:I245)</f>
        <v>1</v>
      </c>
      <c r="E245" s="742">
        <f>SUMPRODUCT((事故データ!$AM$4:$AM$364=$C245)*(事故データ!$AE$4:$AE$364=E$243)*(事故データ!$V$4:$V$364=1))</f>
        <v>0</v>
      </c>
      <c r="F245" s="743">
        <f>SUMPRODUCT((事故データ!$AM$4:$AM$364=$C245)*(事故データ!$AE$4:$AE$364=F$243)*(事故データ!$V$4:$V$364=1))</f>
        <v>0</v>
      </c>
      <c r="G245" s="743">
        <f>SUMPRODUCT((事故データ!$AM$4:$AM$364=$C245)*(事故データ!$AE$4:$AE$364=G$243)*(事故データ!$V$4:$V$364=1))</f>
        <v>1</v>
      </c>
      <c r="H245" s="743">
        <f>SUMPRODUCT((事故データ!$AM$4:$AM$364=$C245)*(事故データ!$AE$4:$AE$364=H$243)*(事故データ!$V$4:$V$364=1))</f>
        <v>0</v>
      </c>
      <c r="I245" s="744">
        <f>SUMPRODUCT((事故データ!$AM$4:$AM$364=$C245)*(事故データ!$AE$4:$AE$364=I$243)*(事故データ!$V$4:$V$364=1))</f>
        <v>0</v>
      </c>
      <c r="K245" s="745" t="str">
        <f>K194</f>
        <v>前部左角</v>
      </c>
      <c r="L245" s="411">
        <f ca="1">SUMPRODUCT((事故データ!$AM$4:$AM$364=K$243)*(事故データ!$AT$4:$AT$364=$K245)*(事故データ!$AE$4:$AE$364=L$243)*(事故データ!$V$4:$V$364=1))</f>
        <v>0</v>
      </c>
      <c r="N245" s="298"/>
      <c r="O245" s="311">
        <f ca="1">L251</f>
        <v>0</v>
      </c>
      <c r="P245" s="298"/>
      <c r="Q245" s="307">
        <f ca="1">L254</f>
        <v>0</v>
      </c>
    </row>
    <row r="246" spans="1:17">
      <c r="A246" s="325"/>
      <c r="B246" s="590">
        <v>2</v>
      </c>
      <c r="C246" s="355" t="str">
        <f>項目入力!P11</f>
        <v>狭道路</v>
      </c>
      <c r="D246" s="536">
        <f t="shared" si="51"/>
        <v>3</v>
      </c>
      <c r="E246" s="746">
        <f>SUMPRODUCT((事故データ!$AM$4:$AM$364=$C246)*(事故データ!$AE$4:$AE$364=E$243)*(事故データ!$V$4:$V$364=1))</f>
        <v>0</v>
      </c>
      <c r="F246" s="747">
        <f>SUMPRODUCT((事故データ!$AM$4:$AM$364=$C246)*(事故データ!$AE$4:$AE$364=F$243)*(事故データ!$V$4:$V$364=1))</f>
        <v>2</v>
      </c>
      <c r="G246" s="747">
        <f>SUMPRODUCT((事故データ!$AM$4:$AM$364=$C246)*(事故データ!$AE$4:$AE$364=G$243)*(事故データ!$V$4:$V$364=1))</f>
        <v>0</v>
      </c>
      <c r="H246" s="747">
        <f>SUMPRODUCT((事故データ!$AM$4:$AM$364=$C246)*(事故データ!$AE$4:$AE$364=H$243)*(事故データ!$V$4:$V$364=1))</f>
        <v>1</v>
      </c>
      <c r="I246" s="748">
        <f>SUMPRODUCT((事故データ!$AM$4:$AM$364=$C246)*(事故データ!$AE$4:$AE$364=I$243)*(事故データ!$V$4:$V$364=1))</f>
        <v>0</v>
      </c>
      <c r="K246" s="749" t="str">
        <f>K195</f>
        <v>前部</v>
      </c>
      <c r="L246" s="422">
        <f ca="1">SUMPRODUCT((事故データ!$AM$4:$AM$364=K$243)*(事故データ!$AT$4:$AT$364=$K246)*(事故データ!$AE$4:$AE$364=L$243)*(事故データ!$V$4:$V$364=1))</f>
        <v>0</v>
      </c>
      <c r="N246" s="298"/>
      <c r="O246" s="309"/>
      <c r="P246" s="298"/>
      <c r="Q246" s="304"/>
    </row>
    <row r="247" spans="1:17">
      <c r="A247" s="325"/>
      <c r="B247" s="590">
        <v>3</v>
      </c>
      <c r="C247" s="355" t="str">
        <f>項目入力!P12</f>
        <v>信号（有）交差点・同付近</v>
      </c>
      <c r="D247" s="536">
        <f t="shared" si="51"/>
        <v>6</v>
      </c>
      <c r="E247" s="746">
        <f>SUMPRODUCT((事故データ!$AM$4:$AM$364=$C247)*(事故データ!$AE$4:$AE$364=E$243)*(事故データ!$V$4:$V$364=1))</f>
        <v>1</v>
      </c>
      <c r="F247" s="747">
        <f>SUMPRODUCT((事故データ!$AM$4:$AM$364=$C247)*(事故データ!$AE$4:$AE$364=F$243)*(事故データ!$V$4:$V$364=1))</f>
        <v>1</v>
      </c>
      <c r="G247" s="747">
        <f>SUMPRODUCT((事故データ!$AM$4:$AM$364=$C247)*(事故データ!$AE$4:$AE$364=G$243)*(事故データ!$V$4:$V$364=1))</f>
        <v>1</v>
      </c>
      <c r="H247" s="747">
        <f>SUMPRODUCT((事故データ!$AM$4:$AM$364=$C247)*(事故データ!$AE$4:$AE$364=H$243)*(事故データ!$V$4:$V$364=1))</f>
        <v>1</v>
      </c>
      <c r="I247" s="748">
        <f>SUMPRODUCT((事故データ!$AM$4:$AM$364=$C247)*(事故データ!$AE$4:$AE$364=I$243)*(事故データ!$V$4:$V$364=1))</f>
        <v>2</v>
      </c>
      <c r="K247" s="749" t="str">
        <f t="shared" ref="K247:K260" si="52">K196</f>
        <v>前部右角</v>
      </c>
      <c r="L247" s="422">
        <f ca="1">SUMPRODUCT((事故データ!$AM$4:$AM$364=K$243)*(事故データ!$AT$4:$AT$364=$K247)*(事故データ!$AE$4:$AE$364=L$243)*(事故データ!$V$4:$V$364=1))</f>
        <v>1</v>
      </c>
      <c r="N247" s="298"/>
      <c r="O247" s="309"/>
      <c r="P247" s="298"/>
      <c r="Q247" s="304"/>
    </row>
    <row r="248" spans="1:17">
      <c r="A248" s="325"/>
      <c r="B248" s="590">
        <v>4</v>
      </c>
      <c r="C248" s="355" t="str">
        <f>項目入力!P13</f>
        <v>信号（無）交差点・同付近</v>
      </c>
      <c r="D248" s="536">
        <f t="shared" si="51"/>
        <v>0</v>
      </c>
      <c r="E248" s="746">
        <f>SUMPRODUCT((事故データ!$AM$4:$AM$364=$C248)*(事故データ!$AE$4:$AE$364=E$243)*(事故データ!$V$4:$V$364=1))</f>
        <v>0</v>
      </c>
      <c r="F248" s="747">
        <f>SUMPRODUCT((事故データ!$AM$4:$AM$364=$C248)*(事故データ!$AE$4:$AE$364=F$243)*(事故データ!$V$4:$V$364=1))</f>
        <v>0</v>
      </c>
      <c r="G248" s="747">
        <f>SUMPRODUCT((事故データ!$AM$4:$AM$364=$C248)*(事故データ!$AE$4:$AE$364=G$243)*(事故データ!$V$4:$V$364=1))</f>
        <v>0</v>
      </c>
      <c r="H248" s="747">
        <f>SUMPRODUCT((事故データ!$AM$4:$AM$364=$C248)*(事故データ!$AE$4:$AE$364=H$243)*(事故データ!$V$4:$V$364=1))</f>
        <v>0</v>
      </c>
      <c r="I248" s="748">
        <f>SUMPRODUCT((事故データ!$AM$4:$AM$364=$C248)*(事故データ!$AE$4:$AE$364=I$243)*(事故データ!$V$4:$V$364=1))</f>
        <v>0</v>
      </c>
      <c r="K248" s="749" t="str">
        <f t="shared" si="52"/>
        <v>後部左角</v>
      </c>
      <c r="L248" s="422">
        <f ca="1">SUMPRODUCT((事故データ!$AM$4:$AM$364=K$243)*(事故データ!$AT$4:$AT$364=$K248)*(事故データ!$AE$4:$AE$364=L$243)*(事故データ!$V$4:$V$364=1))</f>
        <v>0</v>
      </c>
      <c r="N248" s="298"/>
      <c r="O248" s="311">
        <f ca="1">L252</f>
        <v>1</v>
      </c>
      <c r="P248" s="298"/>
      <c r="Q248" s="307">
        <f ca="1">L255</f>
        <v>0</v>
      </c>
    </row>
    <row r="249" spans="1:17">
      <c r="A249" s="325"/>
      <c r="B249" s="590">
        <v>5</v>
      </c>
      <c r="C249" s="355" t="str">
        <f>項目入力!P14</f>
        <v>細街路交差点・同付近</v>
      </c>
      <c r="D249" s="536">
        <f t="shared" si="51"/>
        <v>0</v>
      </c>
      <c r="E249" s="746">
        <f>SUMPRODUCT((事故データ!$AM$4:$AM$364=$C249)*(事故データ!$AE$4:$AE$364=E$243)*(事故データ!$V$4:$V$364=1))</f>
        <v>0</v>
      </c>
      <c r="F249" s="747">
        <f>SUMPRODUCT((事故データ!$AM$4:$AM$364=$C249)*(事故データ!$AE$4:$AE$364=F$243)*(事故データ!$V$4:$V$364=1))</f>
        <v>0</v>
      </c>
      <c r="G249" s="747">
        <f>SUMPRODUCT((事故データ!$AM$4:$AM$364=$C249)*(事故データ!$AE$4:$AE$364=G$243)*(事故データ!$V$4:$V$364=1))</f>
        <v>0</v>
      </c>
      <c r="H249" s="747">
        <f>SUMPRODUCT((事故データ!$AM$4:$AM$364=$C249)*(事故データ!$AE$4:$AE$364=H$243)*(事故データ!$V$4:$V$364=1))</f>
        <v>0</v>
      </c>
      <c r="I249" s="748">
        <f>SUMPRODUCT((事故データ!$AM$4:$AM$364=$C249)*(事故データ!$AE$4:$AE$364=I$243)*(事故データ!$V$4:$V$364=1))</f>
        <v>0</v>
      </c>
      <c r="K249" s="749" t="str">
        <f t="shared" si="52"/>
        <v>後部</v>
      </c>
      <c r="L249" s="422">
        <f ca="1">SUMPRODUCT((事故データ!$AM$4:$AM$364=K$243)*(事故データ!$AT$4:$AT$364=$K249)*(事故データ!$AE$4:$AE$364=L$243)*(事故データ!$V$4:$V$364=1))</f>
        <v>1</v>
      </c>
      <c r="N249" s="298"/>
      <c r="O249" s="309"/>
      <c r="P249" s="298"/>
      <c r="Q249" s="304"/>
    </row>
    <row r="250" spans="1:17">
      <c r="A250" s="325"/>
      <c r="B250" s="590">
        <v>6</v>
      </c>
      <c r="C250" s="355" t="str">
        <f>項目入力!P15</f>
        <v>高速道</v>
      </c>
      <c r="D250" s="536">
        <f t="shared" si="51"/>
        <v>1</v>
      </c>
      <c r="E250" s="746">
        <f>SUMPRODUCT((事故データ!$AM$4:$AM$364=$C250)*(事故データ!$AE$4:$AE$364=E$243)*(事故データ!$V$4:$V$364=1))</f>
        <v>0</v>
      </c>
      <c r="F250" s="747">
        <f>SUMPRODUCT((事故データ!$AM$4:$AM$364=$C250)*(事故データ!$AE$4:$AE$364=F$243)*(事故データ!$V$4:$V$364=1))</f>
        <v>0</v>
      </c>
      <c r="G250" s="747">
        <f>SUMPRODUCT((事故データ!$AM$4:$AM$364=$C250)*(事故データ!$AE$4:$AE$364=G$243)*(事故データ!$V$4:$V$364=1))</f>
        <v>1</v>
      </c>
      <c r="H250" s="747">
        <f>SUMPRODUCT((事故データ!$AM$4:$AM$364=$C250)*(事故データ!$AE$4:$AE$364=H$243)*(事故データ!$V$4:$V$364=1))</f>
        <v>0</v>
      </c>
      <c r="I250" s="748">
        <f>SUMPRODUCT((事故データ!$AM$4:$AM$364=$C250)*(事故データ!$AE$4:$AE$364=I$243)*(事故データ!$V$4:$V$364=1))</f>
        <v>0</v>
      </c>
      <c r="K250" s="749" t="str">
        <f t="shared" si="52"/>
        <v>後部右角</v>
      </c>
      <c r="L250" s="422">
        <f ca="1">SUMPRODUCT((事故データ!$AM$4:$AM$364=K$243)*(事故データ!$AT$4:$AT$364=$K250)*(事故データ!$AE$4:$AE$364=L$243)*(事故データ!$V$4:$V$364=1))</f>
        <v>0</v>
      </c>
      <c r="N250" s="298"/>
      <c r="O250" s="311">
        <f ca="1">L253</f>
        <v>2</v>
      </c>
      <c r="P250" s="298"/>
      <c r="Q250" s="307">
        <f ca="1">L256</f>
        <v>0</v>
      </c>
    </row>
    <row r="251" spans="1:17">
      <c r="A251" s="325"/>
      <c r="B251" s="590">
        <v>7</v>
      </c>
      <c r="C251" s="355" t="str">
        <f>項目入力!P16</f>
        <v>合流・分岐（高速）</v>
      </c>
      <c r="D251" s="536">
        <f t="shared" si="51"/>
        <v>0</v>
      </c>
      <c r="E251" s="746">
        <f>SUMPRODUCT((事故データ!$AM$4:$AM$364=$C251)*(事故データ!$AE$4:$AE$364=E$243)*(事故データ!$V$4:$V$364=1))</f>
        <v>0</v>
      </c>
      <c r="F251" s="747">
        <f>SUMPRODUCT((事故データ!$AM$4:$AM$364=$C251)*(事故データ!$AE$4:$AE$364=F$243)*(事故データ!$V$4:$V$364=1))</f>
        <v>0</v>
      </c>
      <c r="G251" s="747">
        <f>SUMPRODUCT((事故データ!$AM$4:$AM$364=$C251)*(事故データ!$AE$4:$AE$364=G$243)*(事故データ!$V$4:$V$364=1))</f>
        <v>0</v>
      </c>
      <c r="H251" s="747">
        <f>SUMPRODUCT((事故データ!$AM$4:$AM$364=$C251)*(事故データ!$AE$4:$AE$364=H$243)*(事故データ!$V$4:$V$364=1))</f>
        <v>0</v>
      </c>
      <c r="I251" s="748">
        <f>SUMPRODUCT((事故データ!$AM$4:$AM$364=$C251)*(事故データ!$AE$4:$AE$364=I$243)*(事故データ!$V$4:$V$364=1))</f>
        <v>0</v>
      </c>
      <c r="K251" s="749" t="str">
        <f t="shared" si="52"/>
        <v>左側面前</v>
      </c>
      <c r="L251" s="422">
        <f ca="1">SUMPRODUCT((事故データ!$AM$4:$AM$364=K$243)*(事故データ!$AT$4:$AT$364=$K251)*(事故データ!$AE$4:$AE$364=L$243)*(事故データ!$V$4:$V$364=1))</f>
        <v>0</v>
      </c>
      <c r="N251" s="298"/>
      <c r="O251" s="311">
        <f ca="1">L248</f>
        <v>0</v>
      </c>
      <c r="P251" s="299">
        <f ca="1">L249</f>
        <v>1</v>
      </c>
      <c r="Q251" s="307">
        <f ca="1">L250</f>
        <v>0</v>
      </c>
    </row>
    <row r="252" spans="1:17">
      <c r="A252" s="325"/>
      <c r="B252" s="590">
        <v>8</v>
      </c>
      <c r="C252" s="355" t="str">
        <f>項目入力!P17</f>
        <v>合流・分岐（一般）</v>
      </c>
      <c r="D252" s="536">
        <f t="shared" si="51"/>
        <v>0</v>
      </c>
      <c r="E252" s="746">
        <f>SUMPRODUCT((事故データ!$AM$4:$AM$364=$C252)*(事故データ!$AE$4:$AE$364=E$243)*(事故データ!$V$4:$V$364=1))</f>
        <v>0</v>
      </c>
      <c r="F252" s="747">
        <f>SUMPRODUCT((事故データ!$AM$4:$AM$364=$C252)*(事故データ!$AE$4:$AE$364=F$243)*(事故データ!$V$4:$V$364=1))</f>
        <v>0</v>
      </c>
      <c r="G252" s="747">
        <f>SUMPRODUCT((事故データ!$AM$4:$AM$364=$C252)*(事故データ!$AE$4:$AE$364=G$243)*(事故データ!$V$4:$V$364=1))</f>
        <v>0</v>
      </c>
      <c r="H252" s="747">
        <f>SUMPRODUCT((事故データ!$AM$4:$AM$364=$C252)*(事故データ!$AE$4:$AE$364=H$243)*(事故データ!$V$4:$V$364=1))</f>
        <v>0</v>
      </c>
      <c r="I252" s="748">
        <f>SUMPRODUCT((事故データ!$AM$4:$AM$364=$C252)*(事故データ!$AE$4:$AE$364=I$243)*(事故データ!$V$4:$V$364=1))</f>
        <v>0</v>
      </c>
      <c r="K252" s="749" t="str">
        <f t="shared" si="52"/>
        <v>左側面</v>
      </c>
      <c r="L252" s="422">
        <f ca="1">SUMPRODUCT((事故データ!$AM$4:$AM$364=K$243)*(事故データ!$AT$4:$AT$364=$K252)*(事故データ!$AE$4:$AE$364=L$243)*(事故データ!$V$4:$V$364=1))</f>
        <v>1</v>
      </c>
      <c r="N252" s="298"/>
      <c r="O252" s="298"/>
      <c r="P252" s="298"/>
      <c r="Q252" s="298"/>
    </row>
    <row r="253" spans="1:17">
      <c r="A253" s="325"/>
      <c r="B253" s="590">
        <v>9</v>
      </c>
      <c r="C253" s="355" t="str">
        <f>項目入力!P18</f>
        <v>料金所・同付近</v>
      </c>
      <c r="D253" s="536">
        <f t="shared" si="51"/>
        <v>0</v>
      </c>
      <c r="E253" s="746">
        <f>SUMPRODUCT((事故データ!$AM$4:$AM$364=$C253)*(事故データ!$AE$4:$AE$364=E$243)*(事故データ!$V$4:$V$364=1))</f>
        <v>0</v>
      </c>
      <c r="F253" s="747">
        <f>SUMPRODUCT((事故データ!$AM$4:$AM$364=$C253)*(事故データ!$AE$4:$AE$364=F$243)*(事故データ!$V$4:$V$364=1))</f>
        <v>0</v>
      </c>
      <c r="G253" s="747">
        <f>SUMPRODUCT((事故データ!$AM$4:$AM$364=$C253)*(事故データ!$AE$4:$AE$364=G$243)*(事故データ!$V$4:$V$364=1))</f>
        <v>0</v>
      </c>
      <c r="H253" s="747">
        <f>SUMPRODUCT((事故データ!$AM$4:$AM$364=$C253)*(事故データ!$AE$4:$AE$364=H$243)*(事故データ!$V$4:$V$364=1))</f>
        <v>0</v>
      </c>
      <c r="I253" s="748">
        <f>SUMPRODUCT((事故データ!$AM$4:$AM$364=$C253)*(事故データ!$AE$4:$AE$364=I$243)*(事故データ!$V$4:$V$364=1))</f>
        <v>0</v>
      </c>
      <c r="K253" s="749" t="str">
        <f t="shared" si="52"/>
        <v>左側面後</v>
      </c>
      <c r="L253" s="422">
        <f ca="1">SUMPRODUCT((事故データ!$AM$4:$AM$364=K$243)*(事故データ!$AT$4:$AT$364=$K253)*(事故データ!$AE$4:$AE$364=L$243)*(事故データ!$V$4:$V$364=1))</f>
        <v>2</v>
      </c>
      <c r="N253" s="298"/>
      <c r="O253" s="298"/>
      <c r="P253" s="306">
        <f ca="1">L257</f>
        <v>0</v>
      </c>
      <c r="Q253" s="298"/>
    </row>
    <row r="254" spans="1:17">
      <c r="A254" s="325"/>
      <c r="B254" s="590">
        <v>10</v>
      </c>
      <c r="C254" s="355" t="str">
        <f>項目入力!P19</f>
        <v>出入口・同付近</v>
      </c>
      <c r="D254" s="536">
        <f t="shared" si="51"/>
        <v>0</v>
      </c>
      <c r="E254" s="746">
        <f>SUMPRODUCT((事故データ!$AM$4:$AM$364=$C254)*(事故データ!$AE$4:$AE$364=E$243)*(事故データ!$V$4:$V$364=1))</f>
        <v>0</v>
      </c>
      <c r="F254" s="747">
        <f>SUMPRODUCT((事故データ!$AM$4:$AM$364=$C254)*(事故データ!$AE$4:$AE$364=F$243)*(事故データ!$V$4:$V$364=1))</f>
        <v>0</v>
      </c>
      <c r="G254" s="747">
        <f>SUMPRODUCT((事故データ!$AM$4:$AM$364=$C254)*(事故データ!$AE$4:$AE$364=G$243)*(事故データ!$V$4:$V$364=1))</f>
        <v>0</v>
      </c>
      <c r="H254" s="747">
        <f>SUMPRODUCT((事故データ!$AM$4:$AM$364=$C254)*(事故データ!$AE$4:$AE$364=H$243)*(事故データ!$V$4:$V$364=1))</f>
        <v>0</v>
      </c>
      <c r="I254" s="748">
        <f>SUMPRODUCT((事故データ!$AM$4:$AM$364=$C254)*(事故データ!$AE$4:$AE$364=I$243)*(事故データ!$V$4:$V$364=1))</f>
        <v>0</v>
      </c>
      <c r="K254" s="749" t="str">
        <f t="shared" si="52"/>
        <v>右側面前</v>
      </c>
      <c r="L254" s="422">
        <f ca="1">SUMPRODUCT((事故データ!$AM$4:$AM$364=K$243)*(事故データ!$AT$4:$AT$364=$K254)*(事故データ!$AE$4:$AE$364=L$243)*(事故データ!$V$4:$V$364=1))</f>
        <v>0</v>
      </c>
      <c r="N254" s="298"/>
      <c r="O254" s="298"/>
      <c r="P254" s="298"/>
      <c r="Q254" s="298"/>
    </row>
    <row r="255" spans="1:17">
      <c r="A255" s="325"/>
      <c r="B255" s="590">
        <v>11</v>
      </c>
      <c r="C255" s="355" t="str">
        <f>項目入力!P20</f>
        <v>停留所・同付近</v>
      </c>
      <c r="D255" s="536">
        <f t="shared" si="51"/>
        <v>0</v>
      </c>
      <c r="E255" s="746">
        <f>SUMPRODUCT((事故データ!$AM$4:$AM$364=$C255)*(事故データ!$AE$4:$AE$364=E$243)*(事故データ!$V$4:$V$364=1))</f>
        <v>0</v>
      </c>
      <c r="F255" s="747">
        <f>SUMPRODUCT((事故データ!$AM$4:$AM$364=$C255)*(事故データ!$AE$4:$AE$364=F$243)*(事故データ!$V$4:$V$364=1))</f>
        <v>0</v>
      </c>
      <c r="G255" s="747">
        <f>SUMPRODUCT((事故データ!$AM$4:$AM$364=$C255)*(事故データ!$AE$4:$AE$364=G$243)*(事故データ!$V$4:$V$364=1))</f>
        <v>0</v>
      </c>
      <c r="H255" s="747">
        <f>SUMPRODUCT((事故データ!$AM$4:$AM$364=$C255)*(事故データ!$AE$4:$AE$364=H$243)*(事故データ!$V$4:$V$364=1))</f>
        <v>0</v>
      </c>
      <c r="I255" s="748">
        <f>SUMPRODUCT((事故データ!$AM$4:$AM$364=$C255)*(事故データ!$AE$4:$AE$364=I$243)*(事故データ!$V$4:$V$364=1))</f>
        <v>0</v>
      </c>
      <c r="K255" s="749" t="str">
        <f t="shared" si="52"/>
        <v>右側面</v>
      </c>
      <c r="L255" s="422">
        <f ca="1">SUMPRODUCT((事故データ!$AM$4:$AM$364=K$243)*(事故データ!$AT$4:$AT$364=$K255)*(事故データ!$AE$4:$AE$364=L$243)*(事故データ!$V$4:$V$364=1))</f>
        <v>0</v>
      </c>
      <c r="N255" s="298"/>
      <c r="O255" s="298"/>
      <c r="P255" s="298"/>
      <c r="Q255" s="298"/>
    </row>
    <row r="256" spans="1:17">
      <c r="A256" s="325"/>
      <c r="B256" s="590">
        <v>12</v>
      </c>
      <c r="C256" s="355" t="str">
        <f>項目入力!P21</f>
        <v>ターミナル</v>
      </c>
      <c r="D256" s="536">
        <f t="shared" si="51"/>
        <v>0</v>
      </c>
      <c r="E256" s="746">
        <f>SUMPRODUCT((事故データ!$AM$4:$AM$364=$C256)*(事故データ!$AE$4:$AE$364=E$243)*(事故データ!$V$4:$V$364=1))</f>
        <v>0</v>
      </c>
      <c r="F256" s="747">
        <f>SUMPRODUCT((事故データ!$AM$4:$AM$364=$C256)*(事故データ!$AE$4:$AE$364=F$243)*(事故データ!$V$4:$V$364=1))</f>
        <v>0</v>
      </c>
      <c r="G256" s="747">
        <f>SUMPRODUCT((事故データ!$AM$4:$AM$364=$C256)*(事故データ!$AE$4:$AE$364=G$243)*(事故データ!$V$4:$V$364=1))</f>
        <v>0</v>
      </c>
      <c r="H256" s="747">
        <f>SUMPRODUCT((事故データ!$AM$4:$AM$364=$C256)*(事故データ!$AE$4:$AE$364=H$243)*(事故データ!$V$4:$V$364=1))</f>
        <v>0</v>
      </c>
      <c r="I256" s="748">
        <f>SUMPRODUCT((事故データ!$AM$4:$AM$364=$C256)*(事故データ!$AE$4:$AE$364=I$243)*(事故データ!$V$4:$V$364=1))</f>
        <v>0</v>
      </c>
      <c r="K256" s="749" t="str">
        <f t="shared" si="52"/>
        <v>右側面後</v>
      </c>
      <c r="L256" s="422">
        <f ca="1">SUMPRODUCT((事故データ!$AM$4:$AM$364=K$243)*(事故データ!$AT$4:$AT$364=$K256)*(事故データ!$AE$4:$AE$364=L$243)*(事故データ!$V$4:$V$364=1))</f>
        <v>0</v>
      </c>
      <c r="N256" s="298"/>
      <c r="O256" s="298"/>
      <c r="P256" s="298"/>
      <c r="Q256" s="298"/>
    </row>
    <row r="257" spans="1:17">
      <c r="A257" s="325"/>
      <c r="B257" s="590">
        <v>13</v>
      </c>
      <c r="C257" s="355" t="str">
        <f>項目入力!P22</f>
        <v>カーブ・ロータリー</v>
      </c>
      <c r="D257" s="536">
        <f t="shared" si="51"/>
        <v>0</v>
      </c>
      <c r="E257" s="746">
        <f>SUMPRODUCT((事故データ!$AM$4:$AM$364=$C257)*(事故データ!$AE$4:$AE$364=E$243)*(事故データ!$V$4:$V$364=1))</f>
        <v>0</v>
      </c>
      <c r="F257" s="747">
        <f>SUMPRODUCT((事故データ!$AM$4:$AM$364=$C257)*(事故データ!$AE$4:$AE$364=F$243)*(事故データ!$V$4:$V$364=1))</f>
        <v>0</v>
      </c>
      <c r="G257" s="747">
        <f>SUMPRODUCT((事故データ!$AM$4:$AM$364=$C257)*(事故データ!$AE$4:$AE$364=G$243)*(事故データ!$V$4:$V$364=1))</f>
        <v>0</v>
      </c>
      <c r="H257" s="747">
        <f>SUMPRODUCT((事故データ!$AM$4:$AM$364=$C257)*(事故データ!$AE$4:$AE$364=H$243)*(事故データ!$V$4:$V$364=1))</f>
        <v>0</v>
      </c>
      <c r="I257" s="748">
        <f>SUMPRODUCT((事故データ!$AM$4:$AM$364=$C257)*(事故データ!$AE$4:$AE$364=I$243)*(事故データ!$V$4:$V$364=1))</f>
        <v>0</v>
      </c>
      <c r="K257" s="749" t="str">
        <f t="shared" si="52"/>
        <v>上部箱中央</v>
      </c>
      <c r="L257" s="422">
        <f ca="1">SUMPRODUCT((事故データ!$AM$4:$AM$364=K$243)*(事故データ!$AT$4:$AT$364=$K257)*(事故データ!$AE$4:$AE$364=L$243)*(事故データ!$V$4:$V$364=1))</f>
        <v>0</v>
      </c>
      <c r="N257" s="298"/>
      <c r="O257" s="298"/>
      <c r="P257" s="306">
        <f ca="1">L258</f>
        <v>0</v>
      </c>
      <c r="Q257" s="298"/>
    </row>
    <row r="258" spans="1:17">
      <c r="A258" s="325"/>
      <c r="B258" s="590">
        <v>14</v>
      </c>
      <c r="C258" s="355" t="str">
        <f>項目入力!P23</f>
        <v>拠点構内・前路上等</v>
      </c>
      <c r="D258" s="536">
        <f t="shared" si="51"/>
        <v>3</v>
      </c>
      <c r="E258" s="746">
        <f>SUMPRODUCT((事故データ!$AM$4:$AM$364=$C258)*(事故データ!$AE$4:$AE$364=E$243)*(事故データ!$V$4:$V$364=1))</f>
        <v>0</v>
      </c>
      <c r="F258" s="747">
        <f>SUMPRODUCT((事故データ!$AM$4:$AM$364=$C258)*(事故データ!$AE$4:$AE$364=F$243)*(事故データ!$V$4:$V$364=1))</f>
        <v>0</v>
      </c>
      <c r="G258" s="747">
        <f>SUMPRODUCT((事故データ!$AM$4:$AM$364=$C258)*(事故データ!$AE$4:$AE$364=G$243)*(事故データ!$V$4:$V$364=1))</f>
        <v>3</v>
      </c>
      <c r="H258" s="747">
        <f>SUMPRODUCT((事故データ!$AM$4:$AM$364=$C258)*(事故データ!$AE$4:$AE$364=H$243)*(事故データ!$V$4:$V$364=1))</f>
        <v>0</v>
      </c>
      <c r="I258" s="748">
        <f>SUMPRODUCT((事故データ!$AM$4:$AM$364=$C258)*(事故データ!$AE$4:$AE$364=I$243)*(事故データ!$V$4:$V$364=1))</f>
        <v>0</v>
      </c>
      <c r="K258" s="749" t="str">
        <f t="shared" si="52"/>
        <v>下部</v>
      </c>
      <c r="L258" s="422">
        <f ca="1">SUMPRODUCT((事故データ!$AM$4:$AM$364=K$243)*(事故データ!$AT$4:$AT$364=$K258)*(事故データ!$AE$4:$AE$364=L$243)*(事故データ!$V$4:$V$364=1))</f>
        <v>0</v>
      </c>
      <c r="N258" s="298"/>
      <c r="O258" s="298"/>
      <c r="P258" s="298"/>
      <c r="Q258" s="298"/>
    </row>
    <row r="259" spans="1:17">
      <c r="A259" s="325"/>
      <c r="B259" s="590">
        <v>15</v>
      </c>
      <c r="C259" s="355" t="str">
        <f>項目入力!P24</f>
        <v>顧客構内・前路上等</v>
      </c>
      <c r="D259" s="536">
        <f t="shared" si="51"/>
        <v>17</v>
      </c>
      <c r="E259" s="746">
        <f>SUMPRODUCT((事故データ!$AM$4:$AM$364=$C259)*(事故データ!$AE$4:$AE$364=E$243)*(事故データ!$V$4:$V$364=1))</f>
        <v>1</v>
      </c>
      <c r="F259" s="747">
        <f>SUMPRODUCT((事故データ!$AM$4:$AM$364=$C259)*(事故データ!$AE$4:$AE$364=F$243)*(事故データ!$V$4:$V$364=1))</f>
        <v>4</v>
      </c>
      <c r="G259" s="747">
        <f>SUMPRODUCT((事故データ!$AM$4:$AM$364=$C259)*(事故データ!$AE$4:$AE$364=G$243)*(事故データ!$V$4:$V$364=1))</f>
        <v>6</v>
      </c>
      <c r="H259" s="747">
        <f>SUMPRODUCT((事故データ!$AM$4:$AM$364=$C259)*(事故データ!$AE$4:$AE$364=H$243)*(事故データ!$V$4:$V$364=1))</f>
        <v>5</v>
      </c>
      <c r="I259" s="748">
        <f>SUMPRODUCT((事故データ!$AM$4:$AM$364=$C259)*(事故データ!$AE$4:$AE$364=I$243)*(事故データ!$V$4:$V$364=1))</f>
        <v>1</v>
      </c>
      <c r="K259" s="749" t="str">
        <f t="shared" si="52"/>
        <v>その他</v>
      </c>
      <c r="L259" s="422">
        <f ca="1">SUMPRODUCT((事故データ!$AM$4:$AM$364=K$243)*(事故データ!$AT$4:$AT$364=$K259)*(事故データ!$AE$4:$AE$364=L$243)*(事故データ!$V$4:$V$364=1))</f>
        <v>0</v>
      </c>
      <c r="N259" s="298"/>
      <c r="O259" s="309" t="str">
        <f>K259</f>
        <v>その他</v>
      </c>
      <c r="P259" s="306">
        <f ca="1">L259</f>
        <v>0</v>
      </c>
      <c r="Q259" s="298"/>
    </row>
    <row r="260" spans="1:17">
      <c r="A260" s="325"/>
      <c r="B260" s="590">
        <v>16</v>
      </c>
      <c r="C260" s="355" t="str">
        <f>項目入力!P25</f>
        <v>他構内・前路上等</v>
      </c>
      <c r="D260" s="536">
        <f t="shared" si="51"/>
        <v>0</v>
      </c>
      <c r="E260" s="746">
        <f>SUMPRODUCT((事故データ!$AM$4:$AM$364=$C260)*(事故データ!$AE$4:$AE$364=E$243)*(事故データ!$V$4:$V$364=1))</f>
        <v>0</v>
      </c>
      <c r="F260" s="747">
        <f>SUMPRODUCT((事故データ!$AM$4:$AM$364=$C260)*(事故データ!$AE$4:$AE$364=F$243)*(事故データ!$V$4:$V$364=1))</f>
        <v>0</v>
      </c>
      <c r="G260" s="747">
        <f>SUMPRODUCT((事故データ!$AM$4:$AM$364=$C260)*(事故データ!$AE$4:$AE$364=G$243)*(事故データ!$V$4:$V$364=1))</f>
        <v>0</v>
      </c>
      <c r="H260" s="747">
        <f>SUMPRODUCT((事故データ!$AM$4:$AM$364=$C260)*(事故データ!$AE$4:$AE$364=H$243)*(事故データ!$V$4:$V$364=1))</f>
        <v>0</v>
      </c>
      <c r="I260" s="748">
        <f>SUMPRODUCT((事故データ!$AM$4:$AM$364=$C260)*(事故データ!$AE$4:$AE$364=I$243)*(事故データ!$V$4:$V$364=1))</f>
        <v>0</v>
      </c>
      <c r="K260" s="601" t="str">
        <f t="shared" si="52"/>
        <v>不明</v>
      </c>
      <c r="L260" s="431">
        <f ca="1">SUMPRODUCT((事故データ!$AM$4:$AM$364=K$243)*(事故データ!$AT$4:$AT$364=$K260)*(事故データ!$AE$4:$AE$364=L$243)*(事故データ!$V$4:$V$364=1))</f>
        <v>0</v>
      </c>
    </row>
    <row r="261" spans="1:17">
      <c r="A261" s="325"/>
      <c r="B261" s="590">
        <v>17</v>
      </c>
      <c r="C261" s="355" t="str">
        <f>項目入力!P26</f>
        <v>SA･PA</v>
      </c>
      <c r="D261" s="536">
        <f t="shared" si="51"/>
        <v>0</v>
      </c>
      <c r="E261" s="746">
        <f>SUMPRODUCT((事故データ!$AM$4:$AM$364=$C261)*(事故データ!$AE$4:$AE$364=E$243)*(事故データ!$V$4:$V$364=1))</f>
        <v>0</v>
      </c>
      <c r="F261" s="747">
        <f>SUMPRODUCT((事故データ!$AM$4:$AM$364=$C261)*(事故データ!$AE$4:$AE$364=F$243)*(事故データ!$V$4:$V$364=1))</f>
        <v>0</v>
      </c>
      <c r="G261" s="747">
        <f>SUMPRODUCT((事故データ!$AM$4:$AM$364=$C261)*(事故データ!$AE$4:$AE$364=G$243)*(事故データ!$V$4:$V$364=1))</f>
        <v>0</v>
      </c>
      <c r="H261" s="747">
        <f>SUMPRODUCT((事故データ!$AM$4:$AM$364=$C261)*(事故データ!$AE$4:$AE$364=H$243)*(事故データ!$V$4:$V$364=1))</f>
        <v>0</v>
      </c>
      <c r="I261" s="748">
        <f>SUMPRODUCT((事故データ!$AM$4:$AM$364=$C261)*(事故データ!$AE$4:$AE$364=I$243)*(事故データ!$V$4:$V$364=1))</f>
        <v>0</v>
      </c>
    </row>
    <row r="262" spans="1:17">
      <c r="A262" s="325"/>
      <c r="B262" s="590">
        <v>18</v>
      </c>
      <c r="C262" s="355" t="str">
        <f>項目入力!P27</f>
        <v>駐車場</v>
      </c>
      <c r="D262" s="536">
        <f t="shared" si="51"/>
        <v>0</v>
      </c>
      <c r="E262" s="746">
        <f>SUMPRODUCT((事故データ!$AM$4:$AM$364=$C262)*(事故データ!$AE$4:$AE$364=E$243)*(事故データ!$V$4:$V$364=1))</f>
        <v>0</v>
      </c>
      <c r="F262" s="747">
        <f>SUMPRODUCT((事故データ!$AM$4:$AM$364=$C262)*(事故データ!$AE$4:$AE$364=F$243)*(事故データ!$V$4:$V$364=1))</f>
        <v>0</v>
      </c>
      <c r="G262" s="747">
        <f>SUMPRODUCT((事故データ!$AM$4:$AM$364=$C262)*(事故データ!$AE$4:$AE$364=G$243)*(事故データ!$V$4:$V$364=1))</f>
        <v>0</v>
      </c>
      <c r="H262" s="747">
        <f>SUMPRODUCT((事故データ!$AM$4:$AM$364=$C262)*(事故データ!$AE$4:$AE$364=H$243)*(事故データ!$V$4:$V$364=1))</f>
        <v>0</v>
      </c>
      <c r="I262" s="748">
        <f>SUMPRODUCT((事故データ!$AM$4:$AM$364=$C262)*(事故データ!$AE$4:$AE$364=I$243)*(事故データ!$V$4:$V$364=1))</f>
        <v>0</v>
      </c>
    </row>
    <row r="263" spans="1:17">
      <c r="A263" s="325"/>
      <c r="B263" s="590">
        <v>19</v>
      </c>
      <c r="C263" s="355" t="str">
        <f>項目入力!P28</f>
        <v>踏切</v>
      </c>
      <c r="D263" s="536">
        <f t="shared" si="51"/>
        <v>0</v>
      </c>
      <c r="E263" s="746">
        <f>SUMPRODUCT((事故データ!$AM$4:$AM$364=$C263)*(事故データ!$AE$4:$AE$364=E$243)*(事故データ!$V$4:$V$364=1))</f>
        <v>0</v>
      </c>
      <c r="F263" s="747">
        <f>SUMPRODUCT((事故データ!$AM$4:$AM$364=$C263)*(事故データ!$AE$4:$AE$364=F$243)*(事故データ!$V$4:$V$364=1))</f>
        <v>0</v>
      </c>
      <c r="G263" s="747">
        <f>SUMPRODUCT((事故データ!$AM$4:$AM$364=$C263)*(事故データ!$AE$4:$AE$364=G$243)*(事故データ!$V$4:$V$364=1))</f>
        <v>0</v>
      </c>
      <c r="H263" s="747">
        <f>SUMPRODUCT((事故データ!$AM$4:$AM$364=$C263)*(事故データ!$AE$4:$AE$364=H$243)*(事故データ!$V$4:$V$364=1))</f>
        <v>0</v>
      </c>
      <c r="I263" s="748">
        <f>SUMPRODUCT((事故データ!$AM$4:$AM$364=$C263)*(事故データ!$AE$4:$AE$364=I$243)*(事故データ!$V$4:$V$364=1))</f>
        <v>0</v>
      </c>
    </row>
    <row r="264" spans="1:17">
      <c r="A264" s="325"/>
      <c r="B264" s="590">
        <v>20</v>
      </c>
      <c r="C264" s="355" t="str">
        <f>項目入力!P29</f>
        <v>不明</v>
      </c>
      <c r="D264" s="536">
        <f t="shared" si="51"/>
        <v>0</v>
      </c>
      <c r="E264" s="746">
        <f>SUMPRODUCT((事故データ!$AM$4:$AM$364=$C264)*(事故データ!$AE$4:$AE$364=E$243)*(事故データ!$V$4:$V$364=1))</f>
        <v>0</v>
      </c>
      <c r="F264" s="747">
        <f>SUMPRODUCT((事故データ!$AM$4:$AM$364=$C264)*(事故データ!$AE$4:$AE$364=F$243)*(事故データ!$V$4:$V$364=1))</f>
        <v>0</v>
      </c>
      <c r="G264" s="747">
        <f>SUMPRODUCT((事故データ!$AM$4:$AM$364=$C264)*(事故データ!$AE$4:$AE$364=G$243)*(事故データ!$V$4:$V$364=1))</f>
        <v>0</v>
      </c>
      <c r="H264" s="747">
        <f>SUMPRODUCT((事故データ!$AM$4:$AM$364=$C264)*(事故データ!$AE$4:$AE$364=H$243)*(事故データ!$V$4:$V$364=1))</f>
        <v>0</v>
      </c>
      <c r="I264" s="748">
        <f>SUMPRODUCT((事故データ!$AM$4:$AM$364=$C264)*(事故データ!$AE$4:$AE$364=I$243)*(事故データ!$V$4:$V$364=1))</f>
        <v>0</v>
      </c>
    </row>
    <row r="265" spans="1:17">
      <c r="A265" s="325"/>
      <c r="B265" s="590">
        <v>21</v>
      </c>
      <c r="C265" s="432" t="str">
        <f>項目入力!P30</f>
        <v>予備5</v>
      </c>
      <c r="D265" s="538">
        <f t="shared" si="51"/>
        <v>0</v>
      </c>
      <c r="E265" s="750">
        <f>SUMPRODUCT((事故データ!$AM$4:$AM$364=$C265)*(事故データ!$AE$4:$AE$364=E$243)*(事故データ!$V$4:$V$364=1))</f>
        <v>0</v>
      </c>
      <c r="F265" s="751">
        <f>SUMPRODUCT((事故データ!$AM$4:$AM$364=$C265)*(事故データ!$AE$4:$AE$364=F$243)*(事故データ!$V$4:$V$364=1))</f>
        <v>0</v>
      </c>
      <c r="G265" s="751">
        <f>SUMPRODUCT((事故データ!$AM$4:$AM$364=$C265)*(事故データ!$AE$4:$AE$364=G$243)*(事故データ!$V$4:$V$364=1))</f>
        <v>0</v>
      </c>
      <c r="H265" s="751">
        <f>SUMPRODUCT((事故データ!$AM$4:$AM$364=$C265)*(事故データ!$AE$4:$AE$364=H$243)*(事故データ!$V$4:$V$364=1))</f>
        <v>0</v>
      </c>
      <c r="I265" s="752">
        <f>SUMPRODUCT((事故データ!$AM$4:$AM$364=$C265)*(事故データ!$AE$4:$AE$364=I$243)*(事故データ!$V$4:$V$364=1))</f>
        <v>0</v>
      </c>
    </row>
    <row r="266" spans="1:17">
      <c r="A266" s="5" t="s">
        <v>248</v>
      </c>
    </row>
  </sheetData>
  <mergeCells count="1">
    <mergeCell ref="N73:O73"/>
  </mergeCells>
  <phoneticPr fontId="2"/>
  <conditionalFormatting sqref="I15:I40 E15:H38 L14:Q32 L44:Q60 M84:M91 M131:Q131 L132:Q148">
    <cfRule type="cellIs" dxfId="418" priority="50" operator="between">
      <formula>0</formula>
      <formula>0</formula>
    </cfRule>
  </conditionalFormatting>
  <conditionalFormatting sqref="D15:D38">
    <cfRule type="cellIs" dxfId="417" priority="49" operator="between">
      <formula>0</formula>
      <formula>0</formula>
    </cfRule>
  </conditionalFormatting>
  <conditionalFormatting sqref="E14:I14">
    <cfRule type="cellIs" dxfId="416" priority="48" operator="between">
      <formula>0</formula>
      <formula>0</formula>
    </cfRule>
  </conditionalFormatting>
  <conditionalFormatting sqref="E44:I44">
    <cfRule type="cellIs" dxfId="415" priority="45" operator="between">
      <formula>0</formula>
      <formula>0</formula>
    </cfRule>
  </conditionalFormatting>
  <conditionalFormatting sqref="E45:I67">
    <cfRule type="cellIs" dxfId="414" priority="47" operator="between">
      <formula>0</formula>
      <formula>0</formula>
    </cfRule>
  </conditionalFormatting>
  <conditionalFormatting sqref="D45:D67">
    <cfRule type="cellIs" dxfId="413" priority="46" operator="between">
      <formula>0</formula>
      <formula>0</formula>
    </cfRule>
  </conditionalFormatting>
  <conditionalFormatting sqref="E100:I124">
    <cfRule type="cellIs" dxfId="412" priority="44" operator="between">
      <formula>0</formula>
      <formula>0</formula>
    </cfRule>
  </conditionalFormatting>
  <conditionalFormatting sqref="D99:D124">
    <cfRule type="cellIs" dxfId="411" priority="43" operator="between">
      <formula>0</formula>
      <formula>0</formula>
    </cfRule>
  </conditionalFormatting>
  <conditionalFormatting sqref="E99:I99">
    <cfRule type="cellIs" dxfId="410" priority="42" operator="between">
      <formula>0</formula>
      <formula>0</formula>
    </cfRule>
  </conditionalFormatting>
  <conditionalFormatting sqref="L99:L115">
    <cfRule type="cellIs" dxfId="409" priority="41" operator="between">
      <formula>0</formula>
      <formula>0</formula>
    </cfRule>
  </conditionalFormatting>
  <conditionalFormatting sqref="O99:Q106">
    <cfRule type="cellIs" dxfId="408" priority="40" operator="between">
      <formula>0</formula>
      <formula>0</formula>
    </cfRule>
  </conditionalFormatting>
  <conditionalFormatting sqref="P108:P114">
    <cfRule type="cellIs" dxfId="407" priority="39" operator="between">
      <formula>0</formula>
      <formula>0</formula>
    </cfRule>
  </conditionalFormatting>
  <conditionalFormatting sqref="E132:I132">
    <cfRule type="cellIs" dxfId="406" priority="36" operator="between">
      <formula>0</formula>
      <formula>0</formula>
    </cfRule>
  </conditionalFormatting>
  <conditionalFormatting sqref="E133:I153">
    <cfRule type="cellIs" dxfId="405" priority="38" operator="between">
      <formula>0</formula>
      <formula>0</formula>
    </cfRule>
  </conditionalFormatting>
  <conditionalFormatting sqref="D133:D153">
    <cfRule type="cellIs" dxfId="404" priority="37" operator="between">
      <formula>0</formula>
      <formula>0</formula>
    </cfRule>
  </conditionalFormatting>
  <conditionalFormatting sqref="E161:I186">
    <cfRule type="cellIs" dxfId="403" priority="35" operator="between">
      <formula>0</formula>
      <formula>0</formula>
    </cfRule>
  </conditionalFormatting>
  <conditionalFormatting sqref="D160:D186">
    <cfRule type="cellIs" dxfId="402" priority="34" operator="between">
      <formula>0</formula>
      <formula>0</formula>
    </cfRule>
  </conditionalFormatting>
  <conditionalFormatting sqref="E160:I160">
    <cfRule type="cellIs" dxfId="401" priority="33" operator="between">
      <formula>0</formula>
      <formula>0</formula>
    </cfRule>
  </conditionalFormatting>
  <conditionalFormatting sqref="L160:L176">
    <cfRule type="cellIs" dxfId="400" priority="32" operator="between">
      <formula>0</formula>
      <formula>0</formula>
    </cfRule>
  </conditionalFormatting>
  <conditionalFormatting sqref="O160:Q167">
    <cfRule type="cellIs" dxfId="399" priority="31" operator="between">
      <formula>0</formula>
      <formula>0</formula>
    </cfRule>
  </conditionalFormatting>
  <conditionalFormatting sqref="P169:P175">
    <cfRule type="cellIs" dxfId="398" priority="30" operator="between">
      <formula>0</formula>
      <formula>0</formula>
    </cfRule>
  </conditionalFormatting>
  <conditionalFormatting sqref="E131:I131">
    <cfRule type="cellIs" dxfId="397" priority="29" operator="between">
      <formula>0</formula>
      <formula>0</formula>
    </cfRule>
  </conditionalFormatting>
  <conditionalFormatting sqref="U54:U60">
    <cfRule type="cellIs" dxfId="396" priority="27" operator="between">
      <formula>0</formula>
      <formula>0</formula>
    </cfRule>
  </conditionalFormatting>
  <conditionalFormatting sqref="T45:V52">
    <cfRule type="cellIs" dxfId="395" priority="28" operator="between">
      <formula>0</formula>
      <formula>0</formula>
    </cfRule>
  </conditionalFormatting>
  <conditionalFormatting sqref="O83:O90">
    <cfRule type="cellIs" dxfId="394" priority="23" operator="between">
      <formula>0</formula>
      <formula>0</formula>
    </cfRule>
  </conditionalFormatting>
  <conditionalFormatting sqref="I69">
    <cfRule type="cellIs" dxfId="393" priority="26" operator="between">
      <formula>0</formula>
      <formula>0</formula>
    </cfRule>
  </conditionalFormatting>
  <conditionalFormatting sqref="L75:N82 N74 O74:P81 Q73:Q80">
    <cfRule type="cellIs" dxfId="392" priority="24" operator="between">
      <formula>0</formula>
      <formula>0</formula>
    </cfRule>
  </conditionalFormatting>
  <conditionalFormatting sqref="D74:I90">
    <cfRule type="cellIs" dxfId="391" priority="25" operator="between">
      <formula>0</formula>
      <formula>0</formula>
    </cfRule>
  </conditionalFormatting>
  <conditionalFormatting sqref="L75:L90">
    <cfRule type="cellIs" dxfId="390" priority="22" operator="between">
      <formula>0</formula>
      <formula>0</formula>
    </cfRule>
  </conditionalFormatting>
  <conditionalFormatting sqref="M43:Q43">
    <cfRule type="cellIs" dxfId="389" priority="20" operator="between">
      <formula>0</formula>
      <formula>0</formula>
    </cfRule>
    <cfRule type="cellIs" priority="21" operator="between">
      <formula>0</formula>
      <formula>0</formula>
    </cfRule>
  </conditionalFormatting>
  <conditionalFormatting sqref="U24:U30">
    <cfRule type="cellIs" dxfId="388" priority="18" operator="between">
      <formula>0</formula>
      <formula>0</formula>
    </cfRule>
  </conditionalFormatting>
  <conditionalFormatting sqref="T15:V22">
    <cfRule type="cellIs" dxfId="387" priority="19" operator="between">
      <formula>0</formula>
      <formula>0</formula>
    </cfRule>
  </conditionalFormatting>
  <conditionalFormatting sqref="E73:I73">
    <cfRule type="cellIs" dxfId="386" priority="17" operator="between">
      <formula>0</formula>
      <formula>0</formula>
    </cfRule>
  </conditionalFormatting>
  <conditionalFormatting sqref="E43:I43">
    <cfRule type="cellIs" dxfId="385" priority="16" operator="between">
      <formula>0</formula>
      <formula>0</formula>
    </cfRule>
  </conditionalFormatting>
  <conditionalFormatting sqref="P202:P208">
    <cfRule type="cellIs" dxfId="384" priority="10" operator="between">
      <formula>0</formula>
      <formula>0</formula>
    </cfRule>
  </conditionalFormatting>
  <conditionalFormatting sqref="E194:I237">
    <cfRule type="cellIs" dxfId="383" priority="15" operator="between">
      <formula>0</formula>
      <formula>0</formula>
    </cfRule>
  </conditionalFormatting>
  <conditionalFormatting sqref="D193:D237">
    <cfRule type="cellIs" dxfId="382" priority="14" operator="between">
      <formula>0</formula>
      <formula>0</formula>
    </cfRule>
  </conditionalFormatting>
  <conditionalFormatting sqref="E193:I193">
    <cfRule type="cellIs" dxfId="381" priority="13" operator="between">
      <formula>0</formula>
      <formula>0</formula>
    </cfRule>
  </conditionalFormatting>
  <conditionalFormatting sqref="L193:L209">
    <cfRule type="cellIs" dxfId="380" priority="12" operator="between">
      <formula>0</formula>
      <formula>0</formula>
    </cfRule>
  </conditionalFormatting>
  <conditionalFormatting sqref="O193:Q200">
    <cfRule type="cellIs" dxfId="379" priority="11" operator="between">
      <formula>0</formula>
      <formula>0</formula>
    </cfRule>
  </conditionalFormatting>
  <conditionalFormatting sqref="E245:I265">
    <cfRule type="cellIs" dxfId="378" priority="9" operator="between">
      <formula>0</formula>
      <formula>0</formula>
    </cfRule>
  </conditionalFormatting>
  <conditionalFormatting sqref="D244:D265">
    <cfRule type="cellIs" dxfId="377" priority="8" operator="between">
      <formula>0</formula>
      <formula>0</formula>
    </cfRule>
  </conditionalFormatting>
  <conditionalFormatting sqref="E244:I244">
    <cfRule type="cellIs" dxfId="376" priority="7" operator="between">
      <formula>0</formula>
      <formula>0</formula>
    </cfRule>
  </conditionalFormatting>
  <conditionalFormatting sqref="L244:L260">
    <cfRule type="cellIs" dxfId="375" priority="6" operator="between">
      <formula>0</formula>
      <formula>0</formula>
    </cfRule>
  </conditionalFormatting>
  <conditionalFormatting sqref="O244:Q251">
    <cfRule type="cellIs" dxfId="374" priority="5" operator="between">
      <formula>0</formula>
      <formula>0</formula>
    </cfRule>
  </conditionalFormatting>
  <conditionalFormatting sqref="P253:P259">
    <cfRule type="cellIs" dxfId="373" priority="4" operator="between">
      <formula>0</formula>
      <formula>0</formula>
    </cfRule>
  </conditionalFormatting>
  <conditionalFormatting sqref="AC161:AG185">
    <cfRule type="cellIs" dxfId="372" priority="3" operator="between">
      <formula>0</formula>
      <formula>0</formula>
    </cfRule>
  </conditionalFormatting>
  <conditionalFormatting sqref="AB160:AB185">
    <cfRule type="cellIs" dxfId="371" priority="2" operator="between">
      <formula>0</formula>
      <formula>0</formula>
    </cfRule>
  </conditionalFormatting>
  <conditionalFormatting sqref="AC160:AG160">
    <cfRule type="cellIs" dxfId="370" priority="1" operator="between">
      <formula>0</formula>
      <formula>0</formula>
    </cfRule>
  </conditionalFormatting>
  <hyperlinks>
    <hyperlink ref="C3" location="年代!A60" display="▼年代別×衝突物別 ＆ 衝突部位別×年代別（第一当事者・入力年以降）" xr:uid="{AEEAEEB5-D711-454E-BEED-03C8B5B813AF}"/>
    <hyperlink ref="A187" location="年代!A1" display="▲" xr:uid="{16A7DE0E-5042-4DEB-9C77-A764FF3AEF9A}"/>
    <hyperlink ref="A154" location="年代!A1" display="▲" xr:uid="{90D52491-427A-4FC9-BF7D-C1207F7EEB64}"/>
    <hyperlink ref="A125" location="年代!A1" display="▲" xr:uid="{8A9C216A-C732-45E0-8899-DD2F0BDE7D60}"/>
    <hyperlink ref="A68" location="年代!A1" display="▲" xr:uid="{04F0261D-7D53-4949-8B5B-97F90187F677}"/>
    <hyperlink ref="A39" location="年代!A1" display="▲" xr:uid="{0E4E7B74-154E-4D4E-9C64-0810DECA3695}"/>
    <hyperlink ref="A91" location="年代!A1" display="▲" xr:uid="{C79CB91F-038F-445A-A84A-886BCFF8FBCB}"/>
    <hyperlink ref="A266" location="年代!A1" display="▲" xr:uid="{C8EE74CC-53D3-447E-BE88-78AA52A49BB1}"/>
    <hyperlink ref="C2" location="年代!A12" display="▼年代別×衝突物別 ＆ 衝突部位別×年代別（全体・入力年以降）" xr:uid="{CE1A91B9-11F0-4D24-9380-F3247F3CA059}"/>
    <hyperlink ref="A241" location="年代!A1" display="▲" xr:uid="{D854C13C-9007-41E1-A3EB-5DA0E49D7256}"/>
    <hyperlink ref="C4" location="年代!A70" display="▼年代別(検索)× 衝突部位別（第一当事者・入力年以降）" xr:uid="{20F2BFE9-82CA-4F02-8819-213C1CF9F977}"/>
    <hyperlink ref="C5" location="年代!A98" display="▼年代別×事故形態別＆年代別（検索）（第一当事者・入力年以降）" xr:uid="{B10B55A0-E89E-49E2-8E19-7FCCB1D9E038}"/>
    <hyperlink ref="C6" location="年代!A132" display="▼年代別×衝突物別 ＆ 年代別×衝突部位別（第一当事者・指定年）" xr:uid="{2DB2D55A-D504-4C40-A841-DDC085929AE9}"/>
    <hyperlink ref="C7" location="年代!A160" display="▼年代別×事故形態別 ＆ 衝突部位別（検索）（第一当事者・指定年）" xr:uid="{72498D39-A635-419B-9BB5-E50E8801D542}"/>
    <hyperlink ref="C8" location="年代!A194" display="▼年代別×事故行動別 ＆ 衝突部位別（検索）（第一当事者・入力年以降）" xr:uid="{AFE5A915-DCE1-4CCC-AE9F-E74FC5DCE21A}"/>
    <hyperlink ref="C9" location="年代!A245" display="▼年代別×事故場所別 ＆ 衝突部位別（検索）（第一当事者・入力年以降）" xr:uid="{F1ECBD6C-9DF1-437D-96A8-231A65F7ECAE}"/>
  </hyperlinks>
  <pageMargins left="0.7" right="0.7" top="0.75" bottom="0.75" header="0.3" footer="0.3"/>
  <pageSetup paperSize="9" orientation="portrait" r:id="rId1"/>
  <ignoredErrors>
    <ignoredError sqref="D44 L44 D74 D132 L132" formula="1"/>
  </ignoredError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548A5-E6FC-4C47-AC55-196A01673951}">
  <sheetPr>
    <tabColor rgb="FFFFFF00"/>
  </sheetPr>
  <dimension ref="A2:CP273"/>
  <sheetViews>
    <sheetView zoomScale="90" zoomScaleNormal="90" workbookViewId="0">
      <selection activeCell="U5" sqref="U5"/>
    </sheetView>
  </sheetViews>
  <sheetFormatPr defaultRowHeight="18.75"/>
  <cols>
    <col min="1" max="1" width="7.875" style="326" customWidth="1"/>
    <col min="2" max="2" width="5.375" style="326" customWidth="1"/>
    <col min="3" max="3" width="16.375" style="326" customWidth="1"/>
    <col min="4" max="4" width="6.875" style="326" customWidth="1"/>
    <col min="5" max="8" width="7.5" style="326" customWidth="1"/>
    <col min="9" max="9" width="7.25" style="326" customWidth="1"/>
    <col min="10" max="11" width="8.25" style="326" customWidth="1"/>
    <col min="12" max="12" width="7.375" style="326" customWidth="1"/>
    <col min="13" max="13" width="6.875" style="326" customWidth="1"/>
    <col min="14" max="14" width="10.625" style="326" customWidth="1"/>
    <col min="15" max="16" width="6.875" style="326" customWidth="1"/>
    <col min="17" max="17" width="7.375" style="326" customWidth="1"/>
    <col min="18" max="23" width="7.25" style="326" customWidth="1"/>
    <col min="24" max="29" width="4.875" style="326" customWidth="1"/>
    <col min="30" max="30" width="5.125" style="326" customWidth="1"/>
    <col min="31" max="31" width="5.75" style="326" customWidth="1"/>
    <col min="32" max="32" width="20.125" style="326" customWidth="1"/>
    <col min="33" max="77" width="6.5" style="326" customWidth="1"/>
    <col min="78" max="78" width="3.625" style="326" customWidth="1"/>
    <col min="79" max="79" width="9" style="326"/>
    <col min="80" max="80" width="6.75" style="326" customWidth="1"/>
    <col min="81" max="81" width="6.125" style="326" customWidth="1"/>
    <col min="82" max="83" width="4.75" style="326" customWidth="1"/>
    <col min="84" max="84" width="9" style="326"/>
    <col min="85" max="89" width="4.25" style="326" customWidth="1"/>
    <col min="90" max="90" width="7.375" style="326" customWidth="1"/>
    <col min="91" max="16384" width="9" style="326"/>
  </cols>
  <sheetData>
    <row r="2" spans="2:30">
      <c r="B2" s="326">
        <v>1</v>
      </c>
      <c r="C2" s="1136" t="s">
        <v>1447</v>
      </c>
    </row>
    <row r="3" spans="2:30">
      <c r="B3" s="326">
        <v>2</v>
      </c>
      <c r="C3" s="1136" t="s">
        <v>1448</v>
      </c>
    </row>
    <row r="4" spans="2:30">
      <c r="B4" s="326">
        <v>3</v>
      </c>
      <c r="C4" s="1136" t="s">
        <v>1449</v>
      </c>
    </row>
    <row r="5" spans="2:30">
      <c r="B5" s="326">
        <v>4</v>
      </c>
      <c r="C5" s="1136" t="s">
        <v>1450</v>
      </c>
      <c r="D5" s="325"/>
    </row>
    <row r="6" spans="2:30">
      <c r="B6" s="326">
        <v>5</v>
      </c>
      <c r="C6" s="1136" t="s">
        <v>1451</v>
      </c>
      <c r="J6" s="325" t="s">
        <v>1457</v>
      </c>
    </row>
    <row r="7" spans="2:30">
      <c r="B7" s="326">
        <v>6</v>
      </c>
      <c r="C7" s="1136" t="s">
        <v>1452</v>
      </c>
      <c r="J7" s="325" t="s">
        <v>1458</v>
      </c>
    </row>
    <row r="8" spans="2:30">
      <c r="B8" s="326">
        <v>7</v>
      </c>
      <c r="C8" s="1136" t="s">
        <v>1709</v>
      </c>
      <c r="J8" s="325"/>
    </row>
    <row r="9" spans="2:30">
      <c r="B9" s="326">
        <v>8</v>
      </c>
      <c r="C9" s="1136" t="s">
        <v>1710</v>
      </c>
      <c r="J9" s="325"/>
    </row>
    <row r="12" spans="2:30">
      <c r="B12" s="1130">
        <v>1</v>
      </c>
      <c r="C12" s="298" t="s">
        <v>1336</v>
      </c>
      <c r="D12" s="298"/>
      <c r="E12" s="298"/>
      <c r="F12" s="298"/>
      <c r="G12" s="298"/>
      <c r="H12" s="298"/>
      <c r="I12" s="298"/>
      <c r="J12" s="298"/>
      <c r="K12" s="298"/>
      <c r="L12" s="298"/>
      <c r="M12" s="298"/>
      <c r="N12" s="298" t="s">
        <v>1337</v>
      </c>
      <c r="O12" s="298"/>
      <c r="P12" s="298"/>
      <c r="Q12" s="298"/>
      <c r="R12" s="298"/>
      <c r="S12" s="298"/>
      <c r="T12" s="298"/>
      <c r="U12" s="298"/>
      <c r="V12" s="298"/>
      <c r="W12" s="298"/>
    </row>
    <row r="13" spans="2:30" ht="27.75" customHeight="1">
      <c r="C13" s="541" t="s">
        <v>6</v>
      </c>
      <c r="D13" s="585" t="s">
        <v>1435</v>
      </c>
      <c r="E13" s="919">
        <v>0</v>
      </c>
      <c r="F13" s="920">
        <v>1</v>
      </c>
      <c r="G13" s="920">
        <v>2</v>
      </c>
      <c r="H13" s="921">
        <v>3</v>
      </c>
      <c r="I13" s="922">
        <v>5</v>
      </c>
      <c r="J13" s="920">
        <v>10</v>
      </c>
      <c r="K13" s="920">
        <v>20</v>
      </c>
      <c r="L13" s="923">
        <v>30</v>
      </c>
      <c r="M13" s="298"/>
      <c r="N13" s="579" t="s">
        <v>6</v>
      </c>
      <c r="O13" s="376" t="s">
        <v>1435</v>
      </c>
      <c r="P13" s="914">
        <v>0</v>
      </c>
      <c r="Q13" s="915">
        <v>1</v>
      </c>
      <c r="R13" s="915">
        <v>2</v>
      </c>
      <c r="S13" s="916">
        <v>3</v>
      </c>
      <c r="T13" s="917">
        <v>5</v>
      </c>
      <c r="U13" s="915">
        <v>10</v>
      </c>
      <c r="V13" s="915">
        <v>20</v>
      </c>
      <c r="W13" s="918">
        <v>30</v>
      </c>
    </row>
    <row r="14" spans="2:30">
      <c r="C14" s="339" t="s">
        <v>327</v>
      </c>
      <c r="D14" s="691">
        <f>SUM(D15:D36)</f>
        <v>31</v>
      </c>
      <c r="E14" s="692">
        <f t="shared" ref="E14:L14" si="0">SUM(E15:E36)</f>
        <v>7</v>
      </c>
      <c r="F14" s="692">
        <f t="shared" si="0"/>
        <v>3</v>
      </c>
      <c r="G14" s="692">
        <f t="shared" si="0"/>
        <v>4</v>
      </c>
      <c r="H14" s="692">
        <f t="shared" si="0"/>
        <v>5</v>
      </c>
      <c r="I14" s="692">
        <f t="shared" si="0"/>
        <v>3</v>
      </c>
      <c r="J14" s="692">
        <f t="shared" si="0"/>
        <v>5</v>
      </c>
      <c r="K14" s="692">
        <f t="shared" si="0"/>
        <v>3</v>
      </c>
      <c r="L14" s="693">
        <f t="shared" si="0"/>
        <v>1</v>
      </c>
      <c r="M14" s="298"/>
      <c r="N14" s="388" t="s">
        <v>310</v>
      </c>
      <c r="O14" s="338">
        <f>SUM(O15:O30)</f>
        <v>31</v>
      </c>
      <c r="P14" s="389">
        <f t="shared" ref="P14:W14" si="1">SUM(P15:P30)</f>
        <v>7</v>
      </c>
      <c r="Q14" s="391">
        <f t="shared" si="1"/>
        <v>3</v>
      </c>
      <c r="R14" s="391">
        <f t="shared" si="1"/>
        <v>4</v>
      </c>
      <c r="S14" s="391">
        <f t="shared" si="1"/>
        <v>5</v>
      </c>
      <c r="T14" s="391">
        <f t="shared" si="1"/>
        <v>3</v>
      </c>
      <c r="U14" s="391">
        <f t="shared" si="1"/>
        <v>5</v>
      </c>
      <c r="V14" s="391">
        <f t="shared" si="1"/>
        <v>3</v>
      </c>
      <c r="W14" s="440">
        <f t="shared" si="1"/>
        <v>1</v>
      </c>
      <c r="Y14" s="298"/>
      <c r="AA14" s="696" t="s">
        <v>1179</v>
      </c>
      <c r="AB14" s="298"/>
      <c r="AC14" s="298"/>
      <c r="AD14" s="298"/>
    </row>
    <row r="15" spans="2:30">
      <c r="C15" s="343" t="str">
        <f>項目入力!U10</f>
        <v>車</v>
      </c>
      <c r="D15" s="697">
        <f>COUNTIF(事故データ!$AU$4:$AU$364,C15)</f>
        <v>10</v>
      </c>
      <c r="E15" s="415">
        <f>SUMPRODUCT((事故データ!$AU$4:$AU$364=$C15)*(事故データ!$AH$4:$AH$364=E$13))</f>
        <v>0</v>
      </c>
      <c r="F15" s="415">
        <f>SUMPRODUCT((事故データ!$AU$4:$AU$364=$C15)*(事故データ!$AH$4:$AH$364=F$13))</f>
        <v>1</v>
      </c>
      <c r="G15" s="415">
        <f>SUMPRODUCT((事故データ!$AU$4:$AU$364=$C15)*(事故データ!$AH$4:$AH$364=G$13))</f>
        <v>3</v>
      </c>
      <c r="H15" s="415">
        <f>SUMPRODUCT((事故データ!$AU$4:$AU$364=$C15)*(事故データ!$AH$4:$AH$364=H$13))</f>
        <v>2</v>
      </c>
      <c r="I15" s="796">
        <f>SUMPRODUCT((事故データ!$AU$4:$AU$364=$C15)*(事故データ!$AH$4:$AH$364=I$13))</f>
        <v>1</v>
      </c>
      <c r="J15" s="796">
        <f>SUMPRODUCT((事故データ!$AU$4:$AU$364=$C15)*(事故データ!$AH$4:$AH$364=J$13))</f>
        <v>2</v>
      </c>
      <c r="K15" s="796">
        <f>SUMPRODUCT((事故データ!$AU$4:$AU$364=$C15)*(事故データ!$AH$4:$AH$364=K$13))</f>
        <v>1</v>
      </c>
      <c r="L15" s="450">
        <f>SUMPRODUCT((事故データ!$AU$4:$AU$364=$C15)*(事故データ!$AH$4:$AH$364=L$13))</f>
        <v>0</v>
      </c>
      <c r="M15" s="298"/>
      <c r="N15" s="591" t="str">
        <f>項目入力!AA10</f>
        <v>前部左角</v>
      </c>
      <c r="O15" s="347">
        <f t="shared" ref="O15:O30" si="2">SUM(P15:W15)</f>
        <v>0</v>
      </c>
      <c r="P15" s="348">
        <f>SUMPRODUCT((事故データ!$AT$4:$AT$364=$N15)*(事故データ!$AH$4:$AH$364=P$13))</f>
        <v>0</v>
      </c>
      <c r="Q15" s="349">
        <f>SUMPRODUCT((事故データ!$AT$4:$AT$364=$N15)*(事故データ!$AH$4:$AH$364=Q$13))</f>
        <v>0</v>
      </c>
      <c r="R15" s="349">
        <f>SUMPRODUCT((事故データ!$AT$4:$AT$364=$N15)*(事故データ!$AH$4:$AH$364=R$13))</f>
        <v>0</v>
      </c>
      <c r="S15" s="349">
        <f>SUMPRODUCT((事故データ!$AT$4:$AT$364=$N15)*(事故データ!$AH$4:$AH$364=S$13))</f>
        <v>0</v>
      </c>
      <c r="T15" s="349">
        <f>SUMPRODUCT((事故データ!$AT$4:$AT$364=$N15)*(事故データ!$AH$4:$AH$364=T$13))</f>
        <v>0</v>
      </c>
      <c r="U15" s="349">
        <f>SUMPRODUCT((事故データ!$AT$4:$AT$364=$N15)*(事故データ!$AH$4:$AH$364=U$13))</f>
        <v>0</v>
      </c>
      <c r="V15" s="349">
        <f>SUMPRODUCT((事故データ!$AT$4:$AT$364=$N15)*(事故データ!$AH$4:$AH$364=V$13))</f>
        <v>0</v>
      </c>
      <c r="W15" s="441">
        <f>SUMPRODUCT((事故データ!$AT$4:$AT$364=$N15)*(事故データ!$AH$4:$AH$364=W$13))</f>
        <v>0</v>
      </c>
      <c r="Y15" s="298"/>
      <c r="Z15" s="306">
        <f>O15</f>
        <v>0</v>
      </c>
      <c r="AA15" s="299">
        <f>O16</f>
        <v>3</v>
      </c>
      <c r="AB15" s="307">
        <f>O17</f>
        <v>2</v>
      </c>
      <c r="AC15" s="298"/>
      <c r="AD15" s="298"/>
    </row>
    <row r="16" spans="2:30">
      <c r="C16" s="352" t="str">
        <f>項目入力!U11</f>
        <v>単車</v>
      </c>
      <c r="D16" s="699">
        <f>COUNTIF(事故データ!$AU$4:$AU$364,C16)</f>
        <v>0</v>
      </c>
      <c r="E16" s="358">
        <f>SUMPRODUCT((事故データ!$AU$4:$AU$364=$C16)*(事故データ!$AH$4:$AH$364=E$13))</f>
        <v>0</v>
      </c>
      <c r="F16" s="358">
        <f>SUMPRODUCT((事故データ!$AU$4:$AU$364=$C16)*(事故データ!$AH$4:$AH$364=F$13))</f>
        <v>0</v>
      </c>
      <c r="G16" s="358">
        <f>SUMPRODUCT((事故データ!$AU$4:$AU$364=$C16)*(事故データ!$AH$4:$AH$364=G$13))</f>
        <v>0</v>
      </c>
      <c r="H16" s="358">
        <f>SUMPRODUCT((事故データ!$AU$4:$AU$364=$C16)*(事故データ!$AH$4:$AH$364=H$13))</f>
        <v>0</v>
      </c>
      <c r="I16" s="562">
        <f>SUMPRODUCT((事故データ!$AU$4:$AU$364=$C16)*(事故データ!$AH$4:$AH$364=I$13))</f>
        <v>0</v>
      </c>
      <c r="J16" s="562">
        <f>SUMPRODUCT((事故データ!$AU$4:$AU$364=$C16)*(事故データ!$AH$4:$AH$364=J$13))</f>
        <v>0</v>
      </c>
      <c r="K16" s="562">
        <f>SUMPRODUCT((事故データ!$AU$4:$AU$364=$C16)*(事故データ!$AH$4:$AH$364=K$13))</f>
        <v>0</v>
      </c>
      <c r="L16" s="442">
        <f>SUMPRODUCT((事故データ!$AU$4:$AU$364=$C16)*(事故データ!$AH$4:$AH$364=L$13))</f>
        <v>0</v>
      </c>
      <c r="M16" s="298"/>
      <c r="N16" s="594" t="str">
        <f>項目入力!AA11</f>
        <v>前部</v>
      </c>
      <c r="O16" s="356">
        <f t="shared" si="2"/>
        <v>3</v>
      </c>
      <c r="P16" s="357">
        <f>SUMPRODUCT((事故データ!$AT$4:$AT$364=$N16)*(事故データ!$AH$4:$AH$364=P$13))</f>
        <v>0</v>
      </c>
      <c r="Q16" s="358">
        <f>SUMPRODUCT((事故データ!$AT$4:$AT$364=$N16)*(事故データ!$AH$4:$AH$364=Q$13))</f>
        <v>0</v>
      </c>
      <c r="R16" s="358">
        <f>SUMPRODUCT((事故データ!$AT$4:$AT$364=$N16)*(事故データ!$AH$4:$AH$364=R$13))</f>
        <v>1</v>
      </c>
      <c r="S16" s="358">
        <f>SUMPRODUCT((事故データ!$AT$4:$AT$364=$N16)*(事故データ!$AH$4:$AH$364=S$13))</f>
        <v>1</v>
      </c>
      <c r="T16" s="358">
        <f>SUMPRODUCT((事故データ!$AT$4:$AT$364=$N16)*(事故データ!$AH$4:$AH$364=T$13))</f>
        <v>0</v>
      </c>
      <c r="U16" s="358">
        <f>SUMPRODUCT((事故データ!$AT$4:$AT$364=$N16)*(事故データ!$AH$4:$AH$364=U$13))</f>
        <v>0</v>
      </c>
      <c r="V16" s="358">
        <f>SUMPRODUCT((事故データ!$AT$4:$AT$364=$N16)*(事故データ!$AH$4:$AH$364=V$13))</f>
        <v>1</v>
      </c>
      <c r="W16" s="442">
        <f>SUMPRODUCT((事故データ!$AT$4:$AT$364=$N16)*(事故データ!$AH$4:$AH$364=W$13))</f>
        <v>0</v>
      </c>
      <c r="Y16" s="298"/>
      <c r="Z16" s="299">
        <f>O21</f>
        <v>1</v>
      </c>
      <c r="AA16" s="298"/>
      <c r="AB16" s="299">
        <f>O24</f>
        <v>1</v>
      </c>
      <c r="AC16" s="298"/>
      <c r="AD16" s="298"/>
    </row>
    <row r="17" spans="3:30">
      <c r="C17" s="352" t="str">
        <f>項目入力!U12</f>
        <v>自転車</v>
      </c>
      <c r="D17" s="699">
        <f>COUNTIF(事故データ!$AU$4:$AU$364,C17)</f>
        <v>0</v>
      </c>
      <c r="E17" s="358">
        <f>SUMPRODUCT((事故データ!$AU$4:$AU$364=$C17)*(事故データ!$AH$4:$AH$364=E$13))</f>
        <v>0</v>
      </c>
      <c r="F17" s="358">
        <f>SUMPRODUCT((事故データ!$AU$4:$AU$364=$C17)*(事故データ!$AH$4:$AH$364=F$13))</f>
        <v>0</v>
      </c>
      <c r="G17" s="358">
        <f>SUMPRODUCT((事故データ!$AU$4:$AU$364=$C17)*(事故データ!$AH$4:$AH$364=G$13))</f>
        <v>0</v>
      </c>
      <c r="H17" s="358">
        <f>SUMPRODUCT((事故データ!$AU$4:$AU$364=$C17)*(事故データ!$AH$4:$AH$364=H$13))</f>
        <v>0</v>
      </c>
      <c r="I17" s="562">
        <f>SUMPRODUCT((事故データ!$AU$4:$AU$364=$C17)*(事故データ!$AH$4:$AH$364=I$13))</f>
        <v>0</v>
      </c>
      <c r="J17" s="562">
        <f>SUMPRODUCT((事故データ!$AU$4:$AU$364=$C17)*(事故データ!$AH$4:$AH$364=J$13))</f>
        <v>0</v>
      </c>
      <c r="K17" s="562">
        <f>SUMPRODUCT((事故データ!$AU$4:$AU$364=$C17)*(事故データ!$AH$4:$AH$364=K$13))</f>
        <v>0</v>
      </c>
      <c r="L17" s="442">
        <f>SUMPRODUCT((事故データ!$AU$4:$AU$364=$C17)*(事故データ!$AH$4:$AH$364=L$13))</f>
        <v>0</v>
      </c>
      <c r="M17" s="298"/>
      <c r="N17" s="594" t="str">
        <f>項目入力!AA12</f>
        <v>前部右角</v>
      </c>
      <c r="O17" s="356">
        <f t="shared" si="2"/>
        <v>2</v>
      </c>
      <c r="P17" s="357">
        <f>SUMPRODUCT((事故データ!$AT$4:$AT$364=$N17)*(事故データ!$AH$4:$AH$364=P$13))</f>
        <v>0</v>
      </c>
      <c r="Q17" s="358">
        <f>SUMPRODUCT((事故データ!$AT$4:$AT$364=$N17)*(事故データ!$AH$4:$AH$364=Q$13))</f>
        <v>0</v>
      </c>
      <c r="R17" s="358">
        <f>SUMPRODUCT((事故データ!$AT$4:$AT$364=$N17)*(事故データ!$AH$4:$AH$364=R$13))</f>
        <v>0</v>
      </c>
      <c r="S17" s="358">
        <f>SUMPRODUCT((事故データ!$AT$4:$AT$364=$N17)*(事故データ!$AH$4:$AH$364=S$13))</f>
        <v>0</v>
      </c>
      <c r="T17" s="358">
        <f>SUMPRODUCT((事故データ!$AT$4:$AT$364=$N17)*(事故データ!$AH$4:$AH$364=T$13))</f>
        <v>0</v>
      </c>
      <c r="U17" s="358">
        <f>SUMPRODUCT((事故データ!$AT$4:$AT$364=$N17)*(事故データ!$AH$4:$AH$364=U$13))</f>
        <v>0</v>
      </c>
      <c r="V17" s="358">
        <f>SUMPRODUCT((事故データ!$AT$4:$AT$364=$N17)*(事故データ!$AH$4:$AH$364=V$13))</f>
        <v>1</v>
      </c>
      <c r="W17" s="442">
        <f>SUMPRODUCT((事故データ!$AT$4:$AT$364=$N17)*(事故データ!$AH$4:$AH$364=W$13))</f>
        <v>1</v>
      </c>
      <c r="Y17" s="298"/>
      <c r="Z17" s="310"/>
      <c r="AA17" s="298"/>
      <c r="AB17" s="310"/>
      <c r="AC17" s="298"/>
      <c r="AD17" s="298"/>
    </row>
    <row r="18" spans="3:30">
      <c r="C18" s="352" t="str">
        <f>項目入力!U13</f>
        <v>歩行者</v>
      </c>
      <c r="D18" s="699">
        <f>COUNTIF(事故データ!$AU$4:$AU$364,C18)</f>
        <v>0</v>
      </c>
      <c r="E18" s="358">
        <f>SUMPRODUCT((事故データ!$AU$4:$AU$364=$C18)*(事故データ!$AH$4:$AH$364=E$13))</f>
        <v>0</v>
      </c>
      <c r="F18" s="358">
        <f>SUMPRODUCT((事故データ!$AU$4:$AU$364=$C18)*(事故データ!$AH$4:$AH$364=F$13))</f>
        <v>0</v>
      </c>
      <c r="G18" s="358">
        <f>SUMPRODUCT((事故データ!$AU$4:$AU$364=$C18)*(事故データ!$AH$4:$AH$364=G$13))</f>
        <v>0</v>
      </c>
      <c r="H18" s="358">
        <f>SUMPRODUCT((事故データ!$AU$4:$AU$364=$C18)*(事故データ!$AH$4:$AH$364=H$13))</f>
        <v>0</v>
      </c>
      <c r="I18" s="562">
        <f>SUMPRODUCT((事故データ!$AU$4:$AU$364=$C18)*(事故データ!$AH$4:$AH$364=I$13))</f>
        <v>0</v>
      </c>
      <c r="J18" s="562">
        <f>SUMPRODUCT((事故データ!$AU$4:$AU$364=$C18)*(事故データ!$AH$4:$AH$364=J$13))</f>
        <v>0</v>
      </c>
      <c r="K18" s="562">
        <f>SUMPRODUCT((事故データ!$AU$4:$AU$364=$C18)*(事故データ!$AH$4:$AH$364=K$13))</f>
        <v>0</v>
      </c>
      <c r="L18" s="442">
        <f>SUMPRODUCT((事故データ!$AU$4:$AU$364=$C18)*(事故データ!$AH$4:$AH$364=L$13))</f>
        <v>0</v>
      </c>
      <c r="M18" s="298"/>
      <c r="N18" s="594" t="str">
        <f>項目入力!AA13</f>
        <v>後部左角</v>
      </c>
      <c r="O18" s="356">
        <f t="shared" si="2"/>
        <v>4</v>
      </c>
      <c r="P18" s="357">
        <f>SUMPRODUCT((事故データ!$AT$4:$AT$364=$N18)*(事故データ!$AH$4:$AH$364=P$13))</f>
        <v>0</v>
      </c>
      <c r="Q18" s="358">
        <f>SUMPRODUCT((事故データ!$AT$4:$AT$364=$N18)*(事故データ!$AH$4:$AH$364=Q$13))</f>
        <v>0</v>
      </c>
      <c r="R18" s="358">
        <f>SUMPRODUCT((事故データ!$AT$4:$AT$364=$N18)*(事故データ!$AH$4:$AH$364=R$13))</f>
        <v>0</v>
      </c>
      <c r="S18" s="358">
        <f>SUMPRODUCT((事故データ!$AT$4:$AT$364=$N18)*(事故データ!$AH$4:$AH$364=S$13))</f>
        <v>2</v>
      </c>
      <c r="T18" s="358">
        <f>SUMPRODUCT((事故データ!$AT$4:$AT$364=$N18)*(事故データ!$AH$4:$AH$364=T$13))</f>
        <v>1</v>
      </c>
      <c r="U18" s="358">
        <f>SUMPRODUCT((事故データ!$AT$4:$AT$364=$N18)*(事故データ!$AH$4:$AH$364=U$13))</f>
        <v>1</v>
      </c>
      <c r="V18" s="358">
        <f>SUMPRODUCT((事故データ!$AT$4:$AT$364=$N18)*(事故データ!$AH$4:$AH$364=V$13))</f>
        <v>0</v>
      </c>
      <c r="W18" s="442">
        <f>SUMPRODUCT((事故データ!$AT$4:$AT$364=$N18)*(事故データ!$AH$4:$AH$364=W$13))</f>
        <v>0</v>
      </c>
      <c r="Y18" s="298"/>
      <c r="Z18" s="310"/>
      <c r="AA18" s="298"/>
      <c r="AB18" s="310"/>
      <c r="AC18" s="298"/>
      <c r="AD18" s="298"/>
    </row>
    <row r="19" spans="3:30">
      <c r="C19" s="352" t="str">
        <f>項目入力!U14</f>
        <v>施設設置物</v>
      </c>
      <c r="D19" s="699">
        <f>COUNTIF(事故データ!$AU$4:$AU$364,C19)</f>
        <v>2</v>
      </c>
      <c r="E19" s="358">
        <f>SUMPRODUCT((事故データ!$AU$4:$AU$364=$C19)*(事故データ!$AH$4:$AH$364=E$13))</f>
        <v>1</v>
      </c>
      <c r="F19" s="358">
        <f>SUMPRODUCT((事故データ!$AU$4:$AU$364=$C19)*(事故データ!$AH$4:$AH$364=F$13))</f>
        <v>0</v>
      </c>
      <c r="G19" s="358">
        <f>SUMPRODUCT((事故データ!$AU$4:$AU$364=$C19)*(事故データ!$AH$4:$AH$364=G$13))</f>
        <v>0</v>
      </c>
      <c r="H19" s="358">
        <f>SUMPRODUCT((事故データ!$AU$4:$AU$364=$C19)*(事故データ!$AH$4:$AH$364=H$13))</f>
        <v>1</v>
      </c>
      <c r="I19" s="562">
        <f>SUMPRODUCT((事故データ!$AU$4:$AU$364=$C19)*(事故データ!$AH$4:$AH$364=I$13))</f>
        <v>0</v>
      </c>
      <c r="J19" s="562">
        <f>SUMPRODUCT((事故データ!$AU$4:$AU$364=$C19)*(事故データ!$AH$4:$AH$364=J$13))</f>
        <v>0</v>
      </c>
      <c r="K19" s="562">
        <f>SUMPRODUCT((事故データ!$AU$4:$AU$364=$C19)*(事故データ!$AH$4:$AH$364=K$13))</f>
        <v>0</v>
      </c>
      <c r="L19" s="442">
        <f>SUMPRODUCT((事故データ!$AU$4:$AU$364=$C19)*(事故データ!$AH$4:$AH$364=L$13))</f>
        <v>0</v>
      </c>
      <c r="M19" s="298"/>
      <c r="N19" s="594" t="str">
        <f>項目入力!AA14</f>
        <v>後部</v>
      </c>
      <c r="O19" s="356">
        <f t="shared" si="2"/>
        <v>2</v>
      </c>
      <c r="P19" s="357">
        <f>SUMPRODUCT((事故データ!$AT$4:$AT$364=$N19)*(事故データ!$AH$4:$AH$364=P$13))</f>
        <v>1</v>
      </c>
      <c r="Q19" s="358">
        <f>SUMPRODUCT((事故データ!$AT$4:$AT$364=$N19)*(事故データ!$AH$4:$AH$364=Q$13))</f>
        <v>0</v>
      </c>
      <c r="R19" s="358">
        <f>SUMPRODUCT((事故データ!$AT$4:$AT$364=$N19)*(事故データ!$AH$4:$AH$364=R$13))</f>
        <v>0</v>
      </c>
      <c r="S19" s="358">
        <f>SUMPRODUCT((事故データ!$AT$4:$AT$364=$N19)*(事故データ!$AH$4:$AH$364=S$13))</f>
        <v>0</v>
      </c>
      <c r="T19" s="358">
        <f>SUMPRODUCT((事故データ!$AT$4:$AT$364=$N19)*(事故データ!$AH$4:$AH$364=T$13))</f>
        <v>0</v>
      </c>
      <c r="U19" s="358">
        <f>SUMPRODUCT((事故データ!$AT$4:$AT$364=$N19)*(事故データ!$AH$4:$AH$364=U$13))</f>
        <v>1</v>
      </c>
      <c r="V19" s="358">
        <f>SUMPRODUCT((事故データ!$AT$4:$AT$364=$N19)*(事故データ!$AH$4:$AH$364=V$13))</f>
        <v>0</v>
      </c>
      <c r="W19" s="442">
        <f>SUMPRODUCT((事故データ!$AT$4:$AT$364=$N19)*(事故データ!$AH$4:$AH$364=W$13))</f>
        <v>0</v>
      </c>
      <c r="Y19" s="298"/>
      <c r="Z19" s="299">
        <f>O22</f>
        <v>5</v>
      </c>
      <c r="AA19" s="298"/>
      <c r="AB19" s="299">
        <f>O25</f>
        <v>0</v>
      </c>
      <c r="AC19" s="298"/>
      <c r="AD19" s="298"/>
    </row>
    <row r="20" spans="3:30">
      <c r="C20" s="352" t="str">
        <f>項目入力!U15</f>
        <v>門扉・家屋等</v>
      </c>
      <c r="D20" s="699">
        <f>COUNTIF(事故データ!$AU$4:$AU$364,C20)</f>
        <v>1</v>
      </c>
      <c r="E20" s="358">
        <f>SUMPRODUCT((事故データ!$AU$4:$AU$364=$C20)*(事故データ!$AH$4:$AH$364=E$13))</f>
        <v>0</v>
      </c>
      <c r="F20" s="358">
        <f>SUMPRODUCT((事故データ!$AU$4:$AU$364=$C20)*(事故データ!$AH$4:$AH$364=F$13))</f>
        <v>0</v>
      </c>
      <c r="G20" s="358">
        <f>SUMPRODUCT((事故データ!$AU$4:$AU$364=$C20)*(事故データ!$AH$4:$AH$364=G$13))</f>
        <v>0</v>
      </c>
      <c r="H20" s="358">
        <f>SUMPRODUCT((事故データ!$AU$4:$AU$364=$C20)*(事故データ!$AH$4:$AH$364=H$13))</f>
        <v>0</v>
      </c>
      <c r="I20" s="562">
        <f>SUMPRODUCT((事故データ!$AU$4:$AU$364=$C20)*(事故データ!$AH$4:$AH$364=I$13))</f>
        <v>1</v>
      </c>
      <c r="J20" s="562">
        <f>SUMPRODUCT((事故データ!$AU$4:$AU$364=$C20)*(事故データ!$AH$4:$AH$364=J$13))</f>
        <v>0</v>
      </c>
      <c r="K20" s="562">
        <f>SUMPRODUCT((事故データ!$AU$4:$AU$364=$C20)*(事故データ!$AH$4:$AH$364=K$13))</f>
        <v>0</v>
      </c>
      <c r="L20" s="442">
        <f>SUMPRODUCT((事故データ!$AU$4:$AU$364=$C20)*(事故データ!$AH$4:$AH$364=L$13))</f>
        <v>0</v>
      </c>
      <c r="M20" s="298"/>
      <c r="N20" s="594" t="str">
        <f>項目入力!AA15</f>
        <v>後部右角</v>
      </c>
      <c r="O20" s="356">
        <f t="shared" si="2"/>
        <v>7</v>
      </c>
      <c r="P20" s="357">
        <f>SUMPRODUCT((事故データ!$AT$4:$AT$364=$N20)*(事故データ!$AH$4:$AH$364=P$13))</f>
        <v>3</v>
      </c>
      <c r="Q20" s="358">
        <f>SUMPRODUCT((事故データ!$AT$4:$AT$364=$N20)*(事故データ!$AH$4:$AH$364=Q$13))</f>
        <v>0</v>
      </c>
      <c r="R20" s="358">
        <f>SUMPRODUCT((事故データ!$AT$4:$AT$364=$N20)*(事故データ!$AH$4:$AH$364=R$13))</f>
        <v>2</v>
      </c>
      <c r="S20" s="358">
        <f>SUMPRODUCT((事故データ!$AT$4:$AT$364=$N20)*(事故データ!$AH$4:$AH$364=S$13))</f>
        <v>1</v>
      </c>
      <c r="T20" s="358">
        <f>SUMPRODUCT((事故データ!$AT$4:$AT$364=$N20)*(事故データ!$AH$4:$AH$364=T$13))</f>
        <v>0</v>
      </c>
      <c r="U20" s="358">
        <f>SUMPRODUCT((事故データ!$AT$4:$AT$364=$N20)*(事故データ!$AH$4:$AH$364=U$13))</f>
        <v>0</v>
      </c>
      <c r="V20" s="358">
        <f>SUMPRODUCT((事故データ!$AT$4:$AT$364=$N20)*(事故データ!$AH$4:$AH$364=V$13))</f>
        <v>1</v>
      </c>
      <c r="W20" s="442">
        <f>SUMPRODUCT((事故データ!$AT$4:$AT$364=$N20)*(事故データ!$AH$4:$AH$364=W$13))</f>
        <v>0</v>
      </c>
      <c r="Y20" s="298"/>
      <c r="Z20" s="310"/>
      <c r="AA20" s="298"/>
      <c r="AB20" s="310"/>
      <c r="AC20" s="298"/>
      <c r="AD20" s="298"/>
    </row>
    <row r="21" spans="3:30">
      <c r="C21" s="352" t="str">
        <f>項目入力!U16</f>
        <v>ゲートバー</v>
      </c>
      <c r="D21" s="699">
        <f>COUNTIF(事故データ!$AU$4:$AU$364,C21)</f>
        <v>0</v>
      </c>
      <c r="E21" s="358">
        <f>SUMPRODUCT((事故データ!$AU$4:$AU$364=$C21)*(事故データ!$AH$4:$AH$364=E$13))</f>
        <v>0</v>
      </c>
      <c r="F21" s="358">
        <f>SUMPRODUCT((事故データ!$AU$4:$AU$364=$C21)*(事故データ!$AH$4:$AH$364=F$13))</f>
        <v>0</v>
      </c>
      <c r="G21" s="358">
        <f>SUMPRODUCT((事故データ!$AU$4:$AU$364=$C21)*(事故データ!$AH$4:$AH$364=G$13))</f>
        <v>0</v>
      </c>
      <c r="H21" s="358">
        <f>SUMPRODUCT((事故データ!$AU$4:$AU$364=$C21)*(事故データ!$AH$4:$AH$364=H$13))</f>
        <v>0</v>
      </c>
      <c r="I21" s="562">
        <f>SUMPRODUCT((事故データ!$AU$4:$AU$364=$C21)*(事故データ!$AH$4:$AH$364=I$13))</f>
        <v>0</v>
      </c>
      <c r="J21" s="562">
        <f>SUMPRODUCT((事故データ!$AU$4:$AU$364=$C21)*(事故データ!$AH$4:$AH$364=J$13))</f>
        <v>0</v>
      </c>
      <c r="K21" s="562">
        <f>SUMPRODUCT((事故データ!$AU$4:$AU$364=$C21)*(事故データ!$AH$4:$AH$364=K$13))</f>
        <v>0</v>
      </c>
      <c r="L21" s="442">
        <f>SUMPRODUCT((事故データ!$AU$4:$AU$364=$C21)*(事故データ!$AH$4:$AH$364=L$13))</f>
        <v>0</v>
      </c>
      <c r="M21" s="298"/>
      <c r="N21" s="594" t="str">
        <f>項目入力!AA16</f>
        <v>左側面前</v>
      </c>
      <c r="O21" s="356">
        <f t="shared" si="2"/>
        <v>1</v>
      </c>
      <c r="P21" s="357">
        <f>SUMPRODUCT((事故データ!$AT$4:$AT$364=$N21)*(事故データ!$AH$4:$AH$364=P$13))</f>
        <v>0</v>
      </c>
      <c r="Q21" s="358">
        <f>SUMPRODUCT((事故データ!$AT$4:$AT$364=$N21)*(事故データ!$AH$4:$AH$364=Q$13))</f>
        <v>1</v>
      </c>
      <c r="R21" s="358">
        <f>SUMPRODUCT((事故データ!$AT$4:$AT$364=$N21)*(事故データ!$AH$4:$AH$364=R$13))</f>
        <v>0</v>
      </c>
      <c r="S21" s="358">
        <f>SUMPRODUCT((事故データ!$AT$4:$AT$364=$N21)*(事故データ!$AH$4:$AH$364=S$13))</f>
        <v>0</v>
      </c>
      <c r="T21" s="358">
        <f>SUMPRODUCT((事故データ!$AT$4:$AT$364=$N21)*(事故データ!$AH$4:$AH$364=T$13))</f>
        <v>0</v>
      </c>
      <c r="U21" s="358">
        <f>SUMPRODUCT((事故データ!$AT$4:$AT$364=$N21)*(事故データ!$AH$4:$AH$364=U$13))</f>
        <v>0</v>
      </c>
      <c r="V21" s="358">
        <f>SUMPRODUCT((事故データ!$AT$4:$AT$364=$N21)*(事故データ!$AH$4:$AH$364=V$13))</f>
        <v>0</v>
      </c>
      <c r="W21" s="442">
        <f>SUMPRODUCT((事故データ!$AT$4:$AT$364=$N21)*(事故データ!$AH$4:$AH$364=W$13))</f>
        <v>0</v>
      </c>
      <c r="Y21" s="298"/>
      <c r="Z21" s="299">
        <f>O23</f>
        <v>6</v>
      </c>
      <c r="AA21" s="298"/>
      <c r="AB21" s="299">
        <f>O26</f>
        <v>0</v>
      </c>
      <c r="AC21" s="298"/>
      <c r="AD21" s="298"/>
    </row>
    <row r="22" spans="3:30">
      <c r="C22" s="352" t="str">
        <f>項目入力!U17</f>
        <v>チェーン</v>
      </c>
      <c r="D22" s="699">
        <f>COUNTIF(事故データ!$AU$4:$AU$364,C22)</f>
        <v>0</v>
      </c>
      <c r="E22" s="358">
        <f>SUMPRODUCT((事故データ!$AU$4:$AU$364=$C22)*(事故データ!$AH$4:$AH$364=E$13))</f>
        <v>0</v>
      </c>
      <c r="F22" s="358">
        <f>SUMPRODUCT((事故データ!$AU$4:$AU$364=$C22)*(事故データ!$AH$4:$AH$364=F$13))</f>
        <v>0</v>
      </c>
      <c r="G22" s="358">
        <f>SUMPRODUCT((事故データ!$AU$4:$AU$364=$C22)*(事故データ!$AH$4:$AH$364=G$13))</f>
        <v>0</v>
      </c>
      <c r="H22" s="358">
        <f>SUMPRODUCT((事故データ!$AU$4:$AU$364=$C22)*(事故データ!$AH$4:$AH$364=H$13))</f>
        <v>0</v>
      </c>
      <c r="I22" s="562">
        <f>SUMPRODUCT((事故データ!$AU$4:$AU$364=$C22)*(事故データ!$AH$4:$AH$364=I$13))</f>
        <v>0</v>
      </c>
      <c r="J22" s="562">
        <f>SUMPRODUCT((事故データ!$AU$4:$AU$364=$C22)*(事故データ!$AH$4:$AH$364=J$13))</f>
        <v>0</v>
      </c>
      <c r="K22" s="562">
        <f>SUMPRODUCT((事故データ!$AU$4:$AU$364=$C22)*(事故データ!$AH$4:$AH$364=K$13))</f>
        <v>0</v>
      </c>
      <c r="L22" s="442">
        <f>SUMPRODUCT((事故データ!$AU$4:$AU$364=$C22)*(事故データ!$AH$4:$AH$364=L$13))</f>
        <v>0</v>
      </c>
      <c r="M22" s="298"/>
      <c r="N22" s="594" t="str">
        <f>項目入力!AA17</f>
        <v>左側面</v>
      </c>
      <c r="O22" s="356">
        <f t="shared" si="2"/>
        <v>5</v>
      </c>
      <c r="P22" s="357">
        <f>SUMPRODUCT((事故データ!$AT$4:$AT$364=$N22)*(事故データ!$AH$4:$AH$364=P$13))</f>
        <v>1</v>
      </c>
      <c r="Q22" s="358">
        <f>SUMPRODUCT((事故データ!$AT$4:$AT$364=$N22)*(事故データ!$AH$4:$AH$364=Q$13))</f>
        <v>1</v>
      </c>
      <c r="R22" s="358">
        <f>SUMPRODUCT((事故データ!$AT$4:$AT$364=$N22)*(事故データ!$AH$4:$AH$364=R$13))</f>
        <v>1</v>
      </c>
      <c r="S22" s="358">
        <f>SUMPRODUCT((事故データ!$AT$4:$AT$364=$N22)*(事故データ!$AH$4:$AH$364=S$13))</f>
        <v>0</v>
      </c>
      <c r="T22" s="358">
        <f>SUMPRODUCT((事故データ!$AT$4:$AT$364=$N22)*(事故データ!$AH$4:$AH$364=T$13))</f>
        <v>1</v>
      </c>
      <c r="U22" s="358">
        <f>SUMPRODUCT((事故データ!$AT$4:$AT$364=$N22)*(事故データ!$AH$4:$AH$364=U$13))</f>
        <v>1</v>
      </c>
      <c r="V22" s="358">
        <f>SUMPRODUCT((事故データ!$AT$4:$AT$364=$N22)*(事故データ!$AH$4:$AH$364=V$13))</f>
        <v>0</v>
      </c>
      <c r="W22" s="442">
        <f>SUMPRODUCT((事故データ!$AT$4:$AT$364=$N22)*(事故データ!$AH$4:$AH$364=W$13))</f>
        <v>0</v>
      </c>
      <c r="Y22" s="298"/>
      <c r="Z22" s="311">
        <f>O18</f>
        <v>4</v>
      </c>
      <c r="AA22" s="299">
        <f>O19</f>
        <v>2</v>
      </c>
      <c r="AB22" s="307">
        <f>O20</f>
        <v>7</v>
      </c>
      <c r="AC22" s="298"/>
      <c r="AD22" s="298"/>
    </row>
    <row r="23" spans="3:30">
      <c r="C23" s="352" t="str">
        <f>項目入力!U18</f>
        <v>壁・塀等</v>
      </c>
      <c r="D23" s="699">
        <f>COUNTIF(事故データ!$AU$4:$AU$364,C23)</f>
        <v>2</v>
      </c>
      <c r="E23" s="358">
        <f>SUMPRODUCT((事故データ!$AU$4:$AU$364=$C23)*(事故データ!$AH$4:$AH$364=E$13))</f>
        <v>1</v>
      </c>
      <c r="F23" s="358">
        <f>SUMPRODUCT((事故データ!$AU$4:$AU$364=$C23)*(事故データ!$AH$4:$AH$364=F$13))</f>
        <v>0</v>
      </c>
      <c r="G23" s="358">
        <f>SUMPRODUCT((事故データ!$AU$4:$AU$364=$C23)*(事故データ!$AH$4:$AH$364=G$13))</f>
        <v>0</v>
      </c>
      <c r="H23" s="358">
        <f>SUMPRODUCT((事故データ!$AU$4:$AU$364=$C23)*(事故データ!$AH$4:$AH$364=H$13))</f>
        <v>0</v>
      </c>
      <c r="I23" s="562">
        <f>SUMPRODUCT((事故データ!$AU$4:$AU$364=$C23)*(事故データ!$AH$4:$AH$364=I$13))</f>
        <v>0</v>
      </c>
      <c r="J23" s="562">
        <f>SUMPRODUCT((事故データ!$AU$4:$AU$364=$C23)*(事故データ!$AH$4:$AH$364=J$13))</f>
        <v>0</v>
      </c>
      <c r="K23" s="562">
        <f>SUMPRODUCT((事故データ!$AU$4:$AU$364=$C23)*(事故データ!$AH$4:$AH$364=K$13))</f>
        <v>1</v>
      </c>
      <c r="L23" s="442">
        <f>SUMPRODUCT((事故データ!$AU$4:$AU$364=$C23)*(事故データ!$AH$4:$AH$364=L$13))</f>
        <v>0</v>
      </c>
      <c r="M23" s="298"/>
      <c r="N23" s="594" t="str">
        <f>項目入力!AA18</f>
        <v>左側面後</v>
      </c>
      <c r="O23" s="356">
        <f t="shared" si="2"/>
        <v>6</v>
      </c>
      <c r="P23" s="357">
        <f>SUMPRODUCT((事故データ!$AT$4:$AT$364=$N23)*(事故データ!$AH$4:$AH$364=P$13))</f>
        <v>1</v>
      </c>
      <c r="Q23" s="358">
        <f>SUMPRODUCT((事故データ!$AT$4:$AT$364=$N23)*(事故データ!$AH$4:$AH$364=Q$13))</f>
        <v>1</v>
      </c>
      <c r="R23" s="358">
        <f>SUMPRODUCT((事故データ!$AT$4:$AT$364=$N23)*(事故データ!$AH$4:$AH$364=R$13))</f>
        <v>0</v>
      </c>
      <c r="S23" s="358">
        <f>SUMPRODUCT((事故データ!$AT$4:$AT$364=$N23)*(事故データ!$AH$4:$AH$364=S$13))</f>
        <v>1</v>
      </c>
      <c r="T23" s="358">
        <f>SUMPRODUCT((事故データ!$AT$4:$AT$364=$N23)*(事故データ!$AH$4:$AH$364=T$13))</f>
        <v>1</v>
      </c>
      <c r="U23" s="358">
        <f>SUMPRODUCT((事故データ!$AT$4:$AT$364=$N23)*(事故データ!$AH$4:$AH$364=U$13))</f>
        <v>2</v>
      </c>
      <c r="V23" s="358">
        <f>SUMPRODUCT((事故データ!$AT$4:$AT$364=$N23)*(事故データ!$AH$4:$AH$364=V$13))</f>
        <v>0</v>
      </c>
      <c r="W23" s="442">
        <f>SUMPRODUCT((事故データ!$AT$4:$AT$364=$N23)*(事故データ!$AH$4:$AH$364=W$13))</f>
        <v>0</v>
      </c>
      <c r="Y23" s="298"/>
      <c r="Z23" s="298"/>
      <c r="AA23" s="298"/>
      <c r="AB23" s="298"/>
      <c r="AC23" s="298"/>
      <c r="AD23" s="298"/>
    </row>
    <row r="24" spans="3:30">
      <c r="C24" s="352" t="str">
        <f>項目入力!U19</f>
        <v>ガードレール</v>
      </c>
      <c r="D24" s="699">
        <f>COUNTIF(事故データ!$AU$4:$AU$364,C24)</f>
        <v>1</v>
      </c>
      <c r="E24" s="358">
        <f>SUMPRODUCT((事故データ!$AU$4:$AU$364=$C24)*(事故データ!$AH$4:$AH$364=E$13))</f>
        <v>0</v>
      </c>
      <c r="F24" s="358">
        <f>SUMPRODUCT((事故データ!$AU$4:$AU$364=$C24)*(事故データ!$AH$4:$AH$364=F$13))</f>
        <v>0</v>
      </c>
      <c r="G24" s="358">
        <f>SUMPRODUCT((事故データ!$AU$4:$AU$364=$C24)*(事故データ!$AH$4:$AH$364=G$13))</f>
        <v>1</v>
      </c>
      <c r="H24" s="358">
        <f>SUMPRODUCT((事故データ!$AU$4:$AU$364=$C24)*(事故データ!$AH$4:$AH$364=H$13))</f>
        <v>0</v>
      </c>
      <c r="I24" s="562">
        <f>SUMPRODUCT((事故データ!$AU$4:$AU$364=$C24)*(事故データ!$AH$4:$AH$364=I$13))</f>
        <v>0</v>
      </c>
      <c r="J24" s="562">
        <f>SUMPRODUCT((事故データ!$AU$4:$AU$364=$C24)*(事故データ!$AH$4:$AH$364=J$13))</f>
        <v>0</v>
      </c>
      <c r="K24" s="562">
        <f>SUMPRODUCT((事故データ!$AU$4:$AU$364=$C24)*(事故データ!$AH$4:$AH$364=K$13))</f>
        <v>0</v>
      </c>
      <c r="L24" s="442">
        <f>SUMPRODUCT((事故データ!$AU$4:$AU$364=$C24)*(事故データ!$AH$4:$AH$364=L$13))</f>
        <v>0</v>
      </c>
      <c r="M24" s="298"/>
      <c r="N24" s="594" t="str">
        <f>項目入力!AA19</f>
        <v>右側面前</v>
      </c>
      <c r="O24" s="356">
        <f t="shared" si="2"/>
        <v>1</v>
      </c>
      <c r="P24" s="357">
        <f>SUMPRODUCT((事故データ!$AT$4:$AT$364=$N24)*(事故データ!$AH$4:$AH$364=P$13))</f>
        <v>1</v>
      </c>
      <c r="Q24" s="358">
        <f>SUMPRODUCT((事故データ!$AT$4:$AT$364=$N24)*(事故データ!$AH$4:$AH$364=Q$13))</f>
        <v>0</v>
      </c>
      <c r="R24" s="358">
        <f>SUMPRODUCT((事故データ!$AT$4:$AT$364=$N24)*(事故データ!$AH$4:$AH$364=R$13))</f>
        <v>0</v>
      </c>
      <c r="S24" s="358">
        <f>SUMPRODUCT((事故データ!$AT$4:$AT$364=$N24)*(事故データ!$AH$4:$AH$364=S$13))</f>
        <v>0</v>
      </c>
      <c r="T24" s="358">
        <f>SUMPRODUCT((事故データ!$AT$4:$AT$364=$N24)*(事故データ!$AH$4:$AH$364=T$13))</f>
        <v>0</v>
      </c>
      <c r="U24" s="358">
        <f>SUMPRODUCT((事故データ!$AT$4:$AT$364=$N24)*(事故データ!$AH$4:$AH$364=U$13))</f>
        <v>0</v>
      </c>
      <c r="V24" s="358">
        <f>SUMPRODUCT((事故データ!$AT$4:$AT$364=$N24)*(事故データ!$AH$4:$AH$364=V$13))</f>
        <v>0</v>
      </c>
      <c r="W24" s="442">
        <f>SUMPRODUCT((事故データ!$AT$4:$AT$364=$N24)*(事故データ!$AH$4:$AH$364=W$13))</f>
        <v>0</v>
      </c>
      <c r="Y24" s="298"/>
      <c r="Z24" s="309" t="str">
        <f>N27</f>
        <v>上部箱中央</v>
      </c>
      <c r="AA24" s="306">
        <f>O27</f>
        <v>0</v>
      </c>
      <c r="AB24" s="298"/>
      <c r="AC24" s="298"/>
      <c r="AD24" s="298"/>
    </row>
    <row r="25" spans="3:30">
      <c r="C25" s="352" t="str">
        <f>項目入力!U20</f>
        <v>信号・街灯・標識・柱等</v>
      </c>
      <c r="D25" s="699">
        <f>COUNTIF(事故データ!$AU$4:$AU$364,C25)</f>
        <v>2</v>
      </c>
      <c r="E25" s="358">
        <f>SUMPRODUCT((事故データ!$AU$4:$AU$364=$C25)*(事故データ!$AH$4:$AH$364=E$13))</f>
        <v>0</v>
      </c>
      <c r="F25" s="358">
        <f>SUMPRODUCT((事故データ!$AU$4:$AU$364=$C25)*(事故データ!$AH$4:$AH$364=F$13))</f>
        <v>0</v>
      </c>
      <c r="G25" s="358">
        <f>SUMPRODUCT((事故データ!$AU$4:$AU$364=$C25)*(事故データ!$AH$4:$AH$364=G$13))</f>
        <v>0</v>
      </c>
      <c r="H25" s="358">
        <f>SUMPRODUCT((事故データ!$AU$4:$AU$364=$C25)*(事故データ!$AH$4:$AH$364=H$13))</f>
        <v>1</v>
      </c>
      <c r="I25" s="562">
        <f>SUMPRODUCT((事故データ!$AU$4:$AU$364=$C25)*(事故データ!$AH$4:$AH$364=I$13))</f>
        <v>0</v>
      </c>
      <c r="J25" s="562">
        <f>SUMPRODUCT((事故データ!$AU$4:$AU$364=$C25)*(事故データ!$AH$4:$AH$364=J$13))</f>
        <v>0</v>
      </c>
      <c r="K25" s="562">
        <f>SUMPRODUCT((事故データ!$AU$4:$AU$364=$C25)*(事故データ!$AH$4:$AH$364=K$13))</f>
        <v>0</v>
      </c>
      <c r="L25" s="442">
        <f>SUMPRODUCT((事故データ!$AU$4:$AU$364=$C25)*(事故データ!$AH$4:$AH$364=L$13))</f>
        <v>1</v>
      </c>
      <c r="M25" s="298"/>
      <c r="N25" s="594" t="str">
        <f>項目入力!AA20</f>
        <v>右側面</v>
      </c>
      <c r="O25" s="356">
        <f t="shared" si="2"/>
        <v>0</v>
      </c>
      <c r="P25" s="357">
        <f>SUMPRODUCT((事故データ!$AT$4:$AT$364=$N25)*(事故データ!$AH$4:$AH$364=P$13))</f>
        <v>0</v>
      </c>
      <c r="Q25" s="358">
        <f>SUMPRODUCT((事故データ!$AT$4:$AT$364=$N25)*(事故データ!$AH$4:$AH$364=Q$13))</f>
        <v>0</v>
      </c>
      <c r="R25" s="358">
        <f>SUMPRODUCT((事故データ!$AT$4:$AT$364=$N25)*(事故データ!$AH$4:$AH$364=R$13))</f>
        <v>0</v>
      </c>
      <c r="S25" s="358">
        <f>SUMPRODUCT((事故データ!$AT$4:$AT$364=$N25)*(事故データ!$AH$4:$AH$364=S$13))</f>
        <v>0</v>
      </c>
      <c r="T25" s="358">
        <f>SUMPRODUCT((事故データ!$AT$4:$AT$364=$N25)*(事故データ!$AH$4:$AH$364=T$13))</f>
        <v>0</v>
      </c>
      <c r="U25" s="358">
        <f>SUMPRODUCT((事故データ!$AT$4:$AT$364=$N25)*(事故データ!$AH$4:$AH$364=U$13))</f>
        <v>0</v>
      </c>
      <c r="V25" s="358">
        <f>SUMPRODUCT((事故データ!$AT$4:$AT$364=$N25)*(事故データ!$AH$4:$AH$364=V$13))</f>
        <v>0</v>
      </c>
      <c r="W25" s="442">
        <f>SUMPRODUCT((事故データ!$AT$4:$AT$364=$N25)*(事故データ!$AH$4:$AH$364=W$13))</f>
        <v>0</v>
      </c>
      <c r="Y25" s="298"/>
      <c r="Z25" s="298"/>
      <c r="AA25" s="298"/>
      <c r="AB25" s="298"/>
      <c r="AC25" s="298"/>
      <c r="AD25" s="298"/>
    </row>
    <row r="26" spans="3:30">
      <c r="C26" s="352" t="str">
        <f>項目入力!U21</f>
        <v>柵・フェンス</v>
      </c>
      <c r="D26" s="699">
        <f>COUNTIF(事故データ!$AU$4:$AU$364,C26)</f>
        <v>3</v>
      </c>
      <c r="E26" s="358">
        <f>SUMPRODUCT((事故データ!$AU$4:$AU$364=$C26)*(事故データ!$AH$4:$AH$364=E$13))</f>
        <v>1</v>
      </c>
      <c r="F26" s="358">
        <f>SUMPRODUCT((事故データ!$AU$4:$AU$364=$C26)*(事故データ!$AH$4:$AH$364=F$13))</f>
        <v>1</v>
      </c>
      <c r="G26" s="358">
        <f>SUMPRODUCT((事故データ!$AU$4:$AU$364=$C26)*(事故データ!$AH$4:$AH$364=G$13))</f>
        <v>0</v>
      </c>
      <c r="H26" s="358">
        <f>SUMPRODUCT((事故データ!$AU$4:$AU$364=$C26)*(事故データ!$AH$4:$AH$364=H$13))</f>
        <v>0</v>
      </c>
      <c r="I26" s="562">
        <f>SUMPRODUCT((事故データ!$AU$4:$AU$364=$C26)*(事故データ!$AH$4:$AH$364=I$13))</f>
        <v>0</v>
      </c>
      <c r="J26" s="562">
        <f>SUMPRODUCT((事故データ!$AU$4:$AU$364=$C26)*(事故データ!$AH$4:$AH$364=J$13))</f>
        <v>1</v>
      </c>
      <c r="K26" s="562">
        <f>SUMPRODUCT((事故データ!$AU$4:$AU$364=$C26)*(事故データ!$AH$4:$AH$364=K$13))</f>
        <v>0</v>
      </c>
      <c r="L26" s="442">
        <f>SUMPRODUCT((事故データ!$AU$4:$AU$364=$C26)*(事故データ!$AH$4:$AH$364=L$13))</f>
        <v>0</v>
      </c>
      <c r="M26" s="298"/>
      <c r="N26" s="594" t="str">
        <f>項目入力!AA21</f>
        <v>右側面後</v>
      </c>
      <c r="O26" s="356">
        <f t="shared" si="2"/>
        <v>0</v>
      </c>
      <c r="P26" s="357">
        <f>SUMPRODUCT((事故データ!$AT$4:$AT$364=$N26)*(事故データ!$AH$4:$AH$364=P$13))</f>
        <v>0</v>
      </c>
      <c r="Q26" s="358">
        <f>SUMPRODUCT((事故データ!$AT$4:$AT$364=$N26)*(事故データ!$AH$4:$AH$364=Q$13))</f>
        <v>0</v>
      </c>
      <c r="R26" s="358">
        <f>SUMPRODUCT((事故データ!$AT$4:$AT$364=$N26)*(事故データ!$AH$4:$AH$364=R$13))</f>
        <v>0</v>
      </c>
      <c r="S26" s="358">
        <f>SUMPRODUCT((事故データ!$AT$4:$AT$364=$N26)*(事故データ!$AH$4:$AH$364=S$13))</f>
        <v>0</v>
      </c>
      <c r="T26" s="358">
        <f>SUMPRODUCT((事故データ!$AT$4:$AT$364=$N26)*(事故データ!$AH$4:$AH$364=T$13))</f>
        <v>0</v>
      </c>
      <c r="U26" s="358">
        <f>SUMPRODUCT((事故データ!$AT$4:$AT$364=$N26)*(事故データ!$AH$4:$AH$364=U$13))</f>
        <v>0</v>
      </c>
      <c r="V26" s="358">
        <f>SUMPRODUCT((事故データ!$AT$4:$AT$364=$N26)*(事故データ!$AH$4:$AH$364=V$13))</f>
        <v>0</v>
      </c>
      <c r="W26" s="442">
        <f>SUMPRODUCT((事故データ!$AT$4:$AT$364=$N26)*(事故データ!$AH$4:$AH$364=W$13))</f>
        <v>0</v>
      </c>
      <c r="Y26" s="298"/>
      <c r="Z26" s="298"/>
      <c r="AA26" s="298"/>
      <c r="AB26" s="298"/>
      <c r="AC26" s="298"/>
      <c r="AD26" s="298"/>
    </row>
    <row r="27" spans="3:30">
      <c r="C27" s="352" t="str">
        <f>項目入力!U22</f>
        <v>ポール</v>
      </c>
      <c r="D27" s="699">
        <f>COUNTIF(事故データ!$AU$4:$AU$364,C27)</f>
        <v>3</v>
      </c>
      <c r="E27" s="358">
        <f>SUMPRODUCT((事故データ!$AU$4:$AU$364=$C27)*(事故データ!$AH$4:$AH$364=E$13))</f>
        <v>2</v>
      </c>
      <c r="F27" s="358">
        <f>SUMPRODUCT((事故データ!$AU$4:$AU$364=$C27)*(事故データ!$AH$4:$AH$364=F$13))</f>
        <v>0</v>
      </c>
      <c r="G27" s="358">
        <f>SUMPRODUCT((事故データ!$AU$4:$AU$364=$C27)*(事故データ!$AH$4:$AH$364=G$13))</f>
        <v>0</v>
      </c>
      <c r="H27" s="358">
        <f>SUMPRODUCT((事故データ!$AU$4:$AU$364=$C27)*(事故データ!$AH$4:$AH$364=H$13))</f>
        <v>0</v>
      </c>
      <c r="I27" s="562">
        <f>SUMPRODUCT((事故データ!$AU$4:$AU$364=$C27)*(事故データ!$AH$4:$AH$364=I$13))</f>
        <v>0</v>
      </c>
      <c r="J27" s="562">
        <f>SUMPRODUCT((事故データ!$AU$4:$AU$364=$C27)*(事故データ!$AH$4:$AH$364=J$13))</f>
        <v>0</v>
      </c>
      <c r="K27" s="562">
        <f>SUMPRODUCT((事故データ!$AU$4:$AU$364=$C27)*(事故データ!$AH$4:$AH$364=K$13))</f>
        <v>1</v>
      </c>
      <c r="L27" s="442">
        <f>SUMPRODUCT((事故データ!$AU$4:$AU$364=$C27)*(事故データ!$AH$4:$AH$364=L$13))</f>
        <v>0</v>
      </c>
      <c r="M27" s="298"/>
      <c r="N27" s="594" t="str">
        <f>項目入力!AA22</f>
        <v>上部箱中央</v>
      </c>
      <c r="O27" s="356">
        <f t="shared" si="2"/>
        <v>0</v>
      </c>
      <c r="P27" s="357">
        <f>SUMPRODUCT((事故データ!$AT$4:$AT$364=$N27)*(事故データ!$AH$4:$AH$364=P$13))</f>
        <v>0</v>
      </c>
      <c r="Q27" s="358">
        <f>SUMPRODUCT((事故データ!$AT$4:$AT$364=$N27)*(事故データ!$AH$4:$AH$364=Q$13))</f>
        <v>0</v>
      </c>
      <c r="R27" s="358">
        <f>SUMPRODUCT((事故データ!$AT$4:$AT$364=$N27)*(事故データ!$AH$4:$AH$364=R$13))</f>
        <v>0</v>
      </c>
      <c r="S27" s="358">
        <f>SUMPRODUCT((事故データ!$AT$4:$AT$364=$N27)*(事故データ!$AH$4:$AH$364=S$13))</f>
        <v>0</v>
      </c>
      <c r="T27" s="358">
        <f>SUMPRODUCT((事故データ!$AT$4:$AT$364=$N27)*(事故データ!$AH$4:$AH$364=T$13))</f>
        <v>0</v>
      </c>
      <c r="U27" s="358">
        <f>SUMPRODUCT((事故データ!$AT$4:$AT$364=$N27)*(事故データ!$AH$4:$AH$364=U$13))</f>
        <v>0</v>
      </c>
      <c r="V27" s="358">
        <f>SUMPRODUCT((事故データ!$AT$4:$AT$364=$N27)*(事故データ!$AH$4:$AH$364=V$13))</f>
        <v>0</v>
      </c>
      <c r="W27" s="442">
        <f>SUMPRODUCT((事故データ!$AT$4:$AT$364=$N27)*(事故データ!$AH$4:$AH$364=W$13))</f>
        <v>0</v>
      </c>
      <c r="Y27" s="298"/>
      <c r="Z27" s="298"/>
      <c r="AA27" s="298"/>
      <c r="AB27" s="298"/>
      <c r="AC27" s="298"/>
      <c r="AD27" s="298"/>
    </row>
    <row r="28" spans="3:30">
      <c r="C28" s="352" t="str">
        <f>項目入力!U23</f>
        <v>縁石等道路設置物</v>
      </c>
      <c r="D28" s="699">
        <f>COUNTIF(事故データ!$AU$4:$AU$364,C28)</f>
        <v>1</v>
      </c>
      <c r="E28" s="358">
        <f>SUMPRODUCT((事故データ!$AU$4:$AU$364=$C28)*(事故データ!$AH$4:$AH$364=E$13))</f>
        <v>0</v>
      </c>
      <c r="F28" s="358">
        <f>SUMPRODUCT((事故データ!$AU$4:$AU$364=$C28)*(事故データ!$AH$4:$AH$364=F$13))</f>
        <v>0</v>
      </c>
      <c r="G28" s="358">
        <f>SUMPRODUCT((事故データ!$AU$4:$AU$364=$C28)*(事故データ!$AH$4:$AH$364=G$13))</f>
        <v>0</v>
      </c>
      <c r="H28" s="358">
        <f>SUMPRODUCT((事故データ!$AU$4:$AU$364=$C28)*(事故データ!$AH$4:$AH$364=H$13))</f>
        <v>0</v>
      </c>
      <c r="I28" s="562">
        <f>SUMPRODUCT((事故データ!$AU$4:$AU$364=$C28)*(事故データ!$AH$4:$AH$364=I$13))</f>
        <v>0</v>
      </c>
      <c r="J28" s="562">
        <f>SUMPRODUCT((事故データ!$AU$4:$AU$364=$C28)*(事故データ!$AH$4:$AH$364=J$13))</f>
        <v>1</v>
      </c>
      <c r="K28" s="562">
        <f>SUMPRODUCT((事故データ!$AU$4:$AU$364=$C28)*(事故データ!$AH$4:$AH$364=K$13))</f>
        <v>0</v>
      </c>
      <c r="L28" s="442">
        <f>SUMPRODUCT((事故データ!$AU$4:$AU$364=$C28)*(事故データ!$AH$4:$AH$364=L$13))</f>
        <v>0</v>
      </c>
      <c r="M28" s="298"/>
      <c r="N28" s="594" t="str">
        <f>項目入力!AA23</f>
        <v>下部</v>
      </c>
      <c r="O28" s="356">
        <f t="shared" si="2"/>
        <v>0</v>
      </c>
      <c r="P28" s="357">
        <f>SUMPRODUCT((事故データ!$AT$4:$AT$364=$N28)*(事故データ!$AH$4:$AH$364=P$13))</f>
        <v>0</v>
      </c>
      <c r="Q28" s="358">
        <f>SUMPRODUCT((事故データ!$AT$4:$AT$364=$N28)*(事故データ!$AH$4:$AH$364=Q$13))</f>
        <v>0</v>
      </c>
      <c r="R28" s="358">
        <f>SUMPRODUCT((事故データ!$AT$4:$AT$364=$N28)*(事故データ!$AH$4:$AH$364=R$13))</f>
        <v>0</v>
      </c>
      <c r="S28" s="358">
        <f>SUMPRODUCT((事故データ!$AT$4:$AT$364=$N28)*(事故データ!$AH$4:$AH$364=S$13))</f>
        <v>0</v>
      </c>
      <c r="T28" s="358">
        <f>SUMPRODUCT((事故データ!$AT$4:$AT$364=$N28)*(事故データ!$AH$4:$AH$364=T$13))</f>
        <v>0</v>
      </c>
      <c r="U28" s="358">
        <f>SUMPRODUCT((事故データ!$AT$4:$AT$364=$N28)*(事故データ!$AH$4:$AH$364=U$13))</f>
        <v>0</v>
      </c>
      <c r="V28" s="358">
        <f>SUMPRODUCT((事故データ!$AT$4:$AT$364=$N28)*(事故データ!$AH$4:$AH$364=V$13))</f>
        <v>0</v>
      </c>
      <c r="W28" s="442">
        <f>SUMPRODUCT((事故データ!$AT$4:$AT$364=$N28)*(事故データ!$AH$4:$AH$364=W$13))</f>
        <v>0</v>
      </c>
      <c r="Y28" s="298"/>
      <c r="Z28" s="298" t="str">
        <f>N28</f>
        <v>下部</v>
      </c>
      <c r="AA28" s="306">
        <f>O28</f>
        <v>0</v>
      </c>
      <c r="AB28" s="298"/>
      <c r="AC28" s="298"/>
      <c r="AD28" s="298"/>
    </row>
    <row r="29" spans="3:30">
      <c r="C29" s="352" t="str">
        <f>項目入力!U24</f>
        <v>花壇等低い設置物</v>
      </c>
      <c r="D29" s="699">
        <f>COUNTIF(事故データ!$AU$4:$AU$364,C29)</f>
        <v>0</v>
      </c>
      <c r="E29" s="358">
        <f>SUMPRODUCT((事故データ!$AU$4:$AU$364=$C29)*(事故データ!$AH$4:$AH$364=E$13))</f>
        <v>0</v>
      </c>
      <c r="F29" s="358">
        <f>SUMPRODUCT((事故データ!$AU$4:$AU$364=$C29)*(事故データ!$AH$4:$AH$364=F$13))</f>
        <v>0</v>
      </c>
      <c r="G29" s="358">
        <f>SUMPRODUCT((事故データ!$AU$4:$AU$364=$C29)*(事故データ!$AH$4:$AH$364=G$13))</f>
        <v>0</v>
      </c>
      <c r="H29" s="358">
        <f>SUMPRODUCT((事故データ!$AU$4:$AU$364=$C29)*(事故データ!$AH$4:$AH$364=H$13))</f>
        <v>0</v>
      </c>
      <c r="I29" s="562">
        <f>SUMPRODUCT((事故データ!$AU$4:$AU$364=$C29)*(事故データ!$AH$4:$AH$364=I$13))</f>
        <v>0</v>
      </c>
      <c r="J29" s="562">
        <f>SUMPRODUCT((事故データ!$AU$4:$AU$364=$C29)*(事故データ!$AH$4:$AH$364=J$13))</f>
        <v>0</v>
      </c>
      <c r="K29" s="562">
        <f>SUMPRODUCT((事故データ!$AU$4:$AU$364=$C29)*(事故データ!$AH$4:$AH$364=K$13))</f>
        <v>0</v>
      </c>
      <c r="L29" s="442">
        <f>SUMPRODUCT((事故データ!$AU$4:$AU$364=$C29)*(事故データ!$AH$4:$AH$364=L$13))</f>
        <v>0</v>
      </c>
      <c r="M29" s="298"/>
      <c r="N29" s="594" t="str">
        <f>項目入力!AA24</f>
        <v>その他</v>
      </c>
      <c r="O29" s="356">
        <f t="shared" si="2"/>
        <v>0</v>
      </c>
      <c r="P29" s="357">
        <f>SUMPRODUCT((事故データ!$AT$4:$AT$364=$N29)*(事故データ!$AH$4:$AH$364=P$13))</f>
        <v>0</v>
      </c>
      <c r="Q29" s="358">
        <f>SUMPRODUCT((事故データ!$AT$4:$AT$364=$N29)*(事故データ!$AH$4:$AH$364=Q$13))</f>
        <v>0</v>
      </c>
      <c r="R29" s="358">
        <f>SUMPRODUCT((事故データ!$AT$4:$AT$364=$N29)*(事故データ!$AH$4:$AH$364=R$13))</f>
        <v>0</v>
      </c>
      <c r="S29" s="358">
        <f>SUMPRODUCT((事故データ!$AT$4:$AT$364=$N29)*(事故データ!$AH$4:$AH$364=S$13))</f>
        <v>0</v>
      </c>
      <c r="T29" s="358">
        <f>SUMPRODUCT((事故データ!$AT$4:$AT$364=$N29)*(事故データ!$AH$4:$AH$364=T$13))</f>
        <v>0</v>
      </c>
      <c r="U29" s="358">
        <f>SUMPRODUCT((事故データ!$AT$4:$AT$364=$N29)*(事故データ!$AH$4:$AH$364=U$13))</f>
        <v>0</v>
      </c>
      <c r="V29" s="358">
        <f>SUMPRODUCT((事故データ!$AT$4:$AT$364=$N29)*(事故データ!$AH$4:$AH$364=V$13))</f>
        <v>0</v>
      </c>
      <c r="W29" s="442">
        <f>SUMPRODUCT((事故データ!$AT$4:$AT$364=$N29)*(事故データ!$AH$4:$AH$364=W$13))</f>
        <v>0</v>
      </c>
      <c r="Y29" s="298"/>
      <c r="Z29" s="298"/>
      <c r="AA29" s="298"/>
      <c r="AB29" s="298"/>
      <c r="AC29" s="298"/>
      <c r="AD29" s="298"/>
    </row>
    <row r="30" spans="3:30">
      <c r="C30" s="352" t="str">
        <f>項目入力!U25</f>
        <v>屋根.軒.庇等高所設置物</v>
      </c>
      <c r="D30" s="699">
        <f>COUNTIF(事故データ!$AU$4:$AU$364,C30)</f>
        <v>6</v>
      </c>
      <c r="E30" s="358">
        <f>SUMPRODUCT((事故データ!$AU$4:$AU$364=$C30)*(事故データ!$AH$4:$AH$364=E$13))</f>
        <v>2</v>
      </c>
      <c r="F30" s="358">
        <f>SUMPRODUCT((事故データ!$AU$4:$AU$364=$C30)*(事故データ!$AH$4:$AH$364=F$13))</f>
        <v>1</v>
      </c>
      <c r="G30" s="358">
        <f>SUMPRODUCT((事故データ!$AU$4:$AU$364=$C30)*(事故データ!$AH$4:$AH$364=G$13))</f>
        <v>0</v>
      </c>
      <c r="H30" s="358">
        <f>SUMPRODUCT((事故データ!$AU$4:$AU$364=$C30)*(事故データ!$AH$4:$AH$364=H$13))</f>
        <v>1</v>
      </c>
      <c r="I30" s="562">
        <f>SUMPRODUCT((事故データ!$AU$4:$AU$364=$C30)*(事故データ!$AH$4:$AH$364=I$13))</f>
        <v>1</v>
      </c>
      <c r="J30" s="562">
        <f>SUMPRODUCT((事故データ!$AU$4:$AU$364=$C30)*(事故データ!$AH$4:$AH$364=J$13))</f>
        <v>1</v>
      </c>
      <c r="K30" s="562">
        <f>SUMPRODUCT((事故データ!$AU$4:$AU$364=$C30)*(事故データ!$AH$4:$AH$364=K$13))</f>
        <v>0</v>
      </c>
      <c r="L30" s="442">
        <f>SUMPRODUCT((事故データ!$AU$4:$AU$364=$C30)*(事故データ!$AH$4:$AH$364=L$13))</f>
        <v>0</v>
      </c>
      <c r="M30" s="298"/>
      <c r="N30" s="611" t="str">
        <f>項目入力!AA25</f>
        <v>不明</v>
      </c>
      <c r="O30" s="369">
        <f t="shared" si="2"/>
        <v>0</v>
      </c>
      <c r="P30" s="370">
        <f>SUMPRODUCT((事故データ!$AT$4:$AT$364=$N30)*(事故データ!$AH$4:$AH$364=P$13))</f>
        <v>0</v>
      </c>
      <c r="Q30" s="371">
        <f>SUMPRODUCT((事故データ!$AT$4:$AT$364=$N30)*(事故データ!$AH$4:$AH$364=Q$13))</f>
        <v>0</v>
      </c>
      <c r="R30" s="371">
        <f>SUMPRODUCT((事故データ!$AT$4:$AT$364=$N30)*(事故データ!$AH$4:$AH$364=R$13))</f>
        <v>0</v>
      </c>
      <c r="S30" s="371">
        <f>SUMPRODUCT((事故データ!$AT$4:$AT$364=$N30)*(事故データ!$AH$4:$AH$364=S$13))</f>
        <v>0</v>
      </c>
      <c r="T30" s="371">
        <f>SUMPRODUCT((事故データ!$AT$4:$AT$364=$N30)*(事故データ!$AH$4:$AH$364=T$13))</f>
        <v>0</v>
      </c>
      <c r="U30" s="371">
        <f>SUMPRODUCT((事故データ!$AT$4:$AT$364=$N30)*(事故データ!$AH$4:$AH$364=U$13))</f>
        <v>0</v>
      </c>
      <c r="V30" s="371">
        <f>SUMPRODUCT((事故データ!$AT$4:$AT$364=$N30)*(事故データ!$AH$4:$AH$364=V$13))</f>
        <v>0</v>
      </c>
      <c r="W30" s="443">
        <f>SUMPRODUCT((事故データ!$AT$4:$AT$364=$N30)*(事故データ!$AH$4:$AH$364=W$13))</f>
        <v>0</v>
      </c>
      <c r="Y30" s="298"/>
      <c r="Z30" s="309" t="str">
        <f>N29</f>
        <v>その他</v>
      </c>
      <c r="AA30" s="306">
        <f>O29</f>
        <v>0</v>
      </c>
      <c r="AB30" s="298"/>
      <c r="AC30" s="298"/>
      <c r="AD30" s="298"/>
    </row>
    <row r="31" spans="3:30">
      <c r="C31" s="352" t="str">
        <f>項目入力!U26</f>
        <v>街路樹等高所物</v>
      </c>
      <c r="D31" s="699">
        <f>COUNTIF(事故データ!$AU$4:$AU$364,C31)</f>
        <v>0</v>
      </c>
      <c r="E31" s="358">
        <f>SUMPRODUCT((事故データ!$AU$4:$AU$364=$C31)*(事故データ!$AH$4:$AH$364=E$13))</f>
        <v>0</v>
      </c>
      <c r="F31" s="358">
        <f>SUMPRODUCT((事故データ!$AU$4:$AU$364=$C31)*(事故データ!$AH$4:$AH$364=F$13))</f>
        <v>0</v>
      </c>
      <c r="G31" s="358">
        <f>SUMPRODUCT((事故データ!$AU$4:$AU$364=$C31)*(事故データ!$AH$4:$AH$364=G$13))</f>
        <v>0</v>
      </c>
      <c r="H31" s="358">
        <f>SUMPRODUCT((事故データ!$AU$4:$AU$364=$C31)*(事故データ!$AH$4:$AH$364=H$13))</f>
        <v>0</v>
      </c>
      <c r="I31" s="562">
        <f>SUMPRODUCT((事故データ!$AU$4:$AU$364=$C31)*(事故データ!$AH$4:$AH$364=I$13))</f>
        <v>0</v>
      </c>
      <c r="J31" s="562">
        <f>SUMPRODUCT((事故データ!$AU$4:$AU$364=$C31)*(事故データ!$AH$4:$AH$364=J$13))</f>
        <v>0</v>
      </c>
      <c r="K31" s="562">
        <f>SUMPRODUCT((事故データ!$AU$4:$AU$364=$C31)*(事故データ!$AH$4:$AH$364=K$13))</f>
        <v>0</v>
      </c>
      <c r="L31" s="442">
        <f>SUMPRODUCT((事故データ!$AU$4:$AU$364=$C31)*(事故データ!$AH$4:$AH$364=L$13))</f>
        <v>0</v>
      </c>
      <c r="M31" s="298"/>
      <c r="N31" s="702"/>
      <c r="O31" s="703"/>
      <c r="P31" s="703"/>
      <c r="Q31" s="703"/>
      <c r="R31" s="703"/>
      <c r="S31" s="703"/>
      <c r="T31" s="703"/>
      <c r="U31" s="703"/>
      <c r="V31" s="703"/>
      <c r="W31" s="703"/>
    </row>
    <row r="32" spans="3:30">
      <c r="C32" s="352" t="str">
        <f>項目入力!U27</f>
        <v>ボックス等設置物</v>
      </c>
      <c r="D32" s="699">
        <f>COUNTIF(事故データ!$AU$4:$AU$364,C32)</f>
        <v>0</v>
      </c>
      <c r="E32" s="358">
        <f>SUMPRODUCT((事故データ!$AU$4:$AU$364=$C32)*(事故データ!$AH$4:$AH$364=E$13))</f>
        <v>0</v>
      </c>
      <c r="F32" s="358">
        <f>SUMPRODUCT((事故データ!$AU$4:$AU$364=$C32)*(事故データ!$AH$4:$AH$364=F$13))</f>
        <v>0</v>
      </c>
      <c r="G32" s="358">
        <f>SUMPRODUCT((事故データ!$AU$4:$AU$364=$C32)*(事故データ!$AH$4:$AH$364=G$13))</f>
        <v>0</v>
      </c>
      <c r="H32" s="358">
        <f>SUMPRODUCT((事故データ!$AU$4:$AU$364=$C32)*(事故データ!$AH$4:$AH$364=H$13))</f>
        <v>0</v>
      </c>
      <c r="I32" s="562">
        <f>SUMPRODUCT((事故データ!$AU$4:$AU$364=$C32)*(事故データ!$AH$4:$AH$364=I$13))</f>
        <v>0</v>
      </c>
      <c r="J32" s="562">
        <f>SUMPRODUCT((事故データ!$AU$4:$AU$364=$C32)*(事故データ!$AH$4:$AH$364=J$13))</f>
        <v>0</v>
      </c>
      <c r="K32" s="562">
        <f>SUMPRODUCT((事故データ!$AU$4:$AU$364=$C32)*(事故データ!$AH$4:$AH$364=K$13))</f>
        <v>0</v>
      </c>
      <c r="L32" s="442">
        <f>SUMPRODUCT((事故データ!$AU$4:$AU$364=$C32)*(事故データ!$AH$4:$AH$364=L$13))</f>
        <v>0</v>
      </c>
      <c r="M32" s="298"/>
      <c r="N32" s="298"/>
      <c r="O32" s="306"/>
      <c r="P32" s="306"/>
      <c r="Q32" s="306"/>
      <c r="R32" s="306"/>
      <c r="S32" s="306"/>
      <c r="T32" s="306"/>
      <c r="U32" s="306"/>
      <c r="V32" s="306"/>
      <c r="W32" s="306"/>
    </row>
    <row r="33" spans="1:30">
      <c r="C33" s="352" t="str">
        <f>項目入力!U28</f>
        <v>フォークリフト</v>
      </c>
      <c r="D33" s="699">
        <f>COUNTIF(事故データ!$AU$4:$AU$364,C33)</f>
        <v>0</v>
      </c>
      <c r="E33" s="358">
        <f>SUMPRODUCT((事故データ!$AU$4:$AU$364=$C33)*(事故データ!$AH$4:$AH$364=E$13))</f>
        <v>0</v>
      </c>
      <c r="F33" s="358">
        <f>SUMPRODUCT((事故データ!$AU$4:$AU$364=$C33)*(事故データ!$AH$4:$AH$364=F$13))</f>
        <v>0</v>
      </c>
      <c r="G33" s="358">
        <f>SUMPRODUCT((事故データ!$AU$4:$AU$364=$C33)*(事故データ!$AH$4:$AH$364=G$13))</f>
        <v>0</v>
      </c>
      <c r="H33" s="358">
        <f>SUMPRODUCT((事故データ!$AU$4:$AU$364=$C33)*(事故データ!$AH$4:$AH$364=H$13))</f>
        <v>0</v>
      </c>
      <c r="I33" s="562">
        <f>SUMPRODUCT((事故データ!$AU$4:$AU$364=$C33)*(事故データ!$AH$4:$AH$364=I$13))</f>
        <v>0</v>
      </c>
      <c r="J33" s="562">
        <f>SUMPRODUCT((事故データ!$AU$4:$AU$364=$C33)*(事故データ!$AH$4:$AH$364=J$13))</f>
        <v>0</v>
      </c>
      <c r="K33" s="562">
        <f>SUMPRODUCT((事故データ!$AU$4:$AU$364=$C33)*(事故データ!$AH$4:$AH$364=K$13))</f>
        <v>0</v>
      </c>
      <c r="L33" s="442">
        <f>SUMPRODUCT((事故データ!$AU$4:$AU$364=$C33)*(事故データ!$AH$4:$AH$364=L$13))</f>
        <v>0</v>
      </c>
      <c r="M33" s="298"/>
    </row>
    <row r="34" spans="1:30">
      <c r="C34" s="352" t="str">
        <f>項目入力!U29</f>
        <v>飛散飛来・倒壊物等</v>
      </c>
      <c r="D34" s="699">
        <f>COUNTIF(事故データ!$AU$4:$AU$364,C34)</f>
        <v>0</v>
      </c>
      <c r="E34" s="358">
        <f>SUMPRODUCT((事故データ!$AU$4:$AU$364=$C34)*(事故データ!$AH$4:$AH$364=E$13))</f>
        <v>0</v>
      </c>
      <c r="F34" s="358">
        <f>SUMPRODUCT((事故データ!$AU$4:$AU$364=$C34)*(事故データ!$AH$4:$AH$364=F$13))</f>
        <v>0</v>
      </c>
      <c r="G34" s="358">
        <f>SUMPRODUCT((事故データ!$AU$4:$AU$364=$C34)*(事故データ!$AH$4:$AH$364=G$13))</f>
        <v>0</v>
      </c>
      <c r="H34" s="358">
        <f>SUMPRODUCT((事故データ!$AU$4:$AU$364=$C34)*(事故データ!$AH$4:$AH$364=H$13))</f>
        <v>0</v>
      </c>
      <c r="I34" s="562">
        <f>SUMPRODUCT((事故データ!$AU$4:$AU$364=$C34)*(事故データ!$AH$4:$AH$364=I$13))</f>
        <v>0</v>
      </c>
      <c r="J34" s="562">
        <f>SUMPRODUCT((事故データ!$AU$4:$AU$364=$C34)*(事故データ!$AH$4:$AH$364=J$13))</f>
        <v>0</v>
      </c>
      <c r="K34" s="562">
        <f>SUMPRODUCT((事故データ!$AU$4:$AU$364=$C34)*(事故データ!$AH$4:$AH$364=K$13))</f>
        <v>0</v>
      </c>
      <c r="L34" s="442">
        <f>SUMPRODUCT((事故データ!$AU$4:$AU$364=$C34)*(事故データ!$AH$4:$AH$364=L$13))</f>
        <v>0</v>
      </c>
      <c r="M34" s="298"/>
    </row>
    <row r="35" spans="1:30">
      <c r="C35" s="352" t="str">
        <f>項目入力!U30</f>
        <v>不明</v>
      </c>
      <c r="D35" s="699">
        <f>COUNTIF(事故データ!$AU$4:$AU$364,C35)</f>
        <v>0</v>
      </c>
      <c r="E35" s="358">
        <f>SUMPRODUCT((事故データ!$AU$4:$AU$364=$C35)*(事故データ!$AH$4:$AH$364=E$13))</f>
        <v>0</v>
      </c>
      <c r="F35" s="358">
        <f>SUMPRODUCT((事故データ!$AU$4:$AU$364=$C35)*(事故データ!$AH$4:$AH$364=F$13))</f>
        <v>0</v>
      </c>
      <c r="G35" s="358">
        <f>SUMPRODUCT((事故データ!$AU$4:$AU$364=$C35)*(事故データ!$AH$4:$AH$364=G$13))</f>
        <v>0</v>
      </c>
      <c r="H35" s="358">
        <f>SUMPRODUCT((事故データ!$AU$4:$AU$364=$C35)*(事故データ!$AH$4:$AH$364=H$13))</f>
        <v>0</v>
      </c>
      <c r="I35" s="562">
        <f>SUMPRODUCT((事故データ!$AU$4:$AU$364=$C35)*(事故データ!$AH$4:$AH$364=I$13))</f>
        <v>0</v>
      </c>
      <c r="J35" s="562">
        <f>SUMPRODUCT((事故データ!$AU$4:$AU$364=$C35)*(事故データ!$AH$4:$AH$364=J$13))</f>
        <v>0</v>
      </c>
      <c r="K35" s="562">
        <f>SUMPRODUCT((事故データ!$AU$4:$AU$364=$C35)*(事故データ!$AH$4:$AH$364=K$13))</f>
        <v>0</v>
      </c>
      <c r="L35" s="442">
        <f>SUMPRODUCT((事故データ!$AU$4:$AU$364=$C35)*(事故データ!$AH$4:$AH$364=L$13))</f>
        <v>0</v>
      </c>
      <c r="M35" s="298"/>
    </row>
    <row r="36" spans="1:30">
      <c r="C36" s="365" t="str">
        <f>項目入力!U31</f>
        <v>その他</v>
      </c>
      <c r="D36" s="704">
        <f>COUNTIF(事故データ!$AU$4:$AU$364,C36)</f>
        <v>0</v>
      </c>
      <c r="E36" s="371">
        <f>SUMPRODUCT((事故データ!$AU$4:$AU$364=$C36)*(事故データ!$AH$4:$AH$364=E$13))</f>
        <v>0</v>
      </c>
      <c r="F36" s="371">
        <f>SUMPRODUCT((事故データ!$AU$4:$AU$364=$C36)*(事故データ!$AH$4:$AH$364=F$13))</f>
        <v>0</v>
      </c>
      <c r="G36" s="371">
        <f>SUMPRODUCT((事故データ!$AU$4:$AU$364=$C36)*(事故データ!$AH$4:$AH$364=G$13))</f>
        <v>0</v>
      </c>
      <c r="H36" s="371">
        <f>SUMPRODUCT((事故データ!$AU$4:$AU$364=$C36)*(事故データ!$AH$4:$AH$364=H$13))</f>
        <v>0</v>
      </c>
      <c r="I36" s="563">
        <f>SUMPRODUCT((事故データ!$AU$4:$AU$364=$C36)*(事故データ!$AH$4:$AH$364=I$13))</f>
        <v>0</v>
      </c>
      <c r="J36" s="563">
        <f>SUMPRODUCT((事故データ!$AU$4:$AU$364=$C36)*(事故データ!$AH$4:$AH$364=J$13))</f>
        <v>0</v>
      </c>
      <c r="K36" s="563">
        <f>SUMPRODUCT((事故データ!$AU$4:$AU$364=$C36)*(事故データ!$AH$4:$AH$364=K$13))</f>
        <v>0</v>
      </c>
      <c r="L36" s="443">
        <f>SUMPRODUCT((事故データ!$AU$4:$AU$364=$C36)*(事故データ!$AH$4:$AH$364=L$13))</f>
        <v>0</v>
      </c>
      <c r="M36" s="298"/>
    </row>
    <row r="37" spans="1:30">
      <c r="C37" s="499"/>
      <c r="D37" s="705"/>
      <c r="E37" s="306"/>
      <c r="F37" s="306"/>
      <c r="G37" s="306"/>
      <c r="H37" s="306"/>
      <c r="I37" s="306"/>
      <c r="J37" s="306"/>
      <c r="K37" s="306"/>
      <c r="L37" s="298"/>
    </row>
    <row r="38" spans="1:30">
      <c r="C38" s="499"/>
      <c r="D38" s="705"/>
      <c r="E38" s="306"/>
      <c r="F38" s="306"/>
      <c r="G38" s="306"/>
      <c r="H38" s="306"/>
      <c r="I38" s="306"/>
      <c r="J38" s="298"/>
    </row>
    <row r="39" spans="1:30">
      <c r="A39" s="5" t="s">
        <v>248</v>
      </c>
      <c r="C39" s="437"/>
      <c r="D39" s="437"/>
      <c r="E39" s="438"/>
      <c r="F39" s="438"/>
      <c r="G39" s="438"/>
      <c r="H39" s="438"/>
      <c r="I39" s="438"/>
    </row>
    <row r="40" spans="1:30" ht="17.45" customHeight="1">
      <c r="A40" s="325"/>
      <c r="C40" s="437"/>
      <c r="D40" s="437"/>
      <c r="E40" s="438"/>
      <c r="F40" s="438"/>
      <c r="G40" s="438"/>
      <c r="H40" s="438"/>
      <c r="I40" s="438"/>
    </row>
    <row r="41" spans="1:30">
      <c r="A41" s="325"/>
      <c r="B41" s="1130">
        <v>2</v>
      </c>
      <c r="C41" s="298" t="s">
        <v>1338</v>
      </c>
      <c r="D41" s="298"/>
      <c r="E41" s="298"/>
      <c r="F41" s="298"/>
      <c r="G41" s="298"/>
      <c r="H41" s="298"/>
      <c r="I41" s="298"/>
      <c r="J41" s="298"/>
      <c r="K41" s="298"/>
      <c r="L41" s="298"/>
      <c r="M41" s="298"/>
      <c r="N41" s="298" t="s">
        <v>1339</v>
      </c>
      <c r="O41" s="298"/>
      <c r="P41" s="298"/>
      <c r="Q41" s="298"/>
    </row>
    <row r="42" spans="1:30" s="437" customFormat="1" ht="37.9" customHeight="1">
      <c r="A42" s="924"/>
      <c r="C42" s="376" t="s">
        <v>334</v>
      </c>
      <c r="D42" s="585" t="s">
        <v>1435</v>
      </c>
      <c r="E42" s="925">
        <f>E13</f>
        <v>0</v>
      </c>
      <c r="F42" s="925">
        <f>F13</f>
        <v>1</v>
      </c>
      <c r="G42" s="925">
        <f>G13</f>
        <v>2</v>
      </c>
      <c r="H42" s="926">
        <f>H13</f>
        <v>3</v>
      </c>
      <c r="I42" s="927">
        <f t="shared" ref="I42:K42" si="3">I13</f>
        <v>5</v>
      </c>
      <c r="J42" s="925">
        <f t="shared" si="3"/>
        <v>10</v>
      </c>
      <c r="K42" s="925">
        <f t="shared" si="3"/>
        <v>20</v>
      </c>
      <c r="L42" s="928">
        <f>L13</f>
        <v>30</v>
      </c>
      <c r="M42" s="499"/>
      <c r="N42" s="376" t="s">
        <v>334</v>
      </c>
      <c r="O42" s="585" t="s">
        <v>1435</v>
      </c>
      <c r="P42" s="925">
        <f>P13</f>
        <v>0</v>
      </c>
      <c r="Q42" s="925">
        <f>Q13</f>
        <v>1</v>
      </c>
      <c r="R42" s="925">
        <f>R13</f>
        <v>2</v>
      </c>
      <c r="S42" s="926">
        <f>S13</f>
        <v>3</v>
      </c>
      <c r="T42" s="927">
        <f t="shared" ref="T42:V42" si="4">T13</f>
        <v>5</v>
      </c>
      <c r="U42" s="925">
        <f t="shared" si="4"/>
        <v>10</v>
      </c>
      <c r="V42" s="925">
        <f t="shared" si="4"/>
        <v>20</v>
      </c>
      <c r="W42" s="928">
        <f>W13</f>
        <v>30</v>
      </c>
    </row>
    <row r="43" spans="1:30" ht="21.4" customHeight="1">
      <c r="A43" s="325"/>
      <c r="C43" s="666" t="s">
        <v>6</v>
      </c>
      <c r="D43" s="797">
        <f>SUM(E43:L43)</f>
        <v>31</v>
      </c>
      <c r="E43" s="798">
        <f>E14</f>
        <v>7</v>
      </c>
      <c r="F43" s="799">
        <f t="shared" ref="F43:K43" si="5">F14</f>
        <v>3</v>
      </c>
      <c r="G43" s="799">
        <f t="shared" si="5"/>
        <v>4</v>
      </c>
      <c r="H43" s="799">
        <f t="shared" si="5"/>
        <v>5</v>
      </c>
      <c r="I43" s="799">
        <f t="shared" si="5"/>
        <v>3</v>
      </c>
      <c r="J43" s="799">
        <f t="shared" si="5"/>
        <v>5</v>
      </c>
      <c r="K43" s="799">
        <f t="shared" si="5"/>
        <v>3</v>
      </c>
      <c r="L43" s="800">
        <f>L14</f>
        <v>1</v>
      </c>
      <c r="M43" s="298"/>
      <c r="N43" s="608" t="s">
        <v>6</v>
      </c>
      <c r="O43" s="715">
        <f>SUM(P43:W43)</f>
        <v>31</v>
      </c>
      <c r="P43" s="716">
        <f t="shared" ref="P43:W43" si="6">P14</f>
        <v>7</v>
      </c>
      <c r="Q43" s="717">
        <f t="shared" si="6"/>
        <v>3</v>
      </c>
      <c r="R43" s="718">
        <f t="shared" si="6"/>
        <v>4</v>
      </c>
      <c r="S43" s="718">
        <f t="shared" si="6"/>
        <v>5</v>
      </c>
      <c r="T43" s="718">
        <f t="shared" si="6"/>
        <v>3</v>
      </c>
      <c r="U43" s="718">
        <f t="shared" si="6"/>
        <v>5</v>
      </c>
      <c r="V43" s="718">
        <f t="shared" si="6"/>
        <v>3</v>
      </c>
      <c r="W43" s="719">
        <f t="shared" si="6"/>
        <v>1</v>
      </c>
    </row>
    <row r="44" spans="1:30">
      <c r="A44" s="325"/>
      <c r="C44" s="339" t="s">
        <v>1268</v>
      </c>
      <c r="D44" s="338">
        <f>SUM(D45:D66)</f>
        <v>31</v>
      </c>
      <c r="E44" s="692">
        <f>SUM(E45:E66)</f>
        <v>7</v>
      </c>
      <c r="F44" s="692">
        <f t="shared" ref="F44:K44" si="7">SUM(F45:F66)</f>
        <v>3</v>
      </c>
      <c r="G44" s="692">
        <f t="shared" si="7"/>
        <v>4</v>
      </c>
      <c r="H44" s="692">
        <f t="shared" si="7"/>
        <v>5</v>
      </c>
      <c r="I44" s="692">
        <f t="shared" si="7"/>
        <v>3</v>
      </c>
      <c r="J44" s="692">
        <f t="shared" si="7"/>
        <v>5</v>
      </c>
      <c r="K44" s="692">
        <f t="shared" si="7"/>
        <v>3</v>
      </c>
      <c r="L44" s="693">
        <f>SUM(L45:L66)</f>
        <v>1</v>
      </c>
      <c r="M44" s="298"/>
      <c r="N44" s="388" t="s">
        <v>1178</v>
      </c>
      <c r="O44" s="338">
        <f>SUM(O45:O60)</f>
        <v>31</v>
      </c>
      <c r="P44" s="488">
        <f t="shared" ref="P44:W44" si="8">SUM(P45:P60)</f>
        <v>7</v>
      </c>
      <c r="Q44" s="391">
        <f t="shared" si="8"/>
        <v>3</v>
      </c>
      <c r="R44" s="694">
        <f t="shared" si="8"/>
        <v>4</v>
      </c>
      <c r="S44" s="694">
        <f t="shared" si="8"/>
        <v>5</v>
      </c>
      <c r="T44" s="694">
        <f t="shared" si="8"/>
        <v>3</v>
      </c>
      <c r="U44" s="694">
        <f t="shared" si="8"/>
        <v>5</v>
      </c>
      <c r="V44" s="694">
        <f t="shared" si="8"/>
        <v>3</v>
      </c>
      <c r="W44" s="695">
        <f t="shared" si="8"/>
        <v>1</v>
      </c>
      <c r="Y44" s="298"/>
      <c r="AA44" s="696" t="s">
        <v>1179</v>
      </c>
      <c r="AB44" s="298"/>
      <c r="AC44" s="298"/>
      <c r="AD44" s="298"/>
    </row>
    <row r="45" spans="1:30">
      <c r="A45" s="325"/>
      <c r="C45" s="528" t="str">
        <f t="shared" ref="C45:C66" si="9">C15</f>
        <v>車</v>
      </c>
      <c r="D45" s="697">
        <f t="shared" ref="D45:D66" si="10">SUM(E45:L45)</f>
        <v>10</v>
      </c>
      <c r="E45" s="415">
        <f>SUMPRODUCT((事故データ!$AU$4:$AU$364=$C45)*(事故データ!$AH$4:$AH$364=E$42)*(事故データ!$V$4:$V$364=1))</f>
        <v>0</v>
      </c>
      <c r="F45" s="415">
        <f>SUMPRODUCT((事故データ!$AU$4:$AU$364=$C45)*(事故データ!$AH$4:$AH$364=F$42)*(事故データ!$V$4:$V$364=1))</f>
        <v>1</v>
      </c>
      <c r="G45" s="415">
        <f>SUMPRODUCT((事故データ!$AU$4:$AU$364=$C45)*(事故データ!$AH$4:$AH$364=G$42)*(事故データ!$V$4:$V$364=1))</f>
        <v>3</v>
      </c>
      <c r="H45" s="415">
        <f>SUMPRODUCT((事故データ!$AU$4:$AU$364=$C45)*(事故データ!$AH$4:$AH$364=H$42)*(事故データ!$V$4:$V$364=1))</f>
        <v>2</v>
      </c>
      <c r="I45" s="796">
        <f>SUMPRODUCT((事故データ!$AU$4:$AU$364=$C45)*(事故データ!$AH$4:$AH$364=I$42)*(事故データ!$V$4:$V$364=1))</f>
        <v>1</v>
      </c>
      <c r="J45" s="796">
        <f>SUMPRODUCT((事故データ!$AU$4:$AU$364=$C45)*(事故データ!$AH$4:$AH$364=J$42)*(事故データ!$V$4:$V$364=1))</f>
        <v>2</v>
      </c>
      <c r="K45" s="796">
        <f>SUMPRODUCT((事故データ!$AU$4:$AU$364=$C45)*(事故データ!$AH$4:$AH$364=K$42)*(事故データ!$V$4:$V$364=1))</f>
        <v>1</v>
      </c>
      <c r="L45" s="450">
        <f>SUMPRODUCT((事故データ!$AU$4:$AU$364=$C45)*(事故データ!$AH$4:$AH$364=L$42)*(事故データ!$V$4:$V$364=1))</f>
        <v>0</v>
      </c>
      <c r="M45" s="298"/>
      <c r="N45" s="609" t="str">
        <f t="shared" ref="N45:N60" si="11">N15</f>
        <v>前部左角</v>
      </c>
      <c r="O45" s="413">
        <f t="shared" ref="O45:O60" si="12">SUM(P45:W45)</f>
        <v>0</v>
      </c>
      <c r="P45" s="698">
        <f>SUMPRODUCT((事故データ!$AT$4:$AT$364=$N45)*(事故データ!$AH$4:$AH$364=P$42)*(事故データ!$V$4:$V$364=1))</f>
        <v>0</v>
      </c>
      <c r="Q45" s="415">
        <f>SUMPRODUCT((事故データ!$AT$4:$AT$364=$N45)*(事故データ!$AH$4:$AH$364=Q$42)*(事故データ!$V$4:$V$364=1))</f>
        <v>0</v>
      </c>
      <c r="R45" s="415">
        <f>SUMPRODUCT((事故データ!$AT$4:$AT$364=$N45)*(事故データ!$AH$4:$AH$364=R$42)*(事故データ!$V$4:$V$364=1))</f>
        <v>0</v>
      </c>
      <c r="S45" s="415">
        <f>SUMPRODUCT((事故データ!$AT$4:$AT$364=$N45)*(事故データ!$AH$4:$AH$364=S$42)*(事故データ!$V$4:$V$364=1))</f>
        <v>0</v>
      </c>
      <c r="T45" s="796">
        <f>SUMPRODUCT((事故データ!$AT$4:$AT$364=$N45)*(事故データ!$AH$4:$AH$364=T$42)*(事故データ!$V$4:$V$364=1))</f>
        <v>0</v>
      </c>
      <c r="U45" s="796">
        <f>SUMPRODUCT((事故データ!$AT$4:$AT$364=$N45)*(事故データ!$AH$4:$AH$364=U$42)*(事故データ!$V$4:$V$364=1))</f>
        <v>0</v>
      </c>
      <c r="V45" s="796">
        <f>SUMPRODUCT((事故データ!$AT$4:$AT$364=$N45)*(事故データ!$AH$4:$AH$364=V$42)*(事故データ!$V$4:$V$364=1))</f>
        <v>0</v>
      </c>
      <c r="W45" s="450">
        <f>SUMPRODUCT((事故データ!$AT$4:$AT$364=$N45)*(事故データ!$AH$4:$AH$364=W$42)*(事故データ!$V$4:$V$364=1))</f>
        <v>0</v>
      </c>
      <c r="Y45" s="298"/>
      <c r="Z45" s="306">
        <f>O45</f>
        <v>0</v>
      </c>
      <c r="AA45" s="299">
        <f>O46</f>
        <v>3</v>
      </c>
      <c r="AB45" s="307">
        <f>O47</f>
        <v>2</v>
      </c>
      <c r="AC45" s="298"/>
      <c r="AD45" s="298"/>
    </row>
    <row r="46" spans="1:30">
      <c r="A46" s="325"/>
      <c r="C46" s="364" t="str">
        <f t="shared" si="9"/>
        <v>単車</v>
      </c>
      <c r="D46" s="699">
        <f t="shared" si="10"/>
        <v>0</v>
      </c>
      <c r="E46" s="358">
        <f>SUMPRODUCT((事故データ!$AU$4:$AU$364=$C46)*(事故データ!$AH$4:$AH$364=E$42)*(事故データ!$V$4:$V$364=1))</f>
        <v>0</v>
      </c>
      <c r="F46" s="358">
        <f>SUMPRODUCT((事故データ!$AU$4:$AU$364=$C46)*(事故データ!$AH$4:$AH$364=F$42)*(事故データ!$V$4:$V$364=1))</f>
        <v>0</v>
      </c>
      <c r="G46" s="358">
        <f>SUMPRODUCT((事故データ!$AU$4:$AU$364=$C46)*(事故データ!$AH$4:$AH$364=G$42)*(事故データ!$V$4:$V$364=1))</f>
        <v>0</v>
      </c>
      <c r="H46" s="358">
        <f>SUMPRODUCT((事故データ!$AU$4:$AU$364=$C46)*(事故データ!$AH$4:$AH$364=H$42)*(事故データ!$V$4:$V$364=1))</f>
        <v>0</v>
      </c>
      <c r="I46" s="562">
        <f>SUMPRODUCT((事故データ!$AU$4:$AU$364=$C46)*(事故データ!$AH$4:$AH$364=I$42)*(事故データ!$V$4:$V$364=1))</f>
        <v>0</v>
      </c>
      <c r="J46" s="562">
        <f>SUMPRODUCT((事故データ!$AU$4:$AU$364=$C46)*(事故データ!$AH$4:$AH$364=J$42)*(事故データ!$V$4:$V$364=1))</f>
        <v>0</v>
      </c>
      <c r="K46" s="562">
        <f>SUMPRODUCT((事故データ!$AU$4:$AU$364=$C46)*(事故データ!$AH$4:$AH$364=K$42)*(事故データ!$V$4:$V$364=1))</f>
        <v>0</v>
      </c>
      <c r="L46" s="442">
        <f>SUMPRODUCT((事故データ!$AU$4:$AU$364=$C46)*(事故データ!$AH$4:$AH$364=L$42)*(事故データ!$V$4:$V$364=1))</f>
        <v>0</v>
      </c>
      <c r="M46" s="298"/>
      <c r="N46" s="594" t="str">
        <f t="shared" si="11"/>
        <v>前部</v>
      </c>
      <c r="O46" s="356">
        <f>SUM(P46:W46)</f>
        <v>3</v>
      </c>
      <c r="P46" s="700">
        <f>SUMPRODUCT((事故データ!$AT$4:$AT$364=$N46)*(事故データ!$AH$4:$AH$364=P$42)*(事故データ!$V$4:$V$364=1))</f>
        <v>0</v>
      </c>
      <c r="Q46" s="358">
        <f>SUMPRODUCT((事故データ!$AT$4:$AT$364=$N46)*(事故データ!$AH$4:$AH$364=Q$42)*(事故データ!$V$4:$V$364=1))</f>
        <v>0</v>
      </c>
      <c r="R46" s="358">
        <f>SUMPRODUCT((事故データ!$AT$4:$AT$364=$N46)*(事故データ!$AH$4:$AH$364=R$42)*(事故データ!$V$4:$V$364=1))</f>
        <v>1</v>
      </c>
      <c r="S46" s="358">
        <f>SUMPRODUCT((事故データ!$AT$4:$AT$364=$N46)*(事故データ!$AH$4:$AH$364=S$42)*(事故データ!$V$4:$V$364=1))</f>
        <v>1</v>
      </c>
      <c r="T46" s="562">
        <f>SUMPRODUCT((事故データ!$AT$4:$AT$364=$N46)*(事故データ!$AH$4:$AH$364=T$42)*(事故データ!$V$4:$V$364=1))</f>
        <v>0</v>
      </c>
      <c r="U46" s="562">
        <f>SUMPRODUCT((事故データ!$AT$4:$AT$364=$N46)*(事故データ!$AH$4:$AH$364=U$42)*(事故データ!$V$4:$V$364=1))</f>
        <v>0</v>
      </c>
      <c r="V46" s="562">
        <f>SUMPRODUCT((事故データ!$AT$4:$AT$364=$N46)*(事故データ!$AH$4:$AH$364=V$42)*(事故データ!$V$4:$V$364=1))</f>
        <v>1</v>
      </c>
      <c r="W46" s="442">
        <f>SUMPRODUCT((事故データ!$AT$4:$AT$364=$N46)*(事故データ!$AH$4:$AH$364=W$42)*(事故データ!$V$4:$V$364=1))</f>
        <v>0</v>
      </c>
      <c r="Y46" s="298"/>
      <c r="Z46" s="299">
        <f>O51</f>
        <v>1</v>
      </c>
      <c r="AA46" s="298"/>
      <c r="AB46" s="299">
        <f>O54</f>
        <v>1</v>
      </c>
      <c r="AC46" s="298"/>
      <c r="AD46" s="298"/>
    </row>
    <row r="47" spans="1:30">
      <c r="A47" s="325"/>
      <c r="C47" s="364" t="str">
        <f t="shared" si="9"/>
        <v>自転車</v>
      </c>
      <c r="D47" s="699">
        <f t="shared" si="10"/>
        <v>0</v>
      </c>
      <c r="E47" s="358">
        <f>SUMPRODUCT((事故データ!$AU$4:$AU$364=$C47)*(事故データ!$AH$4:$AH$364=E$42)*(事故データ!$V$4:$V$364=1))</f>
        <v>0</v>
      </c>
      <c r="F47" s="358">
        <f>SUMPRODUCT((事故データ!$AU$4:$AU$364=$C47)*(事故データ!$AH$4:$AH$364=F$42)*(事故データ!$V$4:$V$364=1))</f>
        <v>0</v>
      </c>
      <c r="G47" s="358">
        <f>SUMPRODUCT((事故データ!$AU$4:$AU$364=$C47)*(事故データ!$AH$4:$AH$364=G$42)*(事故データ!$V$4:$V$364=1))</f>
        <v>0</v>
      </c>
      <c r="H47" s="358">
        <f>SUMPRODUCT((事故データ!$AU$4:$AU$364=$C47)*(事故データ!$AH$4:$AH$364=H$42)*(事故データ!$V$4:$V$364=1))</f>
        <v>0</v>
      </c>
      <c r="I47" s="562">
        <f>SUMPRODUCT((事故データ!$AU$4:$AU$364=$C47)*(事故データ!$AH$4:$AH$364=I$42)*(事故データ!$V$4:$V$364=1))</f>
        <v>0</v>
      </c>
      <c r="J47" s="562">
        <f>SUMPRODUCT((事故データ!$AU$4:$AU$364=$C47)*(事故データ!$AH$4:$AH$364=J$42)*(事故データ!$V$4:$V$364=1))</f>
        <v>0</v>
      </c>
      <c r="K47" s="562">
        <f>SUMPRODUCT((事故データ!$AU$4:$AU$364=$C47)*(事故データ!$AH$4:$AH$364=K$42)*(事故データ!$V$4:$V$364=1))</f>
        <v>0</v>
      </c>
      <c r="L47" s="442">
        <f>SUMPRODUCT((事故データ!$AU$4:$AU$364=$C47)*(事故データ!$AH$4:$AH$364=L$42)*(事故データ!$V$4:$V$364=1))</f>
        <v>0</v>
      </c>
      <c r="M47" s="298"/>
      <c r="N47" s="594" t="str">
        <f t="shared" si="11"/>
        <v>前部右角</v>
      </c>
      <c r="O47" s="356">
        <f t="shared" si="12"/>
        <v>2</v>
      </c>
      <c r="P47" s="700">
        <f>SUMPRODUCT((事故データ!$AT$4:$AT$364=$N47)*(事故データ!$AH$4:$AH$364=P$42)*(事故データ!$V$4:$V$364=1))</f>
        <v>0</v>
      </c>
      <c r="Q47" s="358">
        <f>SUMPRODUCT((事故データ!$AT$4:$AT$364=$N47)*(事故データ!$AH$4:$AH$364=Q$42)*(事故データ!$V$4:$V$364=1))</f>
        <v>0</v>
      </c>
      <c r="R47" s="358">
        <f>SUMPRODUCT((事故データ!$AT$4:$AT$364=$N47)*(事故データ!$AH$4:$AH$364=R$42)*(事故データ!$V$4:$V$364=1))</f>
        <v>0</v>
      </c>
      <c r="S47" s="358">
        <f>SUMPRODUCT((事故データ!$AT$4:$AT$364=$N47)*(事故データ!$AH$4:$AH$364=S$42)*(事故データ!$V$4:$V$364=1))</f>
        <v>0</v>
      </c>
      <c r="T47" s="562">
        <f>SUMPRODUCT((事故データ!$AT$4:$AT$364=$N47)*(事故データ!$AH$4:$AH$364=T$42)*(事故データ!$V$4:$V$364=1))</f>
        <v>0</v>
      </c>
      <c r="U47" s="562">
        <f>SUMPRODUCT((事故データ!$AT$4:$AT$364=$N47)*(事故データ!$AH$4:$AH$364=U$42)*(事故データ!$V$4:$V$364=1))</f>
        <v>0</v>
      </c>
      <c r="V47" s="562">
        <f>SUMPRODUCT((事故データ!$AT$4:$AT$364=$N47)*(事故データ!$AH$4:$AH$364=V$42)*(事故データ!$V$4:$V$364=1))</f>
        <v>1</v>
      </c>
      <c r="W47" s="442">
        <f>SUMPRODUCT((事故データ!$AT$4:$AT$364=$N47)*(事故データ!$AH$4:$AH$364=W$42)*(事故データ!$V$4:$V$364=1))</f>
        <v>1</v>
      </c>
      <c r="Y47" s="298"/>
      <c r="Z47" s="310"/>
      <c r="AA47" s="298"/>
      <c r="AB47" s="310"/>
      <c r="AC47" s="298"/>
      <c r="AD47" s="298"/>
    </row>
    <row r="48" spans="1:30">
      <c r="A48" s="325"/>
      <c r="C48" s="364" t="str">
        <f t="shared" si="9"/>
        <v>歩行者</v>
      </c>
      <c r="D48" s="699">
        <f t="shared" si="10"/>
        <v>0</v>
      </c>
      <c r="E48" s="358">
        <f>SUMPRODUCT((事故データ!$AU$4:$AU$364=$C48)*(事故データ!$AH$4:$AH$364=E$42)*(事故データ!$V$4:$V$364=1))</f>
        <v>0</v>
      </c>
      <c r="F48" s="358">
        <f>SUMPRODUCT((事故データ!$AU$4:$AU$364=$C48)*(事故データ!$AH$4:$AH$364=F$42)*(事故データ!$V$4:$V$364=1))</f>
        <v>0</v>
      </c>
      <c r="G48" s="358">
        <f>SUMPRODUCT((事故データ!$AU$4:$AU$364=$C48)*(事故データ!$AH$4:$AH$364=G$42)*(事故データ!$V$4:$V$364=1))</f>
        <v>0</v>
      </c>
      <c r="H48" s="358">
        <f>SUMPRODUCT((事故データ!$AU$4:$AU$364=$C48)*(事故データ!$AH$4:$AH$364=H$42)*(事故データ!$V$4:$V$364=1))</f>
        <v>0</v>
      </c>
      <c r="I48" s="562">
        <f>SUMPRODUCT((事故データ!$AU$4:$AU$364=$C48)*(事故データ!$AH$4:$AH$364=I$42)*(事故データ!$V$4:$V$364=1))</f>
        <v>0</v>
      </c>
      <c r="J48" s="562">
        <f>SUMPRODUCT((事故データ!$AU$4:$AU$364=$C48)*(事故データ!$AH$4:$AH$364=J$42)*(事故データ!$V$4:$V$364=1))</f>
        <v>0</v>
      </c>
      <c r="K48" s="562">
        <f>SUMPRODUCT((事故データ!$AU$4:$AU$364=$C48)*(事故データ!$AH$4:$AH$364=K$42)*(事故データ!$V$4:$V$364=1))</f>
        <v>0</v>
      </c>
      <c r="L48" s="442">
        <f>SUMPRODUCT((事故データ!$AU$4:$AU$364=$C48)*(事故データ!$AH$4:$AH$364=L$42)*(事故データ!$V$4:$V$364=1))</f>
        <v>0</v>
      </c>
      <c r="M48" s="298"/>
      <c r="N48" s="594" t="str">
        <f t="shared" si="11"/>
        <v>後部左角</v>
      </c>
      <c r="O48" s="356">
        <f t="shared" si="12"/>
        <v>4</v>
      </c>
      <c r="P48" s="700">
        <f>SUMPRODUCT((事故データ!$AT$4:$AT$364=$N48)*(事故データ!$AH$4:$AH$364=P$42)*(事故データ!$V$4:$V$364=1))</f>
        <v>0</v>
      </c>
      <c r="Q48" s="358">
        <f>SUMPRODUCT((事故データ!$AT$4:$AT$364=$N48)*(事故データ!$AH$4:$AH$364=Q$42)*(事故データ!$V$4:$V$364=1))</f>
        <v>0</v>
      </c>
      <c r="R48" s="358">
        <f>SUMPRODUCT((事故データ!$AT$4:$AT$364=$N48)*(事故データ!$AH$4:$AH$364=R$42)*(事故データ!$V$4:$V$364=1))</f>
        <v>0</v>
      </c>
      <c r="S48" s="358">
        <f>SUMPRODUCT((事故データ!$AT$4:$AT$364=$N48)*(事故データ!$AH$4:$AH$364=S$42)*(事故データ!$V$4:$V$364=1))</f>
        <v>2</v>
      </c>
      <c r="T48" s="562">
        <f>SUMPRODUCT((事故データ!$AT$4:$AT$364=$N48)*(事故データ!$AH$4:$AH$364=T$42)*(事故データ!$V$4:$V$364=1))</f>
        <v>1</v>
      </c>
      <c r="U48" s="562">
        <f>SUMPRODUCT((事故データ!$AT$4:$AT$364=$N48)*(事故データ!$AH$4:$AH$364=U$42)*(事故データ!$V$4:$V$364=1))</f>
        <v>1</v>
      </c>
      <c r="V48" s="562">
        <f>SUMPRODUCT((事故データ!$AT$4:$AT$364=$N48)*(事故データ!$AH$4:$AH$364=V$42)*(事故データ!$V$4:$V$364=1))</f>
        <v>0</v>
      </c>
      <c r="W48" s="442">
        <f>SUMPRODUCT((事故データ!$AT$4:$AT$364=$N48)*(事故データ!$AH$4:$AH$364=W$42)*(事故データ!$V$4:$V$364=1))</f>
        <v>0</v>
      </c>
      <c r="Y48" s="298"/>
      <c r="Z48" s="310"/>
      <c r="AA48" s="298"/>
      <c r="AB48" s="310"/>
      <c r="AC48" s="298"/>
      <c r="AD48" s="298"/>
    </row>
    <row r="49" spans="1:30">
      <c r="A49" s="325"/>
      <c r="C49" s="364" t="str">
        <f t="shared" si="9"/>
        <v>施設設置物</v>
      </c>
      <c r="D49" s="699">
        <f t="shared" si="10"/>
        <v>2</v>
      </c>
      <c r="E49" s="358">
        <f>SUMPRODUCT((事故データ!$AU$4:$AU$364=$C49)*(事故データ!$AH$4:$AH$364=E$42)*(事故データ!$V$4:$V$364=1))</f>
        <v>1</v>
      </c>
      <c r="F49" s="358">
        <f>SUMPRODUCT((事故データ!$AU$4:$AU$364=$C49)*(事故データ!$AH$4:$AH$364=F$42)*(事故データ!$V$4:$V$364=1))</f>
        <v>0</v>
      </c>
      <c r="G49" s="358">
        <f>SUMPRODUCT((事故データ!$AU$4:$AU$364=$C49)*(事故データ!$AH$4:$AH$364=G$42)*(事故データ!$V$4:$V$364=1))</f>
        <v>0</v>
      </c>
      <c r="H49" s="358">
        <f>SUMPRODUCT((事故データ!$AU$4:$AU$364=$C49)*(事故データ!$AH$4:$AH$364=H$42)*(事故データ!$V$4:$V$364=1))</f>
        <v>1</v>
      </c>
      <c r="I49" s="562">
        <f>SUMPRODUCT((事故データ!$AU$4:$AU$364=$C49)*(事故データ!$AH$4:$AH$364=I$42)*(事故データ!$V$4:$V$364=1))</f>
        <v>0</v>
      </c>
      <c r="J49" s="562">
        <f>SUMPRODUCT((事故データ!$AU$4:$AU$364=$C49)*(事故データ!$AH$4:$AH$364=J$42)*(事故データ!$V$4:$V$364=1))</f>
        <v>0</v>
      </c>
      <c r="K49" s="562">
        <f>SUMPRODUCT((事故データ!$AU$4:$AU$364=$C49)*(事故データ!$AH$4:$AH$364=K$42)*(事故データ!$V$4:$V$364=1))</f>
        <v>0</v>
      </c>
      <c r="L49" s="442">
        <f>SUMPRODUCT((事故データ!$AU$4:$AU$364=$C49)*(事故データ!$AH$4:$AH$364=L$42)*(事故データ!$V$4:$V$364=1))</f>
        <v>0</v>
      </c>
      <c r="M49" s="298"/>
      <c r="N49" s="594" t="str">
        <f t="shared" si="11"/>
        <v>後部</v>
      </c>
      <c r="O49" s="356">
        <f t="shared" si="12"/>
        <v>2</v>
      </c>
      <c r="P49" s="700">
        <f>SUMPRODUCT((事故データ!$AT$4:$AT$364=$N49)*(事故データ!$AH$4:$AH$364=P$42)*(事故データ!$V$4:$V$364=1))</f>
        <v>1</v>
      </c>
      <c r="Q49" s="358">
        <f>SUMPRODUCT((事故データ!$AT$4:$AT$364=$N49)*(事故データ!$AH$4:$AH$364=Q$42)*(事故データ!$V$4:$V$364=1))</f>
        <v>0</v>
      </c>
      <c r="R49" s="358">
        <f>SUMPRODUCT((事故データ!$AT$4:$AT$364=$N49)*(事故データ!$AH$4:$AH$364=R$42)*(事故データ!$V$4:$V$364=1))</f>
        <v>0</v>
      </c>
      <c r="S49" s="358">
        <f>SUMPRODUCT((事故データ!$AT$4:$AT$364=$N49)*(事故データ!$AH$4:$AH$364=S$42)*(事故データ!$V$4:$V$364=1))</f>
        <v>0</v>
      </c>
      <c r="T49" s="562">
        <f>SUMPRODUCT((事故データ!$AT$4:$AT$364=$N49)*(事故データ!$AH$4:$AH$364=T$42)*(事故データ!$V$4:$V$364=1))</f>
        <v>0</v>
      </c>
      <c r="U49" s="562">
        <f>SUMPRODUCT((事故データ!$AT$4:$AT$364=$N49)*(事故データ!$AH$4:$AH$364=U$42)*(事故データ!$V$4:$V$364=1))</f>
        <v>1</v>
      </c>
      <c r="V49" s="562">
        <f>SUMPRODUCT((事故データ!$AT$4:$AT$364=$N49)*(事故データ!$AH$4:$AH$364=V$42)*(事故データ!$V$4:$V$364=1))</f>
        <v>0</v>
      </c>
      <c r="W49" s="442">
        <f>SUMPRODUCT((事故データ!$AT$4:$AT$364=$N49)*(事故データ!$AH$4:$AH$364=W$42)*(事故データ!$V$4:$V$364=1))</f>
        <v>0</v>
      </c>
      <c r="Y49" s="298"/>
      <c r="Z49" s="299">
        <f>O52</f>
        <v>5</v>
      </c>
      <c r="AA49" s="298"/>
      <c r="AB49" s="299">
        <f>O55</f>
        <v>0</v>
      </c>
      <c r="AC49" s="298"/>
      <c r="AD49" s="298"/>
    </row>
    <row r="50" spans="1:30">
      <c r="A50" s="325"/>
      <c r="C50" s="364" t="str">
        <f t="shared" si="9"/>
        <v>門扉・家屋等</v>
      </c>
      <c r="D50" s="699">
        <f t="shared" si="10"/>
        <v>1</v>
      </c>
      <c r="E50" s="358">
        <f>SUMPRODUCT((事故データ!$AU$4:$AU$364=$C50)*(事故データ!$AH$4:$AH$364=E$42)*(事故データ!$V$4:$V$364=1))</f>
        <v>0</v>
      </c>
      <c r="F50" s="358">
        <f>SUMPRODUCT((事故データ!$AU$4:$AU$364=$C50)*(事故データ!$AH$4:$AH$364=F$42)*(事故データ!$V$4:$V$364=1))</f>
        <v>0</v>
      </c>
      <c r="G50" s="358">
        <f>SUMPRODUCT((事故データ!$AU$4:$AU$364=$C50)*(事故データ!$AH$4:$AH$364=G$42)*(事故データ!$V$4:$V$364=1))</f>
        <v>0</v>
      </c>
      <c r="H50" s="358">
        <f>SUMPRODUCT((事故データ!$AU$4:$AU$364=$C50)*(事故データ!$AH$4:$AH$364=H$42)*(事故データ!$V$4:$V$364=1))</f>
        <v>0</v>
      </c>
      <c r="I50" s="562">
        <f>SUMPRODUCT((事故データ!$AU$4:$AU$364=$C50)*(事故データ!$AH$4:$AH$364=I$42)*(事故データ!$V$4:$V$364=1))</f>
        <v>1</v>
      </c>
      <c r="J50" s="562">
        <f>SUMPRODUCT((事故データ!$AU$4:$AU$364=$C50)*(事故データ!$AH$4:$AH$364=J$42)*(事故データ!$V$4:$V$364=1))</f>
        <v>0</v>
      </c>
      <c r="K50" s="562">
        <f>SUMPRODUCT((事故データ!$AU$4:$AU$364=$C50)*(事故データ!$AH$4:$AH$364=K$42)*(事故データ!$V$4:$V$364=1))</f>
        <v>0</v>
      </c>
      <c r="L50" s="442">
        <f>SUMPRODUCT((事故データ!$AU$4:$AU$364=$C50)*(事故データ!$AH$4:$AH$364=L$42)*(事故データ!$V$4:$V$364=1))</f>
        <v>0</v>
      </c>
      <c r="M50" s="298"/>
      <c r="N50" s="594" t="str">
        <f t="shared" si="11"/>
        <v>後部右角</v>
      </c>
      <c r="O50" s="356">
        <f t="shared" si="12"/>
        <v>7</v>
      </c>
      <c r="P50" s="700">
        <f>SUMPRODUCT((事故データ!$AT$4:$AT$364=$N50)*(事故データ!$AH$4:$AH$364=P$42)*(事故データ!$V$4:$V$364=1))</f>
        <v>3</v>
      </c>
      <c r="Q50" s="358">
        <f>SUMPRODUCT((事故データ!$AT$4:$AT$364=$N50)*(事故データ!$AH$4:$AH$364=Q$42)*(事故データ!$V$4:$V$364=1))</f>
        <v>0</v>
      </c>
      <c r="R50" s="358">
        <f>SUMPRODUCT((事故データ!$AT$4:$AT$364=$N50)*(事故データ!$AH$4:$AH$364=R$42)*(事故データ!$V$4:$V$364=1))</f>
        <v>2</v>
      </c>
      <c r="S50" s="358">
        <f>SUMPRODUCT((事故データ!$AT$4:$AT$364=$N50)*(事故データ!$AH$4:$AH$364=S$42)*(事故データ!$V$4:$V$364=1))</f>
        <v>1</v>
      </c>
      <c r="T50" s="562">
        <f>SUMPRODUCT((事故データ!$AT$4:$AT$364=$N50)*(事故データ!$AH$4:$AH$364=T$42)*(事故データ!$V$4:$V$364=1))</f>
        <v>0</v>
      </c>
      <c r="U50" s="562">
        <f>SUMPRODUCT((事故データ!$AT$4:$AT$364=$N50)*(事故データ!$AH$4:$AH$364=U$42)*(事故データ!$V$4:$V$364=1))</f>
        <v>0</v>
      </c>
      <c r="V50" s="562">
        <f>SUMPRODUCT((事故データ!$AT$4:$AT$364=$N50)*(事故データ!$AH$4:$AH$364=V$42)*(事故データ!$V$4:$V$364=1))</f>
        <v>1</v>
      </c>
      <c r="W50" s="442">
        <f>SUMPRODUCT((事故データ!$AT$4:$AT$364=$N50)*(事故データ!$AH$4:$AH$364=W$42)*(事故データ!$V$4:$V$364=1))</f>
        <v>0</v>
      </c>
      <c r="Y50" s="298"/>
      <c r="Z50" s="310"/>
      <c r="AA50" s="298"/>
      <c r="AB50" s="310"/>
      <c r="AC50" s="298"/>
      <c r="AD50" s="298"/>
    </row>
    <row r="51" spans="1:30">
      <c r="A51" s="325"/>
      <c r="C51" s="364" t="str">
        <f t="shared" si="9"/>
        <v>ゲートバー</v>
      </c>
      <c r="D51" s="699">
        <f t="shared" si="10"/>
        <v>0</v>
      </c>
      <c r="E51" s="358">
        <f>SUMPRODUCT((事故データ!$AU$4:$AU$364=$C51)*(事故データ!$AH$4:$AH$364=E$42)*(事故データ!$V$4:$V$364=1))</f>
        <v>0</v>
      </c>
      <c r="F51" s="358">
        <f>SUMPRODUCT((事故データ!$AU$4:$AU$364=$C51)*(事故データ!$AH$4:$AH$364=F$42)*(事故データ!$V$4:$V$364=1))</f>
        <v>0</v>
      </c>
      <c r="G51" s="358">
        <f>SUMPRODUCT((事故データ!$AU$4:$AU$364=$C51)*(事故データ!$AH$4:$AH$364=G$42)*(事故データ!$V$4:$V$364=1))</f>
        <v>0</v>
      </c>
      <c r="H51" s="358">
        <f>SUMPRODUCT((事故データ!$AU$4:$AU$364=$C51)*(事故データ!$AH$4:$AH$364=H$42)*(事故データ!$V$4:$V$364=1))</f>
        <v>0</v>
      </c>
      <c r="I51" s="562">
        <f>SUMPRODUCT((事故データ!$AU$4:$AU$364=$C51)*(事故データ!$AH$4:$AH$364=I$42)*(事故データ!$V$4:$V$364=1))</f>
        <v>0</v>
      </c>
      <c r="J51" s="562">
        <f>SUMPRODUCT((事故データ!$AU$4:$AU$364=$C51)*(事故データ!$AH$4:$AH$364=J$42)*(事故データ!$V$4:$V$364=1))</f>
        <v>0</v>
      </c>
      <c r="K51" s="562">
        <f>SUMPRODUCT((事故データ!$AU$4:$AU$364=$C51)*(事故データ!$AH$4:$AH$364=K$42)*(事故データ!$V$4:$V$364=1))</f>
        <v>0</v>
      </c>
      <c r="L51" s="442">
        <f>SUMPRODUCT((事故データ!$AU$4:$AU$364=$C51)*(事故データ!$AH$4:$AH$364=L$42)*(事故データ!$V$4:$V$364=1))</f>
        <v>0</v>
      </c>
      <c r="M51" s="298"/>
      <c r="N51" s="594" t="str">
        <f t="shared" si="11"/>
        <v>左側面前</v>
      </c>
      <c r="O51" s="356">
        <f t="shared" si="12"/>
        <v>1</v>
      </c>
      <c r="P51" s="700">
        <f>SUMPRODUCT((事故データ!$AT$4:$AT$364=$N51)*(事故データ!$AH$4:$AH$364=P$42)*(事故データ!$V$4:$V$364=1))</f>
        <v>0</v>
      </c>
      <c r="Q51" s="358">
        <f>SUMPRODUCT((事故データ!$AT$4:$AT$364=$N51)*(事故データ!$AH$4:$AH$364=Q$42)*(事故データ!$V$4:$V$364=1))</f>
        <v>1</v>
      </c>
      <c r="R51" s="358">
        <f>SUMPRODUCT((事故データ!$AT$4:$AT$364=$N51)*(事故データ!$AH$4:$AH$364=R$42)*(事故データ!$V$4:$V$364=1))</f>
        <v>0</v>
      </c>
      <c r="S51" s="358">
        <f>SUMPRODUCT((事故データ!$AT$4:$AT$364=$N51)*(事故データ!$AH$4:$AH$364=S$42)*(事故データ!$V$4:$V$364=1))</f>
        <v>0</v>
      </c>
      <c r="T51" s="562">
        <f>SUMPRODUCT((事故データ!$AT$4:$AT$364=$N51)*(事故データ!$AH$4:$AH$364=T$42)*(事故データ!$V$4:$V$364=1))</f>
        <v>0</v>
      </c>
      <c r="U51" s="562">
        <f>SUMPRODUCT((事故データ!$AT$4:$AT$364=$N51)*(事故データ!$AH$4:$AH$364=U$42)*(事故データ!$V$4:$V$364=1))</f>
        <v>0</v>
      </c>
      <c r="V51" s="562">
        <f>SUMPRODUCT((事故データ!$AT$4:$AT$364=$N51)*(事故データ!$AH$4:$AH$364=V$42)*(事故データ!$V$4:$V$364=1))</f>
        <v>0</v>
      </c>
      <c r="W51" s="442">
        <f>SUMPRODUCT((事故データ!$AT$4:$AT$364=$N51)*(事故データ!$AH$4:$AH$364=W$42)*(事故データ!$V$4:$V$364=1))</f>
        <v>0</v>
      </c>
      <c r="Y51" s="298"/>
      <c r="Z51" s="299">
        <f>O53</f>
        <v>6</v>
      </c>
      <c r="AA51" s="298"/>
      <c r="AB51" s="299">
        <f>O56</f>
        <v>0</v>
      </c>
      <c r="AC51" s="298"/>
      <c r="AD51" s="298"/>
    </row>
    <row r="52" spans="1:30">
      <c r="A52" s="325"/>
      <c r="C52" s="364" t="str">
        <f t="shared" si="9"/>
        <v>チェーン</v>
      </c>
      <c r="D52" s="699">
        <f t="shared" si="10"/>
        <v>0</v>
      </c>
      <c r="E52" s="358">
        <f>SUMPRODUCT((事故データ!$AU$4:$AU$364=$C52)*(事故データ!$AH$4:$AH$364=E$42)*(事故データ!$V$4:$V$364=1))</f>
        <v>0</v>
      </c>
      <c r="F52" s="358">
        <f>SUMPRODUCT((事故データ!$AU$4:$AU$364=$C52)*(事故データ!$AH$4:$AH$364=F$42)*(事故データ!$V$4:$V$364=1))</f>
        <v>0</v>
      </c>
      <c r="G52" s="358">
        <f>SUMPRODUCT((事故データ!$AU$4:$AU$364=$C52)*(事故データ!$AH$4:$AH$364=G$42)*(事故データ!$V$4:$V$364=1))</f>
        <v>0</v>
      </c>
      <c r="H52" s="358">
        <f>SUMPRODUCT((事故データ!$AU$4:$AU$364=$C52)*(事故データ!$AH$4:$AH$364=H$42)*(事故データ!$V$4:$V$364=1))</f>
        <v>0</v>
      </c>
      <c r="I52" s="562">
        <f>SUMPRODUCT((事故データ!$AU$4:$AU$364=$C52)*(事故データ!$AH$4:$AH$364=I$42)*(事故データ!$V$4:$V$364=1))</f>
        <v>0</v>
      </c>
      <c r="J52" s="562">
        <f>SUMPRODUCT((事故データ!$AU$4:$AU$364=$C52)*(事故データ!$AH$4:$AH$364=J$42)*(事故データ!$V$4:$V$364=1))</f>
        <v>0</v>
      </c>
      <c r="K52" s="562">
        <f>SUMPRODUCT((事故データ!$AU$4:$AU$364=$C52)*(事故データ!$AH$4:$AH$364=K$42)*(事故データ!$V$4:$V$364=1))</f>
        <v>0</v>
      </c>
      <c r="L52" s="442">
        <f>SUMPRODUCT((事故データ!$AU$4:$AU$364=$C52)*(事故データ!$AH$4:$AH$364=L$42)*(事故データ!$V$4:$V$364=1))</f>
        <v>0</v>
      </c>
      <c r="M52" s="298"/>
      <c r="N52" s="594" t="str">
        <f t="shared" si="11"/>
        <v>左側面</v>
      </c>
      <c r="O52" s="356">
        <f t="shared" si="12"/>
        <v>5</v>
      </c>
      <c r="P52" s="700">
        <f>SUMPRODUCT((事故データ!$AT$4:$AT$364=$N52)*(事故データ!$AH$4:$AH$364=P$42)*(事故データ!$V$4:$V$364=1))</f>
        <v>1</v>
      </c>
      <c r="Q52" s="358">
        <f>SUMPRODUCT((事故データ!$AT$4:$AT$364=$N52)*(事故データ!$AH$4:$AH$364=Q$42)*(事故データ!$V$4:$V$364=1))</f>
        <v>1</v>
      </c>
      <c r="R52" s="358">
        <f>SUMPRODUCT((事故データ!$AT$4:$AT$364=$N52)*(事故データ!$AH$4:$AH$364=R$42)*(事故データ!$V$4:$V$364=1))</f>
        <v>1</v>
      </c>
      <c r="S52" s="358">
        <f>SUMPRODUCT((事故データ!$AT$4:$AT$364=$N52)*(事故データ!$AH$4:$AH$364=S$42)*(事故データ!$V$4:$V$364=1))</f>
        <v>0</v>
      </c>
      <c r="T52" s="562">
        <f>SUMPRODUCT((事故データ!$AT$4:$AT$364=$N52)*(事故データ!$AH$4:$AH$364=T$42)*(事故データ!$V$4:$V$364=1))</f>
        <v>1</v>
      </c>
      <c r="U52" s="562">
        <f>SUMPRODUCT((事故データ!$AT$4:$AT$364=$N52)*(事故データ!$AH$4:$AH$364=U$42)*(事故データ!$V$4:$V$364=1))</f>
        <v>1</v>
      </c>
      <c r="V52" s="562">
        <f>SUMPRODUCT((事故データ!$AT$4:$AT$364=$N52)*(事故データ!$AH$4:$AH$364=V$42)*(事故データ!$V$4:$V$364=1))</f>
        <v>0</v>
      </c>
      <c r="W52" s="442">
        <f>SUMPRODUCT((事故データ!$AT$4:$AT$364=$N52)*(事故データ!$AH$4:$AH$364=W$42)*(事故データ!$V$4:$V$364=1))</f>
        <v>0</v>
      </c>
      <c r="Y52" s="298"/>
      <c r="Z52" s="311">
        <f>O48</f>
        <v>4</v>
      </c>
      <c r="AA52" s="299">
        <f>O49</f>
        <v>2</v>
      </c>
      <c r="AB52" s="307">
        <f>O50</f>
        <v>7</v>
      </c>
      <c r="AC52" s="298"/>
      <c r="AD52" s="298"/>
    </row>
    <row r="53" spans="1:30">
      <c r="A53" s="325"/>
      <c r="C53" s="364" t="str">
        <f t="shared" si="9"/>
        <v>壁・塀等</v>
      </c>
      <c r="D53" s="699">
        <f t="shared" si="10"/>
        <v>2</v>
      </c>
      <c r="E53" s="358">
        <f>SUMPRODUCT((事故データ!$AU$4:$AU$364=$C53)*(事故データ!$AH$4:$AH$364=E$42)*(事故データ!$V$4:$V$364=1))</f>
        <v>1</v>
      </c>
      <c r="F53" s="358">
        <f>SUMPRODUCT((事故データ!$AU$4:$AU$364=$C53)*(事故データ!$AH$4:$AH$364=F$42)*(事故データ!$V$4:$V$364=1))</f>
        <v>0</v>
      </c>
      <c r="G53" s="358">
        <f>SUMPRODUCT((事故データ!$AU$4:$AU$364=$C53)*(事故データ!$AH$4:$AH$364=G$42)*(事故データ!$V$4:$V$364=1))</f>
        <v>0</v>
      </c>
      <c r="H53" s="358">
        <f>SUMPRODUCT((事故データ!$AU$4:$AU$364=$C53)*(事故データ!$AH$4:$AH$364=H$42)*(事故データ!$V$4:$V$364=1))</f>
        <v>0</v>
      </c>
      <c r="I53" s="562">
        <f>SUMPRODUCT((事故データ!$AU$4:$AU$364=$C53)*(事故データ!$AH$4:$AH$364=I$42)*(事故データ!$V$4:$V$364=1))</f>
        <v>0</v>
      </c>
      <c r="J53" s="562">
        <f>SUMPRODUCT((事故データ!$AU$4:$AU$364=$C53)*(事故データ!$AH$4:$AH$364=J$42)*(事故データ!$V$4:$V$364=1))</f>
        <v>0</v>
      </c>
      <c r="K53" s="562">
        <f>SUMPRODUCT((事故データ!$AU$4:$AU$364=$C53)*(事故データ!$AH$4:$AH$364=K$42)*(事故データ!$V$4:$V$364=1))</f>
        <v>1</v>
      </c>
      <c r="L53" s="442">
        <f>SUMPRODUCT((事故データ!$AU$4:$AU$364=$C53)*(事故データ!$AH$4:$AH$364=L$42)*(事故データ!$V$4:$V$364=1))</f>
        <v>0</v>
      </c>
      <c r="M53" s="298"/>
      <c r="N53" s="594" t="str">
        <f t="shared" si="11"/>
        <v>左側面後</v>
      </c>
      <c r="O53" s="356">
        <f t="shared" si="12"/>
        <v>6</v>
      </c>
      <c r="P53" s="700">
        <f>SUMPRODUCT((事故データ!$AT$4:$AT$364=$N53)*(事故データ!$AH$4:$AH$364=P$42)*(事故データ!$V$4:$V$364=1))</f>
        <v>1</v>
      </c>
      <c r="Q53" s="358">
        <f>SUMPRODUCT((事故データ!$AT$4:$AT$364=$N53)*(事故データ!$AH$4:$AH$364=Q$42)*(事故データ!$V$4:$V$364=1))</f>
        <v>1</v>
      </c>
      <c r="R53" s="358">
        <f>SUMPRODUCT((事故データ!$AT$4:$AT$364=$N53)*(事故データ!$AH$4:$AH$364=R$42)*(事故データ!$V$4:$V$364=1))</f>
        <v>0</v>
      </c>
      <c r="S53" s="358">
        <f>SUMPRODUCT((事故データ!$AT$4:$AT$364=$N53)*(事故データ!$AH$4:$AH$364=S$42)*(事故データ!$V$4:$V$364=1))</f>
        <v>1</v>
      </c>
      <c r="T53" s="562">
        <f>SUMPRODUCT((事故データ!$AT$4:$AT$364=$N53)*(事故データ!$AH$4:$AH$364=T$42)*(事故データ!$V$4:$V$364=1))</f>
        <v>1</v>
      </c>
      <c r="U53" s="562">
        <f>SUMPRODUCT((事故データ!$AT$4:$AT$364=$N53)*(事故データ!$AH$4:$AH$364=U$42)*(事故データ!$V$4:$V$364=1))</f>
        <v>2</v>
      </c>
      <c r="V53" s="562">
        <f>SUMPRODUCT((事故データ!$AT$4:$AT$364=$N53)*(事故データ!$AH$4:$AH$364=V$42)*(事故データ!$V$4:$V$364=1))</f>
        <v>0</v>
      </c>
      <c r="W53" s="442">
        <f>SUMPRODUCT((事故データ!$AT$4:$AT$364=$N53)*(事故データ!$AH$4:$AH$364=W$42)*(事故データ!$V$4:$V$364=1))</f>
        <v>0</v>
      </c>
      <c r="Y53" s="298"/>
      <c r="Z53" s="298"/>
      <c r="AA53" s="298"/>
      <c r="AB53" s="298"/>
      <c r="AC53" s="298"/>
      <c r="AD53" s="298"/>
    </row>
    <row r="54" spans="1:30">
      <c r="A54" s="325"/>
      <c r="C54" s="364" t="str">
        <f t="shared" si="9"/>
        <v>ガードレール</v>
      </c>
      <c r="D54" s="699">
        <f t="shared" si="10"/>
        <v>1</v>
      </c>
      <c r="E54" s="358">
        <f>SUMPRODUCT((事故データ!$AU$4:$AU$364=$C54)*(事故データ!$AH$4:$AH$364=E$42)*(事故データ!$V$4:$V$364=1))</f>
        <v>0</v>
      </c>
      <c r="F54" s="358">
        <f>SUMPRODUCT((事故データ!$AU$4:$AU$364=$C54)*(事故データ!$AH$4:$AH$364=F$42)*(事故データ!$V$4:$V$364=1))</f>
        <v>0</v>
      </c>
      <c r="G54" s="358">
        <f>SUMPRODUCT((事故データ!$AU$4:$AU$364=$C54)*(事故データ!$AH$4:$AH$364=G$42)*(事故データ!$V$4:$V$364=1))</f>
        <v>1</v>
      </c>
      <c r="H54" s="358">
        <f>SUMPRODUCT((事故データ!$AU$4:$AU$364=$C54)*(事故データ!$AH$4:$AH$364=H$42)*(事故データ!$V$4:$V$364=1))</f>
        <v>0</v>
      </c>
      <c r="I54" s="562">
        <f>SUMPRODUCT((事故データ!$AU$4:$AU$364=$C54)*(事故データ!$AH$4:$AH$364=I$42)*(事故データ!$V$4:$V$364=1))</f>
        <v>0</v>
      </c>
      <c r="J54" s="562">
        <f>SUMPRODUCT((事故データ!$AU$4:$AU$364=$C54)*(事故データ!$AH$4:$AH$364=J$42)*(事故データ!$V$4:$V$364=1))</f>
        <v>0</v>
      </c>
      <c r="K54" s="562">
        <f>SUMPRODUCT((事故データ!$AU$4:$AU$364=$C54)*(事故データ!$AH$4:$AH$364=K$42)*(事故データ!$V$4:$V$364=1))</f>
        <v>0</v>
      </c>
      <c r="L54" s="442">
        <f>SUMPRODUCT((事故データ!$AU$4:$AU$364=$C54)*(事故データ!$AH$4:$AH$364=L$42)*(事故データ!$V$4:$V$364=1))</f>
        <v>0</v>
      </c>
      <c r="M54" s="298"/>
      <c r="N54" s="594" t="str">
        <f t="shared" si="11"/>
        <v>右側面前</v>
      </c>
      <c r="O54" s="356">
        <f t="shared" si="12"/>
        <v>1</v>
      </c>
      <c r="P54" s="700">
        <f>SUMPRODUCT((事故データ!$AT$4:$AT$364=$N54)*(事故データ!$AH$4:$AH$364=P$42)*(事故データ!$V$4:$V$364=1))</f>
        <v>1</v>
      </c>
      <c r="Q54" s="358">
        <f>SUMPRODUCT((事故データ!$AT$4:$AT$364=$N54)*(事故データ!$AH$4:$AH$364=Q$42)*(事故データ!$V$4:$V$364=1))</f>
        <v>0</v>
      </c>
      <c r="R54" s="358">
        <f>SUMPRODUCT((事故データ!$AT$4:$AT$364=$N54)*(事故データ!$AH$4:$AH$364=R$42)*(事故データ!$V$4:$V$364=1))</f>
        <v>0</v>
      </c>
      <c r="S54" s="358">
        <f>SUMPRODUCT((事故データ!$AT$4:$AT$364=$N54)*(事故データ!$AH$4:$AH$364=S$42)*(事故データ!$V$4:$V$364=1))</f>
        <v>0</v>
      </c>
      <c r="T54" s="562">
        <f>SUMPRODUCT((事故データ!$AT$4:$AT$364=$N54)*(事故データ!$AH$4:$AH$364=T$42)*(事故データ!$V$4:$V$364=1))</f>
        <v>0</v>
      </c>
      <c r="U54" s="562">
        <f>SUMPRODUCT((事故データ!$AT$4:$AT$364=$N54)*(事故データ!$AH$4:$AH$364=U$42)*(事故データ!$V$4:$V$364=1))</f>
        <v>0</v>
      </c>
      <c r="V54" s="562">
        <f>SUMPRODUCT((事故データ!$AT$4:$AT$364=$N54)*(事故データ!$AH$4:$AH$364=V$42)*(事故データ!$V$4:$V$364=1))</f>
        <v>0</v>
      </c>
      <c r="W54" s="442">
        <f>SUMPRODUCT((事故データ!$AT$4:$AT$364=$N54)*(事故データ!$AH$4:$AH$364=W$42)*(事故データ!$V$4:$V$364=1))</f>
        <v>0</v>
      </c>
      <c r="Y54" s="298"/>
      <c r="Z54" s="298"/>
      <c r="AA54" s="306">
        <f>O57</f>
        <v>0</v>
      </c>
      <c r="AB54" s="298"/>
      <c r="AC54" s="298"/>
      <c r="AD54" s="298"/>
    </row>
    <row r="55" spans="1:30">
      <c r="A55" s="325"/>
      <c r="C55" s="364" t="str">
        <f t="shared" si="9"/>
        <v>信号・街灯・標識・柱等</v>
      </c>
      <c r="D55" s="699">
        <f t="shared" si="10"/>
        <v>2</v>
      </c>
      <c r="E55" s="358">
        <f>SUMPRODUCT((事故データ!$AU$4:$AU$364=$C55)*(事故データ!$AH$4:$AH$364=E$42)*(事故データ!$V$4:$V$364=1))</f>
        <v>0</v>
      </c>
      <c r="F55" s="358">
        <f>SUMPRODUCT((事故データ!$AU$4:$AU$364=$C55)*(事故データ!$AH$4:$AH$364=F$42)*(事故データ!$V$4:$V$364=1))</f>
        <v>0</v>
      </c>
      <c r="G55" s="358">
        <f>SUMPRODUCT((事故データ!$AU$4:$AU$364=$C55)*(事故データ!$AH$4:$AH$364=G$42)*(事故データ!$V$4:$V$364=1))</f>
        <v>0</v>
      </c>
      <c r="H55" s="358">
        <f>SUMPRODUCT((事故データ!$AU$4:$AU$364=$C55)*(事故データ!$AH$4:$AH$364=H$42)*(事故データ!$V$4:$V$364=1))</f>
        <v>1</v>
      </c>
      <c r="I55" s="562">
        <f>SUMPRODUCT((事故データ!$AU$4:$AU$364=$C55)*(事故データ!$AH$4:$AH$364=I$42)*(事故データ!$V$4:$V$364=1))</f>
        <v>0</v>
      </c>
      <c r="J55" s="562">
        <f>SUMPRODUCT((事故データ!$AU$4:$AU$364=$C55)*(事故データ!$AH$4:$AH$364=J$42)*(事故データ!$V$4:$V$364=1))</f>
        <v>0</v>
      </c>
      <c r="K55" s="562">
        <f>SUMPRODUCT((事故データ!$AU$4:$AU$364=$C55)*(事故データ!$AH$4:$AH$364=K$42)*(事故データ!$V$4:$V$364=1))</f>
        <v>0</v>
      </c>
      <c r="L55" s="442">
        <f>SUMPRODUCT((事故データ!$AU$4:$AU$364=$C55)*(事故データ!$AH$4:$AH$364=L$42)*(事故データ!$V$4:$V$364=1))</f>
        <v>1</v>
      </c>
      <c r="M55" s="298"/>
      <c r="N55" s="594" t="str">
        <f t="shared" si="11"/>
        <v>右側面</v>
      </c>
      <c r="O55" s="356">
        <f t="shared" si="12"/>
        <v>0</v>
      </c>
      <c r="P55" s="700">
        <f>SUMPRODUCT((事故データ!$AT$4:$AT$364=$N55)*(事故データ!$AH$4:$AH$364=P$42)*(事故データ!$V$4:$V$364=1))</f>
        <v>0</v>
      </c>
      <c r="Q55" s="358">
        <f>SUMPRODUCT((事故データ!$AT$4:$AT$364=$N55)*(事故データ!$AH$4:$AH$364=Q$42)*(事故データ!$V$4:$V$364=1))</f>
        <v>0</v>
      </c>
      <c r="R55" s="358">
        <f>SUMPRODUCT((事故データ!$AT$4:$AT$364=$N55)*(事故データ!$AH$4:$AH$364=R$42)*(事故データ!$V$4:$V$364=1))</f>
        <v>0</v>
      </c>
      <c r="S55" s="358">
        <f>SUMPRODUCT((事故データ!$AT$4:$AT$364=$N55)*(事故データ!$AH$4:$AH$364=S$42)*(事故データ!$V$4:$V$364=1))</f>
        <v>0</v>
      </c>
      <c r="T55" s="562">
        <f>SUMPRODUCT((事故データ!$AT$4:$AT$364=$N55)*(事故データ!$AH$4:$AH$364=T$42)*(事故データ!$V$4:$V$364=1))</f>
        <v>0</v>
      </c>
      <c r="U55" s="562">
        <f>SUMPRODUCT((事故データ!$AT$4:$AT$364=$N55)*(事故データ!$AH$4:$AH$364=U$42)*(事故データ!$V$4:$V$364=1))</f>
        <v>0</v>
      </c>
      <c r="V55" s="562">
        <f>SUMPRODUCT((事故データ!$AT$4:$AT$364=$N55)*(事故データ!$AH$4:$AH$364=V$42)*(事故データ!$V$4:$V$364=1))</f>
        <v>0</v>
      </c>
      <c r="W55" s="442">
        <f>SUMPRODUCT((事故データ!$AT$4:$AT$364=$N55)*(事故データ!$AH$4:$AH$364=W$42)*(事故データ!$V$4:$V$364=1))</f>
        <v>0</v>
      </c>
      <c r="Y55" s="298"/>
      <c r="Z55" s="298"/>
      <c r="AA55" s="298"/>
      <c r="AB55" s="298"/>
      <c r="AC55" s="298"/>
      <c r="AD55" s="298"/>
    </row>
    <row r="56" spans="1:30">
      <c r="A56" s="325"/>
      <c r="C56" s="364" t="str">
        <f t="shared" si="9"/>
        <v>柵・フェンス</v>
      </c>
      <c r="D56" s="699">
        <f t="shared" si="10"/>
        <v>3</v>
      </c>
      <c r="E56" s="358">
        <f>SUMPRODUCT((事故データ!$AU$4:$AU$364=$C56)*(事故データ!$AH$4:$AH$364=E$42)*(事故データ!$V$4:$V$364=1))</f>
        <v>1</v>
      </c>
      <c r="F56" s="358">
        <f>SUMPRODUCT((事故データ!$AU$4:$AU$364=$C56)*(事故データ!$AH$4:$AH$364=F$42)*(事故データ!$V$4:$V$364=1))</f>
        <v>1</v>
      </c>
      <c r="G56" s="358">
        <f>SUMPRODUCT((事故データ!$AU$4:$AU$364=$C56)*(事故データ!$AH$4:$AH$364=G$42)*(事故データ!$V$4:$V$364=1))</f>
        <v>0</v>
      </c>
      <c r="H56" s="358">
        <f>SUMPRODUCT((事故データ!$AU$4:$AU$364=$C56)*(事故データ!$AH$4:$AH$364=H$42)*(事故データ!$V$4:$V$364=1))</f>
        <v>0</v>
      </c>
      <c r="I56" s="562">
        <f>SUMPRODUCT((事故データ!$AU$4:$AU$364=$C56)*(事故データ!$AH$4:$AH$364=I$42)*(事故データ!$V$4:$V$364=1))</f>
        <v>0</v>
      </c>
      <c r="J56" s="562">
        <f>SUMPRODUCT((事故データ!$AU$4:$AU$364=$C56)*(事故データ!$AH$4:$AH$364=J$42)*(事故データ!$V$4:$V$364=1))</f>
        <v>1</v>
      </c>
      <c r="K56" s="562">
        <f>SUMPRODUCT((事故データ!$AU$4:$AU$364=$C56)*(事故データ!$AH$4:$AH$364=K$42)*(事故データ!$V$4:$V$364=1))</f>
        <v>0</v>
      </c>
      <c r="L56" s="442">
        <f>SUMPRODUCT((事故データ!$AU$4:$AU$364=$C56)*(事故データ!$AH$4:$AH$364=L$42)*(事故データ!$V$4:$V$364=1))</f>
        <v>0</v>
      </c>
      <c r="M56" s="298"/>
      <c r="N56" s="594" t="str">
        <f t="shared" si="11"/>
        <v>右側面後</v>
      </c>
      <c r="O56" s="356">
        <f t="shared" si="12"/>
        <v>0</v>
      </c>
      <c r="P56" s="700">
        <f>SUMPRODUCT((事故データ!$AT$4:$AT$364=$N56)*(事故データ!$AH$4:$AH$364=P$42)*(事故データ!$V$4:$V$364=1))</f>
        <v>0</v>
      </c>
      <c r="Q56" s="358">
        <f>SUMPRODUCT((事故データ!$AT$4:$AT$364=$N56)*(事故データ!$AH$4:$AH$364=Q$42)*(事故データ!$V$4:$V$364=1))</f>
        <v>0</v>
      </c>
      <c r="R56" s="358">
        <f>SUMPRODUCT((事故データ!$AT$4:$AT$364=$N56)*(事故データ!$AH$4:$AH$364=R$42)*(事故データ!$V$4:$V$364=1))</f>
        <v>0</v>
      </c>
      <c r="S56" s="358">
        <f>SUMPRODUCT((事故データ!$AT$4:$AT$364=$N56)*(事故データ!$AH$4:$AH$364=S$42)*(事故データ!$V$4:$V$364=1))</f>
        <v>0</v>
      </c>
      <c r="T56" s="562">
        <f>SUMPRODUCT((事故データ!$AT$4:$AT$364=$N56)*(事故データ!$AH$4:$AH$364=T$42)*(事故データ!$V$4:$V$364=1))</f>
        <v>0</v>
      </c>
      <c r="U56" s="562">
        <f>SUMPRODUCT((事故データ!$AT$4:$AT$364=$N56)*(事故データ!$AH$4:$AH$364=U$42)*(事故データ!$V$4:$V$364=1))</f>
        <v>0</v>
      </c>
      <c r="V56" s="562">
        <f>SUMPRODUCT((事故データ!$AT$4:$AT$364=$N56)*(事故データ!$AH$4:$AH$364=V$42)*(事故データ!$V$4:$V$364=1))</f>
        <v>0</v>
      </c>
      <c r="W56" s="442">
        <f>SUMPRODUCT((事故データ!$AT$4:$AT$364=$N56)*(事故データ!$AH$4:$AH$364=W$42)*(事故データ!$V$4:$V$364=1))</f>
        <v>0</v>
      </c>
      <c r="Y56" s="298"/>
      <c r="Z56" s="298"/>
      <c r="AA56" s="298"/>
      <c r="AB56" s="298"/>
      <c r="AC56" s="298"/>
      <c r="AD56" s="298"/>
    </row>
    <row r="57" spans="1:30">
      <c r="A57" s="325"/>
      <c r="C57" s="364" t="str">
        <f t="shared" si="9"/>
        <v>ポール</v>
      </c>
      <c r="D57" s="699">
        <f t="shared" si="10"/>
        <v>3</v>
      </c>
      <c r="E57" s="358">
        <f>SUMPRODUCT((事故データ!$AU$4:$AU$364=$C57)*(事故データ!$AH$4:$AH$364=E$42)*(事故データ!$V$4:$V$364=1))</f>
        <v>2</v>
      </c>
      <c r="F57" s="358">
        <f>SUMPRODUCT((事故データ!$AU$4:$AU$364=$C57)*(事故データ!$AH$4:$AH$364=F$42)*(事故データ!$V$4:$V$364=1))</f>
        <v>0</v>
      </c>
      <c r="G57" s="358">
        <f>SUMPRODUCT((事故データ!$AU$4:$AU$364=$C57)*(事故データ!$AH$4:$AH$364=G$42)*(事故データ!$V$4:$V$364=1))</f>
        <v>0</v>
      </c>
      <c r="H57" s="358">
        <f>SUMPRODUCT((事故データ!$AU$4:$AU$364=$C57)*(事故データ!$AH$4:$AH$364=H$42)*(事故データ!$V$4:$V$364=1))</f>
        <v>0</v>
      </c>
      <c r="I57" s="562">
        <f>SUMPRODUCT((事故データ!$AU$4:$AU$364=$C57)*(事故データ!$AH$4:$AH$364=I$42)*(事故データ!$V$4:$V$364=1))</f>
        <v>0</v>
      </c>
      <c r="J57" s="562">
        <f>SUMPRODUCT((事故データ!$AU$4:$AU$364=$C57)*(事故データ!$AH$4:$AH$364=J$42)*(事故データ!$V$4:$V$364=1))</f>
        <v>0</v>
      </c>
      <c r="K57" s="562">
        <f>SUMPRODUCT((事故データ!$AU$4:$AU$364=$C57)*(事故データ!$AH$4:$AH$364=K$42)*(事故データ!$V$4:$V$364=1))</f>
        <v>1</v>
      </c>
      <c r="L57" s="442">
        <f>SUMPRODUCT((事故データ!$AU$4:$AU$364=$C57)*(事故データ!$AH$4:$AH$364=L$42)*(事故データ!$V$4:$V$364=1))</f>
        <v>0</v>
      </c>
      <c r="M57" s="298"/>
      <c r="N57" s="594" t="str">
        <f t="shared" si="11"/>
        <v>上部箱中央</v>
      </c>
      <c r="O57" s="356">
        <f t="shared" si="12"/>
        <v>0</v>
      </c>
      <c r="P57" s="700">
        <f>SUMPRODUCT((事故データ!$AT$4:$AT$364=$N57)*(事故データ!$AH$4:$AH$364=P$42)*(事故データ!$V$4:$V$364=1))</f>
        <v>0</v>
      </c>
      <c r="Q57" s="358">
        <f>SUMPRODUCT((事故データ!$AT$4:$AT$364=$N57)*(事故データ!$AH$4:$AH$364=Q$42)*(事故データ!$V$4:$V$364=1))</f>
        <v>0</v>
      </c>
      <c r="R57" s="358">
        <f>SUMPRODUCT((事故データ!$AT$4:$AT$364=$N57)*(事故データ!$AH$4:$AH$364=R$42)*(事故データ!$V$4:$V$364=1))</f>
        <v>0</v>
      </c>
      <c r="S57" s="358">
        <f>SUMPRODUCT((事故データ!$AT$4:$AT$364=$N57)*(事故データ!$AH$4:$AH$364=S$42)*(事故データ!$V$4:$V$364=1))</f>
        <v>0</v>
      </c>
      <c r="T57" s="562">
        <f>SUMPRODUCT((事故データ!$AT$4:$AT$364=$N57)*(事故データ!$AH$4:$AH$364=T$42)*(事故データ!$V$4:$V$364=1))</f>
        <v>0</v>
      </c>
      <c r="U57" s="562">
        <f>SUMPRODUCT((事故データ!$AT$4:$AT$364=$N57)*(事故データ!$AH$4:$AH$364=U$42)*(事故データ!$V$4:$V$364=1))</f>
        <v>0</v>
      </c>
      <c r="V57" s="562">
        <f>SUMPRODUCT((事故データ!$AT$4:$AT$364=$N57)*(事故データ!$AH$4:$AH$364=V$42)*(事故データ!$V$4:$V$364=1))</f>
        <v>0</v>
      </c>
      <c r="W57" s="442">
        <f>SUMPRODUCT((事故データ!$AT$4:$AT$364=$N57)*(事故データ!$AH$4:$AH$364=W$42)*(事故データ!$V$4:$V$364=1))</f>
        <v>0</v>
      </c>
      <c r="Y57" s="298"/>
      <c r="Z57" s="298"/>
      <c r="AA57" s="298"/>
      <c r="AB57" s="298"/>
      <c r="AC57" s="298"/>
      <c r="AD57" s="298"/>
    </row>
    <row r="58" spans="1:30">
      <c r="A58" s="325"/>
      <c r="C58" s="364" t="str">
        <f t="shared" si="9"/>
        <v>縁石等道路設置物</v>
      </c>
      <c r="D58" s="699">
        <f t="shared" si="10"/>
        <v>1</v>
      </c>
      <c r="E58" s="358">
        <f>SUMPRODUCT((事故データ!$AU$4:$AU$364=$C58)*(事故データ!$AH$4:$AH$364=E$42)*(事故データ!$V$4:$V$364=1))</f>
        <v>0</v>
      </c>
      <c r="F58" s="358">
        <f>SUMPRODUCT((事故データ!$AU$4:$AU$364=$C58)*(事故データ!$AH$4:$AH$364=F$42)*(事故データ!$V$4:$V$364=1))</f>
        <v>0</v>
      </c>
      <c r="G58" s="358">
        <f>SUMPRODUCT((事故データ!$AU$4:$AU$364=$C58)*(事故データ!$AH$4:$AH$364=G$42)*(事故データ!$V$4:$V$364=1))</f>
        <v>0</v>
      </c>
      <c r="H58" s="358">
        <f>SUMPRODUCT((事故データ!$AU$4:$AU$364=$C58)*(事故データ!$AH$4:$AH$364=H$42)*(事故データ!$V$4:$V$364=1))</f>
        <v>0</v>
      </c>
      <c r="I58" s="562">
        <f>SUMPRODUCT((事故データ!$AU$4:$AU$364=$C58)*(事故データ!$AH$4:$AH$364=I$42)*(事故データ!$V$4:$V$364=1))</f>
        <v>0</v>
      </c>
      <c r="J58" s="562">
        <f>SUMPRODUCT((事故データ!$AU$4:$AU$364=$C58)*(事故データ!$AH$4:$AH$364=J$42)*(事故データ!$V$4:$V$364=1))</f>
        <v>1</v>
      </c>
      <c r="K58" s="562">
        <f>SUMPRODUCT((事故データ!$AU$4:$AU$364=$C58)*(事故データ!$AH$4:$AH$364=K$42)*(事故データ!$V$4:$V$364=1))</f>
        <v>0</v>
      </c>
      <c r="L58" s="442">
        <f>SUMPRODUCT((事故データ!$AU$4:$AU$364=$C58)*(事故データ!$AH$4:$AH$364=L$42)*(事故データ!$V$4:$V$364=1))</f>
        <v>0</v>
      </c>
      <c r="M58" s="298"/>
      <c r="N58" s="594" t="str">
        <f t="shared" si="11"/>
        <v>下部</v>
      </c>
      <c r="O58" s="356">
        <f t="shared" si="12"/>
        <v>0</v>
      </c>
      <c r="P58" s="700">
        <f>SUMPRODUCT((事故データ!$AT$4:$AT$364=$N58)*(事故データ!$AH$4:$AH$364=P$42)*(事故データ!$V$4:$V$364=1))</f>
        <v>0</v>
      </c>
      <c r="Q58" s="358">
        <f>SUMPRODUCT((事故データ!$AT$4:$AT$364=$N58)*(事故データ!$AH$4:$AH$364=Q$42)*(事故データ!$V$4:$V$364=1))</f>
        <v>0</v>
      </c>
      <c r="R58" s="358">
        <f>SUMPRODUCT((事故データ!$AT$4:$AT$364=$N58)*(事故データ!$AH$4:$AH$364=R$42)*(事故データ!$V$4:$V$364=1))</f>
        <v>0</v>
      </c>
      <c r="S58" s="358">
        <f>SUMPRODUCT((事故データ!$AT$4:$AT$364=$N58)*(事故データ!$AH$4:$AH$364=S$42)*(事故データ!$V$4:$V$364=1))</f>
        <v>0</v>
      </c>
      <c r="T58" s="562">
        <f>SUMPRODUCT((事故データ!$AT$4:$AT$364=$N58)*(事故データ!$AH$4:$AH$364=T$42)*(事故データ!$V$4:$V$364=1))</f>
        <v>0</v>
      </c>
      <c r="U58" s="562">
        <f>SUMPRODUCT((事故データ!$AT$4:$AT$364=$N58)*(事故データ!$AH$4:$AH$364=U$42)*(事故データ!$V$4:$V$364=1))</f>
        <v>0</v>
      </c>
      <c r="V58" s="562">
        <f>SUMPRODUCT((事故データ!$AT$4:$AT$364=$N58)*(事故データ!$AH$4:$AH$364=V$42)*(事故データ!$V$4:$V$364=1))</f>
        <v>0</v>
      </c>
      <c r="W58" s="442">
        <f>SUMPRODUCT((事故データ!$AT$4:$AT$364=$N58)*(事故データ!$AH$4:$AH$364=W$42)*(事故データ!$V$4:$V$364=1))</f>
        <v>0</v>
      </c>
      <c r="Y58" s="298"/>
      <c r="Z58" s="298"/>
      <c r="AA58" s="306">
        <f>O58</f>
        <v>0</v>
      </c>
      <c r="AB58" s="298"/>
      <c r="AC58" s="298"/>
      <c r="AD58" s="298"/>
    </row>
    <row r="59" spans="1:30">
      <c r="A59" s="325"/>
      <c r="C59" s="364" t="str">
        <f t="shared" si="9"/>
        <v>花壇等低い設置物</v>
      </c>
      <c r="D59" s="699">
        <f t="shared" si="10"/>
        <v>0</v>
      </c>
      <c r="E59" s="358">
        <f>SUMPRODUCT((事故データ!$AU$4:$AU$364=$C59)*(事故データ!$AH$4:$AH$364=E$42)*(事故データ!$V$4:$V$364=1))</f>
        <v>0</v>
      </c>
      <c r="F59" s="358">
        <f>SUMPRODUCT((事故データ!$AU$4:$AU$364=$C59)*(事故データ!$AH$4:$AH$364=F$42)*(事故データ!$V$4:$V$364=1))</f>
        <v>0</v>
      </c>
      <c r="G59" s="358">
        <f>SUMPRODUCT((事故データ!$AU$4:$AU$364=$C59)*(事故データ!$AH$4:$AH$364=G$42)*(事故データ!$V$4:$V$364=1))</f>
        <v>0</v>
      </c>
      <c r="H59" s="358">
        <f>SUMPRODUCT((事故データ!$AU$4:$AU$364=$C59)*(事故データ!$AH$4:$AH$364=H$42)*(事故データ!$V$4:$V$364=1))</f>
        <v>0</v>
      </c>
      <c r="I59" s="562">
        <f>SUMPRODUCT((事故データ!$AU$4:$AU$364=$C59)*(事故データ!$AH$4:$AH$364=I$42)*(事故データ!$V$4:$V$364=1))</f>
        <v>0</v>
      </c>
      <c r="J59" s="562">
        <f>SUMPRODUCT((事故データ!$AU$4:$AU$364=$C59)*(事故データ!$AH$4:$AH$364=J$42)*(事故データ!$V$4:$V$364=1))</f>
        <v>0</v>
      </c>
      <c r="K59" s="562">
        <f>SUMPRODUCT((事故データ!$AU$4:$AU$364=$C59)*(事故データ!$AH$4:$AH$364=K$42)*(事故データ!$V$4:$V$364=1))</f>
        <v>0</v>
      </c>
      <c r="L59" s="442">
        <f>SUMPRODUCT((事故データ!$AU$4:$AU$364=$C59)*(事故データ!$AH$4:$AH$364=L$42)*(事故データ!$V$4:$V$364=1))</f>
        <v>0</v>
      </c>
      <c r="M59" s="298"/>
      <c r="N59" s="594" t="str">
        <f t="shared" si="11"/>
        <v>その他</v>
      </c>
      <c r="O59" s="356">
        <f t="shared" si="12"/>
        <v>0</v>
      </c>
      <c r="P59" s="700">
        <f>SUMPRODUCT((事故データ!$AT$4:$AT$364=$N59)*(事故データ!$AH$4:$AH$364=P$42)*(事故データ!$V$4:$V$364=1))</f>
        <v>0</v>
      </c>
      <c r="Q59" s="358">
        <f>SUMPRODUCT((事故データ!$AT$4:$AT$364=$N59)*(事故データ!$AH$4:$AH$364=Q$42)*(事故データ!$V$4:$V$364=1))</f>
        <v>0</v>
      </c>
      <c r="R59" s="358">
        <f>SUMPRODUCT((事故データ!$AT$4:$AT$364=$N59)*(事故データ!$AH$4:$AH$364=R$42)*(事故データ!$V$4:$V$364=1))</f>
        <v>0</v>
      </c>
      <c r="S59" s="358">
        <f>SUMPRODUCT((事故データ!$AT$4:$AT$364=$N59)*(事故データ!$AH$4:$AH$364=S$42)*(事故データ!$V$4:$V$364=1))</f>
        <v>0</v>
      </c>
      <c r="T59" s="562">
        <f>SUMPRODUCT((事故データ!$AT$4:$AT$364=$N59)*(事故データ!$AH$4:$AH$364=T$42)*(事故データ!$V$4:$V$364=1))</f>
        <v>0</v>
      </c>
      <c r="U59" s="562">
        <f>SUMPRODUCT((事故データ!$AT$4:$AT$364=$N59)*(事故データ!$AH$4:$AH$364=U$42)*(事故データ!$V$4:$V$364=1))</f>
        <v>0</v>
      </c>
      <c r="V59" s="562">
        <f>SUMPRODUCT((事故データ!$AT$4:$AT$364=$N59)*(事故データ!$AH$4:$AH$364=V$42)*(事故データ!$V$4:$V$364=1))</f>
        <v>0</v>
      </c>
      <c r="W59" s="442">
        <f>SUMPRODUCT((事故データ!$AT$4:$AT$364=$N59)*(事故データ!$AH$4:$AH$364=W$42)*(事故データ!$V$4:$V$364=1))</f>
        <v>0</v>
      </c>
      <c r="Y59" s="298"/>
      <c r="Z59" s="298"/>
      <c r="AA59" s="298"/>
      <c r="AB59" s="298"/>
      <c r="AC59" s="298"/>
      <c r="AD59" s="298"/>
    </row>
    <row r="60" spans="1:30">
      <c r="A60" s="325"/>
      <c r="C60" s="364" t="str">
        <f t="shared" si="9"/>
        <v>屋根.軒.庇等高所設置物</v>
      </c>
      <c r="D60" s="699">
        <f t="shared" si="10"/>
        <v>6</v>
      </c>
      <c r="E60" s="358">
        <f>SUMPRODUCT((事故データ!$AU$4:$AU$364=$C60)*(事故データ!$AH$4:$AH$364=E$42)*(事故データ!$V$4:$V$364=1))</f>
        <v>2</v>
      </c>
      <c r="F60" s="358">
        <f>SUMPRODUCT((事故データ!$AU$4:$AU$364=$C60)*(事故データ!$AH$4:$AH$364=F$42)*(事故データ!$V$4:$V$364=1))</f>
        <v>1</v>
      </c>
      <c r="G60" s="358">
        <f>SUMPRODUCT((事故データ!$AU$4:$AU$364=$C60)*(事故データ!$AH$4:$AH$364=G$42)*(事故データ!$V$4:$V$364=1))</f>
        <v>0</v>
      </c>
      <c r="H60" s="358">
        <f>SUMPRODUCT((事故データ!$AU$4:$AU$364=$C60)*(事故データ!$AH$4:$AH$364=H$42)*(事故データ!$V$4:$V$364=1))</f>
        <v>1</v>
      </c>
      <c r="I60" s="562">
        <f>SUMPRODUCT((事故データ!$AU$4:$AU$364=$C60)*(事故データ!$AH$4:$AH$364=I$42)*(事故データ!$V$4:$V$364=1))</f>
        <v>1</v>
      </c>
      <c r="J60" s="562">
        <f>SUMPRODUCT((事故データ!$AU$4:$AU$364=$C60)*(事故データ!$AH$4:$AH$364=J$42)*(事故データ!$V$4:$V$364=1))</f>
        <v>1</v>
      </c>
      <c r="K60" s="562">
        <f>SUMPRODUCT((事故データ!$AU$4:$AU$364=$C60)*(事故データ!$AH$4:$AH$364=K$42)*(事故データ!$V$4:$V$364=1))</f>
        <v>0</v>
      </c>
      <c r="L60" s="442">
        <f>SUMPRODUCT((事故データ!$AU$4:$AU$364=$C60)*(事故データ!$AH$4:$AH$364=L$42)*(事故データ!$V$4:$V$364=1))</f>
        <v>0</v>
      </c>
      <c r="M60" s="298"/>
      <c r="N60" s="611" t="str">
        <f t="shared" si="11"/>
        <v>不明</v>
      </c>
      <c r="O60" s="369">
        <f t="shared" si="12"/>
        <v>0</v>
      </c>
      <c r="P60" s="701">
        <f>SUMPRODUCT((事故データ!$AT$4:$AT$364=$N60)*(事故データ!$AH$4:$AH$364=P$42)*(事故データ!$V$4:$V$364=1))</f>
        <v>0</v>
      </c>
      <c r="Q60" s="371">
        <f>SUMPRODUCT((事故データ!$AT$4:$AT$364=$N60)*(事故データ!$AH$4:$AH$364=Q$42)*(事故データ!$V$4:$V$364=1))</f>
        <v>0</v>
      </c>
      <c r="R60" s="371">
        <f>SUMPRODUCT((事故データ!$AT$4:$AT$364=$N60)*(事故データ!$AH$4:$AH$364=R$42)*(事故データ!$V$4:$V$364=1))</f>
        <v>0</v>
      </c>
      <c r="S60" s="371">
        <f>SUMPRODUCT((事故データ!$AT$4:$AT$364=$N60)*(事故データ!$AH$4:$AH$364=S$42)*(事故データ!$V$4:$V$364=1))</f>
        <v>0</v>
      </c>
      <c r="T60" s="563">
        <f>SUMPRODUCT((事故データ!$AT$4:$AT$364=$N60)*(事故データ!$AH$4:$AH$364=T$42)*(事故データ!$V$4:$V$364=1))</f>
        <v>0</v>
      </c>
      <c r="U60" s="563">
        <f>SUMPRODUCT((事故データ!$AT$4:$AT$364=$N60)*(事故データ!$AH$4:$AH$364=U$42)*(事故データ!$V$4:$V$364=1))</f>
        <v>0</v>
      </c>
      <c r="V60" s="563">
        <f>SUMPRODUCT((事故データ!$AT$4:$AT$364=$N60)*(事故データ!$AH$4:$AH$364=V$42)*(事故データ!$V$4:$V$364=1))</f>
        <v>0</v>
      </c>
      <c r="W60" s="443">
        <f>SUMPRODUCT((事故データ!$AT$4:$AT$364=$N60)*(事故データ!$AH$4:$AH$364=W$42)*(事故データ!$V$4:$V$364=1))</f>
        <v>0</v>
      </c>
      <c r="Y60" s="298"/>
      <c r="Z60" s="309" t="str">
        <f>N59</f>
        <v>その他</v>
      </c>
      <c r="AA60" s="306">
        <f>O59</f>
        <v>0</v>
      </c>
      <c r="AB60" s="298"/>
      <c r="AC60" s="298"/>
      <c r="AD60" s="298"/>
    </row>
    <row r="61" spans="1:30">
      <c r="A61" s="325"/>
      <c r="C61" s="364" t="str">
        <f t="shared" si="9"/>
        <v>街路樹等高所物</v>
      </c>
      <c r="D61" s="699">
        <f t="shared" si="10"/>
        <v>0</v>
      </c>
      <c r="E61" s="358">
        <f>SUMPRODUCT((事故データ!$AU$4:$AU$364=$C61)*(事故データ!$AH$4:$AH$364=E$42)*(事故データ!$V$4:$V$364=1))</f>
        <v>0</v>
      </c>
      <c r="F61" s="358">
        <f>SUMPRODUCT((事故データ!$AU$4:$AU$364=$C61)*(事故データ!$AH$4:$AH$364=F$42)*(事故データ!$V$4:$V$364=1))</f>
        <v>0</v>
      </c>
      <c r="G61" s="358">
        <f>SUMPRODUCT((事故データ!$AU$4:$AU$364=$C61)*(事故データ!$AH$4:$AH$364=G$42)*(事故データ!$V$4:$V$364=1))</f>
        <v>0</v>
      </c>
      <c r="H61" s="358">
        <f>SUMPRODUCT((事故データ!$AU$4:$AU$364=$C61)*(事故データ!$AH$4:$AH$364=H$42)*(事故データ!$V$4:$V$364=1))</f>
        <v>0</v>
      </c>
      <c r="I61" s="562">
        <f>SUMPRODUCT((事故データ!$AU$4:$AU$364=$C61)*(事故データ!$AH$4:$AH$364=I$42)*(事故データ!$V$4:$V$364=1))</f>
        <v>0</v>
      </c>
      <c r="J61" s="562">
        <f>SUMPRODUCT((事故データ!$AU$4:$AU$364=$C61)*(事故データ!$AH$4:$AH$364=J$42)*(事故データ!$V$4:$V$364=1))</f>
        <v>0</v>
      </c>
      <c r="K61" s="562">
        <f>SUMPRODUCT((事故データ!$AU$4:$AU$364=$C61)*(事故データ!$AH$4:$AH$364=K$42)*(事故データ!$V$4:$V$364=1))</f>
        <v>0</v>
      </c>
      <c r="L61" s="442">
        <f>SUMPRODUCT((事故データ!$AU$4:$AU$364=$C61)*(事故データ!$AH$4:$AH$364=L$42)*(事故データ!$V$4:$V$364=1))</f>
        <v>0</v>
      </c>
      <c r="M61" s="298"/>
    </row>
    <row r="62" spans="1:30">
      <c r="A62" s="325"/>
      <c r="C62" s="364" t="str">
        <f t="shared" si="9"/>
        <v>ボックス等設置物</v>
      </c>
      <c r="D62" s="699">
        <f t="shared" si="10"/>
        <v>0</v>
      </c>
      <c r="E62" s="358">
        <f>SUMPRODUCT((事故データ!$AU$4:$AU$364=$C62)*(事故データ!$AH$4:$AH$364=E$42)*(事故データ!$V$4:$V$364=1))</f>
        <v>0</v>
      </c>
      <c r="F62" s="358">
        <f>SUMPRODUCT((事故データ!$AU$4:$AU$364=$C62)*(事故データ!$AH$4:$AH$364=F$42)*(事故データ!$V$4:$V$364=1))</f>
        <v>0</v>
      </c>
      <c r="G62" s="358">
        <f>SUMPRODUCT((事故データ!$AU$4:$AU$364=$C62)*(事故データ!$AH$4:$AH$364=G$42)*(事故データ!$V$4:$V$364=1))</f>
        <v>0</v>
      </c>
      <c r="H62" s="358">
        <f>SUMPRODUCT((事故データ!$AU$4:$AU$364=$C62)*(事故データ!$AH$4:$AH$364=H$42)*(事故データ!$V$4:$V$364=1))</f>
        <v>0</v>
      </c>
      <c r="I62" s="562">
        <f>SUMPRODUCT((事故データ!$AU$4:$AU$364=$C62)*(事故データ!$AH$4:$AH$364=I$42)*(事故データ!$V$4:$V$364=1))</f>
        <v>0</v>
      </c>
      <c r="J62" s="562">
        <f>SUMPRODUCT((事故データ!$AU$4:$AU$364=$C62)*(事故データ!$AH$4:$AH$364=J$42)*(事故データ!$V$4:$V$364=1))</f>
        <v>0</v>
      </c>
      <c r="K62" s="562">
        <f>SUMPRODUCT((事故データ!$AU$4:$AU$364=$C62)*(事故データ!$AH$4:$AH$364=K$42)*(事故データ!$V$4:$V$364=1))</f>
        <v>0</v>
      </c>
      <c r="L62" s="442">
        <f>SUMPRODUCT((事故データ!$AU$4:$AU$364=$C62)*(事故データ!$AH$4:$AH$364=L$42)*(事故データ!$V$4:$V$364=1))</f>
        <v>0</v>
      </c>
      <c r="M62" s="298"/>
    </row>
    <row r="63" spans="1:30">
      <c r="A63" s="325"/>
      <c r="C63" s="364" t="str">
        <f t="shared" si="9"/>
        <v>フォークリフト</v>
      </c>
      <c r="D63" s="699">
        <f t="shared" si="10"/>
        <v>0</v>
      </c>
      <c r="E63" s="358">
        <f>SUMPRODUCT((事故データ!$AU$4:$AU$364=$C63)*(事故データ!$AH$4:$AH$364=E$42)*(事故データ!$V$4:$V$364=1))</f>
        <v>0</v>
      </c>
      <c r="F63" s="358">
        <f>SUMPRODUCT((事故データ!$AU$4:$AU$364=$C63)*(事故データ!$AH$4:$AH$364=F$42)*(事故データ!$V$4:$V$364=1))</f>
        <v>0</v>
      </c>
      <c r="G63" s="358">
        <f>SUMPRODUCT((事故データ!$AU$4:$AU$364=$C63)*(事故データ!$AH$4:$AH$364=G$42)*(事故データ!$V$4:$V$364=1))</f>
        <v>0</v>
      </c>
      <c r="H63" s="358">
        <f>SUMPRODUCT((事故データ!$AU$4:$AU$364=$C63)*(事故データ!$AH$4:$AH$364=H$42)*(事故データ!$V$4:$V$364=1))</f>
        <v>0</v>
      </c>
      <c r="I63" s="562">
        <f>SUMPRODUCT((事故データ!$AU$4:$AU$364=$C63)*(事故データ!$AH$4:$AH$364=I$42)*(事故データ!$V$4:$V$364=1))</f>
        <v>0</v>
      </c>
      <c r="J63" s="562">
        <f>SUMPRODUCT((事故データ!$AU$4:$AU$364=$C63)*(事故データ!$AH$4:$AH$364=J$42)*(事故データ!$V$4:$V$364=1))</f>
        <v>0</v>
      </c>
      <c r="K63" s="562">
        <f>SUMPRODUCT((事故データ!$AU$4:$AU$364=$C63)*(事故データ!$AH$4:$AH$364=K$42)*(事故データ!$V$4:$V$364=1))</f>
        <v>0</v>
      </c>
      <c r="L63" s="442">
        <f>SUMPRODUCT((事故データ!$AU$4:$AU$364=$C63)*(事故データ!$AH$4:$AH$364=L$42)*(事故データ!$V$4:$V$364=1))</f>
        <v>0</v>
      </c>
      <c r="M63" s="298"/>
    </row>
    <row r="64" spans="1:30">
      <c r="A64" s="325"/>
      <c r="C64" s="364" t="str">
        <f t="shared" si="9"/>
        <v>飛散飛来・倒壊物等</v>
      </c>
      <c r="D64" s="699">
        <f t="shared" si="10"/>
        <v>0</v>
      </c>
      <c r="E64" s="358">
        <f>SUMPRODUCT((事故データ!$AU$4:$AU$364=$C64)*(事故データ!$AH$4:$AH$364=E$42)*(事故データ!$V$4:$V$364=1))</f>
        <v>0</v>
      </c>
      <c r="F64" s="358">
        <f>SUMPRODUCT((事故データ!$AU$4:$AU$364=$C64)*(事故データ!$AH$4:$AH$364=F$42)*(事故データ!$V$4:$V$364=1))</f>
        <v>0</v>
      </c>
      <c r="G64" s="358">
        <f>SUMPRODUCT((事故データ!$AU$4:$AU$364=$C64)*(事故データ!$AH$4:$AH$364=G$42)*(事故データ!$V$4:$V$364=1))</f>
        <v>0</v>
      </c>
      <c r="H64" s="358">
        <f>SUMPRODUCT((事故データ!$AU$4:$AU$364=$C64)*(事故データ!$AH$4:$AH$364=H$42)*(事故データ!$V$4:$V$364=1))</f>
        <v>0</v>
      </c>
      <c r="I64" s="562">
        <f>SUMPRODUCT((事故データ!$AU$4:$AU$364=$C64)*(事故データ!$AH$4:$AH$364=I$42)*(事故データ!$V$4:$V$364=1))</f>
        <v>0</v>
      </c>
      <c r="J64" s="562">
        <f>SUMPRODUCT((事故データ!$AU$4:$AU$364=$C64)*(事故データ!$AH$4:$AH$364=J$42)*(事故データ!$V$4:$V$364=1))</f>
        <v>0</v>
      </c>
      <c r="K64" s="562">
        <f>SUMPRODUCT((事故データ!$AU$4:$AU$364=$C64)*(事故データ!$AH$4:$AH$364=K$42)*(事故データ!$V$4:$V$364=1))</f>
        <v>0</v>
      </c>
      <c r="L64" s="442">
        <f>SUMPRODUCT((事故データ!$AU$4:$AU$364=$C64)*(事故データ!$AH$4:$AH$364=L$42)*(事故データ!$V$4:$V$364=1))</f>
        <v>0</v>
      </c>
      <c r="M64" s="298"/>
    </row>
    <row r="65" spans="1:30">
      <c r="A65" s="325"/>
      <c r="C65" s="364" t="str">
        <f t="shared" si="9"/>
        <v>不明</v>
      </c>
      <c r="D65" s="699">
        <f t="shared" si="10"/>
        <v>0</v>
      </c>
      <c r="E65" s="358">
        <f>SUMPRODUCT((事故データ!$AU$4:$AU$364=$C65)*(事故データ!$AH$4:$AH$364=E$42)*(事故データ!$V$4:$V$364=1))</f>
        <v>0</v>
      </c>
      <c r="F65" s="358">
        <f>SUMPRODUCT((事故データ!$AU$4:$AU$364=$C65)*(事故データ!$AH$4:$AH$364=F$42)*(事故データ!$V$4:$V$364=1))</f>
        <v>0</v>
      </c>
      <c r="G65" s="358">
        <f>SUMPRODUCT((事故データ!$AU$4:$AU$364=$C65)*(事故データ!$AH$4:$AH$364=G$42)*(事故データ!$V$4:$V$364=1))</f>
        <v>0</v>
      </c>
      <c r="H65" s="358">
        <f>SUMPRODUCT((事故データ!$AU$4:$AU$364=$C65)*(事故データ!$AH$4:$AH$364=H$42)*(事故データ!$V$4:$V$364=1))</f>
        <v>0</v>
      </c>
      <c r="I65" s="562">
        <f>SUMPRODUCT((事故データ!$AU$4:$AU$364=$C65)*(事故データ!$AH$4:$AH$364=I$42)*(事故データ!$V$4:$V$364=1))</f>
        <v>0</v>
      </c>
      <c r="J65" s="562">
        <f>SUMPRODUCT((事故データ!$AU$4:$AU$364=$C65)*(事故データ!$AH$4:$AH$364=J$42)*(事故データ!$V$4:$V$364=1))</f>
        <v>0</v>
      </c>
      <c r="K65" s="562">
        <f>SUMPRODUCT((事故データ!$AU$4:$AU$364=$C65)*(事故データ!$AH$4:$AH$364=K$42)*(事故データ!$V$4:$V$364=1))</f>
        <v>0</v>
      </c>
      <c r="L65" s="442">
        <f>SUMPRODUCT((事故データ!$AU$4:$AU$364=$C65)*(事故データ!$AH$4:$AH$364=L$42)*(事故データ!$V$4:$V$364=1))</f>
        <v>0</v>
      </c>
      <c r="M65" s="298"/>
    </row>
    <row r="66" spans="1:30">
      <c r="A66" s="325"/>
      <c r="C66" s="368" t="str">
        <f t="shared" si="9"/>
        <v>その他</v>
      </c>
      <c r="D66" s="704">
        <f t="shared" si="10"/>
        <v>0</v>
      </c>
      <c r="E66" s="371">
        <f>SUMPRODUCT((事故データ!$AU$4:$AU$364=$C66)*(事故データ!$AH$4:$AH$364=E$42)*(事故データ!$V$4:$V$364=1))</f>
        <v>0</v>
      </c>
      <c r="F66" s="371">
        <f>SUMPRODUCT((事故データ!$AU$4:$AU$364=$C66)*(事故データ!$AH$4:$AH$364=F$42)*(事故データ!$V$4:$V$364=1))</f>
        <v>0</v>
      </c>
      <c r="G66" s="371">
        <f>SUMPRODUCT((事故データ!$AU$4:$AU$364=$C66)*(事故データ!$AH$4:$AH$364=G$42)*(事故データ!$V$4:$V$364=1))</f>
        <v>0</v>
      </c>
      <c r="H66" s="371">
        <f>SUMPRODUCT((事故データ!$AU$4:$AU$364=$C66)*(事故データ!$AH$4:$AH$364=H$42)*(事故データ!$V$4:$V$364=1))</f>
        <v>0</v>
      </c>
      <c r="I66" s="563">
        <f>SUMPRODUCT((事故データ!$AU$4:$AU$364=$C66)*(事故データ!$AH$4:$AH$364=I$42)*(事故データ!$V$4:$V$364=1))</f>
        <v>0</v>
      </c>
      <c r="J66" s="563">
        <f>SUMPRODUCT((事故データ!$AU$4:$AU$364=$C66)*(事故データ!$AH$4:$AH$364=J$42)*(事故データ!$V$4:$V$364=1))</f>
        <v>0</v>
      </c>
      <c r="K66" s="563">
        <f>SUMPRODUCT((事故データ!$AU$4:$AU$364=$C66)*(事故データ!$AH$4:$AH$364=K$42)*(事故データ!$V$4:$V$364=1))</f>
        <v>0</v>
      </c>
      <c r="L66" s="443">
        <f>SUMPRODUCT((事故データ!$AU$4:$AU$364=$C66)*(事故データ!$AH$4:$AH$364=L$42)*(事故データ!$V$4:$V$364=1))</f>
        <v>0</v>
      </c>
      <c r="M66" s="298"/>
    </row>
    <row r="67" spans="1:30">
      <c r="A67" s="325"/>
      <c r="C67" s="437"/>
      <c r="D67" s="705"/>
      <c r="E67" s="306"/>
      <c r="F67" s="306"/>
      <c r="G67" s="306"/>
      <c r="H67" s="306"/>
      <c r="I67" s="306"/>
      <c r="J67" s="298"/>
    </row>
    <row r="68" spans="1:30">
      <c r="A68" s="5" t="s">
        <v>248</v>
      </c>
    </row>
    <row r="69" spans="1:30" ht="17.45" customHeight="1">
      <c r="A69" s="325"/>
      <c r="C69" s="437"/>
      <c r="D69" s="437"/>
      <c r="E69" s="438"/>
      <c r="F69" s="438"/>
      <c r="G69" s="438"/>
      <c r="H69" s="438"/>
      <c r="I69" s="438"/>
    </row>
    <row r="70" spans="1:30" ht="17.45" customHeight="1" thickBot="1">
      <c r="A70" s="325"/>
      <c r="B70" s="1130">
        <v>3</v>
      </c>
      <c r="C70" s="720" t="s">
        <v>347</v>
      </c>
      <c r="D70" s="721" t="s">
        <v>1353</v>
      </c>
      <c r="E70" s="722">
        <v>1</v>
      </c>
      <c r="F70" s="722">
        <v>2</v>
      </c>
      <c r="G70" s="722">
        <v>3</v>
      </c>
      <c r="H70" s="722">
        <v>4</v>
      </c>
      <c r="I70" s="722">
        <v>5</v>
      </c>
      <c r="J70" s="722">
        <v>6</v>
      </c>
      <c r="K70" s="722">
        <v>7</v>
      </c>
      <c r="L70" s="722">
        <v>8</v>
      </c>
      <c r="N70" s="326" t="s">
        <v>1404</v>
      </c>
    </row>
    <row r="71" spans="1:30" ht="20.25" thickTop="1" thickBot="1">
      <c r="A71" s="325"/>
      <c r="C71" s="298" t="s">
        <v>1455</v>
      </c>
      <c r="D71" s="298"/>
      <c r="E71" s="298"/>
      <c r="F71" s="298"/>
      <c r="G71" s="298"/>
      <c r="H71" s="298"/>
      <c r="I71" s="298"/>
      <c r="J71" s="298"/>
      <c r="K71" s="298"/>
      <c r="L71" s="298"/>
      <c r="N71" s="723">
        <v>1</v>
      </c>
      <c r="O71" s="801">
        <f ca="1">LOOKUP(N71,$E$70:$L$72,$E$72:$L$72)</f>
        <v>0</v>
      </c>
    </row>
    <row r="72" spans="1:30" ht="43.5" customHeight="1" thickTop="1">
      <c r="A72" s="325"/>
      <c r="C72" s="376" t="s">
        <v>334</v>
      </c>
      <c r="D72" s="585" t="s">
        <v>1435</v>
      </c>
      <c r="E72" s="929">
        <f>E42</f>
        <v>0</v>
      </c>
      <c r="F72" s="925">
        <f t="shared" ref="F72:L72" si="13">F42</f>
        <v>1</v>
      </c>
      <c r="G72" s="925">
        <f t="shared" si="13"/>
        <v>2</v>
      </c>
      <c r="H72" s="926">
        <f t="shared" si="13"/>
        <v>3</v>
      </c>
      <c r="I72" s="930">
        <f t="shared" si="13"/>
        <v>5</v>
      </c>
      <c r="J72" s="931">
        <f t="shared" si="13"/>
        <v>10</v>
      </c>
      <c r="K72" s="931">
        <f t="shared" si="13"/>
        <v>20</v>
      </c>
      <c r="L72" s="928">
        <f t="shared" si="13"/>
        <v>30</v>
      </c>
    </row>
    <row r="73" spans="1:30" ht="21.4" customHeight="1">
      <c r="A73" s="325"/>
      <c r="C73" s="608" t="s">
        <v>6</v>
      </c>
      <c r="D73" s="715">
        <f>SUM(E73:L73)</f>
        <v>31</v>
      </c>
      <c r="E73" s="716">
        <f>E43</f>
        <v>7</v>
      </c>
      <c r="F73" s="717">
        <f>F43</f>
        <v>3</v>
      </c>
      <c r="G73" s="717">
        <f t="shared" ref="G73:K73" si="14">G43</f>
        <v>4</v>
      </c>
      <c r="H73" s="717">
        <f t="shared" si="14"/>
        <v>5</v>
      </c>
      <c r="I73" s="717">
        <f t="shared" si="14"/>
        <v>3</v>
      </c>
      <c r="J73" s="717">
        <f t="shared" si="14"/>
        <v>5</v>
      </c>
      <c r="K73" s="717">
        <f t="shared" si="14"/>
        <v>3</v>
      </c>
      <c r="L73" s="719">
        <f>L43</f>
        <v>1</v>
      </c>
      <c r="N73" s="725" t="s">
        <v>1354</v>
      </c>
      <c r="O73" s="326" t="str">
        <f ca="1">VLOOKUP(O71,AC73:AD80,2,0)</f>
        <v>0年目</v>
      </c>
      <c r="P73" s="298"/>
      <c r="Q73" s="1176" t="s">
        <v>1177</v>
      </c>
      <c r="R73" s="1176"/>
      <c r="S73" s="727">
        <f ca="1">O74</f>
        <v>7</v>
      </c>
      <c r="T73" s="727"/>
      <c r="U73" s="727"/>
      <c r="V73" s="727"/>
      <c r="W73" s="727"/>
      <c r="AC73" s="502">
        <v>0</v>
      </c>
      <c r="AD73" s="802" t="s">
        <v>1406</v>
      </c>
    </row>
    <row r="74" spans="1:30">
      <c r="A74" s="325"/>
      <c r="C74" s="388" t="s">
        <v>310</v>
      </c>
      <c r="D74" s="338">
        <f>SUM(D75:D90)</f>
        <v>31</v>
      </c>
      <c r="E74" s="488">
        <f t="shared" ref="E74:L74" si="15">SUM(E75:E90)</f>
        <v>7</v>
      </c>
      <c r="F74" s="391">
        <f t="shared" si="15"/>
        <v>3</v>
      </c>
      <c r="G74" s="694">
        <f t="shared" si="15"/>
        <v>4</v>
      </c>
      <c r="H74" s="694">
        <f t="shared" si="15"/>
        <v>5</v>
      </c>
      <c r="I74" s="694">
        <f t="shared" si="15"/>
        <v>3</v>
      </c>
      <c r="J74" s="694">
        <f t="shared" si="15"/>
        <v>5</v>
      </c>
      <c r="K74" s="694">
        <f t="shared" si="15"/>
        <v>3</v>
      </c>
      <c r="L74" s="695">
        <f t="shared" si="15"/>
        <v>1</v>
      </c>
      <c r="N74" s="404" t="s">
        <v>338</v>
      </c>
      <c r="O74" s="728">
        <f ca="1">SUM(O75:O90)</f>
        <v>7</v>
      </c>
      <c r="P74" s="298"/>
      <c r="Q74" s="311">
        <f ca="1">O75</f>
        <v>0</v>
      </c>
      <c r="R74" s="299">
        <f ca="1">O76</f>
        <v>0</v>
      </c>
      <c r="S74" s="307">
        <f ca="1">O77</f>
        <v>0</v>
      </c>
      <c r="T74" s="307"/>
      <c r="U74" s="307"/>
      <c r="V74" s="307"/>
      <c r="W74" s="307"/>
      <c r="AC74" s="502">
        <v>1</v>
      </c>
      <c r="AD74" s="802" t="s">
        <v>1407</v>
      </c>
    </row>
    <row r="75" spans="1:30">
      <c r="A75" s="325"/>
      <c r="C75" s="609" t="str">
        <f t="shared" ref="C75:C90" si="16">N45</f>
        <v>前部左角</v>
      </c>
      <c r="D75" s="413">
        <f t="shared" ref="D75:D90" si="17">SUM(E75:L75)</f>
        <v>0</v>
      </c>
      <c r="E75" s="698">
        <f>SUMPRODUCT((事故データ!$AT$4:$AT$364=$C75)*(事故データ!$AH$4:$AH$364=E$72)*(事故データ!$V$4:$V$364=1))</f>
        <v>0</v>
      </c>
      <c r="F75" s="415">
        <f>SUMPRODUCT((事故データ!$AT$4:$AT$364=$C75)*(事故データ!$AH$4:$AH$364=F$72)*(事故データ!$V$4:$V$364=1))</f>
        <v>0</v>
      </c>
      <c r="G75" s="415">
        <f>SUMPRODUCT((事故データ!$AT$4:$AT$364=$C75)*(事故データ!$AH$4:$AH$364=G$72)*(事故データ!$V$4:$V$364=1))</f>
        <v>0</v>
      </c>
      <c r="H75" s="415">
        <f>SUMPRODUCT((事故データ!$AT$4:$AT$364=$C75)*(事故データ!$AH$4:$AH$364=H$72)*(事故データ!$V$4:$V$364=1))</f>
        <v>0</v>
      </c>
      <c r="I75" s="796">
        <f>SUMPRODUCT((事故データ!$AT$4:$AT$364=$C75)*(事故データ!$AH$4:$AH$364=I$72)*(事故データ!$V$4:$V$364=1))</f>
        <v>0</v>
      </c>
      <c r="J75" s="796">
        <f>SUMPRODUCT((事故データ!$AT$4:$AT$364=$C75)*(事故データ!$AH$4:$AH$364=J$72)*(事故データ!$V$4:$V$364=1))</f>
        <v>0</v>
      </c>
      <c r="K75" s="796">
        <f>SUMPRODUCT((事故データ!$AT$4:$AT$364=$C75)*(事故データ!$AH$4:$AH$364=K$72)*(事故データ!$V$4:$V$364=1))</f>
        <v>0</v>
      </c>
      <c r="L75" s="450">
        <f>SUMPRODUCT((事故データ!$AT$4:$AT$364=$C75)*(事故データ!$AH$4:$AH$364=L$72)*(事故データ!$V$4:$V$364=1))</f>
        <v>0</v>
      </c>
      <c r="N75" s="729" t="str">
        <f t="shared" ref="N75:N90" si="18">C75</f>
        <v>前部左角</v>
      </c>
      <c r="O75" s="730">
        <f ca="1">SUMPRODUCT((事故データ!$AT$4:$AT$364=$N75)*(事故データ!$AH$4:$AH$364=O$71)*(事故データ!$V$4:$V$364=1))</f>
        <v>0</v>
      </c>
      <c r="P75" s="298"/>
      <c r="Q75" s="311">
        <f ca="1">O81</f>
        <v>0</v>
      </c>
      <c r="R75" s="298"/>
      <c r="S75" s="307">
        <f ca="1">O84</f>
        <v>1</v>
      </c>
      <c r="T75" s="307"/>
      <c r="U75" s="307"/>
      <c r="V75" s="307"/>
      <c r="W75" s="307"/>
      <c r="AC75" s="502">
        <v>2</v>
      </c>
      <c r="AD75" s="802" t="s">
        <v>1408</v>
      </c>
    </row>
    <row r="76" spans="1:30">
      <c r="A76" s="325"/>
      <c r="C76" s="594" t="str">
        <f t="shared" si="16"/>
        <v>前部</v>
      </c>
      <c r="D76" s="356">
        <f t="shared" si="17"/>
        <v>3</v>
      </c>
      <c r="E76" s="700">
        <f>SUMPRODUCT((事故データ!$AT$4:$AT$364=$C76)*(事故データ!$AH$4:$AH$364=E$72)*(事故データ!$V$4:$V$364=1))</f>
        <v>0</v>
      </c>
      <c r="F76" s="358">
        <f>SUMPRODUCT((事故データ!$AT$4:$AT$364=$C76)*(事故データ!$AH$4:$AH$364=F$72)*(事故データ!$V$4:$V$364=1))</f>
        <v>0</v>
      </c>
      <c r="G76" s="358">
        <f>SUMPRODUCT((事故データ!$AT$4:$AT$364=$C76)*(事故データ!$AH$4:$AH$364=G$72)*(事故データ!$V$4:$V$364=1))</f>
        <v>1</v>
      </c>
      <c r="H76" s="358">
        <f>SUMPRODUCT((事故データ!$AT$4:$AT$364=$C76)*(事故データ!$AH$4:$AH$364=H$72)*(事故データ!$V$4:$V$364=1))</f>
        <v>1</v>
      </c>
      <c r="I76" s="562">
        <f>SUMPRODUCT((事故データ!$AT$4:$AT$364=$C76)*(事故データ!$AH$4:$AH$364=I$72)*(事故データ!$V$4:$V$364=1))</f>
        <v>0</v>
      </c>
      <c r="J76" s="562">
        <f>SUMPRODUCT((事故データ!$AT$4:$AT$364=$C76)*(事故データ!$AH$4:$AH$364=J$72)*(事故データ!$V$4:$V$364=1))</f>
        <v>0</v>
      </c>
      <c r="K76" s="562">
        <f>SUMPRODUCT((事故データ!$AT$4:$AT$364=$C76)*(事故データ!$AH$4:$AH$364=K$72)*(事故データ!$V$4:$V$364=1))</f>
        <v>1</v>
      </c>
      <c r="L76" s="442">
        <f>SUMPRODUCT((事故データ!$AT$4:$AT$364=$C76)*(事故データ!$AH$4:$AH$364=L$72)*(事故データ!$V$4:$V$364=1))</f>
        <v>0</v>
      </c>
      <c r="N76" s="731" t="str">
        <f t="shared" si="18"/>
        <v>前部</v>
      </c>
      <c r="O76" s="732">
        <f ca="1">SUMPRODUCT((事故データ!$AT$4:$AT$364=$N76)*(事故データ!$AH$4:$AH$364=O$71)*(事故データ!$V$4:$V$364=1))</f>
        <v>0</v>
      </c>
      <c r="P76" s="298"/>
      <c r="Q76" s="309"/>
      <c r="R76" s="298"/>
      <c r="S76" s="304"/>
      <c r="T76" s="304"/>
      <c r="U76" s="304"/>
      <c r="V76" s="304"/>
      <c r="W76" s="304"/>
      <c r="AC76" s="502">
        <v>3</v>
      </c>
      <c r="AD76" s="803" t="s">
        <v>1411</v>
      </c>
    </row>
    <row r="77" spans="1:30" ht="18.75" customHeight="1">
      <c r="A77" s="325"/>
      <c r="C77" s="594" t="str">
        <f t="shared" si="16"/>
        <v>前部右角</v>
      </c>
      <c r="D77" s="356">
        <f t="shared" si="17"/>
        <v>2</v>
      </c>
      <c r="E77" s="700">
        <f>SUMPRODUCT((事故データ!$AT$4:$AT$364=$C77)*(事故データ!$AH$4:$AH$364=E$72)*(事故データ!$V$4:$V$364=1))</f>
        <v>0</v>
      </c>
      <c r="F77" s="358">
        <f>SUMPRODUCT((事故データ!$AT$4:$AT$364=$C77)*(事故データ!$AH$4:$AH$364=F$72)*(事故データ!$V$4:$V$364=1))</f>
        <v>0</v>
      </c>
      <c r="G77" s="358">
        <f>SUMPRODUCT((事故データ!$AT$4:$AT$364=$C77)*(事故データ!$AH$4:$AH$364=G$72)*(事故データ!$V$4:$V$364=1))</f>
        <v>0</v>
      </c>
      <c r="H77" s="358">
        <f>SUMPRODUCT((事故データ!$AT$4:$AT$364=$C77)*(事故データ!$AH$4:$AH$364=H$72)*(事故データ!$V$4:$V$364=1))</f>
        <v>0</v>
      </c>
      <c r="I77" s="562">
        <f>SUMPRODUCT((事故データ!$AT$4:$AT$364=$C77)*(事故データ!$AH$4:$AH$364=I$72)*(事故データ!$V$4:$V$364=1))</f>
        <v>0</v>
      </c>
      <c r="J77" s="562">
        <f>SUMPRODUCT((事故データ!$AT$4:$AT$364=$C77)*(事故データ!$AH$4:$AH$364=J$72)*(事故データ!$V$4:$V$364=1))</f>
        <v>0</v>
      </c>
      <c r="K77" s="562">
        <f>SUMPRODUCT((事故データ!$AT$4:$AT$364=$C77)*(事故データ!$AH$4:$AH$364=K$72)*(事故データ!$V$4:$V$364=1))</f>
        <v>1</v>
      </c>
      <c r="L77" s="442">
        <f>SUMPRODUCT((事故データ!$AT$4:$AT$364=$C77)*(事故データ!$AH$4:$AH$364=L$72)*(事故データ!$V$4:$V$364=1))</f>
        <v>1</v>
      </c>
      <c r="N77" s="731" t="str">
        <f t="shared" si="18"/>
        <v>前部右角</v>
      </c>
      <c r="O77" s="732">
        <f ca="1">SUMPRODUCT((事故データ!$AT$4:$AT$364=$N77)*(事故データ!$AH$4:$AH$364=O$71)*(事故データ!$V$4:$V$364=1))</f>
        <v>0</v>
      </c>
      <c r="P77" s="298"/>
      <c r="Q77" s="311"/>
      <c r="R77" s="298"/>
      <c r="S77" s="307">
        <f ca="1">O85</f>
        <v>0</v>
      </c>
      <c r="T77" s="307"/>
      <c r="U77" s="307"/>
      <c r="V77" s="307"/>
      <c r="W77" s="307"/>
      <c r="AC77" s="502">
        <v>5</v>
      </c>
      <c r="AD77" s="804" t="s">
        <v>1412</v>
      </c>
    </row>
    <row r="78" spans="1:30">
      <c r="A78" s="325"/>
      <c r="C78" s="594" t="str">
        <f t="shared" si="16"/>
        <v>後部左角</v>
      </c>
      <c r="D78" s="356">
        <f t="shared" si="17"/>
        <v>4</v>
      </c>
      <c r="E78" s="700">
        <f>SUMPRODUCT((事故データ!$AT$4:$AT$364=$C78)*(事故データ!$AH$4:$AH$364=E$72)*(事故データ!$V$4:$V$364=1))</f>
        <v>0</v>
      </c>
      <c r="F78" s="358">
        <f>SUMPRODUCT((事故データ!$AT$4:$AT$364=$C78)*(事故データ!$AH$4:$AH$364=F$72)*(事故データ!$V$4:$V$364=1))</f>
        <v>0</v>
      </c>
      <c r="G78" s="358">
        <f>SUMPRODUCT((事故データ!$AT$4:$AT$364=$C78)*(事故データ!$AH$4:$AH$364=G$72)*(事故データ!$V$4:$V$364=1))</f>
        <v>0</v>
      </c>
      <c r="H78" s="358">
        <f>SUMPRODUCT((事故データ!$AT$4:$AT$364=$C78)*(事故データ!$AH$4:$AH$364=H$72)*(事故データ!$V$4:$V$364=1))</f>
        <v>2</v>
      </c>
      <c r="I78" s="562">
        <f>SUMPRODUCT((事故データ!$AT$4:$AT$364=$C78)*(事故データ!$AH$4:$AH$364=I$72)*(事故データ!$V$4:$V$364=1))</f>
        <v>1</v>
      </c>
      <c r="J78" s="562">
        <f>SUMPRODUCT((事故データ!$AT$4:$AT$364=$C78)*(事故データ!$AH$4:$AH$364=J$72)*(事故データ!$V$4:$V$364=1))</f>
        <v>1</v>
      </c>
      <c r="K78" s="562">
        <f>SUMPRODUCT((事故データ!$AT$4:$AT$364=$C78)*(事故データ!$AH$4:$AH$364=K$72)*(事故データ!$V$4:$V$364=1))</f>
        <v>0</v>
      </c>
      <c r="L78" s="442">
        <f>SUMPRODUCT((事故データ!$AT$4:$AT$364=$C78)*(事故データ!$AH$4:$AH$364=L$72)*(事故データ!$V$4:$V$364=1))</f>
        <v>0</v>
      </c>
      <c r="N78" s="731" t="str">
        <f t="shared" si="18"/>
        <v>後部左角</v>
      </c>
      <c r="O78" s="732">
        <f ca="1">SUMPRODUCT((事故データ!$AT$4:$AT$364=$N78)*(事故データ!$AH$4:$AH$364=O$71)*(事故データ!$V$4:$V$364=1))</f>
        <v>0</v>
      </c>
      <c r="P78" s="298"/>
      <c r="Q78" s="311">
        <f ca="1">O82</f>
        <v>1</v>
      </c>
      <c r="R78" s="298"/>
      <c r="S78" s="307">
        <f ca="1">O85</f>
        <v>0</v>
      </c>
      <c r="T78" s="307"/>
      <c r="U78" s="307"/>
      <c r="V78" s="307"/>
      <c r="W78" s="307"/>
      <c r="AC78" s="502">
        <v>10</v>
      </c>
      <c r="AD78" s="802" t="s">
        <v>1409</v>
      </c>
    </row>
    <row r="79" spans="1:30">
      <c r="A79" s="325"/>
      <c r="C79" s="594" t="str">
        <f t="shared" si="16"/>
        <v>後部</v>
      </c>
      <c r="D79" s="356">
        <f t="shared" si="17"/>
        <v>2</v>
      </c>
      <c r="E79" s="700">
        <f>SUMPRODUCT((事故データ!$AT$4:$AT$364=$C79)*(事故データ!$AH$4:$AH$364=E$72)*(事故データ!$V$4:$V$364=1))</f>
        <v>1</v>
      </c>
      <c r="F79" s="358">
        <f>SUMPRODUCT((事故データ!$AT$4:$AT$364=$C79)*(事故データ!$AH$4:$AH$364=F$72)*(事故データ!$V$4:$V$364=1))</f>
        <v>0</v>
      </c>
      <c r="G79" s="358">
        <f>SUMPRODUCT((事故データ!$AT$4:$AT$364=$C79)*(事故データ!$AH$4:$AH$364=G$72)*(事故データ!$V$4:$V$364=1))</f>
        <v>0</v>
      </c>
      <c r="H79" s="358">
        <f>SUMPRODUCT((事故データ!$AT$4:$AT$364=$C79)*(事故データ!$AH$4:$AH$364=H$72)*(事故データ!$V$4:$V$364=1))</f>
        <v>0</v>
      </c>
      <c r="I79" s="562">
        <f>SUMPRODUCT((事故データ!$AT$4:$AT$364=$C79)*(事故データ!$AH$4:$AH$364=I$72)*(事故データ!$V$4:$V$364=1))</f>
        <v>0</v>
      </c>
      <c r="J79" s="562">
        <f>SUMPRODUCT((事故データ!$AT$4:$AT$364=$C79)*(事故データ!$AH$4:$AH$364=J$72)*(事故データ!$V$4:$V$364=1))</f>
        <v>1</v>
      </c>
      <c r="K79" s="562">
        <f>SUMPRODUCT((事故データ!$AT$4:$AT$364=$C79)*(事故データ!$AH$4:$AH$364=K$72)*(事故データ!$V$4:$V$364=1))</f>
        <v>0</v>
      </c>
      <c r="L79" s="442">
        <f>SUMPRODUCT((事故データ!$AT$4:$AT$364=$C79)*(事故データ!$AH$4:$AH$364=L$72)*(事故データ!$V$4:$V$364=1))</f>
        <v>0</v>
      </c>
      <c r="N79" s="731" t="str">
        <f t="shared" si="18"/>
        <v>後部</v>
      </c>
      <c r="O79" s="732">
        <f ca="1">SUMPRODUCT((事故データ!$AT$4:$AT$364=$N79)*(事故データ!$AH$4:$AH$364=O$71)*(事故データ!$V$4:$V$364=1))</f>
        <v>1</v>
      </c>
      <c r="P79" s="298"/>
      <c r="Q79" s="309"/>
      <c r="R79" s="298"/>
      <c r="S79" s="304"/>
      <c r="T79" s="304"/>
      <c r="U79" s="304"/>
      <c r="V79" s="304"/>
      <c r="W79" s="304"/>
      <c r="AC79" s="502">
        <v>20</v>
      </c>
      <c r="AD79" s="802" t="s">
        <v>1410</v>
      </c>
    </row>
    <row r="80" spans="1:30">
      <c r="A80" s="325"/>
      <c r="C80" s="594" t="str">
        <f t="shared" si="16"/>
        <v>後部右角</v>
      </c>
      <c r="D80" s="356">
        <f t="shared" si="17"/>
        <v>7</v>
      </c>
      <c r="E80" s="700">
        <f>SUMPRODUCT((事故データ!$AT$4:$AT$364=$C80)*(事故データ!$AH$4:$AH$364=E$72)*(事故データ!$V$4:$V$364=1))</f>
        <v>3</v>
      </c>
      <c r="F80" s="358">
        <f>SUMPRODUCT((事故データ!$AT$4:$AT$364=$C80)*(事故データ!$AH$4:$AH$364=F$72)*(事故データ!$V$4:$V$364=1))</f>
        <v>0</v>
      </c>
      <c r="G80" s="358">
        <f>SUMPRODUCT((事故データ!$AT$4:$AT$364=$C80)*(事故データ!$AH$4:$AH$364=G$72)*(事故データ!$V$4:$V$364=1))</f>
        <v>2</v>
      </c>
      <c r="H80" s="358">
        <f>SUMPRODUCT((事故データ!$AT$4:$AT$364=$C80)*(事故データ!$AH$4:$AH$364=H$72)*(事故データ!$V$4:$V$364=1))</f>
        <v>1</v>
      </c>
      <c r="I80" s="562">
        <f>SUMPRODUCT((事故データ!$AT$4:$AT$364=$C80)*(事故データ!$AH$4:$AH$364=I$72)*(事故データ!$V$4:$V$364=1))</f>
        <v>0</v>
      </c>
      <c r="J80" s="562">
        <f>SUMPRODUCT((事故データ!$AT$4:$AT$364=$C80)*(事故データ!$AH$4:$AH$364=J$72)*(事故データ!$V$4:$V$364=1))</f>
        <v>0</v>
      </c>
      <c r="K80" s="562">
        <f>SUMPRODUCT((事故データ!$AT$4:$AT$364=$C80)*(事故データ!$AH$4:$AH$364=K$72)*(事故データ!$V$4:$V$364=1))</f>
        <v>1</v>
      </c>
      <c r="L80" s="442">
        <f>SUMPRODUCT((事故データ!$AT$4:$AT$364=$C80)*(事故データ!$AH$4:$AH$364=L$72)*(事故データ!$V$4:$V$364=1))</f>
        <v>0</v>
      </c>
      <c r="N80" s="731" t="str">
        <f t="shared" si="18"/>
        <v>後部右角</v>
      </c>
      <c r="O80" s="732">
        <f ca="1">SUMPRODUCT((事故データ!$AT$4:$AT$364=$N80)*(事故データ!$AH$4:$AH$364=O$71)*(事故データ!$V$4:$V$364=1))</f>
        <v>3</v>
      </c>
      <c r="P80" s="298"/>
      <c r="Q80" s="311">
        <f ca="1">O83</f>
        <v>1</v>
      </c>
      <c r="R80" s="298"/>
      <c r="S80" s="307">
        <f ca="1">O86</f>
        <v>0</v>
      </c>
      <c r="T80" s="307"/>
      <c r="U80" s="307"/>
      <c r="V80" s="307"/>
      <c r="W80" s="307"/>
      <c r="AC80" s="502">
        <v>30</v>
      </c>
      <c r="AD80" s="805" t="s">
        <v>1413</v>
      </c>
    </row>
    <row r="81" spans="1:23">
      <c r="A81" s="325"/>
      <c r="C81" s="594" t="str">
        <f t="shared" si="16"/>
        <v>左側面前</v>
      </c>
      <c r="D81" s="356">
        <f t="shared" si="17"/>
        <v>1</v>
      </c>
      <c r="E81" s="700">
        <f>SUMPRODUCT((事故データ!$AT$4:$AT$364=$C81)*(事故データ!$AH$4:$AH$364=E$72)*(事故データ!$V$4:$V$364=1))</f>
        <v>0</v>
      </c>
      <c r="F81" s="358">
        <f>SUMPRODUCT((事故データ!$AT$4:$AT$364=$C81)*(事故データ!$AH$4:$AH$364=F$72)*(事故データ!$V$4:$V$364=1))</f>
        <v>1</v>
      </c>
      <c r="G81" s="358">
        <f>SUMPRODUCT((事故データ!$AT$4:$AT$364=$C81)*(事故データ!$AH$4:$AH$364=G$72)*(事故データ!$V$4:$V$364=1))</f>
        <v>0</v>
      </c>
      <c r="H81" s="358">
        <f>SUMPRODUCT((事故データ!$AT$4:$AT$364=$C81)*(事故データ!$AH$4:$AH$364=H$72)*(事故データ!$V$4:$V$364=1))</f>
        <v>0</v>
      </c>
      <c r="I81" s="562">
        <f>SUMPRODUCT((事故データ!$AT$4:$AT$364=$C81)*(事故データ!$AH$4:$AH$364=I$72)*(事故データ!$V$4:$V$364=1))</f>
        <v>0</v>
      </c>
      <c r="J81" s="562">
        <f>SUMPRODUCT((事故データ!$AT$4:$AT$364=$C81)*(事故データ!$AH$4:$AH$364=J$72)*(事故データ!$V$4:$V$364=1))</f>
        <v>0</v>
      </c>
      <c r="K81" s="562">
        <f>SUMPRODUCT((事故データ!$AT$4:$AT$364=$C81)*(事故データ!$AH$4:$AH$364=K$72)*(事故データ!$V$4:$V$364=1))</f>
        <v>0</v>
      </c>
      <c r="L81" s="442">
        <f>SUMPRODUCT((事故データ!$AT$4:$AT$364=$C81)*(事故データ!$AH$4:$AH$364=L$72)*(事故データ!$V$4:$V$364=1))</f>
        <v>0</v>
      </c>
      <c r="N81" s="731" t="str">
        <f t="shared" si="18"/>
        <v>左側面前</v>
      </c>
      <c r="O81" s="732">
        <f ca="1">SUMPRODUCT((事故データ!$AT$4:$AT$364=$N81)*(事故データ!$AH$4:$AH$364=O$71)*(事故データ!$V$4:$V$364=1))</f>
        <v>0</v>
      </c>
      <c r="P81" s="298"/>
      <c r="Q81" s="311">
        <f ca="1">O78</f>
        <v>0</v>
      </c>
      <c r="R81" s="299">
        <f ca="1">O79</f>
        <v>1</v>
      </c>
      <c r="S81" s="307">
        <f ca="1">O80</f>
        <v>3</v>
      </c>
      <c r="T81" s="307"/>
      <c r="U81" s="307"/>
      <c r="V81" s="307"/>
      <c r="W81" s="307"/>
    </row>
    <row r="82" spans="1:23">
      <c r="A82" s="325"/>
      <c r="C82" s="594" t="str">
        <f t="shared" si="16"/>
        <v>左側面</v>
      </c>
      <c r="D82" s="356">
        <f t="shared" si="17"/>
        <v>5</v>
      </c>
      <c r="E82" s="700">
        <f>SUMPRODUCT((事故データ!$AT$4:$AT$364=$C82)*(事故データ!$AH$4:$AH$364=E$72)*(事故データ!$V$4:$V$364=1))</f>
        <v>1</v>
      </c>
      <c r="F82" s="358">
        <f>SUMPRODUCT((事故データ!$AT$4:$AT$364=$C82)*(事故データ!$AH$4:$AH$364=F$72)*(事故データ!$V$4:$V$364=1))</f>
        <v>1</v>
      </c>
      <c r="G82" s="358">
        <f>SUMPRODUCT((事故データ!$AT$4:$AT$364=$C82)*(事故データ!$AH$4:$AH$364=G$72)*(事故データ!$V$4:$V$364=1))</f>
        <v>1</v>
      </c>
      <c r="H82" s="358">
        <f>SUMPRODUCT((事故データ!$AT$4:$AT$364=$C82)*(事故データ!$AH$4:$AH$364=H$72)*(事故データ!$V$4:$V$364=1))</f>
        <v>0</v>
      </c>
      <c r="I82" s="562">
        <f>SUMPRODUCT((事故データ!$AT$4:$AT$364=$C82)*(事故データ!$AH$4:$AH$364=I$72)*(事故データ!$V$4:$V$364=1))</f>
        <v>1</v>
      </c>
      <c r="J82" s="562">
        <f>SUMPRODUCT((事故データ!$AT$4:$AT$364=$C82)*(事故データ!$AH$4:$AH$364=J$72)*(事故データ!$V$4:$V$364=1))</f>
        <v>1</v>
      </c>
      <c r="K82" s="562">
        <f>SUMPRODUCT((事故データ!$AT$4:$AT$364=$C82)*(事故データ!$AH$4:$AH$364=K$72)*(事故データ!$V$4:$V$364=1))</f>
        <v>0</v>
      </c>
      <c r="L82" s="442">
        <f>SUMPRODUCT((事故データ!$AT$4:$AT$364=$C82)*(事故データ!$AH$4:$AH$364=L$72)*(事故データ!$V$4:$V$364=1))</f>
        <v>0</v>
      </c>
      <c r="N82" s="731" t="str">
        <f t="shared" si="18"/>
        <v>左側面</v>
      </c>
      <c r="O82" s="732">
        <f ca="1">SUMPRODUCT((事故データ!$AT$4:$AT$364=$N82)*(事故データ!$AH$4:$AH$364=O$71)*(事故データ!$V$4:$V$364=1))</f>
        <v>1</v>
      </c>
      <c r="P82" s="298"/>
      <c r="Q82" s="298"/>
      <c r="R82" s="298"/>
      <c r="S82" s="298"/>
      <c r="T82" s="298"/>
      <c r="U82" s="298"/>
      <c r="V82" s="298"/>
      <c r="W82" s="298"/>
    </row>
    <row r="83" spans="1:23">
      <c r="A83" s="325"/>
      <c r="C83" s="594" t="str">
        <f t="shared" si="16"/>
        <v>左側面後</v>
      </c>
      <c r="D83" s="356">
        <f t="shared" si="17"/>
        <v>6</v>
      </c>
      <c r="E83" s="700">
        <f>SUMPRODUCT((事故データ!$AT$4:$AT$364=$C83)*(事故データ!$AH$4:$AH$364=E$72)*(事故データ!$V$4:$V$364=1))</f>
        <v>1</v>
      </c>
      <c r="F83" s="358">
        <f>SUMPRODUCT((事故データ!$AT$4:$AT$364=$C83)*(事故データ!$AH$4:$AH$364=F$72)*(事故データ!$V$4:$V$364=1))</f>
        <v>1</v>
      </c>
      <c r="G83" s="358">
        <f>SUMPRODUCT((事故データ!$AT$4:$AT$364=$C83)*(事故データ!$AH$4:$AH$364=G$72)*(事故データ!$V$4:$V$364=1))</f>
        <v>0</v>
      </c>
      <c r="H83" s="358">
        <f>SUMPRODUCT((事故データ!$AT$4:$AT$364=$C83)*(事故データ!$AH$4:$AH$364=H$72)*(事故データ!$V$4:$V$364=1))</f>
        <v>1</v>
      </c>
      <c r="I83" s="562">
        <f>SUMPRODUCT((事故データ!$AT$4:$AT$364=$C83)*(事故データ!$AH$4:$AH$364=I$72)*(事故データ!$V$4:$V$364=1))</f>
        <v>1</v>
      </c>
      <c r="J83" s="562">
        <f>SUMPRODUCT((事故データ!$AT$4:$AT$364=$C83)*(事故データ!$AH$4:$AH$364=J$72)*(事故データ!$V$4:$V$364=1))</f>
        <v>2</v>
      </c>
      <c r="K83" s="562">
        <f>SUMPRODUCT((事故データ!$AT$4:$AT$364=$C83)*(事故データ!$AH$4:$AH$364=K$72)*(事故データ!$V$4:$V$364=1))</f>
        <v>0</v>
      </c>
      <c r="L83" s="442">
        <f>SUMPRODUCT((事故データ!$AT$4:$AT$364=$C83)*(事故データ!$AH$4:$AH$364=L$72)*(事故データ!$V$4:$V$364=1))</f>
        <v>0</v>
      </c>
      <c r="N83" s="731" t="str">
        <f t="shared" si="18"/>
        <v>左側面後</v>
      </c>
      <c r="O83" s="732">
        <f ca="1">SUMPRODUCT((事故データ!$AT$4:$AT$364=$N83)*(事故データ!$AH$4:$AH$364=O$71)*(事故データ!$V$4:$V$364=1))</f>
        <v>1</v>
      </c>
      <c r="P83" s="298"/>
      <c r="Q83" s="298"/>
      <c r="R83" s="306">
        <f ca="1">O87</f>
        <v>0</v>
      </c>
      <c r="S83" s="298"/>
      <c r="T83" s="298"/>
      <c r="U83" s="298"/>
      <c r="V83" s="298"/>
      <c r="W83" s="298"/>
    </row>
    <row r="84" spans="1:23">
      <c r="A84" s="325"/>
      <c r="C84" s="594" t="str">
        <f t="shared" si="16"/>
        <v>右側面前</v>
      </c>
      <c r="D84" s="356">
        <f t="shared" si="17"/>
        <v>1</v>
      </c>
      <c r="E84" s="700">
        <f>SUMPRODUCT((事故データ!$AT$4:$AT$364=$C84)*(事故データ!$AH$4:$AH$364=E$72)*(事故データ!$V$4:$V$364=1))</f>
        <v>1</v>
      </c>
      <c r="F84" s="358">
        <f>SUMPRODUCT((事故データ!$AT$4:$AT$364=$C84)*(事故データ!$AH$4:$AH$364=F$72)*(事故データ!$V$4:$V$364=1))</f>
        <v>0</v>
      </c>
      <c r="G84" s="358">
        <f>SUMPRODUCT((事故データ!$AT$4:$AT$364=$C84)*(事故データ!$AH$4:$AH$364=G$72)*(事故データ!$V$4:$V$364=1))</f>
        <v>0</v>
      </c>
      <c r="H84" s="358">
        <f>SUMPRODUCT((事故データ!$AT$4:$AT$364=$C84)*(事故データ!$AH$4:$AH$364=H$72)*(事故データ!$V$4:$V$364=1))</f>
        <v>0</v>
      </c>
      <c r="I84" s="562">
        <f>SUMPRODUCT((事故データ!$AT$4:$AT$364=$C84)*(事故データ!$AH$4:$AH$364=I$72)*(事故データ!$V$4:$V$364=1))</f>
        <v>0</v>
      </c>
      <c r="J84" s="562">
        <f>SUMPRODUCT((事故データ!$AT$4:$AT$364=$C84)*(事故データ!$AH$4:$AH$364=J$72)*(事故データ!$V$4:$V$364=1))</f>
        <v>0</v>
      </c>
      <c r="K84" s="562">
        <f>SUMPRODUCT((事故データ!$AT$4:$AT$364=$C84)*(事故データ!$AH$4:$AH$364=K$72)*(事故データ!$V$4:$V$364=1))</f>
        <v>0</v>
      </c>
      <c r="L84" s="442">
        <f>SUMPRODUCT((事故データ!$AT$4:$AT$364=$C84)*(事故データ!$AH$4:$AH$364=L$72)*(事故データ!$V$4:$V$364=1))</f>
        <v>0</v>
      </c>
      <c r="N84" s="731" t="str">
        <f t="shared" si="18"/>
        <v>右側面前</v>
      </c>
      <c r="O84" s="732">
        <f ca="1">SUMPRODUCT((事故データ!$AT$4:$AT$364=$N84)*(事故データ!$AH$4:$AH$364=O$71)*(事故データ!$V$4:$V$364=1))</f>
        <v>1</v>
      </c>
      <c r="P84" s="298"/>
      <c r="Q84" s="298"/>
      <c r="R84" s="298"/>
      <c r="S84" s="298"/>
      <c r="T84" s="298"/>
      <c r="U84" s="298"/>
      <c r="V84" s="298"/>
      <c r="W84" s="298"/>
    </row>
    <row r="85" spans="1:23">
      <c r="A85" s="325"/>
      <c r="C85" s="594" t="str">
        <f t="shared" si="16"/>
        <v>右側面</v>
      </c>
      <c r="D85" s="356">
        <f t="shared" si="17"/>
        <v>0</v>
      </c>
      <c r="E85" s="700">
        <f>SUMPRODUCT((事故データ!$AT$4:$AT$364=$C85)*(事故データ!$AH$4:$AH$364=E$72)*(事故データ!$V$4:$V$364=1))</f>
        <v>0</v>
      </c>
      <c r="F85" s="358">
        <f>SUMPRODUCT((事故データ!$AT$4:$AT$364=$C85)*(事故データ!$AH$4:$AH$364=F$72)*(事故データ!$V$4:$V$364=1))</f>
        <v>0</v>
      </c>
      <c r="G85" s="358">
        <f>SUMPRODUCT((事故データ!$AT$4:$AT$364=$C85)*(事故データ!$AH$4:$AH$364=G$72)*(事故データ!$V$4:$V$364=1))</f>
        <v>0</v>
      </c>
      <c r="H85" s="358">
        <f>SUMPRODUCT((事故データ!$AT$4:$AT$364=$C85)*(事故データ!$AH$4:$AH$364=H$72)*(事故データ!$V$4:$V$364=1))</f>
        <v>0</v>
      </c>
      <c r="I85" s="562">
        <f>SUMPRODUCT((事故データ!$AT$4:$AT$364=$C85)*(事故データ!$AH$4:$AH$364=I$72)*(事故データ!$V$4:$V$364=1))</f>
        <v>0</v>
      </c>
      <c r="J85" s="562">
        <f>SUMPRODUCT((事故データ!$AT$4:$AT$364=$C85)*(事故データ!$AH$4:$AH$364=J$72)*(事故データ!$V$4:$V$364=1))</f>
        <v>0</v>
      </c>
      <c r="K85" s="562">
        <f>SUMPRODUCT((事故データ!$AT$4:$AT$364=$C85)*(事故データ!$AH$4:$AH$364=K$72)*(事故データ!$V$4:$V$364=1))</f>
        <v>0</v>
      </c>
      <c r="L85" s="442">
        <f>SUMPRODUCT((事故データ!$AT$4:$AT$364=$C85)*(事故データ!$AH$4:$AH$364=L$72)*(事故データ!$V$4:$V$364=1))</f>
        <v>0</v>
      </c>
      <c r="N85" s="731" t="str">
        <f t="shared" si="18"/>
        <v>右側面</v>
      </c>
      <c r="O85" s="732">
        <f ca="1">SUMPRODUCT((事故データ!$AT$4:$AT$364=$N85)*(事故データ!$AH$4:$AH$364=O$71)*(事故データ!$V$4:$V$364=1))</f>
        <v>0</v>
      </c>
      <c r="P85" s="298"/>
      <c r="Q85" s="298"/>
      <c r="R85" s="298"/>
      <c r="S85" s="298"/>
      <c r="T85" s="298"/>
      <c r="U85" s="298"/>
      <c r="V85" s="298"/>
      <c r="W85" s="298"/>
    </row>
    <row r="86" spans="1:23">
      <c r="A86" s="325"/>
      <c r="C86" s="594" t="str">
        <f t="shared" si="16"/>
        <v>右側面後</v>
      </c>
      <c r="D86" s="356">
        <f t="shared" si="17"/>
        <v>0</v>
      </c>
      <c r="E86" s="700">
        <f>SUMPRODUCT((事故データ!$AT$4:$AT$364=$C86)*(事故データ!$AH$4:$AH$364=E$72)*(事故データ!$V$4:$V$364=1))</f>
        <v>0</v>
      </c>
      <c r="F86" s="358">
        <f>SUMPRODUCT((事故データ!$AT$4:$AT$364=$C86)*(事故データ!$AH$4:$AH$364=F$72)*(事故データ!$V$4:$V$364=1))</f>
        <v>0</v>
      </c>
      <c r="G86" s="358">
        <f>SUMPRODUCT((事故データ!$AT$4:$AT$364=$C86)*(事故データ!$AH$4:$AH$364=G$72)*(事故データ!$V$4:$V$364=1))</f>
        <v>0</v>
      </c>
      <c r="H86" s="358">
        <f>SUMPRODUCT((事故データ!$AT$4:$AT$364=$C86)*(事故データ!$AH$4:$AH$364=H$72)*(事故データ!$V$4:$V$364=1))</f>
        <v>0</v>
      </c>
      <c r="I86" s="562">
        <f>SUMPRODUCT((事故データ!$AT$4:$AT$364=$C86)*(事故データ!$AH$4:$AH$364=I$72)*(事故データ!$V$4:$V$364=1))</f>
        <v>0</v>
      </c>
      <c r="J86" s="562">
        <f>SUMPRODUCT((事故データ!$AT$4:$AT$364=$C86)*(事故データ!$AH$4:$AH$364=J$72)*(事故データ!$V$4:$V$364=1))</f>
        <v>0</v>
      </c>
      <c r="K86" s="562">
        <f>SUMPRODUCT((事故データ!$AT$4:$AT$364=$C86)*(事故データ!$AH$4:$AH$364=K$72)*(事故データ!$V$4:$V$364=1))</f>
        <v>0</v>
      </c>
      <c r="L86" s="442">
        <f>SUMPRODUCT((事故データ!$AT$4:$AT$364=$C86)*(事故データ!$AH$4:$AH$364=L$72)*(事故データ!$V$4:$V$364=1))</f>
        <v>0</v>
      </c>
      <c r="N86" s="731" t="str">
        <f t="shared" si="18"/>
        <v>右側面後</v>
      </c>
      <c r="O86" s="732">
        <f ca="1">SUMPRODUCT((事故データ!$AT$4:$AT$364=$N86)*(事故データ!$AH$4:$AH$364=O$71)*(事故データ!$V$4:$V$364=1))</f>
        <v>0</v>
      </c>
      <c r="P86" s="298"/>
      <c r="Q86" s="298"/>
      <c r="R86" s="298"/>
      <c r="S86" s="298"/>
      <c r="T86" s="298"/>
      <c r="U86" s="298"/>
      <c r="V86" s="298"/>
      <c r="W86" s="298"/>
    </row>
    <row r="87" spans="1:23">
      <c r="A87" s="325"/>
      <c r="C87" s="594" t="str">
        <f t="shared" si="16"/>
        <v>上部箱中央</v>
      </c>
      <c r="D87" s="356">
        <f t="shared" si="17"/>
        <v>0</v>
      </c>
      <c r="E87" s="700">
        <f>SUMPRODUCT((事故データ!$AT$4:$AT$364=$C87)*(事故データ!$AH$4:$AH$364=E$72)*(事故データ!$V$4:$V$364=1))</f>
        <v>0</v>
      </c>
      <c r="F87" s="358">
        <f>SUMPRODUCT((事故データ!$AT$4:$AT$364=$C87)*(事故データ!$AH$4:$AH$364=F$72)*(事故データ!$V$4:$V$364=1))</f>
        <v>0</v>
      </c>
      <c r="G87" s="358">
        <f>SUMPRODUCT((事故データ!$AT$4:$AT$364=$C87)*(事故データ!$AH$4:$AH$364=G$72)*(事故データ!$V$4:$V$364=1))</f>
        <v>0</v>
      </c>
      <c r="H87" s="358">
        <f>SUMPRODUCT((事故データ!$AT$4:$AT$364=$C87)*(事故データ!$AH$4:$AH$364=H$72)*(事故データ!$V$4:$V$364=1))</f>
        <v>0</v>
      </c>
      <c r="I87" s="562">
        <f>SUMPRODUCT((事故データ!$AT$4:$AT$364=$C87)*(事故データ!$AH$4:$AH$364=I$72)*(事故データ!$V$4:$V$364=1))</f>
        <v>0</v>
      </c>
      <c r="J87" s="562">
        <f>SUMPRODUCT((事故データ!$AT$4:$AT$364=$C87)*(事故データ!$AH$4:$AH$364=J$72)*(事故データ!$V$4:$V$364=1))</f>
        <v>0</v>
      </c>
      <c r="K87" s="562">
        <f>SUMPRODUCT((事故データ!$AT$4:$AT$364=$C87)*(事故データ!$AH$4:$AH$364=K$72)*(事故データ!$V$4:$V$364=1))</f>
        <v>0</v>
      </c>
      <c r="L87" s="442">
        <f>SUMPRODUCT((事故データ!$AT$4:$AT$364=$C87)*(事故データ!$AH$4:$AH$364=L$72)*(事故データ!$V$4:$V$364=1))</f>
        <v>0</v>
      </c>
      <c r="N87" s="731" t="str">
        <f t="shared" si="18"/>
        <v>上部箱中央</v>
      </c>
      <c r="O87" s="732">
        <f ca="1">SUMPRODUCT((事故データ!$AT$4:$AT$364=$N87)*(事故データ!$AH$4:$AH$364=O$71)*(事故データ!$V$4:$V$364=1))</f>
        <v>0</v>
      </c>
      <c r="P87" s="298"/>
      <c r="Q87" s="298"/>
      <c r="R87" s="306">
        <f ca="1">O88</f>
        <v>0</v>
      </c>
      <c r="S87" s="298"/>
      <c r="T87" s="298"/>
      <c r="U87" s="298"/>
      <c r="V87" s="298"/>
      <c r="W87" s="298"/>
    </row>
    <row r="88" spans="1:23">
      <c r="A88" s="325"/>
      <c r="C88" s="594" t="str">
        <f t="shared" si="16"/>
        <v>下部</v>
      </c>
      <c r="D88" s="356">
        <f t="shared" si="17"/>
        <v>0</v>
      </c>
      <c r="E88" s="700">
        <f>SUMPRODUCT((事故データ!$AT$4:$AT$364=$C88)*(事故データ!$AH$4:$AH$364=E$72)*(事故データ!$V$4:$V$364=1))</f>
        <v>0</v>
      </c>
      <c r="F88" s="358">
        <f>SUMPRODUCT((事故データ!$AT$4:$AT$364=$C88)*(事故データ!$AH$4:$AH$364=F$72)*(事故データ!$V$4:$V$364=1))</f>
        <v>0</v>
      </c>
      <c r="G88" s="358">
        <f>SUMPRODUCT((事故データ!$AT$4:$AT$364=$C88)*(事故データ!$AH$4:$AH$364=G$72)*(事故データ!$V$4:$V$364=1))</f>
        <v>0</v>
      </c>
      <c r="H88" s="358">
        <f>SUMPRODUCT((事故データ!$AT$4:$AT$364=$C88)*(事故データ!$AH$4:$AH$364=H$72)*(事故データ!$V$4:$V$364=1))</f>
        <v>0</v>
      </c>
      <c r="I88" s="562">
        <f>SUMPRODUCT((事故データ!$AT$4:$AT$364=$C88)*(事故データ!$AH$4:$AH$364=I$72)*(事故データ!$V$4:$V$364=1))</f>
        <v>0</v>
      </c>
      <c r="J88" s="562">
        <f>SUMPRODUCT((事故データ!$AT$4:$AT$364=$C88)*(事故データ!$AH$4:$AH$364=J$72)*(事故データ!$V$4:$V$364=1))</f>
        <v>0</v>
      </c>
      <c r="K88" s="562">
        <f>SUMPRODUCT((事故データ!$AT$4:$AT$364=$C88)*(事故データ!$AH$4:$AH$364=K$72)*(事故データ!$V$4:$V$364=1))</f>
        <v>0</v>
      </c>
      <c r="L88" s="442">
        <f>SUMPRODUCT((事故データ!$AT$4:$AT$364=$C88)*(事故データ!$AH$4:$AH$364=L$72)*(事故データ!$V$4:$V$364=1))</f>
        <v>0</v>
      </c>
      <c r="N88" s="731" t="str">
        <f t="shared" si="18"/>
        <v>下部</v>
      </c>
      <c r="O88" s="732">
        <f ca="1">SUMPRODUCT((事故データ!$AT$4:$AT$364=$N88)*(事故データ!$AH$4:$AH$364=O$71)*(事故データ!$V$4:$V$364=1))</f>
        <v>0</v>
      </c>
      <c r="P88" s="298"/>
      <c r="Q88" s="298"/>
      <c r="R88" s="298"/>
      <c r="S88" s="298"/>
      <c r="T88" s="298"/>
      <c r="U88" s="298"/>
      <c r="V88" s="298"/>
      <c r="W88" s="298"/>
    </row>
    <row r="89" spans="1:23">
      <c r="A89" s="325"/>
      <c r="C89" s="594" t="str">
        <f t="shared" si="16"/>
        <v>その他</v>
      </c>
      <c r="D89" s="356">
        <f t="shared" si="17"/>
        <v>0</v>
      </c>
      <c r="E89" s="700">
        <f>SUMPRODUCT((事故データ!$AT$4:$AT$364=$C89)*(事故データ!$AH$4:$AH$364=E$72)*(事故データ!$V$4:$V$364=1))</f>
        <v>0</v>
      </c>
      <c r="F89" s="358">
        <f>SUMPRODUCT((事故データ!$AT$4:$AT$364=$C89)*(事故データ!$AH$4:$AH$364=F$72)*(事故データ!$V$4:$V$364=1))</f>
        <v>0</v>
      </c>
      <c r="G89" s="358">
        <f>SUMPRODUCT((事故データ!$AT$4:$AT$364=$C89)*(事故データ!$AH$4:$AH$364=G$72)*(事故データ!$V$4:$V$364=1))</f>
        <v>0</v>
      </c>
      <c r="H89" s="358">
        <f>SUMPRODUCT((事故データ!$AT$4:$AT$364=$C89)*(事故データ!$AH$4:$AH$364=H$72)*(事故データ!$V$4:$V$364=1))</f>
        <v>0</v>
      </c>
      <c r="I89" s="562">
        <f>SUMPRODUCT((事故データ!$AT$4:$AT$364=$C89)*(事故データ!$AH$4:$AH$364=I$72)*(事故データ!$V$4:$V$364=1))</f>
        <v>0</v>
      </c>
      <c r="J89" s="562">
        <f>SUMPRODUCT((事故データ!$AT$4:$AT$364=$C89)*(事故データ!$AH$4:$AH$364=J$72)*(事故データ!$V$4:$V$364=1))</f>
        <v>0</v>
      </c>
      <c r="K89" s="562">
        <f>SUMPRODUCT((事故データ!$AT$4:$AT$364=$C89)*(事故データ!$AH$4:$AH$364=K$72)*(事故データ!$V$4:$V$364=1))</f>
        <v>0</v>
      </c>
      <c r="L89" s="442">
        <f>SUMPRODUCT((事故データ!$AT$4:$AT$364=$C89)*(事故データ!$AH$4:$AH$364=L$72)*(事故データ!$V$4:$V$364=1))</f>
        <v>0</v>
      </c>
      <c r="N89" s="731" t="str">
        <f t="shared" si="18"/>
        <v>その他</v>
      </c>
      <c r="O89" s="732">
        <f ca="1">SUMPRODUCT((事故データ!$AT$4:$AT$364=$N89)*(事故データ!$AH$4:$AH$364=O$71)*(事故データ!$V$4:$V$364=1))</f>
        <v>0</v>
      </c>
      <c r="P89" s="298"/>
      <c r="Q89" s="309" t="str">
        <f>C89</f>
        <v>その他</v>
      </c>
      <c r="R89" s="306">
        <f ca="1">O89</f>
        <v>0</v>
      </c>
      <c r="S89" s="298"/>
      <c r="T89" s="298"/>
      <c r="U89" s="298"/>
      <c r="V89" s="298"/>
      <c r="W89" s="298"/>
    </row>
    <row r="90" spans="1:23">
      <c r="A90" s="325"/>
      <c r="C90" s="611" t="str">
        <f t="shared" si="16"/>
        <v>不明</v>
      </c>
      <c r="D90" s="369">
        <f t="shared" si="17"/>
        <v>0</v>
      </c>
      <c r="E90" s="701">
        <f>SUMPRODUCT((事故データ!$AT$4:$AT$364=$C90)*(事故データ!$AH$4:$AH$364=E$72)*(事故データ!$V$4:$V$364=1))</f>
        <v>0</v>
      </c>
      <c r="F90" s="371">
        <f>SUMPRODUCT((事故データ!$AT$4:$AT$364=$C90)*(事故データ!$AH$4:$AH$364=F$72)*(事故データ!$V$4:$V$364=1))</f>
        <v>0</v>
      </c>
      <c r="G90" s="371">
        <f>SUMPRODUCT((事故データ!$AT$4:$AT$364=$C90)*(事故データ!$AH$4:$AH$364=G$72)*(事故データ!$V$4:$V$364=1))</f>
        <v>0</v>
      </c>
      <c r="H90" s="371">
        <f>SUMPRODUCT((事故データ!$AT$4:$AT$364=$C90)*(事故データ!$AH$4:$AH$364=H$72)*(事故データ!$V$4:$V$364=1))</f>
        <v>0</v>
      </c>
      <c r="I90" s="563">
        <f>SUMPRODUCT((事故データ!$AT$4:$AT$364=$C90)*(事故データ!$AH$4:$AH$364=I$72)*(事故データ!$V$4:$V$364=1))</f>
        <v>0</v>
      </c>
      <c r="J90" s="563">
        <f>SUMPRODUCT((事故データ!$AT$4:$AT$364=$C90)*(事故データ!$AH$4:$AH$364=J$72)*(事故データ!$V$4:$V$364=1))</f>
        <v>0</v>
      </c>
      <c r="K90" s="563">
        <f>SUMPRODUCT((事故データ!$AT$4:$AT$364=$C90)*(事故データ!$AH$4:$AH$364=K$72)*(事故データ!$V$4:$V$364=1))</f>
        <v>0</v>
      </c>
      <c r="L90" s="443">
        <f>SUMPRODUCT((事故データ!$AT$4:$AT$364=$C90)*(事故データ!$AH$4:$AH$364=L$72)*(事故データ!$V$4:$V$364=1))</f>
        <v>0</v>
      </c>
      <c r="N90" s="733" t="str">
        <f t="shared" si="18"/>
        <v>不明</v>
      </c>
      <c r="O90" s="734">
        <f ca="1">SUMPRODUCT((事故データ!$AT$4:$AT$364=$N90)*(事故データ!$AH$4:$AH$364=O$71)*(事故データ!$V$4:$V$364=1))</f>
        <v>0</v>
      </c>
      <c r="P90" s="298"/>
      <c r="Q90" s="309"/>
      <c r="R90" s="306"/>
      <c r="S90" s="298"/>
      <c r="T90" s="298"/>
      <c r="U90" s="298"/>
      <c r="V90" s="298"/>
      <c r="W90" s="298"/>
    </row>
    <row r="91" spans="1:23">
      <c r="A91" s="5" t="s">
        <v>248</v>
      </c>
      <c r="N91" s="298"/>
      <c r="O91" s="309"/>
      <c r="P91" s="306"/>
      <c r="Q91" s="298"/>
      <c r="R91" s="298"/>
      <c r="S91" s="298"/>
      <c r="T91" s="298"/>
      <c r="U91" s="298"/>
      <c r="V91" s="298"/>
      <c r="W91" s="298"/>
    </row>
    <row r="92" spans="1:23">
      <c r="A92" s="325"/>
    </row>
    <row r="93" spans="1:23">
      <c r="A93" s="325"/>
    </row>
    <row r="94" spans="1:23">
      <c r="A94" s="325"/>
    </row>
    <row r="95" spans="1:23" ht="19.5" thickBot="1">
      <c r="A95" s="325"/>
      <c r="N95" s="437" t="s">
        <v>336</v>
      </c>
      <c r="O95" s="326" t="s">
        <v>1340</v>
      </c>
    </row>
    <row r="96" spans="1:23" ht="20.25" thickTop="1" thickBot="1">
      <c r="A96" s="325"/>
      <c r="B96" s="1130">
        <v>4</v>
      </c>
      <c r="C96" s="720" t="s">
        <v>347</v>
      </c>
      <c r="D96" s="721" t="s">
        <v>1341</v>
      </c>
      <c r="E96" s="722">
        <v>1</v>
      </c>
      <c r="F96" s="722">
        <v>2</v>
      </c>
      <c r="G96" s="722">
        <v>3</v>
      </c>
      <c r="H96" s="722">
        <v>4</v>
      </c>
      <c r="I96" s="722">
        <v>5</v>
      </c>
      <c r="J96" s="722">
        <v>6</v>
      </c>
      <c r="K96" s="722">
        <v>7</v>
      </c>
      <c r="L96" s="722">
        <v>8</v>
      </c>
      <c r="N96" s="723">
        <v>15</v>
      </c>
      <c r="O96" s="723">
        <v>1</v>
      </c>
      <c r="P96" s="806">
        <f ca="1">LOOKUP(O96,$E$96:$L$98,$E$98:$L$98)</f>
        <v>0</v>
      </c>
    </row>
    <row r="97" spans="1:30" ht="19.5" thickTop="1">
      <c r="A97" s="325"/>
      <c r="C97" s="298" t="s">
        <v>1454</v>
      </c>
      <c r="D97" s="499"/>
      <c r="E97" s="310"/>
      <c r="F97" s="310"/>
      <c r="G97" s="310"/>
      <c r="H97" s="310"/>
      <c r="I97" s="310"/>
      <c r="J97" s="310"/>
      <c r="K97" s="310"/>
      <c r="L97" s="310"/>
      <c r="N97" s="520" t="s">
        <v>1345</v>
      </c>
      <c r="O97" s="543"/>
      <c r="P97" s="298"/>
      <c r="Q97" s="298"/>
      <c r="R97" s="298"/>
      <c r="S97" s="298"/>
      <c r="T97" s="298"/>
      <c r="U97" s="298"/>
      <c r="V97" s="298"/>
      <c r="W97" s="298"/>
    </row>
    <row r="98" spans="1:30" ht="34.5" customHeight="1">
      <c r="A98" s="325"/>
      <c r="B98" s="735" t="s">
        <v>348</v>
      </c>
      <c r="C98" s="339" t="s">
        <v>226</v>
      </c>
      <c r="D98" s="585" t="s">
        <v>1435</v>
      </c>
      <c r="E98" s="932">
        <f>E72</f>
        <v>0</v>
      </c>
      <c r="F98" s="925">
        <f>F72</f>
        <v>1</v>
      </c>
      <c r="G98" s="925">
        <f t="shared" ref="G98:K98" si="19">G42</f>
        <v>2</v>
      </c>
      <c r="H98" s="926">
        <f t="shared" si="19"/>
        <v>3</v>
      </c>
      <c r="I98" s="927">
        <f t="shared" si="19"/>
        <v>5</v>
      </c>
      <c r="J98" s="925">
        <f t="shared" si="19"/>
        <v>10</v>
      </c>
      <c r="K98" s="925">
        <f t="shared" si="19"/>
        <v>20</v>
      </c>
      <c r="L98" s="928">
        <f>L42</f>
        <v>30</v>
      </c>
      <c r="N98" s="319" t="str">
        <f>VLOOKUP(N96,$B$100:$C$122,2,0)</f>
        <v>バック時</v>
      </c>
      <c r="O98" s="329" t="str">
        <f ca="1">VLOOKUP(P96,AC98:AD105,2,0)</f>
        <v>0年目</v>
      </c>
      <c r="P98" s="298"/>
      <c r="Q98" s="298"/>
      <c r="R98" s="298"/>
      <c r="S98" s="298"/>
      <c r="T98" s="298"/>
      <c r="U98" s="298"/>
      <c r="V98" s="298"/>
      <c r="W98" s="298"/>
      <c r="AC98" s="502">
        <v>0</v>
      </c>
      <c r="AD98" s="802" t="s">
        <v>1406</v>
      </c>
    </row>
    <row r="99" spans="1:30">
      <c r="A99" s="325"/>
      <c r="B99" s="590" t="s">
        <v>340</v>
      </c>
      <c r="C99" s="542" t="s">
        <v>109</v>
      </c>
      <c r="D99" s="739">
        <f>SUM(D100:D124)</f>
        <v>31</v>
      </c>
      <c r="E99" s="740">
        <f>SUM(E100:E124)</f>
        <v>7</v>
      </c>
      <c r="F99" s="313">
        <f t="shared" ref="F99:L99" si="20">SUM(F100:F124)</f>
        <v>3</v>
      </c>
      <c r="G99" s="313">
        <f t="shared" si="20"/>
        <v>4</v>
      </c>
      <c r="H99" s="313">
        <f t="shared" si="20"/>
        <v>5</v>
      </c>
      <c r="I99" s="313">
        <f t="shared" si="20"/>
        <v>3</v>
      </c>
      <c r="J99" s="313">
        <f t="shared" si="20"/>
        <v>5</v>
      </c>
      <c r="K99" s="313">
        <f t="shared" si="20"/>
        <v>3</v>
      </c>
      <c r="L99" s="314">
        <f t="shared" si="20"/>
        <v>1</v>
      </c>
      <c r="N99" s="331" t="s">
        <v>338</v>
      </c>
      <c r="O99" s="649">
        <f ca="1">SUM(O100:O115)</f>
        <v>2</v>
      </c>
      <c r="Q99" s="298"/>
      <c r="R99" s="311">
        <f ca="1">O100</f>
        <v>0</v>
      </c>
      <c r="S99" s="299">
        <f ca="1">O101</f>
        <v>0</v>
      </c>
      <c r="T99" s="307">
        <f ca="1">O102</f>
        <v>0</v>
      </c>
      <c r="U99" s="299"/>
      <c r="V99" s="299"/>
      <c r="W99" s="299"/>
      <c r="AC99" s="502">
        <v>1</v>
      </c>
      <c r="AD99" s="802" t="s">
        <v>1407</v>
      </c>
    </row>
    <row r="100" spans="1:30">
      <c r="A100" s="325"/>
      <c r="B100" s="590">
        <v>1</v>
      </c>
      <c r="C100" s="609" t="str">
        <f>項目入力!X10</f>
        <v>正面衝突</v>
      </c>
      <c r="D100" s="741">
        <f t="shared" ref="D100:D124" si="21">SUM(E100:L100)</f>
        <v>0</v>
      </c>
      <c r="E100" s="742">
        <f>SUMPRODUCT((事故データ!$AO$4:$AO$364=$C100)*(事故データ!$AH$4:$AH$364=E$98)*(事故データ!$V$4:$V$364=1))</f>
        <v>0</v>
      </c>
      <c r="F100" s="743">
        <f>SUMPRODUCT((事故データ!$AO$4:$AO$364=$C100)*(事故データ!$AH$4:$AH$364=F$98)*(事故データ!$V$4:$V$364=1))</f>
        <v>0</v>
      </c>
      <c r="G100" s="743">
        <f>SUMPRODUCT((事故データ!$AO$4:$AO$364=$C100)*(事故データ!$AH$4:$AH$364=G$98)*(事故データ!$V$4:$V$364=1))</f>
        <v>0</v>
      </c>
      <c r="H100" s="743">
        <f>SUMPRODUCT((事故データ!$AO$4:$AO$364=$C100)*(事故データ!$AH$4:$AH$364=H$98)*(事故データ!$V$4:$V$364=1))</f>
        <v>0</v>
      </c>
      <c r="I100" s="807">
        <f>SUMPRODUCT((事故データ!$AO$4:$AO$364=$C100)*(事故データ!$AH$4:$AH$364=I$98)*(事故データ!$V$4:$V$364=1))</f>
        <v>0</v>
      </c>
      <c r="J100" s="807">
        <f>SUMPRODUCT((事故データ!$AO$4:$AO$364=$C100)*(事故データ!$AH$4:$AH$364=J$98)*(事故データ!$V$4:$V$364=1))</f>
        <v>0</v>
      </c>
      <c r="K100" s="807">
        <f>SUMPRODUCT((事故データ!$AO$4:$AO$364=$C100)*(事故データ!$AH$4:$AH$364=K$98)*(事故データ!$V$4:$V$364=1))</f>
        <v>0</v>
      </c>
      <c r="L100" s="744">
        <f>SUMPRODUCT((事故データ!$AO$4:$AO$364=$C100)*(事故データ!$AH$4:$AH$364=L$98)*(事故データ!$V$4:$V$364=1))</f>
        <v>0</v>
      </c>
      <c r="N100" s="745" t="str">
        <f t="shared" ref="N100:N115" si="22">N45</f>
        <v>前部左角</v>
      </c>
      <c r="O100" s="411">
        <f ca="1">SUMPRODUCT((事故データ!$AO$4:$AO$364=N$98)*(事故データ!$AT$4:$AT$364=$N100)*(事故データ!$AH$4:$AH$364=P$96)*(事故データ!$V$4:$V$364=1))</f>
        <v>0</v>
      </c>
      <c r="Q100" s="298"/>
      <c r="R100" s="311"/>
      <c r="S100" s="298"/>
      <c r="T100" s="298"/>
      <c r="U100" s="298"/>
      <c r="V100" s="298"/>
      <c r="W100" s="298"/>
      <c r="AC100" s="502">
        <v>2</v>
      </c>
      <c r="AD100" s="802" t="s">
        <v>1408</v>
      </c>
    </row>
    <row r="101" spans="1:30">
      <c r="A101" s="325"/>
      <c r="B101" s="590">
        <v>2</v>
      </c>
      <c r="C101" s="594" t="str">
        <f>項目入力!X11</f>
        <v>直進時</v>
      </c>
      <c r="D101" s="536">
        <f t="shared" si="21"/>
        <v>1</v>
      </c>
      <c r="E101" s="746">
        <f>SUMPRODUCT((事故データ!$AO$4:$AO$364=$C101)*(事故データ!$AH$4:$AH$364=E$98)*(事故データ!$V$4:$V$364=1))</f>
        <v>0</v>
      </c>
      <c r="F101" s="747">
        <f>SUMPRODUCT((事故データ!$AO$4:$AO$364=$C101)*(事故データ!$AH$4:$AH$364=F$98)*(事故データ!$V$4:$V$364=1))</f>
        <v>0</v>
      </c>
      <c r="G101" s="747">
        <f>SUMPRODUCT((事故データ!$AO$4:$AO$364=$C101)*(事故データ!$AH$4:$AH$364=G$98)*(事故データ!$V$4:$V$364=1))</f>
        <v>0</v>
      </c>
      <c r="H101" s="747">
        <f>SUMPRODUCT((事故データ!$AO$4:$AO$364=$C101)*(事故データ!$AH$4:$AH$364=H$98)*(事故データ!$V$4:$V$364=1))</f>
        <v>1</v>
      </c>
      <c r="I101" s="808">
        <f>SUMPRODUCT((事故データ!$AO$4:$AO$364=$C101)*(事故データ!$AH$4:$AH$364=I$98)*(事故データ!$V$4:$V$364=1))</f>
        <v>0</v>
      </c>
      <c r="J101" s="808">
        <f>SUMPRODUCT((事故データ!$AO$4:$AO$364=$C101)*(事故データ!$AH$4:$AH$364=J$98)*(事故データ!$V$4:$V$364=1))</f>
        <v>0</v>
      </c>
      <c r="K101" s="808">
        <f>SUMPRODUCT((事故データ!$AO$4:$AO$364=$C101)*(事故データ!$AH$4:$AH$364=K$98)*(事故データ!$V$4:$V$364=1))</f>
        <v>0</v>
      </c>
      <c r="L101" s="748">
        <f>SUMPRODUCT((事故データ!$AO$4:$AO$364=$C101)*(事故データ!$AH$4:$AH$364=L$98)*(事故データ!$V$4:$V$364=1))</f>
        <v>0</v>
      </c>
      <c r="N101" s="749" t="str">
        <f t="shared" si="22"/>
        <v>前部</v>
      </c>
      <c r="O101" s="422">
        <f ca="1">SUMPRODUCT((事故データ!$AO$4:$AO$364=N$98)*(事故データ!$AT$4:$AT$364=$N101)*(事故データ!$AH$4:$AH$364=P$96)*(事故データ!$V$4:$V$364=1))</f>
        <v>0</v>
      </c>
      <c r="Q101" s="298"/>
      <c r="R101" s="311">
        <f ca="1">O106</f>
        <v>0</v>
      </c>
      <c r="S101" s="298"/>
      <c r="T101" s="307">
        <f ca="1">O109</f>
        <v>0</v>
      </c>
      <c r="U101" s="298"/>
      <c r="V101" s="298"/>
      <c r="W101" s="298"/>
      <c r="AC101" s="502">
        <v>3</v>
      </c>
      <c r="AD101" s="803" t="s">
        <v>1411</v>
      </c>
    </row>
    <row r="102" spans="1:30">
      <c r="A102" s="325"/>
      <c r="B102" s="590">
        <v>3</v>
      </c>
      <c r="C102" s="594" t="str">
        <f>項目入力!X12</f>
        <v>出会い頭</v>
      </c>
      <c r="D102" s="536">
        <f t="shared" si="21"/>
        <v>0</v>
      </c>
      <c r="E102" s="746">
        <f>SUMPRODUCT((事故データ!$AO$4:$AO$364=$C102)*(事故データ!$AH$4:$AH$364=E$98)*(事故データ!$V$4:$V$364=1))</f>
        <v>0</v>
      </c>
      <c r="F102" s="747">
        <f>SUMPRODUCT((事故データ!$AO$4:$AO$364=$C102)*(事故データ!$AH$4:$AH$364=F$98)*(事故データ!$V$4:$V$364=1))</f>
        <v>0</v>
      </c>
      <c r="G102" s="747">
        <f>SUMPRODUCT((事故データ!$AO$4:$AO$364=$C102)*(事故データ!$AH$4:$AH$364=G$98)*(事故データ!$V$4:$V$364=1))</f>
        <v>0</v>
      </c>
      <c r="H102" s="747">
        <f>SUMPRODUCT((事故データ!$AO$4:$AO$364=$C102)*(事故データ!$AH$4:$AH$364=H$98)*(事故データ!$V$4:$V$364=1))</f>
        <v>0</v>
      </c>
      <c r="I102" s="808">
        <f>SUMPRODUCT((事故データ!$AO$4:$AO$364=$C102)*(事故データ!$AH$4:$AH$364=I$98)*(事故データ!$V$4:$V$364=1))</f>
        <v>0</v>
      </c>
      <c r="J102" s="808">
        <f>SUMPRODUCT((事故データ!$AO$4:$AO$364=$C102)*(事故データ!$AH$4:$AH$364=J$98)*(事故データ!$V$4:$V$364=1))</f>
        <v>0</v>
      </c>
      <c r="K102" s="808">
        <f>SUMPRODUCT((事故データ!$AO$4:$AO$364=$C102)*(事故データ!$AH$4:$AH$364=K$98)*(事故データ!$V$4:$V$364=1))</f>
        <v>0</v>
      </c>
      <c r="L102" s="748">
        <f>SUMPRODUCT((事故データ!$AO$4:$AO$364=$C102)*(事故データ!$AH$4:$AH$364=L$98)*(事故データ!$V$4:$V$364=1))</f>
        <v>0</v>
      </c>
      <c r="N102" s="749" t="str">
        <f t="shared" si="22"/>
        <v>前部右角</v>
      </c>
      <c r="O102" s="422">
        <f ca="1">SUMPRODUCT((事故データ!$AO$4:$AO$364=N$98)*(事故データ!$AT$4:$AT$364=$N102)*(事故データ!$AH$4:$AH$364=P$96)*(事故データ!$V$4:$V$364=1))</f>
        <v>0</v>
      </c>
      <c r="Q102" s="298"/>
      <c r="R102" s="309"/>
      <c r="S102" s="298"/>
      <c r="T102" s="298"/>
      <c r="U102" s="298"/>
      <c r="V102" s="298"/>
      <c r="W102" s="298"/>
      <c r="AC102" s="502">
        <v>5</v>
      </c>
      <c r="AD102" s="804" t="s">
        <v>1412</v>
      </c>
    </row>
    <row r="103" spans="1:30">
      <c r="A103" s="325"/>
      <c r="B103" s="590">
        <v>4</v>
      </c>
      <c r="C103" s="594" t="str">
        <f>項目入力!X13</f>
        <v>右折時</v>
      </c>
      <c r="D103" s="536">
        <f t="shared" si="21"/>
        <v>0</v>
      </c>
      <c r="E103" s="746">
        <f>SUMPRODUCT((事故データ!$AO$4:$AO$364=$C103)*(事故データ!$AH$4:$AH$364=E$98)*(事故データ!$V$4:$V$364=1))</f>
        <v>0</v>
      </c>
      <c r="F103" s="747">
        <f>SUMPRODUCT((事故データ!$AO$4:$AO$364=$C103)*(事故データ!$AH$4:$AH$364=F$98)*(事故データ!$V$4:$V$364=1))</f>
        <v>0</v>
      </c>
      <c r="G103" s="747">
        <f>SUMPRODUCT((事故データ!$AO$4:$AO$364=$C103)*(事故データ!$AH$4:$AH$364=G$98)*(事故データ!$V$4:$V$364=1))</f>
        <v>0</v>
      </c>
      <c r="H103" s="747">
        <f>SUMPRODUCT((事故データ!$AO$4:$AO$364=$C103)*(事故データ!$AH$4:$AH$364=H$98)*(事故データ!$V$4:$V$364=1))</f>
        <v>0</v>
      </c>
      <c r="I103" s="808">
        <f>SUMPRODUCT((事故データ!$AO$4:$AO$364=$C103)*(事故データ!$AH$4:$AH$364=I$98)*(事故データ!$V$4:$V$364=1))</f>
        <v>0</v>
      </c>
      <c r="J103" s="808">
        <f>SUMPRODUCT((事故データ!$AO$4:$AO$364=$C103)*(事故データ!$AH$4:$AH$364=J$98)*(事故データ!$V$4:$V$364=1))</f>
        <v>0</v>
      </c>
      <c r="K103" s="808">
        <f>SUMPRODUCT((事故データ!$AO$4:$AO$364=$C103)*(事故データ!$AH$4:$AH$364=K$98)*(事故データ!$V$4:$V$364=1))</f>
        <v>0</v>
      </c>
      <c r="L103" s="748">
        <f>SUMPRODUCT((事故データ!$AO$4:$AO$364=$C103)*(事故データ!$AH$4:$AH$364=L$98)*(事故データ!$V$4:$V$364=1))</f>
        <v>0</v>
      </c>
      <c r="N103" s="749" t="str">
        <f t="shared" si="22"/>
        <v>後部左角</v>
      </c>
      <c r="O103" s="422">
        <f ca="1">SUMPRODUCT((事故データ!$AO$4:$AO$364=N$98)*(事故データ!$AT$4:$AT$364=$N103)*(事故データ!$AH$4:$AH$364=P$96)*(事故データ!$V$4:$V$364=1))</f>
        <v>0</v>
      </c>
      <c r="Q103" s="298"/>
      <c r="R103" s="311">
        <f ca="1">O107</f>
        <v>0</v>
      </c>
      <c r="S103" s="298"/>
      <c r="T103" s="306">
        <f ca="1">O110</f>
        <v>0</v>
      </c>
      <c r="U103" s="298"/>
      <c r="V103" s="298"/>
      <c r="W103" s="298"/>
      <c r="AC103" s="502">
        <v>10</v>
      </c>
      <c r="AD103" s="802" t="s">
        <v>1409</v>
      </c>
    </row>
    <row r="104" spans="1:30">
      <c r="A104" s="325"/>
      <c r="B104" s="590">
        <v>5</v>
      </c>
      <c r="C104" s="594" t="str">
        <f>項目入力!X14</f>
        <v>左折時</v>
      </c>
      <c r="D104" s="536">
        <f t="shared" si="21"/>
        <v>4</v>
      </c>
      <c r="E104" s="746">
        <f>SUMPRODUCT((事故データ!$AO$4:$AO$364=$C104)*(事故データ!$AH$4:$AH$364=E$98)*(事故データ!$V$4:$V$364=1))</f>
        <v>1</v>
      </c>
      <c r="F104" s="747">
        <f>SUMPRODUCT((事故データ!$AO$4:$AO$364=$C104)*(事故データ!$AH$4:$AH$364=F$98)*(事故データ!$V$4:$V$364=1))</f>
        <v>1</v>
      </c>
      <c r="G104" s="747">
        <f>SUMPRODUCT((事故データ!$AO$4:$AO$364=$C104)*(事故データ!$AH$4:$AH$364=G$98)*(事故データ!$V$4:$V$364=1))</f>
        <v>1</v>
      </c>
      <c r="H104" s="747">
        <f>SUMPRODUCT((事故データ!$AO$4:$AO$364=$C104)*(事故データ!$AH$4:$AH$364=H$98)*(事故データ!$V$4:$V$364=1))</f>
        <v>0</v>
      </c>
      <c r="I104" s="808">
        <f>SUMPRODUCT((事故データ!$AO$4:$AO$364=$C104)*(事故データ!$AH$4:$AH$364=I$98)*(事故データ!$V$4:$V$364=1))</f>
        <v>0</v>
      </c>
      <c r="J104" s="808">
        <f>SUMPRODUCT((事故データ!$AO$4:$AO$364=$C104)*(事故データ!$AH$4:$AH$364=J$98)*(事故データ!$V$4:$V$364=1))</f>
        <v>1</v>
      </c>
      <c r="K104" s="808">
        <f>SUMPRODUCT((事故データ!$AO$4:$AO$364=$C104)*(事故データ!$AH$4:$AH$364=K$98)*(事故データ!$V$4:$V$364=1))</f>
        <v>0</v>
      </c>
      <c r="L104" s="748">
        <f>SUMPRODUCT((事故データ!$AO$4:$AO$364=$C104)*(事故データ!$AH$4:$AH$364=L$98)*(事故データ!$V$4:$V$364=1))</f>
        <v>0</v>
      </c>
      <c r="N104" s="749" t="str">
        <f t="shared" si="22"/>
        <v>後部</v>
      </c>
      <c r="O104" s="422">
        <f ca="1">SUMPRODUCT((事故データ!$AO$4:$AO$364=N$98)*(事故データ!$AT$4:$AT$364=$N104)*(事故データ!$AH$4:$AH$364=P$96)*(事故データ!$V$4:$V$364=1))</f>
        <v>1</v>
      </c>
      <c r="Q104" s="298"/>
      <c r="R104" s="309"/>
      <c r="S104" s="298"/>
      <c r="T104" s="298"/>
      <c r="U104" s="298"/>
      <c r="V104" s="298"/>
      <c r="W104" s="298"/>
      <c r="AC104" s="502">
        <v>20</v>
      </c>
      <c r="AD104" s="802" t="s">
        <v>1410</v>
      </c>
    </row>
    <row r="105" spans="1:30">
      <c r="A105" s="325"/>
      <c r="B105" s="590">
        <v>6</v>
      </c>
      <c r="C105" s="594" t="str">
        <f>項目入力!X15</f>
        <v>カーブ走行時</v>
      </c>
      <c r="D105" s="536">
        <f t="shared" si="21"/>
        <v>0</v>
      </c>
      <c r="E105" s="746">
        <f>SUMPRODUCT((事故データ!$AO$4:$AO$364=$C105)*(事故データ!$AH$4:$AH$364=E$98)*(事故データ!$V$4:$V$364=1))</f>
        <v>0</v>
      </c>
      <c r="F105" s="747">
        <f>SUMPRODUCT((事故データ!$AO$4:$AO$364=$C105)*(事故データ!$AH$4:$AH$364=F$98)*(事故データ!$V$4:$V$364=1))</f>
        <v>0</v>
      </c>
      <c r="G105" s="747">
        <f>SUMPRODUCT((事故データ!$AO$4:$AO$364=$C105)*(事故データ!$AH$4:$AH$364=G$98)*(事故データ!$V$4:$V$364=1))</f>
        <v>0</v>
      </c>
      <c r="H105" s="747">
        <f>SUMPRODUCT((事故データ!$AO$4:$AO$364=$C105)*(事故データ!$AH$4:$AH$364=H$98)*(事故データ!$V$4:$V$364=1))</f>
        <v>0</v>
      </c>
      <c r="I105" s="808">
        <f>SUMPRODUCT((事故データ!$AO$4:$AO$364=$C105)*(事故データ!$AH$4:$AH$364=I$98)*(事故データ!$V$4:$V$364=1))</f>
        <v>0</v>
      </c>
      <c r="J105" s="808">
        <f>SUMPRODUCT((事故データ!$AO$4:$AO$364=$C105)*(事故データ!$AH$4:$AH$364=J$98)*(事故データ!$V$4:$V$364=1))</f>
        <v>0</v>
      </c>
      <c r="K105" s="808">
        <f>SUMPRODUCT((事故データ!$AO$4:$AO$364=$C105)*(事故データ!$AH$4:$AH$364=K$98)*(事故データ!$V$4:$V$364=1))</f>
        <v>0</v>
      </c>
      <c r="L105" s="748">
        <f>SUMPRODUCT((事故データ!$AO$4:$AO$364=$C105)*(事故データ!$AH$4:$AH$364=L$98)*(事故データ!$V$4:$V$364=1))</f>
        <v>0</v>
      </c>
      <c r="N105" s="749" t="str">
        <f t="shared" si="22"/>
        <v>後部右角</v>
      </c>
      <c r="O105" s="422">
        <f ca="1">SUMPRODUCT((事故データ!$AO$4:$AO$364=N$98)*(事故データ!$AT$4:$AT$364=$N105)*(事故データ!$AH$4:$AH$364=P$96)*(事故データ!$V$4:$V$364=1))</f>
        <v>1</v>
      </c>
      <c r="Q105" s="298"/>
      <c r="R105" s="311">
        <f ca="1">O108</f>
        <v>0</v>
      </c>
      <c r="S105" s="298"/>
      <c r="T105" s="307">
        <f ca="1">O111</f>
        <v>0</v>
      </c>
      <c r="U105" s="298"/>
      <c r="V105" s="298"/>
      <c r="W105" s="298"/>
      <c r="AC105" s="502">
        <v>30</v>
      </c>
      <c r="AD105" s="805" t="s">
        <v>1413</v>
      </c>
    </row>
    <row r="106" spans="1:30">
      <c r="A106" s="325"/>
      <c r="B106" s="590">
        <v>7</v>
      </c>
      <c r="C106" s="594" t="str">
        <f>項目入力!X16</f>
        <v>追突</v>
      </c>
      <c r="D106" s="536">
        <f t="shared" si="21"/>
        <v>2</v>
      </c>
      <c r="E106" s="746">
        <f>SUMPRODUCT((事故データ!$AO$4:$AO$364=$C106)*(事故データ!$AH$4:$AH$364=E$98)*(事故データ!$V$4:$V$364=1))</f>
        <v>0</v>
      </c>
      <c r="F106" s="747">
        <f>SUMPRODUCT((事故データ!$AO$4:$AO$364=$C106)*(事故データ!$AH$4:$AH$364=F$98)*(事故データ!$V$4:$V$364=1))</f>
        <v>0</v>
      </c>
      <c r="G106" s="747">
        <f>SUMPRODUCT((事故データ!$AO$4:$AO$364=$C106)*(事故データ!$AH$4:$AH$364=G$98)*(事故データ!$V$4:$V$364=1))</f>
        <v>2</v>
      </c>
      <c r="H106" s="747">
        <f>SUMPRODUCT((事故データ!$AO$4:$AO$364=$C106)*(事故データ!$AH$4:$AH$364=H$98)*(事故データ!$V$4:$V$364=1))</f>
        <v>0</v>
      </c>
      <c r="I106" s="808">
        <f>SUMPRODUCT((事故データ!$AO$4:$AO$364=$C106)*(事故データ!$AH$4:$AH$364=I$98)*(事故データ!$V$4:$V$364=1))</f>
        <v>0</v>
      </c>
      <c r="J106" s="808">
        <f>SUMPRODUCT((事故データ!$AO$4:$AO$364=$C106)*(事故データ!$AH$4:$AH$364=J$98)*(事故データ!$V$4:$V$364=1))</f>
        <v>0</v>
      </c>
      <c r="K106" s="808">
        <f>SUMPRODUCT((事故データ!$AO$4:$AO$364=$C106)*(事故データ!$AH$4:$AH$364=K$98)*(事故データ!$V$4:$V$364=1))</f>
        <v>0</v>
      </c>
      <c r="L106" s="748">
        <f>SUMPRODUCT((事故データ!$AO$4:$AO$364=$C106)*(事故データ!$AH$4:$AH$364=L$98)*(事故データ!$V$4:$V$364=1))</f>
        <v>0</v>
      </c>
      <c r="N106" s="749" t="str">
        <f t="shared" si="22"/>
        <v>左側面前</v>
      </c>
      <c r="O106" s="422">
        <f ca="1">SUMPRODUCT((事故データ!$AO$4:$AO$364=N$98)*(事故データ!$AT$4:$AT$364=$N106)*(事故データ!$AH$4:$AH$364=P$96)*(事故データ!$V$4:$V$364=1))</f>
        <v>0</v>
      </c>
      <c r="Q106" s="298"/>
      <c r="R106" s="311">
        <f ca="1">O103</f>
        <v>0</v>
      </c>
      <c r="S106" s="299">
        <f ca="1">O104</f>
        <v>1</v>
      </c>
      <c r="T106" s="307">
        <f ca="1">O105</f>
        <v>1</v>
      </c>
      <c r="U106" s="299"/>
      <c r="V106" s="299"/>
      <c r="W106" s="299"/>
    </row>
    <row r="107" spans="1:30">
      <c r="A107" s="325"/>
      <c r="B107" s="590">
        <v>8</v>
      </c>
      <c r="C107" s="594" t="str">
        <f>項目入力!X17</f>
        <v>発進追突</v>
      </c>
      <c r="D107" s="536">
        <f t="shared" si="21"/>
        <v>2</v>
      </c>
      <c r="E107" s="746">
        <f>SUMPRODUCT((事故データ!$AO$4:$AO$364=$C107)*(事故データ!$AH$4:$AH$364=E$98)*(事故データ!$V$4:$V$364=1))</f>
        <v>0</v>
      </c>
      <c r="F107" s="747">
        <f>SUMPRODUCT((事故データ!$AO$4:$AO$364=$C107)*(事故データ!$AH$4:$AH$364=F$98)*(事故データ!$V$4:$V$364=1))</f>
        <v>0</v>
      </c>
      <c r="G107" s="747">
        <f>SUMPRODUCT((事故データ!$AO$4:$AO$364=$C107)*(事故データ!$AH$4:$AH$364=G$98)*(事故データ!$V$4:$V$364=1))</f>
        <v>0</v>
      </c>
      <c r="H107" s="747">
        <f>SUMPRODUCT((事故データ!$AO$4:$AO$364=$C107)*(事故データ!$AH$4:$AH$364=H$98)*(事故データ!$V$4:$V$364=1))</f>
        <v>1</v>
      </c>
      <c r="I107" s="808">
        <f>SUMPRODUCT((事故データ!$AO$4:$AO$364=$C107)*(事故データ!$AH$4:$AH$364=I$98)*(事故データ!$V$4:$V$364=1))</f>
        <v>0</v>
      </c>
      <c r="J107" s="808">
        <f>SUMPRODUCT((事故データ!$AO$4:$AO$364=$C107)*(事故データ!$AH$4:$AH$364=J$98)*(事故データ!$V$4:$V$364=1))</f>
        <v>0</v>
      </c>
      <c r="K107" s="808">
        <f>SUMPRODUCT((事故データ!$AO$4:$AO$364=$C107)*(事故データ!$AH$4:$AH$364=K$98)*(事故データ!$V$4:$V$364=1))</f>
        <v>1</v>
      </c>
      <c r="L107" s="748">
        <f>SUMPRODUCT((事故データ!$AO$4:$AO$364=$C107)*(事故データ!$AH$4:$AH$364=L$98)*(事故データ!$V$4:$V$364=1))</f>
        <v>0</v>
      </c>
      <c r="N107" s="749" t="str">
        <f t="shared" si="22"/>
        <v>左側面</v>
      </c>
      <c r="O107" s="422">
        <f ca="1">SUMPRODUCT((事故データ!$AO$4:$AO$364=N$98)*(事故データ!$AT$4:$AT$364=$N107)*(事故データ!$AH$4:$AH$364=P$96)*(事故データ!$V$4:$V$364=1))</f>
        <v>0</v>
      </c>
      <c r="Q107" s="298"/>
      <c r="R107" s="298"/>
      <c r="S107" s="298"/>
      <c r="T107" s="306"/>
      <c r="U107" s="298"/>
      <c r="V107" s="298"/>
      <c r="W107" s="298"/>
    </row>
    <row r="108" spans="1:30">
      <c r="A108" s="325"/>
      <c r="B108" s="590">
        <v>9</v>
      </c>
      <c r="C108" s="594" t="str">
        <f>項目入力!X18</f>
        <v>車線
変更時</v>
      </c>
      <c r="D108" s="536">
        <f t="shared" si="21"/>
        <v>1</v>
      </c>
      <c r="E108" s="746">
        <f>SUMPRODUCT((事故データ!$AO$4:$AO$364=$C108)*(事故データ!$AH$4:$AH$364=E$98)*(事故データ!$V$4:$V$364=1))</f>
        <v>0</v>
      </c>
      <c r="F108" s="747">
        <f>SUMPRODUCT((事故データ!$AO$4:$AO$364=$C108)*(事故データ!$AH$4:$AH$364=F$98)*(事故データ!$V$4:$V$364=1))</f>
        <v>0</v>
      </c>
      <c r="G108" s="747">
        <f>SUMPRODUCT((事故データ!$AO$4:$AO$364=$C108)*(事故データ!$AH$4:$AH$364=G$98)*(事故データ!$V$4:$V$364=1))</f>
        <v>0</v>
      </c>
      <c r="H108" s="747">
        <f>SUMPRODUCT((事故データ!$AO$4:$AO$364=$C108)*(事故データ!$AH$4:$AH$364=H$98)*(事故データ!$V$4:$V$364=1))</f>
        <v>1</v>
      </c>
      <c r="I108" s="808">
        <f>SUMPRODUCT((事故データ!$AO$4:$AO$364=$C108)*(事故データ!$AH$4:$AH$364=I$98)*(事故データ!$V$4:$V$364=1))</f>
        <v>0</v>
      </c>
      <c r="J108" s="808">
        <f>SUMPRODUCT((事故データ!$AO$4:$AO$364=$C108)*(事故データ!$AH$4:$AH$364=J$98)*(事故データ!$V$4:$V$364=1))</f>
        <v>0</v>
      </c>
      <c r="K108" s="808">
        <f>SUMPRODUCT((事故データ!$AO$4:$AO$364=$C108)*(事故データ!$AH$4:$AH$364=K$98)*(事故データ!$V$4:$V$364=1))</f>
        <v>0</v>
      </c>
      <c r="L108" s="748">
        <f>SUMPRODUCT((事故データ!$AO$4:$AO$364=$C108)*(事故データ!$AH$4:$AH$364=L$98)*(事故データ!$V$4:$V$364=1))</f>
        <v>0</v>
      </c>
      <c r="N108" s="749" t="str">
        <f t="shared" si="22"/>
        <v>左側面後</v>
      </c>
      <c r="O108" s="422">
        <f ca="1">SUMPRODUCT((事故データ!$AO$4:$AO$364=N$98)*(事故データ!$AT$4:$AT$364=$N108)*(事故データ!$AH$4:$AH$364=P$96)*(事故データ!$V$4:$V$364=1))</f>
        <v>0</v>
      </c>
      <c r="Q108" s="298"/>
      <c r="R108" s="298"/>
      <c r="S108" s="306">
        <f ca="1">O112</f>
        <v>0</v>
      </c>
      <c r="T108" s="306"/>
      <c r="U108" s="306"/>
      <c r="V108" s="306"/>
      <c r="W108" s="306"/>
    </row>
    <row r="109" spans="1:30">
      <c r="A109" s="325"/>
      <c r="B109" s="590">
        <v>10</v>
      </c>
      <c r="C109" s="594" t="str">
        <f>項目入力!X19</f>
        <v>合流時</v>
      </c>
      <c r="D109" s="536">
        <f t="shared" si="21"/>
        <v>0</v>
      </c>
      <c r="E109" s="746">
        <f>SUMPRODUCT((事故データ!$AO$4:$AO$364=$C109)*(事故データ!$AH$4:$AH$364=E$98)*(事故データ!$V$4:$V$364=1))</f>
        <v>0</v>
      </c>
      <c r="F109" s="747">
        <f>SUMPRODUCT((事故データ!$AO$4:$AO$364=$C109)*(事故データ!$AH$4:$AH$364=F$98)*(事故データ!$V$4:$V$364=1))</f>
        <v>0</v>
      </c>
      <c r="G109" s="747">
        <f>SUMPRODUCT((事故データ!$AO$4:$AO$364=$C109)*(事故データ!$AH$4:$AH$364=G$98)*(事故データ!$V$4:$V$364=1))</f>
        <v>0</v>
      </c>
      <c r="H109" s="747">
        <f>SUMPRODUCT((事故データ!$AO$4:$AO$364=$C109)*(事故データ!$AH$4:$AH$364=H$98)*(事故データ!$V$4:$V$364=1))</f>
        <v>0</v>
      </c>
      <c r="I109" s="808">
        <f>SUMPRODUCT((事故データ!$AO$4:$AO$364=$C109)*(事故データ!$AH$4:$AH$364=I$98)*(事故データ!$V$4:$V$364=1))</f>
        <v>0</v>
      </c>
      <c r="J109" s="808">
        <f>SUMPRODUCT((事故データ!$AO$4:$AO$364=$C109)*(事故データ!$AH$4:$AH$364=J$98)*(事故データ!$V$4:$V$364=1))</f>
        <v>0</v>
      </c>
      <c r="K109" s="808">
        <f>SUMPRODUCT((事故データ!$AO$4:$AO$364=$C109)*(事故データ!$AH$4:$AH$364=K$98)*(事故データ!$V$4:$V$364=1))</f>
        <v>0</v>
      </c>
      <c r="L109" s="748">
        <f>SUMPRODUCT((事故データ!$AO$4:$AO$364=$C109)*(事故データ!$AH$4:$AH$364=L$98)*(事故データ!$V$4:$V$364=1))</f>
        <v>0</v>
      </c>
      <c r="N109" s="749" t="str">
        <f t="shared" si="22"/>
        <v>右側面前</v>
      </c>
      <c r="O109" s="422">
        <f ca="1">SUMPRODUCT((事故データ!$AO$4:$AO$364=N$98)*(事故データ!$AT$4:$AT$364=$N109)*(事故データ!$AH$4:$AH$364=P$96)*(事故データ!$V$4:$V$364=1))</f>
        <v>0</v>
      </c>
      <c r="Q109" s="298"/>
      <c r="R109" s="298"/>
      <c r="S109" s="298"/>
      <c r="T109" s="298"/>
      <c r="U109" s="298"/>
      <c r="V109" s="298"/>
      <c r="W109" s="298"/>
    </row>
    <row r="110" spans="1:30">
      <c r="A110" s="325"/>
      <c r="B110" s="590">
        <v>11</v>
      </c>
      <c r="C110" s="594" t="str">
        <f>項目入力!X20</f>
        <v>離合時</v>
      </c>
      <c r="D110" s="536">
        <f t="shared" si="21"/>
        <v>0</v>
      </c>
      <c r="E110" s="746">
        <f>SUMPRODUCT((事故データ!$AO$4:$AO$364=$C110)*(事故データ!$AH$4:$AH$364=E$98)*(事故データ!$V$4:$V$364=1))</f>
        <v>0</v>
      </c>
      <c r="F110" s="747">
        <f>SUMPRODUCT((事故データ!$AO$4:$AO$364=$C110)*(事故データ!$AH$4:$AH$364=F$98)*(事故データ!$V$4:$V$364=1))</f>
        <v>0</v>
      </c>
      <c r="G110" s="747">
        <f>SUMPRODUCT((事故データ!$AO$4:$AO$364=$C110)*(事故データ!$AH$4:$AH$364=G$98)*(事故データ!$V$4:$V$364=1))</f>
        <v>0</v>
      </c>
      <c r="H110" s="747">
        <f>SUMPRODUCT((事故データ!$AO$4:$AO$364=$C110)*(事故データ!$AH$4:$AH$364=H$98)*(事故データ!$V$4:$V$364=1))</f>
        <v>0</v>
      </c>
      <c r="I110" s="808">
        <f>SUMPRODUCT((事故データ!$AO$4:$AO$364=$C110)*(事故データ!$AH$4:$AH$364=I$98)*(事故データ!$V$4:$V$364=1))</f>
        <v>0</v>
      </c>
      <c r="J110" s="808">
        <f>SUMPRODUCT((事故データ!$AO$4:$AO$364=$C110)*(事故データ!$AH$4:$AH$364=J$98)*(事故データ!$V$4:$V$364=1))</f>
        <v>0</v>
      </c>
      <c r="K110" s="808">
        <f>SUMPRODUCT((事故データ!$AO$4:$AO$364=$C110)*(事故データ!$AH$4:$AH$364=K$98)*(事故データ!$V$4:$V$364=1))</f>
        <v>0</v>
      </c>
      <c r="L110" s="748">
        <f>SUMPRODUCT((事故データ!$AO$4:$AO$364=$C110)*(事故データ!$AH$4:$AH$364=L$98)*(事故データ!$V$4:$V$364=1))</f>
        <v>0</v>
      </c>
      <c r="N110" s="749" t="str">
        <f t="shared" si="22"/>
        <v>右側面</v>
      </c>
      <c r="O110" s="422">
        <f ca="1">SUMPRODUCT((事故データ!$AO$4:$AO$364=N$98)*(事故データ!$AT$4:$AT$364=$N110)*(事故データ!$AH$4:$AH$364=P$96)*(事故データ!$V$4:$V$364=1))</f>
        <v>0</v>
      </c>
      <c r="Q110" s="298"/>
      <c r="R110" s="298"/>
      <c r="S110" s="298"/>
      <c r="T110" s="298"/>
      <c r="U110" s="298"/>
      <c r="V110" s="298"/>
      <c r="W110" s="298"/>
    </row>
    <row r="111" spans="1:30">
      <c r="A111" s="325"/>
      <c r="B111" s="590">
        <v>12</v>
      </c>
      <c r="C111" s="594" t="str">
        <f>項目入力!X21</f>
        <v>側方通過時</v>
      </c>
      <c r="D111" s="536">
        <f t="shared" si="21"/>
        <v>0</v>
      </c>
      <c r="E111" s="746">
        <f>SUMPRODUCT((事故データ!$AO$4:$AO$364=$C111)*(事故データ!$AH$4:$AH$364=E$98)*(事故データ!$V$4:$V$364=1))</f>
        <v>0</v>
      </c>
      <c r="F111" s="747">
        <f>SUMPRODUCT((事故データ!$AO$4:$AO$364=$C111)*(事故データ!$AH$4:$AH$364=F$98)*(事故データ!$V$4:$V$364=1))</f>
        <v>0</v>
      </c>
      <c r="G111" s="747">
        <f>SUMPRODUCT((事故データ!$AO$4:$AO$364=$C111)*(事故データ!$AH$4:$AH$364=G$98)*(事故データ!$V$4:$V$364=1))</f>
        <v>0</v>
      </c>
      <c r="H111" s="747">
        <f>SUMPRODUCT((事故データ!$AO$4:$AO$364=$C111)*(事故データ!$AH$4:$AH$364=H$98)*(事故データ!$V$4:$V$364=1))</f>
        <v>0</v>
      </c>
      <c r="I111" s="808">
        <f>SUMPRODUCT((事故データ!$AO$4:$AO$364=$C111)*(事故データ!$AH$4:$AH$364=I$98)*(事故データ!$V$4:$V$364=1))</f>
        <v>0</v>
      </c>
      <c r="J111" s="808">
        <f>SUMPRODUCT((事故データ!$AO$4:$AO$364=$C111)*(事故データ!$AH$4:$AH$364=J$98)*(事故データ!$V$4:$V$364=1))</f>
        <v>0</v>
      </c>
      <c r="K111" s="808">
        <f>SUMPRODUCT((事故データ!$AO$4:$AO$364=$C111)*(事故データ!$AH$4:$AH$364=K$98)*(事故データ!$V$4:$V$364=1))</f>
        <v>0</v>
      </c>
      <c r="L111" s="748">
        <f>SUMPRODUCT((事故データ!$AO$4:$AO$364=$C111)*(事故データ!$AH$4:$AH$364=L$98)*(事故データ!$V$4:$V$364=1))</f>
        <v>0</v>
      </c>
      <c r="N111" s="749" t="str">
        <f t="shared" si="22"/>
        <v>右側面後</v>
      </c>
      <c r="O111" s="422">
        <f ca="1">SUMPRODUCT((事故データ!$AO$4:$AO$364=N$98)*(事故データ!$AT$4:$AT$364=$N111)*(事故データ!$AH$4:$AH$364=P$96)*(事故データ!$V$4:$V$364=1))</f>
        <v>0</v>
      </c>
      <c r="Q111" s="298"/>
      <c r="R111" s="298"/>
      <c r="S111" s="298"/>
      <c r="T111" s="298"/>
      <c r="U111" s="298"/>
      <c r="V111" s="298"/>
      <c r="W111" s="298"/>
    </row>
    <row r="112" spans="1:30">
      <c r="A112" s="325"/>
      <c r="B112" s="590">
        <v>13</v>
      </c>
      <c r="C112" s="594" t="str">
        <f>項目入力!X22</f>
        <v>施設出入時</v>
      </c>
      <c r="D112" s="536">
        <f t="shared" si="21"/>
        <v>1</v>
      </c>
      <c r="E112" s="746">
        <f>SUMPRODUCT((事故データ!$AO$4:$AO$364=$C112)*(事故データ!$AH$4:$AH$364=E$98)*(事故データ!$V$4:$V$364=1))</f>
        <v>0</v>
      </c>
      <c r="F112" s="747">
        <f>SUMPRODUCT((事故データ!$AO$4:$AO$364=$C112)*(事故データ!$AH$4:$AH$364=F$98)*(事故データ!$V$4:$V$364=1))</f>
        <v>0</v>
      </c>
      <c r="G112" s="747">
        <f>SUMPRODUCT((事故データ!$AO$4:$AO$364=$C112)*(事故データ!$AH$4:$AH$364=G$98)*(事故データ!$V$4:$V$364=1))</f>
        <v>0</v>
      </c>
      <c r="H112" s="747">
        <f>SUMPRODUCT((事故データ!$AO$4:$AO$364=$C112)*(事故データ!$AH$4:$AH$364=H$98)*(事故データ!$V$4:$V$364=1))</f>
        <v>0</v>
      </c>
      <c r="I112" s="808">
        <f>SUMPRODUCT((事故データ!$AO$4:$AO$364=$C112)*(事故データ!$AH$4:$AH$364=I$98)*(事故データ!$V$4:$V$364=1))</f>
        <v>1</v>
      </c>
      <c r="J112" s="808">
        <f>SUMPRODUCT((事故データ!$AO$4:$AO$364=$C112)*(事故データ!$AH$4:$AH$364=J$98)*(事故データ!$V$4:$V$364=1))</f>
        <v>0</v>
      </c>
      <c r="K112" s="808">
        <f>SUMPRODUCT((事故データ!$AO$4:$AO$364=$C112)*(事故データ!$AH$4:$AH$364=K$98)*(事故データ!$V$4:$V$364=1))</f>
        <v>0</v>
      </c>
      <c r="L112" s="748">
        <f>SUMPRODUCT((事故データ!$AO$4:$AO$364=$C112)*(事故データ!$AH$4:$AH$364=L$98)*(事故データ!$V$4:$V$364=1))</f>
        <v>0</v>
      </c>
      <c r="N112" s="749" t="str">
        <f t="shared" si="22"/>
        <v>上部箱中央</v>
      </c>
      <c r="O112" s="422">
        <f ca="1">SUMPRODUCT((事故データ!$AO$4:$AO$364=N$98)*(事故データ!$AT$4:$AT$364=$N112)*(事故データ!$AH$4:$AH$364=P$96)*(事故データ!$V$4:$V$364=1))</f>
        <v>0</v>
      </c>
      <c r="Q112" s="298"/>
      <c r="R112" s="298"/>
      <c r="S112" s="306">
        <f ca="1">O113</f>
        <v>0</v>
      </c>
      <c r="T112" s="306"/>
      <c r="U112" s="306"/>
      <c r="V112" s="306"/>
      <c r="W112" s="306"/>
    </row>
    <row r="113" spans="1:23">
      <c r="A113" s="325"/>
      <c r="B113" s="590">
        <v>14</v>
      </c>
      <c r="C113" s="594" t="str">
        <f>項目入力!X23</f>
        <v>転回時</v>
      </c>
      <c r="D113" s="536">
        <f t="shared" si="21"/>
        <v>1</v>
      </c>
      <c r="E113" s="746">
        <f>SUMPRODUCT((事故データ!$AO$4:$AO$364=$C113)*(事故データ!$AH$4:$AH$364=E$98)*(事故データ!$V$4:$V$364=1))</f>
        <v>1</v>
      </c>
      <c r="F113" s="747">
        <f>SUMPRODUCT((事故データ!$AO$4:$AO$364=$C113)*(事故データ!$AH$4:$AH$364=F$98)*(事故データ!$V$4:$V$364=1))</f>
        <v>0</v>
      </c>
      <c r="G113" s="747">
        <f>SUMPRODUCT((事故データ!$AO$4:$AO$364=$C113)*(事故データ!$AH$4:$AH$364=G$98)*(事故データ!$V$4:$V$364=1))</f>
        <v>0</v>
      </c>
      <c r="H113" s="747">
        <f>SUMPRODUCT((事故データ!$AO$4:$AO$364=$C113)*(事故データ!$AH$4:$AH$364=H$98)*(事故データ!$V$4:$V$364=1))</f>
        <v>0</v>
      </c>
      <c r="I113" s="808">
        <f>SUMPRODUCT((事故データ!$AO$4:$AO$364=$C113)*(事故データ!$AH$4:$AH$364=I$98)*(事故データ!$V$4:$V$364=1))</f>
        <v>0</v>
      </c>
      <c r="J113" s="808">
        <f>SUMPRODUCT((事故データ!$AO$4:$AO$364=$C113)*(事故データ!$AH$4:$AH$364=J$98)*(事故データ!$V$4:$V$364=1))</f>
        <v>0</v>
      </c>
      <c r="K113" s="808">
        <f>SUMPRODUCT((事故データ!$AO$4:$AO$364=$C113)*(事故データ!$AH$4:$AH$364=K$98)*(事故データ!$V$4:$V$364=1))</f>
        <v>0</v>
      </c>
      <c r="L113" s="748">
        <f>SUMPRODUCT((事故データ!$AO$4:$AO$364=$C113)*(事故データ!$AH$4:$AH$364=L$98)*(事故データ!$V$4:$V$364=1))</f>
        <v>0</v>
      </c>
      <c r="N113" s="749" t="str">
        <f t="shared" si="22"/>
        <v>下部</v>
      </c>
      <c r="O113" s="422">
        <f ca="1">SUMPRODUCT((事故データ!$AO$4:$AO$364=N$98)*(事故データ!$AT$4:$AT$364=$N113)*(事故データ!$AH$4:$AH$364=P$96)*(事故データ!$V$4:$V$364=1))</f>
        <v>0</v>
      </c>
      <c r="Q113" s="298"/>
      <c r="R113" s="298"/>
      <c r="S113" s="298"/>
      <c r="T113" s="298"/>
      <c r="U113" s="298"/>
      <c r="V113" s="298"/>
      <c r="W113" s="298"/>
    </row>
    <row r="114" spans="1:23">
      <c r="A114" s="325"/>
      <c r="B114" s="590">
        <v>15</v>
      </c>
      <c r="C114" s="594" t="str">
        <f>項目入力!X24</f>
        <v>バック時</v>
      </c>
      <c r="D114" s="536">
        <f t="shared" si="21"/>
        <v>9</v>
      </c>
      <c r="E114" s="746">
        <f>SUMPRODUCT((事故データ!$AO$4:$AO$364=$C114)*(事故データ!$AH$4:$AH$364=E$98)*(事故データ!$V$4:$V$364=1))</f>
        <v>2</v>
      </c>
      <c r="F114" s="747">
        <f>SUMPRODUCT((事故データ!$AO$4:$AO$364=$C114)*(事故データ!$AH$4:$AH$364=F$98)*(事故データ!$V$4:$V$364=1))</f>
        <v>1</v>
      </c>
      <c r="G114" s="747">
        <f>SUMPRODUCT((事故データ!$AO$4:$AO$364=$C114)*(事故データ!$AH$4:$AH$364=G$98)*(事故データ!$V$4:$V$364=1))</f>
        <v>1</v>
      </c>
      <c r="H114" s="747">
        <f>SUMPRODUCT((事故データ!$AO$4:$AO$364=$C114)*(事故データ!$AH$4:$AH$364=H$98)*(事故データ!$V$4:$V$364=1))</f>
        <v>2</v>
      </c>
      <c r="I114" s="808">
        <f>SUMPRODUCT((事故データ!$AO$4:$AO$364=$C114)*(事故データ!$AH$4:$AH$364=I$98)*(事故データ!$V$4:$V$364=1))</f>
        <v>0</v>
      </c>
      <c r="J114" s="808">
        <f>SUMPRODUCT((事故データ!$AO$4:$AO$364=$C114)*(事故データ!$AH$4:$AH$364=J$98)*(事故データ!$V$4:$V$364=1))</f>
        <v>2</v>
      </c>
      <c r="K114" s="808">
        <f>SUMPRODUCT((事故データ!$AO$4:$AO$364=$C114)*(事故データ!$AH$4:$AH$364=K$98)*(事故データ!$V$4:$V$364=1))</f>
        <v>0</v>
      </c>
      <c r="L114" s="748">
        <f>SUMPRODUCT((事故データ!$AO$4:$AO$364=$C114)*(事故データ!$AH$4:$AH$364=L$98)*(事故データ!$V$4:$V$364=1))</f>
        <v>1</v>
      </c>
      <c r="N114" s="749" t="str">
        <f t="shared" si="22"/>
        <v>その他</v>
      </c>
      <c r="O114" s="422">
        <f ca="1">SUMPRODUCT((事故データ!$AO$4:$AO$364=N$98)*(事故データ!$AT$4:$AT$364=$N114)*(事故データ!$AH$4:$AH$364=P$96)*(事故データ!$V$4:$V$364=1))</f>
        <v>0</v>
      </c>
      <c r="Q114" s="298"/>
      <c r="R114" s="309" t="str">
        <f>N114</f>
        <v>その他</v>
      </c>
      <c r="S114" s="306">
        <f ca="1">O114</f>
        <v>0</v>
      </c>
      <c r="T114" s="306"/>
      <c r="U114" s="306"/>
      <c r="V114" s="306"/>
      <c r="W114" s="306"/>
    </row>
    <row r="115" spans="1:23">
      <c r="A115" s="325"/>
      <c r="B115" s="590">
        <v>16</v>
      </c>
      <c r="C115" s="594" t="str">
        <f>項目入力!X25</f>
        <v>移動時</v>
      </c>
      <c r="D115" s="536">
        <f t="shared" si="21"/>
        <v>5</v>
      </c>
      <c r="E115" s="746">
        <f>SUMPRODUCT((事故データ!$AO$4:$AO$364=$C115)*(事故データ!$AH$4:$AH$364=E$98)*(事故データ!$V$4:$V$364=1))</f>
        <v>2</v>
      </c>
      <c r="F115" s="747">
        <f>SUMPRODUCT((事故データ!$AO$4:$AO$364=$C115)*(事故データ!$AH$4:$AH$364=F$98)*(事故データ!$V$4:$V$364=1))</f>
        <v>0</v>
      </c>
      <c r="G115" s="747">
        <f>SUMPRODUCT((事故データ!$AO$4:$AO$364=$C115)*(事故データ!$AH$4:$AH$364=G$98)*(事故データ!$V$4:$V$364=1))</f>
        <v>0</v>
      </c>
      <c r="H115" s="747">
        <f>SUMPRODUCT((事故データ!$AO$4:$AO$364=$C115)*(事故データ!$AH$4:$AH$364=H$98)*(事故データ!$V$4:$V$364=1))</f>
        <v>0</v>
      </c>
      <c r="I115" s="808">
        <f>SUMPRODUCT((事故データ!$AO$4:$AO$364=$C115)*(事故データ!$AH$4:$AH$364=I$98)*(事故データ!$V$4:$V$364=1))</f>
        <v>1</v>
      </c>
      <c r="J115" s="808">
        <f>SUMPRODUCT((事故データ!$AO$4:$AO$364=$C115)*(事故データ!$AH$4:$AH$364=J$98)*(事故データ!$V$4:$V$364=1))</f>
        <v>1</v>
      </c>
      <c r="K115" s="808">
        <f>SUMPRODUCT((事故データ!$AO$4:$AO$364=$C115)*(事故データ!$AH$4:$AH$364=K$98)*(事故データ!$V$4:$V$364=1))</f>
        <v>1</v>
      </c>
      <c r="L115" s="748">
        <f>SUMPRODUCT((事故データ!$AO$4:$AO$364=$C115)*(事故データ!$AH$4:$AH$364=L$98)*(事故データ!$V$4:$V$364=1))</f>
        <v>0</v>
      </c>
      <c r="N115" s="601" t="str">
        <f t="shared" si="22"/>
        <v>不明</v>
      </c>
      <c r="O115" s="431">
        <f ca="1">SUMPRODUCT((事故データ!$AO$4:$AO$364=N$98)*(事故データ!$AT$4:$AT$364=$N115)*(事故データ!$AH$4:$AH$364=P$96)*(事故データ!$V$4:$V$364=1))</f>
        <v>0</v>
      </c>
    </row>
    <row r="116" spans="1:23">
      <c r="A116" s="325"/>
      <c r="B116" s="590">
        <v>17</v>
      </c>
      <c r="C116" s="594" t="str">
        <f>項目入力!X26</f>
        <v>料金所等通過時</v>
      </c>
      <c r="D116" s="536">
        <f t="shared" si="21"/>
        <v>0</v>
      </c>
      <c r="E116" s="746">
        <f>SUMPRODUCT((事故データ!$AO$4:$AO$364=$C116)*(事故データ!$AH$4:$AH$364=E$98)*(事故データ!$V$4:$V$364=1))</f>
        <v>0</v>
      </c>
      <c r="F116" s="747">
        <f>SUMPRODUCT((事故データ!$AO$4:$AO$364=$C116)*(事故データ!$AH$4:$AH$364=F$98)*(事故データ!$V$4:$V$364=1))</f>
        <v>0</v>
      </c>
      <c r="G116" s="747">
        <f>SUMPRODUCT((事故データ!$AO$4:$AO$364=$C116)*(事故データ!$AH$4:$AH$364=G$98)*(事故データ!$V$4:$V$364=1))</f>
        <v>0</v>
      </c>
      <c r="H116" s="747">
        <f>SUMPRODUCT((事故データ!$AO$4:$AO$364=$C116)*(事故データ!$AH$4:$AH$364=H$98)*(事故データ!$V$4:$V$364=1))</f>
        <v>0</v>
      </c>
      <c r="I116" s="808">
        <f>SUMPRODUCT((事故データ!$AO$4:$AO$364=$C116)*(事故データ!$AH$4:$AH$364=I$98)*(事故データ!$V$4:$V$364=1))</f>
        <v>0</v>
      </c>
      <c r="J116" s="808">
        <f>SUMPRODUCT((事故データ!$AO$4:$AO$364=$C116)*(事故データ!$AH$4:$AH$364=J$98)*(事故データ!$V$4:$V$364=1))</f>
        <v>0</v>
      </c>
      <c r="K116" s="808">
        <f>SUMPRODUCT((事故データ!$AO$4:$AO$364=$C116)*(事故データ!$AH$4:$AH$364=K$98)*(事故データ!$V$4:$V$364=1))</f>
        <v>0</v>
      </c>
      <c r="L116" s="748">
        <f>SUMPRODUCT((事故データ!$AO$4:$AO$364=$C116)*(事故データ!$AH$4:$AH$364=L$98)*(事故データ!$V$4:$V$364=1))</f>
        <v>0</v>
      </c>
    </row>
    <row r="117" spans="1:23">
      <c r="A117" s="325"/>
      <c r="B117" s="590">
        <v>18</v>
      </c>
      <c r="C117" s="594" t="str">
        <f>項目入力!X27</f>
        <v>発進時＆措置等</v>
      </c>
      <c r="D117" s="536">
        <f t="shared" si="21"/>
        <v>3</v>
      </c>
      <c r="E117" s="746">
        <f>SUMPRODUCT((事故データ!$AO$4:$AO$364=$C117)*(事故データ!$AH$4:$AH$364=E$98)*(事故データ!$V$4:$V$364=1))</f>
        <v>1</v>
      </c>
      <c r="F117" s="747">
        <f>SUMPRODUCT((事故データ!$AO$4:$AO$364=$C117)*(事故データ!$AH$4:$AH$364=F$98)*(事故データ!$V$4:$V$364=1))</f>
        <v>0</v>
      </c>
      <c r="G117" s="747">
        <f>SUMPRODUCT((事故データ!$AO$4:$AO$364=$C117)*(事故データ!$AH$4:$AH$364=G$98)*(事故データ!$V$4:$V$364=1))</f>
        <v>0</v>
      </c>
      <c r="H117" s="747">
        <f>SUMPRODUCT((事故データ!$AO$4:$AO$364=$C117)*(事故データ!$AH$4:$AH$364=H$98)*(事故データ!$V$4:$V$364=1))</f>
        <v>0</v>
      </c>
      <c r="I117" s="808">
        <f>SUMPRODUCT((事故データ!$AO$4:$AO$364=$C117)*(事故データ!$AH$4:$AH$364=I$98)*(事故データ!$V$4:$V$364=1))</f>
        <v>1</v>
      </c>
      <c r="J117" s="808">
        <f>SUMPRODUCT((事故データ!$AO$4:$AO$364=$C117)*(事故データ!$AH$4:$AH$364=J$98)*(事故データ!$V$4:$V$364=1))</f>
        <v>1</v>
      </c>
      <c r="K117" s="808">
        <f>SUMPRODUCT((事故データ!$AO$4:$AO$364=$C117)*(事故データ!$AH$4:$AH$364=K$98)*(事故データ!$V$4:$V$364=1))</f>
        <v>0</v>
      </c>
      <c r="L117" s="748">
        <f>SUMPRODUCT((事故データ!$AO$4:$AO$364=$C117)*(事故データ!$AH$4:$AH$364=L$98)*(事故データ!$V$4:$V$364=1))</f>
        <v>0</v>
      </c>
    </row>
    <row r="118" spans="1:23">
      <c r="A118" s="325"/>
      <c r="B118" s="590">
        <v>19</v>
      </c>
      <c r="C118" s="594" t="str">
        <f>項目入力!X28</f>
        <v>停車時</v>
      </c>
      <c r="D118" s="536">
        <f t="shared" si="21"/>
        <v>1</v>
      </c>
      <c r="E118" s="746">
        <f>SUMPRODUCT((事故データ!$AO$4:$AO$364=$C118)*(事故データ!$AH$4:$AH$364=E$98)*(事故データ!$V$4:$V$364=1))</f>
        <v>0</v>
      </c>
      <c r="F118" s="747">
        <f>SUMPRODUCT((事故データ!$AO$4:$AO$364=$C118)*(事故データ!$AH$4:$AH$364=F$98)*(事故データ!$V$4:$V$364=1))</f>
        <v>1</v>
      </c>
      <c r="G118" s="747">
        <f>SUMPRODUCT((事故データ!$AO$4:$AO$364=$C118)*(事故データ!$AH$4:$AH$364=G$98)*(事故データ!$V$4:$V$364=1))</f>
        <v>0</v>
      </c>
      <c r="H118" s="747">
        <f>SUMPRODUCT((事故データ!$AO$4:$AO$364=$C118)*(事故データ!$AH$4:$AH$364=H$98)*(事故データ!$V$4:$V$364=1))</f>
        <v>0</v>
      </c>
      <c r="I118" s="808">
        <f>SUMPRODUCT((事故データ!$AO$4:$AO$364=$C118)*(事故データ!$AH$4:$AH$364=I$98)*(事故データ!$V$4:$V$364=1))</f>
        <v>0</v>
      </c>
      <c r="J118" s="808">
        <f>SUMPRODUCT((事故データ!$AO$4:$AO$364=$C118)*(事故データ!$AH$4:$AH$364=J$98)*(事故データ!$V$4:$V$364=1))</f>
        <v>0</v>
      </c>
      <c r="K118" s="808">
        <f>SUMPRODUCT((事故データ!$AO$4:$AO$364=$C118)*(事故データ!$AH$4:$AH$364=K$98)*(事故データ!$V$4:$V$364=1))</f>
        <v>0</v>
      </c>
      <c r="L118" s="748">
        <f>SUMPRODUCT((事故データ!$AO$4:$AO$364=$C118)*(事故データ!$AH$4:$AH$364=L$98)*(事故データ!$V$4:$V$364=1))</f>
        <v>0</v>
      </c>
    </row>
    <row r="119" spans="1:23">
      <c r="A119" s="325"/>
      <c r="B119" s="590">
        <v>20</v>
      </c>
      <c r="C119" s="594" t="str">
        <f>項目入力!X29</f>
        <v>ドア・扉開閉時</v>
      </c>
      <c r="D119" s="536">
        <f t="shared" si="21"/>
        <v>0</v>
      </c>
      <c r="E119" s="746">
        <f>SUMPRODUCT((事故データ!$AO$4:$AO$364=$C119)*(事故データ!$AH$4:$AH$364=E$98)*(事故データ!$V$4:$V$364=1))</f>
        <v>0</v>
      </c>
      <c r="F119" s="747">
        <f>SUMPRODUCT((事故データ!$AO$4:$AO$364=$C119)*(事故データ!$AH$4:$AH$364=F$98)*(事故データ!$V$4:$V$364=1))</f>
        <v>0</v>
      </c>
      <c r="G119" s="747">
        <f>SUMPRODUCT((事故データ!$AO$4:$AO$364=$C119)*(事故データ!$AH$4:$AH$364=G$98)*(事故データ!$V$4:$V$364=1))</f>
        <v>0</v>
      </c>
      <c r="H119" s="747">
        <f>SUMPRODUCT((事故データ!$AO$4:$AO$364=$C119)*(事故データ!$AH$4:$AH$364=H$98)*(事故データ!$V$4:$V$364=1))</f>
        <v>0</v>
      </c>
      <c r="I119" s="808">
        <f>SUMPRODUCT((事故データ!$AO$4:$AO$364=$C119)*(事故データ!$AH$4:$AH$364=I$98)*(事故データ!$V$4:$V$364=1))</f>
        <v>0</v>
      </c>
      <c r="J119" s="808">
        <f>SUMPRODUCT((事故データ!$AO$4:$AO$364=$C119)*(事故データ!$AH$4:$AH$364=J$98)*(事故データ!$V$4:$V$364=1))</f>
        <v>0</v>
      </c>
      <c r="K119" s="808">
        <f>SUMPRODUCT((事故データ!$AO$4:$AO$364=$C119)*(事故データ!$AH$4:$AH$364=K$98)*(事故データ!$V$4:$V$364=1))</f>
        <v>0</v>
      </c>
      <c r="L119" s="748">
        <f>SUMPRODUCT((事故データ!$AO$4:$AO$364=$C119)*(事故データ!$AH$4:$AH$364=L$98)*(事故データ!$V$4:$V$364=1))</f>
        <v>0</v>
      </c>
    </row>
    <row r="120" spans="1:23">
      <c r="A120" s="325"/>
      <c r="B120" s="590">
        <v>21</v>
      </c>
      <c r="C120" s="594" t="str">
        <f>項目入力!X30</f>
        <v>駐停車時措置</v>
      </c>
      <c r="D120" s="536">
        <f t="shared" si="21"/>
        <v>1</v>
      </c>
      <c r="E120" s="746">
        <f>SUMPRODUCT((事故データ!$AO$4:$AO$364=$C120)*(事故データ!$AH$4:$AH$364=E$98)*(事故データ!$V$4:$V$364=1))</f>
        <v>0</v>
      </c>
      <c r="F120" s="747">
        <f>SUMPRODUCT((事故データ!$AO$4:$AO$364=$C120)*(事故データ!$AH$4:$AH$364=F$98)*(事故データ!$V$4:$V$364=1))</f>
        <v>0</v>
      </c>
      <c r="G120" s="747">
        <f>SUMPRODUCT((事故データ!$AO$4:$AO$364=$C120)*(事故データ!$AH$4:$AH$364=G$98)*(事故データ!$V$4:$V$364=1))</f>
        <v>0</v>
      </c>
      <c r="H120" s="747">
        <f>SUMPRODUCT((事故データ!$AO$4:$AO$364=$C120)*(事故データ!$AH$4:$AH$364=H$98)*(事故データ!$V$4:$V$364=1))</f>
        <v>0</v>
      </c>
      <c r="I120" s="808">
        <f>SUMPRODUCT((事故データ!$AO$4:$AO$364=$C120)*(事故データ!$AH$4:$AH$364=I$98)*(事故データ!$V$4:$V$364=1))</f>
        <v>0</v>
      </c>
      <c r="J120" s="808">
        <f>SUMPRODUCT((事故データ!$AO$4:$AO$364=$C120)*(事故データ!$AH$4:$AH$364=J$98)*(事故データ!$V$4:$V$364=1))</f>
        <v>0</v>
      </c>
      <c r="K120" s="808">
        <f>SUMPRODUCT((事故データ!$AO$4:$AO$364=$C120)*(事故データ!$AH$4:$AH$364=K$98)*(事故データ!$V$4:$V$364=1))</f>
        <v>1</v>
      </c>
      <c r="L120" s="748">
        <f>SUMPRODUCT((事故データ!$AO$4:$AO$364=$C120)*(事故データ!$AH$4:$AH$364=L$98)*(事故データ!$V$4:$V$364=1))</f>
        <v>0</v>
      </c>
    </row>
    <row r="121" spans="1:23">
      <c r="A121" s="325"/>
      <c r="B121" s="590">
        <v>22</v>
      </c>
      <c r="C121" s="594" t="str">
        <f>項目入力!X31</f>
        <v>車内事故</v>
      </c>
      <c r="D121" s="536">
        <f t="shared" si="21"/>
        <v>0</v>
      </c>
      <c r="E121" s="746">
        <f>SUMPRODUCT((事故データ!$AO$4:$AO$364=$C121)*(事故データ!$AH$4:$AH$364=E$98)*(事故データ!$V$4:$V$364=1))</f>
        <v>0</v>
      </c>
      <c r="F121" s="747">
        <f>SUMPRODUCT((事故データ!$AO$4:$AO$364=$C121)*(事故データ!$AH$4:$AH$364=F$98)*(事故データ!$V$4:$V$364=1))</f>
        <v>0</v>
      </c>
      <c r="G121" s="747">
        <f>SUMPRODUCT((事故データ!$AO$4:$AO$364=$C121)*(事故データ!$AH$4:$AH$364=G$98)*(事故データ!$V$4:$V$364=1))</f>
        <v>0</v>
      </c>
      <c r="H121" s="747">
        <f>SUMPRODUCT((事故データ!$AO$4:$AO$364=$C121)*(事故データ!$AH$4:$AH$364=H$98)*(事故データ!$V$4:$V$364=1))</f>
        <v>0</v>
      </c>
      <c r="I121" s="808">
        <f>SUMPRODUCT((事故データ!$AO$4:$AO$364=$C121)*(事故データ!$AH$4:$AH$364=I$98)*(事故データ!$V$4:$V$364=1))</f>
        <v>0</v>
      </c>
      <c r="J121" s="808">
        <f>SUMPRODUCT((事故データ!$AO$4:$AO$364=$C121)*(事故データ!$AH$4:$AH$364=J$98)*(事故データ!$V$4:$V$364=1))</f>
        <v>0</v>
      </c>
      <c r="K121" s="808">
        <f>SUMPRODUCT((事故データ!$AO$4:$AO$364=$C121)*(事故データ!$AH$4:$AH$364=K$98)*(事故データ!$V$4:$V$364=1))</f>
        <v>0</v>
      </c>
      <c r="L121" s="748">
        <f>SUMPRODUCT((事故データ!$AO$4:$AO$364=$C121)*(事故データ!$AH$4:$AH$364=L$98)*(事故データ!$V$4:$V$364=1))</f>
        <v>0</v>
      </c>
    </row>
    <row r="122" spans="1:23">
      <c r="A122" s="325"/>
      <c r="B122" s="590">
        <v>23</v>
      </c>
      <c r="C122" s="594" t="str">
        <f>項目入力!X32</f>
        <v>荷積降時等事故</v>
      </c>
      <c r="D122" s="536">
        <f t="shared" si="21"/>
        <v>0</v>
      </c>
      <c r="E122" s="746">
        <f>SUMPRODUCT((事故データ!$AO$4:$AO$364=$C122)*(事故データ!$AH$4:$AH$364=E$98)*(事故データ!$V$4:$V$364=1))</f>
        <v>0</v>
      </c>
      <c r="F122" s="747">
        <f>SUMPRODUCT((事故データ!$AO$4:$AO$364=$C122)*(事故データ!$AH$4:$AH$364=F$98)*(事故データ!$V$4:$V$364=1))</f>
        <v>0</v>
      </c>
      <c r="G122" s="747">
        <f>SUMPRODUCT((事故データ!$AO$4:$AO$364=$C122)*(事故データ!$AH$4:$AH$364=G$98)*(事故データ!$V$4:$V$364=1))</f>
        <v>0</v>
      </c>
      <c r="H122" s="747">
        <f>SUMPRODUCT((事故データ!$AO$4:$AO$364=$C122)*(事故データ!$AH$4:$AH$364=H$98)*(事故データ!$V$4:$V$364=1))</f>
        <v>0</v>
      </c>
      <c r="I122" s="808">
        <f>SUMPRODUCT((事故データ!$AO$4:$AO$364=$C122)*(事故データ!$AH$4:$AH$364=I$98)*(事故データ!$V$4:$V$364=1))</f>
        <v>0</v>
      </c>
      <c r="J122" s="808">
        <f>SUMPRODUCT((事故データ!$AO$4:$AO$364=$C122)*(事故データ!$AH$4:$AH$364=J$98)*(事故データ!$V$4:$V$364=1))</f>
        <v>0</v>
      </c>
      <c r="K122" s="808">
        <f>SUMPRODUCT((事故データ!$AO$4:$AO$364=$C122)*(事故データ!$AH$4:$AH$364=K$98)*(事故データ!$V$4:$V$364=1))</f>
        <v>0</v>
      </c>
      <c r="L122" s="748">
        <f>SUMPRODUCT((事故データ!$AO$4:$AO$364=$C122)*(事故データ!$AH$4:$AH$364=L$98)*(事故データ!$V$4:$V$364=1))</f>
        <v>0</v>
      </c>
    </row>
    <row r="123" spans="1:23">
      <c r="A123" s="325"/>
      <c r="B123" s="590">
        <v>24</v>
      </c>
      <c r="C123" s="594" t="str">
        <f>項目入力!X33</f>
        <v>落下・飛散等事故</v>
      </c>
      <c r="D123" s="536">
        <f t="shared" si="21"/>
        <v>0</v>
      </c>
      <c r="E123" s="746">
        <f>SUMPRODUCT((事故データ!$AO$4:$AO$364=$C123)*(事故データ!$AH$4:$AH$364=E$98)*(事故データ!$V$4:$V$364=1))</f>
        <v>0</v>
      </c>
      <c r="F123" s="747">
        <f>SUMPRODUCT((事故データ!$AO$4:$AO$364=$C123)*(事故データ!$AH$4:$AH$364=F$98)*(事故データ!$V$4:$V$364=1))</f>
        <v>0</v>
      </c>
      <c r="G123" s="747">
        <f>SUMPRODUCT((事故データ!$AO$4:$AO$364=$C123)*(事故データ!$AH$4:$AH$364=G$98)*(事故データ!$V$4:$V$364=1))</f>
        <v>0</v>
      </c>
      <c r="H123" s="747">
        <f>SUMPRODUCT((事故データ!$AO$4:$AO$364=$C123)*(事故データ!$AH$4:$AH$364=H$98)*(事故データ!$V$4:$V$364=1))</f>
        <v>0</v>
      </c>
      <c r="I123" s="808">
        <f>SUMPRODUCT((事故データ!$AO$4:$AO$364=$C123)*(事故データ!$AH$4:$AH$364=I$98)*(事故データ!$V$4:$V$364=1))</f>
        <v>0</v>
      </c>
      <c r="J123" s="808">
        <f>SUMPRODUCT((事故データ!$AO$4:$AO$364=$C123)*(事故データ!$AH$4:$AH$364=J$98)*(事故データ!$V$4:$V$364=1))</f>
        <v>0</v>
      </c>
      <c r="K123" s="808">
        <f>SUMPRODUCT((事故データ!$AO$4:$AO$364=$C123)*(事故データ!$AH$4:$AH$364=K$98)*(事故データ!$V$4:$V$364=1))</f>
        <v>0</v>
      </c>
      <c r="L123" s="748">
        <f>SUMPRODUCT((事故データ!$AO$4:$AO$364=$C123)*(事故データ!$AH$4:$AH$364=L$98)*(事故データ!$V$4:$V$364=1))</f>
        <v>0</v>
      </c>
    </row>
    <row r="124" spans="1:23">
      <c r="A124" s="325"/>
      <c r="B124" s="590">
        <v>25</v>
      </c>
      <c r="C124" s="611" t="str">
        <f>項目入力!X34</f>
        <v>その他・不明</v>
      </c>
      <c r="D124" s="538">
        <f t="shared" si="21"/>
        <v>0</v>
      </c>
      <c r="E124" s="750">
        <f>SUMPRODUCT((事故データ!$AO$4:$AO$364=$C124)*(事故データ!$AH$4:$AH$364=E$98)*(事故データ!$V$4:$V$364=1))</f>
        <v>0</v>
      </c>
      <c r="F124" s="751">
        <f>SUMPRODUCT((事故データ!$AO$4:$AO$364=$C124)*(事故データ!$AH$4:$AH$364=F$98)*(事故データ!$V$4:$V$364=1))</f>
        <v>0</v>
      </c>
      <c r="G124" s="751">
        <f>SUMPRODUCT((事故データ!$AO$4:$AO$364=$C124)*(事故データ!$AH$4:$AH$364=G$98)*(事故データ!$V$4:$V$364=1))</f>
        <v>0</v>
      </c>
      <c r="H124" s="751">
        <f>SUMPRODUCT((事故データ!$AO$4:$AO$364=$C124)*(事故データ!$AH$4:$AH$364=H$98)*(事故データ!$V$4:$V$364=1))</f>
        <v>0</v>
      </c>
      <c r="I124" s="809">
        <f>SUMPRODUCT((事故データ!$AO$4:$AO$364=$C124)*(事故データ!$AH$4:$AH$364=I$98)*(事故データ!$V$4:$V$364=1))</f>
        <v>0</v>
      </c>
      <c r="J124" s="809">
        <f>SUMPRODUCT((事故データ!$AO$4:$AO$364=$C124)*(事故データ!$AH$4:$AH$364=J$98)*(事故データ!$V$4:$V$364=1))</f>
        <v>0</v>
      </c>
      <c r="K124" s="809">
        <f>SUMPRODUCT((事故データ!$AO$4:$AO$364=$C124)*(事故データ!$AH$4:$AH$364=K$98)*(事故データ!$V$4:$V$364=1))</f>
        <v>0</v>
      </c>
      <c r="L124" s="752">
        <f>SUMPRODUCT((事故データ!$AO$4:$AO$364=$C124)*(事故データ!$AH$4:$AH$364=L$98)*(事故データ!$V$4:$V$364=1))</f>
        <v>0</v>
      </c>
    </row>
    <row r="125" spans="1:23">
      <c r="A125" s="5" t="s">
        <v>248</v>
      </c>
    </row>
    <row r="126" spans="1:23">
      <c r="A126" s="325"/>
    </row>
    <row r="127" spans="1:23">
      <c r="A127" s="325"/>
      <c r="B127" s="400"/>
      <c r="C127" s="753"/>
    </row>
    <row r="128" spans="1:23">
      <c r="A128" s="325"/>
      <c r="B128" s="1130">
        <v>5</v>
      </c>
    </row>
    <row r="129" spans="1:23" ht="22.7" customHeight="1">
      <c r="A129" s="325"/>
      <c r="B129" s="400" t="s">
        <v>1186</v>
      </c>
      <c r="C129" s="503">
        <v>19</v>
      </c>
      <c r="D129" s="298" t="s">
        <v>1456</v>
      </c>
      <c r="E129" s="298"/>
      <c r="F129" s="298"/>
      <c r="G129" s="298"/>
      <c r="H129" s="298"/>
      <c r="I129" s="298"/>
      <c r="J129" s="298"/>
      <c r="K129" s="298"/>
      <c r="L129" s="298"/>
      <c r="M129" s="298"/>
      <c r="N129" s="503">
        <f>C129</f>
        <v>19</v>
      </c>
      <c r="O129" s="298" t="s">
        <v>1343</v>
      </c>
      <c r="P129" s="298"/>
      <c r="Q129" s="298"/>
      <c r="R129" s="298"/>
      <c r="S129" s="298"/>
      <c r="T129" s="298"/>
      <c r="U129" s="298"/>
      <c r="V129" s="298"/>
      <c r="W129" s="298"/>
    </row>
    <row r="130" spans="1:23" s="934" customFormat="1" ht="39.75" customHeight="1">
      <c r="A130" s="933"/>
      <c r="C130" s="541" t="s">
        <v>334</v>
      </c>
      <c r="D130" s="585" t="s">
        <v>1435</v>
      </c>
      <c r="E130" s="925">
        <f t="shared" ref="E130:L130" si="23">E98</f>
        <v>0</v>
      </c>
      <c r="F130" s="925">
        <f t="shared" si="23"/>
        <v>1</v>
      </c>
      <c r="G130" s="925">
        <f t="shared" si="23"/>
        <v>2</v>
      </c>
      <c r="H130" s="926">
        <f t="shared" si="23"/>
        <v>3</v>
      </c>
      <c r="I130" s="927">
        <f t="shared" si="23"/>
        <v>5</v>
      </c>
      <c r="J130" s="925">
        <f t="shared" si="23"/>
        <v>10</v>
      </c>
      <c r="K130" s="925">
        <f t="shared" si="23"/>
        <v>20</v>
      </c>
      <c r="L130" s="928">
        <f t="shared" si="23"/>
        <v>30</v>
      </c>
      <c r="M130" s="305"/>
      <c r="N130" s="376" t="s">
        <v>334</v>
      </c>
      <c r="O130" s="585" t="s">
        <v>1435</v>
      </c>
      <c r="P130" s="925">
        <f>E130</f>
        <v>0</v>
      </c>
      <c r="Q130" s="925">
        <f t="shared" ref="Q130:W130" si="24">F130</f>
        <v>1</v>
      </c>
      <c r="R130" s="925">
        <f t="shared" si="24"/>
        <v>2</v>
      </c>
      <c r="S130" s="926">
        <f t="shared" si="24"/>
        <v>3</v>
      </c>
      <c r="T130" s="927">
        <f t="shared" si="24"/>
        <v>5</v>
      </c>
      <c r="U130" s="925">
        <f t="shared" si="24"/>
        <v>10</v>
      </c>
      <c r="V130" s="925">
        <f t="shared" si="24"/>
        <v>20</v>
      </c>
      <c r="W130" s="928">
        <f t="shared" si="24"/>
        <v>30</v>
      </c>
    </row>
    <row r="131" spans="1:23" ht="21.4" customHeight="1">
      <c r="A131" s="325"/>
      <c r="C131" s="540" t="s">
        <v>6</v>
      </c>
      <c r="D131" s="711">
        <f>SUM(E131:L131)</f>
        <v>31</v>
      </c>
      <c r="E131" s="712">
        <f>SUMPRODUCT((事故データ!$O$4:$O$364=$C$129)*(事故データ!$AH$4:$AH$364=E$130))</f>
        <v>7</v>
      </c>
      <c r="F131" s="712">
        <f>SUMPRODUCT((事故データ!$O$4:$O$364=$C$129)*(事故データ!$AH$4:$AH$364=F$130))</f>
        <v>3</v>
      </c>
      <c r="G131" s="712">
        <f>SUMPRODUCT((事故データ!$O$4:$O$364=$C$129)*(事故データ!$AH$4:$AH$364=G$130))</f>
        <v>4</v>
      </c>
      <c r="H131" s="712">
        <f>SUMPRODUCT((事故データ!$O$4:$O$364=$C$129)*(事故データ!$AH$4:$AH$364=H$130))</f>
        <v>5</v>
      </c>
      <c r="I131" s="810">
        <f>SUMPRODUCT((事故データ!$O$4:$O$364=$C$129)*(事故データ!$AH$4:$AH$364=I$130))</f>
        <v>3</v>
      </c>
      <c r="J131" s="810">
        <f>SUMPRODUCT((事故データ!$O$4:$O$364=$C$129)*(事故データ!$AH$4:$AH$364=J$130))</f>
        <v>5</v>
      </c>
      <c r="K131" s="810">
        <f>SUMPRODUCT((事故データ!$O$4:$O$364=$C$129)*(事故データ!$AH$4:$AH$364=K$130))</f>
        <v>3</v>
      </c>
      <c r="L131" s="755">
        <f>SUMPRODUCT((事故データ!$O$4:$O$364=$C$129)*(事故データ!$AH$4:$AH$364=L$130))</f>
        <v>1</v>
      </c>
      <c r="M131" s="298"/>
      <c r="N131" s="608" t="s">
        <v>6</v>
      </c>
      <c r="O131" s="756">
        <f>SUM(P131:W131)</f>
        <v>31</v>
      </c>
      <c r="P131" s="716">
        <f>SUMPRODUCT((事故データ!$O$4:$O$364=$C$129)*(事故データ!$AH$4:$AH$364=P$130))</f>
        <v>7</v>
      </c>
      <c r="Q131" s="717">
        <f>SUMPRODUCT((事故データ!$O$4:$O$364=$C$129)*(事故データ!$AH$4:$AH$364=Q$130))</f>
        <v>3</v>
      </c>
      <c r="R131" s="718">
        <f>SUMPRODUCT((事故データ!$O$4:$O$364=$C$129)*(事故データ!$AH$4:$AH$364=R$130))</f>
        <v>4</v>
      </c>
      <c r="S131" s="718">
        <f>SUMPRODUCT((事故データ!$O$4:$O$364=$C$129)*(事故データ!$AH$4:$AH$364=S$130))</f>
        <v>5</v>
      </c>
      <c r="T131" s="811">
        <f>SUMPRODUCT((事故データ!$O$4:$O$364=$C$129)*(事故データ!$AH$4:$AH$364=T$130))</f>
        <v>3</v>
      </c>
      <c r="U131" s="811">
        <f>SUMPRODUCT((事故データ!$O$4:$O$364=$C$129)*(事故データ!$AH$4:$AH$364=U$130))</f>
        <v>5</v>
      </c>
      <c r="V131" s="811">
        <f>SUMPRODUCT((事故データ!$O$4:$O$364=$C$129)*(事故データ!$AH$4:$AH$364=V$130))</f>
        <v>3</v>
      </c>
      <c r="W131" s="719">
        <f>SUMPRODUCT((事故データ!$O$4:$O$364=$C$129)*(事故データ!$AH$4:$AH$364=W$130))</f>
        <v>1</v>
      </c>
    </row>
    <row r="132" spans="1:23">
      <c r="A132" s="325"/>
      <c r="C132" s="339" t="s">
        <v>327</v>
      </c>
      <c r="D132" s="338">
        <f>SUM(D133:D153)</f>
        <v>31</v>
      </c>
      <c r="E132" s="390">
        <f>SUM(E133:E153)</f>
        <v>7</v>
      </c>
      <c r="F132" s="390">
        <f t="shared" ref="F132:L132" si="25">SUM(F133:F153)</f>
        <v>3</v>
      </c>
      <c r="G132" s="390">
        <f t="shared" si="25"/>
        <v>4</v>
      </c>
      <c r="H132" s="390">
        <f t="shared" si="25"/>
        <v>5</v>
      </c>
      <c r="I132" s="390">
        <f t="shared" si="25"/>
        <v>3</v>
      </c>
      <c r="J132" s="390">
        <f t="shared" si="25"/>
        <v>5</v>
      </c>
      <c r="K132" s="390">
        <f t="shared" si="25"/>
        <v>3</v>
      </c>
      <c r="L132" s="392">
        <f t="shared" si="25"/>
        <v>1</v>
      </c>
      <c r="M132" s="298"/>
      <c r="N132" s="388" t="s">
        <v>310</v>
      </c>
      <c r="O132" s="338">
        <f>SUM(O133:O148)</f>
        <v>31</v>
      </c>
      <c r="P132" s="488">
        <f t="shared" ref="P132:W132" si="26">SUM(P133:P148)</f>
        <v>7</v>
      </c>
      <c r="Q132" s="391">
        <f t="shared" si="26"/>
        <v>3</v>
      </c>
      <c r="R132" s="391">
        <f t="shared" si="26"/>
        <v>4</v>
      </c>
      <c r="S132" s="391">
        <f t="shared" si="26"/>
        <v>5</v>
      </c>
      <c r="T132" s="391">
        <f t="shared" si="26"/>
        <v>3</v>
      </c>
      <c r="U132" s="391">
        <f t="shared" si="26"/>
        <v>5</v>
      </c>
      <c r="V132" s="391">
        <f t="shared" si="26"/>
        <v>3</v>
      </c>
      <c r="W132" s="440">
        <f t="shared" si="26"/>
        <v>1</v>
      </c>
    </row>
    <row r="133" spans="1:23">
      <c r="A133" s="325"/>
      <c r="C133" s="532" t="str">
        <f t="shared" ref="C133:C153" si="27">C45</f>
        <v>車</v>
      </c>
      <c r="D133" s="697">
        <f t="shared" ref="D133:D153" si="28">SUM(E133:L133)</f>
        <v>10</v>
      </c>
      <c r="E133" s="415">
        <f>SUMPRODUCT((事故データ!$O$4:$O$364=$C$129)*(事故データ!$V$4:$V$364=1)*(事故データ!$AU$4:$AU$364=$C133)*(事故データ!$AH$4:$AH$364=E$130))</f>
        <v>0</v>
      </c>
      <c r="F133" s="415">
        <f>SUMPRODUCT((事故データ!$O$4:$O$364=$C$129)*(事故データ!$V$4:$V$364=1)*(事故データ!$AU$4:$AU$364=$C133)*(事故データ!$AH$4:$AH$364=F$130))</f>
        <v>1</v>
      </c>
      <c r="G133" s="415">
        <f>SUMPRODUCT((事故データ!$O$4:$O$364=$C$129)*(事故データ!$V$4:$V$364=1)*(事故データ!$AU$4:$AU$364=$C133)*(事故データ!$AH$4:$AH$364=G$130))</f>
        <v>3</v>
      </c>
      <c r="H133" s="415">
        <f>SUMPRODUCT((事故データ!$O$4:$O$364=$C$129)*(事故データ!$V$4:$V$364=1)*(事故データ!$AU$4:$AU$364=$C133)*(事故データ!$AH$4:$AH$364=H$130))</f>
        <v>2</v>
      </c>
      <c r="I133" s="796">
        <f>SUMPRODUCT((事故データ!$O$4:$O$364=$C$129)*(事故データ!$V$4:$V$364=1)*(事故データ!$AU$4:$AU$364=$C133)*(事故データ!$AH$4:$AH$364=I$130))</f>
        <v>1</v>
      </c>
      <c r="J133" s="796">
        <f>SUMPRODUCT((事故データ!$O$4:$O$364=$C$129)*(事故データ!$V$4:$V$364=1)*(事故データ!$AU$4:$AU$364=$C133)*(事故データ!$AH$4:$AH$364=J$130))</f>
        <v>2</v>
      </c>
      <c r="K133" s="796">
        <f>SUMPRODUCT((事故データ!$O$4:$O$364=$C$129)*(事故データ!$V$4:$V$364=1)*(事故データ!$AU$4:$AU$364=$C133)*(事故データ!$AH$4:$AH$364=K$130))</f>
        <v>1</v>
      </c>
      <c r="L133" s="450">
        <f>SUMPRODUCT((事故データ!$O$4:$O$364=$C$129)*(事故データ!$V$4:$V$364=1)*(事故データ!$AU$4:$AU$364=$C133)*(事故データ!$AH$4:$AH$364=L$130))</f>
        <v>0</v>
      </c>
      <c r="M133" s="298"/>
      <c r="N133" s="609" t="str">
        <f t="shared" ref="N133:N148" si="29">N15</f>
        <v>前部左角</v>
      </c>
      <c r="O133" s="413">
        <f t="shared" ref="O133:O148" si="30">SUM(P133:W133)</f>
        <v>0</v>
      </c>
      <c r="P133" s="698">
        <f>SUMPRODUCT((事故データ!$O$4:$O$364=$C$129)*(事故データ!$AT$4:$AT$364=$N133)*(事故データ!$AH$4:$AH$364=P$130)*(事故データ!$V$4:$V$364=1))</f>
        <v>0</v>
      </c>
      <c r="Q133" s="415">
        <f>SUMPRODUCT((事故データ!$O$4:$O$364=$C$129)*(事故データ!$AT$4:$AT$364=$N133)*(事故データ!$AH$4:$AH$364=Q$130)*(事故データ!$V$4:$V$364=1))</f>
        <v>0</v>
      </c>
      <c r="R133" s="415">
        <f>SUMPRODUCT((事故データ!$O$4:$O$364=$C$129)*(事故データ!$AT$4:$AT$364=$N133)*(事故データ!$AH$4:$AH$364=R$130)*(事故データ!$V$4:$V$364=1))</f>
        <v>0</v>
      </c>
      <c r="S133" s="415">
        <f>SUMPRODUCT((事故データ!$O$4:$O$364=$C$129)*(事故データ!$AT$4:$AT$364=$N133)*(事故データ!$AH$4:$AH$364=S$130)*(事故データ!$V$4:$V$364=1))</f>
        <v>0</v>
      </c>
      <c r="T133" s="796">
        <f>SUMPRODUCT((事故データ!$O$4:$O$364=$C$129)*(事故データ!$AT$4:$AT$364=$N133)*(事故データ!$AH$4:$AH$364=T$130)*(事故データ!$V$4:$V$364=1))</f>
        <v>0</v>
      </c>
      <c r="U133" s="796">
        <f>SUMPRODUCT((事故データ!$O$4:$O$364=$C$129)*(事故データ!$AT$4:$AT$364=$N133)*(事故データ!$AH$4:$AH$364=U$130)*(事故データ!$V$4:$V$364=1))</f>
        <v>0</v>
      </c>
      <c r="V133" s="796">
        <f>SUMPRODUCT((事故データ!$O$4:$O$364=$C$129)*(事故データ!$AT$4:$AT$364=$N133)*(事故データ!$AH$4:$AH$364=V$130)*(事故データ!$V$4:$V$364=1))</f>
        <v>0</v>
      </c>
      <c r="W133" s="450">
        <f>SUMPRODUCT((事故データ!$O$4:$O$364=$C$129)*(事故データ!$AT$4:$AT$364=$N133)*(事故データ!$AH$4:$AH$364=W$130)*(事故データ!$V$4:$V$364=1))</f>
        <v>0</v>
      </c>
    </row>
    <row r="134" spans="1:23">
      <c r="A134" s="325"/>
      <c r="C134" s="531" t="str">
        <f t="shared" si="27"/>
        <v>単車</v>
      </c>
      <c r="D134" s="699">
        <f t="shared" si="28"/>
        <v>0</v>
      </c>
      <c r="E134" s="358">
        <f>SUMPRODUCT((事故データ!$O$4:$O$364=$C$129)*(事故データ!$V$4:$V$364=1)*(事故データ!$AU$4:$AU$364=$C134)*(事故データ!$AH$4:$AH$364=E$130))</f>
        <v>0</v>
      </c>
      <c r="F134" s="358">
        <f>SUMPRODUCT((事故データ!$O$4:$O$364=$C$129)*(事故データ!$V$4:$V$364=1)*(事故データ!$AU$4:$AU$364=$C134)*(事故データ!$AH$4:$AH$364=F$130))</f>
        <v>0</v>
      </c>
      <c r="G134" s="358">
        <f>SUMPRODUCT((事故データ!$O$4:$O$364=$C$129)*(事故データ!$V$4:$V$364=1)*(事故データ!$AU$4:$AU$364=$C134)*(事故データ!$AH$4:$AH$364=G$130))</f>
        <v>0</v>
      </c>
      <c r="H134" s="358">
        <f>SUMPRODUCT((事故データ!$O$4:$O$364=$C$129)*(事故データ!$V$4:$V$364=1)*(事故データ!$AU$4:$AU$364=$C134)*(事故データ!$AH$4:$AH$364=H$130))</f>
        <v>0</v>
      </c>
      <c r="I134" s="562">
        <f>SUMPRODUCT((事故データ!$O$4:$O$364=$C$129)*(事故データ!$V$4:$V$364=1)*(事故データ!$AU$4:$AU$364=$C134)*(事故データ!$AH$4:$AH$364=I$130))</f>
        <v>0</v>
      </c>
      <c r="J134" s="562">
        <f>SUMPRODUCT((事故データ!$O$4:$O$364=$C$129)*(事故データ!$V$4:$V$364=1)*(事故データ!$AU$4:$AU$364=$C134)*(事故データ!$AH$4:$AH$364=J$130))</f>
        <v>0</v>
      </c>
      <c r="K134" s="562">
        <f>SUMPRODUCT((事故データ!$O$4:$O$364=$C$129)*(事故データ!$V$4:$V$364=1)*(事故データ!$AU$4:$AU$364=$C134)*(事故データ!$AH$4:$AH$364=K$130))</f>
        <v>0</v>
      </c>
      <c r="L134" s="442">
        <f>SUMPRODUCT((事故データ!$O$4:$O$364=$C$129)*(事故データ!$V$4:$V$364=1)*(事故データ!$AU$4:$AU$364=$C134)*(事故データ!$AH$4:$AH$364=L$130))</f>
        <v>0</v>
      </c>
      <c r="M134" s="298"/>
      <c r="N134" s="594" t="str">
        <f t="shared" si="29"/>
        <v>前部</v>
      </c>
      <c r="O134" s="356">
        <f t="shared" si="30"/>
        <v>3</v>
      </c>
      <c r="P134" s="700">
        <f>SUMPRODUCT((事故データ!$O$4:$O$364=$C$129)*(事故データ!$AT$4:$AT$364=$N134)*(事故データ!$AH$4:$AH$364=P$130)*(事故データ!$V$4:$V$364=1))</f>
        <v>0</v>
      </c>
      <c r="Q134" s="358">
        <f>SUMPRODUCT((事故データ!$O$4:$O$364=$C$129)*(事故データ!$AT$4:$AT$364=$N134)*(事故データ!$AH$4:$AH$364=Q$130)*(事故データ!$V$4:$V$364=1))</f>
        <v>0</v>
      </c>
      <c r="R134" s="358">
        <f>SUMPRODUCT((事故データ!$O$4:$O$364=$C$129)*(事故データ!$AT$4:$AT$364=$N134)*(事故データ!$AH$4:$AH$364=R$130)*(事故データ!$V$4:$V$364=1))</f>
        <v>1</v>
      </c>
      <c r="S134" s="358">
        <f>SUMPRODUCT((事故データ!$O$4:$O$364=$C$129)*(事故データ!$AT$4:$AT$364=$N134)*(事故データ!$AH$4:$AH$364=S$130)*(事故データ!$V$4:$V$364=1))</f>
        <v>1</v>
      </c>
      <c r="T134" s="562">
        <f>SUMPRODUCT((事故データ!$O$4:$O$364=$C$129)*(事故データ!$AT$4:$AT$364=$N134)*(事故データ!$AH$4:$AH$364=T$130)*(事故データ!$V$4:$V$364=1))</f>
        <v>0</v>
      </c>
      <c r="U134" s="562">
        <f>SUMPRODUCT((事故データ!$O$4:$O$364=$C$129)*(事故データ!$AT$4:$AT$364=$N134)*(事故データ!$AH$4:$AH$364=U$130)*(事故データ!$V$4:$V$364=1))</f>
        <v>0</v>
      </c>
      <c r="V134" s="562">
        <f>SUMPRODUCT((事故データ!$O$4:$O$364=$C$129)*(事故データ!$AT$4:$AT$364=$N134)*(事故データ!$AH$4:$AH$364=V$130)*(事故データ!$V$4:$V$364=1))</f>
        <v>1</v>
      </c>
      <c r="W134" s="442">
        <f>SUMPRODUCT((事故データ!$O$4:$O$364=$C$129)*(事故データ!$AT$4:$AT$364=$N134)*(事故データ!$AH$4:$AH$364=W$130)*(事故データ!$V$4:$V$364=1))</f>
        <v>0</v>
      </c>
    </row>
    <row r="135" spans="1:23">
      <c r="A135" s="325"/>
      <c r="C135" s="531" t="str">
        <f t="shared" si="27"/>
        <v>自転車</v>
      </c>
      <c r="D135" s="699">
        <f t="shared" si="28"/>
        <v>0</v>
      </c>
      <c r="E135" s="358">
        <f>SUMPRODUCT((事故データ!$O$4:$O$364=$C$129)*(事故データ!$V$4:$V$364=1)*(事故データ!$AU$4:$AU$364=$C135)*(事故データ!$AH$4:$AH$364=E$130))</f>
        <v>0</v>
      </c>
      <c r="F135" s="358">
        <f>SUMPRODUCT((事故データ!$O$4:$O$364=$C$129)*(事故データ!$V$4:$V$364=1)*(事故データ!$AU$4:$AU$364=$C135)*(事故データ!$AH$4:$AH$364=F$130))</f>
        <v>0</v>
      </c>
      <c r="G135" s="358">
        <f>SUMPRODUCT((事故データ!$O$4:$O$364=$C$129)*(事故データ!$V$4:$V$364=1)*(事故データ!$AU$4:$AU$364=$C135)*(事故データ!$AH$4:$AH$364=G$130))</f>
        <v>0</v>
      </c>
      <c r="H135" s="358">
        <f>SUMPRODUCT((事故データ!$O$4:$O$364=$C$129)*(事故データ!$V$4:$V$364=1)*(事故データ!$AU$4:$AU$364=$C135)*(事故データ!$AH$4:$AH$364=H$130))</f>
        <v>0</v>
      </c>
      <c r="I135" s="562">
        <f>SUMPRODUCT((事故データ!$O$4:$O$364=$C$129)*(事故データ!$V$4:$V$364=1)*(事故データ!$AU$4:$AU$364=$C135)*(事故データ!$AH$4:$AH$364=I$130))</f>
        <v>0</v>
      </c>
      <c r="J135" s="562">
        <f>SUMPRODUCT((事故データ!$O$4:$O$364=$C$129)*(事故データ!$V$4:$V$364=1)*(事故データ!$AU$4:$AU$364=$C135)*(事故データ!$AH$4:$AH$364=J$130))</f>
        <v>0</v>
      </c>
      <c r="K135" s="562">
        <f>SUMPRODUCT((事故データ!$O$4:$O$364=$C$129)*(事故データ!$V$4:$V$364=1)*(事故データ!$AU$4:$AU$364=$C135)*(事故データ!$AH$4:$AH$364=K$130))</f>
        <v>0</v>
      </c>
      <c r="L135" s="442">
        <f>SUMPRODUCT((事故データ!$O$4:$O$364=$C$129)*(事故データ!$V$4:$V$364=1)*(事故データ!$AU$4:$AU$364=$C135)*(事故データ!$AH$4:$AH$364=L$130))</f>
        <v>0</v>
      </c>
      <c r="M135" s="298"/>
      <c r="N135" s="594" t="str">
        <f t="shared" si="29"/>
        <v>前部右角</v>
      </c>
      <c r="O135" s="356">
        <f t="shared" si="30"/>
        <v>2</v>
      </c>
      <c r="P135" s="700">
        <f>SUMPRODUCT((事故データ!$O$4:$O$364=$C$129)*(事故データ!$AT$4:$AT$364=$N135)*(事故データ!$AH$4:$AH$364=P$130)*(事故データ!$V$4:$V$364=1))</f>
        <v>0</v>
      </c>
      <c r="Q135" s="358">
        <f>SUMPRODUCT((事故データ!$O$4:$O$364=$C$129)*(事故データ!$AT$4:$AT$364=$N135)*(事故データ!$AH$4:$AH$364=Q$130)*(事故データ!$V$4:$V$364=1))</f>
        <v>0</v>
      </c>
      <c r="R135" s="358">
        <f>SUMPRODUCT((事故データ!$O$4:$O$364=$C$129)*(事故データ!$AT$4:$AT$364=$N135)*(事故データ!$AH$4:$AH$364=R$130)*(事故データ!$V$4:$V$364=1))</f>
        <v>0</v>
      </c>
      <c r="S135" s="358">
        <f>SUMPRODUCT((事故データ!$O$4:$O$364=$C$129)*(事故データ!$AT$4:$AT$364=$N135)*(事故データ!$AH$4:$AH$364=S$130)*(事故データ!$V$4:$V$364=1))</f>
        <v>0</v>
      </c>
      <c r="T135" s="562">
        <f>SUMPRODUCT((事故データ!$O$4:$O$364=$C$129)*(事故データ!$AT$4:$AT$364=$N135)*(事故データ!$AH$4:$AH$364=T$130)*(事故データ!$V$4:$V$364=1))</f>
        <v>0</v>
      </c>
      <c r="U135" s="562">
        <f>SUMPRODUCT((事故データ!$O$4:$O$364=$C$129)*(事故データ!$AT$4:$AT$364=$N135)*(事故データ!$AH$4:$AH$364=U$130)*(事故データ!$V$4:$V$364=1))</f>
        <v>0</v>
      </c>
      <c r="V135" s="562">
        <f>SUMPRODUCT((事故データ!$O$4:$O$364=$C$129)*(事故データ!$AT$4:$AT$364=$N135)*(事故データ!$AH$4:$AH$364=V$130)*(事故データ!$V$4:$V$364=1))</f>
        <v>1</v>
      </c>
      <c r="W135" s="442">
        <f>SUMPRODUCT((事故データ!$O$4:$O$364=$C$129)*(事故データ!$AT$4:$AT$364=$N135)*(事故データ!$AH$4:$AH$364=W$130)*(事故データ!$V$4:$V$364=1))</f>
        <v>1</v>
      </c>
    </row>
    <row r="136" spans="1:23">
      <c r="A136" s="325"/>
      <c r="C136" s="531" t="str">
        <f t="shared" si="27"/>
        <v>歩行者</v>
      </c>
      <c r="D136" s="699">
        <f t="shared" si="28"/>
        <v>0</v>
      </c>
      <c r="E136" s="358">
        <f>SUMPRODUCT((事故データ!$O$4:$O$364=$C$129)*(事故データ!$V$4:$V$364=1)*(事故データ!$AU$4:$AU$364=$C136)*(事故データ!$AH$4:$AH$364=E$130))</f>
        <v>0</v>
      </c>
      <c r="F136" s="358">
        <f>SUMPRODUCT((事故データ!$O$4:$O$364=$C$129)*(事故データ!$V$4:$V$364=1)*(事故データ!$AU$4:$AU$364=$C136)*(事故データ!$AH$4:$AH$364=F$130))</f>
        <v>0</v>
      </c>
      <c r="G136" s="358">
        <f>SUMPRODUCT((事故データ!$O$4:$O$364=$C$129)*(事故データ!$V$4:$V$364=1)*(事故データ!$AU$4:$AU$364=$C136)*(事故データ!$AH$4:$AH$364=G$130))</f>
        <v>0</v>
      </c>
      <c r="H136" s="358">
        <f>SUMPRODUCT((事故データ!$O$4:$O$364=$C$129)*(事故データ!$V$4:$V$364=1)*(事故データ!$AU$4:$AU$364=$C136)*(事故データ!$AH$4:$AH$364=H$130))</f>
        <v>0</v>
      </c>
      <c r="I136" s="562">
        <f>SUMPRODUCT((事故データ!$O$4:$O$364=$C$129)*(事故データ!$V$4:$V$364=1)*(事故データ!$AU$4:$AU$364=$C136)*(事故データ!$AH$4:$AH$364=I$130))</f>
        <v>0</v>
      </c>
      <c r="J136" s="562">
        <f>SUMPRODUCT((事故データ!$O$4:$O$364=$C$129)*(事故データ!$V$4:$V$364=1)*(事故データ!$AU$4:$AU$364=$C136)*(事故データ!$AH$4:$AH$364=J$130))</f>
        <v>0</v>
      </c>
      <c r="K136" s="562">
        <f>SUMPRODUCT((事故データ!$O$4:$O$364=$C$129)*(事故データ!$V$4:$V$364=1)*(事故データ!$AU$4:$AU$364=$C136)*(事故データ!$AH$4:$AH$364=K$130))</f>
        <v>0</v>
      </c>
      <c r="L136" s="442">
        <f>SUMPRODUCT((事故データ!$O$4:$O$364=$C$129)*(事故データ!$V$4:$V$364=1)*(事故データ!$AU$4:$AU$364=$C136)*(事故データ!$AH$4:$AH$364=L$130))</f>
        <v>0</v>
      </c>
      <c r="M136" s="298"/>
      <c r="N136" s="594" t="str">
        <f t="shared" si="29"/>
        <v>後部左角</v>
      </c>
      <c r="O136" s="356">
        <f t="shared" si="30"/>
        <v>4</v>
      </c>
      <c r="P136" s="700">
        <f>SUMPRODUCT((事故データ!$O$4:$O$364=$C$129)*(事故データ!$AT$4:$AT$364=$N136)*(事故データ!$AH$4:$AH$364=P$130)*(事故データ!$V$4:$V$364=1))</f>
        <v>0</v>
      </c>
      <c r="Q136" s="358">
        <f>SUMPRODUCT((事故データ!$O$4:$O$364=$C$129)*(事故データ!$AT$4:$AT$364=$N136)*(事故データ!$AH$4:$AH$364=Q$130)*(事故データ!$V$4:$V$364=1))</f>
        <v>0</v>
      </c>
      <c r="R136" s="358">
        <f>SUMPRODUCT((事故データ!$O$4:$O$364=$C$129)*(事故データ!$AT$4:$AT$364=$N136)*(事故データ!$AH$4:$AH$364=R$130)*(事故データ!$V$4:$V$364=1))</f>
        <v>0</v>
      </c>
      <c r="S136" s="358">
        <f>SUMPRODUCT((事故データ!$O$4:$O$364=$C$129)*(事故データ!$AT$4:$AT$364=$N136)*(事故データ!$AH$4:$AH$364=S$130)*(事故データ!$V$4:$V$364=1))</f>
        <v>2</v>
      </c>
      <c r="T136" s="562">
        <f>SUMPRODUCT((事故データ!$O$4:$O$364=$C$129)*(事故データ!$AT$4:$AT$364=$N136)*(事故データ!$AH$4:$AH$364=T$130)*(事故データ!$V$4:$V$364=1))</f>
        <v>1</v>
      </c>
      <c r="U136" s="562">
        <f>SUMPRODUCT((事故データ!$O$4:$O$364=$C$129)*(事故データ!$AT$4:$AT$364=$N136)*(事故データ!$AH$4:$AH$364=U$130)*(事故データ!$V$4:$V$364=1))</f>
        <v>1</v>
      </c>
      <c r="V136" s="562">
        <f>SUMPRODUCT((事故データ!$O$4:$O$364=$C$129)*(事故データ!$AT$4:$AT$364=$N136)*(事故データ!$AH$4:$AH$364=V$130)*(事故データ!$V$4:$V$364=1))</f>
        <v>0</v>
      </c>
      <c r="W136" s="442">
        <f>SUMPRODUCT((事故データ!$O$4:$O$364=$C$129)*(事故データ!$AT$4:$AT$364=$N136)*(事故データ!$AH$4:$AH$364=W$130)*(事故データ!$V$4:$V$364=1))</f>
        <v>0</v>
      </c>
    </row>
    <row r="137" spans="1:23">
      <c r="A137" s="325"/>
      <c r="C137" s="531" t="str">
        <f t="shared" si="27"/>
        <v>施設設置物</v>
      </c>
      <c r="D137" s="699">
        <f t="shared" si="28"/>
        <v>2</v>
      </c>
      <c r="E137" s="358">
        <f>SUMPRODUCT((事故データ!$O$4:$O$364=$C$129)*(事故データ!$V$4:$V$364=1)*(事故データ!$AU$4:$AU$364=$C137)*(事故データ!$AH$4:$AH$364=E$130))</f>
        <v>1</v>
      </c>
      <c r="F137" s="358">
        <f>SUMPRODUCT((事故データ!$O$4:$O$364=$C$129)*(事故データ!$V$4:$V$364=1)*(事故データ!$AU$4:$AU$364=$C137)*(事故データ!$AH$4:$AH$364=F$130))</f>
        <v>0</v>
      </c>
      <c r="G137" s="358">
        <f>SUMPRODUCT((事故データ!$O$4:$O$364=$C$129)*(事故データ!$V$4:$V$364=1)*(事故データ!$AU$4:$AU$364=$C137)*(事故データ!$AH$4:$AH$364=G$130))</f>
        <v>0</v>
      </c>
      <c r="H137" s="358">
        <f>SUMPRODUCT((事故データ!$O$4:$O$364=$C$129)*(事故データ!$V$4:$V$364=1)*(事故データ!$AU$4:$AU$364=$C137)*(事故データ!$AH$4:$AH$364=H$130))</f>
        <v>1</v>
      </c>
      <c r="I137" s="562">
        <f>SUMPRODUCT((事故データ!$O$4:$O$364=$C$129)*(事故データ!$V$4:$V$364=1)*(事故データ!$AU$4:$AU$364=$C137)*(事故データ!$AH$4:$AH$364=I$130))</f>
        <v>0</v>
      </c>
      <c r="J137" s="562">
        <f>SUMPRODUCT((事故データ!$O$4:$O$364=$C$129)*(事故データ!$V$4:$V$364=1)*(事故データ!$AU$4:$AU$364=$C137)*(事故データ!$AH$4:$AH$364=J$130))</f>
        <v>0</v>
      </c>
      <c r="K137" s="562">
        <f>SUMPRODUCT((事故データ!$O$4:$O$364=$C$129)*(事故データ!$V$4:$V$364=1)*(事故データ!$AU$4:$AU$364=$C137)*(事故データ!$AH$4:$AH$364=K$130))</f>
        <v>0</v>
      </c>
      <c r="L137" s="442">
        <f>SUMPRODUCT((事故データ!$O$4:$O$364=$C$129)*(事故データ!$V$4:$V$364=1)*(事故データ!$AU$4:$AU$364=$C137)*(事故データ!$AH$4:$AH$364=L$130))</f>
        <v>0</v>
      </c>
      <c r="M137" s="298"/>
      <c r="N137" s="594" t="str">
        <f t="shared" si="29"/>
        <v>後部</v>
      </c>
      <c r="O137" s="356">
        <f t="shared" si="30"/>
        <v>2</v>
      </c>
      <c r="P137" s="700">
        <f>SUMPRODUCT((事故データ!$O$4:$O$364=$C$129)*(事故データ!$AT$4:$AT$364=$N137)*(事故データ!$AH$4:$AH$364=P$130)*(事故データ!$V$4:$V$364=1))</f>
        <v>1</v>
      </c>
      <c r="Q137" s="358">
        <f>SUMPRODUCT((事故データ!$O$4:$O$364=$C$129)*(事故データ!$AT$4:$AT$364=$N137)*(事故データ!$AH$4:$AH$364=Q$130)*(事故データ!$V$4:$V$364=1))</f>
        <v>0</v>
      </c>
      <c r="R137" s="358">
        <f>SUMPRODUCT((事故データ!$O$4:$O$364=$C$129)*(事故データ!$AT$4:$AT$364=$N137)*(事故データ!$AH$4:$AH$364=R$130)*(事故データ!$V$4:$V$364=1))</f>
        <v>0</v>
      </c>
      <c r="S137" s="358">
        <f>SUMPRODUCT((事故データ!$O$4:$O$364=$C$129)*(事故データ!$AT$4:$AT$364=$N137)*(事故データ!$AH$4:$AH$364=S$130)*(事故データ!$V$4:$V$364=1))</f>
        <v>0</v>
      </c>
      <c r="T137" s="562">
        <f>SUMPRODUCT((事故データ!$O$4:$O$364=$C$129)*(事故データ!$AT$4:$AT$364=$N137)*(事故データ!$AH$4:$AH$364=T$130)*(事故データ!$V$4:$V$364=1))</f>
        <v>0</v>
      </c>
      <c r="U137" s="562">
        <f>SUMPRODUCT((事故データ!$O$4:$O$364=$C$129)*(事故データ!$AT$4:$AT$364=$N137)*(事故データ!$AH$4:$AH$364=U$130)*(事故データ!$V$4:$V$364=1))</f>
        <v>1</v>
      </c>
      <c r="V137" s="562">
        <f>SUMPRODUCT((事故データ!$O$4:$O$364=$C$129)*(事故データ!$AT$4:$AT$364=$N137)*(事故データ!$AH$4:$AH$364=V$130)*(事故データ!$V$4:$V$364=1))</f>
        <v>0</v>
      </c>
      <c r="W137" s="442">
        <f>SUMPRODUCT((事故データ!$O$4:$O$364=$C$129)*(事故データ!$AT$4:$AT$364=$N137)*(事故データ!$AH$4:$AH$364=W$130)*(事故データ!$V$4:$V$364=1))</f>
        <v>0</v>
      </c>
    </row>
    <row r="138" spans="1:23">
      <c r="A138" s="325"/>
      <c r="C138" s="531" t="str">
        <f t="shared" si="27"/>
        <v>門扉・家屋等</v>
      </c>
      <c r="D138" s="699">
        <f t="shared" si="28"/>
        <v>1</v>
      </c>
      <c r="E138" s="358">
        <f>SUMPRODUCT((事故データ!$O$4:$O$364=$C$129)*(事故データ!$V$4:$V$364=1)*(事故データ!$AU$4:$AU$364=$C138)*(事故データ!$AH$4:$AH$364=E$130))</f>
        <v>0</v>
      </c>
      <c r="F138" s="358">
        <f>SUMPRODUCT((事故データ!$O$4:$O$364=$C$129)*(事故データ!$V$4:$V$364=1)*(事故データ!$AU$4:$AU$364=$C138)*(事故データ!$AH$4:$AH$364=F$130))</f>
        <v>0</v>
      </c>
      <c r="G138" s="358">
        <f>SUMPRODUCT((事故データ!$O$4:$O$364=$C$129)*(事故データ!$V$4:$V$364=1)*(事故データ!$AU$4:$AU$364=$C138)*(事故データ!$AH$4:$AH$364=G$130))</f>
        <v>0</v>
      </c>
      <c r="H138" s="358">
        <f>SUMPRODUCT((事故データ!$O$4:$O$364=$C$129)*(事故データ!$V$4:$V$364=1)*(事故データ!$AU$4:$AU$364=$C138)*(事故データ!$AH$4:$AH$364=H$130))</f>
        <v>0</v>
      </c>
      <c r="I138" s="562">
        <f>SUMPRODUCT((事故データ!$O$4:$O$364=$C$129)*(事故データ!$V$4:$V$364=1)*(事故データ!$AU$4:$AU$364=$C138)*(事故データ!$AH$4:$AH$364=I$130))</f>
        <v>1</v>
      </c>
      <c r="J138" s="562">
        <f>SUMPRODUCT((事故データ!$O$4:$O$364=$C$129)*(事故データ!$V$4:$V$364=1)*(事故データ!$AU$4:$AU$364=$C138)*(事故データ!$AH$4:$AH$364=J$130))</f>
        <v>0</v>
      </c>
      <c r="K138" s="562">
        <f>SUMPRODUCT((事故データ!$O$4:$O$364=$C$129)*(事故データ!$V$4:$V$364=1)*(事故データ!$AU$4:$AU$364=$C138)*(事故データ!$AH$4:$AH$364=K$130))</f>
        <v>0</v>
      </c>
      <c r="L138" s="442">
        <f>SUMPRODUCT((事故データ!$O$4:$O$364=$C$129)*(事故データ!$V$4:$V$364=1)*(事故データ!$AU$4:$AU$364=$C138)*(事故データ!$AH$4:$AH$364=L$130))</f>
        <v>0</v>
      </c>
      <c r="M138" s="298"/>
      <c r="N138" s="594" t="str">
        <f t="shared" si="29"/>
        <v>後部右角</v>
      </c>
      <c r="O138" s="356">
        <f t="shared" si="30"/>
        <v>7</v>
      </c>
      <c r="P138" s="700">
        <f>SUMPRODUCT((事故データ!$O$4:$O$364=$C$129)*(事故データ!$AT$4:$AT$364=$N138)*(事故データ!$AH$4:$AH$364=P$130)*(事故データ!$V$4:$V$364=1))</f>
        <v>3</v>
      </c>
      <c r="Q138" s="358">
        <f>SUMPRODUCT((事故データ!$O$4:$O$364=$C$129)*(事故データ!$AT$4:$AT$364=$N138)*(事故データ!$AH$4:$AH$364=Q$130)*(事故データ!$V$4:$V$364=1))</f>
        <v>0</v>
      </c>
      <c r="R138" s="358">
        <f>SUMPRODUCT((事故データ!$O$4:$O$364=$C$129)*(事故データ!$AT$4:$AT$364=$N138)*(事故データ!$AH$4:$AH$364=R$130)*(事故データ!$V$4:$V$364=1))</f>
        <v>2</v>
      </c>
      <c r="S138" s="358">
        <f>SUMPRODUCT((事故データ!$O$4:$O$364=$C$129)*(事故データ!$AT$4:$AT$364=$N138)*(事故データ!$AH$4:$AH$364=S$130)*(事故データ!$V$4:$V$364=1))</f>
        <v>1</v>
      </c>
      <c r="T138" s="562">
        <f>SUMPRODUCT((事故データ!$O$4:$O$364=$C$129)*(事故データ!$AT$4:$AT$364=$N138)*(事故データ!$AH$4:$AH$364=T$130)*(事故データ!$V$4:$V$364=1))</f>
        <v>0</v>
      </c>
      <c r="U138" s="562">
        <f>SUMPRODUCT((事故データ!$O$4:$O$364=$C$129)*(事故データ!$AT$4:$AT$364=$N138)*(事故データ!$AH$4:$AH$364=U$130)*(事故データ!$V$4:$V$364=1))</f>
        <v>0</v>
      </c>
      <c r="V138" s="562">
        <f>SUMPRODUCT((事故データ!$O$4:$O$364=$C$129)*(事故データ!$AT$4:$AT$364=$N138)*(事故データ!$AH$4:$AH$364=V$130)*(事故データ!$V$4:$V$364=1))</f>
        <v>1</v>
      </c>
      <c r="W138" s="442">
        <f>SUMPRODUCT((事故データ!$O$4:$O$364=$C$129)*(事故データ!$AT$4:$AT$364=$N138)*(事故データ!$AH$4:$AH$364=W$130)*(事故データ!$V$4:$V$364=1))</f>
        <v>0</v>
      </c>
    </row>
    <row r="139" spans="1:23">
      <c r="A139" s="325"/>
      <c r="C139" s="531" t="str">
        <f t="shared" si="27"/>
        <v>ゲートバー</v>
      </c>
      <c r="D139" s="699">
        <f t="shared" si="28"/>
        <v>0</v>
      </c>
      <c r="E139" s="358">
        <f>SUMPRODUCT((事故データ!$O$4:$O$364=$C$129)*(事故データ!$V$4:$V$364=1)*(事故データ!$AU$4:$AU$364=$C139)*(事故データ!$AH$4:$AH$364=E$130))</f>
        <v>0</v>
      </c>
      <c r="F139" s="358">
        <f>SUMPRODUCT((事故データ!$O$4:$O$364=$C$129)*(事故データ!$V$4:$V$364=1)*(事故データ!$AU$4:$AU$364=$C139)*(事故データ!$AH$4:$AH$364=F$130))</f>
        <v>0</v>
      </c>
      <c r="G139" s="358">
        <f>SUMPRODUCT((事故データ!$O$4:$O$364=$C$129)*(事故データ!$V$4:$V$364=1)*(事故データ!$AU$4:$AU$364=$C139)*(事故データ!$AH$4:$AH$364=G$130))</f>
        <v>0</v>
      </c>
      <c r="H139" s="358">
        <f>SUMPRODUCT((事故データ!$O$4:$O$364=$C$129)*(事故データ!$V$4:$V$364=1)*(事故データ!$AU$4:$AU$364=$C139)*(事故データ!$AH$4:$AH$364=H$130))</f>
        <v>0</v>
      </c>
      <c r="I139" s="562">
        <f>SUMPRODUCT((事故データ!$O$4:$O$364=$C$129)*(事故データ!$V$4:$V$364=1)*(事故データ!$AU$4:$AU$364=$C139)*(事故データ!$AH$4:$AH$364=I$130))</f>
        <v>0</v>
      </c>
      <c r="J139" s="562">
        <f>SUMPRODUCT((事故データ!$O$4:$O$364=$C$129)*(事故データ!$V$4:$V$364=1)*(事故データ!$AU$4:$AU$364=$C139)*(事故データ!$AH$4:$AH$364=J$130))</f>
        <v>0</v>
      </c>
      <c r="K139" s="562">
        <f>SUMPRODUCT((事故データ!$O$4:$O$364=$C$129)*(事故データ!$V$4:$V$364=1)*(事故データ!$AU$4:$AU$364=$C139)*(事故データ!$AH$4:$AH$364=K$130))</f>
        <v>0</v>
      </c>
      <c r="L139" s="442">
        <f>SUMPRODUCT((事故データ!$O$4:$O$364=$C$129)*(事故データ!$V$4:$V$364=1)*(事故データ!$AU$4:$AU$364=$C139)*(事故データ!$AH$4:$AH$364=L$130))</f>
        <v>0</v>
      </c>
      <c r="M139" s="298"/>
      <c r="N139" s="594" t="str">
        <f t="shared" si="29"/>
        <v>左側面前</v>
      </c>
      <c r="O139" s="356">
        <f t="shared" si="30"/>
        <v>1</v>
      </c>
      <c r="P139" s="700">
        <f>SUMPRODUCT((事故データ!$O$4:$O$364=$C$129)*(事故データ!$AT$4:$AT$364=$N139)*(事故データ!$AH$4:$AH$364=P$130)*(事故データ!$V$4:$V$364=1))</f>
        <v>0</v>
      </c>
      <c r="Q139" s="358">
        <f>SUMPRODUCT((事故データ!$O$4:$O$364=$C$129)*(事故データ!$AT$4:$AT$364=$N139)*(事故データ!$AH$4:$AH$364=Q$130)*(事故データ!$V$4:$V$364=1))</f>
        <v>1</v>
      </c>
      <c r="R139" s="358">
        <f>SUMPRODUCT((事故データ!$O$4:$O$364=$C$129)*(事故データ!$AT$4:$AT$364=$N139)*(事故データ!$AH$4:$AH$364=R$130)*(事故データ!$V$4:$V$364=1))</f>
        <v>0</v>
      </c>
      <c r="S139" s="358">
        <f>SUMPRODUCT((事故データ!$O$4:$O$364=$C$129)*(事故データ!$AT$4:$AT$364=$N139)*(事故データ!$AH$4:$AH$364=S$130)*(事故データ!$V$4:$V$364=1))</f>
        <v>0</v>
      </c>
      <c r="T139" s="562">
        <f>SUMPRODUCT((事故データ!$O$4:$O$364=$C$129)*(事故データ!$AT$4:$AT$364=$N139)*(事故データ!$AH$4:$AH$364=T$130)*(事故データ!$V$4:$V$364=1))</f>
        <v>0</v>
      </c>
      <c r="U139" s="562">
        <f>SUMPRODUCT((事故データ!$O$4:$O$364=$C$129)*(事故データ!$AT$4:$AT$364=$N139)*(事故データ!$AH$4:$AH$364=U$130)*(事故データ!$V$4:$V$364=1))</f>
        <v>0</v>
      </c>
      <c r="V139" s="562">
        <f>SUMPRODUCT((事故データ!$O$4:$O$364=$C$129)*(事故データ!$AT$4:$AT$364=$N139)*(事故データ!$AH$4:$AH$364=V$130)*(事故データ!$V$4:$V$364=1))</f>
        <v>0</v>
      </c>
      <c r="W139" s="442">
        <f>SUMPRODUCT((事故データ!$O$4:$O$364=$C$129)*(事故データ!$AT$4:$AT$364=$N139)*(事故データ!$AH$4:$AH$364=W$130)*(事故データ!$V$4:$V$364=1))</f>
        <v>0</v>
      </c>
    </row>
    <row r="140" spans="1:23">
      <c r="A140" s="325"/>
      <c r="C140" s="531" t="str">
        <f t="shared" si="27"/>
        <v>チェーン</v>
      </c>
      <c r="D140" s="699">
        <f t="shared" si="28"/>
        <v>0</v>
      </c>
      <c r="E140" s="358">
        <f>SUMPRODUCT((事故データ!$O$4:$O$364=$C$129)*(事故データ!$V$4:$V$364=1)*(事故データ!$AU$4:$AU$364=$C140)*(事故データ!$AH$4:$AH$364=E$130))</f>
        <v>0</v>
      </c>
      <c r="F140" s="358">
        <f>SUMPRODUCT((事故データ!$O$4:$O$364=$C$129)*(事故データ!$V$4:$V$364=1)*(事故データ!$AU$4:$AU$364=$C140)*(事故データ!$AH$4:$AH$364=F$130))</f>
        <v>0</v>
      </c>
      <c r="G140" s="358">
        <f>SUMPRODUCT((事故データ!$O$4:$O$364=$C$129)*(事故データ!$V$4:$V$364=1)*(事故データ!$AU$4:$AU$364=$C140)*(事故データ!$AH$4:$AH$364=G$130))</f>
        <v>0</v>
      </c>
      <c r="H140" s="358">
        <f>SUMPRODUCT((事故データ!$O$4:$O$364=$C$129)*(事故データ!$V$4:$V$364=1)*(事故データ!$AU$4:$AU$364=$C140)*(事故データ!$AH$4:$AH$364=H$130))</f>
        <v>0</v>
      </c>
      <c r="I140" s="562">
        <f>SUMPRODUCT((事故データ!$O$4:$O$364=$C$129)*(事故データ!$V$4:$V$364=1)*(事故データ!$AU$4:$AU$364=$C140)*(事故データ!$AH$4:$AH$364=I$130))</f>
        <v>0</v>
      </c>
      <c r="J140" s="562">
        <f>SUMPRODUCT((事故データ!$O$4:$O$364=$C$129)*(事故データ!$V$4:$V$364=1)*(事故データ!$AU$4:$AU$364=$C140)*(事故データ!$AH$4:$AH$364=J$130))</f>
        <v>0</v>
      </c>
      <c r="K140" s="562">
        <f>SUMPRODUCT((事故データ!$O$4:$O$364=$C$129)*(事故データ!$V$4:$V$364=1)*(事故データ!$AU$4:$AU$364=$C140)*(事故データ!$AH$4:$AH$364=K$130))</f>
        <v>0</v>
      </c>
      <c r="L140" s="442">
        <f>SUMPRODUCT((事故データ!$O$4:$O$364=$C$129)*(事故データ!$V$4:$V$364=1)*(事故データ!$AU$4:$AU$364=$C140)*(事故データ!$AH$4:$AH$364=L$130))</f>
        <v>0</v>
      </c>
      <c r="M140" s="298"/>
      <c r="N140" s="594" t="str">
        <f t="shared" si="29"/>
        <v>左側面</v>
      </c>
      <c r="O140" s="356">
        <f t="shared" si="30"/>
        <v>5</v>
      </c>
      <c r="P140" s="700">
        <f>SUMPRODUCT((事故データ!$O$4:$O$364=$C$129)*(事故データ!$AT$4:$AT$364=$N140)*(事故データ!$AH$4:$AH$364=P$130)*(事故データ!$V$4:$V$364=1))</f>
        <v>1</v>
      </c>
      <c r="Q140" s="358">
        <f>SUMPRODUCT((事故データ!$O$4:$O$364=$C$129)*(事故データ!$AT$4:$AT$364=$N140)*(事故データ!$AH$4:$AH$364=Q$130)*(事故データ!$V$4:$V$364=1))</f>
        <v>1</v>
      </c>
      <c r="R140" s="358">
        <f>SUMPRODUCT((事故データ!$O$4:$O$364=$C$129)*(事故データ!$AT$4:$AT$364=$N140)*(事故データ!$AH$4:$AH$364=R$130)*(事故データ!$V$4:$V$364=1))</f>
        <v>1</v>
      </c>
      <c r="S140" s="358">
        <f>SUMPRODUCT((事故データ!$O$4:$O$364=$C$129)*(事故データ!$AT$4:$AT$364=$N140)*(事故データ!$AH$4:$AH$364=S$130)*(事故データ!$V$4:$V$364=1))</f>
        <v>0</v>
      </c>
      <c r="T140" s="562">
        <f>SUMPRODUCT((事故データ!$O$4:$O$364=$C$129)*(事故データ!$AT$4:$AT$364=$N140)*(事故データ!$AH$4:$AH$364=T$130)*(事故データ!$V$4:$V$364=1))</f>
        <v>1</v>
      </c>
      <c r="U140" s="562">
        <f>SUMPRODUCT((事故データ!$O$4:$O$364=$C$129)*(事故データ!$AT$4:$AT$364=$N140)*(事故データ!$AH$4:$AH$364=U$130)*(事故データ!$V$4:$V$364=1))</f>
        <v>1</v>
      </c>
      <c r="V140" s="562">
        <f>SUMPRODUCT((事故データ!$O$4:$O$364=$C$129)*(事故データ!$AT$4:$AT$364=$N140)*(事故データ!$AH$4:$AH$364=V$130)*(事故データ!$V$4:$V$364=1))</f>
        <v>0</v>
      </c>
      <c r="W140" s="442">
        <f>SUMPRODUCT((事故データ!$O$4:$O$364=$C$129)*(事故データ!$AT$4:$AT$364=$N140)*(事故データ!$AH$4:$AH$364=W$130)*(事故データ!$V$4:$V$364=1))</f>
        <v>0</v>
      </c>
    </row>
    <row r="141" spans="1:23">
      <c r="A141" s="325"/>
      <c r="C141" s="531" t="str">
        <f t="shared" si="27"/>
        <v>壁・塀等</v>
      </c>
      <c r="D141" s="699">
        <f t="shared" si="28"/>
        <v>2</v>
      </c>
      <c r="E141" s="358">
        <f>SUMPRODUCT((事故データ!$O$4:$O$364=$C$129)*(事故データ!$V$4:$V$364=1)*(事故データ!$AU$4:$AU$364=$C141)*(事故データ!$AH$4:$AH$364=E$130))</f>
        <v>1</v>
      </c>
      <c r="F141" s="358">
        <f>SUMPRODUCT((事故データ!$O$4:$O$364=$C$129)*(事故データ!$V$4:$V$364=1)*(事故データ!$AU$4:$AU$364=$C141)*(事故データ!$AH$4:$AH$364=F$130))</f>
        <v>0</v>
      </c>
      <c r="G141" s="358">
        <f>SUMPRODUCT((事故データ!$O$4:$O$364=$C$129)*(事故データ!$V$4:$V$364=1)*(事故データ!$AU$4:$AU$364=$C141)*(事故データ!$AH$4:$AH$364=G$130))</f>
        <v>0</v>
      </c>
      <c r="H141" s="358">
        <f>SUMPRODUCT((事故データ!$O$4:$O$364=$C$129)*(事故データ!$V$4:$V$364=1)*(事故データ!$AU$4:$AU$364=$C141)*(事故データ!$AH$4:$AH$364=H$130))</f>
        <v>0</v>
      </c>
      <c r="I141" s="562">
        <f>SUMPRODUCT((事故データ!$O$4:$O$364=$C$129)*(事故データ!$V$4:$V$364=1)*(事故データ!$AU$4:$AU$364=$C141)*(事故データ!$AH$4:$AH$364=I$130))</f>
        <v>0</v>
      </c>
      <c r="J141" s="562">
        <f>SUMPRODUCT((事故データ!$O$4:$O$364=$C$129)*(事故データ!$V$4:$V$364=1)*(事故データ!$AU$4:$AU$364=$C141)*(事故データ!$AH$4:$AH$364=J$130))</f>
        <v>0</v>
      </c>
      <c r="K141" s="562">
        <f>SUMPRODUCT((事故データ!$O$4:$O$364=$C$129)*(事故データ!$V$4:$V$364=1)*(事故データ!$AU$4:$AU$364=$C141)*(事故データ!$AH$4:$AH$364=K$130))</f>
        <v>1</v>
      </c>
      <c r="L141" s="442">
        <f>SUMPRODUCT((事故データ!$O$4:$O$364=$C$129)*(事故データ!$V$4:$V$364=1)*(事故データ!$AU$4:$AU$364=$C141)*(事故データ!$AH$4:$AH$364=L$130))</f>
        <v>0</v>
      </c>
      <c r="M141" s="298"/>
      <c r="N141" s="594" t="str">
        <f t="shared" si="29"/>
        <v>左側面後</v>
      </c>
      <c r="O141" s="356">
        <f t="shared" si="30"/>
        <v>6</v>
      </c>
      <c r="P141" s="700">
        <f>SUMPRODUCT((事故データ!$O$4:$O$364=$C$129)*(事故データ!$AT$4:$AT$364=$N141)*(事故データ!$AH$4:$AH$364=P$130)*(事故データ!$V$4:$V$364=1))</f>
        <v>1</v>
      </c>
      <c r="Q141" s="358">
        <f>SUMPRODUCT((事故データ!$O$4:$O$364=$C$129)*(事故データ!$AT$4:$AT$364=$N141)*(事故データ!$AH$4:$AH$364=Q$130)*(事故データ!$V$4:$V$364=1))</f>
        <v>1</v>
      </c>
      <c r="R141" s="358">
        <f>SUMPRODUCT((事故データ!$O$4:$O$364=$C$129)*(事故データ!$AT$4:$AT$364=$N141)*(事故データ!$AH$4:$AH$364=R$130)*(事故データ!$V$4:$V$364=1))</f>
        <v>0</v>
      </c>
      <c r="S141" s="358">
        <f>SUMPRODUCT((事故データ!$O$4:$O$364=$C$129)*(事故データ!$AT$4:$AT$364=$N141)*(事故データ!$AH$4:$AH$364=S$130)*(事故データ!$V$4:$V$364=1))</f>
        <v>1</v>
      </c>
      <c r="T141" s="562">
        <f>SUMPRODUCT((事故データ!$O$4:$O$364=$C$129)*(事故データ!$AT$4:$AT$364=$N141)*(事故データ!$AH$4:$AH$364=T$130)*(事故データ!$V$4:$V$364=1))</f>
        <v>1</v>
      </c>
      <c r="U141" s="562">
        <f>SUMPRODUCT((事故データ!$O$4:$O$364=$C$129)*(事故データ!$AT$4:$AT$364=$N141)*(事故データ!$AH$4:$AH$364=U$130)*(事故データ!$V$4:$V$364=1))</f>
        <v>2</v>
      </c>
      <c r="V141" s="562">
        <f>SUMPRODUCT((事故データ!$O$4:$O$364=$C$129)*(事故データ!$AT$4:$AT$364=$N141)*(事故データ!$AH$4:$AH$364=V$130)*(事故データ!$V$4:$V$364=1))</f>
        <v>0</v>
      </c>
      <c r="W141" s="442">
        <f>SUMPRODUCT((事故データ!$O$4:$O$364=$C$129)*(事故データ!$AT$4:$AT$364=$N141)*(事故データ!$AH$4:$AH$364=W$130)*(事故データ!$V$4:$V$364=1))</f>
        <v>0</v>
      </c>
    </row>
    <row r="142" spans="1:23">
      <c r="A142" s="325"/>
      <c r="C142" s="531" t="str">
        <f t="shared" si="27"/>
        <v>ガードレール</v>
      </c>
      <c r="D142" s="699">
        <f t="shared" si="28"/>
        <v>1</v>
      </c>
      <c r="E142" s="358">
        <f>SUMPRODUCT((事故データ!$O$4:$O$364=$C$129)*(事故データ!$V$4:$V$364=1)*(事故データ!$AU$4:$AU$364=$C142)*(事故データ!$AH$4:$AH$364=E$130))</f>
        <v>0</v>
      </c>
      <c r="F142" s="358">
        <f>SUMPRODUCT((事故データ!$O$4:$O$364=$C$129)*(事故データ!$V$4:$V$364=1)*(事故データ!$AU$4:$AU$364=$C142)*(事故データ!$AH$4:$AH$364=F$130))</f>
        <v>0</v>
      </c>
      <c r="G142" s="358">
        <f>SUMPRODUCT((事故データ!$O$4:$O$364=$C$129)*(事故データ!$V$4:$V$364=1)*(事故データ!$AU$4:$AU$364=$C142)*(事故データ!$AH$4:$AH$364=G$130))</f>
        <v>1</v>
      </c>
      <c r="H142" s="358">
        <f>SUMPRODUCT((事故データ!$O$4:$O$364=$C$129)*(事故データ!$V$4:$V$364=1)*(事故データ!$AU$4:$AU$364=$C142)*(事故データ!$AH$4:$AH$364=H$130))</f>
        <v>0</v>
      </c>
      <c r="I142" s="562">
        <f>SUMPRODUCT((事故データ!$O$4:$O$364=$C$129)*(事故データ!$V$4:$V$364=1)*(事故データ!$AU$4:$AU$364=$C142)*(事故データ!$AH$4:$AH$364=I$130))</f>
        <v>0</v>
      </c>
      <c r="J142" s="562">
        <f>SUMPRODUCT((事故データ!$O$4:$O$364=$C$129)*(事故データ!$V$4:$V$364=1)*(事故データ!$AU$4:$AU$364=$C142)*(事故データ!$AH$4:$AH$364=J$130))</f>
        <v>0</v>
      </c>
      <c r="K142" s="562">
        <f>SUMPRODUCT((事故データ!$O$4:$O$364=$C$129)*(事故データ!$V$4:$V$364=1)*(事故データ!$AU$4:$AU$364=$C142)*(事故データ!$AH$4:$AH$364=K$130))</f>
        <v>0</v>
      </c>
      <c r="L142" s="442">
        <f>SUMPRODUCT((事故データ!$O$4:$O$364=$C$129)*(事故データ!$V$4:$V$364=1)*(事故データ!$AU$4:$AU$364=$C142)*(事故データ!$AH$4:$AH$364=L$130))</f>
        <v>0</v>
      </c>
      <c r="M142" s="298"/>
      <c r="N142" s="594" t="str">
        <f t="shared" si="29"/>
        <v>右側面前</v>
      </c>
      <c r="O142" s="356">
        <f t="shared" si="30"/>
        <v>1</v>
      </c>
      <c r="P142" s="700">
        <f>SUMPRODUCT((事故データ!$O$4:$O$364=$C$129)*(事故データ!$AT$4:$AT$364=$N142)*(事故データ!$AH$4:$AH$364=P$130)*(事故データ!$V$4:$V$364=1))</f>
        <v>1</v>
      </c>
      <c r="Q142" s="358">
        <f>SUMPRODUCT((事故データ!$O$4:$O$364=$C$129)*(事故データ!$AT$4:$AT$364=$N142)*(事故データ!$AH$4:$AH$364=Q$130)*(事故データ!$V$4:$V$364=1))</f>
        <v>0</v>
      </c>
      <c r="R142" s="358">
        <f>SUMPRODUCT((事故データ!$O$4:$O$364=$C$129)*(事故データ!$AT$4:$AT$364=$N142)*(事故データ!$AH$4:$AH$364=R$130)*(事故データ!$V$4:$V$364=1))</f>
        <v>0</v>
      </c>
      <c r="S142" s="358">
        <f>SUMPRODUCT((事故データ!$O$4:$O$364=$C$129)*(事故データ!$AT$4:$AT$364=$N142)*(事故データ!$AH$4:$AH$364=S$130)*(事故データ!$V$4:$V$364=1))</f>
        <v>0</v>
      </c>
      <c r="T142" s="562">
        <f>SUMPRODUCT((事故データ!$O$4:$O$364=$C$129)*(事故データ!$AT$4:$AT$364=$N142)*(事故データ!$AH$4:$AH$364=T$130)*(事故データ!$V$4:$V$364=1))</f>
        <v>0</v>
      </c>
      <c r="U142" s="562">
        <f>SUMPRODUCT((事故データ!$O$4:$O$364=$C$129)*(事故データ!$AT$4:$AT$364=$N142)*(事故データ!$AH$4:$AH$364=U$130)*(事故データ!$V$4:$V$364=1))</f>
        <v>0</v>
      </c>
      <c r="V142" s="562">
        <f>SUMPRODUCT((事故データ!$O$4:$O$364=$C$129)*(事故データ!$AT$4:$AT$364=$N142)*(事故データ!$AH$4:$AH$364=V$130)*(事故データ!$V$4:$V$364=1))</f>
        <v>0</v>
      </c>
      <c r="W142" s="442">
        <f>SUMPRODUCT((事故データ!$O$4:$O$364=$C$129)*(事故データ!$AT$4:$AT$364=$N142)*(事故データ!$AH$4:$AH$364=W$130)*(事故データ!$V$4:$V$364=1))</f>
        <v>0</v>
      </c>
    </row>
    <row r="143" spans="1:23">
      <c r="A143" s="325"/>
      <c r="C143" s="531" t="str">
        <f t="shared" si="27"/>
        <v>信号・街灯・標識・柱等</v>
      </c>
      <c r="D143" s="699">
        <f t="shared" si="28"/>
        <v>2</v>
      </c>
      <c r="E143" s="358">
        <f>SUMPRODUCT((事故データ!$O$4:$O$364=$C$129)*(事故データ!$V$4:$V$364=1)*(事故データ!$AU$4:$AU$364=$C143)*(事故データ!$AH$4:$AH$364=E$130))</f>
        <v>0</v>
      </c>
      <c r="F143" s="358">
        <f>SUMPRODUCT((事故データ!$O$4:$O$364=$C$129)*(事故データ!$V$4:$V$364=1)*(事故データ!$AU$4:$AU$364=$C143)*(事故データ!$AH$4:$AH$364=F$130))</f>
        <v>0</v>
      </c>
      <c r="G143" s="358">
        <f>SUMPRODUCT((事故データ!$O$4:$O$364=$C$129)*(事故データ!$V$4:$V$364=1)*(事故データ!$AU$4:$AU$364=$C143)*(事故データ!$AH$4:$AH$364=G$130))</f>
        <v>0</v>
      </c>
      <c r="H143" s="358">
        <f>SUMPRODUCT((事故データ!$O$4:$O$364=$C$129)*(事故データ!$V$4:$V$364=1)*(事故データ!$AU$4:$AU$364=$C143)*(事故データ!$AH$4:$AH$364=H$130))</f>
        <v>1</v>
      </c>
      <c r="I143" s="562">
        <f>SUMPRODUCT((事故データ!$O$4:$O$364=$C$129)*(事故データ!$V$4:$V$364=1)*(事故データ!$AU$4:$AU$364=$C143)*(事故データ!$AH$4:$AH$364=I$130))</f>
        <v>0</v>
      </c>
      <c r="J143" s="562">
        <f>SUMPRODUCT((事故データ!$O$4:$O$364=$C$129)*(事故データ!$V$4:$V$364=1)*(事故データ!$AU$4:$AU$364=$C143)*(事故データ!$AH$4:$AH$364=J$130))</f>
        <v>0</v>
      </c>
      <c r="K143" s="562">
        <f>SUMPRODUCT((事故データ!$O$4:$O$364=$C$129)*(事故データ!$V$4:$V$364=1)*(事故データ!$AU$4:$AU$364=$C143)*(事故データ!$AH$4:$AH$364=K$130))</f>
        <v>0</v>
      </c>
      <c r="L143" s="442">
        <f>SUMPRODUCT((事故データ!$O$4:$O$364=$C$129)*(事故データ!$V$4:$V$364=1)*(事故データ!$AU$4:$AU$364=$C143)*(事故データ!$AH$4:$AH$364=L$130))</f>
        <v>1</v>
      </c>
      <c r="M143" s="298"/>
      <c r="N143" s="594" t="str">
        <f t="shared" si="29"/>
        <v>右側面</v>
      </c>
      <c r="O143" s="356">
        <f t="shared" si="30"/>
        <v>0</v>
      </c>
      <c r="P143" s="700">
        <f>SUMPRODUCT((事故データ!$O$4:$O$364=$C$129)*(事故データ!$AT$4:$AT$364=$N143)*(事故データ!$AH$4:$AH$364=P$130)*(事故データ!$V$4:$V$364=1))</f>
        <v>0</v>
      </c>
      <c r="Q143" s="358">
        <f>SUMPRODUCT((事故データ!$O$4:$O$364=$C$129)*(事故データ!$AT$4:$AT$364=$N143)*(事故データ!$AH$4:$AH$364=Q$130)*(事故データ!$V$4:$V$364=1))</f>
        <v>0</v>
      </c>
      <c r="R143" s="358">
        <f>SUMPRODUCT((事故データ!$O$4:$O$364=$C$129)*(事故データ!$AT$4:$AT$364=$N143)*(事故データ!$AH$4:$AH$364=R$130)*(事故データ!$V$4:$V$364=1))</f>
        <v>0</v>
      </c>
      <c r="S143" s="358">
        <f>SUMPRODUCT((事故データ!$O$4:$O$364=$C$129)*(事故データ!$AT$4:$AT$364=$N143)*(事故データ!$AH$4:$AH$364=S$130)*(事故データ!$V$4:$V$364=1))</f>
        <v>0</v>
      </c>
      <c r="T143" s="562">
        <f>SUMPRODUCT((事故データ!$O$4:$O$364=$C$129)*(事故データ!$AT$4:$AT$364=$N143)*(事故データ!$AH$4:$AH$364=T$130)*(事故データ!$V$4:$V$364=1))</f>
        <v>0</v>
      </c>
      <c r="U143" s="562">
        <f>SUMPRODUCT((事故データ!$O$4:$O$364=$C$129)*(事故データ!$AT$4:$AT$364=$N143)*(事故データ!$AH$4:$AH$364=U$130)*(事故データ!$V$4:$V$364=1))</f>
        <v>0</v>
      </c>
      <c r="V143" s="562">
        <f>SUMPRODUCT((事故データ!$O$4:$O$364=$C$129)*(事故データ!$AT$4:$AT$364=$N143)*(事故データ!$AH$4:$AH$364=V$130)*(事故データ!$V$4:$V$364=1))</f>
        <v>0</v>
      </c>
      <c r="W143" s="442">
        <f>SUMPRODUCT((事故データ!$O$4:$O$364=$C$129)*(事故データ!$AT$4:$AT$364=$N143)*(事故データ!$AH$4:$AH$364=W$130)*(事故データ!$V$4:$V$364=1))</f>
        <v>0</v>
      </c>
    </row>
    <row r="144" spans="1:23">
      <c r="A144" s="325"/>
      <c r="C144" s="531" t="str">
        <f t="shared" si="27"/>
        <v>柵・フェンス</v>
      </c>
      <c r="D144" s="699">
        <f t="shared" si="28"/>
        <v>3</v>
      </c>
      <c r="E144" s="358">
        <f>SUMPRODUCT((事故データ!$O$4:$O$364=$C$129)*(事故データ!$V$4:$V$364=1)*(事故データ!$AU$4:$AU$364=$C144)*(事故データ!$AH$4:$AH$364=E$130))</f>
        <v>1</v>
      </c>
      <c r="F144" s="358">
        <f>SUMPRODUCT((事故データ!$O$4:$O$364=$C$129)*(事故データ!$V$4:$V$364=1)*(事故データ!$AU$4:$AU$364=$C144)*(事故データ!$AH$4:$AH$364=F$130))</f>
        <v>1</v>
      </c>
      <c r="G144" s="358">
        <f>SUMPRODUCT((事故データ!$O$4:$O$364=$C$129)*(事故データ!$V$4:$V$364=1)*(事故データ!$AU$4:$AU$364=$C144)*(事故データ!$AH$4:$AH$364=G$130))</f>
        <v>0</v>
      </c>
      <c r="H144" s="358">
        <f>SUMPRODUCT((事故データ!$O$4:$O$364=$C$129)*(事故データ!$V$4:$V$364=1)*(事故データ!$AU$4:$AU$364=$C144)*(事故データ!$AH$4:$AH$364=H$130))</f>
        <v>0</v>
      </c>
      <c r="I144" s="562">
        <f>SUMPRODUCT((事故データ!$O$4:$O$364=$C$129)*(事故データ!$V$4:$V$364=1)*(事故データ!$AU$4:$AU$364=$C144)*(事故データ!$AH$4:$AH$364=I$130))</f>
        <v>0</v>
      </c>
      <c r="J144" s="562">
        <f>SUMPRODUCT((事故データ!$O$4:$O$364=$C$129)*(事故データ!$V$4:$V$364=1)*(事故データ!$AU$4:$AU$364=$C144)*(事故データ!$AH$4:$AH$364=J$130))</f>
        <v>1</v>
      </c>
      <c r="K144" s="562">
        <f>SUMPRODUCT((事故データ!$O$4:$O$364=$C$129)*(事故データ!$V$4:$V$364=1)*(事故データ!$AU$4:$AU$364=$C144)*(事故データ!$AH$4:$AH$364=K$130))</f>
        <v>0</v>
      </c>
      <c r="L144" s="442">
        <f>SUMPRODUCT((事故データ!$O$4:$O$364=$C$129)*(事故データ!$V$4:$V$364=1)*(事故データ!$AU$4:$AU$364=$C144)*(事故データ!$AH$4:$AH$364=L$130))</f>
        <v>0</v>
      </c>
      <c r="M144" s="298"/>
      <c r="N144" s="594" t="str">
        <f t="shared" si="29"/>
        <v>右側面後</v>
      </c>
      <c r="O144" s="356">
        <f t="shared" si="30"/>
        <v>0</v>
      </c>
      <c r="P144" s="700">
        <f>SUMPRODUCT((事故データ!$O$4:$O$364=$C$129)*(事故データ!$AT$4:$AT$364=$N144)*(事故データ!$AH$4:$AH$364=P$130)*(事故データ!$V$4:$V$364=1))</f>
        <v>0</v>
      </c>
      <c r="Q144" s="358">
        <f>SUMPRODUCT((事故データ!$O$4:$O$364=$C$129)*(事故データ!$AT$4:$AT$364=$N144)*(事故データ!$AH$4:$AH$364=Q$130)*(事故データ!$V$4:$V$364=1))</f>
        <v>0</v>
      </c>
      <c r="R144" s="358">
        <f>SUMPRODUCT((事故データ!$O$4:$O$364=$C$129)*(事故データ!$AT$4:$AT$364=$N144)*(事故データ!$AH$4:$AH$364=R$130)*(事故データ!$V$4:$V$364=1))</f>
        <v>0</v>
      </c>
      <c r="S144" s="358">
        <f>SUMPRODUCT((事故データ!$O$4:$O$364=$C$129)*(事故データ!$AT$4:$AT$364=$N144)*(事故データ!$AH$4:$AH$364=S$130)*(事故データ!$V$4:$V$364=1))</f>
        <v>0</v>
      </c>
      <c r="T144" s="562">
        <f>SUMPRODUCT((事故データ!$O$4:$O$364=$C$129)*(事故データ!$AT$4:$AT$364=$N144)*(事故データ!$AH$4:$AH$364=T$130)*(事故データ!$V$4:$V$364=1))</f>
        <v>0</v>
      </c>
      <c r="U144" s="562">
        <f>SUMPRODUCT((事故データ!$O$4:$O$364=$C$129)*(事故データ!$AT$4:$AT$364=$N144)*(事故データ!$AH$4:$AH$364=U$130)*(事故データ!$V$4:$V$364=1))</f>
        <v>0</v>
      </c>
      <c r="V144" s="562">
        <f>SUMPRODUCT((事故データ!$O$4:$O$364=$C$129)*(事故データ!$AT$4:$AT$364=$N144)*(事故データ!$AH$4:$AH$364=V$130)*(事故データ!$V$4:$V$364=1))</f>
        <v>0</v>
      </c>
      <c r="W144" s="442">
        <f>SUMPRODUCT((事故データ!$O$4:$O$364=$C$129)*(事故データ!$AT$4:$AT$364=$N144)*(事故データ!$AH$4:$AH$364=W$130)*(事故データ!$V$4:$V$364=1))</f>
        <v>0</v>
      </c>
    </row>
    <row r="145" spans="1:77">
      <c r="A145" s="325"/>
      <c r="C145" s="531" t="str">
        <f t="shared" si="27"/>
        <v>ポール</v>
      </c>
      <c r="D145" s="699">
        <f t="shared" si="28"/>
        <v>3</v>
      </c>
      <c r="E145" s="358">
        <f>SUMPRODUCT((事故データ!$O$4:$O$364=$C$129)*(事故データ!$V$4:$V$364=1)*(事故データ!$AU$4:$AU$364=$C145)*(事故データ!$AH$4:$AH$364=E$130))</f>
        <v>2</v>
      </c>
      <c r="F145" s="358">
        <f>SUMPRODUCT((事故データ!$O$4:$O$364=$C$129)*(事故データ!$V$4:$V$364=1)*(事故データ!$AU$4:$AU$364=$C145)*(事故データ!$AH$4:$AH$364=F$130))</f>
        <v>0</v>
      </c>
      <c r="G145" s="358">
        <f>SUMPRODUCT((事故データ!$O$4:$O$364=$C$129)*(事故データ!$V$4:$V$364=1)*(事故データ!$AU$4:$AU$364=$C145)*(事故データ!$AH$4:$AH$364=G$130))</f>
        <v>0</v>
      </c>
      <c r="H145" s="358">
        <f>SUMPRODUCT((事故データ!$O$4:$O$364=$C$129)*(事故データ!$V$4:$V$364=1)*(事故データ!$AU$4:$AU$364=$C145)*(事故データ!$AH$4:$AH$364=H$130))</f>
        <v>0</v>
      </c>
      <c r="I145" s="562">
        <f>SUMPRODUCT((事故データ!$O$4:$O$364=$C$129)*(事故データ!$V$4:$V$364=1)*(事故データ!$AU$4:$AU$364=$C145)*(事故データ!$AH$4:$AH$364=I$130))</f>
        <v>0</v>
      </c>
      <c r="J145" s="562">
        <f>SUMPRODUCT((事故データ!$O$4:$O$364=$C$129)*(事故データ!$V$4:$V$364=1)*(事故データ!$AU$4:$AU$364=$C145)*(事故データ!$AH$4:$AH$364=J$130))</f>
        <v>0</v>
      </c>
      <c r="K145" s="562">
        <f>SUMPRODUCT((事故データ!$O$4:$O$364=$C$129)*(事故データ!$V$4:$V$364=1)*(事故データ!$AU$4:$AU$364=$C145)*(事故データ!$AH$4:$AH$364=K$130))</f>
        <v>1</v>
      </c>
      <c r="L145" s="442">
        <f>SUMPRODUCT((事故データ!$O$4:$O$364=$C$129)*(事故データ!$V$4:$V$364=1)*(事故データ!$AU$4:$AU$364=$C145)*(事故データ!$AH$4:$AH$364=L$130))</f>
        <v>0</v>
      </c>
      <c r="M145" s="298"/>
      <c r="N145" s="594" t="str">
        <f t="shared" si="29"/>
        <v>上部箱中央</v>
      </c>
      <c r="O145" s="356">
        <f t="shared" si="30"/>
        <v>0</v>
      </c>
      <c r="P145" s="700">
        <f>SUMPRODUCT((事故データ!$O$4:$O$364=$C$129)*(事故データ!$AT$4:$AT$364=$N145)*(事故データ!$AH$4:$AH$364=P$130)*(事故データ!$V$4:$V$364=1))</f>
        <v>0</v>
      </c>
      <c r="Q145" s="358">
        <f>SUMPRODUCT((事故データ!$O$4:$O$364=$C$129)*(事故データ!$AT$4:$AT$364=$N145)*(事故データ!$AH$4:$AH$364=Q$130)*(事故データ!$V$4:$V$364=1))</f>
        <v>0</v>
      </c>
      <c r="R145" s="358">
        <f>SUMPRODUCT((事故データ!$O$4:$O$364=$C$129)*(事故データ!$AT$4:$AT$364=$N145)*(事故データ!$AH$4:$AH$364=R$130)*(事故データ!$V$4:$V$364=1))</f>
        <v>0</v>
      </c>
      <c r="S145" s="358">
        <f>SUMPRODUCT((事故データ!$O$4:$O$364=$C$129)*(事故データ!$AT$4:$AT$364=$N145)*(事故データ!$AH$4:$AH$364=S$130)*(事故データ!$V$4:$V$364=1))</f>
        <v>0</v>
      </c>
      <c r="T145" s="562">
        <f>SUMPRODUCT((事故データ!$O$4:$O$364=$C$129)*(事故データ!$AT$4:$AT$364=$N145)*(事故データ!$AH$4:$AH$364=T$130)*(事故データ!$V$4:$V$364=1))</f>
        <v>0</v>
      </c>
      <c r="U145" s="562">
        <f>SUMPRODUCT((事故データ!$O$4:$O$364=$C$129)*(事故データ!$AT$4:$AT$364=$N145)*(事故データ!$AH$4:$AH$364=U$130)*(事故データ!$V$4:$V$364=1))</f>
        <v>0</v>
      </c>
      <c r="V145" s="562">
        <f>SUMPRODUCT((事故データ!$O$4:$O$364=$C$129)*(事故データ!$AT$4:$AT$364=$N145)*(事故データ!$AH$4:$AH$364=V$130)*(事故データ!$V$4:$V$364=1))</f>
        <v>0</v>
      </c>
      <c r="W145" s="442">
        <f>SUMPRODUCT((事故データ!$O$4:$O$364=$C$129)*(事故データ!$AT$4:$AT$364=$N145)*(事故データ!$AH$4:$AH$364=W$130)*(事故データ!$V$4:$V$364=1))</f>
        <v>0</v>
      </c>
    </row>
    <row r="146" spans="1:77">
      <c r="A146" s="325"/>
      <c r="C146" s="531" t="str">
        <f t="shared" si="27"/>
        <v>縁石等道路設置物</v>
      </c>
      <c r="D146" s="699">
        <f t="shared" si="28"/>
        <v>1</v>
      </c>
      <c r="E146" s="358">
        <f>SUMPRODUCT((事故データ!$O$4:$O$364=$C$129)*(事故データ!$V$4:$V$364=1)*(事故データ!$AU$4:$AU$364=$C146)*(事故データ!$AH$4:$AH$364=E$130))</f>
        <v>0</v>
      </c>
      <c r="F146" s="358">
        <f>SUMPRODUCT((事故データ!$O$4:$O$364=$C$129)*(事故データ!$V$4:$V$364=1)*(事故データ!$AU$4:$AU$364=$C146)*(事故データ!$AH$4:$AH$364=F$130))</f>
        <v>0</v>
      </c>
      <c r="G146" s="358">
        <f>SUMPRODUCT((事故データ!$O$4:$O$364=$C$129)*(事故データ!$V$4:$V$364=1)*(事故データ!$AU$4:$AU$364=$C146)*(事故データ!$AH$4:$AH$364=G$130))</f>
        <v>0</v>
      </c>
      <c r="H146" s="358">
        <f>SUMPRODUCT((事故データ!$O$4:$O$364=$C$129)*(事故データ!$V$4:$V$364=1)*(事故データ!$AU$4:$AU$364=$C146)*(事故データ!$AH$4:$AH$364=H$130))</f>
        <v>0</v>
      </c>
      <c r="I146" s="562">
        <f>SUMPRODUCT((事故データ!$O$4:$O$364=$C$129)*(事故データ!$V$4:$V$364=1)*(事故データ!$AU$4:$AU$364=$C146)*(事故データ!$AH$4:$AH$364=I$130))</f>
        <v>0</v>
      </c>
      <c r="J146" s="562">
        <f>SUMPRODUCT((事故データ!$O$4:$O$364=$C$129)*(事故データ!$V$4:$V$364=1)*(事故データ!$AU$4:$AU$364=$C146)*(事故データ!$AH$4:$AH$364=J$130))</f>
        <v>1</v>
      </c>
      <c r="K146" s="562">
        <f>SUMPRODUCT((事故データ!$O$4:$O$364=$C$129)*(事故データ!$V$4:$V$364=1)*(事故データ!$AU$4:$AU$364=$C146)*(事故データ!$AH$4:$AH$364=K$130))</f>
        <v>0</v>
      </c>
      <c r="L146" s="442">
        <f>SUMPRODUCT((事故データ!$O$4:$O$364=$C$129)*(事故データ!$V$4:$V$364=1)*(事故データ!$AU$4:$AU$364=$C146)*(事故データ!$AH$4:$AH$364=L$130))</f>
        <v>0</v>
      </c>
      <c r="M146" s="298"/>
      <c r="N146" s="594" t="str">
        <f t="shared" si="29"/>
        <v>下部</v>
      </c>
      <c r="O146" s="356">
        <f t="shared" si="30"/>
        <v>0</v>
      </c>
      <c r="P146" s="700">
        <f>SUMPRODUCT((事故データ!$O$4:$O$364=$C$129)*(事故データ!$AT$4:$AT$364=$N146)*(事故データ!$AH$4:$AH$364=P$130)*(事故データ!$V$4:$V$364=1))</f>
        <v>0</v>
      </c>
      <c r="Q146" s="358">
        <f>SUMPRODUCT((事故データ!$O$4:$O$364=$C$129)*(事故データ!$AT$4:$AT$364=$N146)*(事故データ!$AH$4:$AH$364=Q$130)*(事故データ!$V$4:$V$364=1))</f>
        <v>0</v>
      </c>
      <c r="R146" s="358">
        <f>SUMPRODUCT((事故データ!$O$4:$O$364=$C$129)*(事故データ!$AT$4:$AT$364=$N146)*(事故データ!$AH$4:$AH$364=R$130)*(事故データ!$V$4:$V$364=1))</f>
        <v>0</v>
      </c>
      <c r="S146" s="358">
        <f>SUMPRODUCT((事故データ!$O$4:$O$364=$C$129)*(事故データ!$AT$4:$AT$364=$N146)*(事故データ!$AH$4:$AH$364=S$130)*(事故データ!$V$4:$V$364=1))</f>
        <v>0</v>
      </c>
      <c r="T146" s="562">
        <f>SUMPRODUCT((事故データ!$O$4:$O$364=$C$129)*(事故データ!$AT$4:$AT$364=$N146)*(事故データ!$AH$4:$AH$364=T$130)*(事故データ!$V$4:$V$364=1))</f>
        <v>0</v>
      </c>
      <c r="U146" s="562">
        <f>SUMPRODUCT((事故データ!$O$4:$O$364=$C$129)*(事故データ!$AT$4:$AT$364=$N146)*(事故データ!$AH$4:$AH$364=U$130)*(事故データ!$V$4:$V$364=1))</f>
        <v>0</v>
      </c>
      <c r="V146" s="562">
        <f>SUMPRODUCT((事故データ!$O$4:$O$364=$C$129)*(事故データ!$AT$4:$AT$364=$N146)*(事故データ!$AH$4:$AH$364=V$130)*(事故データ!$V$4:$V$364=1))</f>
        <v>0</v>
      </c>
      <c r="W146" s="442">
        <f>SUMPRODUCT((事故データ!$O$4:$O$364=$C$129)*(事故データ!$AT$4:$AT$364=$N146)*(事故データ!$AH$4:$AH$364=W$130)*(事故データ!$V$4:$V$364=1))</f>
        <v>0</v>
      </c>
    </row>
    <row r="147" spans="1:77">
      <c r="A147" s="325"/>
      <c r="C147" s="531" t="str">
        <f t="shared" si="27"/>
        <v>花壇等低い設置物</v>
      </c>
      <c r="D147" s="699">
        <f t="shared" si="28"/>
        <v>0</v>
      </c>
      <c r="E147" s="358">
        <f>SUMPRODUCT((事故データ!$O$4:$O$364=$C$129)*(事故データ!$V$4:$V$364=1)*(事故データ!$AU$4:$AU$364=$C147)*(事故データ!$AH$4:$AH$364=E$130))</f>
        <v>0</v>
      </c>
      <c r="F147" s="358">
        <f>SUMPRODUCT((事故データ!$O$4:$O$364=$C$129)*(事故データ!$V$4:$V$364=1)*(事故データ!$AU$4:$AU$364=$C147)*(事故データ!$AH$4:$AH$364=F$130))</f>
        <v>0</v>
      </c>
      <c r="G147" s="358">
        <f>SUMPRODUCT((事故データ!$O$4:$O$364=$C$129)*(事故データ!$V$4:$V$364=1)*(事故データ!$AU$4:$AU$364=$C147)*(事故データ!$AH$4:$AH$364=G$130))</f>
        <v>0</v>
      </c>
      <c r="H147" s="358">
        <f>SUMPRODUCT((事故データ!$O$4:$O$364=$C$129)*(事故データ!$V$4:$V$364=1)*(事故データ!$AU$4:$AU$364=$C147)*(事故データ!$AH$4:$AH$364=H$130))</f>
        <v>0</v>
      </c>
      <c r="I147" s="562">
        <f>SUMPRODUCT((事故データ!$O$4:$O$364=$C$129)*(事故データ!$V$4:$V$364=1)*(事故データ!$AU$4:$AU$364=$C147)*(事故データ!$AH$4:$AH$364=I$130))</f>
        <v>0</v>
      </c>
      <c r="J147" s="562">
        <f>SUMPRODUCT((事故データ!$O$4:$O$364=$C$129)*(事故データ!$V$4:$V$364=1)*(事故データ!$AU$4:$AU$364=$C147)*(事故データ!$AH$4:$AH$364=J$130))</f>
        <v>0</v>
      </c>
      <c r="K147" s="562">
        <f>SUMPRODUCT((事故データ!$O$4:$O$364=$C$129)*(事故データ!$V$4:$V$364=1)*(事故データ!$AU$4:$AU$364=$C147)*(事故データ!$AH$4:$AH$364=K$130))</f>
        <v>0</v>
      </c>
      <c r="L147" s="442">
        <f>SUMPRODUCT((事故データ!$O$4:$O$364=$C$129)*(事故データ!$V$4:$V$364=1)*(事故データ!$AU$4:$AU$364=$C147)*(事故データ!$AH$4:$AH$364=L$130))</f>
        <v>0</v>
      </c>
      <c r="M147" s="298"/>
      <c r="N147" s="594" t="str">
        <f t="shared" si="29"/>
        <v>その他</v>
      </c>
      <c r="O147" s="356">
        <f t="shared" si="30"/>
        <v>0</v>
      </c>
      <c r="P147" s="700">
        <f>SUMPRODUCT((事故データ!$O$4:$O$364=$C$129)*(事故データ!$AT$4:$AT$364=$N147)*(事故データ!$AH$4:$AH$364=P$130)*(事故データ!$V$4:$V$364=1))</f>
        <v>0</v>
      </c>
      <c r="Q147" s="358">
        <f>SUMPRODUCT((事故データ!$O$4:$O$364=$C$129)*(事故データ!$AT$4:$AT$364=$N147)*(事故データ!$AH$4:$AH$364=Q$130)*(事故データ!$V$4:$V$364=1))</f>
        <v>0</v>
      </c>
      <c r="R147" s="358">
        <f>SUMPRODUCT((事故データ!$O$4:$O$364=$C$129)*(事故データ!$AT$4:$AT$364=$N147)*(事故データ!$AH$4:$AH$364=R$130)*(事故データ!$V$4:$V$364=1))</f>
        <v>0</v>
      </c>
      <c r="S147" s="358">
        <f>SUMPRODUCT((事故データ!$O$4:$O$364=$C$129)*(事故データ!$AT$4:$AT$364=$N147)*(事故データ!$AH$4:$AH$364=S$130)*(事故データ!$V$4:$V$364=1))</f>
        <v>0</v>
      </c>
      <c r="T147" s="562">
        <f>SUMPRODUCT((事故データ!$O$4:$O$364=$C$129)*(事故データ!$AT$4:$AT$364=$N147)*(事故データ!$AH$4:$AH$364=T$130)*(事故データ!$V$4:$V$364=1))</f>
        <v>0</v>
      </c>
      <c r="U147" s="562">
        <f>SUMPRODUCT((事故データ!$O$4:$O$364=$C$129)*(事故データ!$AT$4:$AT$364=$N147)*(事故データ!$AH$4:$AH$364=U$130)*(事故データ!$V$4:$V$364=1))</f>
        <v>0</v>
      </c>
      <c r="V147" s="562">
        <f>SUMPRODUCT((事故データ!$O$4:$O$364=$C$129)*(事故データ!$AT$4:$AT$364=$N147)*(事故データ!$AH$4:$AH$364=V$130)*(事故データ!$V$4:$V$364=1))</f>
        <v>0</v>
      </c>
      <c r="W147" s="442">
        <f>SUMPRODUCT((事故データ!$O$4:$O$364=$C$129)*(事故データ!$AT$4:$AT$364=$N147)*(事故データ!$AH$4:$AH$364=W$130)*(事故データ!$V$4:$V$364=1))</f>
        <v>0</v>
      </c>
    </row>
    <row r="148" spans="1:77">
      <c r="A148" s="325"/>
      <c r="C148" s="531" t="str">
        <f t="shared" si="27"/>
        <v>屋根.軒.庇等高所設置物</v>
      </c>
      <c r="D148" s="699">
        <f t="shared" si="28"/>
        <v>6</v>
      </c>
      <c r="E148" s="358">
        <f>SUMPRODUCT((事故データ!$O$4:$O$364=$C$129)*(事故データ!$V$4:$V$364=1)*(事故データ!$AU$4:$AU$364=$C148)*(事故データ!$AH$4:$AH$364=E$130))</f>
        <v>2</v>
      </c>
      <c r="F148" s="358">
        <f>SUMPRODUCT((事故データ!$O$4:$O$364=$C$129)*(事故データ!$V$4:$V$364=1)*(事故データ!$AU$4:$AU$364=$C148)*(事故データ!$AH$4:$AH$364=F$130))</f>
        <v>1</v>
      </c>
      <c r="G148" s="358">
        <f>SUMPRODUCT((事故データ!$O$4:$O$364=$C$129)*(事故データ!$V$4:$V$364=1)*(事故データ!$AU$4:$AU$364=$C148)*(事故データ!$AH$4:$AH$364=G$130))</f>
        <v>0</v>
      </c>
      <c r="H148" s="358">
        <f>SUMPRODUCT((事故データ!$O$4:$O$364=$C$129)*(事故データ!$V$4:$V$364=1)*(事故データ!$AU$4:$AU$364=$C148)*(事故データ!$AH$4:$AH$364=H$130))</f>
        <v>1</v>
      </c>
      <c r="I148" s="562">
        <f>SUMPRODUCT((事故データ!$O$4:$O$364=$C$129)*(事故データ!$V$4:$V$364=1)*(事故データ!$AU$4:$AU$364=$C148)*(事故データ!$AH$4:$AH$364=I$130))</f>
        <v>1</v>
      </c>
      <c r="J148" s="562">
        <f>SUMPRODUCT((事故データ!$O$4:$O$364=$C$129)*(事故データ!$V$4:$V$364=1)*(事故データ!$AU$4:$AU$364=$C148)*(事故データ!$AH$4:$AH$364=J$130))</f>
        <v>1</v>
      </c>
      <c r="K148" s="562">
        <f>SUMPRODUCT((事故データ!$O$4:$O$364=$C$129)*(事故データ!$V$4:$V$364=1)*(事故データ!$AU$4:$AU$364=$C148)*(事故データ!$AH$4:$AH$364=K$130))</f>
        <v>0</v>
      </c>
      <c r="L148" s="442">
        <f>SUMPRODUCT((事故データ!$O$4:$O$364=$C$129)*(事故データ!$V$4:$V$364=1)*(事故データ!$AU$4:$AU$364=$C148)*(事故データ!$AH$4:$AH$364=L$130))</f>
        <v>0</v>
      </c>
      <c r="M148" s="298"/>
      <c r="N148" s="611" t="str">
        <f t="shared" si="29"/>
        <v>不明</v>
      </c>
      <c r="O148" s="369">
        <f t="shared" si="30"/>
        <v>0</v>
      </c>
      <c r="P148" s="701">
        <f>SUMPRODUCT((事故データ!$O$4:$O$364=$C$129)*(事故データ!$AT$4:$AT$364=$N148)*(事故データ!$AH$4:$AH$364=P$130)*(事故データ!$V$4:$V$364=1))</f>
        <v>0</v>
      </c>
      <c r="Q148" s="371">
        <f>SUMPRODUCT((事故データ!$O$4:$O$364=$C$129)*(事故データ!$AT$4:$AT$364=$N148)*(事故データ!$AH$4:$AH$364=Q$130)*(事故データ!$V$4:$V$364=1))</f>
        <v>0</v>
      </c>
      <c r="R148" s="371">
        <f>SUMPRODUCT((事故データ!$O$4:$O$364=$C$129)*(事故データ!$AT$4:$AT$364=$N148)*(事故データ!$AH$4:$AH$364=R$130)*(事故データ!$V$4:$V$364=1))</f>
        <v>0</v>
      </c>
      <c r="S148" s="371">
        <f>SUMPRODUCT((事故データ!$O$4:$O$364=$C$129)*(事故データ!$AT$4:$AT$364=$N148)*(事故データ!$AH$4:$AH$364=S$130)*(事故データ!$V$4:$V$364=1))</f>
        <v>0</v>
      </c>
      <c r="T148" s="563">
        <f>SUMPRODUCT((事故データ!$O$4:$O$364=$C$129)*(事故データ!$AT$4:$AT$364=$N148)*(事故データ!$AH$4:$AH$364=T$130)*(事故データ!$V$4:$V$364=1))</f>
        <v>0</v>
      </c>
      <c r="U148" s="563">
        <f>SUMPRODUCT((事故データ!$O$4:$O$364=$C$129)*(事故データ!$AT$4:$AT$364=$N148)*(事故データ!$AH$4:$AH$364=U$130)*(事故データ!$V$4:$V$364=1))</f>
        <v>0</v>
      </c>
      <c r="V148" s="563">
        <f>SUMPRODUCT((事故データ!$O$4:$O$364=$C$129)*(事故データ!$AT$4:$AT$364=$N148)*(事故データ!$AH$4:$AH$364=V$130)*(事故データ!$V$4:$V$364=1))</f>
        <v>0</v>
      </c>
      <c r="W148" s="443">
        <f>SUMPRODUCT((事故データ!$O$4:$O$364=$C$129)*(事故データ!$AT$4:$AT$364=$N148)*(事故データ!$AH$4:$AH$364=W$130)*(事故データ!$V$4:$V$364=1))</f>
        <v>0</v>
      </c>
    </row>
    <row r="149" spans="1:77">
      <c r="A149" s="325"/>
      <c r="C149" s="531" t="str">
        <f t="shared" si="27"/>
        <v>街路樹等高所物</v>
      </c>
      <c r="D149" s="699">
        <f t="shared" si="28"/>
        <v>0</v>
      </c>
      <c r="E149" s="358">
        <f>SUMPRODUCT((事故データ!$O$4:$O$364=$C$129)*(事故データ!$V$4:$V$364=1)*(事故データ!$AU$4:$AU$364=$C149)*(事故データ!$AH$4:$AH$364=E$130))</f>
        <v>0</v>
      </c>
      <c r="F149" s="358">
        <f>SUMPRODUCT((事故データ!$O$4:$O$364=$C$129)*(事故データ!$V$4:$V$364=1)*(事故データ!$AU$4:$AU$364=$C149)*(事故データ!$AH$4:$AH$364=F$130))</f>
        <v>0</v>
      </c>
      <c r="G149" s="358">
        <f>SUMPRODUCT((事故データ!$O$4:$O$364=$C$129)*(事故データ!$V$4:$V$364=1)*(事故データ!$AU$4:$AU$364=$C149)*(事故データ!$AH$4:$AH$364=G$130))</f>
        <v>0</v>
      </c>
      <c r="H149" s="358">
        <f>SUMPRODUCT((事故データ!$O$4:$O$364=$C$129)*(事故データ!$V$4:$V$364=1)*(事故データ!$AU$4:$AU$364=$C149)*(事故データ!$AH$4:$AH$364=H$130))</f>
        <v>0</v>
      </c>
      <c r="I149" s="562">
        <f>SUMPRODUCT((事故データ!$O$4:$O$364=$C$129)*(事故データ!$V$4:$V$364=1)*(事故データ!$AU$4:$AU$364=$C149)*(事故データ!$AH$4:$AH$364=I$130))</f>
        <v>0</v>
      </c>
      <c r="J149" s="562">
        <f>SUMPRODUCT((事故データ!$O$4:$O$364=$C$129)*(事故データ!$V$4:$V$364=1)*(事故データ!$AU$4:$AU$364=$C149)*(事故データ!$AH$4:$AH$364=J$130))</f>
        <v>0</v>
      </c>
      <c r="K149" s="562">
        <f>SUMPRODUCT((事故データ!$O$4:$O$364=$C$129)*(事故データ!$V$4:$V$364=1)*(事故データ!$AU$4:$AU$364=$C149)*(事故データ!$AH$4:$AH$364=K$130))</f>
        <v>0</v>
      </c>
      <c r="L149" s="442">
        <f>SUMPRODUCT((事故データ!$O$4:$O$364=$C$129)*(事故データ!$V$4:$V$364=1)*(事故データ!$AU$4:$AU$364=$C149)*(事故データ!$AH$4:$AH$364=L$130))</f>
        <v>0</v>
      </c>
      <c r="M149" s="298"/>
    </row>
    <row r="150" spans="1:77">
      <c r="A150" s="325"/>
      <c r="C150" s="531" t="str">
        <f t="shared" si="27"/>
        <v>ボックス等設置物</v>
      </c>
      <c r="D150" s="699">
        <f t="shared" si="28"/>
        <v>0</v>
      </c>
      <c r="E150" s="358">
        <f>SUMPRODUCT((事故データ!$O$4:$O$364=$C$129)*(事故データ!$V$4:$V$364=1)*(事故データ!$AU$4:$AU$364=$C150)*(事故データ!$AH$4:$AH$364=E$130))</f>
        <v>0</v>
      </c>
      <c r="F150" s="358">
        <f>SUMPRODUCT((事故データ!$O$4:$O$364=$C$129)*(事故データ!$V$4:$V$364=1)*(事故データ!$AU$4:$AU$364=$C150)*(事故データ!$AH$4:$AH$364=F$130))</f>
        <v>0</v>
      </c>
      <c r="G150" s="358">
        <f>SUMPRODUCT((事故データ!$O$4:$O$364=$C$129)*(事故データ!$V$4:$V$364=1)*(事故データ!$AU$4:$AU$364=$C150)*(事故データ!$AH$4:$AH$364=G$130))</f>
        <v>0</v>
      </c>
      <c r="H150" s="358">
        <f>SUMPRODUCT((事故データ!$O$4:$O$364=$C$129)*(事故データ!$V$4:$V$364=1)*(事故データ!$AU$4:$AU$364=$C150)*(事故データ!$AH$4:$AH$364=H$130))</f>
        <v>0</v>
      </c>
      <c r="I150" s="562">
        <f>SUMPRODUCT((事故データ!$O$4:$O$364=$C$129)*(事故データ!$V$4:$V$364=1)*(事故データ!$AU$4:$AU$364=$C150)*(事故データ!$AH$4:$AH$364=I$130))</f>
        <v>0</v>
      </c>
      <c r="J150" s="562">
        <f>SUMPRODUCT((事故データ!$O$4:$O$364=$C$129)*(事故データ!$V$4:$V$364=1)*(事故データ!$AU$4:$AU$364=$C150)*(事故データ!$AH$4:$AH$364=J$130))</f>
        <v>0</v>
      </c>
      <c r="K150" s="562">
        <f>SUMPRODUCT((事故データ!$O$4:$O$364=$C$129)*(事故データ!$V$4:$V$364=1)*(事故データ!$AU$4:$AU$364=$C150)*(事故データ!$AH$4:$AH$364=K$130))</f>
        <v>0</v>
      </c>
      <c r="L150" s="442">
        <f>SUMPRODUCT((事故データ!$O$4:$O$364=$C$129)*(事故データ!$V$4:$V$364=1)*(事故データ!$AU$4:$AU$364=$C150)*(事故データ!$AH$4:$AH$364=L$130))</f>
        <v>0</v>
      </c>
      <c r="M150" s="298"/>
    </row>
    <row r="151" spans="1:77">
      <c r="A151" s="325"/>
      <c r="C151" s="531" t="str">
        <f t="shared" si="27"/>
        <v>フォークリフト</v>
      </c>
      <c r="D151" s="699">
        <f t="shared" si="28"/>
        <v>0</v>
      </c>
      <c r="E151" s="358">
        <f>SUMPRODUCT((事故データ!$O$4:$O$364=$C$129)*(事故データ!$V$4:$V$364=1)*(事故データ!$AU$4:$AU$364=$C151)*(事故データ!$AH$4:$AH$364=E$130))</f>
        <v>0</v>
      </c>
      <c r="F151" s="358">
        <f>SUMPRODUCT((事故データ!$O$4:$O$364=$C$129)*(事故データ!$V$4:$V$364=1)*(事故データ!$AU$4:$AU$364=$C151)*(事故データ!$AH$4:$AH$364=F$130))</f>
        <v>0</v>
      </c>
      <c r="G151" s="358">
        <f>SUMPRODUCT((事故データ!$O$4:$O$364=$C$129)*(事故データ!$V$4:$V$364=1)*(事故データ!$AU$4:$AU$364=$C151)*(事故データ!$AH$4:$AH$364=G$130))</f>
        <v>0</v>
      </c>
      <c r="H151" s="358">
        <f>SUMPRODUCT((事故データ!$O$4:$O$364=$C$129)*(事故データ!$V$4:$V$364=1)*(事故データ!$AU$4:$AU$364=$C151)*(事故データ!$AH$4:$AH$364=H$130))</f>
        <v>0</v>
      </c>
      <c r="I151" s="562">
        <f>SUMPRODUCT((事故データ!$O$4:$O$364=$C$129)*(事故データ!$V$4:$V$364=1)*(事故データ!$AU$4:$AU$364=$C151)*(事故データ!$AH$4:$AH$364=I$130))</f>
        <v>0</v>
      </c>
      <c r="J151" s="562">
        <f>SUMPRODUCT((事故データ!$O$4:$O$364=$C$129)*(事故データ!$V$4:$V$364=1)*(事故データ!$AU$4:$AU$364=$C151)*(事故データ!$AH$4:$AH$364=J$130))</f>
        <v>0</v>
      </c>
      <c r="K151" s="562">
        <f>SUMPRODUCT((事故データ!$O$4:$O$364=$C$129)*(事故データ!$V$4:$V$364=1)*(事故データ!$AU$4:$AU$364=$C151)*(事故データ!$AH$4:$AH$364=K$130))</f>
        <v>0</v>
      </c>
      <c r="L151" s="442">
        <f>SUMPRODUCT((事故データ!$O$4:$O$364=$C$129)*(事故データ!$V$4:$V$364=1)*(事故データ!$AU$4:$AU$364=$C151)*(事故データ!$AH$4:$AH$364=L$130))</f>
        <v>0</v>
      </c>
      <c r="M151" s="298"/>
    </row>
    <row r="152" spans="1:77">
      <c r="A152" s="325"/>
      <c r="C152" s="531" t="str">
        <f t="shared" si="27"/>
        <v>飛散飛来・倒壊物等</v>
      </c>
      <c r="D152" s="699">
        <f t="shared" si="28"/>
        <v>0</v>
      </c>
      <c r="E152" s="358">
        <f>SUMPRODUCT((事故データ!$O$4:$O$364=$C$129)*(事故データ!$V$4:$V$364=1)*(事故データ!$AU$4:$AU$364=$C152)*(事故データ!$AH$4:$AH$364=E$130))</f>
        <v>0</v>
      </c>
      <c r="F152" s="358">
        <f>SUMPRODUCT((事故データ!$O$4:$O$364=$C$129)*(事故データ!$V$4:$V$364=1)*(事故データ!$AU$4:$AU$364=$C152)*(事故データ!$AH$4:$AH$364=F$130))</f>
        <v>0</v>
      </c>
      <c r="G152" s="358">
        <f>SUMPRODUCT((事故データ!$O$4:$O$364=$C$129)*(事故データ!$V$4:$V$364=1)*(事故データ!$AU$4:$AU$364=$C152)*(事故データ!$AH$4:$AH$364=G$130))</f>
        <v>0</v>
      </c>
      <c r="H152" s="358">
        <f>SUMPRODUCT((事故データ!$O$4:$O$364=$C$129)*(事故データ!$V$4:$V$364=1)*(事故データ!$AU$4:$AU$364=$C152)*(事故データ!$AH$4:$AH$364=H$130))</f>
        <v>0</v>
      </c>
      <c r="I152" s="562">
        <f>SUMPRODUCT((事故データ!$O$4:$O$364=$C$129)*(事故データ!$V$4:$V$364=1)*(事故データ!$AU$4:$AU$364=$C152)*(事故データ!$AH$4:$AH$364=I$130))</f>
        <v>0</v>
      </c>
      <c r="J152" s="562">
        <f>SUMPRODUCT((事故データ!$O$4:$O$364=$C$129)*(事故データ!$V$4:$V$364=1)*(事故データ!$AU$4:$AU$364=$C152)*(事故データ!$AH$4:$AH$364=J$130))</f>
        <v>0</v>
      </c>
      <c r="K152" s="562">
        <f>SUMPRODUCT((事故データ!$O$4:$O$364=$C$129)*(事故データ!$V$4:$V$364=1)*(事故データ!$AU$4:$AU$364=$C152)*(事故データ!$AH$4:$AH$364=K$130))</f>
        <v>0</v>
      </c>
      <c r="L152" s="442">
        <f>SUMPRODUCT((事故データ!$O$4:$O$364=$C$129)*(事故データ!$V$4:$V$364=1)*(事故データ!$AU$4:$AU$364=$C152)*(事故データ!$AH$4:$AH$364=L$130))</f>
        <v>0</v>
      </c>
      <c r="M152" s="298"/>
    </row>
    <row r="153" spans="1:77">
      <c r="A153" s="325"/>
      <c r="C153" s="533" t="str">
        <f t="shared" si="27"/>
        <v>不明</v>
      </c>
      <c r="D153" s="704">
        <f t="shared" si="28"/>
        <v>0</v>
      </c>
      <c r="E153" s="371">
        <f>SUMPRODUCT((事故データ!$O$4:$O$364=$C$129)*(事故データ!$V$4:$V$364=1)*(事故データ!$AU$4:$AU$364=$C153)*(事故データ!$AH$4:$AH$364=E$130))</f>
        <v>0</v>
      </c>
      <c r="F153" s="371">
        <f>SUMPRODUCT((事故データ!$O$4:$O$364=$C$129)*(事故データ!$V$4:$V$364=1)*(事故データ!$AU$4:$AU$364=$C153)*(事故データ!$AH$4:$AH$364=F$130))</f>
        <v>0</v>
      </c>
      <c r="G153" s="371">
        <f>SUMPRODUCT((事故データ!$O$4:$O$364=$C$129)*(事故データ!$V$4:$V$364=1)*(事故データ!$AU$4:$AU$364=$C153)*(事故データ!$AH$4:$AH$364=G$130))</f>
        <v>0</v>
      </c>
      <c r="H153" s="371">
        <f>SUMPRODUCT((事故データ!$O$4:$O$364=$C$129)*(事故データ!$V$4:$V$364=1)*(事故データ!$AU$4:$AU$364=$C153)*(事故データ!$AH$4:$AH$364=H$130))</f>
        <v>0</v>
      </c>
      <c r="I153" s="563">
        <f>SUMPRODUCT((事故データ!$O$4:$O$364=$C$129)*(事故データ!$V$4:$V$364=1)*(事故データ!$AU$4:$AU$364=$C153)*(事故データ!$AH$4:$AH$364=I$130))</f>
        <v>0</v>
      </c>
      <c r="J153" s="563">
        <f>SUMPRODUCT((事故データ!$O$4:$O$364=$C$129)*(事故データ!$V$4:$V$364=1)*(事故データ!$AU$4:$AU$364=$C153)*(事故データ!$AH$4:$AH$364=J$130))</f>
        <v>0</v>
      </c>
      <c r="K153" s="563">
        <f>SUMPRODUCT((事故データ!$O$4:$O$364=$C$129)*(事故データ!$V$4:$V$364=1)*(事故データ!$AU$4:$AU$364=$C153)*(事故データ!$AH$4:$AH$364=K$130))</f>
        <v>0</v>
      </c>
      <c r="L153" s="443">
        <f>SUMPRODUCT((事故データ!$O$4:$O$364=$C$129)*(事故データ!$V$4:$V$364=1)*(事故データ!$AU$4:$AU$364=$C153)*(事故データ!$AH$4:$AH$364=L$130))</f>
        <v>0</v>
      </c>
      <c r="M153" s="298"/>
    </row>
    <row r="154" spans="1:77">
      <c r="A154" s="5" t="s">
        <v>248</v>
      </c>
    </row>
    <row r="155" spans="1:77">
      <c r="A155" s="325"/>
    </row>
    <row r="156" spans="1:77" ht="19.5" thickBot="1">
      <c r="A156" s="325"/>
      <c r="B156" s="1130">
        <v>6</v>
      </c>
      <c r="N156" s="437" t="s">
        <v>336</v>
      </c>
      <c r="O156" s="326" t="s">
        <v>1415</v>
      </c>
    </row>
    <row r="157" spans="1:77" ht="20.25" thickTop="1" thickBot="1">
      <c r="A157" s="325"/>
      <c r="C157" s="720" t="s">
        <v>347</v>
      </c>
      <c r="D157" s="721" t="s">
        <v>1414</v>
      </c>
      <c r="E157" s="722">
        <v>1</v>
      </c>
      <c r="F157" s="722">
        <v>2</v>
      </c>
      <c r="G157" s="722">
        <v>3</v>
      </c>
      <c r="H157" s="722">
        <v>4</v>
      </c>
      <c r="I157" s="722">
        <v>5</v>
      </c>
      <c r="J157" s="722">
        <v>6</v>
      </c>
      <c r="K157" s="722">
        <v>7</v>
      </c>
      <c r="L157" s="722">
        <v>8</v>
      </c>
      <c r="N157" s="723">
        <v>16</v>
      </c>
      <c r="O157" s="723">
        <v>1</v>
      </c>
      <c r="P157" s="806">
        <f ca="1">LOOKUP(O157,$E$157:$L$159,$E$159:$L$159)</f>
        <v>0</v>
      </c>
      <c r="AD157" s="325" t="s">
        <v>248</v>
      </c>
      <c r="AF157" s="812" t="s">
        <v>1460</v>
      </c>
      <c r="AG157" s="813"/>
      <c r="AH157" s="813"/>
      <c r="AI157" s="813"/>
      <c r="AJ157" s="813"/>
      <c r="AK157" s="813"/>
      <c r="AL157" s="813"/>
      <c r="AM157" s="813"/>
      <c r="AN157" s="813"/>
      <c r="AO157" s="813"/>
      <c r="AP157" s="813"/>
      <c r="AQ157" s="813"/>
      <c r="AR157" s="813"/>
      <c r="AS157" s="813"/>
      <c r="AT157" s="813"/>
      <c r="AU157" s="813"/>
      <c r="AV157" s="813"/>
      <c r="AW157" s="813"/>
      <c r="AX157" s="813"/>
      <c r="AY157" s="813"/>
      <c r="AZ157" s="813"/>
      <c r="BA157" s="813"/>
      <c r="BB157" s="813"/>
      <c r="BC157" s="813"/>
      <c r="BD157" s="813"/>
      <c r="BE157" s="813"/>
      <c r="BF157" s="813"/>
      <c r="BG157" s="813"/>
      <c r="BH157" s="813"/>
      <c r="BI157" s="813"/>
      <c r="BJ157" s="813"/>
      <c r="BK157" s="813"/>
      <c r="BL157" s="813"/>
      <c r="BM157" s="813"/>
      <c r="BN157" s="813"/>
      <c r="BO157" s="813"/>
      <c r="BP157" s="813"/>
      <c r="BQ157" s="813"/>
      <c r="BR157" s="813"/>
      <c r="BS157" s="813"/>
      <c r="BT157" s="813"/>
      <c r="BU157" s="813"/>
      <c r="BV157" s="813"/>
      <c r="BW157" s="813"/>
      <c r="BX157" s="813"/>
      <c r="BY157" s="813"/>
    </row>
    <row r="158" spans="1:77" ht="27" customHeight="1" thickTop="1">
      <c r="A158" s="325"/>
      <c r="C158" s="757" t="str">
        <f>C129&amp;"年 事故形態別×経験年別"</f>
        <v>19年 事故形態別×経験年別</v>
      </c>
      <c r="D158" s="437"/>
      <c r="E158" s="543"/>
      <c r="F158" s="543"/>
      <c r="G158" s="543"/>
      <c r="H158" s="543"/>
      <c r="I158" s="543"/>
      <c r="J158" s="543"/>
      <c r="K158" s="543"/>
      <c r="L158" s="543"/>
      <c r="N158" s="758" t="str">
        <f>C129&amp;"年 事故形態別×経験年別×衝突部位"</f>
        <v>19年 事故形態別×経験年別×衝突部位</v>
      </c>
      <c r="O158" s="310"/>
      <c r="P158" s="298"/>
      <c r="Q158" s="298"/>
      <c r="R158" s="298"/>
      <c r="S158" s="298"/>
      <c r="T158" s="298"/>
      <c r="U158" s="298"/>
      <c r="V158" s="298"/>
      <c r="W158" s="298"/>
      <c r="AF158" s="541" t="s">
        <v>1446</v>
      </c>
      <c r="AG158" s="814" t="s">
        <v>225</v>
      </c>
      <c r="AH158" s="815" t="s">
        <v>1459</v>
      </c>
      <c r="AI158" s="816"/>
      <c r="AJ158" s="816"/>
      <c r="AK158" s="817"/>
      <c r="AL158" s="818">
        <f>E159</f>
        <v>0</v>
      </c>
      <c r="AM158" s="819"/>
      <c r="AN158" s="819"/>
      <c r="AO158" s="819"/>
      <c r="AP158" s="820"/>
      <c r="AQ158" s="818">
        <f>F159</f>
        <v>1</v>
      </c>
      <c r="AR158" s="821"/>
      <c r="AS158" s="821"/>
      <c r="AT158" s="822"/>
      <c r="AU158" s="823"/>
      <c r="AV158" s="818">
        <f>G159</f>
        <v>2</v>
      </c>
      <c r="AW158" s="821"/>
      <c r="AX158" s="821"/>
      <c r="AY158" s="822"/>
      <c r="AZ158" s="823"/>
      <c r="BA158" s="824">
        <f>H159</f>
        <v>3</v>
      </c>
      <c r="BB158" s="821"/>
      <c r="BC158" s="821"/>
      <c r="BD158" s="822"/>
      <c r="BE158" s="823"/>
      <c r="BF158" s="825">
        <f>I159</f>
        <v>5</v>
      </c>
      <c r="BG158" s="821"/>
      <c r="BH158" s="821"/>
      <c r="BI158" s="822"/>
      <c r="BJ158" s="823"/>
      <c r="BK158" s="818">
        <f>J159</f>
        <v>10</v>
      </c>
      <c r="BL158" s="821"/>
      <c r="BM158" s="821"/>
      <c r="BN158" s="822"/>
      <c r="BO158" s="823"/>
      <c r="BP158" s="818">
        <f>K159</f>
        <v>20</v>
      </c>
      <c r="BQ158" s="821"/>
      <c r="BR158" s="821"/>
      <c r="BS158" s="822"/>
      <c r="BT158" s="823"/>
      <c r="BU158" s="826">
        <f>L159</f>
        <v>30</v>
      </c>
      <c r="BV158" s="821"/>
      <c r="BW158" s="821"/>
      <c r="BX158" s="822"/>
      <c r="BY158" s="823"/>
    </row>
    <row r="159" spans="1:77" ht="37.5">
      <c r="A159" s="325"/>
      <c r="B159" s="735" t="s">
        <v>348</v>
      </c>
      <c r="C159" s="339" t="s">
        <v>226</v>
      </c>
      <c r="D159" s="759" t="s">
        <v>1333</v>
      </c>
      <c r="E159" s="932">
        <f>E130</f>
        <v>0</v>
      </c>
      <c r="F159" s="925">
        <f t="shared" ref="F159:L159" si="31">F130</f>
        <v>1</v>
      </c>
      <c r="G159" s="925">
        <f t="shared" si="31"/>
        <v>2</v>
      </c>
      <c r="H159" s="926">
        <f t="shared" si="31"/>
        <v>3</v>
      </c>
      <c r="I159" s="927">
        <f t="shared" si="31"/>
        <v>5</v>
      </c>
      <c r="J159" s="925">
        <f t="shared" si="31"/>
        <v>10</v>
      </c>
      <c r="K159" s="925">
        <f t="shared" si="31"/>
        <v>20</v>
      </c>
      <c r="L159" s="928">
        <f t="shared" si="31"/>
        <v>30</v>
      </c>
      <c r="M159" s="827" t="s">
        <v>1432</v>
      </c>
      <c r="N159" s="319" t="str">
        <f>VLOOKUP(N157,$B$161:$C$183,2,0)</f>
        <v>移動時</v>
      </c>
      <c r="O159" s="329" t="str">
        <f ca="1">VLOOKUP(P157,Y159:Z166,2,0)</f>
        <v>0年目</v>
      </c>
      <c r="P159" s="828" t="s">
        <v>1421</v>
      </c>
      <c r="Q159" s="298"/>
      <c r="R159" s="298"/>
      <c r="S159" s="298"/>
      <c r="T159" s="298"/>
      <c r="U159" s="298"/>
      <c r="V159" s="298"/>
      <c r="W159" s="298"/>
      <c r="Y159" s="502">
        <v>0</v>
      </c>
      <c r="Z159" s="802" t="s">
        <v>1406</v>
      </c>
      <c r="AF159" s="386" t="s">
        <v>1445</v>
      </c>
      <c r="AG159" s="829"/>
      <c r="AH159" s="830" t="s">
        <v>1439</v>
      </c>
      <c r="AI159" s="830" t="s">
        <v>1441</v>
      </c>
      <c r="AJ159" s="831" t="s">
        <v>1442</v>
      </c>
      <c r="AK159" s="534" t="s">
        <v>1444</v>
      </c>
      <c r="AL159" s="832"/>
      <c r="AM159" s="833" t="s">
        <v>1439</v>
      </c>
      <c r="AN159" s="830" t="s">
        <v>1441</v>
      </c>
      <c r="AO159" s="831" t="s">
        <v>1442</v>
      </c>
      <c r="AP159" s="534" t="s">
        <v>1444</v>
      </c>
      <c r="AQ159" s="834"/>
      <c r="AR159" s="833" t="s">
        <v>1438</v>
      </c>
      <c r="AS159" s="830" t="s">
        <v>1440</v>
      </c>
      <c r="AT159" s="831" t="s">
        <v>1432</v>
      </c>
      <c r="AU159" s="534" t="s">
        <v>1443</v>
      </c>
      <c r="AV159" s="834"/>
      <c r="AW159" s="833" t="s">
        <v>1438</v>
      </c>
      <c r="AX159" s="830" t="s">
        <v>1440</v>
      </c>
      <c r="AY159" s="831" t="s">
        <v>1432</v>
      </c>
      <c r="AZ159" s="534" t="s">
        <v>1443</v>
      </c>
      <c r="BA159" s="835"/>
      <c r="BB159" s="833" t="s">
        <v>1438</v>
      </c>
      <c r="BC159" s="830" t="s">
        <v>1440</v>
      </c>
      <c r="BD159" s="831" t="s">
        <v>1432</v>
      </c>
      <c r="BE159" s="534" t="s">
        <v>1443</v>
      </c>
      <c r="BF159" s="836"/>
      <c r="BG159" s="833" t="s">
        <v>1438</v>
      </c>
      <c r="BH159" s="837" t="s">
        <v>1440</v>
      </c>
      <c r="BI159" s="838" t="s">
        <v>1432</v>
      </c>
      <c r="BJ159" s="839" t="s">
        <v>1443</v>
      </c>
      <c r="BK159" s="834"/>
      <c r="BL159" s="833" t="s">
        <v>1438</v>
      </c>
      <c r="BM159" s="837" t="s">
        <v>1440</v>
      </c>
      <c r="BN159" s="838" t="s">
        <v>1432</v>
      </c>
      <c r="BO159" s="839" t="s">
        <v>1443</v>
      </c>
      <c r="BP159" s="834"/>
      <c r="BQ159" s="833" t="s">
        <v>1438</v>
      </c>
      <c r="BR159" s="837" t="s">
        <v>1440</v>
      </c>
      <c r="BS159" s="840" t="s">
        <v>1432</v>
      </c>
      <c r="BT159" s="841" t="s">
        <v>1443</v>
      </c>
      <c r="BU159" s="842"/>
      <c r="BV159" s="833" t="s">
        <v>1438</v>
      </c>
      <c r="BW159" s="843" t="s">
        <v>1440</v>
      </c>
      <c r="BX159" s="838" t="s">
        <v>1432</v>
      </c>
      <c r="BY159" s="839" t="s">
        <v>1443</v>
      </c>
    </row>
    <row r="160" spans="1:77">
      <c r="A160" s="325"/>
      <c r="B160" s="722" t="s">
        <v>340</v>
      </c>
      <c r="C160" s="542" t="s">
        <v>109</v>
      </c>
      <c r="D160" s="739">
        <f>SUM(D161:D185)</f>
        <v>31</v>
      </c>
      <c r="E160" s="740">
        <f>SUM(E161:E185)</f>
        <v>7</v>
      </c>
      <c r="F160" s="313">
        <f t="shared" ref="F160:G160" si="32">SUM(F161:F185)</f>
        <v>3</v>
      </c>
      <c r="G160" s="313">
        <f t="shared" si="32"/>
        <v>4</v>
      </c>
      <c r="H160" s="788">
        <f>SUM(H161:H185)</f>
        <v>5</v>
      </c>
      <c r="I160" s="788">
        <f t="shared" ref="I160:K160" si="33">SUM(I161:I185)</f>
        <v>3</v>
      </c>
      <c r="J160" s="788">
        <f t="shared" si="33"/>
        <v>5</v>
      </c>
      <c r="K160" s="788">
        <f t="shared" si="33"/>
        <v>3</v>
      </c>
      <c r="L160" s="844">
        <f>SUM(L161:L185)</f>
        <v>1</v>
      </c>
      <c r="M160" s="845">
        <f>SUM(M161:M185)</f>
        <v>6</v>
      </c>
      <c r="N160" s="331" t="s">
        <v>338</v>
      </c>
      <c r="O160" s="649">
        <f ca="1">SUM(O161:O175)</f>
        <v>2</v>
      </c>
      <c r="P160" s="846">
        <f ca="1">SUM(P161:P176)</f>
        <v>1</v>
      </c>
      <c r="Q160" s="298"/>
      <c r="R160" s="306">
        <f ca="1">O161</f>
        <v>0</v>
      </c>
      <c r="S160" s="299">
        <f ca="1">O162</f>
        <v>0</v>
      </c>
      <c r="T160" s="307">
        <f ca="1">O163</f>
        <v>0</v>
      </c>
      <c r="U160" s="299"/>
      <c r="V160" s="299"/>
      <c r="W160" s="299"/>
      <c r="Y160" s="502">
        <v>1</v>
      </c>
      <c r="Z160" s="802" t="s">
        <v>1407</v>
      </c>
      <c r="AF160" s="542" t="s">
        <v>109</v>
      </c>
      <c r="AG160" s="847">
        <f>SUM(AG161:AG183)</f>
        <v>31</v>
      </c>
      <c r="AH160" s="848">
        <f>AH175</f>
        <v>5</v>
      </c>
      <c r="AI160" s="848">
        <f>AI175</f>
        <v>4</v>
      </c>
      <c r="AJ160" s="849">
        <f t="shared" ref="AJ160:BY160" si="34">SUM(AJ161:AJ183)</f>
        <v>6</v>
      </c>
      <c r="AK160" s="535">
        <f t="shared" si="34"/>
        <v>3</v>
      </c>
      <c r="AL160" s="850">
        <f>SUM(AL161:AL183)</f>
        <v>7</v>
      </c>
      <c r="AM160" s="851">
        <f>AM175</f>
        <v>1</v>
      </c>
      <c r="AN160" s="848">
        <f>AN175</f>
        <v>1</v>
      </c>
      <c r="AO160" s="849">
        <f t="shared" si="34"/>
        <v>2</v>
      </c>
      <c r="AP160" s="535">
        <f t="shared" si="34"/>
        <v>1</v>
      </c>
      <c r="AQ160" s="850">
        <f>SUM(AQ161:AQ183)</f>
        <v>3</v>
      </c>
      <c r="AR160" s="851">
        <f>AR175</f>
        <v>1</v>
      </c>
      <c r="AS160" s="848">
        <f>AS175</f>
        <v>0</v>
      </c>
      <c r="AT160" s="849">
        <f t="shared" si="34"/>
        <v>1</v>
      </c>
      <c r="AU160" s="535">
        <f t="shared" si="34"/>
        <v>0</v>
      </c>
      <c r="AV160" s="850">
        <f t="shared" si="34"/>
        <v>4</v>
      </c>
      <c r="AW160" s="851">
        <f>AW175</f>
        <v>1</v>
      </c>
      <c r="AX160" s="848">
        <f>AX175</f>
        <v>0</v>
      </c>
      <c r="AY160" s="849">
        <f t="shared" si="34"/>
        <v>0</v>
      </c>
      <c r="AZ160" s="535">
        <f t="shared" si="34"/>
        <v>0</v>
      </c>
      <c r="BA160" s="852">
        <f t="shared" si="34"/>
        <v>5</v>
      </c>
      <c r="BB160" s="851">
        <f>BB175</f>
        <v>0</v>
      </c>
      <c r="BC160" s="848">
        <f>BC175</f>
        <v>2</v>
      </c>
      <c r="BD160" s="849">
        <f t="shared" si="34"/>
        <v>1</v>
      </c>
      <c r="BE160" s="535">
        <f t="shared" si="34"/>
        <v>1</v>
      </c>
      <c r="BF160" s="852">
        <f t="shared" si="34"/>
        <v>3</v>
      </c>
      <c r="BG160" s="851">
        <f>BG175</f>
        <v>0</v>
      </c>
      <c r="BH160" s="853">
        <f>BH175</f>
        <v>0</v>
      </c>
      <c r="BI160" s="854">
        <f t="shared" si="34"/>
        <v>1</v>
      </c>
      <c r="BJ160" s="855">
        <f t="shared" si="34"/>
        <v>0</v>
      </c>
      <c r="BK160" s="852">
        <f t="shared" si="34"/>
        <v>5</v>
      </c>
      <c r="BL160" s="851">
        <f>BL175</f>
        <v>1</v>
      </c>
      <c r="BM160" s="853">
        <f>BM175</f>
        <v>1</v>
      </c>
      <c r="BN160" s="854">
        <f t="shared" si="34"/>
        <v>1</v>
      </c>
      <c r="BO160" s="855">
        <f t="shared" si="34"/>
        <v>1</v>
      </c>
      <c r="BP160" s="852">
        <f t="shared" si="34"/>
        <v>3</v>
      </c>
      <c r="BQ160" s="851">
        <f>BQ175</f>
        <v>0</v>
      </c>
      <c r="BR160" s="853">
        <f>BR175</f>
        <v>0</v>
      </c>
      <c r="BS160" s="853">
        <f t="shared" si="34"/>
        <v>0</v>
      </c>
      <c r="BT160" s="856">
        <f t="shared" si="34"/>
        <v>0</v>
      </c>
      <c r="BU160" s="850">
        <f t="shared" si="34"/>
        <v>1</v>
      </c>
      <c r="BV160" s="851">
        <f>BV175</f>
        <v>1</v>
      </c>
      <c r="BW160" s="854">
        <f>BW175</f>
        <v>0</v>
      </c>
      <c r="BX160" s="854">
        <f t="shared" si="34"/>
        <v>0</v>
      </c>
      <c r="BY160" s="855">
        <f t="shared" si="34"/>
        <v>0</v>
      </c>
    </row>
    <row r="161" spans="1:77">
      <c r="A161" s="325"/>
      <c r="B161" s="590">
        <v>1</v>
      </c>
      <c r="C161" s="760" t="str">
        <f>項目入力!X10</f>
        <v>正面衝突</v>
      </c>
      <c r="D161" s="761">
        <f t="shared" ref="D161:D185" si="35">SUM(E161:L161)</f>
        <v>0</v>
      </c>
      <c r="E161" s="762">
        <f>SUMPRODUCT((事故データ!$O$4:$O$364=$C$129)*(事故データ!$AO$4:$AO$364=$C161)*(事故データ!$AH$4:$AH$364=E$159)*(事故データ!$V$4:$V$364=1))</f>
        <v>0</v>
      </c>
      <c r="F161" s="763">
        <f>SUMPRODUCT((事故データ!$O$4:$O$364=$C$129)*(事故データ!$AO$4:$AO$364=$C161)*(事故データ!$AH$4:$AH$364=F$159)*(事故データ!$V$4:$V$364=1))</f>
        <v>0</v>
      </c>
      <c r="G161" s="763">
        <f>SUMPRODUCT((事故データ!$O$4:$O$364=$C$129)*(事故データ!$AO$4:$AO$364=$C161)*(事故データ!$AH$4:$AH$364=G$159)*(事故データ!$V$4:$V$364=1))</f>
        <v>0</v>
      </c>
      <c r="H161" s="763">
        <f>SUMPRODUCT((事故データ!$O$4:$O$364=$C$129)*(事故データ!$AO$4:$AO$364=$C161)*(事故データ!$AH$4:$AH$364=H$159)*(事故データ!$V$4:$V$364=1))</f>
        <v>0</v>
      </c>
      <c r="I161" s="857">
        <f>SUMPRODUCT((事故データ!$O$4:$O$364=$C$129)*(事故データ!$AO$4:$AO$364=$C161)*(事故データ!$AH$4:$AH$364=I$159)*(事故データ!$V$4:$V$364=1))</f>
        <v>0</v>
      </c>
      <c r="J161" s="857">
        <f>SUMPRODUCT((事故データ!$O$4:$O$364=$C$129)*(事故データ!$AO$4:$AO$364=$C161)*(事故データ!$AH$4:$AH$364=J$159)*(事故データ!$V$4:$V$364=1))</f>
        <v>0</v>
      </c>
      <c r="K161" s="857">
        <f>SUMPRODUCT((事故データ!$O$4:$O$364=$C$129)*(事故データ!$AO$4:$AO$364=$C161)*(事故データ!$AH$4:$AH$364=K$159)*(事故データ!$V$4:$V$364=1))</f>
        <v>0</v>
      </c>
      <c r="L161" s="764">
        <f>SUMPRODUCT((事故データ!$O$4:$O$364=$C$129)*(事故データ!$AO$4:$AO$364=$C161)*(事故データ!$AH$4:$AH$364=L$159)*(事故データ!$V$4:$V$364=1))</f>
        <v>0</v>
      </c>
      <c r="M161" s="845">
        <f>SUMPRODUCT((事故データ!$AO$4:$AO$364=$C161)*(事故データ!$AW$4:$AW$364=1)*(事故データ!$V$4:$V$364=1))</f>
        <v>0</v>
      </c>
      <c r="N161" s="745" t="str">
        <f t="shared" ref="N161:N176" si="36">N133</f>
        <v>前部左角</v>
      </c>
      <c r="O161" s="411">
        <f ca="1">SUMPRODUCT((事故データ!$O$4:$O$364=$C$129)*(事故データ!$AO$4:$AO$364=N$159)*(事故データ!$AT$4:$AT$364=$N161)*(事故データ!$AH$4:$AH$364=P$157)*(事故データ!$V$4:$V$364=1))</f>
        <v>0</v>
      </c>
      <c r="P161" s="858">
        <f ca="1">SUMPRODUCT((事故データ!$O$4:$O$364=$C$129)*(事故データ!$AO$4:$AO$364=N$159)*(事故データ!$AT$4:$AT$364=$N161)*(事故データ!$AW$4:$AW$364=1)*(事故データ!$AH$4:$AH$364=P$157)*(事故データ!$V$4:$V$364=1))</f>
        <v>0</v>
      </c>
      <c r="Q161" s="298"/>
      <c r="R161" s="299">
        <f ca="1">O167</f>
        <v>0</v>
      </c>
      <c r="S161" s="298"/>
      <c r="T161" s="304"/>
      <c r="U161" s="298"/>
      <c r="V161" s="298"/>
      <c r="W161" s="298"/>
      <c r="Y161" s="502">
        <v>2</v>
      </c>
      <c r="Z161" s="802" t="s">
        <v>1408</v>
      </c>
      <c r="AF161" s="412" t="str">
        <f>項目入力!X10</f>
        <v>正面衝突</v>
      </c>
      <c r="AG161" s="741">
        <f>SUMPRODUCT((事故データ!$AO$4:$AO$364=$AF161)*(事故データ!$V$4:$V$364=1))</f>
        <v>0</v>
      </c>
      <c r="AH161" s="859">
        <f>AM161+AR161+AW161+BB161+BG161+BL161+BQ161+BV161</f>
        <v>0</v>
      </c>
      <c r="AI161" s="859">
        <f>AN161+AS161+AX161+BC161+BH161+BM161+BR161+BW161</f>
        <v>0</v>
      </c>
      <c r="AJ161" s="860">
        <f t="shared" ref="AJ161" si="37">AO161+AT161+AY161+BD161+BI161+BN161+BS161+BX161</f>
        <v>0</v>
      </c>
      <c r="AK161" s="861">
        <f t="shared" ref="AK161" si="38">AP161+AU161+AZ161+BE161+BJ161+BO161+BT161+BY161</f>
        <v>0</v>
      </c>
      <c r="AL161" s="862">
        <f>SUMPRODUCT((事故データ!$AO$4:$AO$364=$AF161)*(事故データ!$AH$4:$AH$364=AL$158)*(事故データ!$V$4:$V$364=1))</f>
        <v>0</v>
      </c>
      <c r="AM161" s="863">
        <f>SUMPRODUCT((事故データ!$AO$4:$AO$364=$AF161)*(事故データ!$AH$4:$AH$364=AL$158)*(事故データ!$AK$4:$AK$364=1)*(事故データ!$V$4:$V$364=1))</f>
        <v>0</v>
      </c>
      <c r="AN161" s="859">
        <f>SUMPRODUCT((事故データ!$AO$4:$AO$364=$AF161)*(事故データ!$AH$4:$AH$364=AL$158)*(事故データ!$AK$4:$AK$364=2)*(事故データ!$V$4:$V$364=1))</f>
        <v>0</v>
      </c>
      <c r="AO161" s="860">
        <f>SUMPRODUCT((事故データ!$AO$4:$AO$364=$AF161)*(事故データ!$AH$4:$AH$364=AL$158)*(事故データ!$AW$4:$AW$364=1)*(事故データ!$V$4:$V$364=1))</f>
        <v>0</v>
      </c>
      <c r="AP161" s="861">
        <f>SUMPRODUCT((事故データ!$AO$4:$AO$364=$AF161)*(事故データ!$AH$4:$AH$364=AL$158)*(事故データ!$AX$4:$AX$364=1)*(事故データ!$V$4:$V$364=1))</f>
        <v>0</v>
      </c>
      <c r="AQ161" s="862">
        <f>SUMPRODUCT((事故データ!$AO$4:$AO$364=$AF161)*(事故データ!$AH$4:$AH$364=AQ$158)*(事故データ!$V$4:$V$364=1))</f>
        <v>0</v>
      </c>
      <c r="AR161" s="863">
        <f>SUMPRODUCT((事故データ!$AO$4:$AO$364=$AF161)*(事故データ!$AH$4:$AH$364=AQ$158)*(事故データ!$AK$4:$AK$364=1)*(事故データ!$V$4:$V$364=1))</f>
        <v>0</v>
      </c>
      <c r="AS161" s="859">
        <f>SUMPRODUCT((事故データ!$AO$4:$AO$364=$AF161)*(事故データ!$AH$4:$AH$364=AQ$158)*(事故データ!$AK$4:$AK$364=2)*(事故データ!$V$4:$V$364=1))</f>
        <v>0</v>
      </c>
      <c r="AT161" s="860">
        <f>SUMPRODUCT((事故データ!$AO$4:$AO$364=$AF161)*(事故データ!$AH$4:$AH$364=AQ$158)*(事故データ!$AW$4:$AW$364=1)*(事故データ!$V$4:$V$364=1))</f>
        <v>0</v>
      </c>
      <c r="AU161" s="861">
        <f>SUMPRODUCT((事故データ!$AO$4:$AO$364=$AF161)*(事故データ!$AH$4:$AH$364=AQ$158)*(事故データ!$AX$4:$AX$364=1)*(事故データ!$V$4:$V$364=1))</f>
        <v>0</v>
      </c>
      <c r="AV161" s="862">
        <f>SUMPRODUCT((事故データ!$AO$4:$AO$364=$AF161)*(事故データ!$AH$4:$AH$364=AV$158)*(事故データ!$V$4:$V$364=1))</f>
        <v>0</v>
      </c>
      <c r="AW161" s="863">
        <f>SUMPRODUCT((事故データ!$AO$4:$AO$364=$AF161)*(事故データ!$AH$4:$AH$364=AV$158)*(事故データ!$AK$4:$AK$364=1)*(事故データ!$V$4:$V$364=1))</f>
        <v>0</v>
      </c>
      <c r="AX161" s="859">
        <f>SUMPRODUCT((事故データ!$AO$4:$AO$364=$AF161)*(事故データ!$AH$4:$AH$364=AV$158)*(事故データ!$AK$4:$AK$364=2)*(事故データ!$V$4:$V$364=1))</f>
        <v>0</v>
      </c>
      <c r="AY161" s="860">
        <f>SUMPRODUCT((事故データ!$AO$4:$AO$364=$AF161)*(事故データ!$AH$4:$AH$364=AV$158)*(事故データ!$AW$4:$AW$364=1)*(事故データ!$V$4:$V$364=1))</f>
        <v>0</v>
      </c>
      <c r="AZ161" s="861">
        <f>SUMPRODUCT((事故データ!$AO$4:$AO$364=$AF161)*(事故データ!$AH$4:$AH$364=AV$158)*(事故データ!$AX$4:$AX$364=1)*(事故データ!$V$4:$V$364=1))</f>
        <v>0</v>
      </c>
      <c r="BA161" s="862">
        <f>SUMPRODUCT((事故データ!$AO$4:$AO$364=$AF161)*(事故データ!$AH$4:$AH$364=BA$158)*(事故データ!$V$4:$V$364=1))</f>
        <v>0</v>
      </c>
      <c r="BB161" s="863">
        <f>SUMPRODUCT((事故データ!$AO$4:$AO$364=$AF161)*(事故データ!$AH$4:$AH$364=BA$158)*(事故データ!$AK$4:$AK$364=1)*(事故データ!$V$4:$V$364=1))</f>
        <v>0</v>
      </c>
      <c r="BC161" s="859">
        <f>SUMPRODUCT((事故データ!$AO$4:$AO$364=$AF161)*(事故データ!$AH$4:$AH$364=BA$158)*(事故データ!$AK$4:$AK$364=2)*(事故データ!$V$4:$V$364=1))</f>
        <v>0</v>
      </c>
      <c r="BD161" s="860">
        <f>SUMPRODUCT((事故データ!$AO$4:$AO$364=$AF161)*(事故データ!$AH$4:$AH$364=BA$158)*(事故データ!$AW$4:$AW$364=1)*(事故データ!$V$4:$V$364=1))</f>
        <v>0</v>
      </c>
      <c r="BE161" s="861">
        <f>SUMPRODUCT((事故データ!$AO$4:$AO$364=$AF161)*(事故データ!$AH$4:$AH$364=BA$158)*(事故データ!$AX$4:$AX$364=1)*(事故データ!$V$4:$V$364=1))</f>
        <v>0</v>
      </c>
      <c r="BF161" s="862">
        <f>SUMPRODUCT((事故データ!$AO$4:$AO$364=$AF161)*(事故データ!$AH$4:$AH$364=BF$158)*(事故データ!$V$4:$V$364=1))</f>
        <v>0</v>
      </c>
      <c r="BG161" s="863">
        <f>SUMPRODUCT((事故データ!$AO$4:$AO$364=$AF161)*(事故データ!$AH$4:$AH$364=BF$158)*(事故データ!$AK$4:$AK$364=1)*(事故データ!$V$4:$V$364=1))</f>
        <v>0</v>
      </c>
      <c r="BH161" s="864">
        <f>SUMPRODUCT((事故データ!$AO$4:$AO$364=$AF161)*(事故データ!$AH$4:$AH$364=BF$158)*(事故データ!$AK$4:$AK$364=2)*(事故データ!$V$4:$V$364=1))</f>
        <v>0</v>
      </c>
      <c r="BI161" s="865">
        <f>SUMPRODUCT((事故データ!$AO$4:$AO$364=$AF161)*(事故データ!$AH$4:$AH$364=BF$158)*(事故データ!$AW$4:$AW$364=1)*(事故データ!$V$4:$V$364=1))</f>
        <v>0</v>
      </c>
      <c r="BJ161" s="866">
        <f>SUMPRODUCT((事故データ!$AO$4:$AO$364=$AF161)*(事故データ!$AH$4:$AH$364=BF$158)*(事故データ!$AX$4:$AX$364=1)*(事故データ!$V$4:$V$364=1))</f>
        <v>0</v>
      </c>
      <c r="BK161" s="862">
        <f>SUMPRODUCT((事故データ!$AO$4:$AO$364=$AF161)*(事故データ!$AH$4:$AH$364=BK$158)*(事故データ!$V$4:$V$364=1))</f>
        <v>0</v>
      </c>
      <c r="BL161" s="863">
        <f>SUMPRODUCT((事故データ!$AO$4:$AO$364=$AF161)*(事故データ!$AH$4:$AH$364=BK$158)*(事故データ!$AK$4:$AK$364=1)*(事故データ!$V$4:$V$364=1))</f>
        <v>0</v>
      </c>
      <c r="BM161" s="864">
        <f>SUMPRODUCT((事故データ!$AO$4:$AO$364=$AF161)*(事故データ!$AH$4:$AH$364=BK$158)*(事故データ!$AK$4:$AK$364=2)*(事故データ!$V$4:$V$364=1))</f>
        <v>0</v>
      </c>
      <c r="BN161" s="865">
        <f>SUMPRODUCT((事故データ!$AO$4:$AO$364=$AF161)*(事故データ!$AH$4:$AH$364=BK$158)*(事故データ!$AW$4:$AW$364=1)*(事故データ!$V$4:$V$364=1))</f>
        <v>0</v>
      </c>
      <c r="BO161" s="866">
        <f>SUMPRODUCT((事故データ!$AO$4:$AO$364=$AF161)*(事故データ!$AH$4:$AH$364=BK$158)*(事故データ!$AX$4:$AX$364=1)*(事故データ!$V$4:$V$364=1))</f>
        <v>0</v>
      </c>
      <c r="BP161" s="862">
        <f>SUMPRODUCT((事故データ!$AO$4:$AO$364=$AF161)*(事故データ!$AH$4:$AH$364=BP$158)*(事故データ!$V$4:$V$364=1))</f>
        <v>0</v>
      </c>
      <c r="BQ161" s="863">
        <f>SUMPRODUCT((事故データ!$AO$4:$AO$364=$AF161)*(事故データ!$AH$4:$AH$364=BP$158)*(事故データ!$AK$4:$AK$364=1)*(事故データ!$V$4:$V$364=1))</f>
        <v>0</v>
      </c>
      <c r="BR161" s="864">
        <f>SUMPRODUCT((事故データ!$AO$4:$AO$364=$AF161)*(事故データ!$AH$4:$AH$364=BP$158)*(事故データ!$AK$4:$AK$364=2)*(事故データ!$V$4:$V$364=1))</f>
        <v>0</v>
      </c>
      <c r="BS161" s="867">
        <f>SUMPRODUCT((事故データ!$AO$4:$AO$364=$AF161)*(事故データ!$AH$4:$AH$364=BP$158)*(事故データ!$AW$4:$AW$364=1)*(事故データ!$V$4:$V$364=1))</f>
        <v>0</v>
      </c>
      <c r="BT161" s="868">
        <f>SUMPRODUCT((事故データ!$AO$4:$AO$364=$AF161)*(事故データ!$AH$4:$AH$364=BP$158)*(事故データ!$AX$4:$AX$364=1)*(事故データ!$V$4:$V$364=1))</f>
        <v>0</v>
      </c>
      <c r="BU161" s="862">
        <f>SUMPRODUCT((事故データ!$AO$4:$AO$364=$AF161)*(事故データ!$AH$4:$AH$364=BU$158)*(事故データ!$V$4:$V$364=1))</f>
        <v>0</v>
      </c>
      <c r="BV161" s="863">
        <f>SUMPRODUCT((事故データ!$AO$4:$AO$364=$AF161)*(事故データ!$AH$4:$AH$364=BU$158)*(事故データ!$AK$4:$AK$364=1)*(事故データ!$V$4:$V$364=1))</f>
        <v>0</v>
      </c>
      <c r="BW161" s="864">
        <f>SUMPRODUCT((事故データ!$AO$4:$AO$364=$AF161)*(事故データ!$AH$4:$AH$364=BU$158)*(事故データ!$AK$4:$AK$364=2)*(事故データ!$V$4:$V$364=1))</f>
        <v>0</v>
      </c>
      <c r="BX161" s="865">
        <f>SUMPRODUCT((事故データ!$AO$4:$AO$364=$AF161)*(事故データ!$AH$4:$AH$364=BU$158)*(事故データ!$AW$4:$AW$364=1)*(事故データ!$V$4:$V$364=1))</f>
        <v>0</v>
      </c>
      <c r="BY161" s="866">
        <f>SUMPRODUCT((事故データ!$AO$4:$AO$364=$AF161)*(事故データ!$AH$4:$AH$364=BU$158)*(事故データ!$AX$4:$AX$364=1)*(事故データ!$V$4:$V$364=1))</f>
        <v>0</v>
      </c>
    </row>
    <row r="162" spans="1:77">
      <c r="A162" s="325"/>
      <c r="B162" s="590">
        <v>2</v>
      </c>
      <c r="C162" s="769" t="str">
        <f>項目入力!X11</f>
        <v>直進時</v>
      </c>
      <c r="D162" s="770">
        <f t="shared" si="35"/>
        <v>1</v>
      </c>
      <c r="E162" s="771">
        <f>SUMPRODUCT((事故データ!$O$4:$O$364=$C$129)*(事故データ!$AO$4:$AO$364=$C162)*(事故データ!$AH$4:$AH$364=E$159)*(事故データ!$V$4:$V$364=1))</f>
        <v>0</v>
      </c>
      <c r="F162" s="772">
        <f>SUMPRODUCT((事故データ!$O$4:$O$364=$C$129)*(事故データ!$AO$4:$AO$364=$C162)*(事故データ!$AH$4:$AH$364=F$159)*(事故データ!$V$4:$V$364=1))</f>
        <v>0</v>
      </c>
      <c r="G162" s="772">
        <f>SUMPRODUCT((事故データ!$O$4:$O$364=$C$129)*(事故データ!$AO$4:$AO$364=$C162)*(事故データ!$AH$4:$AH$364=G$159)*(事故データ!$V$4:$V$364=1))</f>
        <v>0</v>
      </c>
      <c r="H162" s="772">
        <f>SUMPRODUCT((事故データ!$O$4:$O$364=$C$129)*(事故データ!$AO$4:$AO$364=$C162)*(事故データ!$AH$4:$AH$364=H$159)*(事故データ!$V$4:$V$364=1))</f>
        <v>1</v>
      </c>
      <c r="I162" s="869">
        <f>SUMPRODUCT((事故データ!$O$4:$O$364=$C$129)*(事故データ!$AO$4:$AO$364=$C162)*(事故データ!$AH$4:$AH$364=I$159)*(事故データ!$V$4:$V$364=1))</f>
        <v>0</v>
      </c>
      <c r="J162" s="869">
        <f>SUMPRODUCT((事故データ!$O$4:$O$364=$C$129)*(事故データ!$AO$4:$AO$364=$C162)*(事故データ!$AH$4:$AH$364=J$159)*(事故データ!$V$4:$V$364=1))</f>
        <v>0</v>
      </c>
      <c r="K162" s="869">
        <f>SUMPRODUCT((事故データ!$O$4:$O$364=$C$129)*(事故データ!$AO$4:$AO$364=$C162)*(事故データ!$AH$4:$AH$364=K$159)*(事故データ!$V$4:$V$364=1))</f>
        <v>0</v>
      </c>
      <c r="L162" s="773">
        <f>SUMPRODUCT((事故データ!$O$4:$O$364=$C$129)*(事故データ!$AO$4:$AO$364=$C162)*(事故データ!$AH$4:$AH$364=L$159)*(事故データ!$V$4:$V$364=1))</f>
        <v>0</v>
      </c>
      <c r="M162" s="845">
        <f>SUMPRODUCT((事故データ!$AO$4:$AO$364=$C162)*(事故データ!$AW$4:$AW$364=1)*(事故データ!$V$4:$V$364=1))</f>
        <v>1</v>
      </c>
      <c r="N162" s="749" t="str">
        <f t="shared" si="36"/>
        <v>前部</v>
      </c>
      <c r="O162" s="422">
        <f ca="1">SUMPRODUCT((事故データ!$O$4:$O$364=$C$129)*(事故データ!$AO$4:$AO$364=N$159)*(事故データ!$AT$4:$AT$364=$N162)*(事故データ!$AH$4:$AH$364=P$157)*(事故データ!$V$4:$V$364=1))</f>
        <v>0</v>
      </c>
      <c r="P162" s="858">
        <f ca="1">SUMPRODUCT((事故データ!$O$4:$O$364=$C$129)*(事故データ!$AO$4:$AO$364=N$159)*(事故データ!$AT$4:$AT$364=$N162)*(事故データ!$AW$4:$AW$364=1)*(事故データ!$AH$4:$AH$364=P$157)*(事故データ!$V$4:$V$364=1))</f>
        <v>0</v>
      </c>
      <c r="Q162" s="298"/>
      <c r="R162" s="299">
        <f ca="1">O167</f>
        <v>0</v>
      </c>
      <c r="S162" s="298"/>
      <c r="T162" s="307">
        <f ca="1">O170</f>
        <v>1</v>
      </c>
      <c r="U162" s="298"/>
      <c r="V162" s="298"/>
      <c r="W162" s="298"/>
      <c r="Y162" s="502">
        <v>3</v>
      </c>
      <c r="Z162" s="803" t="s">
        <v>1411</v>
      </c>
      <c r="AF162" s="355" t="str">
        <f>項目入力!X11</f>
        <v>直進時</v>
      </c>
      <c r="AG162" s="536">
        <f>SUMPRODUCT((事故データ!$AO$4:$AO$364=$AF162)*(事故データ!$V$4:$V$364=1))</f>
        <v>1</v>
      </c>
      <c r="AH162" s="870">
        <f t="shared" ref="AH162:AH183" si="39">AM162+AR162+AW162+BB162+BG162+BL162+BQ162+BV162</f>
        <v>1</v>
      </c>
      <c r="AI162" s="870">
        <f t="shared" ref="AI162:AI183" si="40">AN162+AS162+AX162+BC162+BH162+BM162+BR162+BW162</f>
        <v>0</v>
      </c>
      <c r="AJ162" s="871">
        <f t="shared" ref="AJ162:AJ183" si="41">AO162+AT162+AY162+BD162+BI162+BN162+BS162+BX162</f>
        <v>1</v>
      </c>
      <c r="AK162" s="537">
        <f t="shared" ref="AK162:AK183" si="42">AP162+AU162+AZ162+BE162+BJ162+BO162+BT162+BY162</f>
        <v>0</v>
      </c>
      <c r="AL162" s="872">
        <f>SUMPRODUCT((事故データ!$AO$4:$AO$364=$AF162)*(事故データ!$AH$4:$AH$364=AL$158)*(事故データ!$V$4:$V$364=1))</f>
        <v>0</v>
      </c>
      <c r="AM162" s="873">
        <f>SUMPRODUCT((事故データ!$AO$4:$AO$364=$AF162)*(事故データ!$AH$4:$AH$364=AL$158)*(事故データ!$AK$4:$AK$364=1)*(事故データ!$V$4:$V$364=1))</f>
        <v>0</v>
      </c>
      <c r="AN162" s="870">
        <f>SUMPRODUCT((事故データ!$AO$4:$AO$364=$AF162)*(事故データ!$AH$4:$AH$364=AL$158)*(事故データ!$AK$4:$AK$364=2)*(事故データ!$V$4:$V$364=1))</f>
        <v>0</v>
      </c>
      <c r="AO162" s="871">
        <f>SUMPRODUCT((事故データ!$AO$4:$AO$364=$AF162)*(事故データ!$AH$4:$AH$364=AL$158)*(事故データ!$AW$4:$AW$364=1)*(事故データ!$V$4:$V$364=1))</f>
        <v>0</v>
      </c>
      <c r="AP162" s="537">
        <f>SUMPRODUCT((事故データ!$AO$4:$AO$364=$AF162)*(事故データ!$AH$4:$AH$364=AL$158)*(事故データ!$AX$4:$AX$364=1)*(事故データ!$V$4:$V$364=1))</f>
        <v>0</v>
      </c>
      <c r="AQ162" s="872">
        <f>SUMPRODUCT((事故データ!$AO$4:$AO$364=$AF162)*(事故データ!$AH$4:$AH$364=AQ$158)*(事故データ!$V$4:$V$364=1))</f>
        <v>0</v>
      </c>
      <c r="AR162" s="873">
        <f>SUMPRODUCT((事故データ!$AO$4:$AO$364=$AF162)*(事故データ!$AH$4:$AH$364=AQ$158)*(事故データ!$AK$4:$AK$364=1)*(事故データ!$V$4:$V$364=1))</f>
        <v>0</v>
      </c>
      <c r="AS162" s="870">
        <f>SUMPRODUCT((事故データ!$AO$4:$AO$364=$AF162)*(事故データ!$AH$4:$AH$364=AQ$158)*(事故データ!$AK$4:$AK$364=2)*(事故データ!$V$4:$V$364=1))</f>
        <v>0</v>
      </c>
      <c r="AT162" s="871">
        <f>SUMPRODUCT((事故データ!$AO$4:$AO$364=$AF162)*(事故データ!$AH$4:$AH$364=AQ$158)*(事故データ!$AW$4:$AW$364=1)*(事故データ!$V$4:$V$364=1))</f>
        <v>0</v>
      </c>
      <c r="AU162" s="537">
        <f>SUMPRODUCT((事故データ!$AO$4:$AO$364=$AF162)*(事故データ!$AH$4:$AH$364=AQ$158)*(事故データ!$AX$4:$AX$364=1)*(事故データ!$V$4:$V$364=1))</f>
        <v>0</v>
      </c>
      <c r="AV162" s="872">
        <f>SUMPRODUCT((事故データ!$AO$4:$AO$364=$AF162)*(事故データ!$AH$4:$AH$364=AV$158)*(事故データ!$V$4:$V$364=1))</f>
        <v>0</v>
      </c>
      <c r="AW162" s="873">
        <f>SUMPRODUCT((事故データ!$AO$4:$AO$364=$AF162)*(事故データ!$AH$4:$AH$364=AV$158)*(事故データ!$AK$4:$AK$364=1)*(事故データ!$V$4:$V$364=1))</f>
        <v>0</v>
      </c>
      <c r="AX162" s="870">
        <f>SUMPRODUCT((事故データ!$AO$4:$AO$364=$AF162)*(事故データ!$AH$4:$AH$364=AV$158)*(事故データ!$AK$4:$AK$364=2)*(事故データ!$V$4:$V$364=1))</f>
        <v>0</v>
      </c>
      <c r="AY162" s="871">
        <f>SUMPRODUCT((事故データ!$AO$4:$AO$364=$AF162)*(事故データ!$AH$4:$AH$364=AV$158)*(事故データ!$AW$4:$AW$364=1)*(事故データ!$V$4:$V$364=1))</f>
        <v>0</v>
      </c>
      <c r="AZ162" s="537">
        <f>SUMPRODUCT((事故データ!$AO$4:$AO$364=$AF162)*(事故データ!$AH$4:$AH$364=AV$158)*(事故データ!$AX$4:$AX$364=1)*(事故データ!$V$4:$V$364=1))</f>
        <v>0</v>
      </c>
      <c r="BA162" s="872">
        <f>SUMPRODUCT((事故データ!$AO$4:$AO$364=$AF162)*(事故データ!$AH$4:$AH$364=BA$158)*(事故データ!$V$4:$V$364=1))</f>
        <v>1</v>
      </c>
      <c r="BB162" s="873">
        <f>SUMPRODUCT((事故データ!$AO$4:$AO$364=$AF162)*(事故データ!$AH$4:$AH$364=BA$158)*(事故データ!$AK$4:$AK$364=1)*(事故データ!$V$4:$V$364=1))</f>
        <v>1</v>
      </c>
      <c r="BC162" s="870">
        <f>SUMPRODUCT((事故データ!$AO$4:$AO$364=$AF162)*(事故データ!$AH$4:$AH$364=BA$158)*(事故データ!$AK$4:$AK$364=2)*(事故データ!$V$4:$V$364=1))</f>
        <v>0</v>
      </c>
      <c r="BD162" s="871">
        <f>SUMPRODUCT((事故データ!$AO$4:$AO$364=$AF162)*(事故データ!$AH$4:$AH$364=BA$158)*(事故データ!$AW$4:$AW$364=1)*(事故データ!$V$4:$V$364=1))</f>
        <v>1</v>
      </c>
      <c r="BE162" s="537">
        <f>SUMPRODUCT((事故データ!$AO$4:$AO$364=$AF162)*(事故データ!$AH$4:$AH$364=BA$158)*(事故データ!$AX$4:$AX$364=1)*(事故データ!$V$4:$V$364=1))</f>
        <v>0</v>
      </c>
      <c r="BF162" s="872">
        <f>SUMPRODUCT((事故データ!$AO$4:$AO$364=$AF162)*(事故データ!$AH$4:$AH$364=BF$158)*(事故データ!$V$4:$V$364=1))</f>
        <v>0</v>
      </c>
      <c r="BG162" s="873">
        <f>SUMPRODUCT((事故データ!$AO$4:$AO$364=$AF162)*(事故データ!$AH$4:$AH$364=BF$158)*(事故データ!$AK$4:$AK$364=1)*(事故データ!$V$4:$V$364=1))</f>
        <v>0</v>
      </c>
      <c r="BH162" s="874">
        <f>SUMPRODUCT((事故データ!$AO$4:$AO$364=$AF162)*(事故データ!$AH$4:$AH$364=BF$158)*(事故データ!$AK$4:$AK$364=2)*(事故データ!$V$4:$V$364=1))</f>
        <v>0</v>
      </c>
      <c r="BI162" s="875">
        <f>SUMPRODUCT((事故データ!$AO$4:$AO$364=$AF162)*(事故データ!$AH$4:$AH$364=BF$158)*(事故データ!$AW$4:$AW$364=1)*(事故データ!$V$4:$V$364=1))</f>
        <v>0</v>
      </c>
      <c r="BJ162" s="876">
        <f>SUMPRODUCT((事故データ!$AO$4:$AO$364=$AF162)*(事故データ!$AH$4:$AH$364=BF$158)*(事故データ!$AX$4:$AX$364=1)*(事故データ!$V$4:$V$364=1))</f>
        <v>0</v>
      </c>
      <c r="BK162" s="872">
        <f>SUMPRODUCT((事故データ!$AO$4:$AO$364=$AF162)*(事故データ!$AH$4:$AH$364=BK$158)*(事故データ!$V$4:$V$364=1))</f>
        <v>0</v>
      </c>
      <c r="BL162" s="873">
        <f>SUMPRODUCT((事故データ!$AO$4:$AO$364=$AF162)*(事故データ!$AH$4:$AH$364=BK$158)*(事故データ!$AK$4:$AK$364=1)*(事故データ!$V$4:$V$364=1))</f>
        <v>0</v>
      </c>
      <c r="BM162" s="874">
        <f>SUMPRODUCT((事故データ!$AO$4:$AO$364=$AF162)*(事故データ!$AH$4:$AH$364=BK$158)*(事故データ!$AK$4:$AK$364=2)*(事故データ!$V$4:$V$364=1))</f>
        <v>0</v>
      </c>
      <c r="BN162" s="875">
        <f>SUMPRODUCT((事故データ!$AO$4:$AO$364=$AF162)*(事故データ!$AH$4:$AH$364=BK$158)*(事故データ!$AW$4:$AW$364=1)*(事故データ!$V$4:$V$364=1))</f>
        <v>0</v>
      </c>
      <c r="BO162" s="876">
        <f>SUMPRODUCT((事故データ!$AO$4:$AO$364=$AF162)*(事故データ!$AH$4:$AH$364=BK$158)*(事故データ!$AX$4:$AX$364=1)*(事故データ!$V$4:$V$364=1))</f>
        <v>0</v>
      </c>
      <c r="BP162" s="872">
        <f>SUMPRODUCT((事故データ!$AO$4:$AO$364=$AF162)*(事故データ!$AH$4:$AH$364=BP$158)*(事故データ!$V$4:$V$364=1))</f>
        <v>0</v>
      </c>
      <c r="BQ162" s="873">
        <f>SUMPRODUCT((事故データ!$AO$4:$AO$364=$AF162)*(事故データ!$AH$4:$AH$364=BP$158)*(事故データ!$AK$4:$AK$364=1)*(事故データ!$V$4:$V$364=1))</f>
        <v>0</v>
      </c>
      <c r="BR162" s="874">
        <f>SUMPRODUCT((事故データ!$AO$4:$AO$364=$AF162)*(事故データ!$AH$4:$AH$364=BP$158)*(事故データ!$AK$4:$AK$364=2)*(事故データ!$V$4:$V$364=1))</f>
        <v>0</v>
      </c>
      <c r="BS162" s="877">
        <f>SUMPRODUCT((事故データ!$AO$4:$AO$364=$AF162)*(事故データ!$AH$4:$AH$364=BP$158)*(事故データ!$AW$4:$AW$364=1)*(事故データ!$V$4:$V$364=1))</f>
        <v>0</v>
      </c>
      <c r="BT162" s="878">
        <f>SUMPRODUCT((事故データ!$AO$4:$AO$364=$AF162)*(事故データ!$AH$4:$AH$364=BP$158)*(事故データ!$AX$4:$AX$364=1)*(事故データ!$V$4:$V$364=1))</f>
        <v>0</v>
      </c>
      <c r="BU162" s="872">
        <f>SUMPRODUCT((事故データ!$AO$4:$AO$364=$AF162)*(事故データ!$AH$4:$AH$364=BU$158)*(事故データ!$V$4:$V$364=1))</f>
        <v>0</v>
      </c>
      <c r="BV162" s="873">
        <f>SUMPRODUCT((事故データ!$AO$4:$AO$364=$AF162)*(事故データ!$AH$4:$AH$364=BU$158)*(事故データ!$AK$4:$AK$364=1)*(事故データ!$V$4:$V$364=1))</f>
        <v>0</v>
      </c>
      <c r="BW162" s="874">
        <f>SUMPRODUCT((事故データ!$AO$4:$AO$364=$AF162)*(事故データ!$AH$4:$AH$364=BU$158)*(事故データ!$AK$4:$AK$364=2)*(事故データ!$V$4:$V$364=1))</f>
        <v>0</v>
      </c>
      <c r="BX162" s="875">
        <f>SUMPRODUCT((事故データ!$AO$4:$AO$364=$AF162)*(事故データ!$AH$4:$AH$364=BU$158)*(事故データ!$AW$4:$AW$364=1)*(事故データ!$V$4:$V$364=1))</f>
        <v>0</v>
      </c>
      <c r="BY162" s="876">
        <f>SUMPRODUCT((事故データ!$AO$4:$AO$364=$AF162)*(事故データ!$AH$4:$AH$364=BU$158)*(事故データ!$AX$4:$AX$364=1)*(事故データ!$V$4:$V$364=1))</f>
        <v>0</v>
      </c>
    </row>
    <row r="163" spans="1:77">
      <c r="A163" s="325"/>
      <c r="B163" s="590">
        <v>3</v>
      </c>
      <c r="C163" s="769" t="str">
        <f>項目入力!X12</f>
        <v>出会い頭</v>
      </c>
      <c r="D163" s="770">
        <f t="shared" si="35"/>
        <v>0</v>
      </c>
      <c r="E163" s="771">
        <f>SUMPRODUCT((事故データ!$O$4:$O$364=$C$129)*(事故データ!$AO$4:$AO$364=$C163)*(事故データ!$AH$4:$AH$364=E$159)*(事故データ!$V$4:$V$364=1))</f>
        <v>0</v>
      </c>
      <c r="F163" s="772">
        <f>SUMPRODUCT((事故データ!$O$4:$O$364=$C$129)*(事故データ!$AO$4:$AO$364=$C163)*(事故データ!$AH$4:$AH$364=F$159)*(事故データ!$V$4:$V$364=1))</f>
        <v>0</v>
      </c>
      <c r="G163" s="772">
        <f>SUMPRODUCT((事故データ!$O$4:$O$364=$C$129)*(事故データ!$AO$4:$AO$364=$C163)*(事故データ!$AH$4:$AH$364=G$159)*(事故データ!$V$4:$V$364=1))</f>
        <v>0</v>
      </c>
      <c r="H163" s="772">
        <f>SUMPRODUCT((事故データ!$O$4:$O$364=$C$129)*(事故データ!$AO$4:$AO$364=$C163)*(事故データ!$AH$4:$AH$364=H$159)*(事故データ!$V$4:$V$364=1))</f>
        <v>0</v>
      </c>
      <c r="I163" s="869">
        <f>SUMPRODUCT((事故データ!$O$4:$O$364=$C$129)*(事故データ!$AO$4:$AO$364=$C163)*(事故データ!$AH$4:$AH$364=I$159)*(事故データ!$V$4:$V$364=1))</f>
        <v>0</v>
      </c>
      <c r="J163" s="869">
        <f>SUMPRODUCT((事故データ!$O$4:$O$364=$C$129)*(事故データ!$AO$4:$AO$364=$C163)*(事故データ!$AH$4:$AH$364=J$159)*(事故データ!$V$4:$V$364=1))</f>
        <v>0</v>
      </c>
      <c r="K163" s="869">
        <f>SUMPRODUCT((事故データ!$O$4:$O$364=$C$129)*(事故データ!$AO$4:$AO$364=$C163)*(事故データ!$AH$4:$AH$364=K$159)*(事故データ!$V$4:$V$364=1))</f>
        <v>0</v>
      </c>
      <c r="L163" s="773">
        <f>SUMPRODUCT((事故データ!$O$4:$O$364=$C$129)*(事故データ!$AO$4:$AO$364=$C163)*(事故データ!$AH$4:$AH$364=L$159)*(事故データ!$V$4:$V$364=1))</f>
        <v>0</v>
      </c>
      <c r="M163" s="845">
        <f>SUMPRODUCT((事故データ!$AO$4:$AO$364=$C163)*(事故データ!$AW$4:$AW$364=1)*(事故データ!$V$4:$V$364=1))</f>
        <v>0</v>
      </c>
      <c r="N163" s="749" t="str">
        <f t="shared" si="36"/>
        <v>前部右角</v>
      </c>
      <c r="O163" s="422">
        <f ca="1">SUMPRODUCT((事故データ!$O$4:$O$364=$C$129)*(事故データ!$AO$4:$AO$364=N$159)*(事故データ!$AT$4:$AT$364=$N163)*(事故データ!$AH$4:$AH$364=P$157)*(事故データ!$V$4:$V$364=1))</f>
        <v>0</v>
      </c>
      <c r="P163" s="858">
        <f ca="1">SUMPRODUCT((事故データ!$O$4:$O$364=$C$129)*(事故データ!$AO$4:$AO$364=N$159)*(事故データ!$AT$4:$AT$364=$N163)*(事故データ!$AW$4:$AW$364=1)*(事故データ!$AH$4:$AH$364=P$157)*(事故データ!$V$4:$V$364=1))</f>
        <v>0</v>
      </c>
      <c r="Q163" s="298"/>
      <c r="R163" s="311"/>
      <c r="S163" s="298"/>
      <c r="T163" s="304"/>
      <c r="U163" s="298"/>
      <c r="V163" s="298"/>
      <c r="W163" s="298"/>
      <c r="Y163" s="502">
        <v>5</v>
      </c>
      <c r="Z163" s="804" t="s">
        <v>1412</v>
      </c>
      <c r="AF163" s="355" t="str">
        <f>項目入力!X12</f>
        <v>出会い頭</v>
      </c>
      <c r="AG163" s="536">
        <f>SUMPRODUCT((事故データ!$AO$4:$AO$364=$AF163)*(事故データ!$V$4:$V$364=1))</f>
        <v>0</v>
      </c>
      <c r="AH163" s="870">
        <f t="shared" si="39"/>
        <v>0</v>
      </c>
      <c r="AI163" s="870">
        <f t="shared" si="40"/>
        <v>0</v>
      </c>
      <c r="AJ163" s="871">
        <f t="shared" si="41"/>
        <v>0</v>
      </c>
      <c r="AK163" s="537">
        <f t="shared" si="42"/>
        <v>0</v>
      </c>
      <c r="AL163" s="872">
        <f>SUMPRODUCT((事故データ!$AO$4:$AO$364=$AF163)*(事故データ!$AH$4:$AH$364=AL$158)*(事故データ!$V$4:$V$364=1))</f>
        <v>0</v>
      </c>
      <c r="AM163" s="873">
        <f>SUMPRODUCT((事故データ!$AO$4:$AO$364=$AF163)*(事故データ!$AH$4:$AH$364=AL$158)*(事故データ!$AK$4:$AK$364=1)*(事故データ!$V$4:$V$364=1))</f>
        <v>0</v>
      </c>
      <c r="AN163" s="870">
        <f>SUMPRODUCT((事故データ!$AO$4:$AO$364=$AF163)*(事故データ!$AH$4:$AH$364=AL$158)*(事故データ!$AK$4:$AK$364=2)*(事故データ!$V$4:$V$364=1))</f>
        <v>0</v>
      </c>
      <c r="AO163" s="871">
        <f>SUMPRODUCT((事故データ!$AO$4:$AO$364=$AF163)*(事故データ!$AH$4:$AH$364=AL$158)*(事故データ!$AW$4:$AW$364=1)*(事故データ!$V$4:$V$364=1))</f>
        <v>0</v>
      </c>
      <c r="AP163" s="537">
        <f>SUMPRODUCT((事故データ!$AO$4:$AO$364=$AF163)*(事故データ!$AH$4:$AH$364=AL$158)*(事故データ!$AX$4:$AX$364=1)*(事故データ!$V$4:$V$364=1))</f>
        <v>0</v>
      </c>
      <c r="AQ163" s="872">
        <f>SUMPRODUCT((事故データ!$AO$4:$AO$364=$AF163)*(事故データ!$AH$4:$AH$364=AQ$158)*(事故データ!$V$4:$V$364=1))</f>
        <v>0</v>
      </c>
      <c r="AR163" s="873">
        <f>SUMPRODUCT((事故データ!$AO$4:$AO$364=$AF163)*(事故データ!$AH$4:$AH$364=AQ$158)*(事故データ!$AK$4:$AK$364=1)*(事故データ!$V$4:$V$364=1))</f>
        <v>0</v>
      </c>
      <c r="AS163" s="870">
        <f>SUMPRODUCT((事故データ!$AO$4:$AO$364=$AF163)*(事故データ!$AH$4:$AH$364=AQ$158)*(事故データ!$AK$4:$AK$364=2)*(事故データ!$V$4:$V$364=1))</f>
        <v>0</v>
      </c>
      <c r="AT163" s="871">
        <f>SUMPRODUCT((事故データ!$AO$4:$AO$364=$AF163)*(事故データ!$AH$4:$AH$364=AQ$158)*(事故データ!$AW$4:$AW$364=1)*(事故データ!$V$4:$V$364=1))</f>
        <v>0</v>
      </c>
      <c r="AU163" s="537">
        <f>SUMPRODUCT((事故データ!$AO$4:$AO$364=$AF163)*(事故データ!$AH$4:$AH$364=AQ$158)*(事故データ!$AX$4:$AX$364=1)*(事故データ!$V$4:$V$364=1))</f>
        <v>0</v>
      </c>
      <c r="AV163" s="872">
        <f>SUMPRODUCT((事故データ!$AO$4:$AO$364=$AF163)*(事故データ!$AH$4:$AH$364=AV$158)*(事故データ!$V$4:$V$364=1))</f>
        <v>0</v>
      </c>
      <c r="AW163" s="873">
        <f>SUMPRODUCT((事故データ!$AO$4:$AO$364=$AF163)*(事故データ!$AH$4:$AH$364=AV$158)*(事故データ!$AK$4:$AK$364=1)*(事故データ!$V$4:$V$364=1))</f>
        <v>0</v>
      </c>
      <c r="AX163" s="870">
        <f>SUMPRODUCT((事故データ!$AO$4:$AO$364=$AF163)*(事故データ!$AH$4:$AH$364=AV$158)*(事故データ!$AK$4:$AK$364=2)*(事故データ!$V$4:$V$364=1))</f>
        <v>0</v>
      </c>
      <c r="AY163" s="871">
        <f>SUMPRODUCT((事故データ!$AO$4:$AO$364=$AF163)*(事故データ!$AH$4:$AH$364=AV$158)*(事故データ!$AW$4:$AW$364=1)*(事故データ!$V$4:$V$364=1))</f>
        <v>0</v>
      </c>
      <c r="AZ163" s="537">
        <f>SUMPRODUCT((事故データ!$AO$4:$AO$364=$AF163)*(事故データ!$AH$4:$AH$364=AV$158)*(事故データ!$AX$4:$AX$364=1)*(事故データ!$V$4:$V$364=1))</f>
        <v>0</v>
      </c>
      <c r="BA163" s="872">
        <f>SUMPRODUCT((事故データ!$AO$4:$AO$364=$AF163)*(事故データ!$AH$4:$AH$364=BA$158)*(事故データ!$V$4:$V$364=1))</f>
        <v>0</v>
      </c>
      <c r="BB163" s="873">
        <f>SUMPRODUCT((事故データ!$AO$4:$AO$364=$AF163)*(事故データ!$AH$4:$AH$364=BA$158)*(事故データ!$AK$4:$AK$364=1)*(事故データ!$V$4:$V$364=1))</f>
        <v>0</v>
      </c>
      <c r="BC163" s="870">
        <f>SUMPRODUCT((事故データ!$AO$4:$AO$364=$AF163)*(事故データ!$AH$4:$AH$364=BA$158)*(事故データ!$AK$4:$AK$364=2)*(事故データ!$V$4:$V$364=1))</f>
        <v>0</v>
      </c>
      <c r="BD163" s="871">
        <f>SUMPRODUCT((事故データ!$AO$4:$AO$364=$AF163)*(事故データ!$AH$4:$AH$364=BA$158)*(事故データ!$AW$4:$AW$364=1)*(事故データ!$V$4:$V$364=1))</f>
        <v>0</v>
      </c>
      <c r="BE163" s="537">
        <f>SUMPRODUCT((事故データ!$AO$4:$AO$364=$AF163)*(事故データ!$AH$4:$AH$364=BA$158)*(事故データ!$AX$4:$AX$364=1)*(事故データ!$V$4:$V$364=1))</f>
        <v>0</v>
      </c>
      <c r="BF163" s="872">
        <f>SUMPRODUCT((事故データ!$AO$4:$AO$364=$AF163)*(事故データ!$AH$4:$AH$364=BF$158)*(事故データ!$V$4:$V$364=1))</f>
        <v>0</v>
      </c>
      <c r="BG163" s="873">
        <f>SUMPRODUCT((事故データ!$AO$4:$AO$364=$AF163)*(事故データ!$AH$4:$AH$364=BF$158)*(事故データ!$AK$4:$AK$364=1)*(事故データ!$V$4:$V$364=1))</f>
        <v>0</v>
      </c>
      <c r="BH163" s="874">
        <f>SUMPRODUCT((事故データ!$AO$4:$AO$364=$AF163)*(事故データ!$AH$4:$AH$364=BF$158)*(事故データ!$AK$4:$AK$364=2)*(事故データ!$V$4:$V$364=1))</f>
        <v>0</v>
      </c>
      <c r="BI163" s="875">
        <f>SUMPRODUCT((事故データ!$AO$4:$AO$364=$AF163)*(事故データ!$AH$4:$AH$364=BF$158)*(事故データ!$AW$4:$AW$364=1)*(事故データ!$V$4:$V$364=1))</f>
        <v>0</v>
      </c>
      <c r="BJ163" s="876">
        <f>SUMPRODUCT((事故データ!$AO$4:$AO$364=$AF163)*(事故データ!$AH$4:$AH$364=BF$158)*(事故データ!$AX$4:$AX$364=1)*(事故データ!$V$4:$V$364=1))</f>
        <v>0</v>
      </c>
      <c r="BK163" s="872">
        <f>SUMPRODUCT((事故データ!$AO$4:$AO$364=$AF163)*(事故データ!$AH$4:$AH$364=BK$158)*(事故データ!$V$4:$V$364=1))</f>
        <v>0</v>
      </c>
      <c r="BL163" s="873">
        <f>SUMPRODUCT((事故データ!$AO$4:$AO$364=$AF163)*(事故データ!$AH$4:$AH$364=BK$158)*(事故データ!$AK$4:$AK$364=1)*(事故データ!$V$4:$V$364=1))</f>
        <v>0</v>
      </c>
      <c r="BM163" s="874">
        <f>SUMPRODUCT((事故データ!$AO$4:$AO$364=$AF163)*(事故データ!$AH$4:$AH$364=BK$158)*(事故データ!$AK$4:$AK$364=2)*(事故データ!$V$4:$V$364=1))</f>
        <v>0</v>
      </c>
      <c r="BN163" s="875">
        <f>SUMPRODUCT((事故データ!$AO$4:$AO$364=$AF163)*(事故データ!$AH$4:$AH$364=BK$158)*(事故データ!$AW$4:$AW$364=1)*(事故データ!$V$4:$V$364=1))</f>
        <v>0</v>
      </c>
      <c r="BO163" s="876">
        <f>SUMPRODUCT((事故データ!$AO$4:$AO$364=$AF163)*(事故データ!$AH$4:$AH$364=BK$158)*(事故データ!$AX$4:$AX$364=1)*(事故データ!$V$4:$V$364=1))</f>
        <v>0</v>
      </c>
      <c r="BP163" s="872">
        <f>SUMPRODUCT((事故データ!$AO$4:$AO$364=$AF163)*(事故データ!$AH$4:$AH$364=BP$158)*(事故データ!$V$4:$V$364=1))</f>
        <v>0</v>
      </c>
      <c r="BQ163" s="873">
        <f>SUMPRODUCT((事故データ!$AO$4:$AO$364=$AF163)*(事故データ!$AH$4:$AH$364=BP$158)*(事故データ!$AK$4:$AK$364=1)*(事故データ!$V$4:$V$364=1))</f>
        <v>0</v>
      </c>
      <c r="BR163" s="874">
        <f>SUMPRODUCT((事故データ!$AO$4:$AO$364=$AF163)*(事故データ!$AH$4:$AH$364=BP$158)*(事故データ!$AK$4:$AK$364=2)*(事故データ!$V$4:$V$364=1))</f>
        <v>0</v>
      </c>
      <c r="BS163" s="877">
        <f>SUMPRODUCT((事故データ!$AO$4:$AO$364=$AF163)*(事故データ!$AH$4:$AH$364=BP$158)*(事故データ!$AW$4:$AW$364=1)*(事故データ!$V$4:$V$364=1))</f>
        <v>0</v>
      </c>
      <c r="BT163" s="878">
        <f>SUMPRODUCT((事故データ!$AO$4:$AO$364=$AF163)*(事故データ!$AH$4:$AH$364=BP$158)*(事故データ!$AX$4:$AX$364=1)*(事故データ!$V$4:$V$364=1))</f>
        <v>0</v>
      </c>
      <c r="BU163" s="872">
        <f>SUMPRODUCT((事故データ!$AO$4:$AO$364=$AF163)*(事故データ!$AH$4:$AH$364=BU$158)*(事故データ!$V$4:$V$364=1))</f>
        <v>0</v>
      </c>
      <c r="BV163" s="873">
        <f>SUMPRODUCT((事故データ!$AO$4:$AO$364=$AF163)*(事故データ!$AH$4:$AH$364=BU$158)*(事故データ!$AK$4:$AK$364=1)*(事故データ!$V$4:$V$364=1))</f>
        <v>0</v>
      </c>
      <c r="BW163" s="874">
        <f>SUMPRODUCT((事故データ!$AO$4:$AO$364=$AF163)*(事故データ!$AH$4:$AH$364=BU$158)*(事故データ!$AK$4:$AK$364=2)*(事故データ!$V$4:$V$364=1))</f>
        <v>0</v>
      </c>
      <c r="BX163" s="875">
        <f>SUMPRODUCT((事故データ!$AO$4:$AO$364=$AF163)*(事故データ!$AH$4:$AH$364=BU$158)*(事故データ!$AW$4:$AW$364=1)*(事故データ!$V$4:$V$364=1))</f>
        <v>0</v>
      </c>
      <c r="BY163" s="876">
        <f>SUMPRODUCT((事故データ!$AO$4:$AO$364=$AF163)*(事故データ!$AH$4:$AH$364=BU$158)*(事故データ!$AX$4:$AX$364=1)*(事故データ!$V$4:$V$364=1))</f>
        <v>0</v>
      </c>
    </row>
    <row r="164" spans="1:77">
      <c r="A164" s="325"/>
      <c r="B164" s="590">
        <v>4</v>
      </c>
      <c r="C164" s="769" t="str">
        <f>項目入力!X13</f>
        <v>右折時</v>
      </c>
      <c r="D164" s="770">
        <f t="shared" si="35"/>
        <v>0</v>
      </c>
      <c r="E164" s="771">
        <f>SUMPRODUCT((事故データ!$O$4:$O$364=$C$129)*(事故データ!$AO$4:$AO$364=$C164)*(事故データ!$AH$4:$AH$364=E$159)*(事故データ!$V$4:$V$364=1))</f>
        <v>0</v>
      </c>
      <c r="F164" s="772">
        <f>SUMPRODUCT((事故データ!$O$4:$O$364=$C$129)*(事故データ!$AO$4:$AO$364=$C164)*(事故データ!$AH$4:$AH$364=F$159)*(事故データ!$V$4:$V$364=1))</f>
        <v>0</v>
      </c>
      <c r="G164" s="772">
        <f>SUMPRODUCT((事故データ!$O$4:$O$364=$C$129)*(事故データ!$AO$4:$AO$364=$C164)*(事故データ!$AH$4:$AH$364=G$159)*(事故データ!$V$4:$V$364=1))</f>
        <v>0</v>
      </c>
      <c r="H164" s="772">
        <f>SUMPRODUCT((事故データ!$O$4:$O$364=$C$129)*(事故データ!$AO$4:$AO$364=$C164)*(事故データ!$AH$4:$AH$364=H$159)*(事故データ!$V$4:$V$364=1))</f>
        <v>0</v>
      </c>
      <c r="I164" s="869">
        <f>SUMPRODUCT((事故データ!$O$4:$O$364=$C$129)*(事故データ!$AO$4:$AO$364=$C164)*(事故データ!$AH$4:$AH$364=I$159)*(事故データ!$V$4:$V$364=1))</f>
        <v>0</v>
      </c>
      <c r="J164" s="869">
        <f>SUMPRODUCT((事故データ!$O$4:$O$364=$C$129)*(事故データ!$AO$4:$AO$364=$C164)*(事故データ!$AH$4:$AH$364=J$159)*(事故データ!$V$4:$V$364=1))</f>
        <v>0</v>
      </c>
      <c r="K164" s="869">
        <f>SUMPRODUCT((事故データ!$O$4:$O$364=$C$129)*(事故データ!$AO$4:$AO$364=$C164)*(事故データ!$AH$4:$AH$364=K$159)*(事故データ!$V$4:$V$364=1))</f>
        <v>0</v>
      </c>
      <c r="L164" s="773">
        <f>SUMPRODUCT((事故データ!$O$4:$O$364=$C$129)*(事故データ!$AO$4:$AO$364=$C164)*(事故データ!$AH$4:$AH$364=L$159)*(事故データ!$V$4:$V$364=1))</f>
        <v>0</v>
      </c>
      <c r="M164" s="845">
        <f>SUMPRODUCT((事故データ!$AO$4:$AO$364=$C164)*(事故データ!$AW$4:$AW$364=1)*(事故データ!$V$4:$V$364=1))</f>
        <v>0</v>
      </c>
      <c r="N164" s="749" t="str">
        <f t="shared" si="36"/>
        <v>後部左角</v>
      </c>
      <c r="O164" s="422">
        <f ca="1">SUMPRODUCT((事故データ!$O$4:$O$364=$C$129)*(事故データ!$AO$4:$AO$364=N$159)*(事故データ!$AT$4:$AT$364=$N164)*(事故データ!$AH$4:$AH$364=P$157)*(事故データ!$V$4:$V$364=1))</f>
        <v>0</v>
      </c>
      <c r="P164" s="858">
        <f ca="1">SUMPRODUCT((事故データ!$O$4:$O$364=$C$129)*(事故データ!$AO$4:$AO$364=N$159)*(事故データ!$AT$4:$AT$364=$N164)*(事故データ!$AW$4:$AW$364=1)*(事故データ!$AH$4:$AH$364=P$157)*(事故データ!$V$4:$V$364=1))</f>
        <v>0</v>
      </c>
      <c r="Q164" s="298"/>
      <c r="R164" s="299">
        <f ca="1">O168</f>
        <v>0</v>
      </c>
      <c r="S164" s="298"/>
      <c r="T164" s="307">
        <f ca="1">O171</f>
        <v>0</v>
      </c>
      <c r="U164" s="298"/>
      <c r="V164" s="298"/>
      <c r="W164" s="298"/>
      <c r="Y164" s="502">
        <v>10</v>
      </c>
      <c r="Z164" s="802" t="s">
        <v>1409</v>
      </c>
      <c r="AF164" s="355" t="str">
        <f>項目入力!X13</f>
        <v>右折時</v>
      </c>
      <c r="AG164" s="536">
        <f>SUMPRODUCT((事故データ!$AO$4:$AO$364=$AF164)*(事故データ!$V$4:$V$364=1))</f>
        <v>0</v>
      </c>
      <c r="AH164" s="870">
        <f t="shared" si="39"/>
        <v>0</v>
      </c>
      <c r="AI164" s="870">
        <f t="shared" si="40"/>
        <v>0</v>
      </c>
      <c r="AJ164" s="871">
        <f t="shared" si="41"/>
        <v>0</v>
      </c>
      <c r="AK164" s="537">
        <f t="shared" si="42"/>
        <v>0</v>
      </c>
      <c r="AL164" s="872">
        <f>SUMPRODUCT((事故データ!$AO$4:$AO$364=$AF164)*(事故データ!$AH$4:$AH$364=AL$158)*(事故データ!$V$4:$V$364=1))</f>
        <v>0</v>
      </c>
      <c r="AM164" s="873">
        <f>SUMPRODUCT((事故データ!$AO$4:$AO$364=$AF164)*(事故データ!$AH$4:$AH$364=AL$158)*(事故データ!$AK$4:$AK$364=1)*(事故データ!$V$4:$V$364=1))</f>
        <v>0</v>
      </c>
      <c r="AN164" s="870">
        <f>SUMPRODUCT((事故データ!$AO$4:$AO$364=$AF164)*(事故データ!$AH$4:$AH$364=AL$158)*(事故データ!$AK$4:$AK$364=2)*(事故データ!$V$4:$V$364=1))</f>
        <v>0</v>
      </c>
      <c r="AO164" s="871">
        <f>SUMPRODUCT((事故データ!$AO$4:$AO$364=$AF164)*(事故データ!$AH$4:$AH$364=AL$158)*(事故データ!$AW$4:$AW$364=1)*(事故データ!$V$4:$V$364=1))</f>
        <v>0</v>
      </c>
      <c r="AP164" s="537">
        <f>SUMPRODUCT((事故データ!$AO$4:$AO$364=$AF164)*(事故データ!$AH$4:$AH$364=AL$158)*(事故データ!$AX$4:$AX$364=1)*(事故データ!$V$4:$V$364=1))</f>
        <v>0</v>
      </c>
      <c r="AQ164" s="872">
        <f>SUMPRODUCT((事故データ!$AO$4:$AO$364=$AF164)*(事故データ!$AH$4:$AH$364=AQ$158)*(事故データ!$V$4:$V$364=1))</f>
        <v>0</v>
      </c>
      <c r="AR164" s="873">
        <f>SUMPRODUCT((事故データ!$AO$4:$AO$364=$AF164)*(事故データ!$AH$4:$AH$364=AQ$158)*(事故データ!$AK$4:$AK$364=1)*(事故データ!$V$4:$V$364=1))</f>
        <v>0</v>
      </c>
      <c r="AS164" s="870">
        <f>SUMPRODUCT((事故データ!$AO$4:$AO$364=$AF164)*(事故データ!$AH$4:$AH$364=AQ$158)*(事故データ!$AK$4:$AK$364=2)*(事故データ!$V$4:$V$364=1))</f>
        <v>0</v>
      </c>
      <c r="AT164" s="871">
        <f>SUMPRODUCT((事故データ!$AO$4:$AO$364=$AF164)*(事故データ!$AH$4:$AH$364=AQ$158)*(事故データ!$AW$4:$AW$364=1)*(事故データ!$V$4:$V$364=1))</f>
        <v>0</v>
      </c>
      <c r="AU164" s="537">
        <f>SUMPRODUCT((事故データ!$AO$4:$AO$364=$AF164)*(事故データ!$AH$4:$AH$364=AQ$158)*(事故データ!$AX$4:$AX$364=1)*(事故データ!$V$4:$V$364=1))</f>
        <v>0</v>
      </c>
      <c r="AV164" s="872">
        <f>SUMPRODUCT((事故データ!$AO$4:$AO$364=$AF164)*(事故データ!$AH$4:$AH$364=AV$158)*(事故データ!$V$4:$V$364=1))</f>
        <v>0</v>
      </c>
      <c r="AW164" s="873">
        <f>SUMPRODUCT((事故データ!$AO$4:$AO$364=$AF164)*(事故データ!$AH$4:$AH$364=AV$158)*(事故データ!$AK$4:$AK$364=1)*(事故データ!$V$4:$V$364=1))</f>
        <v>0</v>
      </c>
      <c r="AX164" s="870">
        <f>SUMPRODUCT((事故データ!$AO$4:$AO$364=$AF164)*(事故データ!$AH$4:$AH$364=AV$158)*(事故データ!$AK$4:$AK$364=2)*(事故データ!$V$4:$V$364=1))</f>
        <v>0</v>
      </c>
      <c r="AY164" s="871">
        <f>SUMPRODUCT((事故データ!$AO$4:$AO$364=$AF164)*(事故データ!$AH$4:$AH$364=AV$158)*(事故データ!$AW$4:$AW$364=1)*(事故データ!$V$4:$V$364=1))</f>
        <v>0</v>
      </c>
      <c r="AZ164" s="537">
        <f>SUMPRODUCT((事故データ!$AO$4:$AO$364=$AF164)*(事故データ!$AH$4:$AH$364=AV$158)*(事故データ!$AX$4:$AX$364=1)*(事故データ!$V$4:$V$364=1))</f>
        <v>0</v>
      </c>
      <c r="BA164" s="872">
        <f>SUMPRODUCT((事故データ!$AO$4:$AO$364=$AF164)*(事故データ!$AH$4:$AH$364=BA$158)*(事故データ!$V$4:$V$364=1))</f>
        <v>0</v>
      </c>
      <c r="BB164" s="873">
        <f>SUMPRODUCT((事故データ!$AO$4:$AO$364=$AF164)*(事故データ!$AH$4:$AH$364=BA$158)*(事故データ!$AK$4:$AK$364=1)*(事故データ!$V$4:$V$364=1))</f>
        <v>0</v>
      </c>
      <c r="BC164" s="870">
        <f>SUMPRODUCT((事故データ!$AO$4:$AO$364=$AF164)*(事故データ!$AH$4:$AH$364=BA$158)*(事故データ!$AK$4:$AK$364=2)*(事故データ!$V$4:$V$364=1))</f>
        <v>0</v>
      </c>
      <c r="BD164" s="871">
        <f>SUMPRODUCT((事故データ!$AO$4:$AO$364=$AF164)*(事故データ!$AH$4:$AH$364=BA$158)*(事故データ!$AW$4:$AW$364=1)*(事故データ!$V$4:$V$364=1))</f>
        <v>0</v>
      </c>
      <c r="BE164" s="537">
        <f>SUMPRODUCT((事故データ!$AO$4:$AO$364=$AF164)*(事故データ!$AH$4:$AH$364=BA$158)*(事故データ!$AX$4:$AX$364=1)*(事故データ!$V$4:$V$364=1))</f>
        <v>0</v>
      </c>
      <c r="BF164" s="872">
        <f>SUMPRODUCT((事故データ!$AO$4:$AO$364=$AF164)*(事故データ!$AH$4:$AH$364=BF$158)*(事故データ!$V$4:$V$364=1))</f>
        <v>0</v>
      </c>
      <c r="BG164" s="873">
        <f>SUMPRODUCT((事故データ!$AO$4:$AO$364=$AF164)*(事故データ!$AH$4:$AH$364=BF$158)*(事故データ!$AK$4:$AK$364=1)*(事故データ!$V$4:$V$364=1))</f>
        <v>0</v>
      </c>
      <c r="BH164" s="874">
        <f>SUMPRODUCT((事故データ!$AO$4:$AO$364=$AF164)*(事故データ!$AH$4:$AH$364=BF$158)*(事故データ!$AK$4:$AK$364=2)*(事故データ!$V$4:$V$364=1))</f>
        <v>0</v>
      </c>
      <c r="BI164" s="875">
        <f>SUMPRODUCT((事故データ!$AO$4:$AO$364=$AF164)*(事故データ!$AH$4:$AH$364=BF$158)*(事故データ!$AW$4:$AW$364=1)*(事故データ!$V$4:$V$364=1))</f>
        <v>0</v>
      </c>
      <c r="BJ164" s="876">
        <f>SUMPRODUCT((事故データ!$AO$4:$AO$364=$AF164)*(事故データ!$AH$4:$AH$364=BF$158)*(事故データ!$AX$4:$AX$364=1)*(事故データ!$V$4:$V$364=1))</f>
        <v>0</v>
      </c>
      <c r="BK164" s="872">
        <f>SUMPRODUCT((事故データ!$AO$4:$AO$364=$AF164)*(事故データ!$AH$4:$AH$364=BK$158)*(事故データ!$V$4:$V$364=1))</f>
        <v>0</v>
      </c>
      <c r="BL164" s="873">
        <f>SUMPRODUCT((事故データ!$AO$4:$AO$364=$AF164)*(事故データ!$AH$4:$AH$364=BK$158)*(事故データ!$AK$4:$AK$364=1)*(事故データ!$V$4:$V$364=1))</f>
        <v>0</v>
      </c>
      <c r="BM164" s="874">
        <f>SUMPRODUCT((事故データ!$AO$4:$AO$364=$AF164)*(事故データ!$AH$4:$AH$364=BK$158)*(事故データ!$AK$4:$AK$364=2)*(事故データ!$V$4:$V$364=1))</f>
        <v>0</v>
      </c>
      <c r="BN164" s="875">
        <f>SUMPRODUCT((事故データ!$AO$4:$AO$364=$AF164)*(事故データ!$AH$4:$AH$364=BK$158)*(事故データ!$AW$4:$AW$364=1)*(事故データ!$V$4:$V$364=1))</f>
        <v>0</v>
      </c>
      <c r="BO164" s="876">
        <f>SUMPRODUCT((事故データ!$AO$4:$AO$364=$AF164)*(事故データ!$AH$4:$AH$364=BK$158)*(事故データ!$AX$4:$AX$364=1)*(事故データ!$V$4:$V$364=1))</f>
        <v>0</v>
      </c>
      <c r="BP164" s="872">
        <f>SUMPRODUCT((事故データ!$AO$4:$AO$364=$AF164)*(事故データ!$AH$4:$AH$364=BP$158)*(事故データ!$V$4:$V$364=1))</f>
        <v>0</v>
      </c>
      <c r="BQ164" s="873">
        <f>SUMPRODUCT((事故データ!$AO$4:$AO$364=$AF164)*(事故データ!$AH$4:$AH$364=BP$158)*(事故データ!$AK$4:$AK$364=1)*(事故データ!$V$4:$V$364=1))</f>
        <v>0</v>
      </c>
      <c r="BR164" s="874">
        <f>SUMPRODUCT((事故データ!$AO$4:$AO$364=$AF164)*(事故データ!$AH$4:$AH$364=BP$158)*(事故データ!$AK$4:$AK$364=2)*(事故データ!$V$4:$V$364=1))</f>
        <v>0</v>
      </c>
      <c r="BS164" s="877">
        <f>SUMPRODUCT((事故データ!$AO$4:$AO$364=$AF164)*(事故データ!$AH$4:$AH$364=BP$158)*(事故データ!$AW$4:$AW$364=1)*(事故データ!$V$4:$V$364=1))</f>
        <v>0</v>
      </c>
      <c r="BT164" s="878">
        <f>SUMPRODUCT((事故データ!$AO$4:$AO$364=$AF164)*(事故データ!$AH$4:$AH$364=BP$158)*(事故データ!$AX$4:$AX$364=1)*(事故データ!$V$4:$V$364=1))</f>
        <v>0</v>
      </c>
      <c r="BU164" s="872">
        <f>SUMPRODUCT((事故データ!$AO$4:$AO$364=$AF164)*(事故データ!$AH$4:$AH$364=BU$158)*(事故データ!$V$4:$V$364=1))</f>
        <v>0</v>
      </c>
      <c r="BV164" s="873">
        <f>SUMPRODUCT((事故データ!$AO$4:$AO$364=$AF164)*(事故データ!$AH$4:$AH$364=BU$158)*(事故データ!$AK$4:$AK$364=1)*(事故データ!$V$4:$V$364=1))</f>
        <v>0</v>
      </c>
      <c r="BW164" s="874">
        <f>SUMPRODUCT((事故データ!$AO$4:$AO$364=$AF164)*(事故データ!$AH$4:$AH$364=BU$158)*(事故データ!$AK$4:$AK$364=2)*(事故データ!$V$4:$V$364=1))</f>
        <v>0</v>
      </c>
      <c r="BX164" s="875">
        <f>SUMPRODUCT((事故データ!$AO$4:$AO$364=$AF164)*(事故データ!$AH$4:$AH$364=BU$158)*(事故データ!$AW$4:$AW$364=1)*(事故データ!$V$4:$V$364=1))</f>
        <v>0</v>
      </c>
      <c r="BY164" s="876">
        <f>SUMPRODUCT((事故データ!$AO$4:$AO$364=$AF164)*(事故データ!$AH$4:$AH$364=BU$158)*(事故データ!$AX$4:$AX$364=1)*(事故データ!$V$4:$V$364=1))</f>
        <v>0</v>
      </c>
    </row>
    <row r="165" spans="1:77">
      <c r="A165" s="325"/>
      <c r="B165" s="590">
        <v>5</v>
      </c>
      <c r="C165" s="769" t="str">
        <f>項目入力!X14</f>
        <v>左折時</v>
      </c>
      <c r="D165" s="770">
        <f t="shared" si="35"/>
        <v>4</v>
      </c>
      <c r="E165" s="771">
        <f>SUMPRODUCT((事故データ!$O$4:$O$364=$C$129)*(事故データ!$AO$4:$AO$364=$C165)*(事故データ!$AH$4:$AH$364=E$159)*(事故データ!$V$4:$V$364=1))</f>
        <v>1</v>
      </c>
      <c r="F165" s="772">
        <f>SUMPRODUCT((事故データ!$O$4:$O$364=$C$129)*(事故データ!$AO$4:$AO$364=$C165)*(事故データ!$AH$4:$AH$364=F$159)*(事故データ!$V$4:$V$364=1))</f>
        <v>1</v>
      </c>
      <c r="G165" s="772">
        <f>SUMPRODUCT((事故データ!$O$4:$O$364=$C$129)*(事故データ!$AO$4:$AO$364=$C165)*(事故データ!$AH$4:$AH$364=G$159)*(事故データ!$V$4:$V$364=1))</f>
        <v>1</v>
      </c>
      <c r="H165" s="772">
        <f>SUMPRODUCT((事故データ!$O$4:$O$364=$C$129)*(事故データ!$AO$4:$AO$364=$C165)*(事故データ!$AH$4:$AH$364=H$159)*(事故データ!$V$4:$V$364=1))</f>
        <v>0</v>
      </c>
      <c r="I165" s="869">
        <f>SUMPRODUCT((事故データ!$O$4:$O$364=$C$129)*(事故データ!$AO$4:$AO$364=$C165)*(事故データ!$AH$4:$AH$364=I$159)*(事故データ!$V$4:$V$364=1))</f>
        <v>0</v>
      </c>
      <c r="J165" s="869">
        <f>SUMPRODUCT((事故データ!$O$4:$O$364=$C$129)*(事故データ!$AO$4:$AO$364=$C165)*(事故データ!$AH$4:$AH$364=J$159)*(事故データ!$V$4:$V$364=1))</f>
        <v>1</v>
      </c>
      <c r="K165" s="869">
        <f>SUMPRODUCT((事故データ!$O$4:$O$364=$C$129)*(事故データ!$AO$4:$AO$364=$C165)*(事故データ!$AH$4:$AH$364=K$159)*(事故データ!$V$4:$V$364=1))</f>
        <v>0</v>
      </c>
      <c r="L165" s="773">
        <f>SUMPRODUCT((事故データ!$O$4:$O$364=$C$129)*(事故データ!$AO$4:$AO$364=$C165)*(事故データ!$AH$4:$AH$364=L$159)*(事故データ!$V$4:$V$364=1))</f>
        <v>0</v>
      </c>
      <c r="M165" s="845">
        <f>SUMPRODUCT((事故データ!$AO$4:$AO$364=$C165)*(事故データ!$AW$4:$AW$364=1)*(事故データ!$V$4:$V$364=1))</f>
        <v>2</v>
      </c>
      <c r="N165" s="749" t="str">
        <f t="shared" si="36"/>
        <v>後部</v>
      </c>
      <c r="O165" s="422">
        <f ca="1">SUMPRODUCT((事故データ!$O$4:$O$364=$C$129)*(事故データ!$AO$4:$AO$364=N$159)*(事故データ!$AT$4:$AT$364=$N165)*(事故データ!$AH$4:$AH$364=P$157)*(事故データ!$V$4:$V$364=1))</f>
        <v>0</v>
      </c>
      <c r="P165" s="858">
        <f ca="1">SUMPRODUCT((事故データ!$O$4:$O$364=$C$129)*(事故データ!$AO$4:$AO$364=N$159)*(事故データ!$AT$4:$AT$364=$N165)*(事故データ!$AW$4:$AW$364=1)*(事故データ!$AH$4:$AH$364=P$157)*(事故データ!$V$4:$V$364=1))</f>
        <v>0</v>
      </c>
      <c r="Q165" s="298"/>
      <c r="R165" s="299"/>
      <c r="S165" s="298"/>
      <c r="T165" s="304"/>
      <c r="U165" s="298"/>
      <c r="V165" s="298"/>
      <c r="W165" s="298"/>
      <c r="Y165" s="502">
        <v>20</v>
      </c>
      <c r="Z165" s="802" t="s">
        <v>1410</v>
      </c>
      <c r="AF165" s="355" t="str">
        <f>項目入力!X14</f>
        <v>左折時</v>
      </c>
      <c r="AG165" s="536">
        <f>SUMPRODUCT((事故データ!$AO$4:$AO$364=$AF165)*(事故データ!$V$4:$V$364=1))</f>
        <v>4</v>
      </c>
      <c r="AH165" s="870">
        <f t="shared" si="39"/>
        <v>2</v>
      </c>
      <c r="AI165" s="870">
        <f t="shared" si="40"/>
        <v>2</v>
      </c>
      <c r="AJ165" s="871">
        <f t="shared" si="41"/>
        <v>2</v>
      </c>
      <c r="AK165" s="537">
        <f t="shared" si="42"/>
        <v>0</v>
      </c>
      <c r="AL165" s="872">
        <f>SUMPRODUCT((事故データ!$AO$4:$AO$364=$AF165)*(事故データ!$AH$4:$AH$364=AL$158)*(事故データ!$V$4:$V$364=1))</f>
        <v>1</v>
      </c>
      <c r="AM165" s="873">
        <f>SUMPRODUCT((事故データ!$AO$4:$AO$364=$AF165)*(事故データ!$AH$4:$AH$364=AL$158)*(事故データ!$AK$4:$AK$364=1)*(事故データ!$V$4:$V$364=1))</f>
        <v>1</v>
      </c>
      <c r="AN165" s="870">
        <f>SUMPRODUCT((事故データ!$AO$4:$AO$364=$AF165)*(事故データ!$AH$4:$AH$364=AL$158)*(事故データ!$AK$4:$AK$364=2)*(事故データ!$V$4:$V$364=1))</f>
        <v>0</v>
      </c>
      <c r="AO165" s="871">
        <f>SUMPRODUCT((事故データ!$AO$4:$AO$364=$AF165)*(事故データ!$AH$4:$AH$364=AL$158)*(事故データ!$AW$4:$AW$364=1)*(事故データ!$V$4:$V$364=1))</f>
        <v>1</v>
      </c>
      <c r="AP165" s="537">
        <f>SUMPRODUCT((事故データ!$AO$4:$AO$364=$AF165)*(事故データ!$AH$4:$AH$364=AL$158)*(事故データ!$AX$4:$AX$364=1)*(事故データ!$V$4:$V$364=1))</f>
        <v>0</v>
      </c>
      <c r="AQ165" s="872">
        <f>SUMPRODUCT((事故データ!$AO$4:$AO$364=$AF165)*(事故データ!$AH$4:$AH$364=AQ$158)*(事故データ!$V$4:$V$364=1))</f>
        <v>1</v>
      </c>
      <c r="AR165" s="873">
        <f>SUMPRODUCT((事故データ!$AO$4:$AO$364=$AF165)*(事故データ!$AH$4:$AH$364=AQ$158)*(事故データ!$AK$4:$AK$364=1)*(事故データ!$V$4:$V$364=1))</f>
        <v>0</v>
      </c>
      <c r="AS165" s="870">
        <f>SUMPRODUCT((事故データ!$AO$4:$AO$364=$AF165)*(事故データ!$AH$4:$AH$364=AQ$158)*(事故データ!$AK$4:$AK$364=2)*(事故データ!$V$4:$V$364=1))</f>
        <v>1</v>
      </c>
      <c r="AT165" s="871">
        <f>SUMPRODUCT((事故データ!$AO$4:$AO$364=$AF165)*(事故データ!$AH$4:$AH$364=AQ$158)*(事故データ!$AW$4:$AW$364=1)*(事故データ!$V$4:$V$364=1))</f>
        <v>1</v>
      </c>
      <c r="AU165" s="537">
        <f>SUMPRODUCT((事故データ!$AO$4:$AO$364=$AF165)*(事故データ!$AH$4:$AH$364=AQ$158)*(事故データ!$AX$4:$AX$364=1)*(事故データ!$V$4:$V$364=1))</f>
        <v>0</v>
      </c>
      <c r="AV165" s="872">
        <f>SUMPRODUCT((事故データ!$AO$4:$AO$364=$AF165)*(事故データ!$AH$4:$AH$364=AV$158)*(事故データ!$V$4:$V$364=1))</f>
        <v>1</v>
      </c>
      <c r="AW165" s="873">
        <f>SUMPRODUCT((事故データ!$AO$4:$AO$364=$AF165)*(事故データ!$AH$4:$AH$364=AV$158)*(事故データ!$AK$4:$AK$364=1)*(事故データ!$V$4:$V$364=1))</f>
        <v>1</v>
      </c>
      <c r="AX165" s="870">
        <f>SUMPRODUCT((事故データ!$AO$4:$AO$364=$AF165)*(事故データ!$AH$4:$AH$364=AV$158)*(事故データ!$AK$4:$AK$364=2)*(事故データ!$V$4:$V$364=1))</f>
        <v>0</v>
      </c>
      <c r="AY165" s="871">
        <f>SUMPRODUCT((事故データ!$AO$4:$AO$364=$AF165)*(事故データ!$AH$4:$AH$364=AV$158)*(事故データ!$AW$4:$AW$364=1)*(事故データ!$V$4:$V$364=1))</f>
        <v>0</v>
      </c>
      <c r="AZ165" s="537">
        <f>SUMPRODUCT((事故データ!$AO$4:$AO$364=$AF165)*(事故データ!$AH$4:$AH$364=AV$158)*(事故データ!$AX$4:$AX$364=1)*(事故データ!$V$4:$V$364=1))</f>
        <v>0</v>
      </c>
      <c r="BA165" s="872">
        <f>SUMPRODUCT((事故データ!$AO$4:$AO$364=$AF165)*(事故データ!$AH$4:$AH$364=BA$158)*(事故データ!$V$4:$V$364=1))</f>
        <v>0</v>
      </c>
      <c r="BB165" s="873">
        <f>SUMPRODUCT((事故データ!$AO$4:$AO$364=$AF165)*(事故データ!$AH$4:$AH$364=BA$158)*(事故データ!$AK$4:$AK$364=1)*(事故データ!$V$4:$V$364=1))</f>
        <v>0</v>
      </c>
      <c r="BC165" s="870">
        <f>SUMPRODUCT((事故データ!$AO$4:$AO$364=$AF165)*(事故データ!$AH$4:$AH$364=BA$158)*(事故データ!$AK$4:$AK$364=2)*(事故データ!$V$4:$V$364=1))</f>
        <v>0</v>
      </c>
      <c r="BD165" s="871">
        <f>SUMPRODUCT((事故データ!$AO$4:$AO$364=$AF165)*(事故データ!$AH$4:$AH$364=BA$158)*(事故データ!$AW$4:$AW$364=1)*(事故データ!$V$4:$V$364=1))</f>
        <v>0</v>
      </c>
      <c r="BE165" s="537">
        <f>SUMPRODUCT((事故データ!$AO$4:$AO$364=$AF165)*(事故データ!$AH$4:$AH$364=BA$158)*(事故データ!$AX$4:$AX$364=1)*(事故データ!$V$4:$V$364=1))</f>
        <v>0</v>
      </c>
      <c r="BF165" s="872">
        <f>SUMPRODUCT((事故データ!$AO$4:$AO$364=$AF165)*(事故データ!$AH$4:$AH$364=BF$158)*(事故データ!$V$4:$V$364=1))</f>
        <v>0</v>
      </c>
      <c r="BG165" s="873">
        <f>SUMPRODUCT((事故データ!$AO$4:$AO$364=$AF165)*(事故データ!$AH$4:$AH$364=BF$158)*(事故データ!$AK$4:$AK$364=1)*(事故データ!$V$4:$V$364=1))</f>
        <v>0</v>
      </c>
      <c r="BH165" s="874">
        <f>SUMPRODUCT((事故データ!$AO$4:$AO$364=$AF165)*(事故データ!$AH$4:$AH$364=BF$158)*(事故データ!$AK$4:$AK$364=2)*(事故データ!$V$4:$V$364=1))</f>
        <v>0</v>
      </c>
      <c r="BI165" s="875">
        <f>SUMPRODUCT((事故データ!$AO$4:$AO$364=$AF165)*(事故データ!$AH$4:$AH$364=BF$158)*(事故データ!$AW$4:$AW$364=1)*(事故データ!$V$4:$V$364=1))</f>
        <v>0</v>
      </c>
      <c r="BJ165" s="876">
        <f>SUMPRODUCT((事故データ!$AO$4:$AO$364=$AF165)*(事故データ!$AH$4:$AH$364=BF$158)*(事故データ!$AX$4:$AX$364=1)*(事故データ!$V$4:$V$364=1))</f>
        <v>0</v>
      </c>
      <c r="BK165" s="872">
        <f>SUMPRODUCT((事故データ!$AO$4:$AO$364=$AF165)*(事故データ!$AH$4:$AH$364=BK$158)*(事故データ!$V$4:$V$364=1))</f>
        <v>1</v>
      </c>
      <c r="BL165" s="873">
        <f>SUMPRODUCT((事故データ!$AO$4:$AO$364=$AF165)*(事故データ!$AH$4:$AH$364=BK$158)*(事故データ!$AK$4:$AK$364=1)*(事故データ!$V$4:$V$364=1))</f>
        <v>0</v>
      </c>
      <c r="BM165" s="874">
        <f>SUMPRODUCT((事故データ!$AO$4:$AO$364=$AF165)*(事故データ!$AH$4:$AH$364=BK$158)*(事故データ!$AK$4:$AK$364=2)*(事故データ!$V$4:$V$364=1))</f>
        <v>1</v>
      </c>
      <c r="BN165" s="875">
        <f>SUMPRODUCT((事故データ!$AO$4:$AO$364=$AF165)*(事故データ!$AH$4:$AH$364=BK$158)*(事故データ!$AW$4:$AW$364=1)*(事故データ!$V$4:$V$364=1))</f>
        <v>0</v>
      </c>
      <c r="BO165" s="876">
        <f>SUMPRODUCT((事故データ!$AO$4:$AO$364=$AF165)*(事故データ!$AH$4:$AH$364=BK$158)*(事故データ!$AX$4:$AX$364=1)*(事故データ!$V$4:$V$364=1))</f>
        <v>0</v>
      </c>
      <c r="BP165" s="872">
        <f>SUMPRODUCT((事故データ!$AO$4:$AO$364=$AF165)*(事故データ!$AH$4:$AH$364=BP$158)*(事故データ!$V$4:$V$364=1))</f>
        <v>0</v>
      </c>
      <c r="BQ165" s="873">
        <f>SUMPRODUCT((事故データ!$AO$4:$AO$364=$AF165)*(事故データ!$AH$4:$AH$364=BP$158)*(事故データ!$AK$4:$AK$364=1)*(事故データ!$V$4:$V$364=1))</f>
        <v>0</v>
      </c>
      <c r="BR165" s="874">
        <f>SUMPRODUCT((事故データ!$AO$4:$AO$364=$AF165)*(事故データ!$AH$4:$AH$364=BP$158)*(事故データ!$AK$4:$AK$364=2)*(事故データ!$V$4:$V$364=1))</f>
        <v>0</v>
      </c>
      <c r="BS165" s="877">
        <f>SUMPRODUCT((事故データ!$AO$4:$AO$364=$AF165)*(事故データ!$AH$4:$AH$364=BP$158)*(事故データ!$AW$4:$AW$364=1)*(事故データ!$V$4:$V$364=1))</f>
        <v>0</v>
      </c>
      <c r="BT165" s="878">
        <f>SUMPRODUCT((事故データ!$AO$4:$AO$364=$AF165)*(事故データ!$AH$4:$AH$364=BP$158)*(事故データ!$AX$4:$AX$364=1)*(事故データ!$V$4:$V$364=1))</f>
        <v>0</v>
      </c>
      <c r="BU165" s="872">
        <f>SUMPRODUCT((事故データ!$AO$4:$AO$364=$AF165)*(事故データ!$AH$4:$AH$364=BU$158)*(事故データ!$V$4:$V$364=1))</f>
        <v>0</v>
      </c>
      <c r="BV165" s="873">
        <f>SUMPRODUCT((事故データ!$AO$4:$AO$364=$AF165)*(事故データ!$AH$4:$AH$364=BU$158)*(事故データ!$AK$4:$AK$364=1)*(事故データ!$V$4:$V$364=1))</f>
        <v>0</v>
      </c>
      <c r="BW165" s="874">
        <f>SUMPRODUCT((事故データ!$AO$4:$AO$364=$AF165)*(事故データ!$AH$4:$AH$364=BU$158)*(事故データ!$AK$4:$AK$364=2)*(事故データ!$V$4:$V$364=1))</f>
        <v>0</v>
      </c>
      <c r="BX165" s="875">
        <f>SUMPRODUCT((事故データ!$AO$4:$AO$364=$AF165)*(事故データ!$AH$4:$AH$364=BU$158)*(事故データ!$AW$4:$AW$364=1)*(事故データ!$V$4:$V$364=1))</f>
        <v>0</v>
      </c>
      <c r="BY165" s="876">
        <f>SUMPRODUCT((事故データ!$AO$4:$AO$364=$AF165)*(事故データ!$AH$4:$AH$364=BU$158)*(事故データ!$AX$4:$AX$364=1)*(事故データ!$V$4:$V$364=1))</f>
        <v>0</v>
      </c>
    </row>
    <row r="166" spans="1:77">
      <c r="A166" s="325"/>
      <c r="B166" s="590">
        <v>6</v>
      </c>
      <c r="C166" s="769" t="str">
        <f>項目入力!X15</f>
        <v>カーブ走行時</v>
      </c>
      <c r="D166" s="770">
        <f t="shared" si="35"/>
        <v>0</v>
      </c>
      <c r="E166" s="771">
        <f>SUMPRODUCT((事故データ!$O$4:$O$364=$C$129)*(事故データ!$AO$4:$AO$364=$C166)*(事故データ!$AH$4:$AH$364=E$159)*(事故データ!$V$4:$V$364=1))</f>
        <v>0</v>
      </c>
      <c r="F166" s="772">
        <f>SUMPRODUCT((事故データ!$O$4:$O$364=$C$129)*(事故データ!$AO$4:$AO$364=$C166)*(事故データ!$AH$4:$AH$364=F$159)*(事故データ!$V$4:$V$364=1))</f>
        <v>0</v>
      </c>
      <c r="G166" s="772">
        <f>SUMPRODUCT((事故データ!$O$4:$O$364=$C$129)*(事故データ!$AO$4:$AO$364=$C166)*(事故データ!$AH$4:$AH$364=G$159)*(事故データ!$V$4:$V$364=1))</f>
        <v>0</v>
      </c>
      <c r="H166" s="772">
        <f>SUMPRODUCT((事故データ!$O$4:$O$364=$C$129)*(事故データ!$AO$4:$AO$364=$C166)*(事故データ!$AH$4:$AH$364=H$159)*(事故データ!$V$4:$V$364=1))</f>
        <v>0</v>
      </c>
      <c r="I166" s="869">
        <f>SUMPRODUCT((事故データ!$O$4:$O$364=$C$129)*(事故データ!$AO$4:$AO$364=$C166)*(事故データ!$AH$4:$AH$364=I$159)*(事故データ!$V$4:$V$364=1))</f>
        <v>0</v>
      </c>
      <c r="J166" s="869">
        <f>SUMPRODUCT((事故データ!$O$4:$O$364=$C$129)*(事故データ!$AO$4:$AO$364=$C166)*(事故データ!$AH$4:$AH$364=J$159)*(事故データ!$V$4:$V$364=1))</f>
        <v>0</v>
      </c>
      <c r="K166" s="869">
        <f>SUMPRODUCT((事故データ!$O$4:$O$364=$C$129)*(事故データ!$AO$4:$AO$364=$C166)*(事故データ!$AH$4:$AH$364=K$159)*(事故データ!$V$4:$V$364=1))</f>
        <v>0</v>
      </c>
      <c r="L166" s="773">
        <f>SUMPRODUCT((事故データ!$O$4:$O$364=$C$129)*(事故データ!$AO$4:$AO$364=$C166)*(事故データ!$AH$4:$AH$364=L$159)*(事故データ!$V$4:$V$364=1))</f>
        <v>0</v>
      </c>
      <c r="M166" s="845">
        <f>SUMPRODUCT((事故データ!$AO$4:$AO$364=$C166)*(事故データ!$AW$4:$AW$364=1)*(事故データ!$V$4:$V$364=1))</f>
        <v>0</v>
      </c>
      <c r="N166" s="749" t="str">
        <f t="shared" si="36"/>
        <v>後部右角</v>
      </c>
      <c r="O166" s="422">
        <f ca="1">SUMPRODUCT((事故データ!$O$4:$O$364=$C$129)*(事故データ!$AO$4:$AO$364=N$159)*(事故データ!$AT$4:$AT$364=$N166)*(事故データ!$AH$4:$AH$364=P$157)*(事故データ!$V$4:$V$364=1))</f>
        <v>1</v>
      </c>
      <c r="P166" s="858">
        <f ca="1">SUMPRODUCT((事故データ!$O$4:$O$364=$C$129)*(事故データ!$AO$4:$AO$364=N$159)*(事故データ!$AT$4:$AT$364=$N166)*(事故データ!$AW$4:$AW$364=1)*(事故データ!$AH$4:$AH$364=P$157)*(事故データ!$V$4:$V$364=1))</f>
        <v>1</v>
      </c>
      <c r="Q166" s="298"/>
      <c r="R166" s="311">
        <f ca="1">O169</f>
        <v>0</v>
      </c>
      <c r="S166" s="298"/>
      <c r="T166" s="307">
        <f ca="1">O172</f>
        <v>0</v>
      </c>
      <c r="U166" s="298"/>
      <c r="V166" s="298"/>
      <c r="W166" s="298"/>
      <c r="Y166" s="502">
        <v>30</v>
      </c>
      <c r="Z166" s="805" t="s">
        <v>1413</v>
      </c>
      <c r="AF166" s="355" t="str">
        <f>項目入力!X15</f>
        <v>カーブ走行時</v>
      </c>
      <c r="AG166" s="536">
        <f>SUMPRODUCT((事故データ!$AO$4:$AO$364=$AF166)*(事故データ!$V$4:$V$364=1))</f>
        <v>0</v>
      </c>
      <c r="AH166" s="870">
        <f t="shared" si="39"/>
        <v>0</v>
      </c>
      <c r="AI166" s="870">
        <f t="shared" si="40"/>
        <v>0</v>
      </c>
      <c r="AJ166" s="871">
        <f t="shared" si="41"/>
        <v>0</v>
      </c>
      <c r="AK166" s="537">
        <f t="shared" si="42"/>
        <v>0</v>
      </c>
      <c r="AL166" s="872">
        <f>SUMPRODUCT((事故データ!$AO$4:$AO$364=$AF166)*(事故データ!$AH$4:$AH$364=AL$158)*(事故データ!$V$4:$V$364=1))</f>
        <v>0</v>
      </c>
      <c r="AM166" s="873">
        <f>SUMPRODUCT((事故データ!$AO$4:$AO$364=$AF166)*(事故データ!$AH$4:$AH$364=AL$158)*(事故データ!$AK$4:$AK$364=1)*(事故データ!$V$4:$V$364=1))</f>
        <v>0</v>
      </c>
      <c r="AN166" s="870">
        <f>SUMPRODUCT((事故データ!$AO$4:$AO$364=$AF166)*(事故データ!$AH$4:$AH$364=AL$158)*(事故データ!$AK$4:$AK$364=2)*(事故データ!$V$4:$V$364=1))</f>
        <v>0</v>
      </c>
      <c r="AO166" s="871">
        <f>SUMPRODUCT((事故データ!$AO$4:$AO$364=$AF166)*(事故データ!$AH$4:$AH$364=AL$158)*(事故データ!$AW$4:$AW$364=1)*(事故データ!$V$4:$V$364=1))</f>
        <v>0</v>
      </c>
      <c r="AP166" s="537">
        <f>SUMPRODUCT((事故データ!$AO$4:$AO$364=$AF166)*(事故データ!$AH$4:$AH$364=AL$158)*(事故データ!$AX$4:$AX$364=1)*(事故データ!$V$4:$V$364=1))</f>
        <v>0</v>
      </c>
      <c r="AQ166" s="872">
        <f>SUMPRODUCT((事故データ!$AO$4:$AO$364=$AF166)*(事故データ!$AH$4:$AH$364=AQ$158)*(事故データ!$V$4:$V$364=1))</f>
        <v>0</v>
      </c>
      <c r="AR166" s="873">
        <f>SUMPRODUCT((事故データ!$AO$4:$AO$364=$AF166)*(事故データ!$AH$4:$AH$364=AQ$158)*(事故データ!$AK$4:$AK$364=1)*(事故データ!$V$4:$V$364=1))</f>
        <v>0</v>
      </c>
      <c r="AS166" s="870">
        <f>SUMPRODUCT((事故データ!$AO$4:$AO$364=$AF166)*(事故データ!$AH$4:$AH$364=AQ$158)*(事故データ!$AK$4:$AK$364=2)*(事故データ!$V$4:$V$364=1))</f>
        <v>0</v>
      </c>
      <c r="AT166" s="871">
        <f>SUMPRODUCT((事故データ!$AO$4:$AO$364=$AF166)*(事故データ!$AH$4:$AH$364=AQ$158)*(事故データ!$AW$4:$AW$364=1)*(事故データ!$V$4:$V$364=1))</f>
        <v>0</v>
      </c>
      <c r="AU166" s="537">
        <f>SUMPRODUCT((事故データ!$AO$4:$AO$364=$AF166)*(事故データ!$AH$4:$AH$364=AQ$158)*(事故データ!$AX$4:$AX$364=1)*(事故データ!$V$4:$V$364=1))</f>
        <v>0</v>
      </c>
      <c r="AV166" s="872">
        <f>SUMPRODUCT((事故データ!$AO$4:$AO$364=$AF166)*(事故データ!$AH$4:$AH$364=AV$158)*(事故データ!$V$4:$V$364=1))</f>
        <v>0</v>
      </c>
      <c r="AW166" s="873">
        <f>SUMPRODUCT((事故データ!$AO$4:$AO$364=$AF166)*(事故データ!$AH$4:$AH$364=AV$158)*(事故データ!$AK$4:$AK$364=1)*(事故データ!$V$4:$V$364=1))</f>
        <v>0</v>
      </c>
      <c r="AX166" s="870">
        <f>SUMPRODUCT((事故データ!$AO$4:$AO$364=$AF166)*(事故データ!$AH$4:$AH$364=AV$158)*(事故データ!$AK$4:$AK$364=2)*(事故データ!$V$4:$V$364=1))</f>
        <v>0</v>
      </c>
      <c r="AY166" s="871">
        <f>SUMPRODUCT((事故データ!$AO$4:$AO$364=$AF166)*(事故データ!$AH$4:$AH$364=AV$158)*(事故データ!$AW$4:$AW$364=1)*(事故データ!$V$4:$V$364=1))</f>
        <v>0</v>
      </c>
      <c r="AZ166" s="537">
        <f>SUMPRODUCT((事故データ!$AO$4:$AO$364=$AF166)*(事故データ!$AH$4:$AH$364=AV$158)*(事故データ!$AX$4:$AX$364=1)*(事故データ!$V$4:$V$364=1))</f>
        <v>0</v>
      </c>
      <c r="BA166" s="872">
        <f>SUMPRODUCT((事故データ!$AO$4:$AO$364=$AF166)*(事故データ!$AH$4:$AH$364=BA$158)*(事故データ!$V$4:$V$364=1))</f>
        <v>0</v>
      </c>
      <c r="BB166" s="873">
        <f>SUMPRODUCT((事故データ!$AO$4:$AO$364=$AF166)*(事故データ!$AH$4:$AH$364=BA$158)*(事故データ!$AK$4:$AK$364=1)*(事故データ!$V$4:$V$364=1))</f>
        <v>0</v>
      </c>
      <c r="BC166" s="870">
        <f>SUMPRODUCT((事故データ!$AO$4:$AO$364=$AF166)*(事故データ!$AH$4:$AH$364=BA$158)*(事故データ!$AK$4:$AK$364=2)*(事故データ!$V$4:$V$364=1))</f>
        <v>0</v>
      </c>
      <c r="BD166" s="871">
        <f>SUMPRODUCT((事故データ!$AO$4:$AO$364=$AF166)*(事故データ!$AH$4:$AH$364=BA$158)*(事故データ!$AW$4:$AW$364=1)*(事故データ!$V$4:$V$364=1))</f>
        <v>0</v>
      </c>
      <c r="BE166" s="537">
        <f>SUMPRODUCT((事故データ!$AO$4:$AO$364=$AF166)*(事故データ!$AH$4:$AH$364=BA$158)*(事故データ!$AX$4:$AX$364=1)*(事故データ!$V$4:$V$364=1))</f>
        <v>0</v>
      </c>
      <c r="BF166" s="872">
        <f>SUMPRODUCT((事故データ!$AO$4:$AO$364=$AF166)*(事故データ!$AH$4:$AH$364=BF$158)*(事故データ!$V$4:$V$364=1))</f>
        <v>0</v>
      </c>
      <c r="BG166" s="873">
        <f>SUMPRODUCT((事故データ!$AO$4:$AO$364=$AF166)*(事故データ!$AH$4:$AH$364=BF$158)*(事故データ!$AK$4:$AK$364=1)*(事故データ!$V$4:$V$364=1))</f>
        <v>0</v>
      </c>
      <c r="BH166" s="874">
        <f>SUMPRODUCT((事故データ!$AO$4:$AO$364=$AF166)*(事故データ!$AH$4:$AH$364=BF$158)*(事故データ!$AK$4:$AK$364=2)*(事故データ!$V$4:$V$364=1))</f>
        <v>0</v>
      </c>
      <c r="BI166" s="875">
        <f>SUMPRODUCT((事故データ!$AO$4:$AO$364=$AF166)*(事故データ!$AH$4:$AH$364=BF$158)*(事故データ!$AW$4:$AW$364=1)*(事故データ!$V$4:$V$364=1))</f>
        <v>0</v>
      </c>
      <c r="BJ166" s="876">
        <f>SUMPRODUCT((事故データ!$AO$4:$AO$364=$AF166)*(事故データ!$AH$4:$AH$364=BF$158)*(事故データ!$AX$4:$AX$364=1)*(事故データ!$V$4:$V$364=1))</f>
        <v>0</v>
      </c>
      <c r="BK166" s="872">
        <f>SUMPRODUCT((事故データ!$AO$4:$AO$364=$AF166)*(事故データ!$AH$4:$AH$364=BK$158)*(事故データ!$V$4:$V$364=1))</f>
        <v>0</v>
      </c>
      <c r="BL166" s="873">
        <f>SUMPRODUCT((事故データ!$AO$4:$AO$364=$AF166)*(事故データ!$AH$4:$AH$364=BK$158)*(事故データ!$AK$4:$AK$364=1)*(事故データ!$V$4:$V$364=1))</f>
        <v>0</v>
      </c>
      <c r="BM166" s="874">
        <f>SUMPRODUCT((事故データ!$AO$4:$AO$364=$AF166)*(事故データ!$AH$4:$AH$364=BK$158)*(事故データ!$AK$4:$AK$364=2)*(事故データ!$V$4:$V$364=1))</f>
        <v>0</v>
      </c>
      <c r="BN166" s="875">
        <f>SUMPRODUCT((事故データ!$AO$4:$AO$364=$AF166)*(事故データ!$AH$4:$AH$364=BK$158)*(事故データ!$AW$4:$AW$364=1)*(事故データ!$V$4:$V$364=1))</f>
        <v>0</v>
      </c>
      <c r="BO166" s="876">
        <f>SUMPRODUCT((事故データ!$AO$4:$AO$364=$AF166)*(事故データ!$AH$4:$AH$364=BK$158)*(事故データ!$AX$4:$AX$364=1)*(事故データ!$V$4:$V$364=1))</f>
        <v>0</v>
      </c>
      <c r="BP166" s="872">
        <f>SUMPRODUCT((事故データ!$AO$4:$AO$364=$AF166)*(事故データ!$AH$4:$AH$364=BP$158)*(事故データ!$V$4:$V$364=1))</f>
        <v>0</v>
      </c>
      <c r="BQ166" s="873">
        <f>SUMPRODUCT((事故データ!$AO$4:$AO$364=$AF166)*(事故データ!$AH$4:$AH$364=BP$158)*(事故データ!$AK$4:$AK$364=1)*(事故データ!$V$4:$V$364=1))</f>
        <v>0</v>
      </c>
      <c r="BR166" s="874">
        <f>SUMPRODUCT((事故データ!$AO$4:$AO$364=$AF166)*(事故データ!$AH$4:$AH$364=BP$158)*(事故データ!$AK$4:$AK$364=2)*(事故データ!$V$4:$V$364=1))</f>
        <v>0</v>
      </c>
      <c r="BS166" s="877">
        <f>SUMPRODUCT((事故データ!$AO$4:$AO$364=$AF166)*(事故データ!$AH$4:$AH$364=BP$158)*(事故データ!$AW$4:$AW$364=1)*(事故データ!$V$4:$V$364=1))</f>
        <v>0</v>
      </c>
      <c r="BT166" s="878">
        <f>SUMPRODUCT((事故データ!$AO$4:$AO$364=$AF166)*(事故データ!$AH$4:$AH$364=BP$158)*(事故データ!$AX$4:$AX$364=1)*(事故データ!$V$4:$V$364=1))</f>
        <v>0</v>
      </c>
      <c r="BU166" s="872">
        <f>SUMPRODUCT((事故データ!$AO$4:$AO$364=$AF166)*(事故データ!$AH$4:$AH$364=BU$158)*(事故データ!$V$4:$V$364=1))</f>
        <v>0</v>
      </c>
      <c r="BV166" s="873">
        <f>SUMPRODUCT((事故データ!$AO$4:$AO$364=$AF166)*(事故データ!$AH$4:$AH$364=BU$158)*(事故データ!$AK$4:$AK$364=1)*(事故データ!$V$4:$V$364=1))</f>
        <v>0</v>
      </c>
      <c r="BW166" s="874">
        <f>SUMPRODUCT((事故データ!$AO$4:$AO$364=$AF166)*(事故データ!$AH$4:$AH$364=BU$158)*(事故データ!$AK$4:$AK$364=2)*(事故データ!$V$4:$V$364=1))</f>
        <v>0</v>
      </c>
      <c r="BX166" s="875">
        <f>SUMPRODUCT((事故データ!$AO$4:$AO$364=$AF166)*(事故データ!$AH$4:$AH$364=BU$158)*(事故データ!$AW$4:$AW$364=1)*(事故データ!$V$4:$V$364=1))</f>
        <v>0</v>
      </c>
      <c r="BY166" s="876">
        <f>SUMPRODUCT((事故データ!$AO$4:$AO$364=$AF166)*(事故データ!$AH$4:$AH$364=BU$158)*(事故データ!$AX$4:$AX$364=1)*(事故データ!$V$4:$V$364=1))</f>
        <v>0</v>
      </c>
    </row>
    <row r="167" spans="1:77">
      <c r="A167" s="325"/>
      <c r="B167" s="590">
        <v>7</v>
      </c>
      <c r="C167" s="769" t="str">
        <f>項目入力!X16</f>
        <v>追突</v>
      </c>
      <c r="D167" s="770">
        <f t="shared" si="35"/>
        <v>2</v>
      </c>
      <c r="E167" s="771">
        <f>SUMPRODUCT((事故データ!$O$4:$O$364=$C$129)*(事故データ!$AO$4:$AO$364=$C167)*(事故データ!$AH$4:$AH$364=E$159)*(事故データ!$V$4:$V$364=1))</f>
        <v>0</v>
      </c>
      <c r="F167" s="772">
        <f>SUMPRODUCT((事故データ!$O$4:$O$364=$C$129)*(事故データ!$AO$4:$AO$364=$C167)*(事故データ!$AH$4:$AH$364=F$159)*(事故データ!$V$4:$V$364=1))</f>
        <v>0</v>
      </c>
      <c r="G167" s="772">
        <f>SUMPRODUCT((事故データ!$O$4:$O$364=$C$129)*(事故データ!$AO$4:$AO$364=$C167)*(事故データ!$AH$4:$AH$364=G$159)*(事故データ!$V$4:$V$364=1))</f>
        <v>2</v>
      </c>
      <c r="H167" s="772">
        <f>SUMPRODUCT((事故データ!$O$4:$O$364=$C$129)*(事故データ!$AO$4:$AO$364=$C167)*(事故データ!$AH$4:$AH$364=H$159)*(事故データ!$V$4:$V$364=1))</f>
        <v>0</v>
      </c>
      <c r="I167" s="869">
        <f>SUMPRODUCT((事故データ!$O$4:$O$364=$C$129)*(事故データ!$AO$4:$AO$364=$C167)*(事故データ!$AH$4:$AH$364=I$159)*(事故データ!$V$4:$V$364=1))</f>
        <v>0</v>
      </c>
      <c r="J167" s="869">
        <f>SUMPRODUCT((事故データ!$O$4:$O$364=$C$129)*(事故データ!$AO$4:$AO$364=$C167)*(事故データ!$AH$4:$AH$364=J$159)*(事故データ!$V$4:$V$364=1))</f>
        <v>0</v>
      </c>
      <c r="K167" s="869">
        <f>SUMPRODUCT((事故データ!$O$4:$O$364=$C$129)*(事故データ!$AO$4:$AO$364=$C167)*(事故データ!$AH$4:$AH$364=K$159)*(事故データ!$V$4:$V$364=1))</f>
        <v>0</v>
      </c>
      <c r="L167" s="773">
        <f>SUMPRODUCT((事故データ!$O$4:$O$364=$C$129)*(事故データ!$AO$4:$AO$364=$C167)*(事故データ!$AH$4:$AH$364=L$159)*(事故データ!$V$4:$V$364=1))</f>
        <v>0</v>
      </c>
      <c r="M167" s="845">
        <f>SUMPRODUCT((事故データ!$AO$4:$AO$364=$C167)*(事故データ!$AW$4:$AW$364=1)*(事故データ!$V$4:$V$364=1))</f>
        <v>0</v>
      </c>
      <c r="N167" s="749" t="str">
        <f t="shared" si="36"/>
        <v>左側面前</v>
      </c>
      <c r="O167" s="422">
        <f ca="1">SUMPRODUCT((事故データ!$O$4:$O$364=$C$129)*(事故データ!$AO$4:$AO$364=N$159)*(事故データ!$AT$4:$AT$364=$N167)*(事故データ!$AH$4:$AH$364=P$157)*(事故データ!$V$4:$V$364=1))</f>
        <v>0</v>
      </c>
      <c r="P167" s="858">
        <f ca="1">SUMPRODUCT((事故データ!$O$4:$O$364=$C$129)*(事故データ!$AO$4:$AO$364=N$159)*(事故データ!$AT$4:$AT$364=$N167)*(事故データ!$AW$4:$AW$364=1)*(事故データ!$AH$4:$AH$364=P$157)*(事故データ!$V$4:$V$364=1))</f>
        <v>0</v>
      </c>
      <c r="Q167" s="298"/>
      <c r="R167" s="311">
        <f ca="1">O164</f>
        <v>0</v>
      </c>
      <c r="S167" s="299">
        <f ca="1">O165</f>
        <v>0</v>
      </c>
      <c r="T167" s="307">
        <f ca="1">O166</f>
        <v>1</v>
      </c>
      <c r="U167" s="299"/>
      <c r="V167" s="299"/>
      <c r="W167" s="299"/>
      <c r="AF167" s="355" t="str">
        <f>項目入力!X16</f>
        <v>追突</v>
      </c>
      <c r="AG167" s="536">
        <f>SUMPRODUCT((事故データ!$AO$4:$AO$364=$AF167)*(事故データ!$V$4:$V$364=1))</f>
        <v>2</v>
      </c>
      <c r="AH167" s="870">
        <f t="shared" si="39"/>
        <v>1</v>
      </c>
      <c r="AI167" s="870">
        <f t="shared" si="40"/>
        <v>1</v>
      </c>
      <c r="AJ167" s="871">
        <f t="shared" si="41"/>
        <v>0</v>
      </c>
      <c r="AK167" s="537">
        <f t="shared" si="42"/>
        <v>0</v>
      </c>
      <c r="AL167" s="872">
        <f>SUMPRODUCT((事故データ!$AO$4:$AO$364=$AF167)*(事故データ!$AH$4:$AH$364=AL$158)*(事故データ!$V$4:$V$364=1))</f>
        <v>0</v>
      </c>
      <c r="AM167" s="873">
        <f>SUMPRODUCT((事故データ!$AO$4:$AO$364=$AF167)*(事故データ!$AH$4:$AH$364=AL$158)*(事故データ!$AK$4:$AK$364=1)*(事故データ!$V$4:$V$364=1))</f>
        <v>0</v>
      </c>
      <c r="AN167" s="870">
        <f>SUMPRODUCT((事故データ!$AO$4:$AO$364=$AF167)*(事故データ!$AH$4:$AH$364=AL$158)*(事故データ!$AK$4:$AK$364=2)*(事故データ!$V$4:$V$364=1))</f>
        <v>0</v>
      </c>
      <c r="AO167" s="871">
        <f>SUMPRODUCT((事故データ!$AO$4:$AO$364=$AF167)*(事故データ!$AH$4:$AH$364=AL$158)*(事故データ!$AW$4:$AW$364=1)*(事故データ!$V$4:$V$364=1))</f>
        <v>0</v>
      </c>
      <c r="AP167" s="537">
        <f>SUMPRODUCT((事故データ!$AO$4:$AO$364=$AF167)*(事故データ!$AH$4:$AH$364=AL$158)*(事故データ!$AX$4:$AX$364=1)*(事故データ!$V$4:$V$364=1))</f>
        <v>0</v>
      </c>
      <c r="AQ167" s="872">
        <f>SUMPRODUCT((事故データ!$AO$4:$AO$364=$AF167)*(事故データ!$AH$4:$AH$364=AQ$158)*(事故データ!$V$4:$V$364=1))</f>
        <v>0</v>
      </c>
      <c r="AR167" s="873">
        <f>SUMPRODUCT((事故データ!$AO$4:$AO$364=$AF167)*(事故データ!$AH$4:$AH$364=AQ$158)*(事故データ!$AK$4:$AK$364=1)*(事故データ!$V$4:$V$364=1))</f>
        <v>0</v>
      </c>
      <c r="AS167" s="870">
        <f>SUMPRODUCT((事故データ!$AO$4:$AO$364=$AF167)*(事故データ!$AH$4:$AH$364=AQ$158)*(事故データ!$AK$4:$AK$364=2)*(事故データ!$V$4:$V$364=1))</f>
        <v>0</v>
      </c>
      <c r="AT167" s="871">
        <f>SUMPRODUCT((事故データ!$AO$4:$AO$364=$AF167)*(事故データ!$AH$4:$AH$364=AQ$158)*(事故データ!$AW$4:$AW$364=1)*(事故データ!$V$4:$V$364=1))</f>
        <v>0</v>
      </c>
      <c r="AU167" s="537">
        <f>SUMPRODUCT((事故データ!$AO$4:$AO$364=$AF167)*(事故データ!$AH$4:$AH$364=AQ$158)*(事故データ!$AX$4:$AX$364=1)*(事故データ!$V$4:$V$364=1))</f>
        <v>0</v>
      </c>
      <c r="AV167" s="872">
        <f>SUMPRODUCT((事故データ!$AO$4:$AO$364=$AF167)*(事故データ!$AH$4:$AH$364=AV$158)*(事故データ!$V$4:$V$364=1))</f>
        <v>2</v>
      </c>
      <c r="AW167" s="873">
        <f>SUMPRODUCT((事故データ!$AO$4:$AO$364=$AF167)*(事故データ!$AH$4:$AH$364=AV$158)*(事故データ!$AK$4:$AK$364=1)*(事故データ!$V$4:$V$364=1))</f>
        <v>1</v>
      </c>
      <c r="AX167" s="870">
        <f>SUMPRODUCT((事故データ!$AO$4:$AO$364=$AF167)*(事故データ!$AH$4:$AH$364=AV$158)*(事故データ!$AK$4:$AK$364=2)*(事故データ!$V$4:$V$364=1))</f>
        <v>1</v>
      </c>
      <c r="AY167" s="871">
        <f>SUMPRODUCT((事故データ!$AO$4:$AO$364=$AF167)*(事故データ!$AH$4:$AH$364=AV$158)*(事故データ!$AW$4:$AW$364=1)*(事故データ!$V$4:$V$364=1))</f>
        <v>0</v>
      </c>
      <c r="AZ167" s="537">
        <f>SUMPRODUCT((事故データ!$AO$4:$AO$364=$AF167)*(事故データ!$AH$4:$AH$364=AV$158)*(事故データ!$AX$4:$AX$364=1)*(事故データ!$V$4:$V$364=1))</f>
        <v>0</v>
      </c>
      <c r="BA167" s="872">
        <f>SUMPRODUCT((事故データ!$AO$4:$AO$364=$AF167)*(事故データ!$AH$4:$AH$364=BA$158)*(事故データ!$V$4:$V$364=1))</f>
        <v>0</v>
      </c>
      <c r="BB167" s="873">
        <f>SUMPRODUCT((事故データ!$AO$4:$AO$364=$AF167)*(事故データ!$AH$4:$AH$364=BA$158)*(事故データ!$AK$4:$AK$364=1)*(事故データ!$V$4:$V$364=1))</f>
        <v>0</v>
      </c>
      <c r="BC167" s="870">
        <f>SUMPRODUCT((事故データ!$AO$4:$AO$364=$AF167)*(事故データ!$AH$4:$AH$364=BA$158)*(事故データ!$AK$4:$AK$364=2)*(事故データ!$V$4:$V$364=1))</f>
        <v>0</v>
      </c>
      <c r="BD167" s="871">
        <f>SUMPRODUCT((事故データ!$AO$4:$AO$364=$AF167)*(事故データ!$AH$4:$AH$364=BA$158)*(事故データ!$AW$4:$AW$364=1)*(事故データ!$V$4:$V$364=1))</f>
        <v>0</v>
      </c>
      <c r="BE167" s="537">
        <f>SUMPRODUCT((事故データ!$AO$4:$AO$364=$AF167)*(事故データ!$AH$4:$AH$364=BA$158)*(事故データ!$AX$4:$AX$364=1)*(事故データ!$V$4:$V$364=1))</f>
        <v>0</v>
      </c>
      <c r="BF167" s="872">
        <f>SUMPRODUCT((事故データ!$AO$4:$AO$364=$AF167)*(事故データ!$AH$4:$AH$364=BF$158)*(事故データ!$V$4:$V$364=1))</f>
        <v>0</v>
      </c>
      <c r="BG167" s="873">
        <f>SUMPRODUCT((事故データ!$AO$4:$AO$364=$AF167)*(事故データ!$AH$4:$AH$364=BF$158)*(事故データ!$AK$4:$AK$364=1)*(事故データ!$V$4:$V$364=1))</f>
        <v>0</v>
      </c>
      <c r="BH167" s="874">
        <f>SUMPRODUCT((事故データ!$AO$4:$AO$364=$AF167)*(事故データ!$AH$4:$AH$364=BF$158)*(事故データ!$AK$4:$AK$364=2)*(事故データ!$V$4:$V$364=1))</f>
        <v>0</v>
      </c>
      <c r="BI167" s="875">
        <f>SUMPRODUCT((事故データ!$AO$4:$AO$364=$AF167)*(事故データ!$AH$4:$AH$364=BF$158)*(事故データ!$AW$4:$AW$364=1)*(事故データ!$V$4:$V$364=1))</f>
        <v>0</v>
      </c>
      <c r="BJ167" s="876">
        <f>SUMPRODUCT((事故データ!$AO$4:$AO$364=$AF167)*(事故データ!$AH$4:$AH$364=BF$158)*(事故データ!$AX$4:$AX$364=1)*(事故データ!$V$4:$V$364=1))</f>
        <v>0</v>
      </c>
      <c r="BK167" s="872">
        <f>SUMPRODUCT((事故データ!$AO$4:$AO$364=$AF167)*(事故データ!$AH$4:$AH$364=BK$158)*(事故データ!$V$4:$V$364=1))</f>
        <v>0</v>
      </c>
      <c r="BL167" s="873">
        <f>SUMPRODUCT((事故データ!$AO$4:$AO$364=$AF167)*(事故データ!$AH$4:$AH$364=BK$158)*(事故データ!$AK$4:$AK$364=1)*(事故データ!$V$4:$V$364=1))</f>
        <v>0</v>
      </c>
      <c r="BM167" s="874">
        <f>SUMPRODUCT((事故データ!$AO$4:$AO$364=$AF167)*(事故データ!$AH$4:$AH$364=BK$158)*(事故データ!$AK$4:$AK$364=2)*(事故データ!$V$4:$V$364=1))</f>
        <v>0</v>
      </c>
      <c r="BN167" s="875">
        <f>SUMPRODUCT((事故データ!$AO$4:$AO$364=$AF167)*(事故データ!$AH$4:$AH$364=BK$158)*(事故データ!$AW$4:$AW$364=1)*(事故データ!$V$4:$V$364=1))</f>
        <v>0</v>
      </c>
      <c r="BO167" s="876">
        <f>SUMPRODUCT((事故データ!$AO$4:$AO$364=$AF167)*(事故データ!$AH$4:$AH$364=BK$158)*(事故データ!$AX$4:$AX$364=1)*(事故データ!$V$4:$V$364=1))</f>
        <v>0</v>
      </c>
      <c r="BP167" s="872">
        <f>SUMPRODUCT((事故データ!$AO$4:$AO$364=$AF167)*(事故データ!$AH$4:$AH$364=BP$158)*(事故データ!$V$4:$V$364=1))</f>
        <v>0</v>
      </c>
      <c r="BQ167" s="873">
        <f>SUMPRODUCT((事故データ!$AO$4:$AO$364=$AF167)*(事故データ!$AH$4:$AH$364=BP$158)*(事故データ!$AK$4:$AK$364=1)*(事故データ!$V$4:$V$364=1))</f>
        <v>0</v>
      </c>
      <c r="BR167" s="874">
        <f>SUMPRODUCT((事故データ!$AO$4:$AO$364=$AF167)*(事故データ!$AH$4:$AH$364=BP$158)*(事故データ!$AK$4:$AK$364=2)*(事故データ!$V$4:$V$364=1))</f>
        <v>0</v>
      </c>
      <c r="BS167" s="877">
        <f>SUMPRODUCT((事故データ!$AO$4:$AO$364=$AF167)*(事故データ!$AH$4:$AH$364=BP$158)*(事故データ!$AW$4:$AW$364=1)*(事故データ!$V$4:$V$364=1))</f>
        <v>0</v>
      </c>
      <c r="BT167" s="878">
        <f>SUMPRODUCT((事故データ!$AO$4:$AO$364=$AF167)*(事故データ!$AH$4:$AH$364=BP$158)*(事故データ!$AX$4:$AX$364=1)*(事故データ!$V$4:$V$364=1))</f>
        <v>0</v>
      </c>
      <c r="BU167" s="872">
        <f>SUMPRODUCT((事故データ!$AO$4:$AO$364=$AF167)*(事故データ!$AH$4:$AH$364=BU$158)*(事故データ!$V$4:$V$364=1))</f>
        <v>0</v>
      </c>
      <c r="BV167" s="873">
        <f>SUMPRODUCT((事故データ!$AO$4:$AO$364=$AF167)*(事故データ!$AH$4:$AH$364=BU$158)*(事故データ!$AK$4:$AK$364=1)*(事故データ!$V$4:$V$364=1))</f>
        <v>0</v>
      </c>
      <c r="BW167" s="874">
        <f>SUMPRODUCT((事故データ!$AO$4:$AO$364=$AF167)*(事故データ!$AH$4:$AH$364=BU$158)*(事故データ!$AK$4:$AK$364=2)*(事故データ!$V$4:$V$364=1))</f>
        <v>0</v>
      </c>
      <c r="BX167" s="875">
        <f>SUMPRODUCT((事故データ!$AO$4:$AO$364=$AF167)*(事故データ!$AH$4:$AH$364=BU$158)*(事故データ!$AW$4:$AW$364=1)*(事故データ!$V$4:$V$364=1))</f>
        <v>0</v>
      </c>
      <c r="BY167" s="876">
        <f>SUMPRODUCT((事故データ!$AO$4:$AO$364=$AF167)*(事故データ!$AH$4:$AH$364=BU$158)*(事故データ!$AX$4:$AX$364=1)*(事故データ!$V$4:$V$364=1))</f>
        <v>0</v>
      </c>
    </row>
    <row r="168" spans="1:77">
      <c r="A168" s="325"/>
      <c r="B168" s="590">
        <v>8</v>
      </c>
      <c r="C168" s="769" t="str">
        <f>項目入力!X17</f>
        <v>発進追突</v>
      </c>
      <c r="D168" s="770">
        <f t="shared" si="35"/>
        <v>2</v>
      </c>
      <c r="E168" s="771">
        <f>SUMPRODUCT((事故データ!$O$4:$O$364=$C$129)*(事故データ!$AO$4:$AO$364=$C168)*(事故データ!$AH$4:$AH$364=E$159)*(事故データ!$V$4:$V$364=1))</f>
        <v>0</v>
      </c>
      <c r="F168" s="772">
        <f>SUMPRODUCT((事故データ!$O$4:$O$364=$C$129)*(事故データ!$AO$4:$AO$364=$C168)*(事故データ!$AH$4:$AH$364=F$159)*(事故データ!$V$4:$V$364=1))</f>
        <v>0</v>
      </c>
      <c r="G168" s="772">
        <f>SUMPRODUCT((事故データ!$O$4:$O$364=$C$129)*(事故データ!$AO$4:$AO$364=$C168)*(事故データ!$AH$4:$AH$364=G$159)*(事故データ!$V$4:$V$364=1))</f>
        <v>0</v>
      </c>
      <c r="H168" s="772">
        <f>SUMPRODUCT((事故データ!$O$4:$O$364=$C$129)*(事故データ!$AO$4:$AO$364=$C168)*(事故データ!$AH$4:$AH$364=H$159)*(事故データ!$V$4:$V$364=1))</f>
        <v>1</v>
      </c>
      <c r="I168" s="869">
        <f>SUMPRODUCT((事故データ!$O$4:$O$364=$C$129)*(事故データ!$AO$4:$AO$364=$C168)*(事故データ!$AH$4:$AH$364=I$159)*(事故データ!$V$4:$V$364=1))</f>
        <v>0</v>
      </c>
      <c r="J168" s="869">
        <f>SUMPRODUCT((事故データ!$O$4:$O$364=$C$129)*(事故データ!$AO$4:$AO$364=$C168)*(事故データ!$AH$4:$AH$364=J$159)*(事故データ!$V$4:$V$364=1))</f>
        <v>0</v>
      </c>
      <c r="K168" s="869">
        <f>SUMPRODUCT((事故データ!$O$4:$O$364=$C$129)*(事故データ!$AO$4:$AO$364=$C168)*(事故データ!$AH$4:$AH$364=K$159)*(事故データ!$V$4:$V$364=1))</f>
        <v>1</v>
      </c>
      <c r="L168" s="773">
        <f>SUMPRODUCT((事故データ!$O$4:$O$364=$C$129)*(事故データ!$AO$4:$AO$364=$C168)*(事故データ!$AH$4:$AH$364=L$159)*(事故データ!$V$4:$V$364=1))</f>
        <v>0</v>
      </c>
      <c r="M168" s="845">
        <f>SUMPRODUCT((事故データ!$AO$4:$AO$364=$C168)*(事故データ!$AW$4:$AW$364=1)*(事故データ!$V$4:$V$364=1))</f>
        <v>0</v>
      </c>
      <c r="N168" s="749" t="str">
        <f t="shared" si="36"/>
        <v>左側面</v>
      </c>
      <c r="O168" s="422">
        <f ca="1">SUMPRODUCT((事故データ!$O$4:$O$364=$C$129)*(事故データ!$AO$4:$AO$364=N$159)*(事故データ!$AT$4:$AT$364=$N168)*(事故データ!$AH$4:$AH$364=P$157)*(事故データ!$V$4:$V$364=1))</f>
        <v>0</v>
      </c>
      <c r="P168" s="858">
        <f ca="1">SUMPRODUCT((事故データ!$O$4:$O$364=$C$129)*(事故データ!$AO$4:$AO$364=N$159)*(事故データ!$AT$4:$AT$364=$N168)*(事故データ!$AW$4:$AW$364=1)*(事故データ!$AH$4:$AH$364=P$157)*(事故データ!$V$4:$V$364=1))</f>
        <v>0</v>
      </c>
      <c r="Q168" s="298"/>
      <c r="R168" s="298"/>
      <c r="S168" s="298"/>
      <c r="T168" s="298"/>
      <c r="U168" s="298"/>
      <c r="V168" s="298"/>
      <c r="W168" s="298"/>
      <c r="AF168" s="355" t="str">
        <f>項目入力!X17</f>
        <v>発進追突</v>
      </c>
      <c r="AG168" s="536">
        <f>SUMPRODUCT((事故データ!$AO$4:$AO$364=$AF168)*(事故データ!$V$4:$V$364=1))</f>
        <v>2</v>
      </c>
      <c r="AH168" s="870">
        <f t="shared" si="39"/>
        <v>1</v>
      </c>
      <c r="AI168" s="870">
        <f t="shared" si="40"/>
        <v>1</v>
      </c>
      <c r="AJ168" s="871">
        <f t="shared" si="41"/>
        <v>0</v>
      </c>
      <c r="AK168" s="537">
        <f t="shared" si="42"/>
        <v>0</v>
      </c>
      <c r="AL168" s="872">
        <f>SUMPRODUCT((事故データ!$AO$4:$AO$364=$AF168)*(事故データ!$AH$4:$AH$364=AL$158)*(事故データ!$V$4:$V$364=1))</f>
        <v>0</v>
      </c>
      <c r="AM168" s="873">
        <f>SUMPRODUCT((事故データ!$AO$4:$AO$364=$AF168)*(事故データ!$AH$4:$AH$364=AL$158)*(事故データ!$AK$4:$AK$364=1)*(事故データ!$V$4:$V$364=1))</f>
        <v>0</v>
      </c>
      <c r="AN168" s="870">
        <f>SUMPRODUCT((事故データ!$AO$4:$AO$364=$AF168)*(事故データ!$AH$4:$AH$364=AL$158)*(事故データ!$AK$4:$AK$364=2)*(事故データ!$V$4:$V$364=1))</f>
        <v>0</v>
      </c>
      <c r="AO168" s="871">
        <f>SUMPRODUCT((事故データ!$AO$4:$AO$364=$AF168)*(事故データ!$AH$4:$AH$364=AL$158)*(事故データ!$AW$4:$AW$364=1)*(事故データ!$V$4:$V$364=1))</f>
        <v>0</v>
      </c>
      <c r="AP168" s="537">
        <f>SUMPRODUCT((事故データ!$AO$4:$AO$364=$AF168)*(事故データ!$AH$4:$AH$364=AL$158)*(事故データ!$AX$4:$AX$364=1)*(事故データ!$V$4:$V$364=1))</f>
        <v>0</v>
      </c>
      <c r="AQ168" s="872">
        <f>SUMPRODUCT((事故データ!$AO$4:$AO$364=$AF168)*(事故データ!$AH$4:$AH$364=AQ$158)*(事故データ!$V$4:$V$364=1))</f>
        <v>0</v>
      </c>
      <c r="AR168" s="873">
        <f>SUMPRODUCT((事故データ!$AO$4:$AO$364=$AF168)*(事故データ!$AH$4:$AH$364=AQ$158)*(事故データ!$AK$4:$AK$364=1)*(事故データ!$V$4:$V$364=1))</f>
        <v>0</v>
      </c>
      <c r="AS168" s="870">
        <f>SUMPRODUCT((事故データ!$AO$4:$AO$364=$AF168)*(事故データ!$AH$4:$AH$364=AQ$158)*(事故データ!$AK$4:$AK$364=2)*(事故データ!$V$4:$V$364=1))</f>
        <v>0</v>
      </c>
      <c r="AT168" s="871">
        <f>SUMPRODUCT((事故データ!$AO$4:$AO$364=$AF168)*(事故データ!$AH$4:$AH$364=AQ$158)*(事故データ!$AW$4:$AW$364=1)*(事故データ!$V$4:$V$364=1))</f>
        <v>0</v>
      </c>
      <c r="AU168" s="537">
        <f>SUMPRODUCT((事故データ!$AO$4:$AO$364=$AF168)*(事故データ!$AH$4:$AH$364=AQ$158)*(事故データ!$AX$4:$AX$364=1)*(事故データ!$V$4:$V$364=1))</f>
        <v>0</v>
      </c>
      <c r="AV168" s="872">
        <f>SUMPRODUCT((事故データ!$AO$4:$AO$364=$AF168)*(事故データ!$AH$4:$AH$364=AV$158)*(事故データ!$V$4:$V$364=1))</f>
        <v>0</v>
      </c>
      <c r="AW168" s="873">
        <f>SUMPRODUCT((事故データ!$AO$4:$AO$364=$AF168)*(事故データ!$AH$4:$AH$364=AV$158)*(事故データ!$AK$4:$AK$364=1)*(事故データ!$V$4:$V$364=1))</f>
        <v>0</v>
      </c>
      <c r="AX168" s="870">
        <f>SUMPRODUCT((事故データ!$AO$4:$AO$364=$AF168)*(事故データ!$AH$4:$AH$364=AV$158)*(事故データ!$AK$4:$AK$364=2)*(事故データ!$V$4:$V$364=1))</f>
        <v>0</v>
      </c>
      <c r="AY168" s="871">
        <f>SUMPRODUCT((事故データ!$AO$4:$AO$364=$AF168)*(事故データ!$AH$4:$AH$364=AV$158)*(事故データ!$AW$4:$AW$364=1)*(事故データ!$V$4:$V$364=1))</f>
        <v>0</v>
      </c>
      <c r="AZ168" s="537">
        <f>SUMPRODUCT((事故データ!$AO$4:$AO$364=$AF168)*(事故データ!$AH$4:$AH$364=AV$158)*(事故データ!$AX$4:$AX$364=1)*(事故データ!$V$4:$V$364=1))</f>
        <v>0</v>
      </c>
      <c r="BA168" s="872">
        <f>SUMPRODUCT((事故データ!$AO$4:$AO$364=$AF168)*(事故データ!$AH$4:$AH$364=BA$158)*(事故データ!$V$4:$V$364=1))</f>
        <v>1</v>
      </c>
      <c r="BB168" s="873">
        <f>SUMPRODUCT((事故データ!$AO$4:$AO$364=$AF168)*(事故データ!$AH$4:$AH$364=BA$158)*(事故データ!$AK$4:$AK$364=1)*(事故データ!$V$4:$V$364=1))</f>
        <v>1</v>
      </c>
      <c r="BC168" s="870">
        <f>SUMPRODUCT((事故データ!$AO$4:$AO$364=$AF168)*(事故データ!$AH$4:$AH$364=BA$158)*(事故データ!$AK$4:$AK$364=2)*(事故データ!$V$4:$V$364=1))</f>
        <v>0</v>
      </c>
      <c r="BD168" s="871">
        <f>SUMPRODUCT((事故データ!$AO$4:$AO$364=$AF168)*(事故データ!$AH$4:$AH$364=BA$158)*(事故データ!$AW$4:$AW$364=1)*(事故データ!$V$4:$V$364=1))</f>
        <v>0</v>
      </c>
      <c r="BE168" s="537">
        <f>SUMPRODUCT((事故データ!$AO$4:$AO$364=$AF168)*(事故データ!$AH$4:$AH$364=BA$158)*(事故データ!$AX$4:$AX$364=1)*(事故データ!$V$4:$V$364=1))</f>
        <v>0</v>
      </c>
      <c r="BF168" s="872">
        <f>SUMPRODUCT((事故データ!$AO$4:$AO$364=$AF168)*(事故データ!$AH$4:$AH$364=BF$158)*(事故データ!$V$4:$V$364=1))</f>
        <v>0</v>
      </c>
      <c r="BG168" s="873">
        <f>SUMPRODUCT((事故データ!$AO$4:$AO$364=$AF168)*(事故データ!$AH$4:$AH$364=BF$158)*(事故データ!$AK$4:$AK$364=1)*(事故データ!$V$4:$V$364=1))</f>
        <v>0</v>
      </c>
      <c r="BH168" s="874">
        <f>SUMPRODUCT((事故データ!$AO$4:$AO$364=$AF168)*(事故データ!$AH$4:$AH$364=BF$158)*(事故データ!$AK$4:$AK$364=2)*(事故データ!$V$4:$V$364=1))</f>
        <v>0</v>
      </c>
      <c r="BI168" s="875">
        <f>SUMPRODUCT((事故データ!$AO$4:$AO$364=$AF168)*(事故データ!$AH$4:$AH$364=BF$158)*(事故データ!$AW$4:$AW$364=1)*(事故データ!$V$4:$V$364=1))</f>
        <v>0</v>
      </c>
      <c r="BJ168" s="876">
        <f>SUMPRODUCT((事故データ!$AO$4:$AO$364=$AF168)*(事故データ!$AH$4:$AH$364=BF$158)*(事故データ!$AX$4:$AX$364=1)*(事故データ!$V$4:$V$364=1))</f>
        <v>0</v>
      </c>
      <c r="BK168" s="872">
        <f>SUMPRODUCT((事故データ!$AO$4:$AO$364=$AF168)*(事故データ!$AH$4:$AH$364=BK$158)*(事故データ!$V$4:$V$364=1))</f>
        <v>0</v>
      </c>
      <c r="BL168" s="873">
        <f>SUMPRODUCT((事故データ!$AO$4:$AO$364=$AF168)*(事故データ!$AH$4:$AH$364=BK$158)*(事故データ!$AK$4:$AK$364=1)*(事故データ!$V$4:$V$364=1))</f>
        <v>0</v>
      </c>
      <c r="BM168" s="874">
        <f>SUMPRODUCT((事故データ!$AO$4:$AO$364=$AF168)*(事故データ!$AH$4:$AH$364=BK$158)*(事故データ!$AK$4:$AK$364=2)*(事故データ!$V$4:$V$364=1))</f>
        <v>0</v>
      </c>
      <c r="BN168" s="875">
        <f>SUMPRODUCT((事故データ!$AO$4:$AO$364=$AF168)*(事故データ!$AH$4:$AH$364=BK$158)*(事故データ!$AW$4:$AW$364=1)*(事故データ!$V$4:$V$364=1))</f>
        <v>0</v>
      </c>
      <c r="BO168" s="876">
        <f>SUMPRODUCT((事故データ!$AO$4:$AO$364=$AF168)*(事故データ!$AH$4:$AH$364=BK$158)*(事故データ!$AX$4:$AX$364=1)*(事故データ!$V$4:$V$364=1))</f>
        <v>0</v>
      </c>
      <c r="BP168" s="872">
        <f>SUMPRODUCT((事故データ!$AO$4:$AO$364=$AF168)*(事故データ!$AH$4:$AH$364=BP$158)*(事故データ!$V$4:$V$364=1))</f>
        <v>1</v>
      </c>
      <c r="BQ168" s="873">
        <f>SUMPRODUCT((事故データ!$AO$4:$AO$364=$AF168)*(事故データ!$AH$4:$AH$364=BP$158)*(事故データ!$AK$4:$AK$364=1)*(事故データ!$V$4:$V$364=1))</f>
        <v>0</v>
      </c>
      <c r="BR168" s="874">
        <f>SUMPRODUCT((事故データ!$AO$4:$AO$364=$AF168)*(事故データ!$AH$4:$AH$364=BP$158)*(事故データ!$AK$4:$AK$364=2)*(事故データ!$V$4:$V$364=1))</f>
        <v>1</v>
      </c>
      <c r="BS168" s="877">
        <f>SUMPRODUCT((事故データ!$AO$4:$AO$364=$AF168)*(事故データ!$AH$4:$AH$364=BP$158)*(事故データ!$AW$4:$AW$364=1)*(事故データ!$V$4:$V$364=1))</f>
        <v>0</v>
      </c>
      <c r="BT168" s="878">
        <f>SUMPRODUCT((事故データ!$AO$4:$AO$364=$AF168)*(事故データ!$AH$4:$AH$364=BP$158)*(事故データ!$AX$4:$AX$364=1)*(事故データ!$V$4:$V$364=1))</f>
        <v>0</v>
      </c>
      <c r="BU168" s="872">
        <f>SUMPRODUCT((事故データ!$AO$4:$AO$364=$AF168)*(事故データ!$AH$4:$AH$364=BU$158)*(事故データ!$V$4:$V$364=1))</f>
        <v>0</v>
      </c>
      <c r="BV168" s="873">
        <f>SUMPRODUCT((事故データ!$AO$4:$AO$364=$AF168)*(事故データ!$AH$4:$AH$364=BU$158)*(事故データ!$AK$4:$AK$364=1)*(事故データ!$V$4:$V$364=1))</f>
        <v>0</v>
      </c>
      <c r="BW168" s="874">
        <f>SUMPRODUCT((事故データ!$AO$4:$AO$364=$AF168)*(事故データ!$AH$4:$AH$364=BU$158)*(事故データ!$AK$4:$AK$364=2)*(事故データ!$V$4:$V$364=1))</f>
        <v>0</v>
      </c>
      <c r="BX168" s="875">
        <f>SUMPRODUCT((事故データ!$AO$4:$AO$364=$AF168)*(事故データ!$AH$4:$AH$364=BU$158)*(事故データ!$AW$4:$AW$364=1)*(事故データ!$V$4:$V$364=1))</f>
        <v>0</v>
      </c>
      <c r="BY168" s="876">
        <f>SUMPRODUCT((事故データ!$AO$4:$AO$364=$AF168)*(事故データ!$AH$4:$AH$364=BU$158)*(事故データ!$AX$4:$AX$364=1)*(事故データ!$V$4:$V$364=1))</f>
        <v>0</v>
      </c>
    </row>
    <row r="169" spans="1:77">
      <c r="A169" s="325"/>
      <c r="B169" s="590">
        <v>9</v>
      </c>
      <c r="C169" s="769" t="str">
        <f>項目入力!X18</f>
        <v>車線
変更時</v>
      </c>
      <c r="D169" s="770">
        <f t="shared" si="35"/>
        <v>1</v>
      </c>
      <c r="E169" s="771">
        <f>SUMPRODUCT((事故データ!$O$4:$O$364=$C$129)*(事故データ!$AO$4:$AO$364=$C169)*(事故データ!$AH$4:$AH$364=E$159)*(事故データ!$V$4:$V$364=1))</f>
        <v>0</v>
      </c>
      <c r="F169" s="772">
        <f>SUMPRODUCT((事故データ!$O$4:$O$364=$C$129)*(事故データ!$AO$4:$AO$364=$C169)*(事故データ!$AH$4:$AH$364=F$159)*(事故データ!$V$4:$V$364=1))</f>
        <v>0</v>
      </c>
      <c r="G169" s="772">
        <f>SUMPRODUCT((事故データ!$O$4:$O$364=$C$129)*(事故データ!$AO$4:$AO$364=$C169)*(事故データ!$AH$4:$AH$364=G$159)*(事故データ!$V$4:$V$364=1))</f>
        <v>0</v>
      </c>
      <c r="H169" s="772">
        <f>SUMPRODUCT((事故データ!$O$4:$O$364=$C$129)*(事故データ!$AO$4:$AO$364=$C169)*(事故データ!$AH$4:$AH$364=H$159)*(事故データ!$V$4:$V$364=1))</f>
        <v>1</v>
      </c>
      <c r="I169" s="869">
        <f>SUMPRODUCT((事故データ!$O$4:$O$364=$C$129)*(事故データ!$AO$4:$AO$364=$C169)*(事故データ!$AH$4:$AH$364=I$159)*(事故データ!$V$4:$V$364=1))</f>
        <v>0</v>
      </c>
      <c r="J169" s="869">
        <f>SUMPRODUCT((事故データ!$O$4:$O$364=$C$129)*(事故データ!$AO$4:$AO$364=$C169)*(事故データ!$AH$4:$AH$364=J$159)*(事故データ!$V$4:$V$364=1))</f>
        <v>0</v>
      </c>
      <c r="K169" s="869">
        <f>SUMPRODUCT((事故データ!$O$4:$O$364=$C$129)*(事故データ!$AO$4:$AO$364=$C169)*(事故データ!$AH$4:$AH$364=K$159)*(事故データ!$V$4:$V$364=1))</f>
        <v>0</v>
      </c>
      <c r="L169" s="773">
        <f>SUMPRODUCT((事故データ!$O$4:$O$364=$C$129)*(事故データ!$AO$4:$AO$364=$C169)*(事故データ!$AH$4:$AH$364=L$159)*(事故データ!$V$4:$V$364=1))</f>
        <v>0</v>
      </c>
      <c r="M169" s="845">
        <f>SUMPRODUCT((事故データ!$AO$4:$AO$364=$C169)*(事故データ!$AW$4:$AW$364=1)*(事故データ!$V$4:$V$364=1))</f>
        <v>0</v>
      </c>
      <c r="N169" s="749" t="str">
        <f t="shared" si="36"/>
        <v>左側面後</v>
      </c>
      <c r="O169" s="422">
        <f ca="1">SUMPRODUCT((事故データ!$O$4:$O$364=$C$129)*(事故データ!$AO$4:$AO$364=N$159)*(事故データ!$AT$4:$AT$364=$N169)*(事故データ!$AH$4:$AH$364=P$157)*(事故データ!$V$4:$V$364=1))</f>
        <v>0</v>
      </c>
      <c r="P169" s="858">
        <f ca="1">SUMPRODUCT((事故データ!$O$4:$O$364=$C$129)*(事故データ!$AO$4:$AO$364=N$159)*(事故データ!$AT$4:$AT$364=$N169)*(事故データ!$AW$4:$AW$364=1)*(事故データ!$AH$4:$AH$364=P$157)*(事故データ!$V$4:$V$364=1))</f>
        <v>0</v>
      </c>
      <c r="Q169" s="298"/>
      <c r="R169" s="298"/>
      <c r="S169" s="307">
        <f ca="1">O173</f>
        <v>0</v>
      </c>
      <c r="T169" s="307"/>
      <c r="U169" s="307"/>
      <c r="V169" s="307"/>
      <c r="W169" s="307"/>
      <c r="AF169" s="355" t="str">
        <f>項目入力!X18</f>
        <v>車線
変更時</v>
      </c>
      <c r="AG169" s="536">
        <f>SUMPRODUCT((事故データ!$AO$4:$AO$364=$AF169)*(事故データ!$V$4:$V$364=1))</f>
        <v>1</v>
      </c>
      <c r="AH169" s="870">
        <f t="shared" si="39"/>
        <v>0</v>
      </c>
      <c r="AI169" s="870">
        <f t="shared" si="40"/>
        <v>1</v>
      </c>
      <c r="AJ169" s="871">
        <f t="shared" si="41"/>
        <v>0</v>
      </c>
      <c r="AK169" s="537">
        <f t="shared" si="42"/>
        <v>0</v>
      </c>
      <c r="AL169" s="872">
        <f>SUMPRODUCT((事故データ!$AO$4:$AO$364=$AF169)*(事故データ!$AH$4:$AH$364=AL$158)*(事故データ!$V$4:$V$364=1))</f>
        <v>0</v>
      </c>
      <c r="AM169" s="873">
        <f>SUMPRODUCT((事故データ!$AO$4:$AO$364=$AF169)*(事故データ!$AH$4:$AH$364=AL$158)*(事故データ!$AK$4:$AK$364=1)*(事故データ!$V$4:$V$364=1))</f>
        <v>0</v>
      </c>
      <c r="AN169" s="870">
        <f>SUMPRODUCT((事故データ!$AO$4:$AO$364=$AF169)*(事故データ!$AH$4:$AH$364=AL$158)*(事故データ!$AK$4:$AK$364=2)*(事故データ!$V$4:$V$364=1))</f>
        <v>0</v>
      </c>
      <c r="AO169" s="871">
        <f>SUMPRODUCT((事故データ!$AO$4:$AO$364=$AF169)*(事故データ!$AH$4:$AH$364=AL$158)*(事故データ!$AW$4:$AW$364=1)*(事故データ!$V$4:$V$364=1))</f>
        <v>0</v>
      </c>
      <c r="AP169" s="537">
        <f>SUMPRODUCT((事故データ!$AO$4:$AO$364=$AF169)*(事故データ!$AH$4:$AH$364=AL$158)*(事故データ!$AX$4:$AX$364=1)*(事故データ!$V$4:$V$364=1))</f>
        <v>0</v>
      </c>
      <c r="AQ169" s="872">
        <f>SUMPRODUCT((事故データ!$AO$4:$AO$364=$AF169)*(事故データ!$AH$4:$AH$364=AQ$158)*(事故データ!$V$4:$V$364=1))</f>
        <v>0</v>
      </c>
      <c r="AR169" s="873">
        <f>SUMPRODUCT((事故データ!$AO$4:$AO$364=$AF169)*(事故データ!$AH$4:$AH$364=AQ$158)*(事故データ!$AK$4:$AK$364=1)*(事故データ!$V$4:$V$364=1))</f>
        <v>0</v>
      </c>
      <c r="AS169" s="870">
        <f>SUMPRODUCT((事故データ!$AO$4:$AO$364=$AF169)*(事故データ!$AH$4:$AH$364=AQ$158)*(事故データ!$AK$4:$AK$364=2)*(事故データ!$V$4:$V$364=1))</f>
        <v>0</v>
      </c>
      <c r="AT169" s="871">
        <f>SUMPRODUCT((事故データ!$AO$4:$AO$364=$AF169)*(事故データ!$AH$4:$AH$364=AQ$158)*(事故データ!$AW$4:$AW$364=1)*(事故データ!$V$4:$V$364=1))</f>
        <v>0</v>
      </c>
      <c r="AU169" s="537">
        <f>SUMPRODUCT((事故データ!$AO$4:$AO$364=$AF169)*(事故データ!$AH$4:$AH$364=AQ$158)*(事故データ!$AX$4:$AX$364=1)*(事故データ!$V$4:$V$364=1))</f>
        <v>0</v>
      </c>
      <c r="AV169" s="872">
        <f>SUMPRODUCT((事故データ!$AO$4:$AO$364=$AF169)*(事故データ!$AH$4:$AH$364=AV$158)*(事故データ!$V$4:$V$364=1))</f>
        <v>0</v>
      </c>
      <c r="AW169" s="873">
        <f>SUMPRODUCT((事故データ!$AO$4:$AO$364=$AF169)*(事故データ!$AH$4:$AH$364=AV$158)*(事故データ!$AK$4:$AK$364=1)*(事故データ!$V$4:$V$364=1))</f>
        <v>0</v>
      </c>
      <c r="AX169" s="870">
        <f>SUMPRODUCT((事故データ!$AO$4:$AO$364=$AF169)*(事故データ!$AH$4:$AH$364=AV$158)*(事故データ!$AK$4:$AK$364=2)*(事故データ!$V$4:$V$364=1))</f>
        <v>0</v>
      </c>
      <c r="AY169" s="871">
        <f>SUMPRODUCT((事故データ!$AO$4:$AO$364=$AF169)*(事故データ!$AH$4:$AH$364=AV$158)*(事故データ!$AW$4:$AW$364=1)*(事故データ!$V$4:$V$364=1))</f>
        <v>0</v>
      </c>
      <c r="AZ169" s="537">
        <f>SUMPRODUCT((事故データ!$AO$4:$AO$364=$AF169)*(事故データ!$AH$4:$AH$364=AV$158)*(事故データ!$AX$4:$AX$364=1)*(事故データ!$V$4:$V$364=1))</f>
        <v>0</v>
      </c>
      <c r="BA169" s="872">
        <f>SUMPRODUCT((事故データ!$AO$4:$AO$364=$AF169)*(事故データ!$AH$4:$AH$364=BA$158)*(事故データ!$V$4:$V$364=1))</f>
        <v>1</v>
      </c>
      <c r="BB169" s="873">
        <f>SUMPRODUCT((事故データ!$AO$4:$AO$364=$AF169)*(事故データ!$AH$4:$AH$364=BA$158)*(事故データ!$AK$4:$AK$364=1)*(事故データ!$V$4:$V$364=1))</f>
        <v>0</v>
      </c>
      <c r="BC169" s="870">
        <f>SUMPRODUCT((事故データ!$AO$4:$AO$364=$AF169)*(事故データ!$AH$4:$AH$364=BA$158)*(事故データ!$AK$4:$AK$364=2)*(事故データ!$V$4:$V$364=1))</f>
        <v>1</v>
      </c>
      <c r="BD169" s="871">
        <f>SUMPRODUCT((事故データ!$AO$4:$AO$364=$AF169)*(事故データ!$AH$4:$AH$364=BA$158)*(事故データ!$AW$4:$AW$364=1)*(事故データ!$V$4:$V$364=1))</f>
        <v>0</v>
      </c>
      <c r="BE169" s="537">
        <f>SUMPRODUCT((事故データ!$AO$4:$AO$364=$AF169)*(事故データ!$AH$4:$AH$364=BA$158)*(事故データ!$AX$4:$AX$364=1)*(事故データ!$V$4:$V$364=1))</f>
        <v>0</v>
      </c>
      <c r="BF169" s="872">
        <f>SUMPRODUCT((事故データ!$AO$4:$AO$364=$AF169)*(事故データ!$AH$4:$AH$364=BF$158)*(事故データ!$V$4:$V$364=1))</f>
        <v>0</v>
      </c>
      <c r="BG169" s="873">
        <f>SUMPRODUCT((事故データ!$AO$4:$AO$364=$AF169)*(事故データ!$AH$4:$AH$364=BF$158)*(事故データ!$AK$4:$AK$364=1)*(事故データ!$V$4:$V$364=1))</f>
        <v>0</v>
      </c>
      <c r="BH169" s="874">
        <f>SUMPRODUCT((事故データ!$AO$4:$AO$364=$AF169)*(事故データ!$AH$4:$AH$364=BF$158)*(事故データ!$AK$4:$AK$364=2)*(事故データ!$V$4:$V$364=1))</f>
        <v>0</v>
      </c>
      <c r="BI169" s="875">
        <f>SUMPRODUCT((事故データ!$AO$4:$AO$364=$AF169)*(事故データ!$AH$4:$AH$364=BF$158)*(事故データ!$AW$4:$AW$364=1)*(事故データ!$V$4:$V$364=1))</f>
        <v>0</v>
      </c>
      <c r="BJ169" s="876">
        <f>SUMPRODUCT((事故データ!$AO$4:$AO$364=$AF169)*(事故データ!$AH$4:$AH$364=BF$158)*(事故データ!$AX$4:$AX$364=1)*(事故データ!$V$4:$V$364=1))</f>
        <v>0</v>
      </c>
      <c r="BK169" s="872">
        <f>SUMPRODUCT((事故データ!$AO$4:$AO$364=$AF169)*(事故データ!$AH$4:$AH$364=BK$158)*(事故データ!$V$4:$V$364=1))</f>
        <v>0</v>
      </c>
      <c r="BL169" s="873">
        <f>SUMPRODUCT((事故データ!$AO$4:$AO$364=$AF169)*(事故データ!$AH$4:$AH$364=BK$158)*(事故データ!$AK$4:$AK$364=1)*(事故データ!$V$4:$V$364=1))</f>
        <v>0</v>
      </c>
      <c r="BM169" s="874">
        <f>SUMPRODUCT((事故データ!$AO$4:$AO$364=$AF169)*(事故データ!$AH$4:$AH$364=BK$158)*(事故データ!$AK$4:$AK$364=2)*(事故データ!$V$4:$V$364=1))</f>
        <v>0</v>
      </c>
      <c r="BN169" s="875">
        <f>SUMPRODUCT((事故データ!$AO$4:$AO$364=$AF169)*(事故データ!$AH$4:$AH$364=BK$158)*(事故データ!$AW$4:$AW$364=1)*(事故データ!$V$4:$V$364=1))</f>
        <v>0</v>
      </c>
      <c r="BO169" s="876">
        <f>SUMPRODUCT((事故データ!$AO$4:$AO$364=$AF169)*(事故データ!$AH$4:$AH$364=BK$158)*(事故データ!$AX$4:$AX$364=1)*(事故データ!$V$4:$V$364=1))</f>
        <v>0</v>
      </c>
      <c r="BP169" s="872">
        <f>SUMPRODUCT((事故データ!$AO$4:$AO$364=$AF169)*(事故データ!$AH$4:$AH$364=BP$158)*(事故データ!$V$4:$V$364=1))</f>
        <v>0</v>
      </c>
      <c r="BQ169" s="873">
        <f>SUMPRODUCT((事故データ!$AO$4:$AO$364=$AF169)*(事故データ!$AH$4:$AH$364=BP$158)*(事故データ!$AK$4:$AK$364=1)*(事故データ!$V$4:$V$364=1))</f>
        <v>0</v>
      </c>
      <c r="BR169" s="874">
        <f>SUMPRODUCT((事故データ!$AO$4:$AO$364=$AF169)*(事故データ!$AH$4:$AH$364=BP$158)*(事故データ!$AK$4:$AK$364=2)*(事故データ!$V$4:$V$364=1))</f>
        <v>0</v>
      </c>
      <c r="BS169" s="877">
        <f>SUMPRODUCT((事故データ!$AO$4:$AO$364=$AF169)*(事故データ!$AH$4:$AH$364=BP$158)*(事故データ!$AW$4:$AW$364=1)*(事故データ!$V$4:$V$364=1))</f>
        <v>0</v>
      </c>
      <c r="BT169" s="878">
        <f>SUMPRODUCT((事故データ!$AO$4:$AO$364=$AF169)*(事故データ!$AH$4:$AH$364=BP$158)*(事故データ!$AX$4:$AX$364=1)*(事故データ!$V$4:$V$364=1))</f>
        <v>0</v>
      </c>
      <c r="BU169" s="872">
        <f>SUMPRODUCT((事故データ!$AO$4:$AO$364=$AF169)*(事故データ!$AH$4:$AH$364=BU$158)*(事故データ!$V$4:$V$364=1))</f>
        <v>0</v>
      </c>
      <c r="BV169" s="873">
        <f>SUMPRODUCT((事故データ!$AO$4:$AO$364=$AF169)*(事故データ!$AH$4:$AH$364=BU$158)*(事故データ!$AK$4:$AK$364=1)*(事故データ!$V$4:$V$364=1))</f>
        <v>0</v>
      </c>
      <c r="BW169" s="874">
        <f>SUMPRODUCT((事故データ!$AO$4:$AO$364=$AF169)*(事故データ!$AH$4:$AH$364=BU$158)*(事故データ!$AK$4:$AK$364=2)*(事故データ!$V$4:$V$364=1))</f>
        <v>0</v>
      </c>
      <c r="BX169" s="875">
        <f>SUMPRODUCT((事故データ!$AO$4:$AO$364=$AF169)*(事故データ!$AH$4:$AH$364=BU$158)*(事故データ!$AW$4:$AW$364=1)*(事故データ!$V$4:$V$364=1))</f>
        <v>0</v>
      </c>
      <c r="BY169" s="876">
        <f>SUMPRODUCT((事故データ!$AO$4:$AO$364=$AF169)*(事故データ!$AH$4:$AH$364=BU$158)*(事故データ!$AX$4:$AX$364=1)*(事故データ!$V$4:$V$364=1))</f>
        <v>0</v>
      </c>
    </row>
    <row r="170" spans="1:77">
      <c r="A170" s="325"/>
      <c r="B170" s="590">
        <v>10</v>
      </c>
      <c r="C170" s="769" t="str">
        <f>項目入力!X19</f>
        <v>合流時</v>
      </c>
      <c r="D170" s="770">
        <f t="shared" si="35"/>
        <v>0</v>
      </c>
      <c r="E170" s="771">
        <f>SUMPRODUCT((事故データ!$O$4:$O$364=$C$129)*(事故データ!$AO$4:$AO$364=$C170)*(事故データ!$AH$4:$AH$364=E$159)*(事故データ!$V$4:$V$364=1))</f>
        <v>0</v>
      </c>
      <c r="F170" s="772">
        <f>SUMPRODUCT((事故データ!$O$4:$O$364=$C$129)*(事故データ!$AO$4:$AO$364=$C170)*(事故データ!$AH$4:$AH$364=F$159)*(事故データ!$V$4:$V$364=1))</f>
        <v>0</v>
      </c>
      <c r="G170" s="772">
        <f>SUMPRODUCT((事故データ!$O$4:$O$364=$C$129)*(事故データ!$AO$4:$AO$364=$C170)*(事故データ!$AH$4:$AH$364=G$159)*(事故データ!$V$4:$V$364=1))</f>
        <v>0</v>
      </c>
      <c r="H170" s="772">
        <f>SUMPRODUCT((事故データ!$O$4:$O$364=$C$129)*(事故データ!$AO$4:$AO$364=$C170)*(事故データ!$AH$4:$AH$364=H$159)*(事故データ!$V$4:$V$364=1))</f>
        <v>0</v>
      </c>
      <c r="I170" s="869">
        <f>SUMPRODUCT((事故データ!$O$4:$O$364=$C$129)*(事故データ!$AO$4:$AO$364=$C170)*(事故データ!$AH$4:$AH$364=I$159)*(事故データ!$V$4:$V$364=1))</f>
        <v>0</v>
      </c>
      <c r="J170" s="869">
        <f>SUMPRODUCT((事故データ!$O$4:$O$364=$C$129)*(事故データ!$AO$4:$AO$364=$C170)*(事故データ!$AH$4:$AH$364=J$159)*(事故データ!$V$4:$V$364=1))</f>
        <v>0</v>
      </c>
      <c r="K170" s="869">
        <f>SUMPRODUCT((事故データ!$O$4:$O$364=$C$129)*(事故データ!$AO$4:$AO$364=$C170)*(事故データ!$AH$4:$AH$364=K$159)*(事故データ!$V$4:$V$364=1))</f>
        <v>0</v>
      </c>
      <c r="L170" s="773">
        <f>SUMPRODUCT((事故データ!$O$4:$O$364=$C$129)*(事故データ!$AO$4:$AO$364=$C170)*(事故データ!$AH$4:$AH$364=L$159)*(事故データ!$V$4:$V$364=1))</f>
        <v>0</v>
      </c>
      <c r="M170" s="845">
        <f>SUMPRODUCT((事故データ!$AO$4:$AO$364=$C170)*(事故データ!$AW$4:$AW$364=1)*(事故データ!$V$4:$V$364=1))</f>
        <v>0</v>
      </c>
      <c r="N170" s="749" t="str">
        <f t="shared" si="36"/>
        <v>右側面前</v>
      </c>
      <c r="O170" s="422">
        <f ca="1">SUMPRODUCT((事故データ!$O$4:$O$364=$C$129)*(事故データ!$AO$4:$AO$364=N$159)*(事故データ!$AT$4:$AT$364=$N170)*(事故データ!$AH$4:$AH$364=P$157)*(事故データ!$V$4:$V$364=1))</f>
        <v>1</v>
      </c>
      <c r="P170" s="858">
        <f ca="1">SUMPRODUCT((事故データ!$O$4:$O$364=$C$129)*(事故データ!$AO$4:$AO$364=N$159)*(事故データ!$AT$4:$AT$364=$N170)*(事故データ!$AW$4:$AW$364=1)*(事故データ!$AH$4:$AH$364=P$157)*(事故データ!$V$4:$V$364=1))</f>
        <v>0</v>
      </c>
      <c r="Q170" s="298"/>
      <c r="R170" s="298"/>
      <c r="S170" s="298"/>
      <c r="T170" s="298"/>
      <c r="U170" s="298"/>
      <c r="V170" s="298"/>
      <c r="W170" s="298"/>
      <c r="AF170" s="355" t="str">
        <f>項目入力!X19</f>
        <v>合流時</v>
      </c>
      <c r="AG170" s="536">
        <f>SUMPRODUCT((事故データ!$AO$4:$AO$364=$AF170)*(事故データ!$V$4:$V$364=1))</f>
        <v>0</v>
      </c>
      <c r="AH170" s="870">
        <f t="shared" si="39"/>
        <v>0</v>
      </c>
      <c r="AI170" s="870">
        <f t="shared" si="40"/>
        <v>0</v>
      </c>
      <c r="AJ170" s="871">
        <f t="shared" si="41"/>
        <v>0</v>
      </c>
      <c r="AK170" s="537">
        <f t="shared" si="42"/>
        <v>0</v>
      </c>
      <c r="AL170" s="872">
        <f>SUMPRODUCT((事故データ!$AO$4:$AO$364=$AF170)*(事故データ!$AH$4:$AH$364=AL$158)*(事故データ!$V$4:$V$364=1))</f>
        <v>0</v>
      </c>
      <c r="AM170" s="873">
        <f>SUMPRODUCT((事故データ!$AO$4:$AO$364=$AF170)*(事故データ!$AH$4:$AH$364=AL$158)*(事故データ!$AK$4:$AK$364=1)*(事故データ!$V$4:$V$364=1))</f>
        <v>0</v>
      </c>
      <c r="AN170" s="870">
        <f>SUMPRODUCT((事故データ!$AO$4:$AO$364=$AF170)*(事故データ!$AH$4:$AH$364=AL$158)*(事故データ!$AK$4:$AK$364=2)*(事故データ!$V$4:$V$364=1))</f>
        <v>0</v>
      </c>
      <c r="AO170" s="871">
        <f>SUMPRODUCT((事故データ!$AO$4:$AO$364=$AF170)*(事故データ!$AH$4:$AH$364=AL$158)*(事故データ!$AW$4:$AW$364=1)*(事故データ!$V$4:$V$364=1))</f>
        <v>0</v>
      </c>
      <c r="AP170" s="537">
        <f>SUMPRODUCT((事故データ!$AO$4:$AO$364=$AF170)*(事故データ!$AH$4:$AH$364=AL$158)*(事故データ!$AX$4:$AX$364=1)*(事故データ!$V$4:$V$364=1))</f>
        <v>0</v>
      </c>
      <c r="AQ170" s="872">
        <f>SUMPRODUCT((事故データ!$AO$4:$AO$364=$AF170)*(事故データ!$AH$4:$AH$364=AQ$158)*(事故データ!$V$4:$V$364=1))</f>
        <v>0</v>
      </c>
      <c r="AR170" s="873">
        <f>SUMPRODUCT((事故データ!$AO$4:$AO$364=$AF170)*(事故データ!$AH$4:$AH$364=AQ$158)*(事故データ!$AK$4:$AK$364=1)*(事故データ!$V$4:$V$364=1))</f>
        <v>0</v>
      </c>
      <c r="AS170" s="870">
        <f>SUMPRODUCT((事故データ!$AO$4:$AO$364=$AF170)*(事故データ!$AH$4:$AH$364=AQ$158)*(事故データ!$AK$4:$AK$364=2)*(事故データ!$V$4:$V$364=1))</f>
        <v>0</v>
      </c>
      <c r="AT170" s="871">
        <f>SUMPRODUCT((事故データ!$AO$4:$AO$364=$AF170)*(事故データ!$AH$4:$AH$364=AQ$158)*(事故データ!$AW$4:$AW$364=1)*(事故データ!$V$4:$V$364=1))</f>
        <v>0</v>
      </c>
      <c r="AU170" s="537">
        <f>SUMPRODUCT((事故データ!$AO$4:$AO$364=$AF170)*(事故データ!$AH$4:$AH$364=AQ$158)*(事故データ!$AX$4:$AX$364=1)*(事故データ!$V$4:$V$364=1))</f>
        <v>0</v>
      </c>
      <c r="AV170" s="872">
        <f>SUMPRODUCT((事故データ!$AO$4:$AO$364=$AF170)*(事故データ!$AH$4:$AH$364=AV$158)*(事故データ!$V$4:$V$364=1))</f>
        <v>0</v>
      </c>
      <c r="AW170" s="873">
        <f>SUMPRODUCT((事故データ!$AO$4:$AO$364=$AF170)*(事故データ!$AH$4:$AH$364=AV$158)*(事故データ!$AK$4:$AK$364=1)*(事故データ!$V$4:$V$364=1))</f>
        <v>0</v>
      </c>
      <c r="AX170" s="870">
        <f>SUMPRODUCT((事故データ!$AO$4:$AO$364=$AF170)*(事故データ!$AH$4:$AH$364=AV$158)*(事故データ!$AK$4:$AK$364=2)*(事故データ!$V$4:$V$364=1))</f>
        <v>0</v>
      </c>
      <c r="AY170" s="871">
        <f>SUMPRODUCT((事故データ!$AO$4:$AO$364=$AF170)*(事故データ!$AH$4:$AH$364=AV$158)*(事故データ!$AW$4:$AW$364=1)*(事故データ!$V$4:$V$364=1))</f>
        <v>0</v>
      </c>
      <c r="AZ170" s="537">
        <f>SUMPRODUCT((事故データ!$AO$4:$AO$364=$AF170)*(事故データ!$AH$4:$AH$364=AV$158)*(事故データ!$AX$4:$AX$364=1)*(事故データ!$V$4:$V$364=1))</f>
        <v>0</v>
      </c>
      <c r="BA170" s="872">
        <f>SUMPRODUCT((事故データ!$AO$4:$AO$364=$AF170)*(事故データ!$AH$4:$AH$364=BA$158)*(事故データ!$V$4:$V$364=1))</f>
        <v>0</v>
      </c>
      <c r="BB170" s="873">
        <f>SUMPRODUCT((事故データ!$AO$4:$AO$364=$AF170)*(事故データ!$AH$4:$AH$364=BA$158)*(事故データ!$AK$4:$AK$364=1)*(事故データ!$V$4:$V$364=1))</f>
        <v>0</v>
      </c>
      <c r="BC170" s="870">
        <f>SUMPRODUCT((事故データ!$AO$4:$AO$364=$AF170)*(事故データ!$AH$4:$AH$364=BA$158)*(事故データ!$AK$4:$AK$364=2)*(事故データ!$V$4:$V$364=1))</f>
        <v>0</v>
      </c>
      <c r="BD170" s="871">
        <f>SUMPRODUCT((事故データ!$AO$4:$AO$364=$AF170)*(事故データ!$AH$4:$AH$364=BA$158)*(事故データ!$AW$4:$AW$364=1)*(事故データ!$V$4:$V$364=1))</f>
        <v>0</v>
      </c>
      <c r="BE170" s="537">
        <f>SUMPRODUCT((事故データ!$AO$4:$AO$364=$AF170)*(事故データ!$AH$4:$AH$364=BA$158)*(事故データ!$AX$4:$AX$364=1)*(事故データ!$V$4:$V$364=1))</f>
        <v>0</v>
      </c>
      <c r="BF170" s="872">
        <f>SUMPRODUCT((事故データ!$AO$4:$AO$364=$AF170)*(事故データ!$AH$4:$AH$364=BF$158)*(事故データ!$V$4:$V$364=1))</f>
        <v>0</v>
      </c>
      <c r="BG170" s="873">
        <f>SUMPRODUCT((事故データ!$AO$4:$AO$364=$AF170)*(事故データ!$AH$4:$AH$364=BF$158)*(事故データ!$AK$4:$AK$364=1)*(事故データ!$V$4:$V$364=1))</f>
        <v>0</v>
      </c>
      <c r="BH170" s="874">
        <f>SUMPRODUCT((事故データ!$AO$4:$AO$364=$AF170)*(事故データ!$AH$4:$AH$364=BF$158)*(事故データ!$AK$4:$AK$364=2)*(事故データ!$V$4:$V$364=1))</f>
        <v>0</v>
      </c>
      <c r="BI170" s="875">
        <f>SUMPRODUCT((事故データ!$AO$4:$AO$364=$AF170)*(事故データ!$AH$4:$AH$364=BF$158)*(事故データ!$AW$4:$AW$364=1)*(事故データ!$V$4:$V$364=1))</f>
        <v>0</v>
      </c>
      <c r="BJ170" s="876">
        <f>SUMPRODUCT((事故データ!$AO$4:$AO$364=$AF170)*(事故データ!$AH$4:$AH$364=BF$158)*(事故データ!$AX$4:$AX$364=1)*(事故データ!$V$4:$V$364=1))</f>
        <v>0</v>
      </c>
      <c r="BK170" s="872">
        <f>SUMPRODUCT((事故データ!$AO$4:$AO$364=$AF170)*(事故データ!$AH$4:$AH$364=BK$158)*(事故データ!$V$4:$V$364=1))</f>
        <v>0</v>
      </c>
      <c r="BL170" s="873">
        <f>SUMPRODUCT((事故データ!$AO$4:$AO$364=$AF170)*(事故データ!$AH$4:$AH$364=BK$158)*(事故データ!$AK$4:$AK$364=1)*(事故データ!$V$4:$V$364=1))</f>
        <v>0</v>
      </c>
      <c r="BM170" s="874">
        <f>SUMPRODUCT((事故データ!$AO$4:$AO$364=$AF170)*(事故データ!$AH$4:$AH$364=BK$158)*(事故データ!$AK$4:$AK$364=2)*(事故データ!$V$4:$V$364=1))</f>
        <v>0</v>
      </c>
      <c r="BN170" s="875">
        <f>SUMPRODUCT((事故データ!$AO$4:$AO$364=$AF170)*(事故データ!$AH$4:$AH$364=BK$158)*(事故データ!$AW$4:$AW$364=1)*(事故データ!$V$4:$V$364=1))</f>
        <v>0</v>
      </c>
      <c r="BO170" s="876">
        <f>SUMPRODUCT((事故データ!$AO$4:$AO$364=$AF170)*(事故データ!$AH$4:$AH$364=BK$158)*(事故データ!$AX$4:$AX$364=1)*(事故データ!$V$4:$V$364=1))</f>
        <v>0</v>
      </c>
      <c r="BP170" s="872">
        <f>SUMPRODUCT((事故データ!$AO$4:$AO$364=$AF170)*(事故データ!$AH$4:$AH$364=BP$158)*(事故データ!$V$4:$V$364=1))</f>
        <v>0</v>
      </c>
      <c r="BQ170" s="873">
        <f>SUMPRODUCT((事故データ!$AO$4:$AO$364=$AF170)*(事故データ!$AH$4:$AH$364=BP$158)*(事故データ!$AK$4:$AK$364=1)*(事故データ!$V$4:$V$364=1))</f>
        <v>0</v>
      </c>
      <c r="BR170" s="874">
        <f>SUMPRODUCT((事故データ!$AO$4:$AO$364=$AF170)*(事故データ!$AH$4:$AH$364=BP$158)*(事故データ!$AK$4:$AK$364=2)*(事故データ!$V$4:$V$364=1))</f>
        <v>0</v>
      </c>
      <c r="BS170" s="877">
        <f>SUMPRODUCT((事故データ!$AO$4:$AO$364=$AF170)*(事故データ!$AH$4:$AH$364=BP$158)*(事故データ!$AW$4:$AW$364=1)*(事故データ!$V$4:$V$364=1))</f>
        <v>0</v>
      </c>
      <c r="BT170" s="878">
        <f>SUMPRODUCT((事故データ!$AO$4:$AO$364=$AF170)*(事故データ!$AH$4:$AH$364=BP$158)*(事故データ!$AX$4:$AX$364=1)*(事故データ!$V$4:$V$364=1))</f>
        <v>0</v>
      </c>
      <c r="BU170" s="872">
        <f>SUMPRODUCT((事故データ!$AO$4:$AO$364=$AF170)*(事故データ!$AH$4:$AH$364=BU$158)*(事故データ!$V$4:$V$364=1))</f>
        <v>0</v>
      </c>
      <c r="BV170" s="873">
        <f>SUMPRODUCT((事故データ!$AO$4:$AO$364=$AF170)*(事故データ!$AH$4:$AH$364=BU$158)*(事故データ!$AK$4:$AK$364=1)*(事故データ!$V$4:$V$364=1))</f>
        <v>0</v>
      </c>
      <c r="BW170" s="874">
        <f>SUMPRODUCT((事故データ!$AO$4:$AO$364=$AF170)*(事故データ!$AH$4:$AH$364=BU$158)*(事故データ!$AK$4:$AK$364=2)*(事故データ!$V$4:$V$364=1))</f>
        <v>0</v>
      </c>
      <c r="BX170" s="875">
        <f>SUMPRODUCT((事故データ!$AO$4:$AO$364=$AF170)*(事故データ!$AH$4:$AH$364=BU$158)*(事故データ!$AW$4:$AW$364=1)*(事故データ!$V$4:$V$364=1))</f>
        <v>0</v>
      </c>
      <c r="BY170" s="876">
        <f>SUMPRODUCT((事故データ!$AO$4:$AO$364=$AF170)*(事故データ!$AH$4:$AH$364=BU$158)*(事故データ!$AX$4:$AX$364=1)*(事故データ!$V$4:$V$364=1))</f>
        <v>0</v>
      </c>
    </row>
    <row r="171" spans="1:77">
      <c r="A171" s="325"/>
      <c r="B171" s="590">
        <v>11</v>
      </c>
      <c r="C171" s="769" t="str">
        <f>項目入力!X20</f>
        <v>離合時</v>
      </c>
      <c r="D171" s="770">
        <f t="shared" si="35"/>
        <v>0</v>
      </c>
      <c r="E171" s="771">
        <f>SUMPRODUCT((事故データ!$O$4:$O$364=$C$129)*(事故データ!$AO$4:$AO$364=$C171)*(事故データ!$AH$4:$AH$364=E$159)*(事故データ!$V$4:$V$364=1))</f>
        <v>0</v>
      </c>
      <c r="F171" s="772">
        <f>SUMPRODUCT((事故データ!$O$4:$O$364=$C$129)*(事故データ!$AO$4:$AO$364=$C171)*(事故データ!$AH$4:$AH$364=F$159)*(事故データ!$V$4:$V$364=1))</f>
        <v>0</v>
      </c>
      <c r="G171" s="772">
        <f>SUMPRODUCT((事故データ!$O$4:$O$364=$C$129)*(事故データ!$AO$4:$AO$364=$C171)*(事故データ!$AH$4:$AH$364=G$159)*(事故データ!$V$4:$V$364=1))</f>
        <v>0</v>
      </c>
      <c r="H171" s="772">
        <f>SUMPRODUCT((事故データ!$O$4:$O$364=$C$129)*(事故データ!$AO$4:$AO$364=$C171)*(事故データ!$AH$4:$AH$364=H$159)*(事故データ!$V$4:$V$364=1))</f>
        <v>0</v>
      </c>
      <c r="I171" s="869">
        <f>SUMPRODUCT((事故データ!$O$4:$O$364=$C$129)*(事故データ!$AO$4:$AO$364=$C171)*(事故データ!$AH$4:$AH$364=I$159)*(事故データ!$V$4:$V$364=1))</f>
        <v>0</v>
      </c>
      <c r="J171" s="869">
        <f>SUMPRODUCT((事故データ!$O$4:$O$364=$C$129)*(事故データ!$AO$4:$AO$364=$C171)*(事故データ!$AH$4:$AH$364=J$159)*(事故データ!$V$4:$V$364=1))</f>
        <v>0</v>
      </c>
      <c r="K171" s="869">
        <f>SUMPRODUCT((事故データ!$O$4:$O$364=$C$129)*(事故データ!$AO$4:$AO$364=$C171)*(事故データ!$AH$4:$AH$364=K$159)*(事故データ!$V$4:$V$364=1))</f>
        <v>0</v>
      </c>
      <c r="L171" s="773">
        <f>SUMPRODUCT((事故データ!$O$4:$O$364=$C$129)*(事故データ!$AO$4:$AO$364=$C171)*(事故データ!$AH$4:$AH$364=L$159)*(事故データ!$V$4:$V$364=1))</f>
        <v>0</v>
      </c>
      <c r="M171" s="845">
        <f>SUMPRODUCT((事故データ!$AO$4:$AO$364=$C171)*(事故データ!$AW$4:$AW$364=1)*(事故データ!$V$4:$V$364=1))</f>
        <v>0</v>
      </c>
      <c r="N171" s="749" t="str">
        <f t="shared" si="36"/>
        <v>右側面</v>
      </c>
      <c r="O171" s="422">
        <f ca="1">SUMPRODUCT((事故データ!$O$4:$O$364=$C$129)*(事故データ!$AO$4:$AO$364=N$159)*(事故データ!$AT$4:$AT$364=$N171)*(事故データ!$AH$4:$AH$364=P$157)*(事故データ!$V$4:$V$364=1))</f>
        <v>0</v>
      </c>
      <c r="P171" s="858">
        <f ca="1">SUMPRODUCT((事故データ!$O$4:$O$364=$C$129)*(事故データ!$AO$4:$AO$364=N$159)*(事故データ!$AT$4:$AT$364=$N171)*(事故データ!$AW$4:$AW$364=1)*(事故データ!$AH$4:$AH$364=P$157)*(事故データ!$V$4:$V$364=1))</f>
        <v>0</v>
      </c>
      <c r="Q171" s="298"/>
      <c r="R171" s="298"/>
      <c r="S171" s="298"/>
      <c r="T171" s="298"/>
      <c r="U171" s="298"/>
      <c r="V171" s="298"/>
      <c r="W171" s="298"/>
      <c r="AF171" s="355" t="str">
        <f>項目入力!X20</f>
        <v>離合時</v>
      </c>
      <c r="AG171" s="536">
        <f>SUMPRODUCT((事故データ!$AO$4:$AO$364=$AF171)*(事故データ!$V$4:$V$364=1))</f>
        <v>0</v>
      </c>
      <c r="AH171" s="870">
        <f t="shared" si="39"/>
        <v>0</v>
      </c>
      <c r="AI171" s="870">
        <f t="shared" si="40"/>
        <v>0</v>
      </c>
      <c r="AJ171" s="871">
        <f t="shared" si="41"/>
        <v>0</v>
      </c>
      <c r="AK171" s="537">
        <f t="shared" si="42"/>
        <v>0</v>
      </c>
      <c r="AL171" s="872">
        <f>SUMPRODUCT((事故データ!$AO$4:$AO$364=$AF171)*(事故データ!$AH$4:$AH$364=AL$158)*(事故データ!$V$4:$V$364=1))</f>
        <v>0</v>
      </c>
      <c r="AM171" s="873">
        <f>SUMPRODUCT((事故データ!$AO$4:$AO$364=$AF171)*(事故データ!$AH$4:$AH$364=AL$158)*(事故データ!$AK$4:$AK$364=1)*(事故データ!$V$4:$V$364=1))</f>
        <v>0</v>
      </c>
      <c r="AN171" s="870">
        <f>SUMPRODUCT((事故データ!$AO$4:$AO$364=$AF171)*(事故データ!$AH$4:$AH$364=AL$158)*(事故データ!$AK$4:$AK$364=2)*(事故データ!$V$4:$V$364=1))</f>
        <v>0</v>
      </c>
      <c r="AO171" s="871">
        <f>SUMPRODUCT((事故データ!$AO$4:$AO$364=$AF171)*(事故データ!$AH$4:$AH$364=AL$158)*(事故データ!$AW$4:$AW$364=1)*(事故データ!$V$4:$V$364=1))</f>
        <v>0</v>
      </c>
      <c r="AP171" s="537">
        <f>SUMPRODUCT((事故データ!$AO$4:$AO$364=$AF171)*(事故データ!$AH$4:$AH$364=AL$158)*(事故データ!$AX$4:$AX$364=1)*(事故データ!$V$4:$V$364=1))</f>
        <v>0</v>
      </c>
      <c r="AQ171" s="872">
        <f>SUMPRODUCT((事故データ!$AO$4:$AO$364=$AF171)*(事故データ!$AH$4:$AH$364=AQ$158)*(事故データ!$V$4:$V$364=1))</f>
        <v>0</v>
      </c>
      <c r="AR171" s="873">
        <f>SUMPRODUCT((事故データ!$AO$4:$AO$364=$AF171)*(事故データ!$AH$4:$AH$364=AQ$158)*(事故データ!$AK$4:$AK$364=1)*(事故データ!$V$4:$V$364=1))</f>
        <v>0</v>
      </c>
      <c r="AS171" s="870">
        <f>SUMPRODUCT((事故データ!$AO$4:$AO$364=$AF171)*(事故データ!$AH$4:$AH$364=AQ$158)*(事故データ!$AK$4:$AK$364=2)*(事故データ!$V$4:$V$364=1))</f>
        <v>0</v>
      </c>
      <c r="AT171" s="871">
        <f>SUMPRODUCT((事故データ!$AO$4:$AO$364=$AF171)*(事故データ!$AH$4:$AH$364=AQ$158)*(事故データ!$AW$4:$AW$364=1)*(事故データ!$V$4:$V$364=1))</f>
        <v>0</v>
      </c>
      <c r="AU171" s="537">
        <f>SUMPRODUCT((事故データ!$AO$4:$AO$364=$AF171)*(事故データ!$AH$4:$AH$364=AQ$158)*(事故データ!$AX$4:$AX$364=1)*(事故データ!$V$4:$V$364=1))</f>
        <v>0</v>
      </c>
      <c r="AV171" s="872">
        <f>SUMPRODUCT((事故データ!$AO$4:$AO$364=$AF171)*(事故データ!$AH$4:$AH$364=AV$158)*(事故データ!$V$4:$V$364=1))</f>
        <v>0</v>
      </c>
      <c r="AW171" s="873">
        <f>SUMPRODUCT((事故データ!$AO$4:$AO$364=$AF171)*(事故データ!$AH$4:$AH$364=AV$158)*(事故データ!$AK$4:$AK$364=1)*(事故データ!$V$4:$V$364=1))</f>
        <v>0</v>
      </c>
      <c r="AX171" s="870">
        <f>SUMPRODUCT((事故データ!$AO$4:$AO$364=$AF171)*(事故データ!$AH$4:$AH$364=AV$158)*(事故データ!$AK$4:$AK$364=2)*(事故データ!$V$4:$V$364=1))</f>
        <v>0</v>
      </c>
      <c r="AY171" s="871">
        <f>SUMPRODUCT((事故データ!$AO$4:$AO$364=$AF171)*(事故データ!$AH$4:$AH$364=AV$158)*(事故データ!$AW$4:$AW$364=1)*(事故データ!$V$4:$V$364=1))</f>
        <v>0</v>
      </c>
      <c r="AZ171" s="537">
        <f>SUMPRODUCT((事故データ!$AO$4:$AO$364=$AF171)*(事故データ!$AH$4:$AH$364=AV$158)*(事故データ!$AX$4:$AX$364=1)*(事故データ!$V$4:$V$364=1))</f>
        <v>0</v>
      </c>
      <c r="BA171" s="872">
        <f>SUMPRODUCT((事故データ!$AO$4:$AO$364=$AF171)*(事故データ!$AH$4:$AH$364=BA$158)*(事故データ!$V$4:$V$364=1))</f>
        <v>0</v>
      </c>
      <c r="BB171" s="873">
        <f>SUMPRODUCT((事故データ!$AO$4:$AO$364=$AF171)*(事故データ!$AH$4:$AH$364=BA$158)*(事故データ!$AK$4:$AK$364=1)*(事故データ!$V$4:$V$364=1))</f>
        <v>0</v>
      </c>
      <c r="BC171" s="870">
        <f>SUMPRODUCT((事故データ!$AO$4:$AO$364=$AF171)*(事故データ!$AH$4:$AH$364=BA$158)*(事故データ!$AK$4:$AK$364=2)*(事故データ!$V$4:$V$364=1))</f>
        <v>0</v>
      </c>
      <c r="BD171" s="871">
        <f>SUMPRODUCT((事故データ!$AO$4:$AO$364=$AF171)*(事故データ!$AH$4:$AH$364=BA$158)*(事故データ!$AW$4:$AW$364=1)*(事故データ!$V$4:$V$364=1))</f>
        <v>0</v>
      </c>
      <c r="BE171" s="537">
        <f>SUMPRODUCT((事故データ!$AO$4:$AO$364=$AF171)*(事故データ!$AH$4:$AH$364=BA$158)*(事故データ!$AX$4:$AX$364=1)*(事故データ!$V$4:$V$364=1))</f>
        <v>0</v>
      </c>
      <c r="BF171" s="872">
        <f>SUMPRODUCT((事故データ!$AO$4:$AO$364=$AF171)*(事故データ!$AH$4:$AH$364=BF$158)*(事故データ!$V$4:$V$364=1))</f>
        <v>0</v>
      </c>
      <c r="BG171" s="873">
        <f>SUMPRODUCT((事故データ!$AO$4:$AO$364=$AF171)*(事故データ!$AH$4:$AH$364=BF$158)*(事故データ!$AK$4:$AK$364=1)*(事故データ!$V$4:$V$364=1))</f>
        <v>0</v>
      </c>
      <c r="BH171" s="874">
        <f>SUMPRODUCT((事故データ!$AO$4:$AO$364=$AF171)*(事故データ!$AH$4:$AH$364=BF$158)*(事故データ!$AK$4:$AK$364=2)*(事故データ!$V$4:$V$364=1))</f>
        <v>0</v>
      </c>
      <c r="BI171" s="875">
        <f>SUMPRODUCT((事故データ!$AO$4:$AO$364=$AF171)*(事故データ!$AH$4:$AH$364=BF$158)*(事故データ!$AW$4:$AW$364=1)*(事故データ!$V$4:$V$364=1))</f>
        <v>0</v>
      </c>
      <c r="BJ171" s="876">
        <f>SUMPRODUCT((事故データ!$AO$4:$AO$364=$AF171)*(事故データ!$AH$4:$AH$364=BF$158)*(事故データ!$AX$4:$AX$364=1)*(事故データ!$V$4:$V$364=1))</f>
        <v>0</v>
      </c>
      <c r="BK171" s="872">
        <f>SUMPRODUCT((事故データ!$AO$4:$AO$364=$AF171)*(事故データ!$AH$4:$AH$364=BK$158)*(事故データ!$V$4:$V$364=1))</f>
        <v>0</v>
      </c>
      <c r="BL171" s="873">
        <f>SUMPRODUCT((事故データ!$AO$4:$AO$364=$AF171)*(事故データ!$AH$4:$AH$364=BK$158)*(事故データ!$AK$4:$AK$364=1)*(事故データ!$V$4:$V$364=1))</f>
        <v>0</v>
      </c>
      <c r="BM171" s="874">
        <f>SUMPRODUCT((事故データ!$AO$4:$AO$364=$AF171)*(事故データ!$AH$4:$AH$364=BK$158)*(事故データ!$AK$4:$AK$364=2)*(事故データ!$V$4:$V$364=1))</f>
        <v>0</v>
      </c>
      <c r="BN171" s="875">
        <f>SUMPRODUCT((事故データ!$AO$4:$AO$364=$AF171)*(事故データ!$AH$4:$AH$364=BK$158)*(事故データ!$AW$4:$AW$364=1)*(事故データ!$V$4:$V$364=1))</f>
        <v>0</v>
      </c>
      <c r="BO171" s="876">
        <f>SUMPRODUCT((事故データ!$AO$4:$AO$364=$AF171)*(事故データ!$AH$4:$AH$364=BK$158)*(事故データ!$AX$4:$AX$364=1)*(事故データ!$V$4:$V$364=1))</f>
        <v>0</v>
      </c>
      <c r="BP171" s="872">
        <f>SUMPRODUCT((事故データ!$AO$4:$AO$364=$AF171)*(事故データ!$AH$4:$AH$364=BP$158)*(事故データ!$V$4:$V$364=1))</f>
        <v>0</v>
      </c>
      <c r="BQ171" s="873">
        <f>SUMPRODUCT((事故データ!$AO$4:$AO$364=$AF171)*(事故データ!$AH$4:$AH$364=BP$158)*(事故データ!$AK$4:$AK$364=1)*(事故データ!$V$4:$V$364=1))</f>
        <v>0</v>
      </c>
      <c r="BR171" s="874">
        <f>SUMPRODUCT((事故データ!$AO$4:$AO$364=$AF171)*(事故データ!$AH$4:$AH$364=BP$158)*(事故データ!$AK$4:$AK$364=2)*(事故データ!$V$4:$V$364=1))</f>
        <v>0</v>
      </c>
      <c r="BS171" s="877">
        <f>SUMPRODUCT((事故データ!$AO$4:$AO$364=$AF171)*(事故データ!$AH$4:$AH$364=BP$158)*(事故データ!$AW$4:$AW$364=1)*(事故データ!$V$4:$V$364=1))</f>
        <v>0</v>
      </c>
      <c r="BT171" s="878">
        <f>SUMPRODUCT((事故データ!$AO$4:$AO$364=$AF171)*(事故データ!$AH$4:$AH$364=BP$158)*(事故データ!$AX$4:$AX$364=1)*(事故データ!$V$4:$V$364=1))</f>
        <v>0</v>
      </c>
      <c r="BU171" s="872">
        <f>SUMPRODUCT((事故データ!$AO$4:$AO$364=$AF171)*(事故データ!$AH$4:$AH$364=BU$158)*(事故データ!$V$4:$V$364=1))</f>
        <v>0</v>
      </c>
      <c r="BV171" s="873">
        <f>SUMPRODUCT((事故データ!$AO$4:$AO$364=$AF171)*(事故データ!$AH$4:$AH$364=BU$158)*(事故データ!$AK$4:$AK$364=1)*(事故データ!$V$4:$V$364=1))</f>
        <v>0</v>
      </c>
      <c r="BW171" s="874">
        <f>SUMPRODUCT((事故データ!$AO$4:$AO$364=$AF171)*(事故データ!$AH$4:$AH$364=BU$158)*(事故データ!$AK$4:$AK$364=2)*(事故データ!$V$4:$V$364=1))</f>
        <v>0</v>
      </c>
      <c r="BX171" s="875">
        <f>SUMPRODUCT((事故データ!$AO$4:$AO$364=$AF171)*(事故データ!$AH$4:$AH$364=BU$158)*(事故データ!$AW$4:$AW$364=1)*(事故データ!$V$4:$V$364=1))</f>
        <v>0</v>
      </c>
      <c r="BY171" s="876">
        <f>SUMPRODUCT((事故データ!$AO$4:$AO$364=$AF171)*(事故データ!$AH$4:$AH$364=BU$158)*(事故データ!$AX$4:$AX$364=1)*(事故データ!$V$4:$V$364=1))</f>
        <v>0</v>
      </c>
    </row>
    <row r="172" spans="1:77">
      <c r="A172" s="325"/>
      <c r="B172" s="590">
        <v>12</v>
      </c>
      <c r="C172" s="769" t="str">
        <f>項目入力!X21</f>
        <v>側方通過時</v>
      </c>
      <c r="D172" s="770">
        <f t="shared" si="35"/>
        <v>0</v>
      </c>
      <c r="E172" s="771">
        <f>SUMPRODUCT((事故データ!$O$4:$O$364=$C$129)*(事故データ!$AO$4:$AO$364=$C172)*(事故データ!$AH$4:$AH$364=E$159)*(事故データ!$V$4:$V$364=1))</f>
        <v>0</v>
      </c>
      <c r="F172" s="772">
        <f>SUMPRODUCT((事故データ!$O$4:$O$364=$C$129)*(事故データ!$AO$4:$AO$364=$C172)*(事故データ!$AH$4:$AH$364=F$159)*(事故データ!$V$4:$V$364=1))</f>
        <v>0</v>
      </c>
      <c r="G172" s="772">
        <f>SUMPRODUCT((事故データ!$O$4:$O$364=$C$129)*(事故データ!$AO$4:$AO$364=$C172)*(事故データ!$AH$4:$AH$364=G$159)*(事故データ!$V$4:$V$364=1))</f>
        <v>0</v>
      </c>
      <c r="H172" s="772">
        <f>SUMPRODUCT((事故データ!$O$4:$O$364=$C$129)*(事故データ!$AO$4:$AO$364=$C172)*(事故データ!$AH$4:$AH$364=H$159)*(事故データ!$V$4:$V$364=1))</f>
        <v>0</v>
      </c>
      <c r="I172" s="869">
        <f>SUMPRODUCT((事故データ!$O$4:$O$364=$C$129)*(事故データ!$AO$4:$AO$364=$C172)*(事故データ!$AH$4:$AH$364=I$159)*(事故データ!$V$4:$V$364=1))</f>
        <v>0</v>
      </c>
      <c r="J172" s="869">
        <f>SUMPRODUCT((事故データ!$O$4:$O$364=$C$129)*(事故データ!$AO$4:$AO$364=$C172)*(事故データ!$AH$4:$AH$364=J$159)*(事故データ!$V$4:$V$364=1))</f>
        <v>0</v>
      </c>
      <c r="K172" s="869">
        <f>SUMPRODUCT((事故データ!$O$4:$O$364=$C$129)*(事故データ!$AO$4:$AO$364=$C172)*(事故データ!$AH$4:$AH$364=K$159)*(事故データ!$V$4:$V$364=1))</f>
        <v>0</v>
      </c>
      <c r="L172" s="773">
        <f>SUMPRODUCT((事故データ!$O$4:$O$364=$C$129)*(事故データ!$AO$4:$AO$364=$C172)*(事故データ!$AH$4:$AH$364=L$159)*(事故データ!$V$4:$V$364=1))</f>
        <v>0</v>
      </c>
      <c r="M172" s="845">
        <f>SUMPRODUCT((事故データ!$AO$4:$AO$364=$C172)*(事故データ!$AW$4:$AW$364=1)*(事故データ!$V$4:$V$364=1))</f>
        <v>0</v>
      </c>
      <c r="N172" s="749" t="str">
        <f t="shared" si="36"/>
        <v>右側面後</v>
      </c>
      <c r="O172" s="422">
        <f ca="1">SUMPRODUCT((事故データ!$O$4:$O$364=$C$129)*(事故データ!$AO$4:$AO$364=N$159)*(事故データ!$AT$4:$AT$364=$N172)*(事故データ!$AH$4:$AH$364=P$157)*(事故データ!$V$4:$V$364=1))</f>
        <v>0</v>
      </c>
      <c r="P172" s="858">
        <f ca="1">SUMPRODUCT((事故データ!$O$4:$O$364=$C$129)*(事故データ!$AO$4:$AO$364=N$159)*(事故データ!$AT$4:$AT$364=$N172)*(事故データ!$AW$4:$AW$364=1)*(事故データ!$AH$4:$AH$364=P$157)*(事故データ!$V$4:$V$364=1))</f>
        <v>0</v>
      </c>
      <c r="Q172" s="298"/>
      <c r="R172" s="298"/>
      <c r="S172" s="298"/>
      <c r="T172" s="298"/>
      <c r="U172" s="298"/>
      <c r="V172" s="298"/>
      <c r="W172" s="298"/>
      <c r="AF172" s="355" t="str">
        <f>項目入力!X21</f>
        <v>側方通過時</v>
      </c>
      <c r="AG172" s="536">
        <f>SUMPRODUCT((事故データ!$AO$4:$AO$364=$AF172)*(事故データ!$V$4:$V$364=1))</f>
        <v>0</v>
      </c>
      <c r="AH172" s="870">
        <f t="shared" si="39"/>
        <v>0</v>
      </c>
      <c r="AI172" s="870">
        <f t="shared" si="40"/>
        <v>0</v>
      </c>
      <c r="AJ172" s="871">
        <f t="shared" si="41"/>
        <v>0</v>
      </c>
      <c r="AK172" s="537">
        <f t="shared" si="42"/>
        <v>0</v>
      </c>
      <c r="AL172" s="872">
        <f>SUMPRODUCT((事故データ!$AO$4:$AO$364=$AF172)*(事故データ!$AH$4:$AH$364=AL$158)*(事故データ!$V$4:$V$364=1))</f>
        <v>0</v>
      </c>
      <c r="AM172" s="873">
        <f>SUMPRODUCT((事故データ!$AO$4:$AO$364=$AF172)*(事故データ!$AH$4:$AH$364=AL$158)*(事故データ!$AK$4:$AK$364=1)*(事故データ!$V$4:$V$364=1))</f>
        <v>0</v>
      </c>
      <c r="AN172" s="870">
        <f>SUMPRODUCT((事故データ!$AO$4:$AO$364=$AF172)*(事故データ!$AH$4:$AH$364=AL$158)*(事故データ!$AK$4:$AK$364=2)*(事故データ!$V$4:$V$364=1))</f>
        <v>0</v>
      </c>
      <c r="AO172" s="871">
        <f>SUMPRODUCT((事故データ!$AO$4:$AO$364=$AF172)*(事故データ!$AH$4:$AH$364=AL$158)*(事故データ!$AW$4:$AW$364=1)*(事故データ!$V$4:$V$364=1))</f>
        <v>0</v>
      </c>
      <c r="AP172" s="537">
        <f>SUMPRODUCT((事故データ!$AO$4:$AO$364=$AF172)*(事故データ!$AH$4:$AH$364=AL$158)*(事故データ!$AX$4:$AX$364=1)*(事故データ!$V$4:$V$364=1))</f>
        <v>0</v>
      </c>
      <c r="AQ172" s="872">
        <f>SUMPRODUCT((事故データ!$AO$4:$AO$364=$AF172)*(事故データ!$AH$4:$AH$364=AQ$158)*(事故データ!$V$4:$V$364=1))</f>
        <v>0</v>
      </c>
      <c r="AR172" s="873">
        <f>SUMPRODUCT((事故データ!$AO$4:$AO$364=$AF172)*(事故データ!$AH$4:$AH$364=AQ$158)*(事故データ!$AK$4:$AK$364=1)*(事故データ!$V$4:$V$364=1))</f>
        <v>0</v>
      </c>
      <c r="AS172" s="870">
        <f>SUMPRODUCT((事故データ!$AO$4:$AO$364=$AF172)*(事故データ!$AH$4:$AH$364=AQ$158)*(事故データ!$AK$4:$AK$364=2)*(事故データ!$V$4:$V$364=1))</f>
        <v>0</v>
      </c>
      <c r="AT172" s="871">
        <f>SUMPRODUCT((事故データ!$AO$4:$AO$364=$AF172)*(事故データ!$AH$4:$AH$364=AQ$158)*(事故データ!$AW$4:$AW$364=1)*(事故データ!$V$4:$V$364=1))</f>
        <v>0</v>
      </c>
      <c r="AU172" s="537">
        <f>SUMPRODUCT((事故データ!$AO$4:$AO$364=$AF172)*(事故データ!$AH$4:$AH$364=AQ$158)*(事故データ!$AX$4:$AX$364=1)*(事故データ!$V$4:$V$364=1))</f>
        <v>0</v>
      </c>
      <c r="AV172" s="872">
        <f>SUMPRODUCT((事故データ!$AO$4:$AO$364=$AF172)*(事故データ!$AH$4:$AH$364=AV$158)*(事故データ!$V$4:$V$364=1))</f>
        <v>0</v>
      </c>
      <c r="AW172" s="873">
        <f>SUMPRODUCT((事故データ!$AO$4:$AO$364=$AF172)*(事故データ!$AH$4:$AH$364=AV$158)*(事故データ!$AK$4:$AK$364=1)*(事故データ!$V$4:$V$364=1))</f>
        <v>0</v>
      </c>
      <c r="AX172" s="870">
        <f>SUMPRODUCT((事故データ!$AO$4:$AO$364=$AF172)*(事故データ!$AH$4:$AH$364=AV$158)*(事故データ!$AK$4:$AK$364=2)*(事故データ!$V$4:$V$364=1))</f>
        <v>0</v>
      </c>
      <c r="AY172" s="871">
        <f>SUMPRODUCT((事故データ!$AO$4:$AO$364=$AF172)*(事故データ!$AH$4:$AH$364=AV$158)*(事故データ!$AW$4:$AW$364=1)*(事故データ!$V$4:$V$364=1))</f>
        <v>0</v>
      </c>
      <c r="AZ172" s="537">
        <f>SUMPRODUCT((事故データ!$AO$4:$AO$364=$AF172)*(事故データ!$AH$4:$AH$364=AV$158)*(事故データ!$AX$4:$AX$364=1)*(事故データ!$V$4:$V$364=1))</f>
        <v>0</v>
      </c>
      <c r="BA172" s="872">
        <f>SUMPRODUCT((事故データ!$AO$4:$AO$364=$AF172)*(事故データ!$AH$4:$AH$364=BA$158)*(事故データ!$V$4:$V$364=1))</f>
        <v>0</v>
      </c>
      <c r="BB172" s="873">
        <f>SUMPRODUCT((事故データ!$AO$4:$AO$364=$AF172)*(事故データ!$AH$4:$AH$364=BA$158)*(事故データ!$AK$4:$AK$364=1)*(事故データ!$V$4:$V$364=1))</f>
        <v>0</v>
      </c>
      <c r="BC172" s="870">
        <f>SUMPRODUCT((事故データ!$AO$4:$AO$364=$AF172)*(事故データ!$AH$4:$AH$364=BA$158)*(事故データ!$AK$4:$AK$364=2)*(事故データ!$V$4:$V$364=1))</f>
        <v>0</v>
      </c>
      <c r="BD172" s="871">
        <f>SUMPRODUCT((事故データ!$AO$4:$AO$364=$AF172)*(事故データ!$AH$4:$AH$364=BA$158)*(事故データ!$AW$4:$AW$364=1)*(事故データ!$V$4:$V$364=1))</f>
        <v>0</v>
      </c>
      <c r="BE172" s="537">
        <f>SUMPRODUCT((事故データ!$AO$4:$AO$364=$AF172)*(事故データ!$AH$4:$AH$364=BA$158)*(事故データ!$AX$4:$AX$364=1)*(事故データ!$V$4:$V$364=1))</f>
        <v>0</v>
      </c>
      <c r="BF172" s="872">
        <f>SUMPRODUCT((事故データ!$AO$4:$AO$364=$AF172)*(事故データ!$AH$4:$AH$364=BF$158)*(事故データ!$V$4:$V$364=1))</f>
        <v>0</v>
      </c>
      <c r="BG172" s="873">
        <f>SUMPRODUCT((事故データ!$AO$4:$AO$364=$AF172)*(事故データ!$AH$4:$AH$364=BF$158)*(事故データ!$AK$4:$AK$364=1)*(事故データ!$V$4:$V$364=1))</f>
        <v>0</v>
      </c>
      <c r="BH172" s="874">
        <f>SUMPRODUCT((事故データ!$AO$4:$AO$364=$AF172)*(事故データ!$AH$4:$AH$364=BF$158)*(事故データ!$AK$4:$AK$364=2)*(事故データ!$V$4:$V$364=1))</f>
        <v>0</v>
      </c>
      <c r="BI172" s="875">
        <f>SUMPRODUCT((事故データ!$AO$4:$AO$364=$AF172)*(事故データ!$AH$4:$AH$364=BF$158)*(事故データ!$AW$4:$AW$364=1)*(事故データ!$V$4:$V$364=1))</f>
        <v>0</v>
      </c>
      <c r="BJ172" s="876">
        <f>SUMPRODUCT((事故データ!$AO$4:$AO$364=$AF172)*(事故データ!$AH$4:$AH$364=BF$158)*(事故データ!$AX$4:$AX$364=1)*(事故データ!$V$4:$V$364=1))</f>
        <v>0</v>
      </c>
      <c r="BK172" s="872">
        <f>SUMPRODUCT((事故データ!$AO$4:$AO$364=$AF172)*(事故データ!$AH$4:$AH$364=BK$158)*(事故データ!$V$4:$V$364=1))</f>
        <v>0</v>
      </c>
      <c r="BL172" s="873">
        <f>SUMPRODUCT((事故データ!$AO$4:$AO$364=$AF172)*(事故データ!$AH$4:$AH$364=BK$158)*(事故データ!$AK$4:$AK$364=1)*(事故データ!$V$4:$V$364=1))</f>
        <v>0</v>
      </c>
      <c r="BM172" s="874">
        <f>SUMPRODUCT((事故データ!$AO$4:$AO$364=$AF172)*(事故データ!$AH$4:$AH$364=BK$158)*(事故データ!$AK$4:$AK$364=2)*(事故データ!$V$4:$V$364=1))</f>
        <v>0</v>
      </c>
      <c r="BN172" s="875">
        <f>SUMPRODUCT((事故データ!$AO$4:$AO$364=$AF172)*(事故データ!$AH$4:$AH$364=BK$158)*(事故データ!$AW$4:$AW$364=1)*(事故データ!$V$4:$V$364=1))</f>
        <v>0</v>
      </c>
      <c r="BO172" s="876">
        <f>SUMPRODUCT((事故データ!$AO$4:$AO$364=$AF172)*(事故データ!$AH$4:$AH$364=BK$158)*(事故データ!$AX$4:$AX$364=1)*(事故データ!$V$4:$V$364=1))</f>
        <v>0</v>
      </c>
      <c r="BP172" s="872">
        <f>SUMPRODUCT((事故データ!$AO$4:$AO$364=$AF172)*(事故データ!$AH$4:$AH$364=BP$158)*(事故データ!$V$4:$V$364=1))</f>
        <v>0</v>
      </c>
      <c r="BQ172" s="873">
        <f>SUMPRODUCT((事故データ!$AO$4:$AO$364=$AF172)*(事故データ!$AH$4:$AH$364=BP$158)*(事故データ!$AK$4:$AK$364=1)*(事故データ!$V$4:$V$364=1))</f>
        <v>0</v>
      </c>
      <c r="BR172" s="874">
        <f>SUMPRODUCT((事故データ!$AO$4:$AO$364=$AF172)*(事故データ!$AH$4:$AH$364=BP$158)*(事故データ!$AK$4:$AK$364=2)*(事故データ!$V$4:$V$364=1))</f>
        <v>0</v>
      </c>
      <c r="BS172" s="877">
        <f>SUMPRODUCT((事故データ!$AO$4:$AO$364=$AF172)*(事故データ!$AH$4:$AH$364=BP$158)*(事故データ!$AW$4:$AW$364=1)*(事故データ!$V$4:$V$364=1))</f>
        <v>0</v>
      </c>
      <c r="BT172" s="878">
        <f>SUMPRODUCT((事故データ!$AO$4:$AO$364=$AF172)*(事故データ!$AH$4:$AH$364=BP$158)*(事故データ!$AX$4:$AX$364=1)*(事故データ!$V$4:$V$364=1))</f>
        <v>0</v>
      </c>
      <c r="BU172" s="872">
        <f>SUMPRODUCT((事故データ!$AO$4:$AO$364=$AF172)*(事故データ!$AH$4:$AH$364=BU$158)*(事故データ!$V$4:$V$364=1))</f>
        <v>0</v>
      </c>
      <c r="BV172" s="873">
        <f>SUMPRODUCT((事故データ!$AO$4:$AO$364=$AF172)*(事故データ!$AH$4:$AH$364=BU$158)*(事故データ!$AK$4:$AK$364=1)*(事故データ!$V$4:$V$364=1))</f>
        <v>0</v>
      </c>
      <c r="BW172" s="874">
        <f>SUMPRODUCT((事故データ!$AO$4:$AO$364=$AF172)*(事故データ!$AH$4:$AH$364=BU$158)*(事故データ!$AK$4:$AK$364=2)*(事故データ!$V$4:$V$364=1))</f>
        <v>0</v>
      </c>
      <c r="BX172" s="875">
        <f>SUMPRODUCT((事故データ!$AO$4:$AO$364=$AF172)*(事故データ!$AH$4:$AH$364=BU$158)*(事故データ!$AW$4:$AW$364=1)*(事故データ!$V$4:$V$364=1))</f>
        <v>0</v>
      </c>
      <c r="BY172" s="876">
        <f>SUMPRODUCT((事故データ!$AO$4:$AO$364=$AF172)*(事故データ!$AH$4:$AH$364=BU$158)*(事故データ!$AX$4:$AX$364=1)*(事故データ!$V$4:$V$364=1))</f>
        <v>0</v>
      </c>
    </row>
    <row r="173" spans="1:77">
      <c r="A173" s="325"/>
      <c r="B173" s="590">
        <v>13</v>
      </c>
      <c r="C173" s="769" t="str">
        <f>項目入力!X22</f>
        <v>施設出入時</v>
      </c>
      <c r="D173" s="770">
        <f t="shared" si="35"/>
        <v>1</v>
      </c>
      <c r="E173" s="771">
        <f>SUMPRODUCT((事故データ!$O$4:$O$364=$C$129)*(事故データ!$AO$4:$AO$364=$C173)*(事故データ!$AH$4:$AH$364=E$159)*(事故データ!$V$4:$V$364=1))</f>
        <v>0</v>
      </c>
      <c r="F173" s="772">
        <f>SUMPRODUCT((事故データ!$O$4:$O$364=$C$129)*(事故データ!$AO$4:$AO$364=$C173)*(事故データ!$AH$4:$AH$364=F$159)*(事故データ!$V$4:$V$364=1))</f>
        <v>0</v>
      </c>
      <c r="G173" s="772">
        <f>SUMPRODUCT((事故データ!$O$4:$O$364=$C$129)*(事故データ!$AO$4:$AO$364=$C173)*(事故データ!$AH$4:$AH$364=G$159)*(事故データ!$V$4:$V$364=1))</f>
        <v>0</v>
      </c>
      <c r="H173" s="772">
        <f>SUMPRODUCT((事故データ!$O$4:$O$364=$C$129)*(事故データ!$AO$4:$AO$364=$C173)*(事故データ!$AH$4:$AH$364=H$159)*(事故データ!$V$4:$V$364=1))</f>
        <v>0</v>
      </c>
      <c r="I173" s="869">
        <f>SUMPRODUCT((事故データ!$O$4:$O$364=$C$129)*(事故データ!$AO$4:$AO$364=$C173)*(事故データ!$AH$4:$AH$364=I$159)*(事故データ!$V$4:$V$364=1))</f>
        <v>1</v>
      </c>
      <c r="J173" s="869">
        <f>SUMPRODUCT((事故データ!$O$4:$O$364=$C$129)*(事故データ!$AO$4:$AO$364=$C173)*(事故データ!$AH$4:$AH$364=J$159)*(事故データ!$V$4:$V$364=1))</f>
        <v>0</v>
      </c>
      <c r="K173" s="869">
        <f>SUMPRODUCT((事故データ!$O$4:$O$364=$C$129)*(事故データ!$AO$4:$AO$364=$C173)*(事故データ!$AH$4:$AH$364=K$159)*(事故データ!$V$4:$V$364=1))</f>
        <v>0</v>
      </c>
      <c r="L173" s="773">
        <f>SUMPRODUCT((事故データ!$O$4:$O$364=$C$129)*(事故データ!$AO$4:$AO$364=$C173)*(事故データ!$AH$4:$AH$364=L$159)*(事故データ!$V$4:$V$364=1))</f>
        <v>0</v>
      </c>
      <c r="M173" s="845">
        <f>SUMPRODUCT((事故データ!$AO$4:$AO$364=$C173)*(事故データ!$AW$4:$AW$364=1)*(事故データ!$V$4:$V$364=1))</f>
        <v>0</v>
      </c>
      <c r="N173" s="749" t="str">
        <f t="shared" si="36"/>
        <v>上部箱中央</v>
      </c>
      <c r="O173" s="422">
        <f ca="1">SUMPRODUCT((事故データ!$O$4:$O$364=$C$129)*(事故データ!$AO$4:$AO$364=N$159)*(事故データ!$AT$4:$AT$364=$N173)*(事故データ!$AH$4:$AH$364=P$157)*(事故データ!$V$4:$V$364=1))</f>
        <v>0</v>
      </c>
      <c r="P173" s="858">
        <f ca="1">SUMPRODUCT((事故データ!$O$4:$O$364=$C$129)*(事故データ!$AO$4:$AO$364=N$159)*(事故データ!$AT$4:$AT$364=$N173)*(事故データ!$AW$4:$AW$364=1)*(事故データ!$AH$4:$AH$364=P$157)*(事故データ!$V$4:$V$364=1))</f>
        <v>0</v>
      </c>
      <c r="Q173" s="298"/>
      <c r="R173" s="298"/>
      <c r="S173" s="306">
        <f ca="1">O174</f>
        <v>0</v>
      </c>
      <c r="T173" s="306"/>
      <c r="U173" s="306"/>
      <c r="V173" s="306"/>
      <c r="W173" s="306"/>
      <c r="AF173" s="355" t="str">
        <f>項目入力!X22</f>
        <v>施設出入時</v>
      </c>
      <c r="AG173" s="536">
        <f>SUMPRODUCT((事故データ!$AO$4:$AO$364=$AF173)*(事故データ!$V$4:$V$364=1))</f>
        <v>1</v>
      </c>
      <c r="AH173" s="870">
        <f t="shared" si="39"/>
        <v>0</v>
      </c>
      <c r="AI173" s="870">
        <f t="shared" si="40"/>
        <v>1</v>
      </c>
      <c r="AJ173" s="871">
        <f t="shared" si="41"/>
        <v>0</v>
      </c>
      <c r="AK173" s="537">
        <f t="shared" si="42"/>
        <v>0</v>
      </c>
      <c r="AL173" s="872">
        <f>SUMPRODUCT((事故データ!$AO$4:$AO$364=$AF173)*(事故データ!$AH$4:$AH$364=AL$158)*(事故データ!$V$4:$V$364=1))</f>
        <v>0</v>
      </c>
      <c r="AM173" s="873">
        <f>SUMPRODUCT((事故データ!$AO$4:$AO$364=$AF173)*(事故データ!$AH$4:$AH$364=AL$158)*(事故データ!$AK$4:$AK$364=1)*(事故データ!$V$4:$V$364=1))</f>
        <v>0</v>
      </c>
      <c r="AN173" s="870">
        <f>SUMPRODUCT((事故データ!$AO$4:$AO$364=$AF173)*(事故データ!$AH$4:$AH$364=AL$158)*(事故データ!$AK$4:$AK$364=2)*(事故データ!$V$4:$V$364=1))</f>
        <v>0</v>
      </c>
      <c r="AO173" s="871">
        <f>SUMPRODUCT((事故データ!$AO$4:$AO$364=$AF173)*(事故データ!$AH$4:$AH$364=AL$158)*(事故データ!$AW$4:$AW$364=1)*(事故データ!$V$4:$V$364=1))</f>
        <v>0</v>
      </c>
      <c r="AP173" s="537">
        <f>SUMPRODUCT((事故データ!$AO$4:$AO$364=$AF173)*(事故データ!$AH$4:$AH$364=AL$158)*(事故データ!$AX$4:$AX$364=1)*(事故データ!$V$4:$V$364=1))</f>
        <v>0</v>
      </c>
      <c r="AQ173" s="872">
        <f>SUMPRODUCT((事故データ!$AO$4:$AO$364=$AF173)*(事故データ!$AH$4:$AH$364=AQ$158)*(事故データ!$V$4:$V$364=1))</f>
        <v>0</v>
      </c>
      <c r="AR173" s="873">
        <f>SUMPRODUCT((事故データ!$AO$4:$AO$364=$AF173)*(事故データ!$AH$4:$AH$364=AQ$158)*(事故データ!$AK$4:$AK$364=1)*(事故データ!$V$4:$V$364=1))</f>
        <v>0</v>
      </c>
      <c r="AS173" s="870">
        <f>SUMPRODUCT((事故データ!$AO$4:$AO$364=$AF173)*(事故データ!$AH$4:$AH$364=AQ$158)*(事故データ!$AK$4:$AK$364=2)*(事故データ!$V$4:$V$364=1))</f>
        <v>0</v>
      </c>
      <c r="AT173" s="871">
        <f>SUMPRODUCT((事故データ!$AO$4:$AO$364=$AF173)*(事故データ!$AH$4:$AH$364=AQ$158)*(事故データ!$AW$4:$AW$364=1)*(事故データ!$V$4:$V$364=1))</f>
        <v>0</v>
      </c>
      <c r="AU173" s="537">
        <f>SUMPRODUCT((事故データ!$AO$4:$AO$364=$AF173)*(事故データ!$AH$4:$AH$364=AQ$158)*(事故データ!$AX$4:$AX$364=1)*(事故データ!$V$4:$V$364=1))</f>
        <v>0</v>
      </c>
      <c r="AV173" s="872">
        <f>SUMPRODUCT((事故データ!$AO$4:$AO$364=$AF173)*(事故データ!$AH$4:$AH$364=AV$158)*(事故データ!$V$4:$V$364=1))</f>
        <v>0</v>
      </c>
      <c r="AW173" s="873">
        <f>SUMPRODUCT((事故データ!$AO$4:$AO$364=$AF173)*(事故データ!$AH$4:$AH$364=AV$158)*(事故データ!$AK$4:$AK$364=1)*(事故データ!$V$4:$V$364=1))</f>
        <v>0</v>
      </c>
      <c r="AX173" s="870">
        <f>SUMPRODUCT((事故データ!$AO$4:$AO$364=$AF173)*(事故データ!$AH$4:$AH$364=AV$158)*(事故データ!$AK$4:$AK$364=2)*(事故データ!$V$4:$V$364=1))</f>
        <v>0</v>
      </c>
      <c r="AY173" s="871">
        <f>SUMPRODUCT((事故データ!$AO$4:$AO$364=$AF173)*(事故データ!$AH$4:$AH$364=AV$158)*(事故データ!$AW$4:$AW$364=1)*(事故データ!$V$4:$V$364=1))</f>
        <v>0</v>
      </c>
      <c r="AZ173" s="537">
        <f>SUMPRODUCT((事故データ!$AO$4:$AO$364=$AF173)*(事故データ!$AH$4:$AH$364=AV$158)*(事故データ!$AX$4:$AX$364=1)*(事故データ!$V$4:$V$364=1))</f>
        <v>0</v>
      </c>
      <c r="BA173" s="872">
        <f>SUMPRODUCT((事故データ!$AO$4:$AO$364=$AF173)*(事故データ!$AH$4:$AH$364=BA$158)*(事故データ!$V$4:$V$364=1))</f>
        <v>0</v>
      </c>
      <c r="BB173" s="873">
        <f>SUMPRODUCT((事故データ!$AO$4:$AO$364=$AF173)*(事故データ!$AH$4:$AH$364=BA$158)*(事故データ!$AK$4:$AK$364=1)*(事故データ!$V$4:$V$364=1))</f>
        <v>0</v>
      </c>
      <c r="BC173" s="870">
        <f>SUMPRODUCT((事故データ!$AO$4:$AO$364=$AF173)*(事故データ!$AH$4:$AH$364=BA$158)*(事故データ!$AK$4:$AK$364=2)*(事故データ!$V$4:$V$364=1))</f>
        <v>0</v>
      </c>
      <c r="BD173" s="871">
        <f>SUMPRODUCT((事故データ!$AO$4:$AO$364=$AF173)*(事故データ!$AH$4:$AH$364=BA$158)*(事故データ!$AW$4:$AW$364=1)*(事故データ!$V$4:$V$364=1))</f>
        <v>0</v>
      </c>
      <c r="BE173" s="537">
        <f>SUMPRODUCT((事故データ!$AO$4:$AO$364=$AF173)*(事故データ!$AH$4:$AH$364=BA$158)*(事故データ!$AX$4:$AX$364=1)*(事故データ!$V$4:$V$364=1))</f>
        <v>0</v>
      </c>
      <c r="BF173" s="872">
        <f>SUMPRODUCT((事故データ!$AO$4:$AO$364=$AF173)*(事故データ!$AH$4:$AH$364=BF$158)*(事故データ!$V$4:$V$364=1))</f>
        <v>1</v>
      </c>
      <c r="BG173" s="873">
        <f>SUMPRODUCT((事故データ!$AO$4:$AO$364=$AF173)*(事故データ!$AH$4:$AH$364=BF$158)*(事故データ!$AK$4:$AK$364=1)*(事故データ!$V$4:$V$364=1))</f>
        <v>0</v>
      </c>
      <c r="BH173" s="874">
        <f>SUMPRODUCT((事故データ!$AO$4:$AO$364=$AF173)*(事故データ!$AH$4:$AH$364=BF$158)*(事故データ!$AK$4:$AK$364=2)*(事故データ!$V$4:$V$364=1))</f>
        <v>1</v>
      </c>
      <c r="BI173" s="875">
        <f>SUMPRODUCT((事故データ!$AO$4:$AO$364=$AF173)*(事故データ!$AH$4:$AH$364=BF$158)*(事故データ!$AW$4:$AW$364=1)*(事故データ!$V$4:$V$364=1))</f>
        <v>0</v>
      </c>
      <c r="BJ173" s="876">
        <f>SUMPRODUCT((事故データ!$AO$4:$AO$364=$AF173)*(事故データ!$AH$4:$AH$364=BF$158)*(事故データ!$AX$4:$AX$364=1)*(事故データ!$V$4:$V$364=1))</f>
        <v>0</v>
      </c>
      <c r="BK173" s="872">
        <f>SUMPRODUCT((事故データ!$AO$4:$AO$364=$AF173)*(事故データ!$AH$4:$AH$364=BK$158)*(事故データ!$V$4:$V$364=1))</f>
        <v>0</v>
      </c>
      <c r="BL173" s="873">
        <f>SUMPRODUCT((事故データ!$AO$4:$AO$364=$AF173)*(事故データ!$AH$4:$AH$364=BK$158)*(事故データ!$AK$4:$AK$364=1)*(事故データ!$V$4:$V$364=1))</f>
        <v>0</v>
      </c>
      <c r="BM173" s="874">
        <f>SUMPRODUCT((事故データ!$AO$4:$AO$364=$AF173)*(事故データ!$AH$4:$AH$364=BK$158)*(事故データ!$AK$4:$AK$364=2)*(事故データ!$V$4:$V$364=1))</f>
        <v>0</v>
      </c>
      <c r="BN173" s="875">
        <f>SUMPRODUCT((事故データ!$AO$4:$AO$364=$AF173)*(事故データ!$AH$4:$AH$364=BK$158)*(事故データ!$AW$4:$AW$364=1)*(事故データ!$V$4:$V$364=1))</f>
        <v>0</v>
      </c>
      <c r="BO173" s="876">
        <f>SUMPRODUCT((事故データ!$AO$4:$AO$364=$AF173)*(事故データ!$AH$4:$AH$364=BK$158)*(事故データ!$AX$4:$AX$364=1)*(事故データ!$V$4:$V$364=1))</f>
        <v>0</v>
      </c>
      <c r="BP173" s="872">
        <f>SUMPRODUCT((事故データ!$AO$4:$AO$364=$AF173)*(事故データ!$AH$4:$AH$364=BP$158)*(事故データ!$V$4:$V$364=1))</f>
        <v>0</v>
      </c>
      <c r="BQ173" s="873">
        <f>SUMPRODUCT((事故データ!$AO$4:$AO$364=$AF173)*(事故データ!$AH$4:$AH$364=BP$158)*(事故データ!$AK$4:$AK$364=1)*(事故データ!$V$4:$V$364=1))</f>
        <v>0</v>
      </c>
      <c r="BR173" s="874">
        <f>SUMPRODUCT((事故データ!$AO$4:$AO$364=$AF173)*(事故データ!$AH$4:$AH$364=BP$158)*(事故データ!$AK$4:$AK$364=2)*(事故データ!$V$4:$V$364=1))</f>
        <v>0</v>
      </c>
      <c r="BS173" s="877">
        <f>SUMPRODUCT((事故データ!$AO$4:$AO$364=$AF173)*(事故データ!$AH$4:$AH$364=BP$158)*(事故データ!$AW$4:$AW$364=1)*(事故データ!$V$4:$V$364=1))</f>
        <v>0</v>
      </c>
      <c r="BT173" s="878">
        <f>SUMPRODUCT((事故データ!$AO$4:$AO$364=$AF173)*(事故データ!$AH$4:$AH$364=BP$158)*(事故データ!$AX$4:$AX$364=1)*(事故データ!$V$4:$V$364=1))</f>
        <v>0</v>
      </c>
      <c r="BU173" s="872">
        <f>SUMPRODUCT((事故データ!$AO$4:$AO$364=$AF173)*(事故データ!$AH$4:$AH$364=BU$158)*(事故データ!$V$4:$V$364=1))</f>
        <v>0</v>
      </c>
      <c r="BV173" s="873">
        <f>SUMPRODUCT((事故データ!$AO$4:$AO$364=$AF173)*(事故データ!$AH$4:$AH$364=BU$158)*(事故データ!$AK$4:$AK$364=1)*(事故データ!$V$4:$V$364=1))</f>
        <v>0</v>
      </c>
      <c r="BW173" s="874">
        <f>SUMPRODUCT((事故データ!$AO$4:$AO$364=$AF173)*(事故データ!$AH$4:$AH$364=BU$158)*(事故データ!$AK$4:$AK$364=2)*(事故データ!$V$4:$V$364=1))</f>
        <v>0</v>
      </c>
      <c r="BX173" s="875">
        <f>SUMPRODUCT((事故データ!$AO$4:$AO$364=$AF173)*(事故データ!$AH$4:$AH$364=BU$158)*(事故データ!$AW$4:$AW$364=1)*(事故データ!$V$4:$V$364=1))</f>
        <v>0</v>
      </c>
      <c r="BY173" s="876">
        <f>SUMPRODUCT((事故データ!$AO$4:$AO$364=$AF173)*(事故データ!$AH$4:$AH$364=BU$158)*(事故データ!$AX$4:$AX$364=1)*(事故データ!$V$4:$V$364=1))</f>
        <v>0</v>
      </c>
    </row>
    <row r="174" spans="1:77">
      <c r="A174" s="325"/>
      <c r="B174" s="590">
        <v>14</v>
      </c>
      <c r="C174" s="769" t="str">
        <f>項目入力!X23</f>
        <v>転回時</v>
      </c>
      <c r="D174" s="770">
        <f t="shared" si="35"/>
        <v>1</v>
      </c>
      <c r="E174" s="771">
        <f>SUMPRODUCT((事故データ!$O$4:$O$364=$C$129)*(事故データ!$AO$4:$AO$364=$C174)*(事故データ!$AH$4:$AH$364=E$159)*(事故データ!$V$4:$V$364=1))</f>
        <v>1</v>
      </c>
      <c r="F174" s="772">
        <f>SUMPRODUCT((事故データ!$O$4:$O$364=$C$129)*(事故データ!$AO$4:$AO$364=$C174)*(事故データ!$AH$4:$AH$364=F$159)*(事故データ!$V$4:$V$364=1))</f>
        <v>0</v>
      </c>
      <c r="G174" s="772">
        <f>SUMPRODUCT((事故データ!$O$4:$O$364=$C$129)*(事故データ!$AO$4:$AO$364=$C174)*(事故データ!$AH$4:$AH$364=G$159)*(事故データ!$V$4:$V$364=1))</f>
        <v>0</v>
      </c>
      <c r="H174" s="772">
        <f>SUMPRODUCT((事故データ!$O$4:$O$364=$C$129)*(事故データ!$AO$4:$AO$364=$C174)*(事故データ!$AH$4:$AH$364=H$159)*(事故データ!$V$4:$V$364=1))</f>
        <v>0</v>
      </c>
      <c r="I174" s="869">
        <f>SUMPRODUCT((事故データ!$O$4:$O$364=$C$129)*(事故データ!$AO$4:$AO$364=$C174)*(事故データ!$AH$4:$AH$364=I$159)*(事故データ!$V$4:$V$364=1))</f>
        <v>0</v>
      </c>
      <c r="J174" s="869">
        <f>SUMPRODUCT((事故データ!$O$4:$O$364=$C$129)*(事故データ!$AO$4:$AO$364=$C174)*(事故データ!$AH$4:$AH$364=J$159)*(事故データ!$V$4:$V$364=1))</f>
        <v>0</v>
      </c>
      <c r="K174" s="869">
        <f>SUMPRODUCT((事故データ!$O$4:$O$364=$C$129)*(事故データ!$AO$4:$AO$364=$C174)*(事故データ!$AH$4:$AH$364=K$159)*(事故データ!$V$4:$V$364=1))</f>
        <v>0</v>
      </c>
      <c r="L174" s="773">
        <f>SUMPRODUCT((事故データ!$O$4:$O$364=$C$129)*(事故データ!$AO$4:$AO$364=$C174)*(事故データ!$AH$4:$AH$364=L$159)*(事故データ!$V$4:$V$364=1))</f>
        <v>0</v>
      </c>
      <c r="M174" s="845">
        <f>SUMPRODUCT((事故データ!$AO$4:$AO$364=$C174)*(事故データ!$AW$4:$AW$364=1)*(事故データ!$V$4:$V$364=1))</f>
        <v>0</v>
      </c>
      <c r="N174" s="749" t="str">
        <f t="shared" si="36"/>
        <v>下部</v>
      </c>
      <c r="O174" s="422">
        <f ca="1">SUMPRODUCT((事故データ!$O$4:$O$364=$C$129)*(事故データ!$AO$4:$AO$364=N$159)*(事故データ!$AT$4:$AT$364=$N174)*(事故データ!$AH$4:$AH$364=P$157)*(事故データ!$V$4:$V$364=1))</f>
        <v>0</v>
      </c>
      <c r="P174" s="858">
        <f ca="1">SUMPRODUCT((事故データ!$O$4:$O$364=$C$129)*(事故データ!$AO$4:$AO$364=N$159)*(事故データ!$AT$4:$AT$364=$N174)*(事故データ!$AW$4:$AW$364=1)*(事故データ!$AH$4:$AH$364=P$157)*(事故データ!$V$4:$V$364=1))</f>
        <v>0</v>
      </c>
      <c r="Q174" s="298"/>
      <c r="R174" s="298"/>
      <c r="S174" s="298"/>
      <c r="T174" s="298"/>
      <c r="U174" s="298"/>
      <c r="V174" s="298"/>
      <c r="W174" s="298"/>
      <c r="AF174" s="355" t="str">
        <f>項目入力!X23</f>
        <v>転回時</v>
      </c>
      <c r="AG174" s="536">
        <f>SUMPRODUCT((事故データ!$AO$4:$AO$364=$AF174)*(事故データ!$V$4:$V$364=1))</f>
        <v>1</v>
      </c>
      <c r="AH174" s="870">
        <f t="shared" si="39"/>
        <v>0</v>
      </c>
      <c r="AI174" s="870">
        <f t="shared" si="40"/>
        <v>1</v>
      </c>
      <c r="AJ174" s="871">
        <f t="shared" si="41"/>
        <v>0</v>
      </c>
      <c r="AK174" s="537">
        <f t="shared" si="42"/>
        <v>0</v>
      </c>
      <c r="AL174" s="872">
        <f>SUMPRODUCT((事故データ!$AO$4:$AO$364=$AF174)*(事故データ!$AH$4:$AH$364=AL$158)*(事故データ!$V$4:$V$364=1))</f>
        <v>1</v>
      </c>
      <c r="AM174" s="873">
        <f>SUMPRODUCT((事故データ!$AO$4:$AO$364=$AF174)*(事故データ!$AH$4:$AH$364=AL$158)*(事故データ!$AK$4:$AK$364=1)*(事故データ!$V$4:$V$364=1))</f>
        <v>0</v>
      </c>
      <c r="AN174" s="870">
        <f>SUMPRODUCT((事故データ!$AO$4:$AO$364=$AF174)*(事故データ!$AH$4:$AH$364=AL$158)*(事故データ!$AK$4:$AK$364=2)*(事故データ!$V$4:$V$364=1))</f>
        <v>1</v>
      </c>
      <c r="AO174" s="871">
        <f>SUMPRODUCT((事故データ!$AO$4:$AO$364=$AF174)*(事故データ!$AH$4:$AH$364=AL$158)*(事故データ!$AW$4:$AW$364=1)*(事故データ!$V$4:$V$364=1))</f>
        <v>0</v>
      </c>
      <c r="AP174" s="537">
        <f>SUMPRODUCT((事故データ!$AO$4:$AO$364=$AF174)*(事故データ!$AH$4:$AH$364=AL$158)*(事故データ!$AX$4:$AX$364=1)*(事故データ!$V$4:$V$364=1))</f>
        <v>0</v>
      </c>
      <c r="AQ174" s="872">
        <f>SUMPRODUCT((事故データ!$AO$4:$AO$364=$AF174)*(事故データ!$AH$4:$AH$364=AQ$158)*(事故データ!$V$4:$V$364=1))</f>
        <v>0</v>
      </c>
      <c r="AR174" s="873">
        <f>SUMPRODUCT((事故データ!$AO$4:$AO$364=$AF174)*(事故データ!$AH$4:$AH$364=AQ$158)*(事故データ!$AK$4:$AK$364=1)*(事故データ!$V$4:$V$364=1))</f>
        <v>0</v>
      </c>
      <c r="AS174" s="870">
        <f>SUMPRODUCT((事故データ!$AO$4:$AO$364=$AF174)*(事故データ!$AH$4:$AH$364=AQ$158)*(事故データ!$AK$4:$AK$364=2)*(事故データ!$V$4:$V$364=1))</f>
        <v>0</v>
      </c>
      <c r="AT174" s="871">
        <f>SUMPRODUCT((事故データ!$AO$4:$AO$364=$AF174)*(事故データ!$AH$4:$AH$364=AQ$158)*(事故データ!$AW$4:$AW$364=1)*(事故データ!$V$4:$V$364=1))</f>
        <v>0</v>
      </c>
      <c r="AU174" s="537">
        <f>SUMPRODUCT((事故データ!$AO$4:$AO$364=$AF174)*(事故データ!$AH$4:$AH$364=AQ$158)*(事故データ!$AX$4:$AX$364=1)*(事故データ!$V$4:$V$364=1))</f>
        <v>0</v>
      </c>
      <c r="AV174" s="872">
        <f>SUMPRODUCT((事故データ!$AO$4:$AO$364=$AF174)*(事故データ!$AH$4:$AH$364=AV$158)*(事故データ!$V$4:$V$364=1))</f>
        <v>0</v>
      </c>
      <c r="AW174" s="873">
        <f>SUMPRODUCT((事故データ!$AO$4:$AO$364=$AF174)*(事故データ!$AH$4:$AH$364=AV$158)*(事故データ!$AK$4:$AK$364=1)*(事故データ!$V$4:$V$364=1))</f>
        <v>0</v>
      </c>
      <c r="AX174" s="870">
        <f>SUMPRODUCT((事故データ!$AO$4:$AO$364=$AF174)*(事故データ!$AH$4:$AH$364=AV$158)*(事故データ!$AK$4:$AK$364=2)*(事故データ!$V$4:$V$364=1))</f>
        <v>0</v>
      </c>
      <c r="AY174" s="871">
        <f>SUMPRODUCT((事故データ!$AO$4:$AO$364=$AF174)*(事故データ!$AH$4:$AH$364=AV$158)*(事故データ!$AW$4:$AW$364=1)*(事故データ!$V$4:$V$364=1))</f>
        <v>0</v>
      </c>
      <c r="AZ174" s="537">
        <f>SUMPRODUCT((事故データ!$AO$4:$AO$364=$AF174)*(事故データ!$AH$4:$AH$364=AV$158)*(事故データ!$AX$4:$AX$364=1)*(事故データ!$V$4:$V$364=1))</f>
        <v>0</v>
      </c>
      <c r="BA174" s="872">
        <f>SUMPRODUCT((事故データ!$AO$4:$AO$364=$AF174)*(事故データ!$AH$4:$AH$364=BA$158)*(事故データ!$V$4:$V$364=1))</f>
        <v>0</v>
      </c>
      <c r="BB174" s="873">
        <f>SUMPRODUCT((事故データ!$AO$4:$AO$364=$AF174)*(事故データ!$AH$4:$AH$364=BA$158)*(事故データ!$AK$4:$AK$364=1)*(事故データ!$V$4:$V$364=1))</f>
        <v>0</v>
      </c>
      <c r="BC174" s="870">
        <f>SUMPRODUCT((事故データ!$AO$4:$AO$364=$AF174)*(事故データ!$AH$4:$AH$364=BA$158)*(事故データ!$AK$4:$AK$364=2)*(事故データ!$V$4:$V$364=1))</f>
        <v>0</v>
      </c>
      <c r="BD174" s="871">
        <f>SUMPRODUCT((事故データ!$AO$4:$AO$364=$AF174)*(事故データ!$AH$4:$AH$364=BA$158)*(事故データ!$AW$4:$AW$364=1)*(事故データ!$V$4:$V$364=1))</f>
        <v>0</v>
      </c>
      <c r="BE174" s="537">
        <f>SUMPRODUCT((事故データ!$AO$4:$AO$364=$AF174)*(事故データ!$AH$4:$AH$364=BA$158)*(事故データ!$AX$4:$AX$364=1)*(事故データ!$V$4:$V$364=1))</f>
        <v>0</v>
      </c>
      <c r="BF174" s="872">
        <f>SUMPRODUCT((事故データ!$AO$4:$AO$364=$AF174)*(事故データ!$AH$4:$AH$364=BF$158)*(事故データ!$V$4:$V$364=1))</f>
        <v>0</v>
      </c>
      <c r="BG174" s="873">
        <f>SUMPRODUCT((事故データ!$AO$4:$AO$364=$AF174)*(事故データ!$AH$4:$AH$364=BF$158)*(事故データ!$AK$4:$AK$364=1)*(事故データ!$V$4:$V$364=1))</f>
        <v>0</v>
      </c>
      <c r="BH174" s="874">
        <f>SUMPRODUCT((事故データ!$AO$4:$AO$364=$AF174)*(事故データ!$AH$4:$AH$364=BF$158)*(事故データ!$AK$4:$AK$364=2)*(事故データ!$V$4:$V$364=1))</f>
        <v>0</v>
      </c>
      <c r="BI174" s="875">
        <f>SUMPRODUCT((事故データ!$AO$4:$AO$364=$AF174)*(事故データ!$AH$4:$AH$364=BF$158)*(事故データ!$AW$4:$AW$364=1)*(事故データ!$V$4:$V$364=1))</f>
        <v>0</v>
      </c>
      <c r="BJ174" s="876">
        <f>SUMPRODUCT((事故データ!$AO$4:$AO$364=$AF174)*(事故データ!$AH$4:$AH$364=BF$158)*(事故データ!$AX$4:$AX$364=1)*(事故データ!$V$4:$V$364=1))</f>
        <v>0</v>
      </c>
      <c r="BK174" s="872">
        <f>SUMPRODUCT((事故データ!$AO$4:$AO$364=$AF174)*(事故データ!$AH$4:$AH$364=BK$158)*(事故データ!$V$4:$V$364=1))</f>
        <v>0</v>
      </c>
      <c r="BL174" s="873">
        <f>SUMPRODUCT((事故データ!$AO$4:$AO$364=$AF174)*(事故データ!$AH$4:$AH$364=BK$158)*(事故データ!$AK$4:$AK$364=1)*(事故データ!$V$4:$V$364=1))</f>
        <v>0</v>
      </c>
      <c r="BM174" s="874">
        <f>SUMPRODUCT((事故データ!$AO$4:$AO$364=$AF174)*(事故データ!$AH$4:$AH$364=BK$158)*(事故データ!$AK$4:$AK$364=2)*(事故データ!$V$4:$V$364=1))</f>
        <v>0</v>
      </c>
      <c r="BN174" s="875">
        <f>SUMPRODUCT((事故データ!$AO$4:$AO$364=$AF174)*(事故データ!$AH$4:$AH$364=BK$158)*(事故データ!$AW$4:$AW$364=1)*(事故データ!$V$4:$V$364=1))</f>
        <v>0</v>
      </c>
      <c r="BO174" s="876">
        <f>SUMPRODUCT((事故データ!$AO$4:$AO$364=$AF174)*(事故データ!$AH$4:$AH$364=BK$158)*(事故データ!$AX$4:$AX$364=1)*(事故データ!$V$4:$V$364=1))</f>
        <v>0</v>
      </c>
      <c r="BP174" s="872">
        <f>SUMPRODUCT((事故データ!$AO$4:$AO$364=$AF174)*(事故データ!$AH$4:$AH$364=BP$158)*(事故データ!$V$4:$V$364=1))</f>
        <v>0</v>
      </c>
      <c r="BQ174" s="873">
        <f>SUMPRODUCT((事故データ!$AO$4:$AO$364=$AF174)*(事故データ!$AH$4:$AH$364=BP$158)*(事故データ!$AK$4:$AK$364=1)*(事故データ!$V$4:$V$364=1))</f>
        <v>0</v>
      </c>
      <c r="BR174" s="874">
        <f>SUMPRODUCT((事故データ!$AO$4:$AO$364=$AF174)*(事故データ!$AH$4:$AH$364=BP$158)*(事故データ!$AK$4:$AK$364=2)*(事故データ!$V$4:$V$364=1))</f>
        <v>0</v>
      </c>
      <c r="BS174" s="877">
        <f>SUMPRODUCT((事故データ!$AO$4:$AO$364=$AF174)*(事故データ!$AH$4:$AH$364=BP$158)*(事故データ!$AW$4:$AW$364=1)*(事故データ!$V$4:$V$364=1))</f>
        <v>0</v>
      </c>
      <c r="BT174" s="878">
        <f>SUMPRODUCT((事故データ!$AO$4:$AO$364=$AF174)*(事故データ!$AH$4:$AH$364=BP$158)*(事故データ!$AX$4:$AX$364=1)*(事故データ!$V$4:$V$364=1))</f>
        <v>0</v>
      </c>
      <c r="BU174" s="872">
        <f>SUMPRODUCT((事故データ!$AO$4:$AO$364=$AF174)*(事故データ!$AH$4:$AH$364=BU$158)*(事故データ!$V$4:$V$364=1))</f>
        <v>0</v>
      </c>
      <c r="BV174" s="873">
        <f>SUMPRODUCT((事故データ!$AO$4:$AO$364=$AF174)*(事故データ!$AH$4:$AH$364=BU$158)*(事故データ!$AK$4:$AK$364=1)*(事故データ!$V$4:$V$364=1))</f>
        <v>0</v>
      </c>
      <c r="BW174" s="874">
        <f>SUMPRODUCT((事故データ!$AO$4:$AO$364=$AF174)*(事故データ!$AH$4:$AH$364=BU$158)*(事故データ!$AK$4:$AK$364=2)*(事故データ!$V$4:$V$364=1))</f>
        <v>0</v>
      </c>
      <c r="BX174" s="875">
        <f>SUMPRODUCT((事故データ!$AO$4:$AO$364=$AF174)*(事故データ!$AH$4:$AH$364=BU$158)*(事故データ!$AW$4:$AW$364=1)*(事故データ!$V$4:$V$364=1))</f>
        <v>0</v>
      </c>
      <c r="BY174" s="876">
        <f>SUMPRODUCT((事故データ!$AO$4:$AO$364=$AF174)*(事故データ!$AH$4:$AH$364=BU$158)*(事故データ!$AX$4:$AX$364=1)*(事故データ!$V$4:$V$364=1))</f>
        <v>0</v>
      </c>
    </row>
    <row r="175" spans="1:77">
      <c r="A175" s="325"/>
      <c r="B175" s="590">
        <v>15</v>
      </c>
      <c r="C175" s="769" t="str">
        <f>項目入力!X24</f>
        <v>バック時</v>
      </c>
      <c r="D175" s="770">
        <f t="shared" si="35"/>
        <v>9</v>
      </c>
      <c r="E175" s="771">
        <f>SUMPRODUCT((事故データ!$O$4:$O$364=$C$129)*(事故データ!$AO$4:$AO$364=$C175)*(事故データ!$AH$4:$AH$364=E$159)*(事故データ!$V$4:$V$364=1))</f>
        <v>2</v>
      </c>
      <c r="F175" s="772">
        <f>SUMPRODUCT((事故データ!$O$4:$O$364=$C$129)*(事故データ!$AO$4:$AO$364=$C175)*(事故データ!$AH$4:$AH$364=F$159)*(事故データ!$V$4:$V$364=1))</f>
        <v>1</v>
      </c>
      <c r="G175" s="772">
        <f>SUMPRODUCT((事故データ!$O$4:$O$364=$C$129)*(事故データ!$AO$4:$AO$364=$C175)*(事故データ!$AH$4:$AH$364=G$159)*(事故データ!$V$4:$V$364=1))</f>
        <v>1</v>
      </c>
      <c r="H175" s="772">
        <f>SUMPRODUCT((事故データ!$O$4:$O$364=$C$129)*(事故データ!$AO$4:$AO$364=$C175)*(事故データ!$AH$4:$AH$364=H$159)*(事故データ!$V$4:$V$364=1))</f>
        <v>2</v>
      </c>
      <c r="I175" s="869">
        <f>SUMPRODUCT((事故データ!$O$4:$O$364=$C$129)*(事故データ!$AO$4:$AO$364=$C175)*(事故データ!$AH$4:$AH$364=I$159)*(事故データ!$V$4:$V$364=1))</f>
        <v>0</v>
      </c>
      <c r="J175" s="869">
        <f>SUMPRODUCT((事故データ!$O$4:$O$364=$C$129)*(事故データ!$AO$4:$AO$364=$C175)*(事故データ!$AH$4:$AH$364=J$159)*(事故データ!$V$4:$V$364=1))</f>
        <v>2</v>
      </c>
      <c r="K175" s="869">
        <f>SUMPRODUCT((事故データ!$O$4:$O$364=$C$129)*(事故データ!$AO$4:$AO$364=$C175)*(事故データ!$AH$4:$AH$364=K$159)*(事故データ!$V$4:$V$364=1))</f>
        <v>0</v>
      </c>
      <c r="L175" s="773">
        <f>SUMPRODUCT((事故データ!$O$4:$O$364=$C$129)*(事故データ!$AO$4:$AO$364=$C175)*(事故データ!$AH$4:$AH$364=L$159)*(事故データ!$V$4:$V$364=1))</f>
        <v>1</v>
      </c>
      <c r="M175" s="845">
        <f>SUMPRODUCT((事故データ!$AO$4:$AO$364=$C175)*(事故データ!$AW$4:$AW$364=1)*(事故データ!$V$4:$V$364=1))</f>
        <v>1</v>
      </c>
      <c r="N175" s="749" t="str">
        <f t="shared" si="36"/>
        <v>その他</v>
      </c>
      <c r="O175" s="422">
        <f ca="1">SUMPRODUCT((事故データ!$O$4:$O$364=$C$129)*(事故データ!$AO$4:$AO$364=N$159)*(事故データ!$AT$4:$AT$364=$N175)*(事故データ!$AH$4:$AH$364=P$157)*(事故データ!$V$4:$V$364=1))</f>
        <v>0</v>
      </c>
      <c r="P175" s="858">
        <f ca="1">SUMPRODUCT((事故データ!$O$4:$O$364=$C$129)*(事故データ!$AO$4:$AO$364=N$159)*(事故データ!$AT$4:$AT$364=$N175)*(事故データ!$AW$4:$AW$364=1)*(事故データ!$AH$4:$AH$364=P$157)*(事故データ!$V$4:$V$364=1))</f>
        <v>0</v>
      </c>
      <c r="Q175" s="298"/>
      <c r="R175" s="309" t="str">
        <f>N175</f>
        <v>その他</v>
      </c>
      <c r="S175" s="306">
        <f ca="1">O175</f>
        <v>0</v>
      </c>
      <c r="T175" s="306"/>
      <c r="U175" s="306"/>
      <c r="V175" s="306"/>
      <c r="W175" s="306"/>
      <c r="AF175" s="355" t="str">
        <f>項目入力!X24</f>
        <v>バック時</v>
      </c>
      <c r="AG175" s="536">
        <f>SUMPRODUCT((事故データ!$AO$4:$AO$364=$AF175)*(事故データ!$V$4:$V$364=1))</f>
        <v>9</v>
      </c>
      <c r="AH175" s="879">
        <f t="shared" si="39"/>
        <v>5</v>
      </c>
      <c r="AI175" s="879">
        <f t="shared" si="40"/>
        <v>4</v>
      </c>
      <c r="AJ175" s="871">
        <f t="shared" si="41"/>
        <v>1</v>
      </c>
      <c r="AK175" s="537">
        <f t="shared" si="42"/>
        <v>1</v>
      </c>
      <c r="AL175" s="872">
        <f>SUMPRODUCT((事故データ!$AO$4:$AO$364=$AF175)*(事故データ!$AH$4:$AH$364=AL$158)*(事故データ!$V$4:$V$364=1))</f>
        <v>2</v>
      </c>
      <c r="AM175" s="880">
        <f>SUMPRODUCT((事故データ!$AO$4:$AO$364=$AF175)*(事故データ!$AH$4:$AH$364=AL$158)*(事故データ!$AK$4:$AK$364=1)*(事故データ!$V$4:$V$364=1))</f>
        <v>1</v>
      </c>
      <c r="AN175" s="879">
        <f>SUMPRODUCT((事故データ!$AO$4:$AO$364=$AF175)*(事故データ!$AH$4:$AH$364=AL$158)*(事故データ!$AK$4:$AK$364=2)*(事故データ!$V$4:$V$364=1))</f>
        <v>1</v>
      </c>
      <c r="AO175" s="871">
        <f>SUMPRODUCT((事故データ!$AO$4:$AO$364=$AF175)*(事故データ!$AH$4:$AH$364=AL$158)*(事故データ!$AW$4:$AW$364=1)*(事故データ!$V$4:$V$364=1))</f>
        <v>0</v>
      </c>
      <c r="AP175" s="537">
        <f>SUMPRODUCT((事故データ!$AO$4:$AO$364=$AF175)*(事故データ!$AH$4:$AH$364=AL$158)*(事故データ!$AX$4:$AX$364=1)*(事故データ!$V$4:$V$364=1))</f>
        <v>0</v>
      </c>
      <c r="AQ175" s="872">
        <f>SUMPRODUCT((事故データ!$AO$4:$AO$364=$AF175)*(事故データ!$AH$4:$AH$364=AQ$158)*(事故データ!$V$4:$V$364=1))</f>
        <v>1</v>
      </c>
      <c r="AR175" s="880">
        <f>SUMPRODUCT((事故データ!$AO$4:$AO$364=$AF175)*(事故データ!$AH$4:$AH$364=AQ$158)*(事故データ!$AK$4:$AK$364=1)*(事故データ!$V$4:$V$364=1))</f>
        <v>1</v>
      </c>
      <c r="AS175" s="879">
        <f>SUMPRODUCT((事故データ!$AO$4:$AO$364=$AF175)*(事故データ!$AH$4:$AH$364=AQ$158)*(事故データ!$AK$4:$AK$364=2)*(事故データ!$V$4:$V$364=1))</f>
        <v>0</v>
      </c>
      <c r="AT175" s="871">
        <f>SUMPRODUCT((事故データ!$AO$4:$AO$364=$AF175)*(事故データ!$AH$4:$AH$364=AQ$158)*(事故データ!$AW$4:$AW$364=1)*(事故データ!$V$4:$V$364=1))</f>
        <v>0</v>
      </c>
      <c r="AU175" s="537">
        <f>SUMPRODUCT((事故データ!$AO$4:$AO$364=$AF175)*(事故データ!$AH$4:$AH$364=AQ$158)*(事故データ!$AX$4:$AX$364=1)*(事故データ!$V$4:$V$364=1))</f>
        <v>0</v>
      </c>
      <c r="AV175" s="872">
        <f>SUMPRODUCT((事故データ!$AO$4:$AO$364=$AF175)*(事故データ!$AH$4:$AH$364=AV$158)*(事故データ!$V$4:$V$364=1))</f>
        <v>1</v>
      </c>
      <c r="AW175" s="880">
        <f>SUMPRODUCT((事故データ!$AO$4:$AO$364=$AF175)*(事故データ!$AH$4:$AH$364=AV$158)*(事故データ!$AK$4:$AK$364=1)*(事故データ!$V$4:$V$364=1))</f>
        <v>1</v>
      </c>
      <c r="AX175" s="879">
        <f>SUMPRODUCT((事故データ!$AO$4:$AO$364=$AF175)*(事故データ!$AH$4:$AH$364=AV$158)*(事故データ!$AK$4:$AK$364=2)*(事故データ!$V$4:$V$364=1))</f>
        <v>0</v>
      </c>
      <c r="AY175" s="871">
        <f>SUMPRODUCT((事故データ!$AO$4:$AO$364=$AF175)*(事故データ!$AH$4:$AH$364=AV$158)*(事故データ!$AW$4:$AW$364=1)*(事故データ!$V$4:$V$364=1))</f>
        <v>0</v>
      </c>
      <c r="AZ175" s="537">
        <f>SUMPRODUCT((事故データ!$AO$4:$AO$364=$AF175)*(事故データ!$AH$4:$AH$364=AV$158)*(事故データ!$AX$4:$AX$364=1)*(事故データ!$V$4:$V$364=1))</f>
        <v>0</v>
      </c>
      <c r="BA175" s="872">
        <f>SUMPRODUCT((事故データ!$AO$4:$AO$364=$AF175)*(事故データ!$AH$4:$AH$364=BA$158)*(事故データ!$V$4:$V$364=1))</f>
        <v>2</v>
      </c>
      <c r="BB175" s="880">
        <f>SUMPRODUCT((事故データ!$AO$4:$AO$364=$AF175)*(事故データ!$AH$4:$AH$364=BA$158)*(事故データ!$AK$4:$AK$364=1)*(事故データ!$V$4:$V$364=1))</f>
        <v>0</v>
      </c>
      <c r="BC175" s="879">
        <f>SUMPRODUCT((事故データ!$AO$4:$AO$364=$AF175)*(事故データ!$AH$4:$AH$364=BA$158)*(事故データ!$AK$4:$AK$364=2)*(事故データ!$V$4:$V$364=1))</f>
        <v>2</v>
      </c>
      <c r="BD175" s="871">
        <f>SUMPRODUCT((事故データ!$AO$4:$AO$364=$AF175)*(事故データ!$AH$4:$AH$364=BA$158)*(事故データ!$AW$4:$AW$364=1)*(事故データ!$V$4:$V$364=1))</f>
        <v>0</v>
      </c>
      <c r="BE175" s="537">
        <f>SUMPRODUCT((事故データ!$AO$4:$AO$364=$AF175)*(事故データ!$AH$4:$AH$364=BA$158)*(事故データ!$AX$4:$AX$364=1)*(事故データ!$V$4:$V$364=1))</f>
        <v>1</v>
      </c>
      <c r="BF175" s="872">
        <f>SUMPRODUCT((事故データ!$AO$4:$AO$364=$AF175)*(事故データ!$AH$4:$AH$364=BF$158)*(事故データ!$V$4:$V$364=1))</f>
        <v>0</v>
      </c>
      <c r="BG175" s="880">
        <f>SUMPRODUCT((事故データ!$AO$4:$AO$364=$AF175)*(事故データ!$AH$4:$AH$364=BF$158)*(事故データ!$AK$4:$AK$364=1)*(事故データ!$V$4:$V$364=1))</f>
        <v>0</v>
      </c>
      <c r="BH175" s="881">
        <f>SUMPRODUCT((事故データ!$AO$4:$AO$364=$AF175)*(事故データ!$AH$4:$AH$364=BF$158)*(事故データ!$AK$4:$AK$364=2)*(事故データ!$V$4:$V$364=1))</f>
        <v>0</v>
      </c>
      <c r="BI175" s="875">
        <f>SUMPRODUCT((事故データ!$AO$4:$AO$364=$AF175)*(事故データ!$AH$4:$AH$364=BF$158)*(事故データ!$AW$4:$AW$364=1)*(事故データ!$V$4:$V$364=1))</f>
        <v>0</v>
      </c>
      <c r="BJ175" s="876">
        <f>SUMPRODUCT((事故データ!$AO$4:$AO$364=$AF175)*(事故データ!$AH$4:$AH$364=BF$158)*(事故データ!$AX$4:$AX$364=1)*(事故データ!$V$4:$V$364=1))</f>
        <v>0</v>
      </c>
      <c r="BK175" s="872">
        <f>SUMPRODUCT((事故データ!$AO$4:$AO$364=$AF175)*(事故データ!$AH$4:$AH$364=BK$158)*(事故データ!$V$4:$V$364=1))</f>
        <v>2</v>
      </c>
      <c r="BL175" s="880">
        <f>SUMPRODUCT((事故データ!$AO$4:$AO$364=$AF175)*(事故データ!$AH$4:$AH$364=BK$158)*(事故データ!$AK$4:$AK$364=1)*(事故データ!$V$4:$V$364=1))</f>
        <v>1</v>
      </c>
      <c r="BM175" s="881">
        <f>SUMPRODUCT((事故データ!$AO$4:$AO$364=$AF175)*(事故データ!$AH$4:$AH$364=BK$158)*(事故データ!$AK$4:$AK$364=2)*(事故データ!$V$4:$V$364=1))</f>
        <v>1</v>
      </c>
      <c r="BN175" s="875">
        <f>SUMPRODUCT((事故データ!$AO$4:$AO$364=$AF175)*(事故データ!$AH$4:$AH$364=BK$158)*(事故データ!$AW$4:$AW$364=1)*(事故データ!$V$4:$V$364=1))</f>
        <v>1</v>
      </c>
      <c r="BO175" s="876">
        <f>SUMPRODUCT((事故データ!$AO$4:$AO$364=$AF175)*(事故データ!$AH$4:$AH$364=BK$158)*(事故データ!$AX$4:$AX$364=1)*(事故データ!$V$4:$V$364=1))</f>
        <v>0</v>
      </c>
      <c r="BP175" s="872">
        <f>SUMPRODUCT((事故データ!$AO$4:$AO$364=$AF175)*(事故データ!$AH$4:$AH$364=BP$158)*(事故データ!$V$4:$V$364=1))</f>
        <v>0</v>
      </c>
      <c r="BQ175" s="880">
        <f>SUMPRODUCT((事故データ!$AO$4:$AO$364=$AF175)*(事故データ!$AH$4:$AH$364=BP$158)*(事故データ!$AK$4:$AK$364=1)*(事故データ!$V$4:$V$364=1))</f>
        <v>0</v>
      </c>
      <c r="BR175" s="881">
        <f>SUMPRODUCT((事故データ!$AO$4:$AO$364=$AF175)*(事故データ!$AH$4:$AH$364=BP$158)*(事故データ!$AK$4:$AK$364=2)*(事故データ!$V$4:$V$364=1))</f>
        <v>0</v>
      </c>
      <c r="BS175" s="877">
        <f>SUMPRODUCT((事故データ!$AO$4:$AO$364=$AF175)*(事故データ!$AH$4:$AH$364=BP$158)*(事故データ!$AW$4:$AW$364=1)*(事故データ!$V$4:$V$364=1))</f>
        <v>0</v>
      </c>
      <c r="BT175" s="878">
        <f>SUMPRODUCT((事故データ!$AO$4:$AO$364=$AF175)*(事故データ!$AH$4:$AH$364=BP$158)*(事故データ!$AX$4:$AX$364=1)*(事故データ!$V$4:$V$364=1))</f>
        <v>0</v>
      </c>
      <c r="BU175" s="872">
        <f>SUMPRODUCT((事故データ!$AO$4:$AO$364=$AF175)*(事故データ!$AH$4:$AH$364=BU$158)*(事故データ!$V$4:$V$364=1))</f>
        <v>1</v>
      </c>
      <c r="BV175" s="880">
        <f>SUMPRODUCT((事故データ!$AO$4:$AO$364=$AF175)*(事故データ!$AH$4:$AH$364=BU$158)*(事故データ!$AK$4:$AK$364=1)*(事故データ!$V$4:$V$364=1))</f>
        <v>1</v>
      </c>
      <c r="BW175" s="881">
        <f>SUMPRODUCT((事故データ!$AO$4:$AO$364=$AF175)*(事故データ!$AH$4:$AH$364=BU$158)*(事故データ!$AK$4:$AK$364=2)*(事故データ!$V$4:$V$364=1))</f>
        <v>0</v>
      </c>
      <c r="BX175" s="875">
        <f>SUMPRODUCT((事故データ!$AO$4:$AO$364=$AF175)*(事故データ!$AH$4:$AH$364=BU$158)*(事故データ!$AW$4:$AW$364=1)*(事故データ!$V$4:$V$364=1))</f>
        <v>0</v>
      </c>
      <c r="BY175" s="876">
        <f>SUMPRODUCT((事故データ!$AO$4:$AO$364=$AF175)*(事故データ!$AH$4:$AH$364=BU$158)*(事故データ!$AX$4:$AX$364=1)*(事故データ!$V$4:$V$364=1))</f>
        <v>0</v>
      </c>
    </row>
    <row r="176" spans="1:77">
      <c r="A176" s="325"/>
      <c r="B176" s="590">
        <v>16</v>
      </c>
      <c r="C176" s="769" t="str">
        <f>項目入力!X25</f>
        <v>移動時</v>
      </c>
      <c r="D176" s="770">
        <f t="shared" si="35"/>
        <v>5</v>
      </c>
      <c r="E176" s="771">
        <f>SUMPRODUCT((事故データ!$O$4:$O$364=$C$129)*(事故データ!$AO$4:$AO$364=$C176)*(事故データ!$AH$4:$AH$364=E$159)*(事故データ!$V$4:$V$364=1))</f>
        <v>2</v>
      </c>
      <c r="F176" s="772">
        <f>SUMPRODUCT((事故データ!$O$4:$O$364=$C$129)*(事故データ!$AO$4:$AO$364=$C176)*(事故データ!$AH$4:$AH$364=F$159)*(事故データ!$V$4:$V$364=1))</f>
        <v>0</v>
      </c>
      <c r="G176" s="772">
        <f>SUMPRODUCT((事故データ!$O$4:$O$364=$C$129)*(事故データ!$AO$4:$AO$364=$C176)*(事故データ!$AH$4:$AH$364=G$159)*(事故データ!$V$4:$V$364=1))</f>
        <v>0</v>
      </c>
      <c r="H176" s="772">
        <f>SUMPRODUCT((事故データ!$O$4:$O$364=$C$129)*(事故データ!$AO$4:$AO$364=$C176)*(事故データ!$AH$4:$AH$364=H$159)*(事故データ!$V$4:$V$364=1))</f>
        <v>0</v>
      </c>
      <c r="I176" s="869">
        <f>SUMPRODUCT((事故データ!$O$4:$O$364=$C$129)*(事故データ!$AO$4:$AO$364=$C176)*(事故データ!$AH$4:$AH$364=I$159)*(事故データ!$V$4:$V$364=1))</f>
        <v>1</v>
      </c>
      <c r="J176" s="869">
        <f>SUMPRODUCT((事故データ!$O$4:$O$364=$C$129)*(事故データ!$AO$4:$AO$364=$C176)*(事故データ!$AH$4:$AH$364=J$159)*(事故データ!$V$4:$V$364=1))</f>
        <v>1</v>
      </c>
      <c r="K176" s="869">
        <f>SUMPRODUCT((事故データ!$O$4:$O$364=$C$129)*(事故データ!$AO$4:$AO$364=$C176)*(事故データ!$AH$4:$AH$364=K$159)*(事故データ!$V$4:$V$364=1))</f>
        <v>1</v>
      </c>
      <c r="L176" s="773">
        <f>SUMPRODUCT((事故データ!$O$4:$O$364=$C$129)*(事故データ!$AO$4:$AO$364=$C176)*(事故データ!$AH$4:$AH$364=L$159)*(事故データ!$V$4:$V$364=1))</f>
        <v>0</v>
      </c>
      <c r="M176" s="845">
        <f>SUMPRODUCT((事故データ!$AO$4:$AO$364=$C176)*(事故データ!$AW$4:$AW$364=1)*(事故データ!$V$4:$V$364=1))</f>
        <v>2</v>
      </c>
      <c r="N176" s="601" t="str">
        <f t="shared" si="36"/>
        <v>不明</v>
      </c>
      <c r="O176" s="431">
        <f ca="1">SUMPRODUCT((事故データ!$O$4:$O$364=$C$129)*(事故データ!$AO$4:$AO$364=N$159)*(事故データ!$AT$4:$AT$364=$N176)*(事故データ!$AH$4:$AH$364=P$157)*(事故データ!$V$4:$V$364=1))</f>
        <v>0</v>
      </c>
      <c r="P176" s="882">
        <f ca="1">SUMPRODUCT((事故データ!$O$4:$O$364=$C$129)*(事故データ!$AO$4:$AO$364=N$159)*(事故データ!$AT$4:$AT$364=$N176)*(事故データ!$AW$4:$AW$364=1)*(事故データ!$AH$4:$AH$364=P$157)*(事故データ!$V$4:$V$364=1))</f>
        <v>0</v>
      </c>
      <c r="AF176" s="355" t="str">
        <f>項目入力!X25</f>
        <v>移動時</v>
      </c>
      <c r="AG176" s="536">
        <f>SUMPRODUCT((事故データ!$AO$4:$AO$364=$AF176)*(事故データ!$V$4:$V$364=1))</f>
        <v>5</v>
      </c>
      <c r="AH176" s="870">
        <f t="shared" si="39"/>
        <v>4</v>
      </c>
      <c r="AI176" s="870">
        <f t="shared" si="40"/>
        <v>1</v>
      </c>
      <c r="AJ176" s="871">
        <f t="shared" si="41"/>
        <v>2</v>
      </c>
      <c r="AK176" s="537">
        <f t="shared" si="42"/>
        <v>2</v>
      </c>
      <c r="AL176" s="872">
        <f>SUMPRODUCT((事故データ!$AO$4:$AO$364=$AF176)*(事故データ!$AH$4:$AH$364=AL$158)*(事故データ!$V$4:$V$364=1))</f>
        <v>2</v>
      </c>
      <c r="AM176" s="873">
        <f>SUMPRODUCT((事故データ!$AO$4:$AO$364=$AF176)*(事故データ!$AH$4:$AH$364=AL$158)*(事故データ!$AK$4:$AK$364=1)*(事故データ!$V$4:$V$364=1))</f>
        <v>1</v>
      </c>
      <c r="AN176" s="870">
        <f>SUMPRODUCT((事故データ!$AO$4:$AO$364=$AF176)*(事故データ!$AH$4:$AH$364=AL$158)*(事故データ!$AK$4:$AK$364=2)*(事故データ!$V$4:$V$364=1))</f>
        <v>1</v>
      </c>
      <c r="AO176" s="871">
        <f>SUMPRODUCT((事故データ!$AO$4:$AO$364=$AF176)*(事故データ!$AH$4:$AH$364=AL$158)*(事故データ!$AW$4:$AW$364=1)*(事故データ!$V$4:$V$364=1))</f>
        <v>1</v>
      </c>
      <c r="AP176" s="537">
        <f>SUMPRODUCT((事故データ!$AO$4:$AO$364=$AF176)*(事故データ!$AH$4:$AH$364=AL$158)*(事故データ!$AX$4:$AX$364=1)*(事故データ!$V$4:$V$364=1))</f>
        <v>1</v>
      </c>
      <c r="AQ176" s="872">
        <f>SUMPRODUCT((事故データ!$AO$4:$AO$364=$AF176)*(事故データ!$AH$4:$AH$364=AQ$158)*(事故データ!$V$4:$V$364=1))</f>
        <v>0</v>
      </c>
      <c r="AR176" s="873">
        <f>SUMPRODUCT((事故データ!$AO$4:$AO$364=$AF176)*(事故データ!$AH$4:$AH$364=AQ$158)*(事故データ!$AK$4:$AK$364=1)*(事故データ!$V$4:$V$364=1))</f>
        <v>0</v>
      </c>
      <c r="AS176" s="870">
        <f>SUMPRODUCT((事故データ!$AO$4:$AO$364=$AF176)*(事故データ!$AH$4:$AH$364=AQ$158)*(事故データ!$AK$4:$AK$364=2)*(事故データ!$V$4:$V$364=1))</f>
        <v>0</v>
      </c>
      <c r="AT176" s="871">
        <f>SUMPRODUCT((事故データ!$AO$4:$AO$364=$AF176)*(事故データ!$AH$4:$AH$364=AQ$158)*(事故データ!$AW$4:$AW$364=1)*(事故データ!$V$4:$V$364=1))</f>
        <v>0</v>
      </c>
      <c r="AU176" s="537">
        <f>SUMPRODUCT((事故データ!$AO$4:$AO$364=$AF176)*(事故データ!$AH$4:$AH$364=AQ$158)*(事故データ!$AX$4:$AX$364=1)*(事故データ!$V$4:$V$364=1))</f>
        <v>0</v>
      </c>
      <c r="AV176" s="872">
        <f>SUMPRODUCT((事故データ!$AO$4:$AO$364=$AF176)*(事故データ!$AH$4:$AH$364=AV$158)*(事故データ!$V$4:$V$364=1))</f>
        <v>0</v>
      </c>
      <c r="AW176" s="873">
        <f>SUMPRODUCT((事故データ!$AO$4:$AO$364=$AF176)*(事故データ!$AH$4:$AH$364=AV$158)*(事故データ!$AK$4:$AK$364=1)*(事故データ!$V$4:$V$364=1))</f>
        <v>0</v>
      </c>
      <c r="AX176" s="870">
        <f>SUMPRODUCT((事故データ!$AO$4:$AO$364=$AF176)*(事故データ!$AH$4:$AH$364=AV$158)*(事故データ!$AK$4:$AK$364=2)*(事故データ!$V$4:$V$364=1))</f>
        <v>0</v>
      </c>
      <c r="AY176" s="871">
        <f>SUMPRODUCT((事故データ!$AO$4:$AO$364=$AF176)*(事故データ!$AH$4:$AH$364=AV$158)*(事故データ!$AW$4:$AW$364=1)*(事故データ!$V$4:$V$364=1))</f>
        <v>0</v>
      </c>
      <c r="AZ176" s="537">
        <f>SUMPRODUCT((事故データ!$AO$4:$AO$364=$AF176)*(事故データ!$AH$4:$AH$364=AV$158)*(事故データ!$AX$4:$AX$364=1)*(事故データ!$V$4:$V$364=1))</f>
        <v>0</v>
      </c>
      <c r="BA176" s="872">
        <f>SUMPRODUCT((事故データ!$AO$4:$AO$364=$AF176)*(事故データ!$AH$4:$AH$364=BA$158)*(事故データ!$V$4:$V$364=1))</f>
        <v>0</v>
      </c>
      <c r="BB176" s="873">
        <f>SUMPRODUCT((事故データ!$AO$4:$AO$364=$AF176)*(事故データ!$AH$4:$AH$364=BA$158)*(事故データ!$AK$4:$AK$364=1)*(事故データ!$V$4:$V$364=1))</f>
        <v>0</v>
      </c>
      <c r="BC176" s="870">
        <f>SUMPRODUCT((事故データ!$AO$4:$AO$364=$AF176)*(事故データ!$AH$4:$AH$364=BA$158)*(事故データ!$AK$4:$AK$364=2)*(事故データ!$V$4:$V$364=1))</f>
        <v>0</v>
      </c>
      <c r="BD176" s="871">
        <f>SUMPRODUCT((事故データ!$AO$4:$AO$364=$AF176)*(事故データ!$AH$4:$AH$364=BA$158)*(事故データ!$AW$4:$AW$364=1)*(事故データ!$V$4:$V$364=1))</f>
        <v>0</v>
      </c>
      <c r="BE176" s="537">
        <f>SUMPRODUCT((事故データ!$AO$4:$AO$364=$AF176)*(事故データ!$AH$4:$AH$364=BA$158)*(事故データ!$AX$4:$AX$364=1)*(事故データ!$V$4:$V$364=1))</f>
        <v>0</v>
      </c>
      <c r="BF176" s="872">
        <f>SUMPRODUCT((事故データ!$AO$4:$AO$364=$AF176)*(事故データ!$AH$4:$AH$364=BF$158)*(事故データ!$V$4:$V$364=1))</f>
        <v>1</v>
      </c>
      <c r="BG176" s="873">
        <f>SUMPRODUCT((事故データ!$AO$4:$AO$364=$AF176)*(事故データ!$AH$4:$AH$364=BF$158)*(事故データ!$AK$4:$AK$364=1)*(事故データ!$V$4:$V$364=1))</f>
        <v>1</v>
      </c>
      <c r="BH176" s="874">
        <f>SUMPRODUCT((事故データ!$AO$4:$AO$364=$AF176)*(事故データ!$AH$4:$AH$364=BF$158)*(事故データ!$AK$4:$AK$364=2)*(事故データ!$V$4:$V$364=1))</f>
        <v>0</v>
      </c>
      <c r="BI176" s="875">
        <f>SUMPRODUCT((事故データ!$AO$4:$AO$364=$AF176)*(事故データ!$AH$4:$AH$364=BF$158)*(事故データ!$AW$4:$AW$364=1)*(事故データ!$V$4:$V$364=1))</f>
        <v>1</v>
      </c>
      <c r="BJ176" s="876">
        <f>SUMPRODUCT((事故データ!$AO$4:$AO$364=$AF176)*(事故データ!$AH$4:$AH$364=BF$158)*(事故データ!$AX$4:$AX$364=1)*(事故データ!$V$4:$V$364=1))</f>
        <v>0</v>
      </c>
      <c r="BK176" s="872">
        <f>SUMPRODUCT((事故データ!$AO$4:$AO$364=$AF176)*(事故データ!$AH$4:$AH$364=BK$158)*(事故データ!$V$4:$V$364=1))</f>
        <v>1</v>
      </c>
      <c r="BL176" s="873">
        <f>SUMPRODUCT((事故データ!$AO$4:$AO$364=$AF176)*(事故データ!$AH$4:$AH$364=BK$158)*(事故データ!$AK$4:$AK$364=1)*(事故データ!$V$4:$V$364=1))</f>
        <v>1</v>
      </c>
      <c r="BM176" s="874">
        <f>SUMPRODUCT((事故データ!$AO$4:$AO$364=$AF176)*(事故データ!$AH$4:$AH$364=BK$158)*(事故データ!$AK$4:$AK$364=2)*(事故データ!$V$4:$V$364=1))</f>
        <v>0</v>
      </c>
      <c r="BN176" s="875">
        <f>SUMPRODUCT((事故データ!$AO$4:$AO$364=$AF176)*(事故データ!$AH$4:$AH$364=BK$158)*(事故データ!$AW$4:$AW$364=1)*(事故データ!$V$4:$V$364=1))</f>
        <v>0</v>
      </c>
      <c r="BO176" s="876">
        <f>SUMPRODUCT((事故データ!$AO$4:$AO$364=$AF176)*(事故データ!$AH$4:$AH$364=BK$158)*(事故データ!$AX$4:$AX$364=1)*(事故データ!$V$4:$V$364=1))</f>
        <v>1</v>
      </c>
      <c r="BP176" s="872">
        <f>SUMPRODUCT((事故データ!$AO$4:$AO$364=$AF176)*(事故データ!$AH$4:$AH$364=BP$158)*(事故データ!$V$4:$V$364=1))</f>
        <v>1</v>
      </c>
      <c r="BQ176" s="873">
        <f>SUMPRODUCT((事故データ!$AO$4:$AO$364=$AF176)*(事故データ!$AH$4:$AH$364=BP$158)*(事故データ!$AK$4:$AK$364=1)*(事故データ!$V$4:$V$364=1))</f>
        <v>1</v>
      </c>
      <c r="BR176" s="874">
        <f>SUMPRODUCT((事故データ!$AO$4:$AO$364=$AF176)*(事故データ!$AH$4:$AH$364=BP$158)*(事故データ!$AK$4:$AK$364=2)*(事故データ!$V$4:$V$364=1))</f>
        <v>0</v>
      </c>
      <c r="BS176" s="877">
        <f>SUMPRODUCT((事故データ!$AO$4:$AO$364=$AF176)*(事故データ!$AH$4:$AH$364=BP$158)*(事故データ!$AW$4:$AW$364=1)*(事故データ!$V$4:$V$364=1))</f>
        <v>0</v>
      </c>
      <c r="BT176" s="878">
        <f>SUMPRODUCT((事故データ!$AO$4:$AO$364=$AF176)*(事故データ!$AH$4:$AH$364=BP$158)*(事故データ!$AX$4:$AX$364=1)*(事故データ!$V$4:$V$364=1))</f>
        <v>0</v>
      </c>
      <c r="BU176" s="872">
        <f>SUMPRODUCT((事故データ!$AO$4:$AO$364=$AF176)*(事故データ!$AH$4:$AH$364=BU$158)*(事故データ!$V$4:$V$364=1))</f>
        <v>0</v>
      </c>
      <c r="BV176" s="873">
        <f>SUMPRODUCT((事故データ!$AO$4:$AO$364=$AF176)*(事故データ!$AH$4:$AH$364=BU$158)*(事故データ!$AK$4:$AK$364=1)*(事故データ!$V$4:$V$364=1))</f>
        <v>0</v>
      </c>
      <c r="BW176" s="874">
        <f>SUMPRODUCT((事故データ!$AO$4:$AO$364=$AF176)*(事故データ!$AH$4:$AH$364=BU$158)*(事故データ!$AK$4:$AK$364=2)*(事故データ!$V$4:$V$364=1))</f>
        <v>0</v>
      </c>
      <c r="BX176" s="875">
        <f>SUMPRODUCT((事故データ!$AO$4:$AO$364=$AF176)*(事故データ!$AH$4:$AH$364=BU$158)*(事故データ!$AW$4:$AW$364=1)*(事故データ!$V$4:$V$364=1))</f>
        <v>0</v>
      </c>
      <c r="BY176" s="876">
        <f>SUMPRODUCT((事故データ!$AO$4:$AO$364=$AF176)*(事故データ!$AH$4:$AH$364=BU$158)*(事故データ!$AX$4:$AX$364=1)*(事故データ!$V$4:$V$364=1))</f>
        <v>0</v>
      </c>
    </row>
    <row r="177" spans="1:94">
      <c r="A177" s="325"/>
      <c r="B177" s="590">
        <v>17</v>
      </c>
      <c r="C177" s="769" t="str">
        <f>項目入力!X26</f>
        <v>料金所等通過時</v>
      </c>
      <c r="D177" s="770">
        <f t="shared" si="35"/>
        <v>0</v>
      </c>
      <c r="E177" s="771">
        <f>SUMPRODUCT((事故データ!$O$4:$O$364=$C$129)*(事故データ!$AO$4:$AO$364=$C177)*(事故データ!$AH$4:$AH$364=E$159)*(事故データ!$V$4:$V$364=1))</f>
        <v>0</v>
      </c>
      <c r="F177" s="772">
        <f>SUMPRODUCT((事故データ!$O$4:$O$364=$C$129)*(事故データ!$AO$4:$AO$364=$C177)*(事故データ!$AH$4:$AH$364=F$159)*(事故データ!$V$4:$V$364=1))</f>
        <v>0</v>
      </c>
      <c r="G177" s="772">
        <f>SUMPRODUCT((事故データ!$O$4:$O$364=$C$129)*(事故データ!$AO$4:$AO$364=$C177)*(事故データ!$AH$4:$AH$364=G$159)*(事故データ!$V$4:$V$364=1))</f>
        <v>0</v>
      </c>
      <c r="H177" s="772">
        <f>SUMPRODUCT((事故データ!$O$4:$O$364=$C$129)*(事故データ!$AO$4:$AO$364=$C177)*(事故データ!$AH$4:$AH$364=H$159)*(事故データ!$V$4:$V$364=1))</f>
        <v>0</v>
      </c>
      <c r="I177" s="869">
        <f>SUMPRODUCT((事故データ!$O$4:$O$364=$C$129)*(事故データ!$AO$4:$AO$364=$C177)*(事故データ!$AH$4:$AH$364=I$159)*(事故データ!$V$4:$V$364=1))</f>
        <v>0</v>
      </c>
      <c r="J177" s="869">
        <f>SUMPRODUCT((事故データ!$O$4:$O$364=$C$129)*(事故データ!$AO$4:$AO$364=$C177)*(事故データ!$AH$4:$AH$364=J$159)*(事故データ!$V$4:$V$364=1))</f>
        <v>0</v>
      </c>
      <c r="K177" s="869">
        <f>SUMPRODUCT((事故データ!$O$4:$O$364=$C$129)*(事故データ!$AO$4:$AO$364=$C177)*(事故データ!$AH$4:$AH$364=K$159)*(事故データ!$V$4:$V$364=1))</f>
        <v>0</v>
      </c>
      <c r="L177" s="773">
        <f>SUMPRODUCT((事故データ!$O$4:$O$364=$C$129)*(事故データ!$AO$4:$AO$364=$C177)*(事故データ!$AH$4:$AH$364=L$159)*(事故データ!$V$4:$V$364=1))</f>
        <v>0</v>
      </c>
      <c r="M177" s="845">
        <f>SUMPRODUCT((事故データ!$AO$4:$AO$364=$C177)*(事故データ!$AW$4:$AW$364=1)*(事故データ!$V$4:$V$364=1))</f>
        <v>0</v>
      </c>
      <c r="AF177" s="355" t="str">
        <f>項目入力!X26</f>
        <v>料金所等通過時</v>
      </c>
      <c r="AG177" s="536">
        <f>SUMPRODUCT((事故データ!$AO$4:$AO$364=$AF177)*(事故データ!$V$4:$V$364=1))</f>
        <v>0</v>
      </c>
      <c r="AH177" s="870">
        <f t="shared" si="39"/>
        <v>0</v>
      </c>
      <c r="AI177" s="870">
        <f t="shared" si="40"/>
        <v>0</v>
      </c>
      <c r="AJ177" s="871">
        <f t="shared" si="41"/>
        <v>0</v>
      </c>
      <c r="AK177" s="537">
        <f t="shared" si="42"/>
        <v>0</v>
      </c>
      <c r="AL177" s="872">
        <f>SUMPRODUCT((事故データ!$AO$4:$AO$364=$AF177)*(事故データ!$AH$4:$AH$364=AL$158)*(事故データ!$V$4:$V$364=1))</f>
        <v>0</v>
      </c>
      <c r="AM177" s="873">
        <f>SUMPRODUCT((事故データ!$AO$4:$AO$364=$AF177)*(事故データ!$AH$4:$AH$364=AL$158)*(事故データ!$AK$4:$AK$364=1)*(事故データ!$V$4:$V$364=1))</f>
        <v>0</v>
      </c>
      <c r="AN177" s="870">
        <f>SUMPRODUCT((事故データ!$AO$4:$AO$364=$AF177)*(事故データ!$AH$4:$AH$364=AL$158)*(事故データ!$AK$4:$AK$364=2)*(事故データ!$V$4:$V$364=1))</f>
        <v>0</v>
      </c>
      <c r="AO177" s="871">
        <f>SUMPRODUCT((事故データ!$AO$4:$AO$364=$AF177)*(事故データ!$AH$4:$AH$364=AL$158)*(事故データ!$AW$4:$AW$364=1)*(事故データ!$V$4:$V$364=1))</f>
        <v>0</v>
      </c>
      <c r="AP177" s="537">
        <f>SUMPRODUCT((事故データ!$AO$4:$AO$364=$AF177)*(事故データ!$AH$4:$AH$364=AL$158)*(事故データ!$AX$4:$AX$364=1)*(事故データ!$V$4:$V$364=1))</f>
        <v>0</v>
      </c>
      <c r="AQ177" s="872">
        <f>SUMPRODUCT((事故データ!$AO$4:$AO$364=$AF177)*(事故データ!$AH$4:$AH$364=AQ$158)*(事故データ!$V$4:$V$364=1))</f>
        <v>0</v>
      </c>
      <c r="AR177" s="873">
        <f>SUMPRODUCT((事故データ!$AO$4:$AO$364=$AF177)*(事故データ!$AH$4:$AH$364=AQ$158)*(事故データ!$AK$4:$AK$364=1)*(事故データ!$V$4:$V$364=1))</f>
        <v>0</v>
      </c>
      <c r="AS177" s="870">
        <f>SUMPRODUCT((事故データ!$AO$4:$AO$364=$AF177)*(事故データ!$AH$4:$AH$364=AQ$158)*(事故データ!$AK$4:$AK$364=2)*(事故データ!$V$4:$V$364=1))</f>
        <v>0</v>
      </c>
      <c r="AT177" s="871">
        <f>SUMPRODUCT((事故データ!$AO$4:$AO$364=$AF177)*(事故データ!$AH$4:$AH$364=AQ$158)*(事故データ!$AW$4:$AW$364=1)*(事故データ!$V$4:$V$364=1))</f>
        <v>0</v>
      </c>
      <c r="AU177" s="537">
        <f>SUMPRODUCT((事故データ!$AO$4:$AO$364=$AF177)*(事故データ!$AH$4:$AH$364=AQ$158)*(事故データ!$AX$4:$AX$364=1)*(事故データ!$V$4:$V$364=1))</f>
        <v>0</v>
      </c>
      <c r="AV177" s="872">
        <f>SUMPRODUCT((事故データ!$AO$4:$AO$364=$AF177)*(事故データ!$AH$4:$AH$364=AV$158)*(事故データ!$V$4:$V$364=1))</f>
        <v>0</v>
      </c>
      <c r="AW177" s="873">
        <f>SUMPRODUCT((事故データ!$AO$4:$AO$364=$AF177)*(事故データ!$AH$4:$AH$364=AV$158)*(事故データ!$AK$4:$AK$364=1)*(事故データ!$V$4:$V$364=1))</f>
        <v>0</v>
      </c>
      <c r="AX177" s="870">
        <f>SUMPRODUCT((事故データ!$AO$4:$AO$364=$AF177)*(事故データ!$AH$4:$AH$364=AV$158)*(事故データ!$AK$4:$AK$364=2)*(事故データ!$V$4:$V$364=1))</f>
        <v>0</v>
      </c>
      <c r="AY177" s="871">
        <f>SUMPRODUCT((事故データ!$AO$4:$AO$364=$AF177)*(事故データ!$AH$4:$AH$364=AV$158)*(事故データ!$AW$4:$AW$364=1)*(事故データ!$V$4:$V$364=1))</f>
        <v>0</v>
      </c>
      <c r="AZ177" s="537">
        <f>SUMPRODUCT((事故データ!$AO$4:$AO$364=$AF177)*(事故データ!$AH$4:$AH$364=AV$158)*(事故データ!$AX$4:$AX$364=1)*(事故データ!$V$4:$V$364=1))</f>
        <v>0</v>
      </c>
      <c r="BA177" s="872">
        <f>SUMPRODUCT((事故データ!$AO$4:$AO$364=$AF177)*(事故データ!$AH$4:$AH$364=BA$158)*(事故データ!$V$4:$V$364=1))</f>
        <v>0</v>
      </c>
      <c r="BB177" s="873">
        <f>SUMPRODUCT((事故データ!$AO$4:$AO$364=$AF177)*(事故データ!$AH$4:$AH$364=BA$158)*(事故データ!$AK$4:$AK$364=1)*(事故データ!$V$4:$V$364=1))</f>
        <v>0</v>
      </c>
      <c r="BC177" s="870">
        <f>SUMPRODUCT((事故データ!$AO$4:$AO$364=$AF177)*(事故データ!$AH$4:$AH$364=BA$158)*(事故データ!$AK$4:$AK$364=2)*(事故データ!$V$4:$V$364=1))</f>
        <v>0</v>
      </c>
      <c r="BD177" s="871">
        <f>SUMPRODUCT((事故データ!$AO$4:$AO$364=$AF177)*(事故データ!$AH$4:$AH$364=BA$158)*(事故データ!$AW$4:$AW$364=1)*(事故データ!$V$4:$V$364=1))</f>
        <v>0</v>
      </c>
      <c r="BE177" s="537">
        <f>SUMPRODUCT((事故データ!$AO$4:$AO$364=$AF177)*(事故データ!$AH$4:$AH$364=BA$158)*(事故データ!$AX$4:$AX$364=1)*(事故データ!$V$4:$V$364=1))</f>
        <v>0</v>
      </c>
      <c r="BF177" s="872">
        <f>SUMPRODUCT((事故データ!$AO$4:$AO$364=$AF177)*(事故データ!$AH$4:$AH$364=BF$158)*(事故データ!$V$4:$V$364=1))</f>
        <v>0</v>
      </c>
      <c r="BG177" s="873">
        <f>SUMPRODUCT((事故データ!$AO$4:$AO$364=$AF177)*(事故データ!$AH$4:$AH$364=BF$158)*(事故データ!$AK$4:$AK$364=1)*(事故データ!$V$4:$V$364=1))</f>
        <v>0</v>
      </c>
      <c r="BH177" s="874">
        <f>SUMPRODUCT((事故データ!$AO$4:$AO$364=$AF177)*(事故データ!$AH$4:$AH$364=BF$158)*(事故データ!$AK$4:$AK$364=2)*(事故データ!$V$4:$V$364=1))</f>
        <v>0</v>
      </c>
      <c r="BI177" s="875">
        <f>SUMPRODUCT((事故データ!$AO$4:$AO$364=$AF177)*(事故データ!$AH$4:$AH$364=BF$158)*(事故データ!$AW$4:$AW$364=1)*(事故データ!$V$4:$V$364=1))</f>
        <v>0</v>
      </c>
      <c r="BJ177" s="876">
        <f>SUMPRODUCT((事故データ!$AO$4:$AO$364=$AF177)*(事故データ!$AH$4:$AH$364=BF$158)*(事故データ!$AX$4:$AX$364=1)*(事故データ!$V$4:$V$364=1))</f>
        <v>0</v>
      </c>
      <c r="BK177" s="872">
        <f>SUMPRODUCT((事故データ!$AO$4:$AO$364=$AF177)*(事故データ!$AH$4:$AH$364=BK$158)*(事故データ!$V$4:$V$364=1))</f>
        <v>0</v>
      </c>
      <c r="BL177" s="873">
        <f>SUMPRODUCT((事故データ!$AO$4:$AO$364=$AF177)*(事故データ!$AH$4:$AH$364=BK$158)*(事故データ!$AK$4:$AK$364=1)*(事故データ!$V$4:$V$364=1))</f>
        <v>0</v>
      </c>
      <c r="BM177" s="874">
        <f>SUMPRODUCT((事故データ!$AO$4:$AO$364=$AF177)*(事故データ!$AH$4:$AH$364=BK$158)*(事故データ!$AK$4:$AK$364=2)*(事故データ!$V$4:$V$364=1))</f>
        <v>0</v>
      </c>
      <c r="BN177" s="875">
        <f>SUMPRODUCT((事故データ!$AO$4:$AO$364=$AF177)*(事故データ!$AH$4:$AH$364=BK$158)*(事故データ!$AW$4:$AW$364=1)*(事故データ!$V$4:$V$364=1))</f>
        <v>0</v>
      </c>
      <c r="BO177" s="876">
        <f>SUMPRODUCT((事故データ!$AO$4:$AO$364=$AF177)*(事故データ!$AH$4:$AH$364=BK$158)*(事故データ!$AX$4:$AX$364=1)*(事故データ!$V$4:$V$364=1))</f>
        <v>0</v>
      </c>
      <c r="BP177" s="872">
        <f>SUMPRODUCT((事故データ!$AO$4:$AO$364=$AF177)*(事故データ!$AH$4:$AH$364=BP$158)*(事故データ!$V$4:$V$364=1))</f>
        <v>0</v>
      </c>
      <c r="BQ177" s="873">
        <f>SUMPRODUCT((事故データ!$AO$4:$AO$364=$AF177)*(事故データ!$AH$4:$AH$364=BP$158)*(事故データ!$AK$4:$AK$364=1)*(事故データ!$V$4:$V$364=1))</f>
        <v>0</v>
      </c>
      <c r="BR177" s="874">
        <f>SUMPRODUCT((事故データ!$AO$4:$AO$364=$AF177)*(事故データ!$AH$4:$AH$364=BP$158)*(事故データ!$AK$4:$AK$364=2)*(事故データ!$V$4:$V$364=1))</f>
        <v>0</v>
      </c>
      <c r="BS177" s="877">
        <f>SUMPRODUCT((事故データ!$AO$4:$AO$364=$AF177)*(事故データ!$AH$4:$AH$364=BP$158)*(事故データ!$AW$4:$AW$364=1)*(事故データ!$V$4:$V$364=1))</f>
        <v>0</v>
      </c>
      <c r="BT177" s="878">
        <f>SUMPRODUCT((事故データ!$AO$4:$AO$364=$AF177)*(事故データ!$AH$4:$AH$364=BP$158)*(事故データ!$AX$4:$AX$364=1)*(事故データ!$V$4:$V$364=1))</f>
        <v>0</v>
      </c>
      <c r="BU177" s="872">
        <f>SUMPRODUCT((事故データ!$AO$4:$AO$364=$AF177)*(事故データ!$AH$4:$AH$364=BU$158)*(事故データ!$V$4:$V$364=1))</f>
        <v>0</v>
      </c>
      <c r="BV177" s="873">
        <f>SUMPRODUCT((事故データ!$AO$4:$AO$364=$AF177)*(事故データ!$AH$4:$AH$364=BU$158)*(事故データ!$AK$4:$AK$364=1)*(事故データ!$V$4:$V$364=1))</f>
        <v>0</v>
      </c>
      <c r="BW177" s="874">
        <f>SUMPRODUCT((事故データ!$AO$4:$AO$364=$AF177)*(事故データ!$AH$4:$AH$364=BU$158)*(事故データ!$AK$4:$AK$364=2)*(事故データ!$V$4:$V$364=1))</f>
        <v>0</v>
      </c>
      <c r="BX177" s="875">
        <f>SUMPRODUCT((事故データ!$AO$4:$AO$364=$AF177)*(事故データ!$AH$4:$AH$364=BU$158)*(事故データ!$AW$4:$AW$364=1)*(事故データ!$V$4:$V$364=1))</f>
        <v>0</v>
      </c>
      <c r="BY177" s="876">
        <f>SUMPRODUCT((事故データ!$AO$4:$AO$364=$AF177)*(事故データ!$AH$4:$AH$364=BU$158)*(事故データ!$AX$4:$AX$364=1)*(事故データ!$V$4:$V$364=1))</f>
        <v>0</v>
      </c>
    </row>
    <row r="178" spans="1:94">
      <c r="A178" s="325"/>
      <c r="B178" s="590">
        <v>18</v>
      </c>
      <c r="C178" s="769" t="str">
        <f>項目入力!X27</f>
        <v>発進時＆措置等</v>
      </c>
      <c r="D178" s="770">
        <f t="shared" si="35"/>
        <v>3</v>
      </c>
      <c r="E178" s="771">
        <f>SUMPRODUCT((事故データ!$O$4:$O$364=$C$129)*(事故データ!$AO$4:$AO$364=$C178)*(事故データ!$AH$4:$AH$364=E$159)*(事故データ!$V$4:$V$364=1))</f>
        <v>1</v>
      </c>
      <c r="F178" s="772">
        <f>SUMPRODUCT((事故データ!$O$4:$O$364=$C$129)*(事故データ!$AO$4:$AO$364=$C178)*(事故データ!$AH$4:$AH$364=F$159)*(事故データ!$V$4:$V$364=1))</f>
        <v>0</v>
      </c>
      <c r="G178" s="772">
        <f>SUMPRODUCT((事故データ!$O$4:$O$364=$C$129)*(事故データ!$AO$4:$AO$364=$C178)*(事故データ!$AH$4:$AH$364=G$159)*(事故データ!$V$4:$V$364=1))</f>
        <v>0</v>
      </c>
      <c r="H178" s="772">
        <f>SUMPRODUCT((事故データ!$O$4:$O$364=$C$129)*(事故データ!$AO$4:$AO$364=$C178)*(事故データ!$AH$4:$AH$364=H$159)*(事故データ!$V$4:$V$364=1))</f>
        <v>0</v>
      </c>
      <c r="I178" s="869">
        <f>SUMPRODUCT((事故データ!$O$4:$O$364=$C$129)*(事故データ!$AO$4:$AO$364=$C178)*(事故データ!$AH$4:$AH$364=I$159)*(事故データ!$V$4:$V$364=1))</f>
        <v>1</v>
      </c>
      <c r="J178" s="869">
        <f>SUMPRODUCT((事故データ!$O$4:$O$364=$C$129)*(事故データ!$AO$4:$AO$364=$C178)*(事故データ!$AH$4:$AH$364=J$159)*(事故データ!$V$4:$V$364=1))</f>
        <v>1</v>
      </c>
      <c r="K178" s="869">
        <f>SUMPRODUCT((事故データ!$O$4:$O$364=$C$129)*(事故データ!$AO$4:$AO$364=$C178)*(事故データ!$AH$4:$AH$364=K$159)*(事故データ!$V$4:$V$364=1))</f>
        <v>0</v>
      </c>
      <c r="L178" s="773">
        <f>SUMPRODUCT((事故データ!$O$4:$O$364=$C$129)*(事故データ!$AO$4:$AO$364=$C178)*(事故データ!$AH$4:$AH$364=L$159)*(事故データ!$V$4:$V$364=1))</f>
        <v>0</v>
      </c>
      <c r="M178" s="845">
        <f>SUMPRODUCT((事故データ!$AO$4:$AO$364=$C178)*(事故データ!$AW$4:$AW$364=1)*(事故データ!$V$4:$V$364=1))</f>
        <v>0</v>
      </c>
      <c r="AF178" s="355" t="str">
        <f>項目入力!X27</f>
        <v>発進時＆措置等</v>
      </c>
      <c r="AG178" s="536">
        <f>SUMPRODUCT((事故データ!$AO$4:$AO$364=$AF178)*(事故データ!$V$4:$V$364=1))</f>
        <v>3</v>
      </c>
      <c r="AH178" s="870">
        <f t="shared" si="39"/>
        <v>0</v>
      </c>
      <c r="AI178" s="870">
        <f t="shared" si="40"/>
        <v>3</v>
      </c>
      <c r="AJ178" s="871">
        <f t="shared" si="41"/>
        <v>0</v>
      </c>
      <c r="AK178" s="537">
        <f t="shared" si="42"/>
        <v>0</v>
      </c>
      <c r="AL178" s="872">
        <f>SUMPRODUCT((事故データ!$AO$4:$AO$364=$AF178)*(事故データ!$AH$4:$AH$364=AL$158)*(事故データ!$V$4:$V$364=1))</f>
        <v>1</v>
      </c>
      <c r="AM178" s="873">
        <f>SUMPRODUCT((事故データ!$AO$4:$AO$364=$AF178)*(事故データ!$AH$4:$AH$364=AL$158)*(事故データ!$AK$4:$AK$364=1)*(事故データ!$V$4:$V$364=1))</f>
        <v>0</v>
      </c>
      <c r="AN178" s="870">
        <f>SUMPRODUCT((事故データ!$AO$4:$AO$364=$AF178)*(事故データ!$AH$4:$AH$364=AL$158)*(事故データ!$AK$4:$AK$364=2)*(事故データ!$V$4:$V$364=1))</f>
        <v>1</v>
      </c>
      <c r="AO178" s="871">
        <f>SUMPRODUCT((事故データ!$AO$4:$AO$364=$AF178)*(事故データ!$AH$4:$AH$364=AL$158)*(事故データ!$AW$4:$AW$364=1)*(事故データ!$V$4:$V$364=1))</f>
        <v>0</v>
      </c>
      <c r="AP178" s="537">
        <f>SUMPRODUCT((事故データ!$AO$4:$AO$364=$AF178)*(事故データ!$AH$4:$AH$364=AL$158)*(事故データ!$AX$4:$AX$364=1)*(事故データ!$V$4:$V$364=1))</f>
        <v>0</v>
      </c>
      <c r="AQ178" s="872">
        <f>SUMPRODUCT((事故データ!$AO$4:$AO$364=$AF178)*(事故データ!$AH$4:$AH$364=AQ$158)*(事故データ!$V$4:$V$364=1))</f>
        <v>0</v>
      </c>
      <c r="AR178" s="873">
        <f>SUMPRODUCT((事故データ!$AO$4:$AO$364=$AF178)*(事故データ!$AH$4:$AH$364=AQ$158)*(事故データ!$AK$4:$AK$364=1)*(事故データ!$V$4:$V$364=1))</f>
        <v>0</v>
      </c>
      <c r="AS178" s="870">
        <f>SUMPRODUCT((事故データ!$AO$4:$AO$364=$AF178)*(事故データ!$AH$4:$AH$364=AQ$158)*(事故データ!$AK$4:$AK$364=2)*(事故データ!$V$4:$V$364=1))</f>
        <v>0</v>
      </c>
      <c r="AT178" s="871">
        <f>SUMPRODUCT((事故データ!$AO$4:$AO$364=$AF178)*(事故データ!$AH$4:$AH$364=AQ$158)*(事故データ!$AW$4:$AW$364=1)*(事故データ!$V$4:$V$364=1))</f>
        <v>0</v>
      </c>
      <c r="AU178" s="537">
        <f>SUMPRODUCT((事故データ!$AO$4:$AO$364=$AF178)*(事故データ!$AH$4:$AH$364=AQ$158)*(事故データ!$AX$4:$AX$364=1)*(事故データ!$V$4:$V$364=1))</f>
        <v>0</v>
      </c>
      <c r="AV178" s="872">
        <f>SUMPRODUCT((事故データ!$AO$4:$AO$364=$AF178)*(事故データ!$AH$4:$AH$364=AV$158)*(事故データ!$V$4:$V$364=1))</f>
        <v>0</v>
      </c>
      <c r="AW178" s="873">
        <f>SUMPRODUCT((事故データ!$AO$4:$AO$364=$AF178)*(事故データ!$AH$4:$AH$364=AV$158)*(事故データ!$AK$4:$AK$364=1)*(事故データ!$V$4:$V$364=1))</f>
        <v>0</v>
      </c>
      <c r="AX178" s="870">
        <f>SUMPRODUCT((事故データ!$AO$4:$AO$364=$AF178)*(事故データ!$AH$4:$AH$364=AV$158)*(事故データ!$AK$4:$AK$364=2)*(事故データ!$V$4:$V$364=1))</f>
        <v>0</v>
      </c>
      <c r="AY178" s="871">
        <f>SUMPRODUCT((事故データ!$AO$4:$AO$364=$AF178)*(事故データ!$AH$4:$AH$364=AV$158)*(事故データ!$AW$4:$AW$364=1)*(事故データ!$V$4:$V$364=1))</f>
        <v>0</v>
      </c>
      <c r="AZ178" s="537">
        <f>SUMPRODUCT((事故データ!$AO$4:$AO$364=$AF178)*(事故データ!$AH$4:$AH$364=AV$158)*(事故データ!$AX$4:$AX$364=1)*(事故データ!$V$4:$V$364=1))</f>
        <v>0</v>
      </c>
      <c r="BA178" s="872">
        <f>SUMPRODUCT((事故データ!$AO$4:$AO$364=$AF178)*(事故データ!$AH$4:$AH$364=BA$158)*(事故データ!$V$4:$V$364=1))</f>
        <v>0</v>
      </c>
      <c r="BB178" s="873">
        <f>SUMPRODUCT((事故データ!$AO$4:$AO$364=$AF178)*(事故データ!$AH$4:$AH$364=BA$158)*(事故データ!$AK$4:$AK$364=1)*(事故データ!$V$4:$V$364=1))</f>
        <v>0</v>
      </c>
      <c r="BC178" s="870">
        <f>SUMPRODUCT((事故データ!$AO$4:$AO$364=$AF178)*(事故データ!$AH$4:$AH$364=BA$158)*(事故データ!$AK$4:$AK$364=2)*(事故データ!$V$4:$V$364=1))</f>
        <v>0</v>
      </c>
      <c r="BD178" s="871">
        <f>SUMPRODUCT((事故データ!$AO$4:$AO$364=$AF178)*(事故データ!$AH$4:$AH$364=BA$158)*(事故データ!$AW$4:$AW$364=1)*(事故データ!$V$4:$V$364=1))</f>
        <v>0</v>
      </c>
      <c r="BE178" s="537">
        <f>SUMPRODUCT((事故データ!$AO$4:$AO$364=$AF178)*(事故データ!$AH$4:$AH$364=BA$158)*(事故データ!$AX$4:$AX$364=1)*(事故データ!$V$4:$V$364=1))</f>
        <v>0</v>
      </c>
      <c r="BF178" s="872">
        <f>SUMPRODUCT((事故データ!$AO$4:$AO$364=$AF178)*(事故データ!$AH$4:$AH$364=BF$158)*(事故データ!$V$4:$V$364=1))</f>
        <v>1</v>
      </c>
      <c r="BG178" s="873">
        <f>SUMPRODUCT((事故データ!$AO$4:$AO$364=$AF178)*(事故データ!$AH$4:$AH$364=BF$158)*(事故データ!$AK$4:$AK$364=1)*(事故データ!$V$4:$V$364=1))</f>
        <v>0</v>
      </c>
      <c r="BH178" s="874">
        <f>SUMPRODUCT((事故データ!$AO$4:$AO$364=$AF178)*(事故データ!$AH$4:$AH$364=BF$158)*(事故データ!$AK$4:$AK$364=2)*(事故データ!$V$4:$V$364=1))</f>
        <v>1</v>
      </c>
      <c r="BI178" s="875">
        <f>SUMPRODUCT((事故データ!$AO$4:$AO$364=$AF178)*(事故データ!$AH$4:$AH$364=BF$158)*(事故データ!$AW$4:$AW$364=1)*(事故データ!$V$4:$V$364=1))</f>
        <v>0</v>
      </c>
      <c r="BJ178" s="876">
        <f>SUMPRODUCT((事故データ!$AO$4:$AO$364=$AF178)*(事故データ!$AH$4:$AH$364=BF$158)*(事故データ!$AX$4:$AX$364=1)*(事故データ!$V$4:$V$364=1))</f>
        <v>0</v>
      </c>
      <c r="BK178" s="872">
        <f>SUMPRODUCT((事故データ!$AO$4:$AO$364=$AF178)*(事故データ!$AH$4:$AH$364=BK$158)*(事故データ!$V$4:$V$364=1))</f>
        <v>1</v>
      </c>
      <c r="BL178" s="873">
        <f>SUMPRODUCT((事故データ!$AO$4:$AO$364=$AF178)*(事故データ!$AH$4:$AH$364=BK$158)*(事故データ!$AK$4:$AK$364=1)*(事故データ!$V$4:$V$364=1))</f>
        <v>0</v>
      </c>
      <c r="BM178" s="874">
        <f>SUMPRODUCT((事故データ!$AO$4:$AO$364=$AF178)*(事故データ!$AH$4:$AH$364=BK$158)*(事故データ!$AK$4:$AK$364=2)*(事故データ!$V$4:$V$364=1))</f>
        <v>1</v>
      </c>
      <c r="BN178" s="875">
        <f>SUMPRODUCT((事故データ!$AO$4:$AO$364=$AF178)*(事故データ!$AH$4:$AH$364=BK$158)*(事故データ!$AW$4:$AW$364=1)*(事故データ!$V$4:$V$364=1))</f>
        <v>0</v>
      </c>
      <c r="BO178" s="876">
        <f>SUMPRODUCT((事故データ!$AO$4:$AO$364=$AF178)*(事故データ!$AH$4:$AH$364=BK$158)*(事故データ!$AX$4:$AX$364=1)*(事故データ!$V$4:$V$364=1))</f>
        <v>0</v>
      </c>
      <c r="BP178" s="872">
        <f>SUMPRODUCT((事故データ!$AO$4:$AO$364=$AF178)*(事故データ!$AH$4:$AH$364=BP$158)*(事故データ!$V$4:$V$364=1))</f>
        <v>0</v>
      </c>
      <c r="BQ178" s="873">
        <f>SUMPRODUCT((事故データ!$AO$4:$AO$364=$AF178)*(事故データ!$AH$4:$AH$364=BP$158)*(事故データ!$AK$4:$AK$364=1)*(事故データ!$V$4:$V$364=1))</f>
        <v>0</v>
      </c>
      <c r="BR178" s="874">
        <f>SUMPRODUCT((事故データ!$AO$4:$AO$364=$AF178)*(事故データ!$AH$4:$AH$364=BP$158)*(事故データ!$AK$4:$AK$364=2)*(事故データ!$V$4:$V$364=1))</f>
        <v>0</v>
      </c>
      <c r="BS178" s="877">
        <f>SUMPRODUCT((事故データ!$AO$4:$AO$364=$AF178)*(事故データ!$AH$4:$AH$364=BP$158)*(事故データ!$AW$4:$AW$364=1)*(事故データ!$V$4:$V$364=1))</f>
        <v>0</v>
      </c>
      <c r="BT178" s="878">
        <f>SUMPRODUCT((事故データ!$AO$4:$AO$364=$AF178)*(事故データ!$AH$4:$AH$364=BP$158)*(事故データ!$AX$4:$AX$364=1)*(事故データ!$V$4:$V$364=1))</f>
        <v>0</v>
      </c>
      <c r="BU178" s="872">
        <f>SUMPRODUCT((事故データ!$AO$4:$AO$364=$AF178)*(事故データ!$AH$4:$AH$364=BU$158)*(事故データ!$V$4:$V$364=1))</f>
        <v>0</v>
      </c>
      <c r="BV178" s="873">
        <f>SUMPRODUCT((事故データ!$AO$4:$AO$364=$AF178)*(事故データ!$AH$4:$AH$364=BU$158)*(事故データ!$AK$4:$AK$364=1)*(事故データ!$V$4:$V$364=1))</f>
        <v>0</v>
      </c>
      <c r="BW178" s="874">
        <f>SUMPRODUCT((事故データ!$AO$4:$AO$364=$AF178)*(事故データ!$AH$4:$AH$364=BU$158)*(事故データ!$AK$4:$AK$364=2)*(事故データ!$V$4:$V$364=1))</f>
        <v>0</v>
      </c>
      <c r="BX178" s="875">
        <f>SUMPRODUCT((事故データ!$AO$4:$AO$364=$AF178)*(事故データ!$AH$4:$AH$364=BU$158)*(事故データ!$AW$4:$AW$364=1)*(事故データ!$V$4:$V$364=1))</f>
        <v>0</v>
      </c>
      <c r="BY178" s="876">
        <f>SUMPRODUCT((事故データ!$AO$4:$AO$364=$AF178)*(事故データ!$AH$4:$AH$364=BU$158)*(事故データ!$AX$4:$AX$364=1)*(事故データ!$V$4:$V$364=1))</f>
        <v>0</v>
      </c>
    </row>
    <row r="179" spans="1:94">
      <c r="A179" s="325"/>
      <c r="B179" s="590">
        <v>19</v>
      </c>
      <c r="C179" s="769" t="str">
        <f>項目入力!X28</f>
        <v>停車時</v>
      </c>
      <c r="D179" s="770">
        <f t="shared" si="35"/>
        <v>1</v>
      </c>
      <c r="E179" s="771">
        <f>SUMPRODUCT((事故データ!$O$4:$O$364=$C$129)*(事故データ!$AO$4:$AO$364=$C179)*(事故データ!$AH$4:$AH$364=E$159)*(事故データ!$V$4:$V$364=1))</f>
        <v>0</v>
      </c>
      <c r="F179" s="772">
        <f>SUMPRODUCT((事故データ!$O$4:$O$364=$C$129)*(事故データ!$AO$4:$AO$364=$C179)*(事故データ!$AH$4:$AH$364=F$159)*(事故データ!$V$4:$V$364=1))</f>
        <v>1</v>
      </c>
      <c r="G179" s="772">
        <f>SUMPRODUCT((事故データ!$O$4:$O$364=$C$129)*(事故データ!$AO$4:$AO$364=$C179)*(事故データ!$AH$4:$AH$364=G$159)*(事故データ!$V$4:$V$364=1))</f>
        <v>0</v>
      </c>
      <c r="H179" s="772">
        <f>SUMPRODUCT((事故データ!$O$4:$O$364=$C$129)*(事故データ!$AO$4:$AO$364=$C179)*(事故データ!$AH$4:$AH$364=H$159)*(事故データ!$V$4:$V$364=1))</f>
        <v>0</v>
      </c>
      <c r="I179" s="869">
        <f>SUMPRODUCT((事故データ!$O$4:$O$364=$C$129)*(事故データ!$AO$4:$AO$364=$C179)*(事故データ!$AH$4:$AH$364=I$159)*(事故データ!$V$4:$V$364=1))</f>
        <v>0</v>
      </c>
      <c r="J179" s="869">
        <f>SUMPRODUCT((事故データ!$O$4:$O$364=$C$129)*(事故データ!$AO$4:$AO$364=$C179)*(事故データ!$AH$4:$AH$364=J$159)*(事故データ!$V$4:$V$364=1))</f>
        <v>0</v>
      </c>
      <c r="K179" s="869">
        <f>SUMPRODUCT((事故データ!$O$4:$O$364=$C$129)*(事故データ!$AO$4:$AO$364=$C179)*(事故データ!$AH$4:$AH$364=K$159)*(事故データ!$V$4:$V$364=1))</f>
        <v>0</v>
      </c>
      <c r="L179" s="773">
        <f>SUMPRODUCT((事故データ!$O$4:$O$364=$C$129)*(事故データ!$AO$4:$AO$364=$C179)*(事故データ!$AH$4:$AH$364=L$159)*(事故データ!$V$4:$V$364=1))</f>
        <v>0</v>
      </c>
      <c r="M179" s="845">
        <f>SUMPRODUCT((事故データ!$AO$4:$AO$364=$C179)*(事故データ!$AW$4:$AW$364=1)*(事故データ!$V$4:$V$364=1))</f>
        <v>0</v>
      </c>
      <c r="AF179" s="355" t="str">
        <f>項目入力!X28</f>
        <v>停車時</v>
      </c>
      <c r="AG179" s="536">
        <f>SUMPRODUCT((事故データ!$AO$4:$AO$364=$AF179)*(事故データ!$V$4:$V$364=1))</f>
        <v>1</v>
      </c>
      <c r="AH179" s="870">
        <f t="shared" si="39"/>
        <v>0</v>
      </c>
      <c r="AI179" s="870">
        <f t="shared" si="40"/>
        <v>1</v>
      </c>
      <c r="AJ179" s="871">
        <f t="shared" si="41"/>
        <v>0</v>
      </c>
      <c r="AK179" s="537">
        <f t="shared" si="42"/>
        <v>0</v>
      </c>
      <c r="AL179" s="872">
        <f>SUMPRODUCT((事故データ!$AO$4:$AO$364=$AF179)*(事故データ!$AH$4:$AH$364=AL$158)*(事故データ!$V$4:$V$364=1))</f>
        <v>0</v>
      </c>
      <c r="AM179" s="873">
        <f>SUMPRODUCT((事故データ!$AO$4:$AO$364=$AF179)*(事故データ!$AH$4:$AH$364=AL$158)*(事故データ!$AK$4:$AK$364=1)*(事故データ!$V$4:$V$364=1))</f>
        <v>0</v>
      </c>
      <c r="AN179" s="870">
        <f>SUMPRODUCT((事故データ!$AO$4:$AO$364=$AF179)*(事故データ!$AH$4:$AH$364=AL$158)*(事故データ!$AK$4:$AK$364=2)*(事故データ!$V$4:$V$364=1))</f>
        <v>0</v>
      </c>
      <c r="AO179" s="871">
        <f>SUMPRODUCT((事故データ!$AO$4:$AO$364=$AF179)*(事故データ!$AH$4:$AH$364=AL$158)*(事故データ!$AW$4:$AW$364=1)*(事故データ!$V$4:$V$364=1))</f>
        <v>0</v>
      </c>
      <c r="AP179" s="537">
        <f>SUMPRODUCT((事故データ!$AO$4:$AO$364=$AF179)*(事故データ!$AH$4:$AH$364=AL$158)*(事故データ!$AX$4:$AX$364=1)*(事故データ!$V$4:$V$364=1))</f>
        <v>0</v>
      </c>
      <c r="AQ179" s="872">
        <f>SUMPRODUCT((事故データ!$AO$4:$AO$364=$AF179)*(事故データ!$AH$4:$AH$364=AQ$158)*(事故データ!$V$4:$V$364=1))</f>
        <v>1</v>
      </c>
      <c r="AR179" s="873">
        <f>SUMPRODUCT((事故データ!$AO$4:$AO$364=$AF179)*(事故データ!$AH$4:$AH$364=AQ$158)*(事故データ!$AK$4:$AK$364=1)*(事故データ!$V$4:$V$364=1))</f>
        <v>0</v>
      </c>
      <c r="AS179" s="870">
        <f>SUMPRODUCT((事故データ!$AO$4:$AO$364=$AF179)*(事故データ!$AH$4:$AH$364=AQ$158)*(事故データ!$AK$4:$AK$364=2)*(事故データ!$V$4:$V$364=1))</f>
        <v>1</v>
      </c>
      <c r="AT179" s="871">
        <f>SUMPRODUCT((事故データ!$AO$4:$AO$364=$AF179)*(事故データ!$AH$4:$AH$364=AQ$158)*(事故データ!$AW$4:$AW$364=1)*(事故データ!$V$4:$V$364=1))</f>
        <v>0</v>
      </c>
      <c r="AU179" s="537">
        <f>SUMPRODUCT((事故データ!$AO$4:$AO$364=$AF179)*(事故データ!$AH$4:$AH$364=AQ$158)*(事故データ!$AX$4:$AX$364=1)*(事故データ!$V$4:$V$364=1))</f>
        <v>0</v>
      </c>
      <c r="AV179" s="872">
        <f>SUMPRODUCT((事故データ!$AO$4:$AO$364=$AF179)*(事故データ!$AH$4:$AH$364=AV$158)*(事故データ!$V$4:$V$364=1))</f>
        <v>0</v>
      </c>
      <c r="AW179" s="873">
        <f>SUMPRODUCT((事故データ!$AO$4:$AO$364=$AF179)*(事故データ!$AH$4:$AH$364=AV$158)*(事故データ!$AK$4:$AK$364=1)*(事故データ!$V$4:$V$364=1))</f>
        <v>0</v>
      </c>
      <c r="AX179" s="870">
        <f>SUMPRODUCT((事故データ!$AO$4:$AO$364=$AF179)*(事故データ!$AH$4:$AH$364=AV$158)*(事故データ!$AK$4:$AK$364=2)*(事故データ!$V$4:$V$364=1))</f>
        <v>0</v>
      </c>
      <c r="AY179" s="871">
        <f>SUMPRODUCT((事故データ!$AO$4:$AO$364=$AF179)*(事故データ!$AH$4:$AH$364=AV$158)*(事故データ!$AW$4:$AW$364=1)*(事故データ!$V$4:$V$364=1))</f>
        <v>0</v>
      </c>
      <c r="AZ179" s="537">
        <f>SUMPRODUCT((事故データ!$AO$4:$AO$364=$AF179)*(事故データ!$AH$4:$AH$364=AV$158)*(事故データ!$AX$4:$AX$364=1)*(事故データ!$V$4:$V$364=1))</f>
        <v>0</v>
      </c>
      <c r="BA179" s="872">
        <f>SUMPRODUCT((事故データ!$AO$4:$AO$364=$AF179)*(事故データ!$AH$4:$AH$364=BA$158)*(事故データ!$V$4:$V$364=1))</f>
        <v>0</v>
      </c>
      <c r="BB179" s="873">
        <f>SUMPRODUCT((事故データ!$AO$4:$AO$364=$AF179)*(事故データ!$AH$4:$AH$364=BA$158)*(事故データ!$AK$4:$AK$364=1)*(事故データ!$V$4:$V$364=1))</f>
        <v>0</v>
      </c>
      <c r="BC179" s="870">
        <f>SUMPRODUCT((事故データ!$AO$4:$AO$364=$AF179)*(事故データ!$AH$4:$AH$364=BA$158)*(事故データ!$AK$4:$AK$364=2)*(事故データ!$V$4:$V$364=1))</f>
        <v>0</v>
      </c>
      <c r="BD179" s="871">
        <f>SUMPRODUCT((事故データ!$AO$4:$AO$364=$AF179)*(事故データ!$AH$4:$AH$364=BA$158)*(事故データ!$AW$4:$AW$364=1)*(事故データ!$V$4:$V$364=1))</f>
        <v>0</v>
      </c>
      <c r="BE179" s="537">
        <f>SUMPRODUCT((事故データ!$AO$4:$AO$364=$AF179)*(事故データ!$AH$4:$AH$364=BA$158)*(事故データ!$AX$4:$AX$364=1)*(事故データ!$V$4:$V$364=1))</f>
        <v>0</v>
      </c>
      <c r="BF179" s="872">
        <f>SUMPRODUCT((事故データ!$AO$4:$AO$364=$AF179)*(事故データ!$AH$4:$AH$364=BF$158)*(事故データ!$V$4:$V$364=1))</f>
        <v>0</v>
      </c>
      <c r="BG179" s="873">
        <f>SUMPRODUCT((事故データ!$AO$4:$AO$364=$AF179)*(事故データ!$AH$4:$AH$364=BF$158)*(事故データ!$AK$4:$AK$364=1)*(事故データ!$V$4:$V$364=1))</f>
        <v>0</v>
      </c>
      <c r="BH179" s="874">
        <f>SUMPRODUCT((事故データ!$AO$4:$AO$364=$AF179)*(事故データ!$AH$4:$AH$364=BF$158)*(事故データ!$AK$4:$AK$364=2)*(事故データ!$V$4:$V$364=1))</f>
        <v>0</v>
      </c>
      <c r="BI179" s="875">
        <f>SUMPRODUCT((事故データ!$AO$4:$AO$364=$AF179)*(事故データ!$AH$4:$AH$364=BF$158)*(事故データ!$AW$4:$AW$364=1)*(事故データ!$V$4:$V$364=1))</f>
        <v>0</v>
      </c>
      <c r="BJ179" s="876">
        <f>SUMPRODUCT((事故データ!$AO$4:$AO$364=$AF179)*(事故データ!$AH$4:$AH$364=BF$158)*(事故データ!$AX$4:$AX$364=1)*(事故データ!$V$4:$V$364=1))</f>
        <v>0</v>
      </c>
      <c r="BK179" s="872">
        <f>SUMPRODUCT((事故データ!$AO$4:$AO$364=$AF179)*(事故データ!$AH$4:$AH$364=BK$158)*(事故データ!$V$4:$V$364=1))</f>
        <v>0</v>
      </c>
      <c r="BL179" s="873">
        <f>SUMPRODUCT((事故データ!$AO$4:$AO$364=$AF179)*(事故データ!$AH$4:$AH$364=BK$158)*(事故データ!$AK$4:$AK$364=1)*(事故データ!$V$4:$V$364=1))</f>
        <v>0</v>
      </c>
      <c r="BM179" s="874">
        <f>SUMPRODUCT((事故データ!$AO$4:$AO$364=$AF179)*(事故データ!$AH$4:$AH$364=BK$158)*(事故データ!$AK$4:$AK$364=2)*(事故データ!$V$4:$V$364=1))</f>
        <v>0</v>
      </c>
      <c r="BN179" s="875">
        <f>SUMPRODUCT((事故データ!$AO$4:$AO$364=$AF179)*(事故データ!$AH$4:$AH$364=BK$158)*(事故データ!$AW$4:$AW$364=1)*(事故データ!$V$4:$V$364=1))</f>
        <v>0</v>
      </c>
      <c r="BO179" s="876">
        <f>SUMPRODUCT((事故データ!$AO$4:$AO$364=$AF179)*(事故データ!$AH$4:$AH$364=BK$158)*(事故データ!$AX$4:$AX$364=1)*(事故データ!$V$4:$V$364=1))</f>
        <v>0</v>
      </c>
      <c r="BP179" s="872">
        <f>SUMPRODUCT((事故データ!$AO$4:$AO$364=$AF179)*(事故データ!$AH$4:$AH$364=BP$158)*(事故データ!$V$4:$V$364=1))</f>
        <v>0</v>
      </c>
      <c r="BQ179" s="873">
        <f>SUMPRODUCT((事故データ!$AO$4:$AO$364=$AF179)*(事故データ!$AH$4:$AH$364=BP$158)*(事故データ!$AK$4:$AK$364=1)*(事故データ!$V$4:$V$364=1))</f>
        <v>0</v>
      </c>
      <c r="BR179" s="874">
        <f>SUMPRODUCT((事故データ!$AO$4:$AO$364=$AF179)*(事故データ!$AH$4:$AH$364=BP$158)*(事故データ!$AK$4:$AK$364=2)*(事故データ!$V$4:$V$364=1))</f>
        <v>0</v>
      </c>
      <c r="BS179" s="877">
        <f>SUMPRODUCT((事故データ!$AO$4:$AO$364=$AF179)*(事故データ!$AH$4:$AH$364=BP$158)*(事故データ!$AW$4:$AW$364=1)*(事故データ!$V$4:$V$364=1))</f>
        <v>0</v>
      </c>
      <c r="BT179" s="878">
        <f>SUMPRODUCT((事故データ!$AO$4:$AO$364=$AF179)*(事故データ!$AH$4:$AH$364=BP$158)*(事故データ!$AX$4:$AX$364=1)*(事故データ!$V$4:$V$364=1))</f>
        <v>0</v>
      </c>
      <c r="BU179" s="872">
        <f>SUMPRODUCT((事故データ!$AO$4:$AO$364=$AF179)*(事故データ!$AH$4:$AH$364=BU$158)*(事故データ!$V$4:$V$364=1))</f>
        <v>0</v>
      </c>
      <c r="BV179" s="873">
        <f>SUMPRODUCT((事故データ!$AO$4:$AO$364=$AF179)*(事故データ!$AH$4:$AH$364=BU$158)*(事故データ!$AK$4:$AK$364=1)*(事故データ!$V$4:$V$364=1))</f>
        <v>0</v>
      </c>
      <c r="BW179" s="874">
        <f>SUMPRODUCT((事故データ!$AO$4:$AO$364=$AF179)*(事故データ!$AH$4:$AH$364=BU$158)*(事故データ!$AK$4:$AK$364=2)*(事故データ!$V$4:$V$364=1))</f>
        <v>0</v>
      </c>
      <c r="BX179" s="875">
        <f>SUMPRODUCT((事故データ!$AO$4:$AO$364=$AF179)*(事故データ!$AH$4:$AH$364=BU$158)*(事故データ!$AW$4:$AW$364=1)*(事故データ!$V$4:$V$364=1))</f>
        <v>0</v>
      </c>
      <c r="BY179" s="876">
        <f>SUMPRODUCT((事故データ!$AO$4:$AO$364=$AF179)*(事故データ!$AH$4:$AH$364=BU$158)*(事故データ!$AX$4:$AX$364=1)*(事故データ!$V$4:$V$364=1))</f>
        <v>0</v>
      </c>
    </row>
    <row r="180" spans="1:94">
      <c r="A180" s="325"/>
      <c r="B180" s="590">
        <v>20</v>
      </c>
      <c r="C180" s="769" t="str">
        <f>項目入力!X29</f>
        <v>ドア・扉開閉時</v>
      </c>
      <c r="D180" s="770">
        <f t="shared" si="35"/>
        <v>0</v>
      </c>
      <c r="E180" s="771">
        <f>SUMPRODUCT((事故データ!$O$4:$O$364=$C$129)*(事故データ!$AO$4:$AO$364=$C180)*(事故データ!$AH$4:$AH$364=E$159)*(事故データ!$V$4:$V$364=1))</f>
        <v>0</v>
      </c>
      <c r="F180" s="772">
        <f>SUMPRODUCT((事故データ!$O$4:$O$364=$C$129)*(事故データ!$AO$4:$AO$364=$C180)*(事故データ!$AH$4:$AH$364=F$159)*(事故データ!$V$4:$V$364=1))</f>
        <v>0</v>
      </c>
      <c r="G180" s="772">
        <f>SUMPRODUCT((事故データ!$O$4:$O$364=$C$129)*(事故データ!$AO$4:$AO$364=$C180)*(事故データ!$AH$4:$AH$364=G$159)*(事故データ!$V$4:$V$364=1))</f>
        <v>0</v>
      </c>
      <c r="H180" s="772">
        <f>SUMPRODUCT((事故データ!$O$4:$O$364=$C$129)*(事故データ!$AO$4:$AO$364=$C180)*(事故データ!$AH$4:$AH$364=H$159)*(事故データ!$V$4:$V$364=1))</f>
        <v>0</v>
      </c>
      <c r="I180" s="869">
        <f>SUMPRODUCT((事故データ!$O$4:$O$364=$C$129)*(事故データ!$AO$4:$AO$364=$C180)*(事故データ!$AH$4:$AH$364=I$159)*(事故データ!$V$4:$V$364=1))</f>
        <v>0</v>
      </c>
      <c r="J180" s="869">
        <f>SUMPRODUCT((事故データ!$O$4:$O$364=$C$129)*(事故データ!$AO$4:$AO$364=$C180)*(事故データ!$AH$4:$AH$364=J$159)*(事故データ!$V$4:$V$364=1))</f>
        <v>0</v>
      </c>
      <c r="K180" s="869">
        <f>SUMPRODUCT((事故データ!$O$4:$O$364=$C$129)*(事故データ!$AO$4:$AO$364=$C180)*(事故データ!$AH$4:$AH$364=K$159)*(事故データ!$V$4:$V$364=1))</f>
        <v>0</v>
      </c>
      <c r="L180" s="773">
        <f>SUMPRODUCT((事故データ!$O$4:$O$364=$C$129)*(事故データ!$AO$4:$AO$364=$C180)*(事故データ!$AH$4:$AH$364=L$159)*(事故データ!$V$4:$V$364=1))</f>
        <v>0</v>
      </c>
      <c r="M180" s="845">
        <f>SUMPRODUCT((事故データ!$AO$4:$AO$364=$C180)*(事故データ!$AW$4:$AW$364=1)*(事故データ!$V$4:$V$364=1))</f>
        <v>0</v>
      </c>
      <c r="AF180" s="355" t="str">
        <f>項目入力!X29</f>
        <v>ドア・扉開閉時</v>
      </c>
      <c r="AG180" s="536">
        <f>SUMPRODUCT((事故データ!$AO$4:$AO$364=$AF180)*(事故データ!$V$4:$V$364=1))</f>
        <v>0</v>
      </c>
      <c r="AH180" s="870">
        <f t="shared" si="39"/>
        <v>0</v>
      </c>
      <c r="AI180" s="870">
        <f t="shared" si="40"/>
        <v>0</v>
      </c>
      <c r="AJ180" s="871">
        <f t="shared" si="41"/>
        <v>0</v>
      </c>
      <c r="AK180" s="537">
        <f t="shared" si="42"/>
        <v>0</v>
      </c>
      <c r="AL180" s="872">
        <f>SUMPRODUCT((事故データ!$AO$4:$AO$364=$AF180)*(事故データ!$AH$4:$AH$364=AL$158)*(事故データ!$V$4:$V$364=1))</f>
        <v>0</v>
      </c>
      <c r="AM180" s="873">
        <f>SUMPRODUCT((事故データ!$AO$4:$AO$364=$AF180)*(事故データ!$AH$4:$AH$364=AL$158)*(事故データ!$AK$4:$AK$364=1)*(事故データ!$V$4:$V$364=1))</f>
        <v>0</v>
      </c>
      <c r="AN180" s="870">
        <f>SUMPRODUCT((事故データ!$AO$4:$AO$364=$AF180)*(事故データ!$AH$4:$AH$364=AL$158)*(事故データ!$AK$4:$AK$364=2)*(事故データ!$V$4:$V$364=1))</f>
        <v>0</v>
      </c>
      <c r="AO180" s="871">
        <f>SUMPRODUCT((事故データ!$AO$4:$AO$364=$AF180)*(事故データ!$AH$4:$AH$364=AL$158)*(事故データ!$AW$4:$AW$364=1)*(事故データ!$V$4:$V$364=1))</f>
        <v>0</v>
      </c>
      <c r="AP180" s="537">
        <f>SUMPRODUCT((事故データ!$AO$4:$AO$364=$AF180)*(事故データ!$AH$4:$AH$364=AL$158)*(事故データ!$AX$4:$AX$364=1)*(事故データ!$V$4:$V$364=1))</f>
        <v>0</v>
      </c>
      <c r="AQ180" s="872">
        <f>SUMPRODUCT((事故データ!$AO$4:$AO$364=$AF180)*(事故データ!$AH$4:$AH$364=AQ$158)*(事故データ!$V$4:$V$364=1))</f>
        <v>0</v>
      </c>
      <c r="AR180" s="873">
        <f>SUMPRODUCT((事故データ!$AO$4:$AO$364=$AF180)*(事故データ!$AH$4:$AH$364=AQ$158)*(事故データ!$AK$4:$AK$364=1)*(事故データ!$V$4:$V$364=1))</f>
        <v>0</v>
      </c>
      <c r="AS180" s="870">
        <f>SUMPRODUCT((事故データ!$AO$4:$AO$364=$AF180)*(事故データ!$AH$4:$AH$364=AQ$158)*(事故データ!$AK$4:$AK$364=2)*(事故データ!$V$4:$V$364=1))</f>
        <v>0</v>
      </c>
      <c r="AT180" s="871">
        <f>SUMPRODUCT((事故データ!$AO$4:$AO$364=$AF180)*(事故データ!$AH$4:$AH$364=AQ$158)*(事故データ!$AW$4:$AW$364=1)*(事故データ!$V$4:$V$364=1))</f>
        <v>0</v>
      </c>
      <c r="AU180" s="537">
        <f>SUMPRODUCT((事故データ!$AO$4:$AO$364=$AF180)*(事故データ!$AH$4:$AH$364=AQ$158)*(事故データ!$AX$4:$AX$364=1)*(事故データ!$V$4:$V$364=1))</f>
        <v>0</v>
      </c>
      <c r="AV180" s="872">
        <f>SUMPRODUCT((事故データ!$AO$4:$AO$364=$AF180)*(事故データ!$AH$4:$AH$364=AV$158)*(事故データ!$V$4:$V$364=1))</f>
        <v>0</v>
      </c>
      <c r="AW180" s="873">
        <f>SUMPRODUCT((事故データ!$AO$4:$AO$364=$AF180)*(事故データ!$AH$4:$AH$364=AV$158)*(事故データ!$AK$4:$AK$364=1)*(事故データ!$V$4:$V$364=1))</f>
        <v>0</v>
      </c>
      <c r="AX180" s="870">
        <f>SUMPRODUCT((事故データ!$AO$4:$AO$364=$AF180)*(事故データ!$AH$4:$AH$364=AV$158)*(事故データ!$AK$4:$AK$364=2)*(事故データ!$V$4:$V$364=1))</f>
        <v>0</v>
      </c>
      <c r="AY180" s="871">
        <f>SUMPRODUCT((事故データ!$AO$4:$AO$364=$AF180)*(事故データ!$AH$4:$AH$364=AV$158)*(事故データ!$AW$4:$AW$364=1)*(事故データ!$V$4:$V$364=1))</f>
        <v>0</v>
      </c>
      <c r="AZ180" s="537">
        <f>SUMPRODUCT((事故データ!$AO$4:$AO$364=$AF180)*(事故データ!$AH$4:$AH$364=AV$158)*(事故データ!$AX$4:$AX$364=1)*(事故データ!$V$4:$V$364=1))</f>
        <v>0</v>
      </c>
      <c r="BA180" s="872">
        <f>SUMPRODUCT((事故データ!$AO$4:$AO$364=$AF180)*(事故データ!$AH$4:$AH$364=BA$158)*(事故データ!$V$4:$V$364=1))</f>
        <v>0</v>
      </c>
      <c r="BB180" s="873">
        <f>SUMPRODUCT((事故データ!$AO$4:$AO$364=$AF180)*(事故データ!$AH$4:$AH$364=BA$158)*(事故データ!$AK$4:$AK$364=1)*(事故データ!$V$4:$V$364=1))</f>
        <v>0</v>
      </c>
      <c r="BC180" s="870">
        <f>SUMPRODUCT((事故データ!$AO$4:$AO$364=$AF180)*(事故データ!$AH$4:$AH$364=BA$158)*(事故データ!$AK$4:$AK$364=2)*(事故データ!$V$4:$V$364=1))</f>
        <v>0</v>
      </c>
      <c r="BD180" s="871">
        <f>SUMPRODUCT((事故データ!$AO$4:$AO$364=$AF180)*(事故データ!$AH$4:$AH$364=BA$158)*(事故データ!$AW$4:$AW$364=1)*(事故データ!$V$4:$V$364=1))</f>
        <v>0</v>
      </c>
      <c r="BE180" s="537">
        <f>SUMPRODUCT((事故データ!$AO$4:$AO$364=$AF180)*(事故データ!$AH$4:$AH$364=BA$158)*(事故データ!$AX$4:$AX$364=1)*(事故データ!$V$4:$V$364=1))</f>
        <v>0</v>
      </c>
      <c r="BF180" s="872">
        <f>SUMPRODUCT((事故データ!$AO$4:$AO$364=$AF180)*(事故データ!$AH$4:$AH$364=BF$158)*(事故データ!$V$4:$V$364=1))</f>
        <v>0</v>
      </c>
      <c r="BG180" s="873">
        <f>SUMPRODUCT((事故データ!$AO$4:$AO$364=$AF180)*(事故データ!$AH$4:$AH$364=BF$158)*(事故データ!$AK$4:$AK$364=1)*(事故データ!$V$4:$V$364=1))</f>
        <v>0</v>
      </c>
      <c r="BH180" s="874">
        <f>SUMPRODUCT((事故データ!$AO$4:$AO$364=$AF180)*(事故データ!$AH$4:$AH$364=BF$158)*(事故データ!$AK$4:$AK$364=2)*(事故データ!$V$4:$V$364=1))</f>
        <v>0</v>
      </c>
      <c r="BI180" s="875">
        <f>SUMPRODUCT((事故データ!$AO$4:$AO$364=$AF180)*(事故データ!$AH$4:$AH$364=BF$158)*(事故データ!$AW$4:$AW$364=1)*(事故データ!$V$4:$V$364=1))</f>
        <v>0</v>
      </c>
      <c r="BJ180" s="876">
        <f>SUMPRODUCT((事故データ!$AO$4:$AO$364=$AF180)*(事故データ!$AH$4:$AH$364=BF$158)*(事故データ!$AX$4:$AX$364=1)*(事故データ!$V$4:$V$364=1))</f>
        <v>0</v>
      </c>
      <c r="BK180" s="872">
        <f>SUMPRODUCT((事故データ!$AO$4:$AO$364=$AF180)*(事故データ!$AH$4:$AH$364=BK$158)*(事故データ!$V$4:$V$364=1))</f>
        <v>0</v>
      </c>
      <c r="BL180" s="873">
        <f>SUMPRODUCT((事故データ!$AO$4:$AO$364=$AF180)*(事故データ!$AH$4:$AH$364=BK$158)*(事故データ!$AK$4:$AK$364=1)*(事故データ!$V$4:$V$364=1))</f>
        <v>0</v>
      </c>
      <c r="BM180" s="874">
        <f>SUMPRODUCT((事故データ!$AO$4:$AO$364=$AF180)*(事故データ!$AH$4:$AH$364=BK$158)*(事故データ!$AK$4:$AK$364=2)*(事故データ!$V$4:$V$364=1))</f>
        <v>0</v>
      </c>
      <c r="BN180" s="875">
        <f>SUMPRODUCT((事故データ!$AO$4:$AO$364=$AF180)*(事故データ!$AH$4:$AH$364=BK$158)*(事故データ!$AW$4:$AW$364=1)*(事故データ!$V$4:$V$364=1))</f>
        <v>0</v>
      </c>
      <c r="BO180" s="876">
        <f>SUMPRODUCT((事故データ!$AO$4:$AO$364=$AF180)*(事故データ!$AH$4:$AH$364=BK$158)*(事故データ!$AX$4:$AX$364=1)*(事故データ!$V$4:$V$364=1))</f>
        <v>0</v>
      </c>
      <c r="BP180" s="872">
        <f>SUMPRODUCT((事故データ!$AO$4:$AO$364=$AF180)*(事故データ!$AH$4:$AH$364=BP$158)*(事故データ!$V$4:$V$364=1))</f>
        <v>0</v>
      </c>
      <c r="BQ180" s="873">
        <f>SUMPRODUCT((事故データ!$AO$4:$AO$364=$AF180)*(事故データ!$AH$4:$AH$364=BP$158)*(事故データ!$AK$4:$AK$364=1)*(事故データ!$V$4:$V$364=1))</f>
        <v>0</v>
      </c>
      <c r="BR180" s="874">
        <f>SUMPRODUCT((事故データ!$AO$4:$AO$364=$AF180)*(事故データ!$AH$4:$AH$364=BP$158)*(事故データ!$AK$4:$AK$364=2)*(事故データ!$V$4:$V$364=1))</f>
        <v>0</v>
      </c>
      <c r="BS180" s="877">
        <f>SUMPRODUCT((事故データ!$AO$4:$AO$364=$AF180)*(事故データ!$AH$4:$AH$364=BP$158)*(事故データ!$AW$4:$AW$364=1)*(事故データ!$V$4:$V$364=1))</f>
        <v>0</v>
      </c>
      <c r="BT180" s="878">
        <f>SUMPRODUCT((事故データ!$AO$4:$AO$364=$AF180)*(事故データ!$AH$4:$AH$364=BP$158)*(事故データ!$AX$4:$AX$364=1)*(事故データ!$V$4:$V$364=1))</f>
        <v>0</v>
      </c>
      <c r="BU180" s="872">
        <f>SUMPRODUCT((事故データ!$AO$4:$AO$364=$AF180)*(事故データ!$AH$4:$AH$364=BU$158)*(事故データ!$V$4:$V$364=1))</f>
        <v>0</v>
      </c>
      <c r="BV180" s="873">
        <f>SUMPRODUCT((事故データ!$AO$4:$AO$364=$AF180)*(事故データ!$AH$4:$AH$364=BU$158)*(事故データ!$AK$4:$AK$364=1)*(事故データ!$V$4:$V$364=1))</f>
        <v>0</v>
      </c>
      <c r="BW180" s="874">
        <f>SUMPRODUCT((事故データ!$AO$4:$AO$364=$AF180)*(事故データ!$AH$4:$AH$364=BU$158)*(事故データ!$AK$4:$AK$364=2)*(事故データ!$V$4:$V$364=1))</f>
        <v>0</v>
      </c>
      <c r="BX180" s="875">
        <f>SUMPRODUCT((事故データ!$AO$4:$AO$364=$AF180)*(事故データ!$AH$4:$AH$364=BU$158)*(事故データ!$AW$4:$AW$364=1)*(事故データ!$V$4:$V$364=1))</f>
        <v>0</v>
      </c>
      <c r="BY180" s="876">
        <f>SUMPRODUCT((事故データ!$AO$4:$AO$364=$AF180)*(事故データ!$AH$4:$AH$364=BU$158)*(事故データ!$AX$4:$AX$364=1)*(事故データ!$V$4:$V$364=1))</f>
        <v>0</v>
      </c>
    </row>
    <row r="181" spans="1:94">
      <c r="A181" s="325"/>
      <c r="B181" s="590">
        <v>21</v>
      </c>
      <c r="C181" s="769" t="str">
        <f>項目入力!X30</f>
        <v>駐停車時措置</v>
      </c>
      <c r="D181" s="770">
        <f t="shared" si="35"/>
        <v>1</v>
      </c>
      <c r="E181" s="771">
        <f>SUMPRODUCT((事故データ!$O$4:$O$364=$C$129)*(事故データ!$AO$4:$AO$364=$C181)*(事故データ!$AH$4:$AH$364=E$159)*(事故データ!$V$4:$V$364=1))</f>
        <v>0</v>
      </c>
      <c r="F181" s="772">
        <f>SUMPRODUCT((事故データ!$O$4:$O$364=$C$129)*(事故データ!$AO$4:$AO$364=$C181)*(事故データ!$AH$4:$AH$364=F$159)*(事故データ!$V$4:$V$364=1))</f>
        <v>0</v>
      </c>
      <c r="G181" s="772">
        <f>SUMPRODUCT((事故データ!$O$4:$O$364=$C$129)*(事故データ!$AO$4:$AO$364=$C181)*(事故データ!$AH$4:$AH$364=G$159)*(事故データ!$V$4:$V$364=1))</f>
        <v>0</v>
      </c>
      <c r="H181" s="772">
        <f>SUMPRODUCT((事故データ!$O$4:$O$364=$C$129)*(事故データ!$AO$4:$AO$364=$C181)*(事故データ!$AH$4:$AH$364=H$159)*(事故データ!$V$4:$V$364=1))</f>
        <v>0</v>
      </c>
      <c r="I181" s="869">
        <f>SUMPRODUCT((事故データ!$O$4:$O$364=$C$129)*(事故データ!$AO$4:$AO$364=$C181)*(事故データ!$AH$4:$AH$364=I$159)*(事故データ!$V$4:$V$364=1))</f>
        <v>0</v>
      </c>
      <c r="J181" s="869">
        <f>SUMPRODUCT((事故データ!$O$4:$O$364=$C$129)*(事故データ!$AO$4:$AO$364=$C181)*(事故データ!$AH$4:$AH$364=J$159)*(事故データ!$V$4:$V$364=1))</f>
        <v>0</v>
      </c>
      <c r="K181" s="869">
        <f>SUMPRODUCT((事故データ!$O$4:$O$364=$C$129)*(事故データ!$AO$4:$AO$364=$C181)*(事故データ!$AH$4:$AH$364=K$159)*(事故データ!$V$4:$V$364=1))</f>
        <v>1</v>
      </c>
      <c r="L181" s="773">
        <f>SUMPRODUCT((事故データ!$O$4:$O$364=$C$129)*(事故データ!$AO$4:$AO$364=$C181)*(事故データ!$AH$4:$AH$364=L$159)*(事故データ!$V$4:$V$364=1))</f>
        <v>0</v>
      </c>
      <c r="M181" s="845">
        <f>SUMPRODUCT((事故データ!$AO$4:$AO$364=$C181)*(事故データ!$AW$4:$AW$364=1)*(事故データ!$V$4:$V$364=1))</f>
        <v>0</v>
      </c>
      <c r="AF181" s="355" t="str">
        <f>項目入力!X30</f>
        <v>駐停車時措置</v>
      </c>
      <c r="AG181" s="536">
        <f>SUMPRODUCT((事故データ!$AO$4:$AO$364=$AF181)*(事故データ!$V$4:$V$364=1))</f>
        <v>1</v>
      </c>
      <c r="AH181" s="870">
        <f t="shared" si="39"/>
        <v>1</v>
      </c>
      <c r="AI181" s="870">
        <f t="shared" si="40"/>
        <v>0</v>
      </c>
      <c r="AJ181" s="871">
        <f t="shared" si="41"/>
        <v>0</v>
      </c>
      <c r="AK181" s="537">
        <f t="shared" si="42"/>
        <v>0</v>
      </c>
      <c r="AL181" s="872">
        <f>SUMPRODUCT((事故データ!$AO$4:$AO$364=$AF181)*(事故データ!$AH$4:$AH$364=AL$158)*(事故データ!$V$4:$V$364=1))</f>
        <v>0</v>
      </c>
      <c r="AM181" s="873">
        <f>SUMPRODUCT((事故データ!$AO$4:$AO$364=$AF181)*(事故データ!$AH$4:$AH$364=AL$158)*(事故データ!$AK$4:$AK$364=1)*(事故データ!$V$4:$V$364=1))</f>
        <v>0</v>
      </c>
      <c r="AN181" s="870">
        <f>SUMPRODUCT((事故データ!$AO$4:$AO$364=$AF181)*(事故データ!$AH$4:$AH$364=AL$158)*(事故データ!$AK$4:$AK$364=2)*(事故データ!$V$4:$V$364=1))</f>
        <v>0</v>
      </c>
      <c r="AO181" s="871">
        <f>SUMPRODUCT((事故データ!$AO$4:$AO$364=$AF181)*(事故データ!$AH$4:$AH$364=AL$158)*(事故データ!$AW$4:$AW$364=1)*(事故データ!$V$4:$V$364=1))</f>
        <v>0</v>
      </c>
      <c r="AP181" s="537">
        <f>SUMPRODUCT((事故データ!$AO$4:$AO$364=$AF181)*(事故データ!$AH$4:$AH$364=AL$158)*(事故データ!$AX$4:$AX$364=1)*(事故データ!$V$4:$V$364=1))</f>
        <v>0</v>
      </c>
      <c r="AQ181" s="872">
        <f>SUMPRODUCT((事故データ!$AO$4:$AO$364=$AF181)*(事故データ!$AH$4:$AH$364=AQ$158)*(事故データ!$V$4:$V$364=1))</f>
        <v>0</v>
      </c>
      <c r="AR181" s="873">
        <f>SUMPRODUCT((事故データ!$AO$4:$AO$364=$AF181)*(事故データ!$AH$4:$AH$364=AQ$158)*(事故データ!$AK$4:$AK$364=1)*(事故データ!$V$4:$V$364=1))</f>
        <v>0</v>
      </c>
      <c r="AS181" s="870">
        <f>SUMPRODUCT((事故データ!$AO$4:$AO$364=$AF181)*(事故データ!$AH$4:$AH$364=AQ$158)*(事故データ!$AK$4:$AK$364=2)*(事故データ!$V$4:$V$364=1))</f>
        <v>0</v>
      </c>
      <c r="AT181" s="871">
        <f>SUMPRODUCT((事故データ!$AO$4:$AO$364=$AF181)*(事故データ!$AH$4:$AH$364=AQ$158)*(事故データ!$AW$4:$AW$364=1)*(事故データ!$V$4:$V$364=1))</f>
        <v>0</v>
      </c>
      <c r="AU181" s="537">
        <f>SUMPRODUCT((事故データ!$AO$4:$AO$364=$AF181)*(事故データ!$AH$4:$AH$364=AQ$158)*(事故データ!$AX$4:$AX$364=1)*(事故データ!$V$4:$V$364=1))</f>
        <v>0</v>
      </c>
      <c r="AV181" s="872">
        <f>SUMPRODUCT((事故データ!$AO$4:$AO$364=$AF181)*(事故データ!$AH$4:$AH$364=AV$158)*(事故データ!$V$4:$V$364=1))</f>
        <v>0</v>
      </c>
      <c r="AW181" s="873">
        <f>SUMPRODUCT((事故データ!$AO$4:$AO$364=$AF181)*(事故データ!$AH$4:$AH$364=AV$158)*(事故データ!$AK$4:$AK$364=1)*(事故データ!$V$4:$V$364=1))</f>
        <v>0</v>
      </c>
      <c r="AX181" s="870">
        <f>SUMPRODUCT((事故データ!$AO$4:$AO$364=$AF181)*(事故データ!$AH$4:$AH$364=AV$158)*(事故データ!$AK$4:$AK$364=2)*(事故データ!$V$4:$V$364=1))</f>
        <v>0</v>
      </c>
      <c r="AY181" s="871">
        <f>SUMPRODUCT((事故データ!$AO$4:$AO$364=$AF181)*(事故データ!$AH$4:$AH$364=AV$158)*(事故データ!$AW$4:$AW$364=1)*(事故データ!$V$4:$V$364=1))</f>
        <v>0</v>
      </c>
      <c r="AZ181" s="537">
        <f>SUMPRODUCT((事故データ!$AO$4:$AO$364=$AF181)*(事故データ!$AH$4:$AH$364=AV$158)*(事故データ!$AX$4:$AX$364=1)*(事故データ!$V$4:$V$364=1))</f>
        <v>0</v>
      </c>
      <c r="BA181" s="872">
        <f>SUMPRODUCT((事故データ!$AO$4:$AO$364=$AF181)*(事故データ!$AH$4:$AH$364=BA$158)*(事故データ!$V$4:$V$364=1))</f>
        <v>0</v>
      </c>
      <c r="BB181" s="873">
        <f>SUMPRODUCT((事故データ!$AO$4:$AO$364=$AF181)*(事故データ!$AH$4:$AH$364=BA$158)*(事故データ!$AK$4:$AK$364=1)*(事故データ!$V$4:$V$364=1))</f>
        <v>0</v>
      </c>
      <c r="BC181" s="870">
        <f>SUMPRODUCT((事故データ!$AO$4:$AO$364=$AF181)*(事故データ!$AH$4:$AH$364=BA$158)*(事故データ!$AK$4:$AK$364=2)*(事故データ!$V$4:$V$364=1))</f>
        <v>0</v>
      </c>
      <c r="BD181" s="871">
        <f>SUMPRODUCT((事故データ!$AO$4:$AO$364=$AF181)*(事故データ!$AH$4:$AH$364=BA$158)*(事故データ!$AW$4:$AW$364=1)*(事故データ!$V$4:$V$364=1))</f>
        <v>0</v>
      </c>
      <c r="BE181" s="537">
        <f>SUMPRODUCT((事故データ!$AO$4:$AO$364=$AF181)*(事故データ!$AH$4:$AH$364=BA$158)*(事故データ!$AX$4:$AX$364=1)*(事故データ!$V$4:$V$364=1))</f>
        <v>0</v>
      </c>
      <c r="BF181" s="872">
        <f>SUMPRODUCT((事故データ!$AO$4:$AO$364=$AF181)*(事故データ!$AH$4:$AH$364=BF$158)*(事故データ!$V$4:$V$364=1))</f>
        <v>0</v>
      </c>
      <c r="BG181" s="873">
        <f>SUMPRODUCT((事故データ!$AO$4:$AO$364=$AF181)*(事故データ!$AH$4:$AH$364=BF$158)*(事故データ!$AK$4:$AK$364=1)*(事故データ!$V$4:$V$364=1))</f>
        <v>0</v>
      </c>
      <c r="BH181" s="874">
        <f>SUMPRODUCT((事故データ!$AO$4:$AO$364=$AF181)*(事故データ!$AH$4:$AH$364=BF$158)*(事故データ!$AK$4:$AK$364=2)*(事故データ!$V$4:$V$364=1))</f>
        <v>0</v>
      </c>
      <c r="BI181" s="875">
        <f>SUMPRODUCT((事故データ!$AO$4:$AO$364=$AF181)*(事故データ!$AH$4:$AH$364=BF$158)*(事故データ!$AW$4:$AW$364=1)*(事故データ!$V$4:$V$364=1))</f>
        <v>0</v>
      </c>
      <c r="BJ181" s="876">
        <f>SUMPRODUCT((事故データ!$AO$4:$AO$364=$AF181)*(事故データ!$AH$4:$AH$364=BF$158)*(事故データ!$AX$4:$AX$364=1)*(事故データ!$V$4:$V$364=1))</f>
        <v>0</v>
      </c>
      <c r="BK181" s="872">
        <f>SUMPRODUCT((事故データ!$AO$4:$AO$364=$AF181)*(事故データ!$AH$4:$AH$364=BK$158)*(事故データ!$V$4:$V$364=1))</f>
        <v>0</v>
      </c>
      <c r="BL181" s="873">
        <f>SUMPRODUCT((事故データ!$AO$4:$AO$364=$AF181)*(事故データ!$AH$4:$AH$364=BK$158)*(事故データ!$AK$4:$AK$364=1)*(事故データ!$V$4:$V$364=1))</f>
        <v>0</v>
      </c>
      <c r="BM181" s="874">
        <f>SUMPRODUCT((事故データ!$AO$4:$AO$364=$AF181)*(事故データ!$AH$4:$AH$364=BK$158)*(事故データ!$AK$4:$AK$364=2)*(事故データ!$V$4:$V$364=1))</f>
        <v>0</v>
      </c>
      <c r="BN181" s="875">
        <f>SUMPRODUCT((事故データ!$AO$4:$AO$364=$AF181)*(事故データ!$AH$4:$AH$364=BK$158)*(事故データ!$AW$4:$AW$364=1)*(事故データ!$V$4:$V$364=1))</f>
        <v>0</v>
      </c>
      <c r="BO181" s="876">
        <f>SUMPRODUCT((事故データ!$AO$4:$AO$364=$AF181)*(事故データ!$AH$4:$AH$364=BK$158)*(事故データ!$AX$4:$AX$364=1)*(事故データ!$V$4:$V$364=1))</f>
        <v>0</v>
      </c>
      <c r="BP181" s="872">
        <f>SUMPRODUCT((事故データ!$AO$4:$AO$364=$AF181)*(事故データ!$AH$4:$AH$364=BP$158)*(事故データ!$V$4:$V$364=1))</f>
        <v>1</v>
      </c>
      <c r="BQ181" s="873">
        <f>SUMPRODUCT((事故データ!$AO$4:$AO$364=$AF181)*(事故データ!$AH$4:$AH$364=BP$158)*(事故データ!$AK$4:$AK$364=1)*(事故データ!$V$4:$V$364=1))</f>
        <v>1</v>
      </c>
      <c r="BR181" s="874">
        <f>SUMPRODUCT((事故データ!$AO$4:$AO$364=$AF181)*(事故データ!$AH$4:$AH$364=BP$158)*(事故データ!$AK$4:$AK$364=2)*(事故データ!$V$4:$V$364=1))</f>
        <v>0</v>
      </c>
      <c r="BS181" s="877">
        <f>SUMPRODUCT((事故データ!$AO$4:$AO$364=$AF181)*(事故データ!$AH$4:$AH$364=BP$158)*(事故データ!$AW$4:$AW$364=1)*(事故データ!$V$4:$V$364=1))</f>
        <v>0</v>
      </c>
      <c r="BT181" s="878">
        <f>SUMPRODUCT((事故データ!$AO$4:$AO$364=$AF181)*(事故データ!$AH$4:$AH$364=BP$158)*(事故データ!$AX$4:$AX$364=1)*(事故データ!$V$4:$V$364=1))</f>
        <v>0</v>
      </c>
      <c r="BU181" s="872">
        <f>SUMPRODUCT((事故データ!$AO$4:$AO$364=$AF181)*(事故データ!$AH$4:$AH$364=BU$158)*(事故データ!$V$4:$V$364=1))</f>
        <v>0</v>
      </c>
      <c r="BV181" s="873">
        <f>SUMPRODUCT((事故データ!$AO$4:$AO$364=$AF181)*(事故データ!$AH$4:$AH$364=BU$158)*(事故データ!$AK$4:$AK$364=1)*(事故データ!$V$4:$V$364=1))</f>
        <v>0</v>
      </c>
      <c r="BW181" s="874">
        <f>SUMPRODUCT((事故データ!$AO$4:$AO$364=$AF181)*(事故データ!$AH$4:$AH$364=BU$158)*(事故データ!$AK$4:$AK$364=2)*(事故データ!$V$4:$V$364=1))</f>
        <v>0</v>
      </c>
      <c r="BX181" s="875">
        <f>SUMPRODUCT((事故データ!$AO$4:$AO$364=$AF181)*(事故データ!$AH$4:$AH$364=BU$158)*(事故データ!$AW$4:$AW$364=1)*(事故データ!$V$4:$V$364=1))</f>
        <v>0</v>
      </c>
      <c r="BY181" s="876">
        <f>SUMPRODUCT((事故データ!$AO$4:$AO$364=$AF181)*(事故データ!$AH$4:$AH$364=BU$158)*(事故データ!$AX$4:$AX$364=1)*(事故データ!$V$4:$V$364=1))</f>
        <v>0</v>
      </c>
    </row>
    <row r="182" spans="1:94">
      <c r="A182" s="325"/>
      <c r="B182" s="590">
        <v>22</v>
      </c>
      <c r="C182" s="769" t="str">
        <f>項目入力!X31</f>
        <v>車内事故</v>
      </c>
      <c r="D182" s="770">
        <f t="shared" si="35"/>
        <v>0</v>
      </c>
      <c r="E182" s="771">
        <f>SUMPRODUCT((事故データ!$O$4:$O$364=$C$129)*(事故データ!$AO$4:$AO$364=$C182)*(事故データ!$AH$4:$AH$364=E$159)*(事故データ!$V$4:$V$364=1))</f>
        <v>0</v>
      </c>
      <c r="F182" s="772">
        <f>SUMPRODUCT((事故データ!$O$4:$O$364=$C$129)*(事故データ!$AO$4:$AO$364=$C182)*(事故データ!$AH$4:$AH$364=F$159)*(事故データ!$V$4:$V$364=1))</f>
        <v>0</v>
      </c>
      <c r="G182" s="772">
        <f>SUMPRODUCT((事故データ!$O$4:$O$364=$C$129)*(事故データ!$AO$4:$AO$364=$C182)*(事故データ!$AH$4:$AH$364=G$159)*(事故データ!$V$4:$V$364=1))</f>
        <v>0</v>
      </c>
      <c r="H182" s="772">
        <f>SUMPRODUCT((事故データ!$O$4:$O$364=$C$129)*(事故データ!$AO$4:$AO$364=$C182)*(事故データ!$AH$4:$AH$364=H$159)*(事故データ!$V$4:$V$364=1))</f>
        <v>0</v>
      </c>
      <c r="I182" s="869">
        <f>SUMPRODUCT((事故データ!$O$4:$O$364=$C$129)*(事故データ!$AO$4:$AO$364=$C182)*(事故データ!$AH$4:$AH$364=I$159)*(事故データ!$V$4:$V$364=1))</f>
        <v>0</v>
      </c>
      <c r="J182" s="869">
        <f>SUMPRODUCT((事故データ!$O$4:$O$364=$C$129)*(事故データ!$AO$4:$AO$364=$C182)*(事故データ!$AH$4:$AH$364=J$159)*(事故データ!$V$4:$V$364=1))</f>
        <v>0</v>
      </c>
      <c r="K182" s="869">
        <f>SUMPRODUCT((事故データ!$O$4:$O$364=$C$129)*(事故データ!$AO$4:$AO$364=$C182)*(事故データ!$AH$4:$AH$364=K$159)*(事故データ!$V$4:$V$364=1))</f>
        <v>0</v>
      </c>
      <c r="L182" s="773">
        <f>SUMPRODUCT((事故データ!$O$4:$O$364=$C$129)*(事故データ!$AO$4:$AO$364=$C182)*(事故データ!$AH$4:$AH$364=L$159)*(事故データ!$V$4:$V$364=1))</f>
        <v>0</v>
      </c>
      <c r="M182" s="845">
        <f>SUMPRODUCT((事故データ!$AO$4:$AO$364=$C182)*(事故データ!$AW$4:$AW$364=1)*(事故データ!$V$4:$V$364=1))</f>
        <v>0</v>
      </c>
      <c r="AF182" s="355" t="str">
        <f>項目入力!X31</f>
        <v>車内事故</v>
      </c>
      <c r="AG182" s="536">
        <f>SUMPRODUCT((事故データ!$AO$4:$AO$364=$AF182)*(事故データ!$V$4:$V$364=1))</f>
        <v>0</v>
      </c>
      <c r="AH182" s="870">
        <f t="shared" si="39"/>
        <v>0</v>
      </c>
      <c r="AI182" s="870">
        <f t="shared" si="40"/>
        <v>0</v>
      </c>
      <c r="AJ182" s="871">
        <f t="shared" si="41"/>
        <v>0</v>
      </c>
      <c r="AK182" s="537">
        <f t="shared" si="42"/>
        <v>0</v>
      </c>
      <c r="AL182" s="872">
        <f>SUMPRODUCT((事故データ!$AO$4:$AO$364=$AF182)*(事故データ!$AH$4:$AH$364=AL$158)*(事故データ!$V$4:$V$364=1))</f>
        <v>0</v>
      </c>
      <c r="AM182" s="873">
        <f>SUMPRODUCT((事故データ!$AO$4:$AO$364=$AF182)*(事故データ!$AH$4:$AH$364=AL$158)*(事故データ!$AK$4:$AK$364=1)*(事故データ!$V$4:$V$364=1))</f>
        <v>0</v>
      </c>
      <c r="AN182" s="870">
        <f>SUMPRODUCT((事故データ!$AO$4:$AO$364=$AF182)*(事故データ!$AH$4:$AH$364=AL$158)*(事故データ!$AK$4:$AK$364=2)*(事故データ!$V$4:$V$364=1))</f>
        <v>0</v>
      </c>
      <c r="AO182" s="871">
        <f>SUMPRODUCT((事故データ!$AO$4:$AO$364=$AF182)*(事故データ!$AH$4:$AH$364=AL$158)*(事故データ!$AW$4:$AW$364=1)*(事故データ!$V$4:$V$364=1))</f>
        <v>0</v>
      </c>
      <c r="AP182" s="537">
        <f>SUMPRODUCT((事故データ!$AO$4:$AO$364=$AF182)*(事故データ!$AH$4:$AH$364=AL$158)*(事故データ!$AX$4:$AX$364=1)*(事故データ!$V$4:$V$364=1))</f>
        <v>0</v>
      </c>
      <c r="AQ182" s="872">
        <f>SUMPRODUCT((事故データ!$AO$4:$AO$364=$AF182)*(事故データ!$AH$4:$AH$364=AQ$158)*(事故データ!$V$4:$V$364=1))</f>
        <v>0</v>
      </c>
      <c r="AR182" s="873">
        <f>SUMPRODUCT((事故データ!$AO$4:$AO$364=$AF182)*(事故データ!$AH$4:$AH$364=AQ$158)*(事故データ!$AK$4:$AK$364=1)*(事故データ!$V$4:$V$364=1))</f>
        <v>0</v>
      </c>
      <c r="AS182" s="870">
        <f>SUMPRODUCT((事故データ!$AO$4:$AO$364=$AF182)*(事故データ!$AH$4:$AH$364=AQ$158)*(事故データ!$AK$4:$AK$364=2)*(事故データ!$V$4:$V$364=1))</f>
        <v>0</v>
      </c>
      <c r="AT182" s="871">
        <f>SUMPRODUCT((事故データ!$AO$4:$AO$364=$AF182)*(事故データ!$AH$4:$AH$364=AQ$158)*(事故データ!$AW$4:$AW$364=1)*(事故データ!$V$4:$V$364=1))</f>
        <v>0</v>
      </c>
      <c r="AU182" s="537">
        <f>SUMPRODUCT((事故データ!$AO$4:$AO$364=$AF182)*(事故データ!$AH$4:$AH$364=AQ$158)*(事故データ!$AX$4:$AX$364=1)*(事故データ!$V$4:$V$364=1))</f>
        <v>0</v>
      </c>
      <c r="AV182" s="872">
        <f>SUMPRODUCT((事故データ!$AO$4:$AO$364=$AF182)*(事故データ!$AH$4:$AH$364=AV$158)*(事故データ!$V$4:$V$364=1))</f>
        <v>0</v>
      </c>
      <c r="AW182" s="873">
        <f>SUMPRODUCT((事故データ!$AO$4:$AO$364=$AF182)*(事故データ!$AH$4:$AH$364=AV$158)*(事故データ!$AK$4:$AK$364=1)*(事故データ!$V$4:$V$364=1))</f>
        <v>0</v>
      </c>
      <c r="AX182" s="870">
        <f>SUMPRODUCT((事故データ!$AO$4:$AO$364=$AF182)*(事故データ!$AH$4:$AH$364=AV$158)*(事故データ!$AK$4:$AK$364=2)*(事故データ!$V$4:$V$364=1))</f>
        <v>0</v>
      </c>
      <c r="AY182" s="871">
        <f>SUMPRODUCT((事故データ!$AO$4:$AO$364=$AF182)*(事故データ!$AH$4:$AH$364=AV$158)*(事故データ!$AW$4:$AW$364=1)*(事故データ!$V$4:$V$364=1))</f>
        <v>0</v>
      </c>
      <c r="AZ182" s="537">
        <f>SUMPRODUCT((事故データ!$AO$4:$AO$364=$AF182)*(事故データ!$AH$4:$AH$364=AV$158)*(事故データ!$AX$4:$AX$364=1)*(事故データ!$V$4:$V$364=1))</f>
        <v>0</v>
      </c>
      <c r="BA182" s="872">
        <f>SUMPRODUCT((事故データ!$AO$4:$AO$364=$AF182)*(事故データ!$AH$4:$AH$364=BA$158)*(事故データ!$V$4:$V$364=1))</f>
        <v>0</v>
      </c>
      <c r="BB182" s="873">
        <f>SUMPRODUCT((事故データ!$AO$4:$AO$364=$AF182)*(事故データ!$AH$4:$AH$364=BA$158)*(事故データ!$AK$4:$AK$364=1)*(事故データ!$V$4:$V$364=1))</f>
        <v>0</v>
      </c>
      <c r="BC182" s="870">
        <f>SUMPRODUCT((事故データ!$AO$4:$AO$364=$AF182)*(事故データ!$AH$4:$AH$364=BA$158)*(事故データ!$AK$4:$AK$364=2)*(事故データ!$V$4:$V$364=1))</f>
        <v>0</v>
      </c>
      <c r="BD182" s="871">
        <f>SUMPRODUCT((事故データ!$AO$4:$AO$364=$AF182)*(事故データ!$AH$4:$AH$364=BA$158)*(事故データ!$AW$4:$AW$364=1)*(事故データ!$V$4:$V$364=1))</f>
        <v>0</v>
      </c>
      <c r="BE182" s="537">
        <f>SUMPRODUCT((事故データ!$AO$4:$AO$364=$AF182)*(事故データ!$AH$4:$AH$364=BA$158)*(事故データ!$AX$4:$AX$364=1)*(事故データ!$V$4:$V$364=1))</f>
        <v>0</v>
      </c>
      <c r="BF182" s="872">
        <f>SUMPRODUCT((事故データ!$AO$4:$AO$364=$AF182)*(事故データ!$AH$4:$AH$364=BF$158)*(事故データ!$V$4:$V$364=1))</f>
        <v>0</v>
      </c>
      <c r="BG182" s="873">
        <f>SUMPRODUCT((事故データ!$AO$4:$AO$364=$AF182)*(事故データ!$AH$4:$AH$364=BF$158)*(事故データ!$AK$4:$AK$364=1)*(事故データ!$V$4:$V$364=1))</f>
        <v>0</v>
      </c>
      <c r="BH182" s="874">
        <f>SUMPRODUCT((事故データ!$AO$4:$AO$364=$AF182)*(事故データ!$AH$4:$AH$364=BF$158)*(事故データ!$AK$4:$AK$364=2)*(事故データ!$V$4:$V$364=1))</f>
        <v>0</v>
      </c>
      <c r="BI182" s="875">
        <f>SUMPRODUCT((事故データ!$AO$4:$AO$364=$AF182)*(事故データ!$AH$4:$AH$364=BF$158)*(事故データ!$AW$4:$AW$364=1)*(事故データ!$V$4:$V$364=1))</f>
        <v>0</v>
      </c>
      <c r="BJ182" s="876">
        <f>SUMPRODUCT((事故データ!$AO$4:$AO$364=$AF182)*(事故データ!$AH$4:$AH$364=BF$158)*(事故データ!$AX$4:$AX$364=1)*(事故データ!$V$4:$V$364=1))</f>
        <v>0</v>
      </c>
      <c r="BK182" s="872">
        <f>SUMPRODUCT((事故データ!$AO$4:$AO$364=$AF182)*(事故データ!$AH$4:$AH$364=BK$158)*(事故データ!$V$4:$V$364=1))</f>
        <v>0</v>
      </c>
      <c r="BL182" s="873">
        <f>SUMPRODUCT((事故データ!$AO$4:$AO$364=$AF182)*(事故データ!$AH$4:$AH$364=BK$158)*(事故データ!$AK$4:$AK$364=1)*(事故データ!$V$4:$V$364=1))</f>
        <v>0</v>
      </c>
      <c r="BM182" s="874">
        <f>SUMPRODUCT((事故データ!$AO$4:$AO$364=$AF182)*(事故データ!$AH$4:$AH$364=BK$158)*(事故データ!$AK$4:$AK$364=2)*(事故データ!$V$4:$V$364=1))</f>
        <v>0</v>
      </c>
      <c r="BN182" s="875">
        <f>SUMPRODUCT((事故データ!$AO$4:$AO$364=$AF182)*(事故データ!$AH$4:$AH$364=BK$158)*(事故データ!$AW$4:$AW$364=1)*(事故データ!$V$4:$V$364=1))</f>
        <v>0</v>
      </c>
      <c r="BO182" s="876">
        <f>SUMPRODUCT((事故データ!$AO$4:$AO$364=$AF182)*(事故データ!$AH$4:$AH$364=BK$158)*(事故データ!$AX$4:$AX$364=1)*(事故データ!$V$4:$V$364=1))</f>
        <v>0</v>
      </c>
      <c r="BP182" s="872">
        <f>SUMPRODUCT((事故データ!$AO$4:$AO$364=$AF182)*(事故データ!$AH$4:$AH$364=BP$158)*(事故データ!$V$4:$V$364=1))</f>
        <v>0</v>
      </c>
      <c r="BQ182" s="873">
        <f>SUMPRODUCT((事故データ!$AO$4:$AO$364=$AF182)*(事故データ!$AH$4:$AH$364=BP$158)*(事故データ!$AK$4:$AK$364=1)*(事故データ!$V$4:$V$364=1))</f>
        <v>0</v>
      </c>
      <c r="BR182" s="874">
        <f>SUMPRODUCT((事故データ!$AO$4:$AO$364=$AF182)*(事故データ!$AH$4:$AH$364=BP$158)*(事故データ!$AK$4:$AK$364=2)*(事故データ!$V$4:$V$364=1))</f>
        <v>0</v>
      </c>
      <c r="BS182" s="877">
        <f>SUMPRODUCT((事故データ!$AO$4:$AO$364=$AF182)*(事故データ!$AH$4:$AH$364=BP$158)*(事故データ!$AW$4:$AW$364=1)*(事故データ!$V$4:$V$364=1))</f>
        <v>0</v>
      </c>
      <c r="BT182" s="878">
        <f>SUMPRODUCT((事故データ!$AO$4:$AO$364=$AF182)*(事故データ!$AH$4:$AH$364=BP$158)*(事故データ!$AX$4:$AX$364=1)*(事故データ!$V$4:$V$364=1))</f>
        <v>0</v>
      </c>
      <c r="BU182" s="872">
        <f>SUMPRODUCT((事故データ!$AO$4:$AO$364=$AF182)*(事故データ!$AH$4:$AH$364=BU$158)*(事故データ!$V$4:$V$364=1))</f>
        <v>0</v>
      </c>
      <c r="BV182" s="873">
        <f>SUMPRODUCT((事故データ!$AO$4:$AO$364=$AF182)*(事故データ!$AH$4:$AH$364=BU$158)*(事故データ!$AK$4:$AK$364=1)*(事故データ!$V$4:$V$364=1))</f>
        <v>0</v>
      </c>
      <c r="BW182" s="874">
        <f>SUMPRODUCT((事故データ!$AO$4:$AO$364=$AF182)*(事故データ!$AH$4:$AH$364=BU$158)*(事故データ!$AK$4:$AK$364=2)*(事故データ!$V$4:$V$364=1))</f>
        <v>0</v>
      </c>
      <c r="BX182" s="875">
        <f>SUMPRODUCT((事故データ!$AO$4:$AO$364=$AF182)*(事故データ!$AH$4:$AH$364=BU$158)*(事故データ!$AW$4:$AW$364=1)*(事故データ!$V$4:$V$364=1))</f>
        <v>0</v>
      </c>
      <c r="BY182" s="876">
        <f>SUMPRODUCT((事故データ!$AO$4:$AO$364=$AF182)*(事故データ!$AH$4:$AH$364=BU$158)*(事故データ!$AX$4:$AX$364=1)*(事故データ!$V$4:$V$364=1))</f>
        <v>0</v>
      </c>
    </row>
    <row r="183" spans="1:94">
      <c r="A183" s="325"/>
      <c r="B183" s="590">
        <v>23</v>
      </c>
      <c r="C183" s="769" t="str">
        <f>項目入力!X32</f>
        <v>荷積降時等事故</v>
      </c>
      <c r="D183" s="770">
        <f t="shared" si="35"/>
        <v>0</v>
      </c>
      <c r="E183" s="771">
        <f>SUMPRODUCT((事故データ!$O$4:$O$364=$C$129)*(事故データ!$AO$4:$AO$364=$C183)*(事故データ!$AH$4:$AH$364=E$159)*(事故データ!$V$4:$V$364=1))</f>
        <v>0</v>
      </c>
      <c r="F183" s="772">
        <f>SUMPRODUCT((事故データ!$O$4:$O$364=$C$129)*(事故データ!$AO$4:$AO$364=$C183)*(事故データ!$AH$4:$AH$364=F$159)*(事故データ!$V$4:$V$364=1))</f>
        <v>0</v>
      </c>
      <c r="G183" s="772">
        <f>SUMPRODUCT((事故データ!$O$4:$O$364=$C$129)*(事故データ!$AO$4:$AO$364=$C183)*(事故データ!$AH$4:$AH$364=G$159)*(事故データ!$V$4:$V$364=1))</f>
        <v>0</v>
      </c>
      <c r="H183" s="772">
        <f>SUMPRODUCT((事故データ!$O$4:$O$364=$C$129)*(事故データ!$AO$4:$AO$364=$C183)*(事故データ!$AH$4:$AH$364=H$159)*(事故データ!$V$4:$V$364=1))</f>
        <v>0</v>
      </c>
      <c r="I183" s="869">
        <f>SUMPRODUCT((事故データ!$O$4:$O$364=$C$129)*(事故データ!$AO$4:$AO$364=$C183)*(事故データ!$AH$4:$AH$364=I$159)*(事故データ!$V$4:$V$364=1))</f>
        <v>0</v>
      </c>
      <c r="J183" s="869">
        <f>SUMPRODUCT((事故データ!$O$4:$O$364=$C$129)*(事故データ!$AO$4:$AO$364=$C183)*(事故データ!$AH$4:$AH$364=J$159)*(事故データ!$V$4:$V$364=1))</f>
        <v>0</v>
      </c>
      <c r="K183" s="869">
        <f>SUMPRODUCT((事故データ!$O$4:$O$364=$C$129)*(事故データ!$AO$4:$AO$364=$C183)*(事故データ!$AH$4:$AH$364=K$159)*(事故データ!$V$4:$V$364=1))</f>
        <v>0</v>
      </c>
      <c r="L183" s="773">
        <f>SUMPRODUCT((事故データ!$O$4:$O$364=$C$129)*(事故データ!$AO$4:$AO$364=$C183)*(事故データ!$AH$4:$AH$364=L$159)*(事故データ!$V$4:$V$364=1))</f>
        <v>0</v>
      </c>
      <c r="M183" s="845">
        <f>SUMPRODUCT((事故データ!$AO$4:$AO$364=$C183)*(事故データ!$AW$4:$AW$364=1)*(事故データ!$V$4:$V$364=1))</f>
        <v>0</v>
      </c>
      <c r="AF183" s="432" t="str">
        <f>項目入力!X32</f>
        <v>荷積降時等事故</v>
      </c>
      <c r="AG183" s="538">
        <f>SUMPRODUCT((事故データ!$AO$4:$AO$364=$AF183)*(事故データ!$V$4:$V$364=1))</f>
        <v>0</v>
      </c>
      <c r="AH183" s="883">
        <f t="shared" si="39"/>
        <v>0</v>
      </c>
      <c r="AI183" s="883">
        <f t="shared" si="40"/>
        <v>0</v>
      </c>
      <c r="AJ183" s="884">
        <f t="shared" si="41"/>
        <v>0</v>
      </c>
      <c r="AK183" s="539">
        <f t="shared" si="42"/>
        <v>0</v>
      </c>
      <c r="AL183" s="885">
        <f>SUMPRODUCT((事故データ!$AO$4:$AO$364=$AF183)*(事故データ!$AH$4:$AH$364=AL$158)*(事故データ!$V$4:$V$364=1))</f>
        <v>0</v>
      </c>
      <c r="AM183" s="886">
        <f>SUMPRODUCT((事故データ!$AO$4:$AO$364=$AF183)*(事故データ!$AH$4:$AH$364=AL$158)*(事故データ!$AK$4:$AK$364=1)*(事故データ!$V$4:$V$364=1))</f>
        <v>0</v>
      </c>
      <c r="AN183" s="883">
        <f>SUMPRODUCT((事故データ!$AO$4:$AO$364=$AF183)*(事故データ!$AH$4:$AH$364=AL$158)*(事故データ!$AK$4:$AK$364=2)*(事故データ!$V$4:$V$364=1))</f>
        <v>0</v>
      </c>
      <c r="AO183" s="884">
        <f>SUMPRODUCT((事故データ!$AO$4:$AO$364=$AF183)*(事故データ!$AH$4:$AH$364=AL$158)*(事故データ!$AW$4:$AW$364=1)*(事故データ!$V$4:$V$364=1))</f>
        <v>0</v>
      </c>
      <c r="AP183" s="539">
        <f>SUMPRODUCT((事故データ!$AO$4:$AO$364=$AF183)*(事故データ!$AH$4:$AH$364=AL$158)*(事故データ!$AX$4:$AX$364=1)*(事故データ!$V$4:$V$364=1))</f>
        <v>0</v>
      </c>
      <c r="AQ183" s="885">
        <f>SUMPRODUCT((事故データ!$AO$4:$AO$364=$AF183)*(事故データ!$AH$4:$AH$364=AQ$158)*(事故データ!$V$4:$V$364=1))</f>
        <v>0</v>
      </c>
      <c r="AR183" s="886">
        <f>SUMPRODUCT((事故データ!$AO$4:$AO$364=$AF183)*(事故データ!$AH$4:$AH$364=AQ$158)*(事故データ!$AK$4:$AK$364=1)*(事故データ!$V$4:$V$364=1))</f>
        <v>0</v>
      </c>
      <c r="AS183" s="883">
        <f>SUMPRODUCT((事故データ!$AO$4:$AO$364=$AF183)*(事故データ!$AH$4:$AH$364=AQ$158)*(事故データ!$AK$4:$AK$364=2)*(事故データ!$V$4:$V$364=1))</f>
        <v>0</v>
      </c>
      <c r="AT183" s="884">
        <f>SUMPRODUCT((事故データ!$AO$4:$AO$364=$AF183)*(事故データ!$AH$4:$AH$364=AQ$158)*(事故データ!$AW$4:$AW$364=1)*(事故データ!$V$4:$V$364=1))</f>
        <v>0</v>
      </c>
      <c r="AU183" s="539">
        <f>SUMPRODUCT((事故データ!$AO$4:$AO$364=$AF183)*(事故データ!$AH$4:$AH$364=AQ$158)*(事故データ!$AX$4:$AX$364=1)*(事故データ!$V$4:$V$364=1))</f>
        <v>0</v>
      </c>
      <c r="AV183" s="885">
        <f>SUMPRODUCT((事故データ!$AO$4:$AO$364=$AF183)*(事故データ!$AH$4:$AH$364=AV$158)*(事故データ!$V$4:$V$364=1))</f>
        <v>0</v>
      </c>
      <c r="AW183" s="886">
        <f>SUMPRODUCT((事故データ!$AO$4:$AO$364=$AF183)*(事故データ!$AH$4:$AH$364=AV$158)*(事故データ!$AK$4:$AK$364=1)*(事故データ!$V$4:$V$364=1))</f>
        <v>0</v>
      </c>
      <c r="AX183" s="883">
        <f>SUMPRODUCT((事故データ!$AO$4:$AO$364=$AF183)*(事故データ!$AH$4:$AH$364=AV$158)*(事故データ!$AK$4:$AK$364=2)*(事故データ!$V$4:$V$364=1))</f>
        <v>0</v>
      </c>
      <c r="AY183" s="884">
        <f>SUMPRODUCT((事故データ!$AO$4:$AO$364=$AF183)*(事故データ!$AH$4:$AH$364=AV$158)*(事故データ!$AW$4:$AW$364=1)*(事故データ!$V$4:$V$364=1))</f>
        <v>0</v>
      </c>
      <c r="AZ183" s="539">
        <f>SUMPRODUCT((事故データ!$AO$4:$AO$364=$AF183)*(事故データ!$AH$4:$AH$364=AV$158)*(事故データ!$AX$4:$AX$364=1)*(事故データ!$V$4:$V$364=1))</f>
        <v>0</v>
      </c>
      <c r="BA183" s="885">
        <f>SUMPRODUCT((事故データ!$AO$4:$AO$364=$AF183)*(事故データ!$AH$4:$AH$364=BA$158)*(事故データ!$V$4:$V$364=1))</f>
        <v>0</v>
      </c>
      <c r="BB183" s="886">
        <f>SUMPRODUCT((事故データ!$AO$4:$AO$364=$AF183)*(事故データ!$AH$4:$AH$364=BA$158)*(事故データ!$AK$4:$AK$364=1)*(事故データ!$V$4:$V$364=1))</f>
        <v>0</v>
      </c>
      <c r="BC183" s="883">
        <f>SUMPRODUCT((事故データ!$AO$4:$AO$364=$AF183)*(事故データ!$AH$4:$AH$364=BA$158)*(事故データ!$AK$4:$AK$364=2)*(事故データ!$V$4:$V$364=1))</f>
        <v>0</v>
      </c>
      <c r="BD183" s="884">
        <f>SUMPRODUCT((事故データ!$AO$4:$AO$364=$AF183)*(事故データ!$AH$4:$AH$364=BA$158)*(事故データ!$AW$4:$AW$364=1)*(事故データ!$V$4:$V$364=1))</f>
        <v>0</v>
      </c>
      <c r="BE183" s="539">
        <f>SUMPRODUCT((事故データ!$AO$4:$AO$364=$AF183)*(事故データ!$AH$4:$AH$364=BA$158)*(事故データ!$AX$4:$AX$364=1)*(事故データ!$V$4:$V$364=1))</f>
        <v>0</v>
      </c>
      <c r="BF183" s="885">
        <f>SUMPRODUCT((事故データ!$AO$4:$AO$364=$AF183)*(事故データ!$AH$4:$AH$364=BF$158)*(事故データ!$V$4:$V$364=1))</f>
        <v>0</v>
      </c>
      <c r="BG183" s="886">
        <f>SUMPRODUCT((事故データ!$AO$4:$AO$364=$AF183)*(事故データ!$AH$4:$AH$364=BF$158)*(事故データ!$AK$4:$AK$364=1)*(事故データ!$V$4:$V$364=1))</f>
        <v>0</v>
      </c>
      <c r="BH183" s="887">
        <f>SUMPRODUCT((事故データ!$AO$4:$AO$364=$AF183)*(事故データ!$AH$4:$AH$364=BF$158)*(事故データ!$AK$4:$AK$364=2)*(事故データ!$V$4:$V$364=1))</f>
        <v>0</v>
      </c>
      <c r="BI183" s="888">
        <f>SUMPRODUCT((事故データ!$AO$4:$AO$364=$AF183)*(事故データ!$AH$4:$AH$364=BF$158)*(事故データ!$AW$4:$AW$364=1)*(事故データ!$V$4:$V$364=1))</f>
        <v>0</v>
      </c>
      <c r="BJ183" s="889">
        <f>SUMPRODUCT((事故データ!$AO$4:$AO$364=$AF183)*(事故データ!$AH$4:$AH$364=BF$158)*(事故データ!$AX$4:$AX$364=1)*(事故データ!$V$4:$V$364=1))</f>
        <v>0</v>
      </c>
      <c r="BK183" s="885">
        <f>SUMPRODUCT((事故データ!$AO$4:$AO$364=$AF183)*(事故データ!$AH$4:$AH$364=BK$158)*(事故データ!$V$4:$V$364=1))</f>
        <v>0</v>
      </c>
      <c r="BL183" s="886">
        <f>SUMPRODUCT((事故データ!$AO$4:$AO$364=$AF183)*(事故データ!$AH$4:$AH$364=BK$158)*(事故データ!$AK$4:$AK$364=1)*(事故データ!$V$4:$V$364=1))</f>
        <v>0</v>
      </c>
      <c r="BM183" s="887">
        <f>SUMPRODUCT((事故データ!$AO$4:$AO$364=$AF183)*(事故データ!$AH$4:$AH$364=BK$158)*(事故データ!$AK$4:$AK$364=2)*(事故データ!$V$4:$V$364=1))</f>
        <v>0</v>
      </c>
      <c r="BN183" s="888">
        <f>SUMPRODUCT((事故データ!$AO$4:$AO$364=$AF183)*(事故データ!$AH$4:$AH$364=BK$158)*(事故データ!$AW$4:$AW$364=1)*(事故データ!$V$4:$V$364=1))</f>
        <v>0</v>
      </c>
      <c r="BO183" s="889">
        <f>SUMPRODUCT((事故データ!$AO$4:$AO$364=$AF183)*(事故データ!$AH$4:$AH$364=BK$158)*(事故データ!$AX$4:$AX$364=1)*(事故データ!$V$4:$V$364=1))</f>
        <v>0</v>
      </c>
      <c r="BP183" s="885">
        <f>SUMPRODUCT((事故データ!$AO$4:$AO$364=$AF183)*(事故データ!$AH$4:$AH$364=BP$158)*(事故データ!$V$4:$V$364=1))</f>
        <v>0</v>
      </c>
      <c r="BQ183" s="886">
        <f>SUMPRODUCT((事故データ!$AO$4:$AO$364=$AF183)*(事故データ!$AH$4:$AH$364=BP$158)*(事故データ!$AK$4:$AK$364=1)*(事故データ!$V$4:$V$364=1))</f>
        <v>0</v>
      </c>
      <c r="BR183" s="887">
        <f>SUMPRODUCT((事故データ!$AO$4:$AO$364=$AF183)*(事故データ!$AH$4:$AH$364=BP$158)*(事故データ!$AK$4:$AK$364=2)*(事故データ!$V$4:$V$364=1))</f>
        <v>0</v>
      </c>
      <c r="BS183" s="890">
        <f>SUMPRODUCT((事故データ!$AO$4:$AO$364=$AF183)*(事故データ!$AH$4:$AH$364=BP$158)*(事故データ!$AW$4:$AW$364=1)*(事故データ!$V$4:$V$364=1))</f>
        <v>0</v>
      </c>
      <c r="BT183" s="891">
        <f>SUMPRODUCT((事故データ!$AO$4:$AO$364=$AF183)*(事故データ!$AH$4:$AH$364=BP$158)*(事故データ!$AX$4:$AX$364=1)*(事故データ!$V$4:$V$364=1))</f>
        <v>0</v>
      </c>
      <c r="BU183" s="885">
        <f>SUMPRODUCT((事故データ!$AO$4:$AO$364=$AF183)*(事故データ!$AH$4:$AH$364=BU$158)*(事故データ!$V$4:$V$364=1))</f>
        <v>0</v>
      </c>
      <c r="BV183" s="886">
        <f>SUMPRODUCT((事故データ!$AO$4:$AO$364=$AF183)*(事故データ!$AH$4:$AH$364=BU$158)*(事故データ!$AK$4:$AK$364=1)*(事故データ!$V$4:$V$364=1))</f>
        <v>0</v>
      </c>
      <c r="BW183" s="887">
        <f>SUMPRODUCT((事故データ!$AO$4:$AO$364=$AF183)*(事故データ!$AH$4:$AH$364=BU$158)*(事故データ!$AK$4:$AK$364=2)*(事故データ!$V$4:$V$364=1))</f>
        <v>0</v>
      </c>
      <c r="BX183" s="888">
        <f>SUMPRODUCT((事故データ!$AO$4:$AO$364=$AF183)*(事故データ!$AH$4:$AH$364=BU$158)*(事故データ!$AW$4:$AW$364=1)*(事故データ!$V$4:$V$364=1))</f>
        <v>0</v>
      </c>
      <c r="BY183" s="889">
        <f>SUMPRODUCT((事故データ!$AO$4:$AO$364=$AF183)*(事故データ!$AH$4:$AH$364=BU$158)*(事故データ!$AX$4:$AX$364=1)*(事故データ!$V$4:$V$364=1))</f>
        <v>0</v>
      </c>
    </row>
    <row r="184" spans="1:94">
      <c r="A184" s="325"/>
      <c r="B184" s="590">
        <v>24</v>
      </c>
      <c r="C184" s="769" t="str">
        <f>項目入力!X33</f>
        <v>落下・飛散等事故</v>
      </c>
      <c r="D184" s="770">
        <f t="shared" si="35"/>
        <v>0</v>
      </c>
      <c r="E184" s="771">
        <f>SUMPRODUCT((事故データ!$O$4:$O$364=$C$129)*(事故データ!$AO$4:$AO$364=$C184)*(事故データ!$AH$4:$AH$364=E$159)*(事故データ!$V$4:$V$364=1))</f>
        <v>0</v>
      </c>
      <c r="F184" s="772">
        <f>SUMPRODUCT((事故データ!$O$4:$O$364=$C$129)*(事故データ!$AO$4:$AO$364=$C184)*(事故データ!$AH$4:$AH$364=F$159)*(事故データ!$V$4:$V$364=1))</f>
        <v>0</v>
      </c>
      <c r="G184" s="772">
        <f>SUMPRODUCT((事故データ!$O$4:$O$364=$C$129)*(事故データ!$AO$4:$AO$364=$C184)*(事故データ!$AH$4:$AH$364=G$159)*(事故データ!$V$4:$V$364=1))</f>
        <v>0</v>
      </c>
      <c r="H184" s="772">
        <f>SUMPRODUCT((事故データ!$O$4:$O$364=$C$129)*(事故データ!$AO$4:$AO$364=$C184)*(事故データ!$AH$4:$AH$364=H$159)*(事故データ!$V$4:$V$364=1))</f>
        <v>0</v>
      </c>
      <c r="I184" s="869">
        <f>SUMPRODUCT((事故データ!$O$4:$O$364=$C$129)*(事故データ!$AO$4:$AO$364=$C184)*(事故データ!$AH$4:$AH$364=I$159)*(事故データ!$V$4:$V$364=1))</f>
        <v>0</v>
      </c>
      <c r="J184" s="869">
        <f>SUMPRODUCT((事故データ!$O$4:$O$364=$C$129)*(事故データ!$AO$4:$AO$364=$C184)*(事故データ!$AH$4:$AH$364=J$159)*(事故データ!$V$4:$V$364=1))</f>
        <v>0</v>
      </c>
      <c r="K184" s="869">
        <f>SUMPRODUCT((事故データ!$O$4:$O$364=$C$129)*(事故データ!$AO$4:$AO$364=$C184)*(事故データ!$AH$4:$AH$364=K$159)*(事故データ!$V$4:$V$364=1))</f>
        <v>0</v>
      </c>
      <c r="L184" s="773">
        <f>SUMPRODUCT((事故データ!$O$4:$O$364=$C$129)*(事故データ!$AO$4:$AO$364=$C184)*(事故データ!$AH$4:$AH$364=L$159)*(事故データ!$V$4:$V$364=1))</f>
        <v>0</v>
      </c>
      <c r="M184" s="845">
        <f>SUMPRODUCT((事故データ!$AO$4:$AO$364=$C184)*(事故データ!$AW$4:$AW$364=1)*(事故データ!$V$4:$V$364=1))</f>
        <v>0</v>
      </c>
    </row>
    <row r="185" spans="1:94">
      <c r="A185" s="325"/>
      <c r="B185" s="590">
        <v>25</v>
      </c>
      <c r="C185" s="778" t="str">
        <f>項目入力!X34</f>
        <v>その他・不明</v>
      </c>
      <c r="D185" s="779">
        <f t="shared" si="35"/>
        <v>0</v>
      </c>
      <c r="E185" s="780">
        <f>SUMPRODUCT((事故データ!$O$4:$O$364=$C$129)*(事故データ!$AO$4:$AO$364=$C185)*(事故データ!$AH$4:$AH$364=E$159)*(事故データ!$V$4:$V$364=1))</f>
        <v>0</v>
      </c>
      <c r="F185" s="781">
        <f>SUMPRODUCT((事故データ!$O$4:$O$364=$C$129)*(事故データ!$AO$4:$AO$364=$C185)*(事故データ!$AH$4:$AH$364=F$159)*(事故データ!$V$4:$V$364=1))</f>
        <v>0</v>
      </c>
      <c r="G185" s="781">
        <f>SUMPRODUCT((事故データ!$O$4:$O$364=$C$129)*(事故データ!$AO$4:$AO$364=$C185)*(事故データ!$AH$4:$AH$364=G$159)*(事故データ!$V$4:$V$364=1))</f>
        <v>0</v>
      </c>
      <c r="H185" s="781">
        <f>SUMPRODUCT((事故データ!$O$4:$O$364=$C$129)*(事故データ!$AO$4:$AO$364=$C185)*(事故データ!$AH$4:$AH$364=H$159)*(事故データ!$V$4:$V$364=1))</f>
        <v>0</v>
      </c>
      <c r="I185" s="892">
        <f>SUMPRODUCT((事故データ!$O$4:$O$364=$C$129)*(事故データ!$AO$4:$AO$364=$C185)*(事故データ!$AH$4:$AH$364=I$159)*(事故データ!$V$4:$V$364=1))</f>
        <v>0</v>
      </c>
      <c r="J185" s="892">
        <f>SUMPRODUCT((事故データ!$O$4:$O$364=$C$129)*(事故データ!$AO$4:$AO$364=$C185)*(事故データ!$AH$4:$AH$364=J$159)*(事故データ!$V$4:$V$364=1))</f>
        <v>0</v>
      </c>
      <c r="K185" s="892">
        <f>SUMPRODUCT((事故データ!$O$4:$O$364=$C$129)*(事故データ!$AO$4:$AO$364=$C185)*(事故データ!$AH$4:$AH$364=K$159)*(事故データ!$V$4:$V$364=1))</f>
        <v>0</v>
      </c>
      <c r="L185" s="782">
        <f>SUMPRODUCT((事故データ!$O$4:$O$364=$C$129)*(事故データ!$AO$4:$AO$364=$C185)*(事故データ!$AH$4:$AH$364=L$159)*(事故データ!$V$4:$V$364=1))</f>
        <v>0</v>
      </c>
      <c r="M185" s="845">
        <f>SUMPRODUCT((事故データ!$AO$4:$AO$364=$C185)*(事故データ!$AW$4:$AW$364=1)*(事故データ!$V$4:$V$364=1))</f>
        <v>0</v>
      </c>
    </row>
    <row r="186" spans="1:94">
      <c r="A186" s="325"/>
      <c r="B186" s="298"/>
      <c r="D186" s="787"/>
      <c r="E186" s="787"/>
      <c r="F186" s="787"/>
      <c r="G186" s="787"/>
      <c r="H186" s="787"/>
      <c r="I186" s="787"/>
      <c r="J186" s="787"/>
      <c r="K186" s="787"/>
      <c r="L186" s="787"/>
    </row>
    <row r="187" spans="1:94">
      <c r="A187" s="5" t="s">
        <v>248</v>
      </c>
    </row>
    <row r="188" spans="1:94">
      <c r="A188" s="325"/>
    </row>
    <row r="189" spans="1:94" ht="19.5" thickBot="1">
      <c r="A189" s="325"/>
      <c r="B189" s="1130">
        <v>7</v>
      </c>
      <c r="N189" s="437" t="s">
        <v>1431</v>
      </c>
      <c r="O189" s="326" t="s">
        <v>1429</v>
      </c>
      <c r="AC189" s="325" t="s">
        <v>248</v>
      </c>
      <c r="CA189" s="437" t="s">
        <v>1431</v>
      </c>
      <c r="CB189" s="326" t="s">
        <v>1429</v>
      </c>
      <c r="CN189" s="326" t="s">
        <v>109</v>
      </c>
    </row>
    <row r="190" spans="1:94" ht="20.25" thickTop="1" thickBot="1">
      <c r="A190" s="325"/>
      <c r="C190" s="720" t="s">
        <v>347</v>
      </c>
      <c r="D190" s="721" t="s">
        <v>1414</v>
      </c>
      <c r="E190" s="722">
        <v>1</v>
      </c>
      <c r="F190" s="722">
        <v>2</v>
      </c>
      <c r="G190" s="722">
        <v>3</v>
      </c>
      <c r="H190" s="722">
        <v>4</v>
      </c>
      <c r="I190" s="722">
        <v>5</v>
      </c>
      <c r="J190" s="722">
        <v>6</v>
      </c>
      <c r="K190" s="722">
        <v>7</v>
      </c>
      <c r="L190" s="722">
        <v>8</v>
      </c>
      <c r="N190" s="723">
        <v>25</v>
      </c>
      <c r="O190" s="723">
        <v>6</v>
      </c>
      <c r="P190" s="806">
        <f ca="1">LOOKUP(O190,$E$190:$L$192,$E$192:$L$192)</f>
        <v>10</v>
      </c>
      <c r="AF190" s="720" t="s">
        <v>347</v>
      </c>
      <c r="AG190" s="721" t="s">
        <v>1414</v>
      </c>
      <c r="AH190" s="721"/>
      <c r="AI190" s="721"/>
      <c r="AJ190" s="721"/>
      <c r="AK190" s="721"/>
      <c r="AL190" s="722">
        <v>1</v>
      </c>
      <c r="AM190" s="722"/>
      <c r="AN190" s="722"/>
      <c r="AO190" s="722"/>
      <c r="AP190" s="722"/>
      <c r="AQ190" s="722">
        <v>2</v>
      </c>
      <c r="AR190" s="722"/>
      <c r="AS190" s="722"/>
      <c r="AT190" s="722"/>
      <c r="AU190" s="722"/>
      <c r="AV190" s="722">
        <v>3</v>
      </c>
      <c r="AW190" s="722"/>
      <c r="AX190" s="722"/>
      <c r="AY190" s="722"/>
      <c r="AZ190" s="722"/>
      <c r="BA190" s="722">
        <v>4</v>
      </c>
      <c r="BB190" s="722"/>
      <c r="BC190" s="722"/>
      <c r="BD190" s="722"/>
      <c r="BE190" s="722"/>
      <c r="BF190" s="722">
        <v>5</v>
      </c>
      <c r="BG190" s="722"/>
      <c r="BH190" s="722"/>
      <c r="BI190" s="722"/>
      <c r="BJ190" s="722"/>
      <c r="BK190" s="722">
        <v>6</v>
      </c>
      <c r="BL190" s="722"/>
      <c r="BM190" s="722"/>
      <c r="BN190" s="722"/>
      <c r="BO190" s="722"/>
      <c r="BP190" s="722">
        <v>7</v>
      </c>
      <c r="BQ190" s="722"/>
      <c r="BR190" s="722"/>
      <c r="BS190" s="722"/>
      <c r="BT190" s="722"/>
      <c r="BU190" s="722">
        <v>8</v>
      </c>
      <c r="BV190" s="722"/>
      <c r="BW190" s="722"/>
      <c r="BX190" s="722"/>
      <c r="BY190" s="722"/>
      <c r="CA190" s="723">
        <v>24</v>
      </c>
      <c r="CB190" s="723">
        <v>1</v>
      </c>
      <c r="CC190" s="806">
        <f ca="1">LOOKUP(CB190,$E$190:$L$192,$E$192:$L$192)</f>
        <v>0</v>
      </c>
      <c r="CM190" s="515">
        <v>1</v>
      </c>
      <c r="CN190" s="515" t="s">
        <v>1395</v>
      </c>
      <c r="CO190" s="515"/>
      <c r="CP190" s="515"/>
    </row>
    <row r="191" spans="1:94" ht="19.5" thickTop="1">
      <c r="A191" s="325"/>
      <c r="C191" s="298" t="s">
        <v>1453</v>
      </c>
      <c r="D191" s="499"/>
      <c r="E191" s="310"/>
      <c r="F191" s="310"/>
      <c r="G191" s="310"/>
      <c r="H191" s="310"/>
      <c r="I191" s="310"/>
      <c r="J191" s="310"/>
      <c r="K191" s="310"/>
      <c r="L191" s="310"/>
      <c r="N191" s="520" t="s">
        <v>1430</v>
      </c>
      <c r="O191" s="543"/>
      <c r="P191" s="298"/>
      <c r="Q191" s="298"/>
      <c r="R191" s="298"/>
      <c r="S191" s="298"/>
      <c r="T191" s="298"/>
      <c r="U191" s="298"/>
      <c r="V191" s="298"/>
      <c r="W191" s="298"/>
      <c r="AF191" s="298" t="s">
        <v>1610</v>
      </c>
      <c r="AG191" s="499"/>
      <c r="AH191" s="499"/>
      <c r="AI191" s="499"/>
      <c r="AJ191" s="499"/>
      <c r="AK191" s="499"/>
      <c r="AL191" s="310"/>
      <c r="AM191" s="310"/>
      <c r="AN191" s="310"/>
      <c r="AO191" s="310"/>
      <c r="AP191" s="310"/>
      <c r="AQ191" s="310"/>
      <c r="AR191" s="310"/>
      <c r="AS191" s="310"/>
      <c r="AT191" s="310"/>
      <c r="AU191" s="310"/>
      <c r="AV191" s="310"/>
      <c r="AW191" s="310"/>
      <c r="AX191" s="310"/>
      <c r="AY191" s="310"/>
      <c r="AZ191" s="310"/>
      <c r="BA191" s="310"/>
      <c r="BB191" s="310"/>
      <c r="BC191" s="310"/>
      <c r="BD191" s="310"/>
      <c r="BE191" s="310"/>
      <c r="BF191" s="310"/>
      <c r="BG191" s="310"/>
      <c r="BH191" s="310"/>
      <c r="BI191" s="310"/>
      <c r="BJ191" s="310"/>
      <c r="BK191" s="310"/>
      <c r="BL191" s="310"/>
      <c r="BM191" s="310"/>
      <c r="BN191" s="310"/>
      <c r="BO191" s="310"/>
      <c r="BP191" s="310"/>
      <c r="BQ191" s="310"/>
      <c r="BR191" s="310"/>
      <c r="BS191" s="310"/>
      <c r="BT191" s="310"/>
      <c r="BU191" s="310"/>
      <c r="BV191" s="310"/>
      <c r="BW191" s="310"/>
      <c r="BX191" s="310"/>
      <c r="BY191" s="310"/>
      <c r="CA191" s="520" t="s">
        <v>1430</v>
      </c>
      <c r="CB191" s="543"/>
      <c r="CC191" s="298"/>
      <c r="CD191" s="298"/>
      <c r="CE191" s="298"/>
      <c r="CF191" s="298"/>
      <c r="CG191" s="298"/>
      <c r="CH191" s="298"/>
      <c r="CI191" s="298"/>
      <c r="CJ191" s="298"/>
      <c r="CM191" s="515">
        <v>2</v>
      </c>
      <c r="CN191" s="515" t="s">
        <v>152</v>
      </c>
      <c r="CO191" s="515"/>
      <c r="CP191" s="515"/>
    </row>
    <row r="192" spans="1:94" ht="39.75" customHeight="1">
      <c r="A192" s="325"/>
      <c r="B192" s="735" t="s">
        <v>348</v>
      </c>
      <c r="C192" s="339" t="s">
        <v>226</v>
      </c>
      <c r="D192" s="736" t="s">
        <v>1333</v>
      </c>
      <c r="E192" s="932">
        <f>E159</f>
        <v>0</v>
      </c>
      <c r="F192" s="925">
        <f t="shared" ref="F192:L192" si="43">F159</f>
        <v>1</v>
      </c>
      <c r="G192" s="925">
        <f t="shared" si="43"/>
        <v>2</v>
      </c>
      <c r="H192" s="926">
        <f t="shared" si="43"/>
        <v>3</v>
      </c>
      <c r="I192" s="927">
        <f t="shared" si="43"/>
        <v>5</v>
      </c>
      <c r="J192" s="925">
        <f t="shared" si="43"/>
        <v>10</v>
      </c>
      <c r="K192" s="925">
        <f t="shared" si="43"/>
        <v>20</v>
      </c>
      <c r="L192" s="928">
        <f t="shared" si="43"/>
        <v>30</v>
      </c>
      <c r="M192" s="893" t="s">
        <v>1433</v>
      </c>
      <c r="N192" s="894" t="str">
        <f>VLOOKUP(N190,$B$194:$C$237,2,0)</f>
        <v>移動、方向変換中(後退)</v>
      </c>
      <c r="O192" s="329" t="str">
        <f ca="1">VLOOKUP(P190,X192:Y199,2,0)</f>
        <v>10年目</v>
      </c>
      <c r="P192" s="828" t="s">
        <v>1421</v>
      </c>
      <c r="Q192" s="298"/>
      <c r="R192" s="298"/>
      <c r="S192" s="298"/>
      <c r="T192" s="298"/>
      <c r="U192" s="298"/>
      <c r="V192" s="298"/>
      <c r="W192" s="298"/>
      <c r="X192" s="502">
        <v>0</v>
      </c>
      <c r="Y192" s="802" t="s">
        <v>1406</v>
      </c>
      <c r="AE192" s="735" t="s">
        <v>348</v>
      </c>
      <c r="AF192" s="541" t="s">
        <v>1446</v>
      </c>
      <c r="AG192" s="814" t="s">
        <v>225</v>
      </c>
      <c r="AH192" s="815" t="s">
        <v>1459</v>
      </c>
      <c r="AI192" s="816"/>
      <c r="AJ192" s="816"/>
      <c r="AK192" s="817"/>
      <c r="AL192" s="818">
        <f>E192</f>
        <v>0</v>
      </c>
      <c r="AM192" s="819"/>
      <c r="AN192" s="819"/>
      <c r="AO192" s="819"/>
      <c r="AP192" s="820"/>
      <c r="AQ192" s="818">
        <f>F192</f>
        <v>1</v>
      </c>
      <c r="AR192" s="821"/>
      <c r="AS192" s="821"/>
      <c r="AT192" s="822"/>
      <c r="AU192" s="823"/>
      <c r="AV192" s="818">
        <f>G192</f>
        <v>2</v>
      </c>
      <c r="AW192" s="821"/>
      <c r="AX192" s="821"/>
      <c r="AY192" s="822"/>
      <c r="AZ192" s="823"/>
      <c r="BA192" s="824">
        <f>H192</f>
        <v>3</v>
      </c>
      <c r="BB192" s="821"/>
      <c r="BC192" s="821"/>
      <c r="BD192" s="822"/>
      <c r="BE192" s="823"/>
      <c r="BF192" s="825">
        <f>I192</f>
        <v>5</v>
      </c>
      <c r="BG192" s="821"/>
      <c r="BH192" s="821"/>
      <c r="BI192" s="822"/>
      <c r="BJ192" s="823"/>
      <c r="BK192" s="818">
        <f>J192</f>
        <v>10</v>
      </c>
      <c r="BL192" s="821"/>
      <c r="BM192" s="821"/>
      <c r="BN192" s="822"/>
      <c r="BO192" s="823"/>
      <c r="BP192" s="818">
        <f>K192</f>
        <v>20</v>
      </c>
      <c r="BQ192" s="821"/>
      <c r="BR192" s="821"/>
      <c r="BS192" s="822"/>
      <c r="BT192" s="823"/>
      <c r="BU192" s="826">
        <f>L192</f>
        <v>30</v>
      </c>
      <c r="BV192" s="821"/>
      <c r="BW192" s="821"/>
      <c r="BX192" s="822"/>
      <c r="BY192" s="823"/>
      <c r="BZ192" s="893"/>
      <c r="CA192" s="1177" t="str">
        <f>VLOOKUP(CA190,$AE$195:$AF$238,2,0)</f>
        <v>移動、方向変換中(左前進)</v>
      </c>
      <c r="CB192" s="329" t="str">
        <f ca="1">VLOOKUP(CC190,CK192:CL200,2,0)</f>
        <v>0年目</v>
      </c>
      <c r="CC192" s="828" t="s">
        <v>1421</v>
      </c>
      <c r="CD192" s="298"/>
      <c r="CE192" s="298"/>
      <c r="CF192" s="298"/>
      <c r="CG192" s="298"/>
      <c r="CH192" s="298"/>
      <c r="CI192" s="298"/>
      <c r="CJ192" s="298"/>
      <c r="CK192" s="502">
        <v>0</v>
      </c>
      <c r="CL192" s="802" t="s">
        <v>1406</v>
      </c>
      <c r="CM192" s="515">
        <v>3</v>
      </c>
      <c r="CN192" s="515" t="s">
        <v>1326</v>
      </c>
      <c r="CO192" s="515"/>
      <c r="CP192" s="895"/>
    </row>
    <row r="193" spans="1:94" ht="21" customHeight="1">
      <c r="A193" s="325"/>
      <c r="B193" s="590" t="s">
        <v>340</v>
      </c>
      <c r="C193" s="542" t="s">
        <v>56</v>
      </c>
      <c r="D193" s="739">
        <f>SUM(D194:D237)</f>
        <v>31</v>
      </c>
      <c r="E193" s="740">
        <f t="shared" ref="E193" si="44">SUM(E194:E237)</f>
        <v>7</v>
      </c>
      <c r="F193" s="788">
        <f>SUM(F194:F237)</f>
        <v>3</v>
      </c>
      <c r="G193" s="788">
        <f t="shared" ref="G193:K193" si="45">SUM(G194:G237)</f>
        <v>4</v>
      </c>
      <c r="H193" s="313">
        <f t="shared" si="45"/>
        <v>5</v>
      </c>
      <c r="I193" s="313">
        <f t="shared" si="45"/>
        <v>3</v>
      </c>
      <c r="J193" s="313">
        <f t="shared" si="45"/>
        <v>5</v>
      </c>
      <c r="K193" s="313">
        <f t="shared" si="45"/>
        <v>3</v>
      </c>
      <c r="L193" s="844">
        <f>SUM(L194:L237)</f>
        <v>1</v>
      </c>
      <c r="M193" s="896">
        <f>SUM(M194:M237)</f>
        <v>6</v>
      </c>
      <c r="N193" s="331" t="s">
        <v>338</v>
      </c>
      <c r="O193" s="649">
        <f ca="1">SUM(O194:O209)</f>
        <v>2</v>
      </c>
      <c r="P193" s="846">
        <f ca="1">SUM(P194:P209)</f>
        <v>1</v>
      </c>
      <c r="Q193" s="298"/>
      <c r="R193" s="308">
        <f ca="1">O194</f>
        <v>0</v>
      </c>
      <c r="S193" s="299">
        <f ca="1">O195</f>
        <v>0</v>
      </c>
      <c r="T193" s="307">
        <f ca="1">O196</f>
        <v>0</v>
      </c>
      <c r="U193" s="299"/>
      <c r="V193" s="299"/>
      <c r="W193" s="299"/>
      <c r="X193" s="502">
        <v>1</v>
      </c>
      <c r="Y193" s="802" t="s">
        <v>1407</v>
      </c>
      <c r="AE193" s="735"/>
      <c r="AF193" s="386" t="s">
        <v>1445</v>
      </c>
      <c r="AG193" s="829"/>
      <c r="AH193" s="830" t="s">
        <v>1439</v>
      </c>
      <c r="AI193" s="830" t="s">
        <v>1441</v>
      </c>
      <c r="AJ193" s="1135" t="s">
        <v>1442</v>
      </c>
      <c r="AK193" s="534" t="s">
        <v>1444</v>
      </c>
      <c r="AL193" s="832"/>
      <c r="AM193" s="833" t="s">
        <v>1439</v>
      </c>
      <c r="AN193" s="830" t="s">
        <v>1441</v>
      </c>
      <c r="AO193" s="1135" t="s">
        <v>1442</v>
      </c>
      <c r="AP193" s="534" t="s">
        <v>1444</v>
      </c>
      <c r="AQ193" s="834"/>
      <c r="AR193" s="833" t="s">
        <v>1438</v>
      </c>
      <c r="AS193" s="830" t="s">
        <v>1440</v>
      </c>
      <c r="AT193" s="1135" t="s">
        <v>1432</v>
      </c>
      <c r="AU193" s="534" t="s">
        <v>1464</v>
      </c>
      <c r="AV193" s="834"/>
      <c r="AW193" s="833" t="s">
        <v>1438</v>
      </c>
      <c r="AX193" s="830" t="s">
        <v>1440</v>
      </c>
      <c r="AY193" s="1135" t="s">
        <v>1432</v>
      </c>
      <c r="AZ193" s="534" t="s">
        <v>1443</v>
      </c>
      <c r="BA193" s="835"/>
      <c r="BB193" s="833" t="s">
        <v>1438</v>
      </c>
      <c r="BC193" s="830" t="s">
        <v>1440</v>
      </c>
      <c r="BD193" s="1135" t="s">
        <v>1432</v>
      </c>
      <c r="BE193" s="534" t="s">
        <v>1443</v>
      </c>
      <c r="BF193" s="836"/>
      <c r="BG193" s="833" t="s">
        <v>1438</v>
      </c>
      <c r="BH193" s="837" t="s">
        <v>1440</v>
      </c>
      <c r="BI193" s="1134" t="s">
        <v>1432</v>
      </c>
      <c r="BJ193" s="839" t="s">
        <v>1443</v>
      </c>
      <c r="BK193" s="834"/>
      <c r="BL193" s="833" t="s">
        <v>1438</v>
      </c>
      <c r="BM193" s="837" t="s">
        <v>1440</v>
      </c>
      <c r="BN193" s="1134" t="s">
        <v>1432</v>
      </c>
      <c r="BO193" s="839" t="s">
        <v>1443</v>
      </c>
      <c r="BP193" s="834"/>
      <c r="BQ193" s="833" t="s">
        <v>1438</v>
      </c>
      <c r="BR193" s="837" t="s">
        <v>1440</v>
      </c>
      <c r="BS193" s="1134" t="s">
        <v>1432</v>
      </c>
      <c r="BT193" s="839" t="s">
        <v>1443</v>
      </c>
      <c r="BU193" s="842"/>
      <c r="BV193" s="833" t="s">
        <v>1438</v>
      </c>
      <c r="BW193" s="837" t="s">
        <v>1440</v>
      </c>
      <c r="BX193" s="1134" t="s">
        <v>1432</v>
      </c>
      <c r="BY193" s="839" t="s">
        <v>1443</v>
      </c>
      <c r="BZ193" s="893"/>
      <c r="CA193" s="1178"/>
      <c r="CB193" s="329"/>
      <c r="CC193" s="828"/>
      <c r="CD193" s="298"/>
      <c r="CE193" s="298"/>
      <c r="CF193" s="298"/>
      <c r="CG193" s="298"/>
      <c r="CH193" s="298"/>
      <c r="CI193" s="298"/>
      <c r="CJ193" s="298"/>
      <c r="CK193" s="502"/>
      <c r="CL193" s="802"/>
      <c r="CM193" s="515">
        <v>4</v>
      </c>
      <c r="CN193" s="515" t="s">
        <v>1255</v>
      </c>
      <c r="CO193" s="515"/>
      <c r="CP193" s="895"/>
    </row>
    <row r="194" spans="1:94">
      <c r="A194" s="325"/>
      <c r="B194" s="590">
        <v>1</v>
      </c>
      <c r="C194" s="412" t="str">
        <f>項目入力!M10</f>
        <v>直進</v>
      </c>
      <c r="D194" s="741">
        <f t="shared" ref="D194:D237" si="46">SUM(E194:L194)</f>
        <v>2</v>
      </c>
      <c r="E194" s="742">
        <f>SUMPRODUCT((事故データ!$AQ$4:$AQ$364=$C194)*(事故データ!$AH$4:$AH$364=E$192)*(事故データ!$V$4:$V$364=1))</f>
        <v>0</v>
      </c>
      <c r="F194" s="743">
        <f>SUMPRODUCT((事故データ!$AQ$4:$AQ$364=$C194)*(事故データ!$AH$4:$AH$364=F$192)*(事故データ!$V$4:$V$364=1))</f>
        <v>0</v>
      </c>
      <c r="G194" s="743">
        <f>SUMPRODUCT((事故データ!$AQ$4:$AQ$364=$C194)*(事故データ!$AH$4:$AH$364=G$192)*(事故データ!$V$4:$V$364=1))</f>
        <v>1</v>
      </c>
      <c r="H194" s="743">
        <f>SUMPRODUCT((事故データ!$AQ$4:$AQ$364=$C194)*(事故データ!$AH$4:$AH$364=H$192)*(事故データ!$V$4:$V$364=1))</f>
        <v>1</v>
      </c>
      <c r="I194" s="807">
        <f>SUMPRODUCT((事故データ!$AQ$4:$AQ$364=$C194)*(事故データ!$AH$4:$AH$364=I$192)*(事故データ!$V$4:$V$364=1))</f>
        <v>0</v>
      </c>
      <c r="J194" s="807">
        <f>SUMPRODUCT((事故データ!$AQ$4:$AQ$364=$C194)*(事故データ!$AH$4:$AH$364=J$192)*(事故データ!$V$4:$V$364=1))</f>
        <v>0</v>
      </c>
      <c r="K194" s="807">
        <f>SUMPRODUCT((事故データ!$AQ$4:$AQ$364=$C194)*(事故データ!$AH$4:$AH$364=K$192)*(事故データ!$V$4:$V$364=1))</f>
        <v>0</v>
      </c>
      <c r="L194" s="744">
        <f>SUMPRODUCT((事故データ!$AQ$4:$AQ$364=$C194)*(事故データ!$AH$4:$AH$364=L$192)*(事故データ!$V$4:$V$364=1))</f>
        <v>0</v>
      </c>
      <c r="M194" s="882">
        <f>SUMPRODUCT((事故データ!$AQ$4:$AQ$364=$C194)*(事故データ!$AW$4:$AW$364=1)*(事故データ!$V$4:$V$364=1))</f>
        <v>1</v>
      </c>
      <c r="N194" s="745" t="str">
        <f>N161</f>
        <v>前部左角</v>
      </c>
      <c r="O194" s="411">
        <f ca="1">SUMPRODUCT((事故データ!$AQ$4:$AQ$364=N$192)*(事故データ!$AT$4:$AT$364=$N194)*(事故データ!$AH$4:$AH$364=P$190)*(事故データ!$V$4:$V$364=1))</f>
        <v>0</v>
      </c>
      <c r="P194" s="858">
        <f ca="1">SUMPRODUCT((事故データ!$O$4:$O$364=$C$129)*(事故データ!$AQ$4:$AQ$364=N$192)*(事故データ!$AT$4:$AT$364=$N194)*(事故データ!$AW$4:$AW$364=1)*(事故データ!$AH$4:$AH$364=P$190)*(事故データ!$V$4:$V$364=1))</f>
        <v>0</v>
      </c>
      <c r="Q194" s="298"/>
      <c r="S194" s="298"/>
      <c r="T194" s="304"/>
      <c r="U194" s="298"/>
      <c r="V194" s="298"/>
      <c r="W194" s="298"/>
      <c r="X194" s="502">
        <v>2</v>
      </c>
      <c r="Y194" s="802" t="s">
        <v>1408</v>
      </c>
      <c r="AE194" s="590" t="s">
        <v>340</v>
      </c>
      <c r="AF194" s="542" t="s">
        <v>56</v>
      </c>
      <c r="AG194" s="739">
        <f>SUM(AG195:AG238)</f>
        <v>31</v>
      </c>
      <c r="AH194" s="848">
        <f>AH201+AH206+AH219+AH220+AH221+AH222+AH224+AH226</f>
        <v>5</v>
      </c>
      <c r="AI194" s="848">
        <f>AI201+AI206+AI219+AI220+AI221+AI222+AI224+AI226</f>
        <v>4</v>
      </c>
      <c r="AJ194" s="849">
        <f t="shared" ref="AJ194:AK194" si="47">SUM(AJ195:AJ238)</f>
        <v>6</v>
      </c>
      <c r="AK194" s="535">
        <f t="shared" si="47"/>
        <v>3</v>
      </c>
      <c r="AL194" s="850">
        <f>SUM(AL195:AL238)</f>
        <v>7</v>
      </c>
      <c r="AM194" s="851">
        <f>AM196+AM206+AM216+AM218+AM220+AM222+AM225</f>
        <v>2</v>
      </c>
      <c r="AN194" s="848">
        <f>AN196+AN206+AN216+AN218+AN220+AN222+AN225</f>
        <v>3</v>
      </c>
      <c r="AO194" s="849">
        <f t="shared" ref="AO194:AP194" si="48">SUM(AO195:AO238)</f>
        <v>2</v>
      </c>
      <c r="AP194" s="535">
        <f t="shared" si="48"/>
        <v>1</v>
      </c>
      <c r="AQ194" s="850">
        <f>SUM(AQ195:AQ238)</f>
        <v>3</v>
      </c>
      <c r="AR194" s="851">
        <f>AR196+AR206+AR216+AR218+AR220+AR222+AR225</f>
        <v>1</v>
      </c>
      <c r="AS194" s="848">
        <f>AS196+AS206+AS216+AS218+AS220+AS222+AS225</f>
        <v>0</v>
      </c>
      <c r="AT194" s="849">
        <f t="shared" ref="AT194:AU194" si="49">SUM(AT195:AT238)</f>
        <v>1</v>
      </c>
      <c r="AU194" s="535">
        <f t="shared" si="49"/>
        <v>0</v>
      </c>
      <c r="AV194" s="850">
        <f t="shared" ref="AV194:BT194" si="50">SUM(AV195:AV238)</f>
        <v>4</v>
      </c>
      <c r="AW194" s="851">
        <f>AW196+AW206+AW216+AW218+AW220+AW222+AW225</f>
        <v>1</v>
      </c>
      <c r="AX194" s="848">
        <f>AX196+AX206+AX216+AX218+AX220+AX222+AX225</f>
        <v>0</v>
      </c>
      <c r="AY194" s="849">
        <f t="shared" si="50"/>
        <v>0</v>
      </c>
      <c r="AZ194" s="535">
        <f t="shared" si="50"/>
        <v>0</v>
      </c>
      <c r="BA194" s="852">
        <f t="shared" si="50"/>
        <v>5</v>
      </c>
      <c r="BB194" s="851">
        <f>BB196+BB206+BB216+BB218+BB220+BB222+BB225</f>
        <v>0</v>
      </c>
      <c r="BC194" s="848">
        <f>BC196+BC206+BC216+BC218+BC220+BC222+BC225</f>
        <v>0</v>
      </c>
      <c r="BD194" s="849">
        <f t="shared" ref="BD194:BE194" si="51">SUM(BD195:BD238)</f>
        <v>1</v>
      </c>
      <c r="BE194" s="535">
        <f t="shared" si="51"/>
        <v>1</v>
      </c>
      <c r="BF194" s="852">
        <f t="shared" si="50"/>
        <v>3</v>
      </c>
      <c r="BG194" s="851">
        <f>BG196+BG206+BG216+BG218+BG220+BG222+BG225</f>
        <v>0</v>
      </c>
      <c r="BH194" s="853">
        <f>BH196+BH206+BH216+BH218+BH220+BH222+BH225</f>
        <v>0</v>
      </c>
      <c r="BI194" s="854">
        <f t="shared" si="50"/>
        <v>1</v>
      </c>
      <c r="BJ194" s="855">
        <f t="shared" si="50"/>
        <v>0</v>
      </c>
      <c r="BK194" s="852">
        <f t="shared" si="50"/>
        <v>5</v>
      </c>
      <c r="BL194" s="851">
        <f>BL196+BL206+BL216+BL218+BL220+BL222+BL225</f>
        <v>1</v>
      </c>
      <c r="BM194" s="853">
        <f>BM196+BM206+BM216+BM218+BM220+BM222+BM225</f>
        <v>1</v>
      </c>
      <c r="BN194" s="854">
        <f t="shared" ref="BN194:BO194" si="52">SUM(BN195:BN238)</f>
        <v>1</v>
      </c>
      <c r="BO194" s="855">
        <f t="shared" si="52"/>
        <v>1</v>
      </c>
      <c r="BP194" s="852">
        <f t="shared" si="50"/>
        <v>3</v>
      </c>
      <c r="BQ194" s="851">
        <f>BQ196+BQ206+BQ216+BQ218+BQ220+BQ222+BQ225</f>
        <v>1</v>
      </c>
      <c r="BR194" s="853">
        <f>BR196+BR206+BR216+BR218+BR220+BR222+BR225</f>
        <v>0</v>
      </c>
      <c r="BS194" s="854">
        <f t="shared" si="50"/>
        <v>0</v>
      </c>
      <c r="BT194" s="855">
        <f t="shared" si="50"/>
        <v>0</v>
      </c>
      <c r="BU194" s="850">
        <f>SUM(BU195:BU238)</f>
        <v>1</v>
      </c>
      <c r="BV194" s="851">
        <f>BV196+BV206+BV216+BV218+BV220+BV222+BV225</f>
        <v>0</v>
      </c>
      <c r="BW194" s="853">
        <f>BW196+BW206+BW216+BW218+BW220+BW222+BW225</f>
        <v>0</v>
      </c>
      <c r="BX194" s="854">
        <f t="shared" ref="BX194:BY194" si="53">SUM(BX195:BX238)</f>
        <v>0</v>
      </c>
      <c r="BY194" s="855">
        <f t="shared" si="53"/>
        <v>0</v>
      </c>
      <c r="BZ194" s="897"/>
      <c r="CA194" s="331" t="s">
        <v>338</v>
      </c>
      <c r="CB194" s="649">
        <f ca="1">SUM(CB195:CB210)</f>
        <v>3</v>
      </c>
      <c r="CC194" s="846">
        <f ca="1">SUM(CC195:CC210)</f>
        <v>1</v>
      </c>
      <c r="CD194" s="298"/>
      <c r="CE194" s="308">
        <f ca="1">CB195</f>
        <v>0</v>
      </c>
      <c r="CF194" s="299">
        <f ca="1">CB196</f>
        <v>0</v>
      </c>
      <c r="CG194" s="307">
        <f ca="1">CB197</f>
        <v>0</v>
      </c>
      <c r="CH194" s="299"/>
      <c r="CI194" s="299"/>
      <c r="CJ194" s="299"/>
      <c r="CK194" s="502">
        <v>1</v>
      </c>
      <c r="CL194" s="802" t="s">
        <v>1407</v>
      </c>
      <c r="CM194" s="515">
        <v>5</v>
      </c>
      <c r="CN194" s="898" t="s">
        <v>1325</v>
      </c>
      <c r="CO194" s="515"/>
      <c r="CP194" s="895"/>
    </row>
    <row r="195" spans="1:94">
      <c r="A195" s="325"/>
      <c r="B195" s="590">
        <v>2</v>
      </c>
      <c r="C195" s="355" t="str">
        <f>項目入力!M11</f>
        <v>右折</v>
      </c>
      <c r="D195" s="536">
        <f t="shared" si="46"/>
        <v>0</v>
      </c>
      <c r="E195" s="746">
        <f>SUMPRODUCT((事故データ!$AQ$4:$AQ$364=$C195)*(事故データ!$AH$4:$AH$364=E$192)*(事故データ!$V$4:$V$364=1))</f>
        <v>0</v>
      </c>
      <c r="F195" s="747">
        <f>SUMPRODUCT((事故データ!$AQ$4:$AQ$364=$C195)*(事故データ!$AH$4:$AH$364=F$192)*(事故データ!$V$4:$V$364=1))</f>
        <v>0</v>
      </c>
      <c r="G195" s="747">
        <f>SUMPRODUCT((事故データ!$AQ$4:$AQ$364=$C195)*(事故データ!$AH$4:$AH$364=G$192)*(事故データ!$V$4:$V$364=1))</f>
        <v>0</v>
      </c>
      <c r="H195" s="747">
        <f>SUMPRODUCT((事故データ!$AQ$4:$AQ$364=$C195)*(事故データ!$AH$4:$AH$364=H$192)*(事故データ!$V$4:$V$364=1))</f>
        <v>0</v>
      </c>
      <c r="I195" s="808">
        <f>SUMPRODUCT((事故データ!$AQ$4:$AQ$364=$C195)*(事故データ!$AH$4:$AH$364=I$192)*(事故データ!$V$4:$V$364=1))</f>
        <v>0</v>
      </c>
      <c r="J195" s="808">
        <f>SUMPRODUCT((事故データ!$AQ$4:$AQ$364=$C195)*(事故データ!$AH$4:$AH$364=J$192)*(事故データ!$V$4:$V$364=1))</f>
        <v>0</v>
      </c>
      <c r="K195" s="808">
        <f>SUMPRODUCT((事故データ!$AQ$4:$AQ$364=$C195)*(事故データ!$AH$4:$AH$364=K$192)*(事故データ!$V$4:$V$364=1))</f>
        <v>0</v>
      </c>
      <c r="L195" s="748">
        <f>SUMPRODUCT((事故データ!$AQ$4:$AQ$364=$C195)*(事故データ!$AH$4:$AH$364=L$192)*(事故データ!$V$4:$V$364=1))</f>
        <v>0</v>
      </c>
      <c r="M195" s="882">
        <f>SUMPRODUCT((事故データ!$AQ$4:$AQ$364=$C195)*(事故データ!$AW$4:$AW$364=1)*(事故データ!$V$4:$V$364=1))</f>
        <v>0</v>
      </c>
      <c r="N195" s="749" t="str">
        <f t="shared" ref="N195:N209" si="54">N162</f>
        <v>前部</v>
      </c>
      <c r="O195" s="422">
        <f ca="1">SUMPRODUCT((事故データ!$AQ$4:$AQ$364=N$192)*(事故データ!$AT$4:$AT$364=$N195)*(事故データ!$AH$4:$AH$364=P$190)*(事故データ!$V$4:$V$364=1))</f>
        <v>0</v>
      </c>
      <c r="P195" s="858">
        <f ca="1">SUMPRODUCT((事故データ!$O$4:$O$364=$C$129)*(事故データ!$AQ$4:$AQ$364=N$192)*(事故データ!$AT$4:$AT$364=$N195)*(事故データ!$AW$4:$AW$364=1)*(事故データ!$AH$4:$AH$364=P$190)*(事故データ!$V$4:$V$364=1))</f>
        <v>0</v>
      </c>
      <c r="Q195" s="298"/>
      <c r="R195" s="308">
        <f ca="1">O200</f>
        <v>0</v>
      </c>
      <c r="S195" s="298"/>
      <c r="T195" s="307">
        <f ca="1">O203</f>
        <v>0</v>
      </c>
      <c r="U195" s="298"/>
      <c r="V195" s="298"/>
      <c r="W195" s="298"/>
      <c r="X195" s="502">
        <v>3</v>
      </c>
      <c r="Y195" s="803" t="s">
        <v>1411</v>
      </c>
      <c r="AE195" s="590">
        <v>1</v>
      </c>
      <c r="AF195" s="412" t="str">
        <f>項目入力!M10</f>
        <v>直進</v>
      </c>
      <c r="AG195" s="741">
        <f>SUMPRODUCT((事故データ!$AQ$4:$AQ$364=$AF195)*(事故データ!$V$4:$V$364=1))</f>
        <v>2</v>
      </c>
      <c r="AH195" s="859">
        <f>AM195+AR195+AW195+BB195+BG195+BL195+BQ195+BV195</f>
        <v>1</v>
      </c>
      <c r="AI195" s="859">
        <f>AN195+AS195+AX195+BC195+BH195+BM195+BR195+BW195</f>
        <v>1</v>
      </c>
      <c r="AJ195" s="860">
        <f t="shared" ref="AJ195:AK210" si="55">AO195+AT195+AY195+BD195+BI195+BN195+BS195+BX195</f>
        <v>1</v>
      </c>
      <c r="AK195" s="861">
        <f t="shared" si="55"/>
        <v>0</v>
      </c>
      <c r="AL195" s="862">
        <f>SUMPRODUCT((事故データ!$AQ$4:$AQ$364=$AF195)*(事故データ!$AH$4:$AH$364=AL$192)*(事故データ!$V$4:$V$364=1))</f>
        <v>0</v>
      </c>
      <c r="AM195" s="863">
        <f>SUMPRODUCT((事故データ!$AQ$4:$AQ$364=$AF195)*(事故データ!$AH$4:$AH$364=AL$192)*(事故データ!$AK$4:$AK$364=1)*(事故データ!$V$4:$V$364=1))</f>
        <v>0</v>
      </c>
      <c r="AN195" s="859">
        <f>SUMPRODUCT((事故データ!$AQ$4:$AQ$364=$AF195)*(事故データ!$AH$4:$AH$364=AL$192)*(事故データ!$AK$4:$AK$364=2)*(事故データ!$V$4:$V$364=1))</f>
        <v>0</v>
      </c>
      <c r="AO195" s="860">
        <f>SUMPRODUCT((事故データ!$AQ$4:$AQ$364=$AF195)*(事故データ!$AH$4:$AH$364=AL$192)*(事故データ!$AW$4:$AW$364=1)*(事故データ!$V$4:$V$364=1))</f>
        <v>0</v>
      </c>
      <c r="AP195" s="861">
        <f>SUMPRODUCT((事故データ!$AQ$4:$AQ$364=$AF195)*(事故データ!$AH$4:$AH$364=AL$192)*(事故データ!$AX$4:$AX$364=1)*(事故データ!$V$4:$V$364=1))</f>
        <v>0</v>
      </c>
      <c r="AQ195" s="862">
        <f>SUMPRODUCT((事故データ!$AQ$4:$AQ$364=$AF195)*(事故データ!$AH$4:$AH$364=AQ$192)*(事故データ!$V$4:$V$364=1))</f>
        <v>0</v>
      </c>
      <c r="AR195" s="863">
        <f>SUMPRODUCT((事故データ!$AQ$4:$AQ$364=$AF195)*(事故データ!$AH$4:$AH$364=AQ$192)*(事故データ!$AK$4:$AK$364=1)*(事故データ!$V$4:$V$364=1))</f>
        <v>0</v>
      </c>
      <c r="AS195" s="859">
        <f>SUMPRODUCT((事故データ!$AQ$4:$AQ$364=$AF195)*(事故データ!$AH$4:$AH$364=AQ$192)*(事故データ!$AK$4:$AK$364=2)*(事故データ!$V$4:$V$364=1))</f>
        <v>0</v>
      </c>
      <c r="AT195" s="860">
        <f>SUMPRODUCT((事故データ!$AQ$4:$AQ$364=$AF195)*(事故データ!$AH$4:$AH$364=AQ$192)*(事故データ!$AW$4:$AW$364=1)*(事故データ!$V$4:$V$364=1))</f>
        <v>0</v>
      </c>
      <c r="AU195" s="861">
        <f>SUMPRODUCT((事故データ!$AQ$4:$AQ$364=$AF195)*(事故データ!$AH$4:$AH$364=AQ$192)*(事故データ!$AX$4:$AX$364=1)*(事故データ!$V$4:$V$364=1))</f>
        <v>0</v>
      </c>
      <c r="AV195" s="741">
        <f>SUMPRODUCT((事故データ!$AQ$4:$AQ$364=$AF195)*(事故データ!$AH$4:$AH$364=AV$192)*(事故データ!$V$4:$V$364=1))</f>
        <v>1</v>
      </c>
      <c r="AW195" s="859">
        <f>SUMPRODUCT((事故データ!$AQ$4:$AQ$364=$AF195)*(事故データ!$AH$4:$AH$364=AV$192)*(事故データ!$AK$4:$AK$364=1)*(事故データ!$V$4:$V$364=1))</f>
        <v>0</v>
      </c>
      <c r="AX195" s="859">
        <f>SUMPRODUCT((事故データ!$AQ$4:$AQ$364=$AF195)*(事故データ!$AH$4:$AH$364=AV$192)*(事故データ!$AK$4:$AK$364=2)*(事故データ!$V$4:$V$364=1))</f>
        <v>1</v>
      </c>
      <c r="AY195" s="860">
        <f>SUMPRODUCT((事故データ!$AQ$4:$AQ$364=$AF195)*(事故データ!$AH$4:$AH$364=AV$192)*(事故データ!$AW$4:$AW$364=1)*(事故データ!$V$4:$V$364=1))</f>
        <v>0</v>
      </c>
      <c r="AZ195" s="861">
        <f>SUMPRODUCT((事故データ!$AQ$4:$AQ$364=$AF195)*(事故データ!$AH$4:$AH$364=AV$192)*(事故データ!$AX$4:$AX$364=1)*(事故データ!$V$4:$V$364=1))</f>
        <v>0</v>
      </c>
      <c r="BA195" s="862">
        <f>SUMPRODUCT((事故データ!$AQ$4:$AQ$364=$AF195)*(事故データ!$AH$4:$AH$364=BA$192)*(事故データ!$V$4:$V$364=1))</f>
        <v>1</v>
      </c>
      <c r="BB195" s="863">
        <f>SUMPRODUCT((事故データ!$AQ$4:$AQ$364=$AF195)*(事故データ!$AH$4:$AH$364=BA$192)*(事故データ!$AK$4:$AK$364=1)*(事故データ!$V$4:$V$364=1))</f>
        <v>1</v>
      </c>
      <c r="BC195" s="859">
        <f>SUMPRODUCT((事故データ!$AQ$4:$AQ$364=$AF195)*(事故データ!$AH$4:$AH$364=BA$192)*(事故データ!$AK$4:$AK$364=2)*(事故データ!$V$4:$V$364=1))</f>
        <v>0</v>
      </c>
      <c r="BD195" s="860">
        <f>SUMPRODUCT((事故データ!$AQ$4:$AQ$364=$AF195)*(事故データ!$AH$4:$AH$364=BA$192)*(事故データ!$AW$4:$AW$364=1)*(事故データ!$V$4:$V$364=1))</f>
        <v>1</v>
      </c>
      <c r="BE195" s="861">
        <f>SUMPRODUCT((事故データ!$AQ$4:$AQ$364=$AF195)*(事故データ!$AH$4:$AH$364=BA$192)*(事故データ!$AX$4:$AX$364=1)*(事故データ!$V$4:$V$364=1))</f>
        <v>0</v>
      </c>
      <c r="BF195" s="862">
        <f>SUMPRODUCT((事故データ!$AQ$4:$AQ$364=$AF195)*(事故データ!$AH$4:$AH$364=BF$192)*(事故データ!$V$4:$V$364=1))</f>
        <v>0</v>
      </c>
      <c r="BG195" s="863">
        <f>SUMPRODUCT((事故データ!$AQ$4:$AQ$364=$AF195)*(事故データ!$AH$4:$AH$364=BF$192)*(事故データ!$AK$4:$AK$364=1)*(事故データ!$V$4:$V$364=1))</f>
        <v>0</v>
      </c>
      <c r="BH195" s="864">
        <f>SUMPRODUCT((事故データ!$AQ$4:$AQ$364=$AF195)*(事故データ!$AH$4:$AH$364=BF$192)*(事故データ!$AK$4:$AK$364=2)*(事故データ!$V$4:$V$364=1))</f>
        <v>0</v>
      </c>
      <c r="BI195" s="865">
        <f>SUMPRODUCT((事故データ!$AQ$4:$AQ$364=$AF195)*(事故データ!$AH$4:$AH$364=BF$192)*(事故データ!$AW$4:$AW$364=1)*(事故データ!$V$4:$V$364=1))</f>
        <v>0</v>
      </c>
      <c r="BJ195" s="866">
        <f>SUMPRODUCT((事故データ!$AQ$4:$AQ$364=$AF195)*(事故データ!$AH$4:$AH$364=BF$192)*(事故データ!$AX$4:$AX$364=1)*(事故データ!$V$4:$V$364=1))</f>
        <v>0</v>
      </c>
      <c r="BK195" s="862">
        <f>SUMPRODUCT((事故データ!$AQ$4:$AQ$364=$AF195)*(事故データ!$AH$4:$AH$364=BK$192)*(事故データ!$V$4:$V$364=1))</f>
        <v>0</v>
      </c>
      <c r="BL195" s="863">
        <f>SUMPRODUCT((事故データ!$AQ$4:$AQ$364=$AF195)*(事故データ!$AH$4:$AH$364=BK$192)*(事故データ!$AK$4:$AK$364=1)*(事故データ!$V$4:$V$364=1))</f>
        <v>0</v>
      </c>
      <c r="BM195" s="864">
        <f>SUMPRODUCT((事故データ!$AQ$4:$AQ$364=$AF195)*(事故データ!$AH$4:$AH$364=BK$192)*(事故データ!$AK$4:$AK$364=2)*(事故データ!$V$4:$V$364=1))</f>
        <v>0</v>
      </c>
      <c r="BN195" s="865">
        <f>SUMPRODUCT((事故データ!$AQ$4:$AQ$364=$AF195)*(事故データ!$AH$4:$AH$364=BK$192)*(事故データ!$AW$4:$AW$364=1)*(事故データ!$V$4:$V$364=1))</f>
        <v>0</v>
      </c>
      <c r="BO195" s="866">
        <f>SUMPRODUCT((事故データ!$AQ$4:$AQ$364=$AF195)*(事故データ!$AH$4:$AH$364=BK$192)*(事故データ!$AX$4:$AX$364=1)*(事故データ!$V$4:$V$364=1))</f>
        <v>0</v>
      </c>
      <c r="BP195" s="862">
        <f>SUMPRODUCT((事故データ!$AQ$4:$AQ$364=$AF195)*(事故データ!$AH$4:$AH$364=BP$192)*(事故データ!$V$4:$V$364=1))</f>
        <v>0</v>
      </c>
      <c r="BQ195" s="863">
        <f>SUMPRODUCT((事故データ!$AQ$4:$AQ$364=$AF195)*(事故データ!$AH$4:$AH$364=BP$192)*(事故データ!$AK$4:$AK$364=1)*(事故データ!$V$4:$V$364=1))</f>
        <v>0</v>
      </c>
      <c r="BR195" s="864">
        <f>SUMPRODUCT((事故データ!$AQ$4:$AQ$364=$AF195)*(事故データ!$AH$4:$AH$364=BP$192)*(事故データ!$AK$4:$AK$364=2)*(事故データ!$V$4:$V$364=1))</f>
        <v>0</v>
      </c>
      <c r="BS195" s="865">
        <f>SUMPRODUCT((事故データ!$AQ$4:$AQ$364=$AF195)*(事故データ!$AH$4:$AH$364=BP$192)*(事故データ!$AW$4:$AW$364=1)*(事故データ!$V$4:$V$364=1))</f>
        <v>0</v>
      </c>
      <c r="BT195" s="866">
        <f>SUMPRODUCT((事故データ!$AQ$4:$AQ$364=$AF195)*(事故データ!$AH$4:$AH$364=BP$192)*(事故データ!$AX$4:$AX$364=1)*(事故データ!$V$4:$V$364=1))</f>
        <v>0</v>
      </c>
      <c r="BU195" s="862">
        <f>SUMPRODUCT((事故データ!$AQ$4:$AQ$364=$AF195)*(事故データ!$AH$4:$AH$364=BU$192)*(事故データ!$V$4:$V$364=1))</f>
        <v>0</v>
      </c>
      <c r="BV195" s="863">
        <f>SUMPRODUCT((事故データ!$AQ$4:$AQ$364=$AF195)*(事故データ!$AH$4:$AH$364=BU$192)*(事故データ!$AK$4:$AK$364=1)*(事故データ!$V$4:$V$364=1))</f>
        <v>0</v>
      </c>
      <c r="BW195" s="864">
        <f>SUMPRODUCT((事故データ!$AQ$4:$AQ$364=$AF195)*(事故データ!$AH$4:$AH$364=BU$192)*(事故データ!$AK$4:$AK$364=2)*(事故データ!$V$4:$V$364=1))</f>
        <v>0</v>
      </c>
      <c r="BX195" s="865">
        <f>SUMPRODUCT((事故データ!$AQ$4:$AQ$364=$AF195)*(事故データ!$AH$4:$AH$364=BU$192)*(事故データ!$AW$4:$AW$364=1)*(事故データ!$V$4:$V$364=1))</f>
        <v>0</v>
      </c>
      <c r="BY195" s="866">
        <f>SUMPRODUCT((事故データ!$AQ$4:$AQ$364=$AF195)*(事故データ!$AH$4:$AH$364=BU$192)*(事故データ!$AX$4:$AX$364=1)*(事故データ!$V$4:$V$364=1))</f>
        <v>0</v>
      </c>
      <c r="BZ195" s="882"/>
      <c r="CA195" s="745" t="str">
        <f>項目入力!AA10</f>
        <v>前部左角</v>
      </c>
      <c r="CB195" s="411">
        <f ca="1">SUMPRODUCT((事故データ!$AQ$4:$AQ$364=CA$192)*(事故データ!$AT$4:$AT$364=$CA195)*(事故データ!$AH$4:$AH$364=CC$190)*(事故データ!$V$4:$V$364=1))</f>
        <v>0</v>
      </c>
      <c r="CC195" s="858">
        <f ca="1">SUMPRODUCT((事故データ!$O$4:$O$364=$C$129)*(事故データ!$AQ$4:$AQ$364=CA$192)*(事故データ!$AT$4:$AT$364=$CA195)*(事故データ!$AW$4:$AW$364=1)*(事故データ!$AH$4:$AH$364=CC$190)*(事故データ!$V$4:$V$364=1))</f>
        <v>0</v>
      </c>
      <c r="CD195" s="298"/>
      <c r="CE195" s="308">
        <f ca="1">CB195</f>
        <v>0</v>
      </c>
      <c r="CF195" s="298"/>
      <c r="CG195" s="304"/>
      <c r="CH195" s="298"/>
      <c r="CI195" s="298"/>
      <c r="CJ195" s="298"/>
      <c r="CK195" s="502">
        <v>2</v>
      </c>
      <c r="CL195" s="802" t="s">
        <v>1408</v>
      </c>
      <c r="CM195" s="515">
        <v>6</v>
      </c>
      <c r="CN195" s="515" t="s">
        <v>1383</v>
      </c>
      <c r="CO195" s="515"/>
      <c r="CP195" s="899"/>
    </row>
    <row r="196" spans="1:94">
      <c r="A196" s="325"/>
      <c r="B196" s="590">
        <v>3</v>
      </c>
      <c r="C196" s="355" t="str">
        <f>項目入力!M12</f>
        <v>左折</v>
      </c>
      <c r="D196" s="536">
        <f t="shared" si="46"/>
        <v>3</v>
      </c>
      <c r="E196" s="746">
        <f>SUMPRODUCT((事故データ!$AQ$4:$AQ$364=$C196)*(事故データ!$AH$4:$AH$364=E$192)*(事故データ!$V$4:$V$364=1))</f>
        <v>1</v>
      </c>
      <c r="F196" s="747">
        <f>SUMPRODUCT((事故データ!$AQ$4:$AQ$364=$C196)*(事故データ!$AH$4:$AH$364=F$192)*(事故データ!$V$4:$V$364=1))</f>
        <v>1</v>
      </c>
      <c r="G196" s="747">
        <f>SUMPRODUCT((事故データ!$AQ$4:$AQ$364=$C196)*(事故データ!$AH$4:$AH$364=G$192)*(事故データ!$V$4:$V$364=1))</f>
        <v>1</v>
      </c>
      <c r="H196" s="747">
        <f>SUMPRODUCT((事故データ!$AQ$4:$AQ$364=$C196)*(事故データ!$AH$4:$AH$364=H$192)*(事故データ!$V$4:$V$364=1))</f>
        <v>0</v>
      </c>
      <c r="I196" s="808">
        <f>SUMPRODUCT((事故データ!$AQ$4:$AQ$364=$C196)*(事故データ!$AH$4:$AH$364=I$192)*(事故データ!$V$4:$V$364=1))</f>
        <v>0</v>
      </c>
      <c r="J196" s="808">
        <f>SUMPRODUCT((事故データ!$AQ$4:$AQ$364=$C196)*(事故データ!$AH$4:$AH$364=J$192)*(事故データ!$V$4:$V$364=1))</f>
        <v>0</v>
      </c>
      <c r="K196" s="808">
        <f>SUMPRODUCT((事故データ!$AQ$4:$AQ$364=$C196)*(事故データ!$AH$4:$AH$364=K$192)*(事故データ!$V$4:$V$364=1))</f>
        <v>0</v>
      </c>
      <c r="L196" s="748">
        <f>SUMPRODUCT((事故データ!$AQ$4:$AQ$364=$C196)*(事故データ!$AH$4:$AH$364=L$192)*(事故データ!$V$4:$V$364=1))</f>
        <v>0</v>
      </c>
      <c r="M196" s="882">
        <f>SUMPRODUCT((事故データ!$AQ$4:$AQ$364=$C196)*(事故データ!$AW$4:$AW$364=1)*(事故データ!$V$4:$V$364=1))</f>
        <v>2</v>
      </c>
      <c r="N196" s="749" t="str">
        <f t="shared" si="54"/>
        <v>前部右角</v>
      </c>
      <c r="O196" s="422">
        <f ca="1">SUMPRODUCT((事故データ!$AQ$4:$AQ$364=N$192)*(事故データ!$AT$4:$AT$364=$N196)*(事故データ!$AH$4:$AH$364=P$190)*(事故データ!$V$4:$V$364=1))</f>
        <v>0</v>
      </c>
      <c r="P196" s="858">
        <f ca="1">SUMPRODUCT((事故データ!$O$4:$O$364=$C$129)*(事故データ!$AQ$4:$AQ$364=N$192)*(事故データ!$AT$4:$AT$364=$N196)*(事故データ!$AW$4:$AW$364=1)*(事故データ!$AH$4:$AH$364=P$190)*(事故データ!$V$4:$V$364=1))</f>
        <v>0</v>
      </c>
      <c r="Q196" s="298"/>
      <c r="R196" s="305"/>
      <c r="S196" s="298"/>
      <c r="T196" s="304"/>
      <c r="U196" s="298"/>
      <c r="V196" s="298"/>
      <c r="W196" s="298"/>
      <c r="X196" s="502">
        <v>5</v>
      </c>
      <c r="Y196" s="804" t="s">
        <v>1412</v>
      </c>
      <c r="AE196" s="590">
        <v>2</v>
      </c>
      <c r="AF196" s="355" t="str">
        <f>項目入力!M11</f>
        <v>右折</v>
      </c>
      <c r="AG196" s="536">
        <f>SUMPRODUCT((事故データ!$AQ$4:$AQ$364=$AF196)*(事故データ!$V$4:$V$364=1))</f>
        <v>0</v>
      </c>
      <c r="AH196" s="900">
        <f t="shared" ref="AH196:AH238" si="56">AM196+AR196+AW196+BB196+BG196+BL196+BQ196+BV196</f>
        <v>0</v>
      </c>
      <c r="AI196" s="900">
        <f t="shared" ref="AI196:AI238" si="57">AN196+AS196+AX196+BC196+BH196+BM196+BR196+BW196</f>
        <v>0</v>
      </c>
      <c r="AJ196" s="871">
        <f t="shared" si="55"/>
        <v>0</v>
      </c>
      <c r="AK196" s="537">
        <f t="shared" si="55"/>
        <v>0</v>
      </c>
      <c r="AL196" s="872">
        <f>SUMPRODUCT((事故データ!$AQ$4:$AQ$364=$AF196)*(事故データ!$AH$4:$AH$364=AL$192)*(事故データ!$V$4:$V$364=1))</f>
        <v>0</v>
      </c>
      <c r="AM196" s="901">
        <f>SUMPRODUCT((事故データ!$AQ$4:$AQ$364=$AF196)*(事故データ!$AH$4:$AH$364=AL$192)*(事故データ!$AK$4:$AK$364=1)*(事故データ!$V$4:$V$364=1))</f>
        <v>0</v>
      </c>
      <c r="AN196" s="900">
        <f>SUMPRODUCT((事故データ!$AQ$4:$AQ$364=$AF196)*(事故データ!$AH$4:$AH$364=AL$192)*(事故データ!$AK$4:$AK$364=2)*(事故データ!$V$4:$V$364=1))</f>
        <v>0</v>
      </c>
      <c r="AO196" s="871">
        <f>SUMPRODUCT((事故データ!$AQ$4:$AQ$364=$AF196)*(事故データ!$AH$4:$AH$364=AL$192)*(事故データ!$AW$4:$AW$364=1)*(事故データ!$V$4:$V$364=1))</f>
        <v>0</v>
      </c>
      <c r="AP196" s="537">
        <f>SUMPRODUCT((事故データ!$AQ$4:$AQ$364=$AF196)*(事故データ!$AH$4:$AH$364=AL$192)*(事故データ!$AX$4:$AX$364=1)*(事故データ!$V$4:$V$364=1))</f>
        <v>0</v>
      </c>
      <c r="AQ196" s="872">
        <f>SUMPRODUCT((事故データ!$AQ$4:$AQ$364=$AF196)*(事故データ!$AH$4:$AH$364=AQ$192)*(事故データ!$V$4:$V$364=1))</f>
        <v>0</v>
      </c>
      <c r="AR196" s="901">
        <f>SUMPRODUCT((事故データ!$AQ$4:$AQ$364=$AF196)*(事故データ!$AH$4:$AH$364=AQ$192)*(事故データ!$AK$4:$AK$364=1)*(事故データ!$V$4:$V$364=1))</f>
        <v>0</v>
      </c>
      <c r="AS196" s="900">
        <f>SUMPRODUCT((事故データ!$AQ$4:$AQ$364=$AF196)*(事故データ!$AH$4:$AH$364=AQ$192)*(事故データ!$AK$4:$AK$364=2)*(事故データ!$V$4:$V$364=1))</f>
        <v>0</v>
      </c>
      <c r="AT196" s="871">
        <f>SUMPRODUCT((事故データ!$AQ$4:$AQ$364=$AF196)*(事故データ!$AH$4:$AH$364=AQ$192)*(事故データ!$AW$4:$AW$364=1)*(事故データ!$V$4:$V$364=1))</f>
        <v>0</v>
      </c>
      <c r="AU196" s="537">
        <f>SUMPRODUCT((事故データ!$AQ$4:$AQ$364=$AF196)*(事故データ!$AH$4:$AH$364=AQ$192)*(事故データ!$AX$4:$AX$364=1)*(事故データ!$V$4:$V$364=1))</f>
        <v>0</v>
      </c>
      <c r="AV196" s="536">
        <f>SUMPRODUCT((事故データ!$AQ$4:$AQ$364=$AF196)*(事故データ!$AH$4:$AH$364=AV$192)*(事故データ!$V$4:$V$364=1))</f>
        <v>0</v>
      </c>
      <c r="AW196" s="900">
        <f>SUMPRODUCT((事故データ!$AQ$4:$AQ$364=$AF196)*(事故データ!$AH$4:$AH$364=AV$192)*(事故データ!$AK$4:$AK$364=1)*(事故データ!$V$4:$V$364=1))</f>
        <v>0</v>
      </c>
      <c r="AX196" s="900">
        <f>SUMPRODUCT((事故データ!$AQ$4:$AQ$364=$AF196)*(事故データ!$AH$4:$AH$364=AV$192)*(事故データ!$AK$4:$AK$364=2)*(事故データ!$V$4:$V$364=1))</f>
        <v>0</v>
      </c>
      <c r="AY196" s="871">
        <f>SUMPRODUCT((事故データ!$AQ$4:$AQ$364=$AF196)*(事故データ!$AH$4:$AH$364=AV$192)*(事故データ!$AW$4:$AW$364=1)*(事故データ!$V$4:$V$364=1))</f>
        <v>0</v>
      </c>
      <c r="AZ196" s="537">
        <f>SUMPRODUCT((事故データ!$AQ$4:$AQ$364=$AF196)*(事故データ!$AH$4:$AH$364=AV$192)*(事故データ!$AX$4:$AX$364=1)*(事故データ!$V$4:$V$364=1))</f>
        <v>0</v>
      </c>
      <c r="BA196" s="872">
        <f>SUMPRODUCT((事故データ!$AQ$4:$AQ$364=$AF196)*(事故データ!$AH$4:$AH$364=BA$192)*(事故データ!$V$4:$V$364=1))</f>
        <v>0</v>
      </c>
      <c r="BB196" s="901">
        <f>SUMPRODUCT((事故データ!$AQ$4:$AQ$364=$AF196)*(事故データ!$AH$4:$AH$364=BA$192)*(事故データ!$AK$4:$AK$364=1)*(事故データ!$V$4:$V$364=1))</f>
        <v>0</v>
      </c>
      <c r="BC196" s="900">
        <f>SUMPRODUCT((事故データ!$AQ$4:$AQ$364=$AF196)*(事故データ!$AH$4:$AH$364=BA$192)*(事故データ!$AK$4:$AK$364=2)*(事故データ!$V$4:$V$364=1))</f>
        <v>0</v>
      </c>
      <c r="BD196" s="871">
        <f>SUMPRODUCT((事故データ!$AQ$4:$AQ$364=$AF196)*(事故データ!$AH$4:$AH$364=BA$192)*(事故データ!$AW$4:$AW$364=1)*(事故データ!$V$4:$V$364=1))</f>
        <v>0</v>
      </c>
      <c r="BE196" s="537">
        <f>SUMPRODUCT((事故データ!$AQ$4:$AQ$364=$AF196)*(事故データ!$AH$4:$AH$364=BA$192)*(事故データ!$AX$4:$AX$364=1)*(事故データ!$V$4:$V$364=1))</f>
        <v>0</v>
      </c>
      <c r="BF196" s="872">
        <f>SUMPRODUCT((事故データ!$AQ$4:$AQ$364=$AF196)*(事故データ!$AH$4:$AH$364=BF$192)*(事故データ!$V$4:$V$364=1))</f>
        <v>0</v>
      </c>
      <c r="BG196" s="901">
        <f>SUMPRODUCT((事故データ!$AQ$4:$AQ$364=$AF196)*(事故データ!$AH$4:$AH$364=BF$192)*(事故データ!$AK$4:$AK$364=1)*(事故データ!$V$4:$V$364=1))</f>
        <v>0</v>
      </c>
      <c r="BH196" s="877">
        <f>SUMPRODUCT((事故データ!$AQ$4:$AQ$364=$AF196)*(事故データ!$AH$4:$AH$364=BF$192)*(事故データ!$AK$4:$AK$364=2)*(事故データ!$V$4:$V$364=1))</f>
        <v>0</v>
      </c>
      <c r="BI196" s="875">
        <f>SUMPRODUCT((事故データ!$AQ$4:$AQ$364=$AF196)*(事故データ!$AH$4:$AH$364=BF$192)*(事故データ!$AW$4:$AW$364=1)*(事故データ!$V$4:$V$364=1))</f>
        <v>0</v>
      </c>
      <c r="BJ196" s="876">
        <f>SUMPRODUCT((事故データ!$AQ$4:$AQ$364=$AF196)*(事故データ!$AH$4:$AH$364=BF$192)*(事故データ!$AX$4:$AX$364=1)*(事故データ!$V$4:$V$364=1))</f>
        <v>0</v>
      </c>
      <c r="BK196" s="872">
        <f>SUMPRODUCT((事故データ!$AQ$4:$AQ$364=$AF196)*(事故データ!$AH$4:$AH$364=BK$192)*(事故データ!$V$4:$V$364=1))</f>
        <v>0</v>
      </c>
      <c r="BL196" s="901">
        <f>SUMPRODUCT((事故データ!$AQ$4:$AQ$364=$AF196)*(事故データ!$AH$4:$AH$364=BK$192)*(事故データ!$AK$4:$AK$364=1)*(事故データ!$V$4:$V$364=1))</f>
        <v>0</v>
      </c>
      <c r="BM196" s="877">
        <f>SUMPRODUCT((事故データ!$AQ$4:$AQ$364=$AF196)*(事故データ!$AH$4:$AH$364=BK$192)*(事故データ!$AK$4:$AK$364=2)*(事故データ!$V$4:$V$364=1))</f>
        <v>0</v>
      </c>
      <c r="BN196" s="875">
        <f>SUMPRODUCT((事故データ!$AQ$4:$AQ$364=$AF196)*(事故データ!$AH$4:$AH$364=BK$192)*(事故データ!$AW$4:$AW$364=1)*(事故データ!$V$4:$V$364=1))</f>
        <v>0</v>
      </c>
      <c r="BO196" s="876">
        <f>SUMPRODUCT((事故データ!$AQ$4:$AQ$364=$AF196)*(事故データ!$AH$4:$AH$364=BK$192)*(事故データ!$AX$4:$AX$364=1)*(事故データ!$V$4:$V$364=1))</f>
        <v>0</v>
      </c>
      <c r="BP196" s="872">
        <f>SUMPRODUCT((事故データ!$AQ$4:$AQ$364=$AF196)*(事故データ!$AH$4:$AH$364=BP$192)*(事故データ!$V$4:$V$364=1))</f>
        <v>0</v>
      </c>
      <c r="BQ196" s="901">
        <f>SUMPRODUCT((事故データ!$AQ$4:$AQ$364=$AF196)*(事故データ!$AH$4:$AH$364=BP$192)*(事故データ!$AK$4:$AK$364=1)*(事故データ!$V$4:$V$364=1))</f>
        <v>0</v>
      </c>
      <c r="BR196" s="877">
        <f>SUMPRODUCT((事故データ!$AQ$4:$AQ$364=$AF196)*(事故データ!$AH$4:$AH$364=BP$192)*(事故データ!$AK$4:$AK$364=2)*(事故データ!$V$4:$V$364=1))</f>
        <v>0</v>
      </c>
      <c r="BS196" s="875">
        <f>SUMPRODUCT((事故データ!$AQ$4:$AQ$364=$AF196)*(事故データ!$AH$4:$AH$364=BP$192)*(事故データ!$AW$4:$AW$364=1)*(事故データ!$V$4:$V$364=1))</f>
        <v>0</v>
      </c>
      <c r="BT196" s="876">
        <f>SUMPRODUCT((事故データ!$AQ$4:$AQ$364=$AF196)*(事故データ!$AH$4:$AH$364=BP$192)*(事故データ!$AX$4:$AX$364=1)*(事故データ!$V$4:$V$364=1))</f>
        <v>0</v>
      </c>
      <c r="BU196" s="872">
        <f>SUMPRODUCT((事故データ!$AQ$4:$AQ$364=$AF196)*(事故データ!$AH$4:$AH$364=BU$192)*(事故データ!$V$4:$V$364=1))</f>
        <v>0</v>
      </c>
      <c r="BV196" s="901">
        <f>SUMPRODUCT((事故データ!$AQ$4:$AQ$364=$AF196)*(事故データ!$AH$4:$AH$364=BU$192)*(事故データ!$AK$4:$AK$364=1)*(事故データ!$V$4:$V$364=1))</f>
        <v>0</v>
      </c>
      <c r="BW196" s="877">
        <f>SUMPRODUCT((事故データ!$AQ$4:$AQ$364=$AF196)*(事故データ!$AH$4:$AH$364=BU$192)*(事故データ!$AK$4:$AK$364=2)*(事故データ!$V$4:$V$364=1))</f>
        <v>0</v>
      </c>
      <c r="BX196" s="875">
        <f>SUMPRODUCT((事故データ!$AQ$4:$AQ$364=$AF196)*(事故データ!$AH$4:$AH$364=BU$192)*(事故データ!$AW$4:$AW$364=1)*(事故データ!$V$4:$V$364=1))</f>
        <v>0</v>
      </c>
      <c r="BY196" s="876">
        <f>SUMPRODUCT((事故データ!$AQ$4:$AQ$364=$AF196)*(事故データ!$AH$4:$AH$364=BU$192)*(事故データ!$AX$4:$AX$364=1)*(事故データ!$V$4:$V$364=1))</f>
        <v>0</v>
      </c>
      <c r="BZ196" s="882"/>
      <c r="CA196" s="749" t="str">
        <f>項目入力!AA11</f>
        <v>前部</v>
      </c>
      <c r="CB196" s="422">
        <f ca="1">SUMPRODUCT((事故データ!$AQ$4:$AQ$364=CA$192)*(事故データ!$AT$4:$AT$364=$CA196)*(事故データ!$AH$4:$AH$364=CC$190)*(事故データ!$V$4:$V$364=1))</f>
        <v>0</v>
      </c>
      <c r="CC196" s="858">
        <f ca="1">SUMPRODUCT((事故データ!$O$4:$O$364=$C$129)*(事故データ!$AQ$4:$AQ$364=CA$192)*(事故データ!$AT$4:$AT$364=$CA196)*(事故データ!$AW$4:$AW$364=1)*(事故データ!$AH$4:$AH$364=CC$190)*(事故データ!$V$4:$V$364=1))</f>
        <v>0</v>
      </c>
      <c r="CD196" s="298"/>
      <c r="CE196" s="308">
        <f ca="1">CB201</f>
        <v>0</v>
      </c>
      <c r="CF196" s="298"/>
      <c r="CG196" s="307">
        <f ca="1">CB204</f>
        <v>1</v>
      </c>
      <c r="CH196" s="298"/>
      <c r="CI196" s="298"/>
      <c r="CJ196" s="298"/>
      <c r="CK196" s="502">
        <v>3</v>
      </c>
      <c r="CL196" s="803" t="s">
        <v>1411</v>
      </c>
      <c r="CM196" s="515">
        <v>7</v>
      </c>
      <c r="CN196" s="515" t="s">
        <v>1327</v>
      </c>
      <c r="CO196" s="515"/>
      <c r="CP196" s="902"/>
    </row>
    <row r="197" spans="1:94">
      <c r="A197" s="325"/>
      <c r="B197" s="590">
        <v>4</v>
      </c>
      <c r="C197" s="355" t="str">
        <f>項目入力!M13</f>
        <v>左折大回り</v>
      </c>
      <c r="D197" s="536">
        <f t="shared" si="46"/>
        <v>0</v>
      </c>
      <c r="E197" s="746">
        <f>SUMPRODUCT((事故データ!$AQ$4:$AQ$364=$C197)*(事故データ!$AH$4:$AH$364=E$192)*(事故データ!$V$4:$V$364=1))</f>
        <v>0</v>
      </c>
      <c r="F197" s="747">
        <f>SUMPRODUCT((事故データ!$AQ$4:$AQ$364=$C197)*(事故データ!$AH$4:$AH$364=F$192)*(事故データ!$V$4:$V$364=1))</f>
        <v>0</v>
      </c>
      <c r="G197" s="747">
        <f>SUMPRODUCT((事故データ!$AQ$4:$AQ$364=$C197)*(事故データ!$AH$4:$AH$364=G$192)*(事故データ!$V$4:$V$364=1))</f>
        <v>0</v>
      </c>
      <c r="H197" s="747">
        <f>SUMPRODUCT((事故データ!$AQ$4:$AQ$364=$C197)*(事故データ!$AH$4:$AH$364=H$192)*(事故データ!$V$4:$V$364=1))</f>
        <v>0</v>
      </c>
      <c r="I197" s="808">
        <f>SUMPRODUCT((事故データ!$AQ$4:$AQ$364=$C197)*(事故データ!$AH$4:$AH$364=I$192)*(事故データ!$V$4:$V$364=1))</f>
        <v>0</v>
      </c>
      <c r="J197" s="808">
        <f>SUMPRODUCT((事故データ!$AQ$4:$AQ$364=$C197)*(事故データ!$AH$4:$AH$364=J$192)*(事故データ!$V$4:$V$364=1))</f>
        <v>0</v>
      </c>
      <c r="K197" s="808">
        <f>SUMPRODUCT((事故データ!$AQ$4:$AQ$364=$C197)*(事故データ!$AH$4:$AH$364=K$192)*(事故データ!$V$4:$V$364=1))</f>
        <v>0</v>
      </c>
      <c r="L197" s="748">
        <f>SUMPRODUCT((事故データ!$AQ$4:$AQ$364=$C197)*(事故データ!$AH$4:$AH$364=L$192)*(事故データ!$V$4:$V$364=1))</f>
        <v>0</v>
      </c>
      <c r="M197" s="882">
        <f>SUMPRODUCT((事故データ!$AQ$4:$AQ$364=$C197)*(事故データ!$AW$4:$AW$364=1)*(事故データ!$V$4:$V$364=1))</f>
        <v>0</v>
      </c>
      <c r="N197" s="749" t="str">
        <f t="shared" si="54"/>
        <v>後部左角</v>
      </c>
      <c r="O197" s="422">
        <f ca="1">SUMPRODUCT((事故データ!$AQ$4:$AQ$364=N$192)*(事故データ!$AT$4:$AT$364=$N197)*(事故データ!$AH$4:$AH$364=P$190)*(事故データ!$V$4:$V$364=1))</f>
        <v>0</v>
      </c>
      <c r="P197" s="858">
        <f ca="1">SUMPRODUCT((事故データ!$O$4:$O$364=$C$129)*(事故データ!$AQ$4:$AQ$364=N$192)*(事故データ!$AT$4:$AT$364=$N197)*(事故データ!$AW$4:$AW$364=1)*(事故データ!$AH$4:$AH$364=P$190)*(事故データ!$V$4:$V$364=1))</f>
        <v>0</v>
      </c>
      <c r="Q197" s="298"/>
      <c r="R197" s="308">
        <f ca="1">O201</f>
        <v>0</v>
      </c>
      <c r="S197" s="298"/>
      <c r="T197" s="307">
        <f ca="1">O204</f>
        <v>0</v>
      </c>
      <c r="U197" s="298"/>
      <c r="V197" s="298"/>
      <c r="W197" s="298"/>
      <c r="X197" s="502">
        <v>10</v>
      </c>
      <c r="Y197" s="802" t="s">
        <v>1409</v>
      </c>
      <c r="AE197" s="590">
        <v>3</v>
      </c>
      <c r="AF197" s="355" t="str">
        <f>項目入力!M12</f>
        <v>左折</v>
      </c>
      <c r="AG197" s="536">
        <f>SUMPRODUCT((事故データ!$AQ$4:$AQ$364=$AF197)*(事故データ!$V$4:$V$364=1))</f>
        <v>3</v>
      </c>
      <c r="AH197" s="870">
        <f t="shared" si="56"/>
        <v>2</v>
      </c>
      <c r="AI197" s="870">
        <f t="shared" si="57"/>
        <v>1</v>
      </c>
      <c r="AJ197" s="871">
        <f t="shared" si="55"/>
        <v>2</v>
      </c>
      <c r="AK197" s="537">
        <f t="shared" si="55"/>
        <v>0</v>
      </c>
      <c r="AL197" s="872">
        <f>SUMPRODUCT((事故データ!$AQ$4:$AQ$364=$AF197)*(事故データ!$AH$4:$AH$364=AL$192)*(事故データ!$V$4:$V$364=1))</f>
        <v>1</v>
      </c>
      <c r="AM197" s="873">
        <f>SUMPRODUCT((事故データ!$AQ$4:$AQ$364=$AF197)*(事故データ!$AH$4:$AH$364=AL$192)*(事故データ!$AK$4:$AK$364=1)*(事故データ!$V$4:$V$364=1))</f>
        <v>1</v>
      </c>
      <c r="AN197" s="870">
        <f>SUMPRODUCT((事故データ!$AQ$4:$AQ$364=$AF197)*(事故データ!$AH$4:$AH$364=AL$192)*(事故データ!$AK$4:$AK$364=2)*(事故データ!$V$4:$V$364=1))</f>
        <v>0</v>
      </c>
      <c r="AO197" s="871">
        <f>SUMPRODUCT((事故データ!$AQ$4:$AQ$364=$AF197)*(事故データ!$AH$4:$AH$364=AL$192)*(事故データ!$AW$4:$AW$364=1)*(事故データ!$V$4:$V$364=1))</f>
        <v>1</v>
      </c>
      <c r="AP197" s="537">
        <f>SUMPRODUCT((事故データ!$AQ$4:$AQ$364=$AF197)*(事故データ!$AH$4:$AH$364=AL$192)*(事故データ!$AX$4:$AX$364=1)*(事故データ!$V$4:$V$364=1))</f>
        <v>0</v>
      </c>
      <c r="AQ197" s="872">
        <f>SUMPRODUCT((事故データ!$AQ$4:$AQ$364=$AF197)*(事故データ!$AH$4:$AH$364=AQ$192)*(事故データ!$V$4:$V$364=1))</f>
        <v>1</v>
      </c>
      <c r="AR197" s="873">
        <f>SUMPRODUCT((事故データ!$AQ$4:$AQ$364=$AF197)*(事故データ!$AH$4:$AH$364=AQ$192)*(事故データ!$AK$4:$AK$364=1)*(事故データ!$V$4:$V$364=1))</f>
        <v>0</v>
      </c>
      <c r="AS197" s="870">
        <f>SUMPRODUCT((事故データ!$AQ$4:$AQ$364=$AF197)*(事故データ!$AH$4:$AH$364=AQ$192)*(事故データ!$AK$4:$AK$364=2)*(事故データ!$V$4:$V$364=1))</f>
        <v>1</v>
      </c>
      <c r="AT197" s="871">
        <f>SUMPRODUCT((事故データ!$AQ$4:$AQ$364=$AF197)*(事故データ!$AH$4:$AH$364=AQ$192)*(事故データ!$AW$4:$AW$364=1)*(事故データ!$V$4:$V$364=1))</f>
        <v>1</v>
      </c>
      <c r="AU197" s="537">
        <f>SUMPRODUCT((事故データ!$AQ$4:$AQ$364=$AF197)*(事故データ!$AH$4:$AH$364=AQ$192)*(事故データ!$AX$4:$AX$364=1)*(事故データ!$V$4:$V$364=1))</f>
        <v>0</v>
      </c>
      <c r="AV197" s="536">
        <f>SUMPRODUCT((事故データ!$AQ$4:$AQ$364=$AF197)*(事故データ!$AH$4:$AH$364=AV$192)*(事故データ!$V$4:$V$364=1))</f>
        <v>1</v>
      </c>
      <c r="AW197" s="870">
        <f>SUMPRODUCT((事故データ!$AQ$4:$AQ$364=$AF197)*(事故データ!$AH$4:$AH$364=AV$192)*(事故データ!$AK$4:$AK$364=1)*(事故データ!$V$4:$V$364=1))</f>
        <v>1</v>
      </c>
      <c r="AX197" s="870">
        <f>SUMPRODUCT((事故データ!$AQ$4:$AQ$364=$AF197)*(事故データ!$AH$4:$AH$364=AV$192)*(事故データ!$AK$4:$AK$364=2)*(事故データ!$V$4:$V$364=1))</f>
        <v>0</v>
      </c>
      <c r="AY197" s="871">
        <f>SUMPRODUCT((事故データ!$AQ$4:$AQ$364=$AF197)*(事故データ!$AH$4:$AH$364=AV$192)*(事故データ!$AW$4:$AW$364=1)*(事故データ!$V$4:$V$364=1))</f>
        <v>0</v>
      </c>
      <c r="AZ197" s="537">
        <f>SUMPRODUCT((事故データ!$AQ$4:$AQ$364=$AF197)*(事故データ!$AH$4:$AH$364=AV$192)*(事故データ!$AX$4:$AX$364=1)*(事故データ!$V$4:$V$364=1))</f>
        <v>0</v>
      </c>
      <c r="BA197" s="872">
        <f>SUMPRODUCT((事故データ!$AQ$4:$AQ$364=$AF197)*(事故データ!$AH$4:$AH$364=BA$192)*(事故データ!$V$4:$V$364=1))</f>
        <v>0</v>
      </c>
      <c r="BB197" s="873">
        <f>SUMPRODUCT((事故データ!$AQ$4:$AQ$364=$AF197)*(事故データ!$AH$4:$AH$364=BA$192)*(事故データ!$AK$4:$AK$364=1)*(事故データ!$V$4:$V$364=1))</f>
        <v>0</v>
      </c>
      <c r="BC197" s="870">
        <f>SUMPRODUCT((事故データ!$AQ$4:$AQ$364=$AF197)*(事故データ!$AH$4:$AH$364=BA$192)*(事故データ!$AK$4:$AK$364=2)*(事故データ!$V$4:$V$364=1))</f>
        <v>0</v>
      </c>
      <c r="BD197" s="871">
        <f>SUMPRODUCT((事故データ!$AQ$4:$AQ$364=$AF197)*(事故データ!$AH$4:$AH$364=BA$192)*(事故データ!$AW$4:$AW$364=1)*(事故データ!$V$4:$V$364=1))</f>
        <v>0</v>
      </c>
      <c r="BE197" s="537">
        <f>SUMPRODUCT((事故データ!$AQ$4:$AQ$364=$AF197)*(事故データ!$AH$4:$AH$364=BA$192)*(事故データ!$AX$4:$AX$364=1)*(事故データ!$V$4:$V$364=1))</f>
        <v>0</v>
      </c>
      <c r="BF197" s="872">
        <f>SUMPRODUCT((事故データ!$AQ$4:$AQ$364=$AF197)*(事故データ!$AH$4:$AH$364=BF$192)*(事故データ!$V$4:$V$364=1))</f>
        <v>0</v>
      </c>
      <c r="BG197" s="873">
        <f>SUMPRODUCT((事故データ!$AQ$4:$AQ$364=$AF197)*(事故データ!$AH$4:$AH$364=BF$192)*(事故データ!$AK$4:$AK$364=1)*(事故データ!$V$4:$V$364=1))</f>
        <v>0</v>
      </c>
      <c r="BH197" s="874">
        <f>SUMPRODUCT((事故データ!$AQ$4:$AQ$364=$AF197)*(事故データ!$AH$4:$AH$364=BF$192)*(事故データ!$AK$4:$AK$364=2)*(事故データ!$V$4:$V$364=1))</f>
        <v>0</v>
      </c>
      <c r="BI197" s="875">
        <f>SUMPRODUCT((事故データ!$AQ$4:$AQ$364=$AF197)*(事故データ!$AH$4:$AH$364=BF$192)*(事故データ!$AW$4:$AW$364=1)*(事故データ!$V$4:$V$364=1))</f>
        <v>0</v>
      </c>
      <c r="BJ197" s="876">
        <f>SUMPRODUCT((事故データ!$AQ$4:$AQ$364=$AF197)*(事故データ!$AH$4:$AH$364=BF$192)*(事故データ!$AX$4:$AX$364=1)*(事故データ!$V$4:$V$364=1))</f>
        <v>0</v>
      </c>
      <c r="BK197" s="872">
        <f>SUMPRODUCT((事故データ!$AQ$4:$AQ$364=$AF197)*(事故データ!$AH$4:$AH$364=BK$192)*(事故データ!$V$4:$V$364=1))</f>
        <v>0</v>
      </c>
      <c r="BL197" s="873">
        <f>SUMPRODUCT((事故データ!$AQ$4:$AQ$364=$AF197)*(事故データ!$AH$4:$AH$364=BK$192)*(事故データ!$AK$4:$AK$364=1)*(事故データ!$V$4:$V$364=1))</f>
        <v>0</v>
      </c>
      <c r="BM197" s="874">
        <f>SUMPRODUCT((事故データ!$AQ$4:$AQ$364=$AF197)*(事故データ!$AH$4:$AH$364=BK$192)*(事故データ!$AK$4:$AK$364=2)*(事故データ!$V$4:$V$364=1))</f>
        <v>0</v>
      </c>
      <c r="BN197" s="875">
        <f>SUMPRODUCT((事故データ!$AQ$4:$AQ$364=$AF197)*(事故データ!$AH$4:$AH$364=BK$192)*(事故データ!$AW$4:$AW$364=1)*(事故データ!$V$4:$V$364=1))</f>
        <v>0</v>
      </c>
      <c r="BO197" s="876">
        <f>SUMPRODUCT((事故データ!$AQ$4:$AQ$364=$AF197)*(事故データ!$AH$4:$AH$364=BK$192)*(事故データ!$AX$4:$AX$364=1)*(事故データ!$V$4:$V$364=1))</f>
        <v>0</v>
      </c>
      <c r="BP197" s="872">
        <f>SUMPRODUCT((事故データ!$AQ$4:$AQ$364=$AF197)*(事故データ!$AH$4:$AH$364=BP$192)*(事故データ!$V$4:$V$364=1))</f>
        <v>0</v>
      </c>
      <c r="BQ197" s="873">
        <f>SUMPRODUCT((事故データ!$AQ$4:$AQ$364=$AF197)*(事故データ!$AH$4:$AH$364=BP$192)*(事故データ!$AK$4:$AK$364=1)*(事故データ!$V$4:$V$364=1))</f>
        <v>0</v>
      </c>
      <c r="BR197" s="874">
        <f>SUMPRODUCT((事故データ!$AQ$4:$AQ$364=$AF197)*(事故データ!$AH$4:$AH$364=BP$192)*(事故データ!$AK$4:$AK$364=2)*(事故データ!$V$4:$V$364=1))</f>
        <v>0</v>
      </c>
      <c r="BS197" s="875">
        <f>SUMPRODUCT((事故データ!$AQ$4:$AQ$364=$AF197)*(事故データ!$AH$4:$AH$364=BP$192)*(事故データ!$AW$4:$AW$364=1)*(事故データ!$V$4:$V$364=1))</f>
        <v>0</v>
      </c>
      <c r="BT197" s="876">
        <f>SUMPRODUCT((事故データ!$AQ$4:$AQ$364=$AF197)*(事故データ!$AH$4:$AH$364=BP$192)*(事故データ!$AX$4:$AX$364=1)*(事故データ!$V$4:$V$364=1))</f>
        <v>0</v>
      </c>
      <c r="BU197" s="872">
        <f>SUMPRODUCT((事故データ!$AQ$4:$AQ$364=$AF197)*(事故データ!$AH$4:$AH$364=BU$192)*(事故データ!$V$4:$V$364=1))</f>
        <v>0</v>
      </c>
      <c r="BV197" s="873">
        <f>SUMPRODUCT((事故データ!$AQ$4:$AQ$364=$AF197)*(事故データ!$AH$4:$AH$364=BU$192)*(事故データ!$AK$4:$AK$364=1)*(事故データ!$V$4:$V$364=1))</f>
        <v>0</v>
      </c>
      <c r="BW197" s="874">
        <f>SUMPRODUCT((事故データ!$AQ$4:$AQ$364=$AF197)*(事故データ!$AH$4:$AH$364=BU$192)*(事故データ!$AK$4:$AK$364=2)*(事故データ!$V$4:$V$364=1))</f>
        <v>0</v>
      </c>
      <c r="BX197" s="875">
        <f>SUMPRODUCT((事故データ!$AQ$4:$AQ$364=$AF197)*(事故データ!$AH$4:$AH$364=BU$192)*(事故データ!$AW$4:$AW$364=1)*(事故データ!$V$4:$V$364=1))</f>
        <v>0</v>
      </c>
      <c r="BY197" s="876">
        <f>SUMPRODUCT((事故データ!$AQ$4:$AQ$364=$AF197)*(事故データ!$AH$4:$AH$364=BU$192)*(事故データ!$AX$4:$AX$364=1)*(事故データ!$V$4:$V$364=1))</f>
        <v>0</v>
      </c>
      <c r="BZ197" s="882"/>
      <c r="CA197" s="749" t="str">
        <f>項目入力!AA12</f>
        <v>前部右角</v>
      </c>
      <c r="CB197" s="422">
        <f ca="1">SUMPRODUCT((事故データ!$AQ$4:$AQ$364=CA$192)*(事故データ!$AT$4:$AT$364=$CA197)*(事故データ!$AH$4:$AH$364=CC$190)*(事故データ!$V$4:$V$364=1))</f>
        <v>0</v>
      </c>
      <c r="CC197" s="858">
        <f ca="1">SUMPRODUCT((事故データ!$O$4:$O$364=$C$129)*(事故データ!$AQ$4:$AQ$364=CA$192)*(事故データ!$AT$4:$AT$364=$CA197)*(事故データ!$AW$4:$AW$364=1)*(事故データ!$AH$4:$AH$364=CC$190)*(事故データ!$V$4:$V$364=1))</f>
        <v>0</v>
      </c>
      <c r="CD197" s="298"/>
      <c r="CE197" s="305"/>
      <c r="CF197" s="298"/>
      <c r="CG197" s="304"/>
      <c r="CH197" s="298"/>
      <c r="CI197" s="298"/>
      <c r="CJ197" s="298"/>
      <c r="CK197" s="502">
        <v>5</v>
      </c>
      <c r="CL197" s="804" t="s">
        <v>1412</v>
      </c>
      <c r="CM197" s="515">
        <v>8</v>
      </c>
      <c r="CN197" s="515" t="s">
        <v>1387</v>
      </c>
      <c r="CO197" s="515"/>
      <c r="CP197" s="895"/>
    </row>
    <row r="198" spans="1:94">
      <c r="A198" s="325"/>
      <c r="B198" s="590">
        <v>5</v>
      </c>
      <c r="C198" s="355" t="str">
        <f>項目入力!M14</f>
        <v>施設・駐車場に入 右折</v>
      </c>
      <c r="D198" s="536">
        <f t="shared" si="46"/>
        <v>0</v>
      </c>
      <c r="E198" s="746">
        <f>SUMPRODUCT((事故データ!$AQ$4:$AQ$364=$C198)*(事故データ!$AH$4:$AH$364=E$192)*(事故データ!$V$4:$V$364=1))</f>
        <v>0</v>
      </c>
      <c r="F198" s="747">
        <f>SUMPRODUCT((事故データ!$AQ$4:$AQ$364=$C198)*(事故データ!$AH$4:$AH$364=F$192)*(事故データ!$V$4:$V$364=1))</f>
        <v>0</v>
      </c>
      <c r="G198" s="747">
        <f>SUMPRODUCT((事故データ!$AQ$4:$AQ$364=$C198)*(事故データ!$AH$4:$AH$364=G$192)*(事故データ!$V$4:$V$364=1))</f>
        <v>0</v>
      </c>
      <c r="H198" s="747">
        <f>SUMPRODUCT((事故データ!$AQ$4:$AQ$364=$C198)*(事故データ!$AH$4:$AH$364=H$192)*(事故データ!$V$4:$V$364=1))</f>
        <v>0</v>
      </c>
      <c r="I198" s="808">
        <f>SUMPRODUCT((事故データ!$AQ$4:$AQ$364=$C198)*(事故データ!$AH$4:$AH$364=I$192)*(事故データ!$V$4:$V$364=1))</f>
        <v>0</v>
      </c>
      <c r="J198" s="808">
        <f>SUMPRODUCT((事故データ!$AQ$4:$AQ$364=$C198)*(事故データ!$AH$4:$AH$364=J$192)*(事故データ!$V$4:$V$364=1))</f>
        <v>0</v>
      </c>
      <c r="K198" s="808">
        <f>SUMPRODUCT((事故データ!$AQ$4:$AQ$364=$C198)*(事故データ!$AH$4:$AH$364=K$192)*(事故データ!$V$4:$V$364=1))</f>
        <v>0</v>
      </c>
      <c r="L198" s="748">
        <f>SUMPRODUCT((事故データ!$AQ$4:$AQ$364=$C198)*(事故データ!$AH$4:$AH$364=L$192)*(事故データ!$V$4:$V$364=1))</f>
        <v>0</v>
      </c>
      <c r="M198" s="882">
        <f>SUMPRODUCT((事故データ!$AQ$4:$AQ$364=$C198)*(事故データ!$AW$4:$AW$364=1)*(事故データ!$V$4:$V$364=1))</f>
        <v>0</v>
      </c>
      <c r="N198" s="749" t="str">
        <f t="shared" si="54"/>
        <v>後部</v>
      </c>
      <c r="O198" s="422">
        <f ca="1">SUMPRODUCT((事故データ!$AQ$4:$AQ$364=N$192)*(事故データ!$AT$4:$AT$364=$N198)*(事故データ!$AH$4:$AH$364=P$190)*(事故データ!$V$4:$V$364=1))</f>
        <v>1</v>
      </c>
      <c r="P198" s="858">
        <f ca="1">SUMPRODUCT((事故データ!$O$4:$O$364=$C$129)*(事故データ!$AQ$4:$AQ$364=N$192)*(事故データ!$AT$4:$AT$364=$N198)*(事故データ!$AW$4:$AW$364=1)*(事故データ!$AH$4:$AH$364=P$190)*(事故データ!$V$4:$V$364=1))</f>
        <v>0</v>
      </c>
      <c r="Q198" s="298"/>
      <c r="R198" s="305"/>
      <c r="S198" s="298"/>
      <c r="T198" s="304"/>
      <c r="U198" s="298"/>
      <c r="V198" s="298"/>
      <c r="W198" s="298"/>
      <c r="X198" s="502">
        <v>20</v>
      </c>
      <c r="Y198" s="802" t="s">
        <v>1410</v>
      </c>
      <c r="AE198" s="590">
        <v>4</v>
      </c>
      <c r="AF198" s="355" t="str">
        <f>項目入力!M13</f>
        <v>左折大回り</v>
      </c>
      <c r="AG198" s="536">
        <f>SUMPRODUCT((事故データ!$AQ$4:$AQ$364=$AF198)*(事故データ!$V$4:$V$364=1))</f>
        <v>0</v>
      </c>
      <c r="AH198" s="870">
        <f t="shared" si="56"/>
        <v>0</v>
      </c>
      <c r="AI198" s="870">
        <f t="shared" si="57"/>
        <v>0</v>
      </c>
      <c r="AJ198" s="871">
        <f t="shared" si="55"/>
        <v>0</v>
      </c>
      <c r="AK198" s="537">
        <f t="shared" si="55"/>
        <v>0</v>
      </c>
      <c r="AL198" s="872">
        <f>SUMPRODUCT((事故データ!$AQ$4:$AQ$364=$AF198)*(事故データ!$AH$4:$AH$364=AL$192)*(事故データ!$V$4:$V$364=1))</f>
        <v>0</v>
      </c>
      <c r="AM198" s="873">
        <f>SUMPRODUCT((事故データ!$AQ$4:$AQ$364=$AF198)*(事故データ!$AH$4:$AH$364=AL$192)*(事故データ!$AK$4:$AK$364=1)*(事故データ!$V$4:$V$364=1))</f>
        <v>0</v>
      </c>
      <c r="AN198" s="870">
        <f>SUMPRODUCT((事故データ!$AQ$4:$AQ$364=$AF198)*(事故データ!$AH$4:$AH$364=AL$192)*(事故データ!$AK$4:$AK$364=2)*(事故データ!$V$4:$V$364=1))</f>
        <v>0</v>
      </c>
      <c r="AO198" s="871">
        <f>SUMPRODUCT((事故データ!$AQ$4:$AQ$364=$AF198)*(事故データ!$AH$4:$AH$364=AL$192)*(事故データ!$AW$4:$AW$364=1)*(事故データ!$V$4:$V$364=1))</f>
        <v>0</v>
      </c>
      <c r="AP198" s="537">
        <f>SUMPRODUCT((事故データ!$AQ$4:$AQ$364=$AF198)*(事故データ!$AH$4:$AH$364=AL$192)*(事故データ!$AX$4:$AX$364=1)*(事故データ!$V$4:$V$364=1))</f>
        <v>0</v>
      </c>
      <c r="AQ198" s="872">
        <f>SUMPRODUCT((事故データ!$AQ$4:$AQ$364=$AF198)*(事故データ!$AH$4:$AH$364=AQ$192)*(事故データ!$V$4:$V$364=1))</f>
        <v>0</v>
      </c>
      <c r="AR198" s="873">
        <f>SUMPRODUCT((事故データ!$AQ$4:$AQ$364=$AF198)*(事故データ!$AH$4:$AH$364=AQ$192)*(事故データ!$AK$4:$AK$364=1)*(事故データ!$V$4:$V$364=1))</f>
        <v>0</v>
      </c>
      <c r="AS198" s="870">
        <f>SUMPRODUCT((事故データ!$AQ$4:$AQ$364=$AF198)*(事故データ!$AH$4:$AH$364=AQ$192)*(事故データ!$AK$4:$AK$364=2)*(事故データ!$V$4:$V$364=1))</f>
        <v>0</v>
      </c>
      <c r="AT198" s="871">
        <f>SUMPRODUCT((事故データ!$AQ$4:$AQ$364=$AF198)*(事故データ!$AH$4:$AH$364=AQ$192)*(事故データ!$AW$4:$AW$364=1)*(事故データ!$V$4:$V$364=1))</f>
        <v>0</v>
      </c>
      <c r="AU198" s="537">
        <f>SUMPRODUCT((事故データ!$AQ$4:$AQ$364=$AF198)*(事故データ!$AH$4:$AH$364=AQ$192)*(事故データ!$AX$4:$AX$364=1)*(事故データ!$V$4:$V$364=1))</f>
        <v>0</v>
      </c>
      <c r="AV198" s="536">
        <f>SUMPRODUCT((事故データ!$AQ$4:$AQ$364=$AF198)*(事故データ!$AH$4:$AH$364=AV$192)*(事故データ!$V$4:$V$364=1))</f>
        <v>0</v>
      </c>
      <c r="AW198" s="870">
        <f>SUMPRODUCT((事故データ!$AQ$4:$AQ$364=$AF198)*(事故データ!$AH$4:$AH$364=AV$192)*(事故データ!$AK$4:$AK$364=1)*(事故データ!$V$4:$V$364=1))</f>
        <v>0</v>
      </c>
      <c r="AX198" s="870">
        <f>SUMPRODUCT((事故データ!$AQ$4:$AQ$364=$AF198)*(事故データ!$AH$4:$AH$364=AV$192)*(事故データ!$AK$4:$AK$364=2)*(事故データ!$V$4:$V$364=1))</f>
        <v>0</v>
      </c>
      <c r="AY198" s="871">
        <f>SUMPRODUCT((事故データ!$AQ$4:$AQ$364=$AF198)*(事故データ!$AH$4:$AH$364=AV$192)*(事故データ!$AW$4:$AW$364=1)*(事故データ!$V$4:$V$364=1))</f>
        <v>0</v>
      </c>
      <c r="AZ198" s="537">
        <f>SUMPRODUCT((事故データ!$AQ$4:$AQ$364=$AF198)*(事故データ!$AH$4:$AH$364=AV$192)*(事故データ!$AX$4:$AX$364=1)*(事故データ!$V$4:$V$364=1))</f>
        <v>0</v>
      </c>
      <c r="BA198" s="872">
        <f>SUMPRODUCT((事故データ!$AQ$4:$AQ$364=$AF198)*(事故データ!$AH$4:$AH$364=BA$192)*(事故データ!$V$4:$V$364=1))</f>
        <v>0</v>
      </c>
      <c r="BB198" s="873">
        <f>SUMPRODUCT((事故データ!$AQ$4:$AQ$364=$AF198)*(事故データ!$AH$4:$AH$364=BA$192)*(事故データ!$AK$4:$AK$364=1)*(事故データ!$V$4:$V$364=1))</f>
        <v>0</v>
      </c>
      <c r="BC198" s="870">
        <f>SUMPRODUCT((事故データ!$AQ$4:$AQ$364=$AF198)*(事故データ!$AH$4:$AH$364=BA$192)*(事故データ!$AK$4:$AK$364=2)*(事故データ!$V$4:$V$364=1))</f>
        <v>0</v>
      </c>
      <c r="BD198" s="871">
        <f>SUMPRODUCT((事故データ!$AQ$4:$AQ$364=$AF198)*(事故データ!$AH$4:$AH$364=BA$192)*(事故データ!$AW$4:$AW$364=1)*(事故データ!$V$4:$V$364=1))</f>
        <v>0</v>
      </c>
      <c r="BE198" s="537">
        <f>SUMPRODUCT((事故データ!$AQ$4:$AQ$364=$AF198)*(事故データ!$AH$4:$AH$364=BA$192)*(事故データ!$AX$4:$AX$364=1)*(事故データ!$V$4:$V$364=1))</f>
        <v>0</v>
      </c>
      <c r="BF198" s="872">
        <f>SUMPRODUCT((事故データ!$AQ$4:$AQ$364=$AF198)*(事故データ!$AH$4:$AH$364=BF$192)*(事故データ!$V$4:$V$364=1))</f>
        <v>0</v>
      </c>
      <c r="BG198" s="873">
        <f>SUMPRODUCT((事故データ!$AQ$4:$AQ$364=$AF198)*(事故データ!$AH$4:$AH$364=BF$192)*(事故データ!$AK$4:$AK$364=1)*(事故データ!$V$4:$V$364=1))</f>
        <v>0</v>
      </c>
      <c r="BH198" s="874">
        <f>SUMPRODUCT((事故データ!$AQ$4:$AQ$364=$AF198)*(事故データ!$AH$4:$AH$364=BF$192)*(事故データ!$AK$4:$AK$364=2)*(事故データ!$V$4:$V$364=1))</f>
        <v>0</v>
      </c>
      <c r="BI198" s="875">
        <f>SUMPRODUCT((事故データ!$AQ$4:$AQ$364=$AF198)*(事故データ!$AH$4:$AH$364=BF$192)*(事故データ!$AW$4:$AW$364=1)*(事故データ!$V$4:$V$364=1))</f>
        <v>0</v>
      </c>
      <c r="BJ198" s="876">
        <f>SUMPRODUCT((事故データ!$AQ$4:$AQ$364=$AF198)*(事故データ!$AH$4:$AH$364=BF$192)*(事故データ!$AX$4:$AX$364=1)*(事故データ!$V$4:$V$364=1))</f>
        <v>0</v>
      </c>
      <c r="BK198" s="872">
        <f>SUMPRODUCT((事故データ!$AQ$4:$AQ$364=$AF198)*(事故データ!$AH$4:$AH$364=BK$192)*(事故データ!$V$4:$V$364=1))</f>
        <v>0</v>
      </c>
      <c r="BL198" s="873">
        <f>SUMPRODUCT((事故データ!$AQ$4:$AQ$364=$AF198)*(事故データ!$AH$4:$AH$364=BK$192)*(事故データ!$AK$4:$AK$364=1)*(事故データ!$V$4:$V$364=1))</f>
        <v>0</v>
      </c>
      <c r="BM198" s="874">
        <f>SUMPRODUCT((事故データ!$AQ$4:$AQ$364=$AF198)*(事故データ!$AH$4:$AH$364=BK$192)*(事故データ!$AK$4:$AK$364=2)*(事故データ!$V$4:$V$364=1))</f>
        <v>0</v>
      </c>
      <c r="BN198" s="875">
        <f>SUMPRODUCT((事故データ!$AQ$4:$AQ$364=$AF198)*(事故データ!$AH$4:$AH$364=BK$192)*(事故データ!$AW$4:$AW$364=1)*(事故データ!$V$4:$V$364=1))</f>
        <v>0</v>
      </c>
      <c r="BO198" s="876">
        <f>SUMPRODUCT((事故データ!$AQ$4:$AQ$364=$AF198)*(事故データ!$AH$4:$AH$364=BK$192)*(事故データ!$AX$4:$AX$364=1)*(事故データ!$V$4:$V$364=1))</f>
        <v>0</v>
      </c>
      <c r="BP198" s="872">
        <f>SUMPRODUCT((事故データ!$AQ$4:$AQ$364=$AF198)*(事故データ!$AH$4:$AH$364=BP$192)*(事故データ!$V$4:$V$364=1))</f>
        <v>0</v>
      </c>
      <c r="BQ198" s="873">
        <f>SUMPRODUCT((事故データ!$AQ$4:$AQ$364=$AF198)*(事故データ!$AH$4:$AH$364=BP$192)*(事故データ!$AK$4:$AK$364=1)*(事故データ!$V$4:$V$364=1))</f>
        <v>0</v>
      </c>
      <c r="BR198" s="874">
        <f>SUMPRODUCT((事故データ!$AQ$4:$AQ$364=$AF198)*(事故データ!$AH$4:$AH$364=BP$192)*(事故データ!$AK$4:$AK$364=2)*(事故データ!$V$4:$V$364=1))</f>
        <v>0</v>
      </c>
      <c r="BS198" s="875">
        <f>SUMPRODUCT((事故データ!$AQ$4:$AQ$364=$AF198)*(事故データ!$AH$4:$AH$364=BP$192)*(事故データ!$AW$4:$AW$364=1)*(事故データ!$V$4:$V$364=1))</f>
        <v>0</v>
      </c>
      <c r="BT198" s="876">
        <f>SUMPRODUCT((事故データ!$AQ$4:$AQ$364=$AF198)*(事故データ!$AH$4:$AH$364=BP$192)*(事故データ!$AX$4:$AX$364=1)*(事故データ!$V$4:$V$364=1))</f>
        <v>0</v>
      </c>
      <c r="BU198" s="872">
        <f>SUMPRODUCT((事故データ!$AQ$4:$AQ$364=$AF198)*(事故データ!$AH$4:$AH$364=BU$192)*(事故データ!$V$4:$V$364=1))</f>
        <v>0</v>
      </c>
      <c r="BV198" s="873">
        <f>SUMPRODUCT((事故データ!$AQ$4:$AQ$364=$AF198)*(事故データ!$AH$4:$AH$364=BU$192)*(事故データ!$AK$4:$AK$364=1)*(事故データ!$V$4:$V$364=1))</f>
        <v>0</v>
      </c>
      <c r="BW198" s="874">
        <f>SUMPRODUCT((事故データ!$AQ$4:$AQ$364=$AF198)*(事故データ!$AH$4:$AH$364=BU$192)*(事故データ!$AK$4:$AK$364=2)*(事故データ!$V$4:$V$364=1))</f>
        <v>0</v>
      </c>
      <c r="BX198" s="875">
        <f>SUMPRODUCT((事故データ!$AQ$4:$AQ$364=$AF198)*(事故データ!$AH$4:$AH$364=BU$192)*(事故データ!$AW$4:$AW$364=1)*(事故データ!$V$4:$V$364=1))</f>
        <v>0</v>
      </c>
      <c r="BY198" s="876">
        <f>SUMPRODUCT((事故データ!$AQ$4:$AQ$364=$AF198)*(事故データ!$AH$4:$AH$364=BU$192)*(事故データ!$AX$4:$AX$364=1)*(事故データ!$V$4:$V$364=1))</f>
        <v>0</v>
      </c>
      <c r="BZ198" s="882"/>
      <c r="CA198" s="749" t="str">
        <f>項目入力!AA13</f>
        <v>後部左角</v>
      </c>
      <c r="CB198" s="422">
        <f ca="1">SUMPRODUCT((事故データ!$AQ$4:$AQ$364=CA$192)*(事故データ!$AT$4:$AT$364=$CA198)*(事故データ!$AH$4:$AH$364=CC$190)*(事故データ!$V$4:$V$364=1))</f>
        <v>0</v>
      </c>
      <c r="CC198" s="858">
        <f ca="1">SUMPRODUCT((事故データ!$O$4:$O$364=$C$129)*(事故データ!$AQ$4:$AQ$364=CA$192)*(事故データ!$AT$4:$AT$364=$CA198)*(事故データ!$AW$4:$AW$364=1)*(事故データ!$AH$4:$AH$364=CC$190)*(事故データ!$V$4:$V$364=1))</f>
        <v>0</v>
      </c>
      <c r="CD198" s="298"/>
      <c r="CE198" s="308">
        <f ca="1">CB202</f>
        <v>0</v>
      </c>
      <c r="CF198" s="298"/>
      <c r="CG198" s="307">
        <f ca="1">CB205</f>
        <v>0</v>
      </c>
      <c r="CH198" s="298"/>
      <c r="CI198" s="298"/>
      <c r="CJ198" s="298"/>
      <c r="CK198" s="502">
        <v>10</v>
      </c>
      <c r="CL198" s="802" t="s">
        <v>1409</v>
      </c>
      <c r="CM198" s="515">
        <v>9</v>
      </c>
      <c r="CN198" s="515" t="s">
        <v>1324</v>
      </c>
      <c r="CO198" s="515"/>
      <c r="CP198" s="895"/>
    </row>
    <row r="199" spans="1:94">
      <c r="A199" s="325"/>
      <c r="B199" s="590">
        <v>6</v>
      </c>
      <c r="C199" s="355" t="str">
        <f>項目入力!M15</f>
        <v>施設・駐車場に入 左折</v>
      </c>
      <c r="D199" s="536">
        <f t="shared" si="46"/>
        <v>0</v>
      </c>
      <c r="E199" s="746">
        <f>SUMPRODUCT((事故データ!$AQ$4:$AQ$364=$C199)*(事故データ!$AH$4:$AH$364=E$192)*(事故データ!$V$4:$V$364=1))</f>
        <v>0</v>
      </c>
      <c r="F199" s="747">
        <f>SUMPRODUCT((事故データ!$AQ$4:$AQ$364=$C199)*(事故データ!$AH$4:$AH$364=F$192)*(事故データ!$V$4:$V$364=1))</f>
        <v>0</v>
      </c>
      <c r="G199" s="747">
        <f>SUMPRODUCT((事故データ!$AQ$4:$AQ$364=$C199)*(事故データ!$AH$4:$AH$364=G$192)*(事故データ!$V$4:$V$364=1))</f>
        <v>0</v>
      </c>
      <c r="H199" s="747">
        <f>SUMPRODUCT((事故データ!$AQ$4:$AQ$364=$C199)*(事故データ!$AH$4:$AH$364=H$192)*(事故データ!$V$4:$V$364=1))</f>
        <v>0</v>
      </c>
      <c r="I199" s="808">
        <f>SUMPRODUCT((事故データ!$AQ$4:$AQ$364=$C199)*(事故データ!$AH$4:$AH$364=I$192)*(事故データ!$V$4:$V$364=1))</f>
        <v>0</v>
      </c>
      <c r="J199" s="808">
        <f>SUMPRODUCT((事故データ!$AQ$4:$AQ$364=$C199)*(事故データ!$AH$4:$AH$364=J$192)*(事故データ!$V$4:$V$364=1))</f>
        <v>0</v>
      </c>
      <c r="K199" s="808">
        <f>SUMPRODUCT((事故データ!$AQ$4:$AQ$364=$C199)*(事故データ!$AH$4:$AH$364=K$192)*(事故データ!$V$4:$V$364=1))</f>
        <v>0</v>
      </c>
      <c r="L199" s="748">
        <f>SUMPRODUCT((事故データ!$AQ$4:$AQ$364=$C199)*(事故データ!$AH$4:$AH$364=L$192)*(事故データ!$V$4:$V$364=1))</f>
        <v>0</v>
      </c>
      <c r="M199" s="882">
        <f>SUMPRODUCT((事故データ!$AQ$4:$AQ$364=$C199)*(事故データ!$AW$4:$AW$364=1)*(事故データ!$V$4:$V$364=1))</f>
        <v>0</v>
      </c>
      <c r="N199" s="749" t="str">
        <f t="shared" si="54"/>
        <v>後部右角</v>
      </c>
      <c r="O199" s="422">
        <f ca="1">SUMPRODUCT((事故データ!$AQ$4:$AQ$364=N$192)*(事故データ!$AT$4:$AT$364=$N199)*(事故データ!$AH$4:$AH$364=P$190)*(事故データ!$V$4:$V$364=1))</f>
        <v>0</v>
      </c>
      <c r="P199" s="858">
        <f ca="1">SUMPRODUCT((事故データ!$O$4:$O$364=$C$129)*(事故データ!$AQ$4:$AQ$364=N$192)*(事故データ!$AT$4:$AT$364=$N199)*(事故データ!$AW$4:$AW$364=1)*(事故データ!$AH$4:$AH$364=P$190)*(事故データ!$V$4:$V$364=1))</f>
        <v>0</v>
      </c>
      <c r="Q199" s="298"/>
      <c r="R199" s="308">
        <f ca="1">O202</f>
        <v>1</v>
      </c>
      <c r="S199" s="298"/>
      <c r="T199" s="307">
        <f ca="1">O205</f>
        <v>0</v>
      </c>
      <c r="U199" s="298"/>
      <c r="V199" s="298"/>
      <c r="W199" s="298"/>
      <c r="X199" s="502">
        <v>30</v>
      </c>
      <c r="Y199" s="805" t="s">
        <v>1413</v>
      </c>
      <c r="AE199" s="590">
        <v>5</v>
      </c>
      <c r="AF199" s="355" t="str">
        <f>項目入力!M14</f>
        <v>施設・駐車場に入 右折</v>
      </c>
      <c r="AG199" s="536">
        <f>SUMPRODUCT((事故データ!$AQ$4:$AQ$364=$AF199)*(事故データ!$V$4:$V$364=1))</f>
        <v>0</v>
      </c>
      <c r="AH199" s="870">
        <f t="shared" si="56"/>
        <v>0</v>
      </c>
      <c r="AI199" s="870">
        <f t="shared" si="57"/>
        <v>0</v>
      </c>
      <c r="AJ199" s="871">
        <f t="shared" si="55"/>
        <v>0</v>
      </c>
      <c r="AK199" s="537">
        <f t="shared" si="55"/>
        <v>0</v>
      </c>
      <c r="AL199" s="872">
        <f>SUMPRODUCT((事故データ!$AQ$4:$AQ$364=$AF199)*(事故データ!$AH$4:$AH$364=AL$192)*(事故データ!$V$4:$V$364=1))</f>
        <v>0</v>
      </c>
      <c r="AM199" s="873">
        <f>SUMPRODUCT((事故データ!$AQ$4:$AQ$364=$AF199)*(事故データ!$AH$4:$AH$364=AL$192)*(事故データ!$AK$4:$AK$364=1)*(事故データ!$V$4:$V$364=1))</f>
        <v>0</v>
      </c>
      <c r="AN199" s="870">
        <f>SUMPRODUCT((事故データ!$AQ$4:$AQ$364=$AF199)*(事故データ!$AH$4:$AH$364=AL$192)*(事故データ!$AK$4:$AK$364=2)*(事故データ!$V$4:$V$364=1))</f>
        <v>0</v>
      </c>
      <c r="AO199" s="871">
        <f>SUMPRODUCT((事故データ!$AQ$4:$AQ$364=$AF199)*(事故データ!$AH$4:$AH$364=AL$192)*(事故データ!$AW$4:$AW$364=1)*(事故データ!$V$4:$V$364=1))</f>
        <v>0</v>
      </c>
      <c r="AP199" s="537">
        <f>SUMPRODUCT((事故データ!$AQ$4:$AQ$364=$AF199)*(事故データ!$AH$4:$AH$364=AL$192)*(事故データ!$AX$4:$AX$364=1)*(事故データ!$V$4:$V$364=1))</f>
        <v>0</v>
      </c>
      <c r="AQ199" s="872">
        <f>SUMPRODUCT((事故データ!$AQ$4:$AQ$364=$AF199)*(事故データ!$AH$4:$AH$364=AQ$192)*(事故データ!$V$4:$V$364=1))</f>
        <v>0</v>
      </c>
      <c r="AR199" s="873">
        <f>SUMPRODUCT((事故データ!$AQ$4:$AQ$364=$AF199)*(事故データ!$AH$4:$AH$364=AQ$192)*(事故データ!$AK$4:$AK$364=1)*(事故データ!$V$4:$V$364=1))</f>
        <v>0</v>
      </c>
      <c r="AS199" s="870">
        <f>SUMPRODUCT((事故データ!$AQ$4:$AQ$364=$AF199)*(事故データ!$AH$4:$AH$364=AQ$192)*(事故データ!$AK$4:$AK$364=2)*(事故データ!$V$4:$V$364=1))</f>
        <v>0</v>
      </c>
      <c r="AT199" s="871">
        <f>SUMPRODUCT((事故データ!$AQ$4:$AQ$364=$AF199)*(事故データ!$AH$4:$AH$364=AQ$192)*(事故データ!$AW$4:$AW$364=1)*(事故データ!$V$4:$V$364=1))</f>
        <v>0</v>
      </c>
      <c r="AU199" s="537">
        <f>SUMPRODUCT((事故データ!$AQ$4:$AQ$364=$AF199)*(事故データ!$AH$4:$AH$364=AQ$192)*(事故データ!$AX$4:$AX$364=1)*(事故データ!$V$4:$V$364=1))</f>
        <v>0</v>
      </c>
      <c r="AV199" s="536">
        <f>SUMPRODUCT((事故データ!$AQ$4:$AQ$364=$AF199)*(事故データ!$AH$4:$AH$364=AV$192)*(事故データ!$V$4:$V$364=1))</f>
        <v>0</v>
      </c>
      <c r="AW199" s="870">
        <f>SUMPRODUCT((事故データ!$AQ$4:$AQ$364=$AF199)*(事故データ!$AH$4:$AH$364=AV$192)*(事故データ!$AK$4:$AK$364=1)*(事故データ!$V$4:$V$364=1))</f>
        <v>0</v>
      </c>
      <c r="AX199" s="870">
        <f>SUMPRODUCT((事故データ!$AQ$4:$AQ$364=$AF199)*(事故データ!$AH$4:$AH$364=AV$192)*(事故データ!$AK$4:$AK$364=2)*(事故データ!$V$4:$V$364=1))</f>
        <v>0</v>
      </c>
      <c r="AY199" s="871">
        <f>SUMPRODUCT((事故データ!$AQ$4:$AQ$364=$AF199)*(事故データ!$AH$4:$AH$364=AV$192)*(事故データ!$AW$4:$AW$364=1)*(事故データ!$V$4:$V$364=1))</f>
        <v>0</v>
      </c>
      <c r="AZ199" s="537">
        <f>SUMPRODUCT((事故データ!$AQ$4:$AQ$364=$AF199)*(事故データ!$AH$4:$AH$364=AV$192)*(事故データ!$AX$4:$AX$364=1)*(事故データ!$V$4:$V$364=1))</f>
        <v>0</v>
      </c>
      <c r="BA199" s="872">
        <f>SUMPRODUCT((事故データ!$AQ$4:$AQ$364=$AF199)*(事故データ!$AH$4:$AH$364=BA$192)*(事故データ!$V$4:$V$364=1))</f>
        <v>0</v>
      </c>
      <c r="BB199" s="873">
        <f>SUMPRODUCT((事故データ!$AQ$4:$AQ$364=$AF199)*(事故データ!$AH$4:$AH$364=BA$192)*(事故データ!$AK$4:$AK$364=1)*(事故データ!$V$4:$V$364=1))</f>
        <v>0</v>
      </c>
      <c r="BC199" s="870">
        <f>SUMPRODUCT((事故データ!$AQ$4:$AQ$364=$AF199)*(事故データ!$AH$4:$AH$364=BA$192)*(事故データ!$AK$4:$AK$364=2)*(事故データ!$V$4:$V$364=1))</f>
        <v>0</v>
      </c>
      <c r="BD199" s="871">
        <f>SUMPRODUCT((事故データ!$AQ$4:$AQ$364=$AF199)*(事故データ!$AH$4:$AH$364=BA$192)*(事故データ!$AW$4:$AW$364=1)*(事故データ!$V$4:$V$364=1))</f>
        <v>0</v>
      </c>
      <c r="BE199" s="537">
        <f>SUMPRODUCT((事故データ!$AQ$4:$AQ$364=$AF199)*(事故データ!$AH$4:$AH$364=BA$192)*(事故データ!$AX$4:$AX$364=1)*(事故データ!$V$4:$V$364=1))</f>
        <v>0</v>
      </c>
      <c r="BF199" s="872">
        <f>SUMPRODUCT((事故データ!$AQ$4:$AQ$364=$AF199)*(事故データ!$AH$4:$AH$364=BF$192)*(事故データ!$V$4:$V$364=1))</f>
        <v>0</v>
      </c>
      <c r="BG199" s="873">
        <f>SUMPRODUCT((事故データ!$AQ$4:$AQ$364=$AF199)*(事故データ!$AH$4:$AH$364=BF$192)*(事故データ!$AK$4:$AK$364=1)*(事故データ!$V$4:$V$364=1))</f>
        <v>0</v>
      </c>
      <c r="BH199" s="874">
        <f>SUMPRODUCT((事故データ!$AQ$4:$AQ$364=$AF199)*(事故データ!$AH$4:$AH$364=BF$192)*(事故データ!$AK$4:$AK$364=2)*(事故データ!$V$4:$V$364=1))</f>
        <v>0</v>
      </c>
      <c r="BI199" s="875">
        <f>SUMPRODUCT((事故データ!$AQ$4:$AQ$364=$AF199)*(事故データ!$AH$4:$AH$364=BF$192)*(事故データ!$AW$4:$AW$364=1)*(事故データ!$V$4:$V$364=1))</f>
        <v>0</v>
      </c>
      <c r="BJ199" s="876">
        <f>SUMPRODUCT((事故データ!$AQ$4:$AQ$364=$AF199)*(事故データ!$AH$4:$AH$364=BF$192)*(事故データ!$AX$4:$AX$364=1)*(事故データ!$V$4:$V$364=1))</f>
        <v>0</v>
      </c>
      <c r="BK199" s="872">
        <f>SUMPRODUCT((事故データ!$AQ$4:$AQ$364=$AF199)*(事故データ!$AH$4:$AH$364=BK$192)*(事故データ!$V$4:$V$364=1))</f>
        <v>0</v>
      </c>
      <c r="BL199" s="873">
        <f>SUMPRODUCT((事故データ!$AQ$4:$AQ$364=$AF199)*(事故データ!$AH$4:$AH$364=BK$192)*(事故データ!$AK$4:$AK$364=1)*(事故データ!$V$4:$V$364=1))</f>
        <v>0</v>
      </c>
      <c r="BM199" s="874">
        <f>SUMPRODUCT((事故データ!$AQ$4:$AQ$364=$AF199)*(事故データ!$AH$4:$AH$364=BK$192)*(事故データ!$AK$4:$AK$364=2)*(事故データ!$V$4:$V$364=1))</f>
        <v>0</v>
      </c>
      <c r="BN199" s="875">
        <f>SUMPRODUCT((事故データ!$AQ$4:$AQ$364=$AF199)*(事故データ!$AH$4:$AH$364=BK$192)*(事故データ!$AW$4:$AW$364=1)*(事故データ!$V$4:$V$364=1))</f>
        <v>0</v>
      </c>
      <c r="BO199" s="876">
        <f>SUMPRODUCT((事故データ!$AQ$4:$AQ$364=$AF199)*(事故データ!$AH$4:$AH$364=BK$192)*(事故データ!$AX$4:$AX$364=1)*(事故データ!$V$4:$V$364=1))</f>
        <v>0</v>
      </c>
      <c r="BP199" s="872">
        <f>SUMPRODUCT((事故データ!$AQ$4:$AQ$364=$AF199)*(事故データ!$AH$4:$AH$364=BP$192)*(事故データ!$V$4:$V$364=1))</f>
        <v>0</v>
      </c>
      <c r="BQ199" s="873">
        <f>SUMPRODUCT((事故データ!$AQ$4:$AQ$364=$AF199)*(事故データ!$AH$4:$AH$364=BP$192)*(事故データ!$AK$4:$AK$364=1)*(事故データ!$V$4:$V$364=1))</f>
        <v>0</v>
      </c>
      <c r="BR199" s="874">
        <f>SUMPRODUCT((事故データ!$AQ$4:$AQ$364=$AF199)*(事故データ!$AH$4:$AH$364=BP$192)*(事故データ!$AK$4:$AK$364=2)*(事故データ!$V$4:$V$364=1))</f>
        <v>0</v>
      </c>
      <c r="BS199" s="875">
        <f>SUMPRODUCT((事故データ!$AQ$4:$AQ$364=$AF199)*(事故データ!$AH$4:$AH$364=BP$192)*(事故データ!$AW$4:$AW$364=1)*(事故データ!$V$4:$V$364=1))</f>
        <v>0</v>
      </c>
      <c r="BT199" s="876">
        <f>SUMPRODUCT((事故データ!$AQ$4:$AQ$364=$AF199)*(事故データ!$AH$4:$AH$364=BP$192)*(事故データ!$AX$4:$AX$364=1)*(事故データ!$V$4:$V$364=1))</f>
        <v>0</v>
      </c>
      <c r="BU199" s="872">
        <f>SUMPRODUCT((事故データ!$AQ$4:$AQ$364=$AF199)*(事故データ!$AH$4:$AH$364=BU$192)*(事故データ!$V$4:$V$364=1))</f>
        <v>0</v>
      </c>
      <c r="BV199" s="873">
        <f>SUMPRODUCT((事故データ!$AQ$4:$AQ$364=$AF199)*(事故データ!$AH$4:$AH$364=BU$192)*(事故データ!$AK$4:$AK$364=1)*(事故データ!$V$4:$V$364=1))</f>
        <v>0</v>
      </c>
      <c r="BW199" s="874">
        <f>SUMPRODUCT((事故データ!$AQ$4:$AQ$364=$AF199)*(事故データ!$AH$4:$AH$364=BU$192)*(事故データ!$AK$4:$AK$364=2)*(事故データ!$V$4:$V$364=1))</f>
        <v>0</v>
      </c>
      <c r="BX199" s="875">
        <f>SUMPRODUCT((事故データ!$AQ$4:$AQ$364=$AF199)*(事故データ!$AH$4:$AH$364=BU$192)*(事故データ!$AW$4:$AW$364=1)*(事故データ!$V$4:$V$364=1))</f>
        <v>0</v>
      </c>
      <c r="BY199" s="876">
        <f>SUMPRODUCT((事故データ!$AQ$4:$AQ$364=$AF199)*(事故データ!$AH$4:$AH$364=BU$192)*(事故データ!$AX$4:$AX$364=1)*(事故データ!$V$4:$V$364=1))</f>
        <v>0</v>
      </c>
      <c r="BZ199" s="882"/>
      <c r="CA199" s="749" t="str">
        <f>項目入力!AA14</f>
        <v>後部</v>
      </c>
      <c r="CB199" s="422">
        <f ca="1">SUMPRODUCT((事故データ!$AQ$4:$AQ$364=CA$192)*(事故データ!$AT$4:$AT$364=$CA199)*(事故データ!$AH$4:$AH$364=CC$190)*(事故データ!$V$4:$V$364=1))</f>
        <v>0</v>
      </c>
      <c r="CC199" s="858">
        <f ca="1">SUMPRODUCT((事故データ!$O$4:$O$364=$C$129)*(事故データ!$AQ$4:$AQ$364=CA$192)*(事故データ!$AT$4:$AT$364=$CA199)*(事故データ!$AW$4:$AW$364=1)*(事故データ!$AH$4:$AH$364=CC$190)*(事故データ!$V$4:$V$364=1))</f>
        <v>0</v>
      </c>
      <c r="CD199" s="298"/>
      <c r="CE199" s="305"/>
      <c r="CF199" s="298"/>
      <c r="CG199" s="304"/>
      <c r="CH199" s="298"/>
      <c r="CI199" s="298"/>
      <c r="CJ199" s="298"/>
      <c r="CK199" s="502">
        <v>20</v>
      </c>
      <c r="CL199" s="802" t="s">
        <v>1410</v>
      </c>
      <c r="CM199" s="515">
        <v>10</v>
      </c>
      <c r="CN199" s="515" t="s">
        <v>1388</v>
      </c>
      <c r="CO199" s="515"/>
      <c r="CP199" s="903"/>
    </row>
    <row r="200" spans="1:94">
      <c r="A200" s="325"/>
      <c r="B200" s="590">
        <v>7</v>
      </c>
      <c r="C200" s="355" t="str">
        <f>項目入力!M16</f>
        <v>施設・駐車場からバック出</v>
      </c>
      <c r="D200" s="536">
        <f t="shared" si="46"/>
        <v>0</v>
      </c>
      <c r="E200" s="746">
        <f>SUMPRODUCT((事故データ!$AQ$4:$AQ$364=$C200)*(事故データ!$AH$4:$AH$364=E$192)*(事故データ!$V$4:$V$364=1))</f>
        <v>0</v>
      </c>
      <c r="F200" s="747">
        <f>SUMPRODUCT((事故データ!$AQ$4:$AQ$364=$C200)*(事故データ!$AH$4:$AH$364=F$192)*(事故データ!$V$4:$V$364=1))</f>
        <v>0</v>
      </c>
      <c r="G200" s="747">
        <f>SUMPRODUCT((事故データ!$AQ$4:$AQ$364=$C200)*(事故データ!$AH$4:$AH$364=G$192)*(事故データ!$V$4:$V$364=1))</f>
        <v>0</v>
      </c>
      <c r="H200" s="747">
        <f>SUMPRODUCT((事故データ!$AQ$4:$AQ$364=$C200)*(事故データ!$AH$4:$AH$364=H$192)*(事故データ!$V$4:$V$364=1))</f>
        <v>0</v>
      </c>
      <c r="I200" s="808">
        <f>SUMPRODUCT((事故データ!$AQ$4:$AQ$364=$C200)*(事故データ!$AH$4:$AH$364=I$192)*(事故データ!$V$4:$V$364=1))</f>
        <v>0</v>
      </c>
      <c r="J200" s="808">
        <f>SUMPRODUCT((事故データ!$AQ$4:$AQ$364=$C200)*(事故データ!$AH$4:$AH$364=J$192)*(事故データ!$V$4:$V$364=1))</f>
        <v>0</v>
      </c>
      <c r="K200" s="808">
        <f>SUMPRODUCT((事故データ!$AQ$4:$AQ$364=$C200)*(事故データ!$AH$4:$AH$364=K$192)*(事故データ!$V$4:$V$364=1))</f>
        <v>0</v>
      </c>
      <c r="L200" s="748">
        <f>SUMPRODUCT((事故データ!$AQ$4:$AQ$364=$C200)*(事故データ!$AH$4:$AH$364=L$192)*(事故データ!$V$4:$V$364=1))</f>
        <v>0</v>
      </c>
      <c r="M200" s="882">
        <f>SUMPRODUCT((事故データ!$AQ$4:$AQ$364=$C200)*(事故データ!$AW$4:$AW$364=1)*(事故データ!$V$4:$V$364=1))</f>
        <v>0</v>
      </c>
      <c r="N200" s="749" t="str">
        <f t="shared" si="54"/>
        <v>左側面前</v>
      </c>
      <c r="O200" s="422">
        <f ca="1">SUMPRODUCT((事故データ!$AQ$4:$AQ$364=N$192)*(事故データ!$AT$4:$AT$364=$N200)*(事故データ!$AH$4:$AH$364=P$190)*(事故データ!$V$4:$V$364=1))</f>
        <v>0</v>
      </c>
      <c r="P200" s="858">
        <f ca="1">SUMPRODUCT((事故データ!$O$4:$O$364=$C$129)*(事故データ!$AQ$4:$AQ$364=N$192)*(事故データ!$AT$4:$AT$364=$N200)*(事故データ!$AW$4:$AW$364=1)*(事故データ!$AH$4:$AH$364=P$190)*(事故データ!$V$4:$V$364=1))</f>
        <v>0</v>
      </c>
      <c r="Q200" s="298"/>
      <c r="R200" s="308">
        <f ca="1">O197</f>
        <v>0</v>
      </c>
      <c r="S200" s="299">
        <f ca="1">O198</f>
        <v>1</v>
      </c>
      <c r="T200" s="307">
        <f ca="1">O199</f>
        <v>0</v>
      </c>
      <c r="U200" s="299"/>
      <c r="V200" s="299"/>
      <c r="W200" s="299"/>
      <c r="AE200" s="590">
        <v>6</v>
      </c>
      <c r="AF200" s="355" t="str">
        <f>項目入力!M15</f>
        <v>施設・駐車場に入 左折</v>
      </c>
      <c r="AG200" s="536">
        <f>SUMPRODUCT((事故データ!$AQ$4:$AQ$364=$AF200)*(事故データ!$V$4:$V$364=1))</f>
        <v>0</v>
      </c>
      <c r="AH200" s="870">
        <f t="shared" si="56"/>
        <v>0</v>
      </c>
      <c r="AI200" s="870">
        <f t="shared" si="57"/>
        <v>0</v>
      </c>
      <c r="AJ200" s="871">
        <f t="shared" si="55"/>
        <v>0</v>
      </c>
      <c r="AK200" s="537">
        <f t="shared" si="55"/>
        <v>0</v>
      </c>
      <c r="AL200" s="872">
        <f>SUMPRODUCT((事故データ!$AQ$4:$AQ$364=$AF200)*(事故データ!$AH$4:$AH$364=AL$192)*(事故データ!$V$4:$V$364=1))</f>
        <v>0</v>
      </c>
      <c r="AM200" s="873">
        <f>SUMPRODUCT((事故データ!$AQ$4:$AQ$364=$AF200)*(事故データ!$AH$4:$AH$364=AL$192)*(事故データ!$AK$4:$AK$364=1)*(事故データ!$V$4:$V$364=1))</f>
        <v>0</v>
      </c>
      <c r="AN200" s="870">
        <f>SUMPRODUCT((事故データ!$AQ$4:$AQ$364=$AF200)*(事故データ!$AH$4:$AH$364=AL$192)*(事故データ!$AK$4:$AK$364=2)*(事故データ!$V$4:$V$364=1))</f>
        <v>0</v>
      </c>
      <c r="AO200" s="871">
        <f>SUMPRODUCT((事故データ!$AQ$4:$AQ$364=$AF200)*(事故データ!$AH$4:$AH$364=AL$192)*(事故データ!$AW$4:$AW$364=1)*(事故データ!$V$4:$V$364=1))</f>
        <v>0</v>
      </c>
      <c r="AP200" s="537">
        <f>SUMPRODUCT((事故データ!$AQ$4:$AQ$364=$AF200)*(事故データ!$AH$4:$AH$364=AL$192)*(事故データ!$AX$4:$AX$364=1)*(事故データ!$V$4:$V$364=1))</f>
        <v>0</v>
      </c>
      <c r="AQ200" s="872">
        <f>SUMPRODUCT((事故データ!$AQ$4:$AQ$364=$AF200)*(事故データ!$AH$4:$AH$364=AQ$192)*(事故データ!$V$4:$V$364=1))</f>
        <v>0</v>
      </c>
      <c r="AR200" s="873">
        <f>SUMPRODUCT((事故データ!$AQ$4:$AQ$364=$AF200)*(事故データ!$AH$4:$AH$364=AQ$192)*(事故データ!$AK$4:$AK$364=1)*(事故データ!$V$4:$V$364=1))</f>
        <v>0</v>
      </c>
      <c r="AS200" s="870">
        <f>SUMPRODUCT((事故データ!$AQ$4:$AQ$364=$AF200)*(事故データ!$AH$4:$AH$364=AQ$192)*(事故データ!$AK$4:$AK$364=2)*(事故データ!$V$4:$V$364=1))</f>
        <v>0</v>
      </c>
      <c r="AT200" s="871">
        <f>SUMPRODUCT((事故データ!$AQ$4:$AQ$364=$AF200)*(事故データ!$AH$4:$AH$364=AQ$192)*(事故データ!$AW$4:$AW$364=1)*(事故データ!$V$4:$V$364=1))</f>
        <v>0</v>
      </c>
      <c r="AU200" s="537">
        <f>SUMPRODUCT((事故データ!$AQ$4:$AQ$364=$AF200)*(事故データ!$AH$4:$AH$364=AQ$192)*(事故データ!$AX$4:$AX$364=1)*(事故データ!$V$4:$V$364=1))</f>
        <v>0</v>
      </c>
      <c r="AV200" s="536">
        <f>SUMPRODUCT((事故データ!$AQ$4:$AQ$364=$AF200)*(事故データ!$AH$4:$AH$364=AV$192)*(事故データ!$V$4:$V$364=1))</f>
        <v>0</v>
      </c>
      <c r="AW200" s="870">
        <f>SUMPRODUCT((事故データ!$AQ$4:$AQ$364=$AF200)*(事故データ!$AH$4:$AH$364=AV$192)*(事故データ!$AK$4:$AK$364=1)*(事故データ!$V$4:$V$364=1))</f>
        <v>0</v>
      </c>
      <c r="AX200" s="870">
        <f>SUMPRODUCT((事故データ!$AQ$4:$AQ$364=$AF200)*(事故データ!$AH$4:$AH$364=AV$192)*(事故データ!$AK$4:$AK$364=2)*(事故データ!$V$4:$V$364=1))</f>
        <v>0</v>
      </c>
      <c r="AY200" s="871">
        <f>SUMPRODUCT((事故データ!$AQ$4:$AQ$364=$AF200)*(事故データ!$AH$4:$AH$364=AV$192)*(事故データ!$AW$4:$AW$364=1)*(事故データ!$V$4:$V$364=1))</f>
        <v>0</v>
      </c>
      <c r="AZ200" s="537">
        <f>SUMPRODUCT((事故データ!$AQ$4:$AQ$364=$AF200)*(事故データ!$AH$4:$AH$364=AV$192)*(事故データ!$AX$4:$AX$364=1)*(事故データ!$V$4:$V$364=1))</f>
        <v>0</v>
      </c>
      <c r="BA200" s="872">
        <f>SUMPRODUCT((事故データ!$AQ$4:$AQ$364=$AF200)*(事故データ!$AH$4:$AH$364=BA$192)*(事故データ!$V$4:$V$364=1))</f>
        <v>0</v>
      </c>
      <c r="BB200" s="873">
        <f>SUMPRODUCT((事故データ!$AQ$4:$AQ$364=$AF200)*(事故データ!$AH$4:$AH$364=BA$192)*(事故データ!$AK$4:$AK$364=1)*(事故データ!$V$4:$V$364=1))</f>
        <v>0</v>
      </c>
      <c r="BC200" s="870">
        <f>SUMPRODUCT((事故データ!$AQ$4:$AQ$364=$AF200)*(事故データ!$AH$4:$AH$364=BA$192)*(事故データ!$AK$4:$AK$364=2)*(事故データ!$V$4:$V$364=1))</f>
        <v>0</v>
      </c>
      <c r="BD200" s="871">
        <f>SUMPRODUCT((事故データ!$AQ$4:$AQ$364=$AF200)*(事故データ!$AH$4:$AH$364=BA$192)*(事故データ!$AW$4:$AW$364=1)*(事故データ!$V$4:$V$364=1))</f>
        <v>0</v>
      </c>
      <c r="BE200" s="537">
        <f>SUMPRODUCT((事故データ!$AQ$4:$AQ$364=$AF200)*(事故データ!$AH$4:$AH$364=BA$192)*(事故データ!$AX$4:$AX$364=1)*(事故データ!$V$4:$V$364=1))</f>
        <v>0</v>
      </c>
      <c r="BF200" s="872">
        <f>SUMPRODUCT((事故データ!$AQ$4:$AQ$364=$AF200)*(事故データ!$AH$4:$AH$364=BF$192)*(事故データ!$V$4:$V$364=1))</f>
        <v>0</v>
      </c>
      <c r="BG200" s="873">
        <f>SUMPRODUCT((事故データ!$AQ$4:$AQ$364=$AF200)*(事故データ!$AH$4:$AH$364=BF$192)*(事故データ!$AK$4:$AK$364=1)*(事故データ!$V$4:$V$364=1))</f>
        <v>0</v>
      </c>
      <c r="BH200" s="874">
        <f>SUMPRODUCT((事故データ!$AQ$4:$AQ$364=$AF200)*(事故データ!$AH$4:$AH$364=BF$192)*(事故データ!$AK$4:$AK$364=2)*(事故データ!$V$4:$V$364=1))</f>
        <v>0</v>
      </c>
      <c r="BI200" s="875">
        <f>SUMPRODUCT((事故データ!$AQ$4:$AQ$364=$AF200)*(事故データ!$AH$4:$AH$364=BF$192)*(事故データ!$AW$4:$AW$364=1)*(事故データ!$V$4:$V$364=1))</f>
        <v>0</v>
      </c>
      <c r="BJ200" s="876">
        <f>SUMPRODUCT((事故データ!$AQ$4:$AQ$364=$AF200)*(事故データ!$AH$4:$AH$364=BF$192)*(事故データ!$AX$4:$AX$364=1)*(事故データ!$V$4:$V$364=1))</f>
        <v>0</v>
      </c>
      <c r="BK200" s="872">
        <f>SUMPRODUCT((事故データ!$AQ$4:$AQ$364=$AF200)*(事故データ!$AH$4:$AH$364=BK$192)*(事故データ!$V$4:$V$364=1))</f>
        <v>0</v>
      </c>
      <c r="BL200" s="873">
        <f>SUMPRODUCT((事故データ!$AQ$4:$AQ$364=$AF200)*(事故データ!$AH$4:$AH$364=BK$192)*(事故データ!$AK$4:$AK$364=1)*(事故データ!$V$4:$V$364=1))</f>
        <v>0</v>
      </c>
      <c r="BM200" s="874">
        <f>SUMPRODUCT((事故データ!$AQ$4:$AQ$364=$AF200)*(事故データ!$AH$4:$AH$364=BK$192)*(事故データ!$AK$4:$AK$364=2)*(事故データ!$V$4:$V$364=1))</f>
        <v>0</v>
      </c>
      <c r="BN200" s="875">
        <f>SUMPRODUCT((事故データ!$AQ$4:$AQ$364=$AF200)*(事故データ!$AH$4:$AH$364=BK$192)*(事故データ!$AW$4:$AW$364=1)*(事故データ!$V$4:$V$364=1))</f>
        <v>0</v>
      </c>
      <c r="BO200" s="876">
        <f>SUMPRODUCT((事故データ!$AQ$4:$AQ$364=$AF200)*(事故データ!$AH$4:$AH$364=BK$192)*(事故データ!$AX$4:$AX$364=1)*(事故データ!$V$4:$V$364=1))</f>
        <v>0</v>
      </c>
      <c r="BP200" s="872">
        <f>SUMPRODUCT((事故データ!$AQ$4:$AQ$364=$AF200)*(事故データ!$AH$4:$AH$364=BP$192)*(事故データ!$V$4:$V$364=1))</f>
        <v>0</v>
      </c>
      <c r="BQ200" s="873">
        <f>SUMPRODUCT((事故データ!$AQ$4:$AQ$364=$AF200)*(事故データ!$AH$4:$AH$364=BP$192)*(事故データ!$AK$4:$AK$364=1)*(事故データ!$V$4:$V$364=1))</f>
        <v>0</v>
      </c>
      <c r="BR200" s="874">
        <f>SUMPRODUCT((事故データ!$AQ$4:$AQ$364=$AF200)*(事故データ!$AH$4:$AH$364=BP$192)*(事故データ!$AK$4:$AK$364=2)*(事故データ!$V$4:$V$364=1))</f>
        <v>0</v>
      </c>
      <c r="BS200" s="875">
        <f>SUMPRODUCT((事故データ!$AQ$4:$AQ$364=$AF200)*(事故データ!$AH$4:$AH$364=BP$192)*(事故データ!$AW$4:$AW$364=1)*(事故データ!$V$4:$V$364=1))</f>
        <v>0</v>
      </c>
      <c r="BT200" s="876">
        <f>SUMPRODUCT((事故データ!$AQ$4:$AQ$364=$AF200)*(事故データ!$AH$4:$AH$364=BP$192)*(事故データ!$AX$4:$AX$364=1)*(事故データ!$V$4:$V$364=1))</f>
        <v>0</v>
      </c>
      <c r="BU200" s="872">
        <f>SUMPRODUCT((事故データ!$AQ$4:$AQ$364=$AF200)*(事故データ!$AH$4:$AH$364=BU$192)*(事故データ!$V$4:$V$364=1))</f>
        <v>0</v>
      </c>
      <c r="BV200" s="873">
        <f>SUMPRODUCT((事故データ!$AQ$4:$AQ$364=$AF200)*(事故データ!$AH$4:$AH$364=BU$192)*(事故データ!$AK$4:$AK$364=1)*(事故データ!$V$4:$V$364=1))</f>
        <v>0</v>
      </c>
      <c r="BW200" s="874">
        <f>SUMPRODUCT((事故データ!$AQ$4:$AQ$364=$AF200)*(事故データ!$AH$4:$AH$364=BU$192)*(事故データ!$AK$4:$AK$364=2)*(事故データ!$V$4:$V$364=1))</f>
        <v>0</v>
      </c>
      <c r="BX200" s="875">
        <f>SUMPRODUCT((事故データ!$AQ$4:$AQ$364=$AF200)*(事故データ!$AH$4:$AH$364=BU$192)*(事故データ!$AW$4:$AW$364=1)*(事故データ!$V$4:$V$364=1))</f>
        <v>0</v>
      </c>
      <c r="BY200" s="876">
        <f>SUMPRODUCT((事故データ!$AQ$4:$AQ$364=$AF200)*(事故データ!$AH$4:$AH$364=BU$192)*(事故データ!$AX$4:$AX$364=1)*(事故データ!$V$4:$V$364=1))</f>
        <v>0</v>
      </c>
      <c r="BZ200" s="882"/>
      <c r="CA200" s="749" t="str">
        <f>項目入力!AA15</f>
        <v>後部右角</v>
      </c>
      <c r="CB200" s="422">
        <f ca="1">SUMPRODUCT((事故データ!$AQ$4:$AQ$364=CA$192)*(事故データ!$AT$4:$AT$364=$CA200)*(事故データ!$AH$4:$AH$364=CC$190)*(事故データ!$V$4:$V$364=1))</f>
        <v>1</v>
      </c>
      <c r="CC200" s="858">
        <f ca="1">SUMPRODUCT((事故データ!$O$4:$O$364=$C$129)*(事故データ!$AQ$4:$AQ$364=CA$192)*(事故データ!$AT$4:$AT$364=$CA200)*(事故データ!$AW$4:$AW$364=1)*(事故データ!$AH$4:$AH$364=CC$190)*(事故データ!$V$4:$V$364=1))</f>
        <v>1</v>
      </c>
      <c r="CD200" s="298"/>
      <c r="CE200" s="308">
        <f ca="1">CB206</f>
        <v>0</v>
      </c>
      <c r="CF200" s="298"/>
      <c r="CG200" s="307">
        <f ca="1">CB206</f>
        <v>0</v>
      </c>
      <c r="CH200" s="298"/>
      <c r="CI200" s="298"/>
      <c r="CJ200" s="298"/>
      <c r="CK200" s="502">
        <v>30</v>
      </c>
      <c r="CL200" s="805" t="s">
        <v>1413</v>
      </c>
      <c r="CM200" s="515">
        <v>11</v>
      </c>
      <c r="CN200" s="515" t="s">
        <v>1328</v>
      </c>
      <c r="CO200" s="515"/>
      <c r="CP200" s="515"/>
    </row>
    <row r="201" spans="1:94">
      <c r="A201" s="325"/>
      <c r="B201" s="590">
        <v>8</v>
      </c>
      <c r="C201" s="355" t="str">
        <f>項目入力!M17</f>
        <v>施設・駐車場から出 右折</v>
      </c>
      <c r="D201" s="536">
        <f t="shared" si="46"/>
        <v>1</v>
      </c>
      <c r="E201" s="746">
        <f>SUMPRODUCT((事故データ!$AQ$4:$AQ$364=$C201)*(事故データ!$AH$4:$AH$364=E$192)*(事故データ!$V$4:$V$364=1))</f>
        <v>0</v>
      </c>
      <c r="F201" s="747">
        <f>SUMPRODUCT((事故データ!$AQ$4:$AQ$364=$C201)*(事故データ!$AH$4:$AH$364=F$192)*(事故データ!$V$4:$V$364=1))</f>
        <v>0</v>
      </c>
      <c r="G201" s="747">
        <f>SUMPRODUCT((事故データ!$AQ$4:$AQ$364=$C201)*(事故データ!$AH$4:$AH$364=G$192)*(事故データ!$V$4:$V$364=1))</f>
        <v>0</v>
      </c>
      <c r="H201" s="747">
        <f>SUMPRODUCT((事故データ!$AQ$4:$AQ$364=$C201)*(事故データ!$AH$4:$AH$364=H$192)*(事故データ!$V$4:$V$364=1))</f>
        <v>0</v>
      </c>
      <c r="I201" s="808">
        <f>SUMPRODUCT((事故データ!$AQ$4:$AQ$364=$C201)*(事故データ!$AH$4:$AH$364=I$192)*(事故データ!$V$4:$V$364=1))</f>
        <v>1</v>
      </c>
      <c r="J201" s="808">
        <f>SUMPRODUCT((事故データ!$AQ$4:$AQ$364=$C201)*(事故データ!$AH$4:$AH$364=J$192)*(事故データ!$V$4:$V$364=1))</f>
        <v>0</v>
      </c>
      <c r="K201" s="808">
        <f>SUMPRODUCT((事故データ!$AQ$4:$AQ$364=$C201)*(事故データ!$AH$4:$AH$364=K$192)*(事故データ!$V$4:$V$364=1))</f>
        <v>0</v>
      </c>
      <c r="L201" s="748">
        <f>SUMPRODUCT((事故データ!$AQ$4:$AQ$364=$C201)*(事故データ!$AH$4:$AH$364=L$192)*(事故データ!$V$4:$V$364=1))</f>
        <v>0</v>
      </c>
      <c r="M201" s="882">
        <f>SUMPRODUCT((事故データ!$AQ$4:$AQ$364=$C201)*(事故データ!$AW$4:$AW$364=1)*(事故データ!$V$4:$V$364=1))</f>
        <v>0</v>
      </c>
      <c r="N201" s="749" t="str">
        <f t="shared" si="54"/>
        <v>左側面</v>
      </c>
      <c r="O201" s="422">
        <f ca="1">SUMPRODUCT((事故データ!$AQ$4:$AQ$364=N$192)*(事故データ!$AT$4:$AT$364=$N201)*(事故データ!$AH$4:$AH$364=P$190)*(事故データ!$V$4:$V$364=1))</f>
        <v>0</v>
      </c>
      <c r="P201" s="858">
        <f ca="1">SUMPRODUCT((事故データ!$O$4:$O$364=$C$129)*(事故データ!$AQ$4:$AQ$364=N$192)*(事故データ!$AT$4:$AT$364=$N201)*(事故データ!$AW$4:$AW$364=1)*(事故データ!$AH$4:$AH$364=P$190)*(事故データ!$V$4:$V$364=1))</f>
        <v>0</v>
      </c>
      <c r="Q201" s="298"/>
      <c r="R201" s="298"/>
      <c r="S201" s="298"/>
      <c r="T201" s="298"/>
      <c r="U201" s="298"/>
      <c r="V201" s="298"/>
      <c r="W201" s="298"/>
      <c r="AE201" s="590">
        <v>7</v>
      </c>
      <c r="AF201" s="355" t="str">
        <f>項目入力!M16</f>
        <v>施設・駐車場からバック出</v>
      </c>
      <c r="AG201" s="536">
        <f>SUMPRODUCT((事故データ!$AQ$4:$AQ$364=$AF201)*(事故データ!$V$4:$V$364=1))</f>
        <v>0</v>
      </c>
      <c r="AH201" s="870">
        <f t="shared" si="56"/>
        <v>0</v>
      </c>
      <c r="AI201" s="870">
        <f t="shared" si="57"/>
        <v>0</v>
      </c>
      <c r="AJ201" s="871">
        <f t="shared" si="55"/>
        <v>0</v>
      </c>
      <c r="AK201" s="537">
        <f t="shared" si="55"/>
        <v>0</v>
      </c>
      <c r="AL201" s="872">
        <f>SUMPRODUCT((事故データ!$AQ$4:$AQ$364=$AF201)*(事故データ!$AH$4:$AH$364=AL$192)*(事故データ!$V$4:$V$364=1))</f>
        <v>0</v>
      </c>
      <c r="AM201" s="873">
        <f>SUMPRODUCT((事故データ!$AQ$4:$AQ$364=$AF201)*(事故データ!$AH$4:$AH$364=AL$192)*(事故データ!$AK$4:$AK$364=1)*(事故データ!$V$4:$V$364=1))</f>
        <v>0</v>
      </c>
      <c r="AN201" s="870">
        <f>SUMPRODUCT((事故データ!$AQ$4:$AQ$364=$AF201)*(事故データ!$AH$4:$AH$364=AL$192)*(事故データ!$AK$4:$AK$364=2)*(事故データ!$V$4:$V$364=1))</f>
        <v>0</v>
      </c>
      <c r="AO201" s="871">
        <f>SUMPRODUCT((事故データ!$AQ$4:$AQ$364=$AF201)*(事故データ!$AH$4:$AH$364=AL$192)*(事故データ!$AW$4:$AW$364=1)*(事故データ!$V$4:$V$364=1))</f>
        <v>0</v>
      </c>
      <c r="AP201" s="537">
        <f>SUMPRODUCT((事故データ!$AQ$4:$AQ$364=$AF201)*(事故データ!$AH$4:$AH$364=AL$192)*(事故データ!$AX$4:$AX$364=1)*(事故データ!$V$4:$V$364=1))</f>
        <v>0</v>
      </c>
      <c r="AQ201" s="872">
        <f>SUMPRODUCT((事故データ!$AQ$4:$AQ$364=$AF201)*(事故データ!$AH$4:$AH$364=AQ$192)*(事故データ!$V$4:$V$364=1))</f>
        <v>0</v>
      </c>
      <c r="AR201" s="873">
        <f>SUMPRODUCT((事故データ!$AQ$4:$AQ$364=$AF201)*(事故データ!$AH$4:$AH$364=AQ$192)*(事故データ!$AK$4:$AK$364=1)*(事故データ!$V$4:$V$364=1))</f>
        <v>0</v>
      </c>
      <c r="AS201" s="870">
        <f>SUMPRODUCT((事故データ!$AQ$4:$AQ$364=$AF201)*(事故データ!$AH$4:$AH$364=AQ$192)*(事故データ!$AK$4:$AK$364=2)*(事故データ!$V$4:$V$364=1))</f>
        <v>0</v>
      </c>
      <c r="AT201" s="871">
        <f>SUMPRODUCT((事故データ!$AQ$4:$AQ$364=$AF201)*(事故データ!$AH$4:$AH$364=AQ$192)*(事故データ!$AW$4:$AW$364=1)*(事故データ!$V$4:$V$364=1))</f>
        <v>0</v>
      </c>
      <c r="AU201" s="537">
        <f>SUMPRODUCT((事故データ!$AQ$4:$AQ$364=$AF201)*(事故データ!$AH$4:$AH$364=AQ$192)*(事故データ!$AX$4:$AX$364=1)*(事故データ!$V$4:$V$364=1))</f>
        <v>0</v>
      </c>
      <c r="AV201" s="536">
        <f>SUMPRODUCT((事故データ!$AQ$4:$AQ$364=$AF201)*(事故データ!$AH$4:$AH$364=AV$192)*(事故データ!$V$4:$V$364=1))</f>
        <v>0</v>
      </c>
      <c r="AW201" s="870">
        <f>SUMPRODUCT((事故データ!$AQ$4:$AQ$364=$AF201)*(事故データ!$AH$4:$AH$364=AV$192)*(事故データ!$AK$4:$AK$364=1)*(事故データ!$V$4:$V$364=1))</f>
        <v>0</v>
      </c>
      <c r="AX201" s="870">
        <f>SUMPRODUCT((事故データ!$AQ$4:$AQ$364=$AF201)*(事故データ!$AH$4:$AH$364=AV$192)*(事故データ!$AK$4:$AK$364=2)*(事故データ!$V$4:$V$364=1))</f>
        <v>0</v>
      </c>
      <c r="AY201" s="871">
        <f>SUMPRODUCT((事故データ!$AQ$4:$AQ$364=$AF201)*(事故データ!$AH$4:$AH$364=AV$192)*(事故データ!$AW$4:$AW$364=1)*(事故データ!$V$4:$V$364=1))</f>
        <v>0</v>
      </c>
      <c r="AZ201" s="537">
        <f>SUMPRODUCT((事故データ!$AQ$4:$AQ$364=$AF201)*(事故データ!$AH$4:$AH$364=AV$192)*(事故データ!$AX$4:$AX$364=1)*(事故データ!$V$4:$V$364=1))</f>
        <v>0</v>
      </c>
      <c r="BA201" s="872">
        <f>SUMPRODUCT((事故データ!$AQ$4:$AQ$364=$AF201)*(事故データ!$AH$4:$AH$364=BA$192)*(事故データ!$V$4:$V$364=1))</f>
        <v>0</v>
      </c>
      <c r="BB201" s="873">
        <f>SUMPRODUCT((事故データ!$AQ$4:$AQ$364=$AF201)*(事故データ!$AH$4:$AH$364=BA$192)*(事故データ!$AK$4:$AK$364=1)*(事故データ!$V$4:$V$364=1))</f>
        <v>0</v>
      </c>
      <c r="BC201" s="870">
        <f>SUMPRODUCT((事故データ!$AQ$4:$AQ$364=$AF201)*(事故データ!$AH$4:$AH$364=BA$192)*(事故データ!$AK$4:$AK$364=2)*(事故データ!$V$4:$V$364=1))</f>
        <v>0</v>
      </c>
      <c r="BD201" s="871">
        <f>SUMPRODUCT((事故データ!$AQ$4:$AQ$364=$AF201)*(事故データ!$AH$4:$AH$364=BA$192)*(事故データ!$AW$4:$AW$364=1)*(事故データ!$V$4:$V$364=1))</f>
        <v>0</v>
      </c>
      <c r="BE201" s="537">
        <f>SUMPRODUCT((事故データ!$AQ$4:$AQ$364=$AF201)*(事故データ!$AH$4:$AH$364=BA$192)*(事故データ!$AX$4:$AX$364=1)*(事故データ!$V$4:$V$364=1))</f>
        <v>0</v>
      </c>
      <c r="BF201" s="872">
        <f>SUMPRODUCT((事故データ!$AQ$4:$AQ$364=$AF201)*(事故データ!$AH$4:$AH$364=BF$192)*(事故データ!$V$4:$V$364=1))</f>
        <v>0</v>
      </c>
      <c r="BG201" s="873">
        <f>SUMPRODUCT((事故データ!$AQ$4:$AQ$364=$AF201)*(事故データ!$AH$4:$AH$364=BF$192)*(事故データ!$AK$4:$AK$364=1)*(事故データ!$V$4:$V$364=1))</f>
        <v>0</v>
      </c>
      <c r="BH201" s="874">
        <f>SUMPRODUCT((事故データ!$AQ$4:$AQ$364=$AF201)*(事故データ!$AH$4:$AH$364=BF$192)*(事故データ!$AK$4:$AK$364=2)*(事故データ!$V$4:$V$364=1))</f>
        <v>0</v>
      </c>
      <c r="BI201" s="875">
        <f>SUMPRODUCT((事故データ!$AQ$4:$AQ$364=$AF201)*(事故データ!$AH$4:$AH$364=BF$192)*(事故データ!$AW$4:$AW$364=1)*(事故データ!$V$4:$V$364=1))</f>
        <v>0</v>
      </c>
      <c r="BJ201" s="876">
        <f>SUMPRODUCT((事故データ!$AQ$4:$AQ$364=$AF201)*(事故データ!$AH$4:$AH$364=BF$192)*(事故データ!$AX$4:$AX$364=1)*(事故データ!$V$4:$V$364=1))</f>
        <v>0</v>
      </c>
      <c r="BK201" s="872">
        <f>SUMPRODUCT((事故データ!$AQ$4:$AQ$364=$AF201)*(事故データ!$AH$4:$AH$364=BK$192)*(事故データ!$V$4:$V$364=1))</f>
        <v>0</v>
      </c>
      <c r="BL201" s="873">
        <f>SUMPRODUCT((事故データ!$AQ$4:$AQ$364=$AF201)*(事故データ!$AH$4:$AH$364=BK$192)*(事故データ!$AK$4:$AK$364=1)*(事故データ!$V$4:$V$364=1))</f>
        <v>0</v>
      </c>
      <c r="BM201" s="874">
        <f>SUMPRODUCT((事故データ!$AQ$4:$AQ$364=$AF201)*(事故データ!$AH$4:$AH$364=BK$192)*(事故データ!$AK$4:$AK$364=2)*(事故データ!$V$4:$V$364=1))</f>
        <v>0</v>
      </c>
      <c r="BN201" s="875">
        <f>SUMPRODUCT((事故データ!$AQ$4:$AQ$364=$AF201)*(事故データ!$AH$4:$AH$364=BK$192)*(事故データ!$AW$4:$AW$364=1)*(事故データ!$V$4:$V$364=1))</f>
        <v>0</v>
      </c>
      <c r="BO201" s="876">
        <f>SUMPRODUCT((事故データ!$AQ$4:$AQ$364=$AF201)*(事故データ!$AH$4:$AH$364=BK$192)*(事故データ!$AX$4:$AX$364=1)*(事故データ!$V$4:$V$364=1))</f>
        <v>0</v>
      </c>
      <c r="BP201" s="872">
        <f>SUMPRODUCT((事故データ!$AQ$4:$AQ$364=$AF201)*(事故データ!$AH$4:$AH$364=BP$192)*(事故データ!$V$4:$V$364=1))</f>
        <v>0</v>
      </c>
      <c r="BQ201" s="873">
        <f>SUMPRODUCT((事故データ!$AQ$4:$AQ$364=$AF201)*(事故データ!$AH$4:$AH$364=BP$192)*(事故データ!$AK$4:$AK$364=1)*(事故データ!$V$4:$V$364=1))</f>
        <v>0</v>
      </c>
      <c r="BR201" s="874">
        <f>SUMPRODUCT((事故データ!$AQ$4:$AQ$364=$AF201)*(事故データ!$AH$4:$AH$364=BP$192)*(事故データ!$AK$4:$AK$364=2)*(事故データ!$V$4:$V$364=1))</f>
        <v>0</v>
      </c>
      <c r="BS201" s="875">
        <f>SUMPRODUCT((事故データ!$AQ$4:$AQ$364=$AF201)*(事故データ!$AH$4:$AH$364=BP$192)*(事故データ!$AW$4:$AW$364=1)*(事故データ!$V$4:$V$364=1))</f>
        <v>0</v>
      </c>
      <c r="BT201" s="876">
        <f>SUMPRODUCT((事故データ!$AQ$4:$AQ$364=$AF201)*(事故データ!$AH$4:$AH$364=BP$192)*(事故データ!$AX$4:$AX$364=1)*(事故データ!$V$4:$V$364=1))</f>
        <v>0</v>
      </c>
      <c r="BU201" s="872">
        <f>SUMPRODUCT((事故データ!$AQ$4:$AQ$364=$AF201)*(事故データ!$AH$4:$AH$364=BU$192)*(事故データ!$V$4:$V$364=1))</f>
        <v>0</v>
      </c>
      <c r="BV201" s="873">
        <f>SUMPRODUCT((事故データ!$AQ$4:$AQ$364=$AF201)*(事故データ!$AH$4:$AH$364=BU$192)*(事故データ!$AK$4:$AK$364=1)*(事故データ!$V$4:$V$364=1))</f>
        <v>0</v>
      </c>
      <c r="BW201" s="874">
        <f>SUMPRODUCT((事故データ!$AQ$4:$AQ$364=$AF201)*(事故データ!$AH$4:$AH$364=BU$192)*(事故データ!$AK$4:$AK$364=2)*(事故データ!$V$4:$V$364=1))</f>
        <v>0</v>
      </c>
      <c r="BX201" s="875">
        <f>SUMPRODUCT((事故データ!$AQ$4:$AQ$364=$AF201)*(事故データ!$AH$4:$AH$364=BU$192)*(事故データ!$AW$4:$AW$364=1)*(事故データ!$V$4:$V$364=1))</f>
        <v>0</v>
      </c>
      <c r="BY201" s="876">
        <f>SUMPRODUCT((事故データ!$AQ$4:$AQ$364=$AF201)*(事故データ!$AH$4:$AH$364=BU$192)*(事故データ!$AX$4:$AX$364=1)*(事故データ!$V$4:$V$364=1))</f>
        <v>0</v>
      </c>
      <c r="BZ201" s="882"/>
      <c r="CA201" s="749" t="str">
        <f>項目入力!AA16</f>
        <v>左側面前</v>
      </c>
      <c r="CB201" s="422">
        <f ca="1">SUMPRODUCT((事故データ!$AQ$4:$AQ$364=CA$192)*(事故データ!$AT$4:$AT$364=$CA201)*(事故データ!$AH$4:$AH$364=CC$190)*(事故データ!$V$4:$V$364=1))</f>
        <v>0</v>
      </c>
      <c r="CC201" s="858">
        <f ca="1">SUMPRODUCT((事故データ!$O$4:$O$364=$C$129)*(事故データ!$AQ$4:$AQ$364=CA$192)*(事故データ!$AT$4:$AT$364=$CA201)*(事故データ!$AW$4:$AW$364=1)*(事故データ!$AH$4:$AH$364=CC$190)*(事故データ!$V$4:$V$364=1))</f>
        <v>0</v>
      </c>
      <c r="CD201" s="298"/>
      <c r="CE201" s="308">
        <f ca="1">CB198</f>
        <v>0</v>
      </c>
      <c r="CF201" s="299">
        <f ca="1">CB199</f>
        <v>0</v>
      </c>
      <c r="CG201" s="307">
        <f ca="1">CB200</f>
        <v>1</v>
      </c>
      <c r="CH201" s="299"/>
      <c r="CI201" s="299"/>
      <c r="CJ201" s="299"/>
      <c r="CM201" s="515">
        <v>12</v>
      </c>
      <c r="CN201" s="898" t="s">
        <v>1389</v>
      </c>
      <c r="CO201" s="515"/>
      <c r="CP201" s="515"/>
    </row>
    <row r="202" spans="1:94">
      <c r="A202" s="325"/>
      <c r="B202" s="590">
        <v>9</v>
      </c>
      <c r="C202" s="355" t="str">
        <f>項目入力!M18</f>
        <v>施設・駐車場から出 左折</v>
      </c>
      <c r="D202" s="536">
        <f t="shared" si="46"/>
        <v>0</v>
      </c>
      <c r="E202" s="746">
        <f>SUMPRODUCT((事故データ!$AQ$4:$AQ$364=$C202)*(事故データ!$AH$4:$AH$364=E$192)*(事故データ!$V$4:$V$364=1))</f>
        <v>0</v>
      </c>
      <c r="F202" s="747">
        <f>SUMPRODUCT((事故データ!$AQ$4:$AQ$364=$C202)*(事故データ!$AH$4:$AH$364=F$192)*(事故データ!$V$4:$V$364=1))</f>
        <v>0</v>
      </c>
      <c r="G202" s="747">
        <f>SUMPRODUCT((事故データ!$AQ$4:$AQ$364=$C202)*(事故データ!$AH$4:$AH$364=G$192)*(事故データ!$V$4:$V$364=1))</f>
        <v>0</v>
      </c>
      <c r="H202" s="747">
        <f>SUMPRODUCT((事故データ!$AQ$4:$AQ$364=$C202)*(事故データ!$AH$4:$AH$364=H$192)*(事故データ!$V$4:$V$364=1))</f>
        <v>0</v>
      </c>
      <c r="I202" s="808">
        <f>SUMPRODUCT((事故データ!$AQ$4:$AQ$364=$C202)*(事故データ!$AH$4:$AH$364=I$192)*(事故データ!$V$4:$V$364=1))</f>
        <v>0</v>
      </c>
      <c r="J202" s="808">
        <f>SUMPRODUCT((事故データ!$AQ$4:$AQ$364=$C202)*(事故データ!$AH$4:$AH$364=J$192)*(事故データ!$V$4:$V$364=1))</f>
        <v>0</v>
      </c>
      <c r="K202" s="808">
        <f>SUMPRODUCT((事故データ!$AQ$4:$AQ$364=$C202)*(事故データ!$AH$4:$AH$364=K$192)*(事故データ!$V$4:$V$364=1))</f>
        <v>0</v>
      </c>
      <c r="L202" s="748">
        <f>SUMPRODUCT((事故データ!$AQ$4:$AQ$364=$C202)*(事故データ!$AH$4:$AH$364=L$192)*(事故データ!$V$4:$V$364=1))</f>
        <v>0</v>
      </c>
      <c r="M202" s="882">
        <f>SUMPRODUCT((事故データ!$AQ$4:$AQ$364=$C202)*(事故データ!$AW$4:$AW$364=1)*(事故データ!$V$4:$V$364=1))</f>
        <v>0</v>
      </c>
      <c r="N202" s="749" t="str">
        <f t="shared" si="54"/>
        <v>左側面後</v>
      </c>
      <c r="O202" s="422">
        <f ca="1">SUMPRODUCT((事故データ!$AQ$4:$AQ$364=N$192)*(事故データ!$AT$4:$AT$364=$N202)*(事故データ!$AH$4:$AH$364=P$190)*(事故データ!$V$4:$V$364=1))</f>
        <v>1</v>
      </c>
      <c r="P202" s="858">
        <f ca="1">SUMPRODUCT((事故データ!$O$4:$O$364=$C$129)*(事故データ!$AQ$4:$AQ$364=N$192)*(事故データ!$AT$4:$AT$364=$N202)*(事故データ!$AW$4:$AW$364=1)*(事故データ!$AH$4:$AH$364=P$190)*(事故データ!$V$4:$V$364=1))</f>
        <v>1</v>
      </c>
      <c r="Q202" s="298"/>
      <c r="R202" s="298"/>
      <c r="S202" s="306">
        <f ca="1">O206</f>
        <v>0</v>
      </c>
      <c r="T202" s="306"/>
      <c r="U202" s="306"/>
      <c r="V202" s="306"/>
      <c r="W202" s="306"/>
      <c r="AE202" s="590">
        <v>8</v>
      </c>
      <c r="AF202" s="355" t="str">
        <f>項目入力!M17</f>
        <v>施設・駐車場から出 右折</v>
      </c>
      <c r="AG202" s="536">
        <f>SUMPRODUCT((事故データ!$AQ$4:$AQ$364=$AF202)*(事故データ!$V$4:$V$364=1))</f>
        <v>1</v>
      </c>
      <c r="AH202" s="870">
        <f t="shared" si="56"/>
        <v>0</v>
      </c>
      <c r="AI202" s="870">
        <f t="shared" si="57"/>
        <v>1</v>
      </c>
      <c r="AJ202" s="871">
        <f t="shared" si="55"/>
        <v>0</v>
      </c>
      <c r="AK202" s="537">
        <f t="shared" si="55"/>
        <v>0</v>
      </c>
      <c r="AL202" s="872">
        <f>SUMPRODUCT((事故データ!$AQ$4:$AQ$364=$AF202)*(事故データ!$AH$4:$AH$364=AL$192)*(事故データ!$V$4:$V$364=1))</f>
        <v>0</v>
      </c>
      <c r="AM202" s="873">
        <f>SUMPRODUCT((事故データ!$AQ$4:$AQ$364=$AF202)*(事故データ!$AH$4:$AH$364=AL$192)*(事故データ!$AK$4:$AK$364=1)*(事故データ!$V$4:$V$364=1))</f>
        <v>0</v>
      </c>
      <c r="AN202" s="870">
        <f>SUMPRODUCT((事故データ!$AQ$4:$AQ$364=$AF202)*(事故データ!$AH$4:$AH$364=AL$192)*(事故データ!$AK$4:$AK$364=2)*(事故データ!$V$4:$V$364=1))</f>
        <v>0</v>
      </c>
      <c r="AO202" s="871">
        <f>SUMPRODUCT((事故データ!$AQ$4:$AQ$364=$AF202)*(事故データ!$AH$4:$AH$364=AL$192)*(事故データ!$AW$4:$AW$364=1)*(事故データ!$V$4:$V$364=1))</f>
        <v>0</v>
      </c>
      <c r="AP202" s="537">
        <f>SUMPRODUCT((事故データ!$AQ$4:$AQ$364=$AF202)*(事故データ!$AH$4:$AH$364=AL$192)*(事故データ!$AX$4:$AX$364=1)*(事故データ!$V$4:$V$364=1))</f>
        <v>0</v>
      </c>
      <c r="AQ202" s="872">
        <f>SUMPRODUCT((事故データ!$AQ$4:$AQ$364=$AF202)*(事故データ!$AH$4:$AH$364=AQ$192)*(事故データ!$V$4:$V$364=1))</f>
        <v>0</v>
      </c>
      <c r="AR202" s="873">
        <f>SUMPRODUCT((事故データ!$AQ$4:$AQ$364=$AF202)*(事故データ!$AH$4:$AH$364=AQ$192)*(事故データ!$AK$4:$AK$364=1)*(事故データ!$V$4:$V$364=1))</f>
        <v>0</v>
      </c>
      <c r="AS202" s="870">
        <f>SUMPRODUCT((事故データ!$AQ$4:$AQ$364=$AF202)*(事故データ!$AH$4:$AH$364=AQ$192)*(事故データ!$AK$4:$AK$364=2)*(事故データ!$V$4:$V$364=1))</f>
        <v>0</v>
      </c>
      <c r="AT202" s="871">
        <f>SUMPRODUCT((事故データ!$AQ$4:$AQ$364=$AF202)*(事故データ!$AH$4:$AH$364=AQ$192)*(事故データ!$AW$4:$AW$364=1)*(事故データ!$V$4:$V$364=1))</f>
        <v>0</v>
      </c>
      <c r="AU202" s="537">
        <f>SUMPRODUCT((事故データ!$AQ$4:$AQ$364=$AF202)*(事故データ!$AH$4:$AH$364=AQ$192)*(事故データ!$AX$4:$AX$364=1)*(事故データ!$V$4:$V$364=1))</f>
        <v>0</v>
      </c>
      <c r="AV202" s="536">
        <f>SUMPRODUCT((事故データ!$AQ$4:$AQ$364=$AF202)*(事故データ!$AH$4:$AH$364=AV$192)*(事故データ!$V$4:$V$364=1))</f>
        <v>0</v>
      </c>
      <c r="AW202" s="870">
        <f>SUMPRODUCT((事故データ!$AQ$4:$AQ$364=$AF202)*(事故データ!$AH$4:$AH$364=AV$192)*(事故データ!$AK$4:$AK$364=1)*(事故データ!$V$4:$V$364=1))</f>
        <v>0</v>
      </c>
      <c r="AX202" s="870">
        <f>SUMPRODUCT((事故データ!$AQ$4:$AQ$364=$AF202)*(事故データ!$AH$4:$AH$364=AV$192)*(事故データ!$AK$4:$AK$364=2)*(事故データ!$V$4:$V$364=1))</f>
        <v>0</v>
      </c>
      <c r="AY202" s="871">
        <f>SUMPRODUCT((事故データ!$AQ$4:$AQ$364=$AF202)*(事故データ!$AH$4:$AH$364=AV$192)*(事故データ!$AW$4:$AW$364=1)*(事故データ!$V$4:$V$364=1))</f>
        <v>0</v>
      </c>
      <c r="AZ202" s="537">
        <f>SUMPRODUCT((事故データ!$AQ$4:$AQ$364=$AF202)*(事故データ!$AH$4:$AH$364=AV$192)*(事故データ!$AX$4:$AX$364=1)*(事故データ!$V$4:$V$364=1))</f>
        <v>0</v>
      </c>
      <c r="BA202" s="872">
        <f>SUMPRODUCT((事故データ!$AQ$4:$AQ$364=$AF202)*(事故データ!$AH$4:$AH$364=BA$192)*(事故データ!$V$4:$V$364=1))</f>
        <v>0</v>
      </c>
      <c r="BB202" s="873">
        <f>SUMPRODUCT((事故データ!$AQ$4:$AQ$364=$AF202)*(事故データ!$AH$4:$AH$364=BA$192)*(事故データ!$AK$4:$AK$364=1)*(事故データ!$V$4:$V$364=1))</f>
        <v>0</v>
      </c>
      <c r="BC202" s="870">
        <f>SUMPRODUCT((事故データ!$AQ$4:$AQ$364=$AF202)*(事故データ!$AH$4:$AH$364=BA$192)*(事故データ!$AK$4:$AK$364=2)*(事故データ!$V$4:$V$364=1))</f>
        <v>0</v>
      </c>
      <c r="BD202" s="871">
        <f>SUMPRODUCT((事故データ!$AQ$4:$AQ$364=$AF202)*(事故データ!$AH$4:$AH$364=BA$192)*(事故データ!$AW$4:$AW$364=1)*(事故データ!$V$4:$V$364=1))</f>
        <v>0</v>
      </c>
      <c r="BE202" s="537">
        <f>SUMPRODUCT((事故データ!$AQ$4:$AQ$364=$AF202)*(事故データ!$AH$4:$AH$364=BA$192)*(事故データ!$AX$4:$AX$364=1)*(事故データ!$V$4:$V$364=1))</f>
        <v>0</v>
      </c>
      <c r="BF202" s="872">
        <f>SUMPRODUCT((事故データ!$AQ$4:$AQ$364=$AF202)*(事故データ!$AH$4:$AH$364=BF$192)*(事故データ!$V$4:$V$364=1))</f>
        <v>1</v>
      </c>
      <c r="BG202" s="873">
        <f>SUMPRODUCT((事故データ!$AQ$4:$AQ$364=$AF202)*(事故データ!$AH$4:$AH$364=BF$192)*(事故データ!$AK$4:$AK$364=1)*(事故データ!$V$4:$V$364=1))</f>
        <v>0</v>
      </c>
      <c r="BH202" s="874">
        <f>SUMPRODUCT((事故データ!$AQ$4:$AQ$364=$AF202)*(事故データ!$AH$4:$AH$364=BF$192)*(事故データ!$AK$4:$AK$364=2)*(事故データ!$V$4:$V$364=1))</f>
        <v>1</v>
      </c>
      <c r="BI202" s="875">
        <f>SUMPRODUCT((事故データ!$AQ$4:$AQ$364=$AF202)*(事故データ!$AH$4:$AH$364=BF$192)*(事故データ!$AW$4:$AW$364=1)*(事故データ!$V$4:$V$364=1))</f>
        <v>0</v>
      </c>
      <c r="BJ202" s="876">
        <f>SUMPRODUCT((事故データ!$AQ$4:$AQ$364=$AF202)*(事故データ!$AH$4:$AH$364=BF$192)*(事故データ!$AX$4:$AX$364=1)*(事故データ!$V$4:$V$364=1))</f>
        <v>0</v>
      </c>
      <c r="BK202" s="872">
        <f>SUMPRODUCT((事故データ!$AQ$4:$AQ$364=$AF202)*(事故データ!$AH$4:$AH$364=BK$192)*(事故データ!$V$4:$V$364=1))</f>
        <v>0</v>
      </c>
      <c r="BL202" s="873">
        <f>SUMPRODUCT((事故データ!$AQ$4:$AQ$364=$AF202)*(事故データ!$AH$4:$AH$364=BK$192)*(事故データ!$AK$4:$AK$364=1)*(事故データ!$V$4:$V$364=1))</f>
        <v>0</v>
      </c>
      <c r="BM202" s="874">
        <f>SUMPRODUCT((事故データ!$AQ$4:$AQ$364=$AF202)*(事故データ!$AH$4:$AH$364=BK$192)*(事故データ!$AK$4:$AK$364=2)*(事故データ!$V$4:$V$364=1))</f>
        <v>0</v>
      </c>
      <c r="BN202" s="875">
        <f>SUMPRODUCT((事故データ!$AQ$4:$AQ$364=$AF202)*(事故データ!$AH$4:$AH$364=BK$192)*(事故データ!$AW$4:$AW$364=1)*(事故データ!$V$4:$V$364=1))</f>
        <v>0</v>
      </c>
      <c r="BO202" s="876">
        <f>SUMPRODUCT((事故データ!$AQ$4:$AQ$364=$AF202)*(事故データ!$AH$4:$AH$364=BK$192)*(事故データ!$AX$4:$AX$364=1)*(事故データ!$V$4:$V$364=1))</f>
        <v>0</v>
      </c>
      <c r="BP202" s="872">
        <f>SUMPRODUCT((事故データ!$AQ$4:$AQ$364=$AF202)*(事故データ!$AH$4:$AH$364=BP$192)*(事故データ!$V$4:$V$364=1))</f>
        <v>0</v>
      </c>
      <c r="BQ202" s="873">
        <f>SUMPRODUCT((事故データ!$AQ$4:$AQ$364=$AF202)*(事故データ!$AH$4:$AH$364=BP$192)*(事故データ!$AK$4:$AK$364=1)*(事故データ!$V$4:$V$364=1))</f>
        <v>0</v>
      </c>
      <c r="BR202" s="874">
        <f>SUMPRODUCT((事故データ!$AQ$4:$AQ$364=$AF202)*(事故データ!$AH$4:$AH$364=BP$192)*(事故データ!$AK$4:$AK$364=2)*(事故データ!$V$4:$V$364=1))</f>
        <v>0</v>
      </c>
      <c r="BS202" s="875">
        <f>SUMPRODUCT((事故データ!$AQ$4:$AQ$364=$AF202)*(事故データ!$AH$4:$AH$364=BP$192)*(事故データ!$AW$4:$AW$364=1)*(事故データ!$V$4:$V$364=1))</f>
        <v>0</v>
      </c>
      <c r="BT202" s="876">
        <f>SUMPRODUCT((事故データ!$AQ$4:$AQ$364=$AF202)*(事故データ!$AH$4:$AH$364=BP$192)*(事故データ!$AX$4:$AX$364=1)*(事故データ!$V$4:$V$364=1))</f>
        <v>0</v>
      </c>
      <c r="BU202" s="872">
        <f>SUMPRODUCT((事故データ!$AQ$4:$AQ$364=$AF202)*(事故データ!$AH$4:$AH$364=BU$192)*(事故データ!$V$4:$V$364=1))</f>
        <v>0</v>
      </c>
      <c r="BV202" s="873">
        <f>SUMPRODUCT((事故データ!$AQ$4:$AQ$364=$AF202)*(事故データ!$AH$4:$AH$364=BU$192)*(事故データ!$AK$4:$AK$364=1)*(事故データ!$V$4:$V$364=1))</f>
        <v>0</v>
      </c>
      <c r="BW202" s="874">
        <f>SUMPRODUCT((事故データ!$AQ$4:$AQ$364=$AF202)*(事故データ!$AH$4:$AH$364=BU$192)*(事故データ!$AK$4:$AK$364=2)*(事故データ!$V$4:$V$364=1))</f>
        <v>0</v>
      </c>
      <c r="BX202" s="875">
        <f>SUMPRODUCT((事故データ!$AQ$4:$AQ$364=$AF202)*(事故データ!$AH$4:$AH$364=BU$192)*(事故データ!$AW$4:$AW$364=1)*(事故データ!$V$4:$V$364=1))</f>
        <v>0</v>
      </c>
      <c r="BY202" s="876">
        <f>SUMPRODUCT((事故データ!$AQ$4:$AQ$364=$AF202)*(事故データ!$AH$4:$AH$364=BU$192)*(事故データ!$AX$4:$AX$364=1)*(事故データ!$V$4:$V$364=1))</f>
        <v>0</v>
      </c>
      <c r="BZ202" s="882"/>
      <c r="CA202" s="749" t="str">
        <f>項目入力!AA17</f>
        <v>左側面</v>
      </c>
      <c r="CB202" s="422">
        <f ca="1">SUMPRODUCT((事故データ!$AQ$4:$AQ$364=CA$192)*(事故データ!$AT$4:$AT$364=$CA202)*(事故データ!$AH$4:$AH$364=CC$190)*(事故データ!$V$4:$V$364=1))</f>
        <v>0</v>
      </c>
      <c r="CC202" s="858">
        <f ca="1">SUMPRODUCT((事故データ!$O$4:$O$364=$C$129)*(事故データ!$AQ$4:$AQ$364=CA$192)*(事故データ!$AT$4:$AT$364=$CA202)*(事故データ!$AW$4:$AW$364=1)*(事故データ!$AH$4:$AH$364=CC$190)*(事故データ!$V$4:$V$364=1))</f>
        <v>0</v>
      </c>
      <c r="CD202" s="298"/>
      <c r="CE202" s="298"/>
      <c r="CF202" s="298"/>
      <c r="CG202" s="298"/>
      <c r="CH202" s="298"/>
      <c r="CI202" s="298"/>
      <c r="CJ202" s="298"/>
      <c r="CM202" s="515">
        <v>13</v>
      </c>
      <c r="CN202" s="515" t="s">
        <v>1249</v>
      </c>
      <c r="CO202" s="515"/>
      <c r="CP202" s="515"/>
    </row>
    <row r="203" spans="1:94">
      <c r="A203" s="325"/>
      <c r="B203" s="590">
        <v>10</v>
      </c>
      <c r="C203" s="355" t="str">
        <f>項目入力!M19</f>
        <v>道路に進入</v>
      </c>
      <c r="D203" s="536">
        <f t="shared" si="46"/>
        <v>0</v>
      </c>
      <c r="E203" s="746">
        <f>SUMPRODUCT((事故データ!$AQ$4:$AQ$364=$C203)*(事故データ!$AH$4:$AH$364=E$192)*(事故データ!$V$4:$V$364=1))</f>
        <v>0</v>
      </c>
      <c r="F203" s="747">
        <f>SUMPRODUCT((事故データ!$AQ$4:$AQ$364=$C203)*(事故データ!$AH$4:$AH$364=F$192)*(事故データ!$V$4:$V$364=1))</f>
        <v>0</v>
      </c>
      <c r="G203" s="747">
        <f>SUMPRODUCT((事故データ!$AQ$4:$AQ$364=$C203)*(事故データ!$AH$4:$AH$364=G$192)*(事故データ!$V$4:$V$364=1))</f>
        <v>0</v>
      </c>
      <c r="H203" s="747">
        <f>SUMPRODUCT((事故データ!$AQ$4:$AQ$364=$C203)*(事故データ!$AH$4:$AH$364=H$192)*(事故データ!$V$4:$V$364=1))</f>
        <v>0</v>
      </c>
      <c r="I203" s="808">
        <f>SUMPRODUCT((事故データ!$AQ$4:$AQ$364=$C203)*(事故データ!$AH$4:$AH$364=I$192)*(事故データ!$V$4:$V$364=1))</f>
        <v>0</v>
      </c>
      <c r="J203" s="808">
        <f>SUMPRODUCT((事故データ!$AQ$4:$AQ$364=$C203)*(事故データ!$AH$4:$AH$364=J$192)*(事故データ!$V$4:$V$364=1))</f>
        <v>0</v>
      </c>
      <c r="K203" s="808">
        <f>SUMPRODUCT((事故データ!$AQ$4:$AQ$364=$C203)*(事故データ!$AH$4:$AH$364=K$192)*(事故データ!$V$4:$V$364=1))</f>
        <v>0</v>
      </c>
      <c r="L203" s="748">
        <f>SUMPRODUCT((事故データ!$AQ$4:$AQ$364=$C203)*(事故データ!$AH$4:$AH$364=L$192)*(事故データ!$V$4:$V$364=1))</f>
        <v>0</v>
      </c>
      <c r="M203" s="882">
        <f>SUMPRODUCT((事故データ!$AQ$4:$AQ$364=$C203)*(事故データ!$AW$4:$AW$364=1)*(事故データ!$V$4:$V$364=1))</f>
        <v>0</v>
      </c>
      <c r="N203" s="749" t="str">
        <f t="shared" si="54"/>
        <v>右側面前</v>
      </c>
      <c r="O203" s="422">
        <f ca="1">SUMPRODUCT((事故データ!$AQ$4:$AQ$364=N$192)*(事故データ!$AT$4:$AT$364=$N203)*(事故データ!$AH$4:$AH$364=P$190)*(事故データ!$V$4:$V$364=1))</f>
        <v>0</v>
      </c>
      <c r="P203" s="858">
        <f ca="1">SUMPRODUCT((事故データ!$O$4:$O$364=$C$129)*(事故データ!$AQ$4:$AQ$364=N$192)*(事故データ!$AT$4:$AT$364=$N203)*(事故データ!$AW$4:$AW$364=1)*(事故データ!$AH$4:$AH$364=P$190)*(事故データ!$V$4:$V$364=1))</f>
        <v>0</v>
      </c>
      <c r="Q203" s="298"/>
      <c r="R203" s="298"/>
      <c r="S203" s="298"/>
      <c r="T203" s="298"/>
      <c r="U203" s="298"/>
      <c r="V203" s="298"/>
      <c r="W203" s="298"/>
      <c r="AE203" s="590">
        <v>9</v>
      </c>
      <c r="AF203" s="355" t="str">
        <f>項目入力!M18</f>
        <v>施設・駐車場から出 左折</v>
      </c>
      <c r="AG203" s="536">
        <f>SUMPRODUCT((事故データ!$AQ$4:$AQ$364=$AF203)*(事故データ!$V$4:$V$364=1))</f>
        <v>0</v>
      </c>
      <c r="AH203" s="870">
        <f t="shared" si="56"/>
        <v>0</v>
      </c>
      <c r="AI203" s="870">
        <f t="shared" si="57"/>
        <v>0</v>
      </c>
      <c r="AJ203" s="871">
        <f t="shared" si="55"/>
        <v>0</v>
      </c>
      <c r="AK203" s="537">
        <f t="shared" si="55"/>
        <v>0</v>
      </c>
      <c r="AL203" s="872">
        <f>SUMPRODUCT((事故データ!$AQ$4:$AQ$364=$AF203)*(事故データ!$AH$4:$AH$364=AL$192)*(事故データ!$V$4:$V$364=1))</f>
        <v>0</v>
      </c>
      <c r="AM203" s="873">
        <f>SUMPRODUCT((事故データ!$AQ$4:$AQ$364=$AF203)*(事故データ!$AH$4:$AH$364=AL$192)*(事故データ!$AK$4:$AK$364=1)*(事故データ!$V$4:$V$364=1))</f>
        <v>0</v>
      </c>
      <c r="AN203" s="870">
        <f>SUMPRODUCT((事故データ!$AQ$4:$AQ$364=$AF203)*(事故データ!$AH$4:$AH$364=AL$192)*(事故データ!$AK$4:$AK$364=2)*(事故データ!$V$4:$V$364=1))</f>
        <v>0</v>
      </c>
      <c r="AO203" s="871">
        <f>SUMPRODUCT((事故データ!$AQ$4:$AQ$364=$AF203)*(事故データ!$AH$4:$AH$364=AL$192)*(事故データ!$AW$4:$AW$364=1)*(事故データ!$V$4:$V$364=1))</f>
        <v>0</v>
      </c>
      <c r="AP203" s="537">
        <f>SUMPRODUCT((事故データ!$AQ$4:$AQ$364=$AF203)*(事故データ!$AH$4:$AH$364=AL$192)*(事故データ!$AX$4:$AX$364=1)*(事故データ!$V$4:$V$364=1))</f>
        <v>0</v>
      </c>
      <c r="AQ203" s="872">
        <f>SUMPRODUCT((事故データ!$AQ$4:$AQ$364=$AF203)*(事故データ!$AH$4:$AH$364=AQ$192)*(事故データ!$V$4:$V$364=1))</f>
        <v>0</v>
      </c>
      <c r="AR203" s="873">
        <f>SUMPRODUCT((事故データ!$AQ$4:$AQ$364=$AF203)*(事故データ!$AH$4:$AH$364=AQ$192)*(事故データ!$AK$4:$AK$364=1)*(事故データ!$V$4:$V$364=1))</f>
        <v>0</v>
      </c>
      <c r="AS203" s="870">
        <f>SUMPRODUCT((事故データ!$AQ$4:$AQ$364=$AF203)*(事故データ!$AH$4:$AH$364=AQ$192)*(事故データ!$AK$4:$AK$364=2)*(事故データ!$V$4:$V$364=1))</f>
        <v>0</v>
      </c>
      <c r="AT203" s="871">
        <f>SUMPRODUCT((事故データ!$AQ$4:$AQ$364=$AF203)*(事故データ!$AH$4:$AH$364=AQ$192)*(事故データ!$AW$4:$AW$364=1)*(事故データ!$V$4:$V$364=1))</f>
        <v>0</v>
      </c>
      <c r="AU203" s="537">
        <f>SUMPRODUCT((事故データ!$AQ$4:$AQ$364=$AF203)*(事故データ!$AH$4:$AH$364=AQ$192)*(事故データ!$AX$4:$AX$364=1)*(事故データ!$V$4:$V$364=1))</f>
        <v>0</v>
      </c>
      <c r="AV203" s="536">
        <f>SUMPRODUCT((事故データ!$AQ$4:$AQ$364=$AF203)*(事故データ!$AH$4:$AH$364=AV$192)*(事故データ!$V$4:$V$364=1))</f>
        <v>0</v>
      </c>
      <c r="AW203" s="870">
        <f>SUMPRODUCT((事故データ!$AQ$4:$AQ$364=$AF203)*(事故データ!$AH$4:$AH$364=AV$192)*(事故データ!$AK$4:$AK$364=1)*(事故データ!$V$4:$V$364=1))</f>
        <v>0</v>
      </c>
      <c r="AX203" s="870">
        <f>SUMPRODUCT((事故データ!$AQ$4:$AQ$364=$AF203)*(事故データ!$AH$4:$AH$364=AV$192)*(事故データ!$AK$4:$AK$364=2)*(事故データ!$V$4:$V$364=1))</f>
        <v>0</v>
      </c>
      <c r="AY203" s="871">
        <f>SUMPRODUCT((事故データ!$AQ$4:$AQ$364=$AF203)*(事故データ!$AH$4:$AH$364=AV$192)*(事故データ!$AW$4:$AW$364=1)*(事故データ!$V$4:$V$364=1))</f>
        <v>0</v>
      </c>
      <c r="AZ203" s="537">
        <f>SUMPRODUCT((事故データ!$AQ$4:$AQ$364=$AF203)*(事故データ!$AH$4:$AH$364=AV$192)*(事故データ!$AX$4:$AX$364=1)*(事故データ!$V$4:$V$364=1))</f>
        <v>0</v>
      </c>
      <c r="BA203" s="872">
        <f>SUMPRODUCT((事故データ!$AQ$4:$AQ$364=$AF203)*(事故データ!$AH$4:$AH$364=BA$192)*(事故データ!$V$4:$V$364=1))</f>
        <v>0</v>
      </c>
      <c r="BB203" s="873">
        <f>SUMPRODUCT((事故データ!$AQ$4:$AQ$364=$AF203)*(事故データ!$AH$4:$AH$364=BA$192)*(事故データ!$AK$4:$AK$364=1)*(事故データ!$V$4:$V$364=1))</f>
        <v>0</v>
      </c>
      <c r="BC203" s="870">
        <f>SUMPRODUCT((事故データ!$AQ$4:$AQ$364=$AF203)*(事故データ!$AH$4:$AH$364=BA$192)*(事故データ!$AK$4:$AK$364=2)*(事故データ!$V$4:$V$364=1))</f>
        <v>0</v>
      </c>
      <c r="BD203" s="871">
        <f>SUMPRODUCT((事故データ!$AQ$4:$AQ$364=$AF203)*(事故データ!$AH$4:$AH$364=BA$192)*(事故データ!$AW$4:$AW$364=1)*(事故データ!$V$4:$V$364=1))</f>
        <v>0</v>
      </c>
      <c r="BE203" s="537">
        <f>SUMPRODUCT((事故データ!$AQ$4:$AQ$364=$AF203)*(事故データ!$AH$4:$AH$364=BA$192)*(事故データ!$AX$4:$AX$364=1)*(事故データ!$V$4:$V$364=1))</f>
        <v>0</v>
      </c>
      <c r="BF203" s="872">
        <f>SUMPRODUCT((事故データ!$AQ$4:$AQ$364=$AF203)*(事故データ!$AH$4:$AH$364=BF$192)*(事故データ!$V$4:$V$364=1))</f>
        <v>0</v>
      </c>
      <c r="BG203" s="873">
        <f>SUMPRODUCT((事故データ!$AQ$4:$AQ$364=$AF203)*(事故データ!$AH$4:$AH$364=BF$192)*(事故データ!$AK$4:$AK$364=1)*(事故データ!$V$4:$V$364=1))</f>
        <v>0</v>
      </c>
      <c r="BH203" s="874">
        <f>SUMPRODUCT((事故データ!$AQ$4:$AQ$364=$AF203)*(事故データ!$AH$4:$AH$364=BF$192)*(事故データ!$AK$4:$AK$364=2)*(事故データ!$V$4:$V$364=1))</f>
        <v>0</v>
      </c>
      <c r="BI203" s="875">
        <f>SUMPRODUCT((事故データ!$AQ$4:$AQ$364=$AF203)*(事故データ!$AH$4:$AH$364=BF$192)*(事故データ!$AW$4:$AW$364=1)*(事故データ!$V$4:$V$364=1))</f>
        <v>0</v>
      </c>
      <c r="BJ203" s="876">
        <f>SUMPRODUCT((事故データ!$AQ$4:$AQ$364=$AF203)*(事故データ!$AH$4:$AH$364=BF$192)*(事故データ!$AX$4:$AX$364=1)*(事故データ!$V$4:$V$364=1))</f>
        <v>0</v>
      </c>
      <c r="BK203" s="872">
        <f>SUMPRODUCT((事故データ!$AQ$4:$AQ$364=$AF203)*(事故データ!$AH$4:$AH$364=BK$192)*(事故データ!$V$4:$V$364=1))</f>
        <v>0</v>
      </c>
      <c r="BL203" s="873">
        <f>SUMPRODUCT((事故データ!$AQ$4:$AQ$364=$AF203)*(事故データ!$AH$4:$AH$364=BK$192)*(事故データ!$AK$4:$AK$364=1)*(事故データ!$V$4:$V$364=1))</f>
        <v>0</v>
      </c>
      <c r="BM203" s="874">
        <f>SUMPRODUCT((事故データ!$AQ$4:$AQ$364=$AF203)*(事故データ!$AH$4:$AH$364=BK$192)*(事故データ!$AK$4:$AK$364=2)*(事故データ!$V$4:$V$364=1))</f>
        <v>0</v>
      </c>
      <c r="BN203" s="875">
        <f>SUMPRODUCT((事故データ!$AQ$4:$AQ$364=$AF203)*(事故データ!$AH$4:$AH$364=BK$192)*(事故データ!$AW$4:$AW$364=1)*(事故データ!$V$4:$V$364=1))</f>
        <v>0</v>
      </c>
      <c r="BO203" s="876">
        <f>SUMPRODUCT((事故データ!$AQ$4:$AQ$364=$AF203)*(事故データ!$AH$4:$AH$364=BK$192)*(事故データ!$AX$4:$AX$364=1)*(事故データ!$V$4:$V$364=1))</f>
        <v>0</v>
      </c>
      <c r="BP203" s="872">
        <f>SUMPRODUCT((事故データ!$AQ$4:$AQ$364=$AF203)*(事故データ!$AH$4:$AH$364=BP$192)*(事故データ!$V$4:$V$364=1))</f>
        <v>0</v>
      </c>
      <c r="BQ203" s="873">
        <f>SUMPRODUCT((事故データ!$AQ$4:$AQ$364=$AF203)*(事故データ!$AH$4:$AH$364=BP$192)*(事故データ!$AK$4:$AK$364=1)*(事故データ!$V$4:$V$364=1))</f>
        <v>0</v>
      </c>
      <c r="BR203" s="874">
        <f>SUMPRODUCT((事故データ!$AQ$4:$AQ$364=$AF203)*(事故データ!$AH$4:$AH$364=BP$192)*(事故データ!$AK$4:$AK$364=2)*(事故データ!$V$4:$V$364=1))</f>
        <v>0</v>
      </c>
      <c r="BS203" s="875">
        <f>SUMPRODUCT((事故データ!$AQ$4:$AQ$364=$AF203)*(事故データ!$AH$4:$AH$364=BP$192)*(事故データ!$AW$4:$AW$364=1)*(事故データ!$V$4:$V$364=1))</f>
        <v>0</v>
      </c>
      <c r="BT203" s="876">
        <f>SUMPRODUCT((事故データ!$AQ$4:$AQ$364=$AF203)*(事故データ!$AH$4:$AH$364=BP$192)*(事故データ!$AX$4:$AX$364=1)*(事故データ!$V$4:$V$364=1))</f>
        <v>0</v>
      </c>
      <c r="BU203" s="872">
        <f>SUMPRODUCT((事故データ!$AQ$4:$AQ$364=$AF203)*(事故データ!$AH$4:$AH$364=BU$192)*(事故データ!$V$4:$V$364=1))</f>
        <v>0</v>
      </c>
      <c r="BV203" s="873">
        <f>SUMPRODUCT((事故データ!$AQ$4:$AQ$364=$AF203)*(事故データ!$AH$4:$AH$364=BU$192)*(事故データ!$AK$4:$AK$364=1)*(事故データ!$V$4:$V$364=1))</f>
        <v>0</v>
      </c>
      <c r="BW203" s="874">
        <f>SUMPRODUCT((事故データ!$AQ$4:$AQ$364=$AF203)*(事故データ!$AH$4:$AH$364=BU$192)*(事故データ!$AK$4:$AK$364=2)*(事故データ!$V$4:$V$364=1))</f>
        <v>0</v>
      </c>
      <c r="BX203" s="875">
        <f>SUMPRODUCT((事故データ!$AQ$4:$AQ$364=$AF203)*(事故データ!$AH$4:$AH$364=BU$192)*(事故データ!$AW$4:$AW$364=1)*(事故データ!$V$4:$V$364=1))</f>
        <v>0</v>
      </c>
      <c r="BY203" s="876">
        <f>SUMPRODUCT((事故データ!$AQ$4:$AQ$364=$AF203)*(事故データ!$AH$4:$AH$364=BU$192)*(事故データ!$AX$4:$AX$364=1)*(事故データ!$V$4:$V$364=1))</f>
        <v>0</v>
      </c>
      <c r="BZ203" s="882"/>
      <c r="CA203" s="749" t="str">
        <f>項目入力!AA18</f>
        <v>左側面後</v>
      </c>
      <c r="CB203" s="422">
        <f ca="1">SUMPRODUCT((事故データ!$AQ$4:$AQ$364=CA$192)*(事故データ!$AT$4:$AT$364=$CA203)*(事故データ!$AH$4:$AH$364=CC$190)*(事故データ!$V$4:$V$364=1))</f>
        <v>1</v>
      </c>
      <c r="CC203" s="858">
        <f ca="1">SUMPRODUCT((事故データ!$O$4:$O$364=$C$129)*(事故データ!$AQ$4:$AQ$364=CA$192)*(事故データ!$AT$4:$AT$364=$CA203)*(事故データ!$AW$4:$AW$364=1)*(事故データ!$AH$4:$AH$364=CC$190)*(事故データ!$V$4:$V$364=1))</f>
        <v>0</v>
      </c>
      <c r="CD203" s="298"/>
      <c r="CE203" s="298"/>
      <c r="CF203" s="306">
        <f ca="1">CB207</f>
        <v>0</v>
      </c>
      <c r="CG203" s="306"/>
      <c r="CH203" s="306"/>
      <c r="CI203" s="306"/>
      <c r="CJ203" s="306"/>
      <c r="CM203" s="515">
        <v>14</v>
      </c>
      <c r="CN203" s="516" t="s">
        <v>1386</v>
      </c>
      <c r="CO203" s="515"/>
      <c r="CP203" s="515"/>
    </row>
    <row r="204" spans="1:94">
      <c r="A204" s="325"/>
      <c r="B204" s="590">
        <v>11</v>
      </c>
      <c r="C204" s="355" t="str">
        <f>項目入力!M20</f>
        <v>道路から進入</v>
      </c>
      <c r="D204" s="536">
        <f t="shared" si="46"/>
        <v>0</v>
      </c>
      <c r="E204" s="746">
        <f>SUMPRODUCT((事故データ!$AQ$4:$AQ$364=$C204)*(事故データ!$AH$4:$AH$364=E$192)*(事故データ!$V$4:$V$364=1))</f>
        <v>0</v>
      </c>
      <c r="F204" s="747">
        <f>SUMPRODUCT((事故データ!$AQ$4:$AQ$364=$C204)*(事故データ!$AH$4:$AH$364=F$192)*(事故データ!$V$4:$V$364=1))</f>
        <v>0</v>
      </c>
      <c r="G204" s="747">
        <f>SUMPRODUCT((事故データ!$AQ$4:$AQ$364=$C204)*(事故データ!$AH$4:$AH$364=G$192)*(事故データ!$V$4:$V$364=1))</f>
        <v>0</v>
      </c>
      <c r="H204" s="747">
        <f>SUMPRODUCT((事故データ!$AQ$4:$AQ$364=$C204)*(事故データ!$AH$4:$AH$364=H$192)*(事故データ!$V$4:$V$364=1))</f>
        <v>0</v>
      </c>
      <c r="I204" s="808">
        <f>SUMPRODUCT((事故データ!$AQ$4:$AQ$364=$C204)*(事故データ!$AH$4:$AH$364=I$192)*(事故データ!$V$4:$V$364=1))</f>
        <v>0</v>
      </c>
      <c r="J204" s="808">
        <f>SUMPRODUCT((事故データ!$AQ$4:$AQ$364=$C204)*(事故データ!$AH$4:$AH$364=J$192)*(事故データ!$V$4:$V$364=1))</f>
        <v>0</v>
      </c>
      <c r="K204" s="808">
        <f>SUMPRODUCT((事故データ!$AQ$4:$AQ$364=$C204)*(事故データ!$AH$4:$AH$364=K$192)*(事故データ!$V$4:$V$364=1))</f>
        <v>0</v>
      </c>
      <c r="L204" s="748">
        <f>SUMPRODUCT((事故データ!$AQ$4:$AQ$364=$C204)*(事故データ!$AH$4:$AH$364=L$192)*(事故データ!$V$4:$V$364=1))</f>
        <v>0</v>
      </c>
      <c r="M204" s="882">
        <f>SUMPRODUCT((事故データ!$AQ$4:$AQ$364=$C204)*(事故データ!$AW$4:$AW$364=1)*(事故データ!$V$4:$V$364=1))</f>
        <v>0</v>
      </c>
      <c r="N204" s="749" t="str">
        <f t="shared" si="54"/>
        <v>右側面</v>
      </c>
      <c r="O204" s="422">
        <f ca="1">SUMPRODUCT((事故データ!$AQ$4:$AQ$364=N$192)*(事故データ!$AT$4:$AT$364=$N204)*(事故データ!$AH$4:$AH$364=P$190)*(事故データ!$V$4:$V$364=1))</f>
        <v>0</v>
      </c>
      <c r="P204" s="858">
        <f ca="1">SUMPRODUCT((事故データ!$O$4:$O$364=$C$129)*(事故データ!$AQ$4:$AQ$364=N$192)*(事故データ!$AT$4:$AT$364=$N204)*(事故データ!$AW$4:$AW$364=1)*(事故データ!$AH$4:$AH$364=P$190)*(事故データ!$V$4:$V$364=1))</f>
        <v>0</v>
      </c>
      <c r="Q204" s="298"/>
      <c r="R204" s="298"/>
      <c r="S204" s="298"/>
      <c r="T204" s="298"/>
      <c r="U204" s="298"/>
      <c r="V204" s="298"/>
      <c r="W204" s="298"/>
      <c r="AE204" s="590">
        <v>10</v>
      </c>
      <c r="AF204" s="355" t="str">
        <f>項目入力!M19</f>
        <v>道路に進入</v>
      </c>
      <c r="AG204" s="536">
        <f>SUMPRODUCT((事故データ!$AQ$4:$AQ$364=$AF204)*(事故データ!$V$4:$V$364=1))</f>
        <v>0</v>
      </c>
      <c r="AH204" s="870">
        <f t="shared" si="56"/>
        <v>0</v>
      </c>
      <c r="AI204" s="870">
        <f t="shared" si="57"/>
        <v>0</v>
      </c>
      <c r="AJ204" s="871">
        <f t="shared" si="55"/>
        <v>0</v>
      </c>
      <c r="AK204" s="537">
        <f t="shared" si="55"/>
        <v>0</v>
      </c>
      <c r="AL204" s="872">
        <f>SUMPRODUCT((事故データ!$AQ$4:$AQ$364=$AF204)*(事故データ!$AH$4:$AH$364=AL$192)*(事故データ!$V$4:$V$364=1))</f>
        <v>0</v>
      </c>
      <c r="AM204" s="873">
        <f>SUMPRODUCT((事故データ!$AQ$4:$AQ$364=$AF204)*(事故データ!$AH$4:$AH$364=AL$192)*(事故データ!$AK$4:$AK$364=1)*(事故データ!$V$4:$V$364=1))</f>
        <v>0</v>
      </c>
      <c r="AN204" s="870">
        <f>SUMPRODUCT((事故データ!$AQ$4:$AQ$364=$AF204)*(事故データ!$AH$4:$AH$364=AL$192)*(事故データ!$AK$4:$AK$364=2)*(事故データ!$V$4:$V$364=1))</f>
        <v>0</v>
      </c>
      <c r="AO204" s="871">
        <f>SUMPRODUCT((事故データ!$AQ$4:$AQ$364=$AF204)*(事故データ!$AH$4:$AH$364=AL$192)*(事故データ!$AW$4:$AW$364=1)*(事故データ!$V$4:$V$364=1))</f>
        <v>0</v>
      </c>
      <c r="AP204" s="537">
        <f>SUMPRODUCT((事故データ!$AQ$4:$AQ$364=$AF204)*(事故データ!$AH$4:$AH$364=AL$192)*(事故データ!$AX$4:$AX$364=1)*(事故データ!$V$4:$V$364=1))</f>
        <v>0</v>
      </c>
      <c r="AQ204" s="872">
        <f>SUMPRODUCT((事故データ!$AQ$4:$AQ$364=$AF204)*(事故データ!$AH$4:$AH$364=AQ$192)*(事故データ!$V$4:$V$364=1))</f>
        <v>0</v>
      </c>
      <c r="AR204" s="873">
        <f>SUMPRODUCT((事故データ!$AQ$4:$AQ$364=$AF204)*(事故データ!$AH$4:$AH$364=AQ$192)*(事故データ!$AK$4:$AK$364=1)*(事故データ!$V$4:$V$364=1))</f>
        <v>0</v>
      </c>
      <c r="AS204" s="870">
        <f>SUMPRODUCT((事故データ!$AQ$4:$AQ$364=$AF204)*(事故データ!$AH$4:$AH$364=AQ$192)*(事故データ!$AK$4:$AK$364=2)*(事故データ!$V$4:$V$364=1))</f>
        <v>0</v>
      </c>
      <c r="AT204" s="871">
        <f>SUMPRODUCT((事故データ!$AQ$4:$AQ$364=$AF204)*(事故データ!$AH$4:$AH$364=AQ$192)*(事故データ!$AW$4:$AW$364=1)*(事故データ!$V$4:$V$364=1))</f>
        <v>0</v>
      </c>
      <c r="AU204" s="537">
        <f>SUMPRODUCT((事故データ!$AQ$4:$AQ$364=$AF204)*(事故データ!$AH$4:$AH$364=AQ$192)*(事故データ!$AX$4:$AX$364=1)*(事故データ!$V$4:$V$364=1))</f>
        <v>0</v>
      </c>
      <c r="AV204" s="536">
        <f>SUMPRODUCT((事故データ!$AQ$4:$AQ$364=$AF204)*(事故データ!$AH$4:$AH$364=AV$192)*(事故データ!$V$4:$V$364=1))</f>
        <v>0</v>
      </c>
      <c r="AW204" s="870">
        <f>SUMPRODUCT((事故データ!$AQ$4:$AQ$364=$AF204)*(事故データ!$AH$4:$AH$364=AV$192)*(事故データ!$AK$4:$AK$364=1)*(事故データ!$V$4:$V$364=1))</f>
        <v>0</v>
      </c>
      <c r="AX204" s="870">
        <f>SUMPRODUCT((事故データ!$AQ$4:$AQ$364=$AF204)*(事故データ!$AH$4:$AH$364=AV$192)*(事故データ!$AK$4:$AK$364=2)*(事故データ!$V$4:$V$364=1))</f>
        <v>0</v>
      </c>
      <c r="AY204" s="871">
        <f>SUMPRODUCT((事故データ!$AQ$4:$AQ$364=$AF204)*(事故データ!$AH$4:$AH$364=AV$192)*(事故データ!$AW$4:$AW$364=1)*(事故データ!$V$4:$V$364=1))</f>
        <v>0</v>
      </c>
      <c r="AZ204" s="537">
        <f>SUMPRODUCT((事故データ!$AQ$4:$AQ$364=$AF204)*(事故データ!$AH$4:$AH$364=AV$192)*(事故データ!$AX$4:$AX$364=1)*(事故データ!$V$4:$V$364=1))</f>
        <v>0</v>
      </c>
      <c r="BA204" s="872">
        <f>SUMPRODUCT((事故データ!$AQ$4:$AQ$364=$AF204)*(事故データ!$AH$4:$AH$364=BA$192)*(事故データ!$V$4:$V$364=1))</f>
        <v>0</v>
      </c>
      <c r="BB204" s="873">
        <f>SUMPRODUCT((事故データ!$AQ$4:$AQ$364=$AF204)*(事故データ!$AH$4:$AH$364=BA$192)*(事故データ!$AK$4:$AK$364=1)*(事故データ!$V$4:$V$364=1))</f>
        <v>0</v>
      </c>
      <c r="BC204" s="870">
        <f>SUMPRODUCT((事故データ!$AQ$4:$AQ$364=$AF204)*(事故データ!$AH$4:$AH$364=BA$192)*(事故データ!$AK$4:$AK$364=2)*(事故データ!$V$4:$V$364=1))</f>
        <v>0</v>
      </c>
      <c r="BD204" s="871">
        <f>SUMPRODUCT((事故データ!$AQ$4:$AQ$364=$AF204)*(事故データ!$AH$4:$AH$364=BA$192)*(事故データ!$AW$4:$AW$364=1)*(事故データ!$V$4:$V$364=1))</f>
        <v>0</v>
      </c>
      <c r="BE204" s="537">
        <f>SUMPRODUCT((事故データ!$AQ$4:$AQ$364=$AF204)*(事故データ!$AH$4:$AH$364=BA$192)*(事故データ!$AX$4:$AX$364=1)*(事故データ!$V$4:$V$364=1))</f>
        <v>0</v>
      </c>
      <c r="BF204" s="872">
        <f>SUMPRODUCT((事故データ!$AQ$4:$AQ$364=$AF204)*(事故データ!$AH$4:$AH$364=BF$192)*(事故データ!$V$4:$V$364=1))</f>
        <v>0</v>
      </c>
      <c r="BG204" s="873">
        <f>SUMPRODUCT((事故データ!$AQ$4:$AQ$364=$AF204)*(事故データ!$AH$4:$AH$364=BF$192)*(事故データ!$AK$4:$AK$364=1)*(事故データ!$V$4:$V$364=1))</f>
        <v>0</v>
      </c>
      <c r="BH204" s="874">
        <f>SUMPRODUCT((事故データ!$AQ$4:$AQ$364=$AF204)*(事故データ!$AH$4:$AH$364=BF$192)*(事故データ!$AK$4:$AK$364=2)*(事故データ!$V$4:$V$364=1))</f>
        <v>0</v>
      </c>
      <c r="BI204" s="875">
        <f>SUMPRODUCT((事故データ!$AQ$4:$AQ$364=$AF204)*(事故データ!$AH$4:$AH$364=BF$192)*(事故データ!$AW$4:$AW$364=1)*(事故データ!$V$4:$V$364=1))</f>
        <v>0</v>
      </c>
      <c r="BJ204" s="876">
        <f>SUMPRODUCT((事故データ!$AQ$4:$AQ$364=$AF204)*(事故データ!$AH$4:$AH$364=BF$192)*(事故データ!$AX$4:$AX$364=1)*(事故データ!$V$4:$V$364=1))</f>
        <v>0</v>
      </c>
      <c r="BK204" s="872">
        <f>SUMPRODUCT((事故データ!$AQ$4:$AQ$364=$AF204)*(事故データ!$AH$4:$AH$364=BK$192)*(事故データ!$V$4:$V$364=1))</f>
        <v>0</v>
      </c>
      <c r="BL204" s="873">
        <f>SUMPRODUCT((事故データ!$AQ$4:$AQ$364=$AF204)*(事故データ!$AH$4:$AH$364=BK$192)*(事故データ!$AK$4:$AK$364=1)*(事故データ!$V$4:$V$364=1))</f>
        <v>0</v>
      </c>
      <c r="BM204" s="874">
        <f>SUMPRODUCT((事故データ!$AQ$4:$AQ$364=$AF204)*(事故データ!$AH$4:$AH$364=BK$192)*(事故データ!$AK$4:$AK$364=2)*(事故データ!$V$4:$V$364=1))</f>
        <v>0</v>
      </c>
      <c r="BN204" s="875">
        <f>SUMPRODUCT((事故データ!$AQ$4:$AQ$364=$AF204)*(事故データ!$AH$4:$AH$364=BK$192)*(事故データ!$AW$4:$AW$364=1)*(事故データ!$V$4:$V$364=1))</f>
        <v>0</v>
      </c>
      <c r="BO204" s="876">
        <f>SUMPRODUCT((事故データ!$AQ$4:$AQ$364=$AF204)*(事故データ!$AH$4:$AH$364=BK$192)*(事故データ!$AX$4:$AX$364=1)*(事故データ!$V$4:$V$364=1))</f>
        <v>0</v>
      </c>
      <c r="BP204" s="872">
        <f>SUMPRODUCT((事故データ!$AQ$4:$AQ$364=$AF204)*(事故データ!$AH$4:$AH$364=BP$192)*(事故データ!$V$4:$V$364=1))</f>
        <v>0</v>
      </c>
      <c r="BQ204" s="873">
        <f>SUMPRODUCT((事故データ!$AQ$4:$AQ$364=$AF204)*(事故データ!$AH$4:$AH$364=BP$192)*(事故データ!$AK$4:$AK$364=1)*(事故データ!$V$4:$V$364=1))</f>
        <v>0</v>
      </c>
      <c r="BR204" s="874">
        <f>SUMPRODUCT((事故データ!$AQ$4:$AQ$364=$AF204)*(事故データ!$AH$4:$AH$364=BP$192)*(事故データ!$AK$4:$AK$364=2)*(事故データ!$V$4:$V$364=1))</f>
        <v>0</v>
      </c>
      <c r="BS204" s="875">
        <f>SUMPRODUCT((事故データ!$AQ$4:$AQ$364=$AF204)*(事故データ!$AH$4:$AH$364=BP$192)*(事故データ!$AW$4:$AW$364=1)*(事故データ!$V$4:$V$364=1))</f>
        <v>0</v>
      </c>
      <c r="BT204" s="876">
        <f>SUMPRODUCT((事故データ!$AQ$4:$AQ$364=$AF204)*(事故データ!$AH$4:$AH$364=BP$192)*(事故データ!$AX$4:$AX$364=1)*(事故データ!$V$4:$V$364=1))</f>
        <v>0</v>
      </c>
      <c r="BU204" s="872">
        <f>SUMPRODUCT((事故データ!$AQ$4:$AQ$364=$AF204)*(事故データ!$AH$4:$AH$364=BU$192)*(事故データ!$V$4:$V$364=1))</f>
        <v>0</v>
      </c>
      <c r="BV204" s="873">
        <f>SUMPRODUCT((事故データ!$AQ$4:$AQ$364=$AF204)*(事故データ!$AH$4:$AH$364=BU$192)*(事故データ!$AK$4:$AK$364=1)*(事故データ!$V$4:$V$364=1))</f>
        <v>0</v>
      </c>
      <c r="BW204" s="874">
        <f>SUMPRODUCT((事故データ!$AQ$4:$AQ$364=$AF204)*(事故データ!$AH$4:$AH$364=BU$192)*(事故データ!$AK$4:$AK$364=2)*(事故データ!$V$4:$V$364=1))</f>
        <v>0</v>
      </c>
      <c r="BX204" s="875">
        <f>SUMPRODUCT((事故データ!$AQ$4:$AQ$364=$AF204)*(事故データ!$AH$4:$AH$364=BU$192)*(事故データ!$AW$4:$AW$364=1)*(事故データ!$V$4:$V$364=1))</f>
        <v>0</v>
      </c>
      <c r="BY204" s="876">
        <f>SUMPRODUCT((事故データ!$AQ$4:$AQ$364=$AF204)*(事故データ!$AH$4:$AH$364=BU$192)*(事故データ!$AX$4:$AX$364=1)*(事故データ!$V$4:$V$364=1))</f>
        <v>0</v>
      </c>
      <c r="BZ204" s="882"/>
      <c r="CA204" s="749" t="str">
        <f>項目入力!AA19</f>
        <v>右側面前</v>
      </c>
      <c r="CB204" s="422">
        <f ca="1">SUMPRODUCT((事故データ!$AQ$4:$AQ$364=CA$192)*(事故データ!$AT$4:$AT$364=$CA204)*(事故データ!$AH$4:$AH$364=CC$190)*(事故データ!$V$4:$V$364=1))</f>
        <v>1</v>
      </c>
      <c r="CC204" s="858">
        <f ca="1">SUMPRODUCT((事故データ!$O$4:$O$364=$C$129)*(事故データ!$AQ$4:$AQ$364=CA$192)*(事故データ!$AT$4:$AT$364=$CA204)*(事故データ!$AW$4:$AW$364=1)*(事故データ!$AH$4:$AH$364=CC$190)*(事故データ!$V$4:$V$364=1))</f>
        <v>0</v>
      </c>
      <c r="CD204" s="298"/>
      <c r="CE204" s="298"/>
      <c r="CF204" s="298"/>
      <c r="CG204" s="298"/>
      <c r="CH204" s="298"/>
      <c r="CI204" s="298"/>
      <c r="CJ204" s="298"/>
      <c r="CM204" s="515">
        <v>15</v>
      </c>
      <c r="CN204" s="515" t="s">
        <v>1248</v>
      </c>
      <c r="CO204" s="515"/>
      <c r="CP204" s="515"/>
    </row>
    <row r="205" spans="1:94">
      <c r="A205" s="325"/>
      <c r="B205" s="590">
        <v>12</v>
      </c>
      <c r="C205" s="355" t="str">
        <f>項目入力!M21</f>
        <v>道路からバック進入</v>
      </c>
      <c r="D205" s="536">
        <f t="shared" si="46"/>
        <v>2</v>
      </c>
      <c r="E205" s="746">
        <f>SUMPRODUCT((事故データ!$AQ$4:$AQ$364=$C205)*(事故データ!$AH$4:$AH$364=E$192)*(事故データ!$V$4:$V$364=1))</f>
        <v>1</v>
      </c>
      <c r="F205" s="747">
        <f>SUMPRODUCT((事故データ!$AQ$4:$AQ$364=$C205)*(事故データ!$AH$4:$AH$364=F$192)*(事故データ!$V$4:$V$364=1))</f>
        <v>0</v>
      </c>
      <c r="G205" s="747">
        <f>SUMPRODUCT((事故データ!$AQ$4:$AQ$364=$C205)*(事故データ!$AH$4:$AH$364=G$192)*(事故データ!$V$4:$V$364=1))</f>
        <v>1</v>
      </c>
      <c r="H205" s="747">
        <f>SUMPRODUCT((事故データ!$AQ$4:$AQ$364=$C205)*(事故データ!$AH$4:$AH$364=H$192)*(事故データ!$V$4:$V$364=1))</f>
        <v>0</v>
      </c>
      <c r="I205" s="808">
        <f>SUMPRODUCT((事故データ!$AQ$4:$AQ$364=$C205)*(事故データ!$AH$4:$AH$364=I$192)*(事故データ!$V$4:$V$364=1))</f>
        <v>0</v>
      </c>
      <c r="J205" s="808">
        <f>SUMPRODUCT((事故データ!$AQ$4:$AQ$364=$C205)*(事故データ!$AH$4:$AH$364=J$192)*(事故データ!$V$4:$V$364=1))</f>
        <v>0</v>
      </c>
      <c r="K205" s="808">
        <f>SUMPRODUCT((事故データ!$AQ$4:$AQ$364=$C205)*(事故データ!$AH$4:$AH$364=K$192)*(事故データ!$V$4:$V$364=1))</f>
        <v>0</v>
      </c>
      <c r="L205" s="748">
        <f>SUMPRODUCT((事故データ!$AQ$4:$AQ$364=$C205)*(事故データ!$AH$4:$AH$364=L$192)*(事故データ!$V$4:$V$364=1))</f>
        <v>0</v>
      </c>
      <c r="M205" s="882">
        <f>SUMPRODUCT((事故データ!$AQ$4:$AQ$364=$C205)*(事故データ!$AW$4:$AW$364=1)*(事故データ!$V$4:$V$364=1))</f>
        <v>0</v>
      </c>
      <c r="N205" s="749" t="str">
        <f t="shared" si="54"/>
        <v>右側面後</v>
      </c>
      <c r="O205" s="422">
        <f ca="1">SUMPRODUCT((事故データ!$AQ$4:$AQ$364=N$192)*(事故データ!$AT$4:$AT$364=$N205)*(事故データ!$AH$4:$AH$364=P$190)*(事故データ!$V$4:$V$364=1))</f>
        <v>0</v>
      </c>
      <c r="P205" s="858">
        <f ca="1">SUMPRODUCT((事故データ!$O$4:$O$364=$C$129)*(事故データ!$AQ$4:$AQ$364=N$192)*(事故データ!$AT$4:$AT$364=$N205)*(事故データ!$AW$4:$AW$364=1)*(事故データ!$AH$4:$AH$364=P$190)*(事故データ!$V$4:$V$364=1))</f>
        <v>0</v>
      </c>
      <c r="Q205" s="298"/>
      <c r="R205" s="298"/>
      <c r="S205" s="298"/>
      <c r="T205" s="298"/>
      <c r="U205" s="298"/>
      <c r="V205" s="298"/>
      <c r="W205" s="298"/>
      <c r="AE205" s="590">
        <v>11</v>
      </c>
      <c r="AF205" s="355" t="str">
        <f>項目入力!M20</f>
        <v>道路から進入</v>
      </c>
      <c r="AG205" s="536">
        <f>SUMPRODUCT((事故データ!$AQ$4:$AQ$364=$AF205)*(事故データ!$V$4:$V$364=1))</f>
        <v>0</v>
      </c>
      <c r="AH205" s="870">
        <f t="shared" si="56"/>
        <v>0</v>
      </c>
      <c r="AI205" s="870">
        <f t="shared" si="57"/>
        <v>0</v>
      </c>
      <c r="AJ205" s="871">
        <f t="shared" si="55"/>
        <v>0</v>
      </c>
      <c r="AK205" s="537">
        <f t="shared" si="55"/>
        <v>0</v>
      </c>
      <c r="AL205" s="872">
        <f>SUMPRODUCT((事故データ!$AQ$4:$AQ$364=$AF205)*(事故データ!$AH$4:$AH$364=AL$192)*(事故データ!$V$4:$V$364=1))</f>
        <v>0</v>
      </c>
      <c r="AM205" s="873">
        <f>SUMPRODUCT((事故データ!$AQ$4:$AQ$364=$AF205)*(事故データ!$AH$4:$AH$364=AL$192)*(事故データ!$AK$4:$AK$364=1)*(事故データ!$V$4:$V$364=1))</f>
        <v>0</v>
      </c>
      <c r="AN205" s="870">
        <f>SUMPRODUCT((事故データ!$AQ$4:$AQ$364=$AF205)*(事故データ!$AH$4:$AH$364=AL$192)*(事故データ!$AK$4:$AK$364=2)*(事故データ!$V$4:$V$364=1))</f>
        <v>0</v>
      </c>
      <c r="AO205" s="871">
        <f>SUMPRODUCT((事故データ!$AQ$4:$AQ$364=$AF205)*(事故データ!$AH$4:$AH$364=AL$192)*(事故データ!$AW$4:$AW$364=1)*(事故データ!$V$4:$V$364=1))</f>
        <v>0</v>
      </c>
      <c r="AP205" s="537">
        <f>SUMPRODUCT((事故データ!$AQ$4:$AQ$364=$AF205)*(事故データ!$AH$4:$AH$364=AL$192)*(事故データ!$AX$4:$AX$364=1)*(事故データ!$V$4:$V$364=1))</f>
        <v>0</v>
      </c>
      <c r="AQ205" s="872">
        <f>SUMPRODUCT((事故データ!$AQ$4:$AQ$364=$AF205)*(事故データ!$AH$4:$AH$364=AQ$192)*(事故データ!$V$4:$V$364=1))</f>
        <v>0</v>
      </c>
      <c r="AR205" s="873">
        <f>SUMPRODUCT((事故データ!$AQ$4:$AQ$364=$AF205)*(事故データ!$AH$4:$AH$364=AQ$192)*(事故データ!$AK$4:$AK$364=1)*(事故データ!$V$4:$V$364=1))</f>
        <v>0</v>
      </c>
      <c r="AS205" s="870">
        <f>SUMPRODUCT((事故データ!$AQ$4:$AQ$364=$AF205)*(事故データ!$AH$4:$AH$364=AQ$192)*(事故データ!$AK$4:$AK$364=2)*(事故データ!$V$4:$V$364=1))</f>
        <v>0</v>
      </c>
      <c r="AT205" s="871">
        <f>SUMPRODUCT((事故データ!$AQ$4:$AQ$364=$AF205)*(事故データ!$AH$4:$AH$364=AQ$192)*(事故データ!$AW$4:$AW$364=1)*(事故データ!$V$4:$V$364=1))</f>
        <v>0</v>
      </c>
      <c r="AU205" s="537">
        <f>SUMPRODUCT((事故データ!$AQ$4:$AQ$364=$AF205)*(事故データ!$AH$4:$AH$364=AQ$192)*(事故データ!$AX$4:$AX$364=1)*(事故データ!$V$4:$V$364=1))</f>
        <v>0</v>
      </c>
      <c r="AV205" s="536">
        <f>SUMPRODUCT((事故データ!$AQ$4:$AQ$364=$AF205)*(事故データ!$AH$4:$AH$364=AV$192)*(事故データ!$V$4:$V$364=1))</f>
        <v>0</v>
      </c>
      <c r="AW205" s="870">
        <f>SUMPRODUCT((事故データ!$AQ$4:$AQ$364=$AF205)*(事故データ!$AH$4:$AH$364=AV$192)*(事故データ!$AK$4:$AK$364=1)*(事故データ!$V$4:$V$364=1))</f>
        <v>0</v>
      </c>
      <c r="AX205" s="870">
        <f>SUMPRODUCT((事故データ!$AQ$4:$AQ$364=$AF205)*(事故データ!$AH$4:$AH$364=AV$192)*(事故データ!$AK$4:$AK$364=2)*(事故データ!$V$4:$V$364=1))</f>
        <v>0</v>
      </c>
      <c r="AY205" s="871">
        <f>SUMPRODUCT((事故データ!$AQ$4:$AQ$364=$AF205)*(事故データ!$AH$4:$AH$364=AV$192)*(事故データ!$AW$4:$AW$364=1)*(事故データ!$V$4:$V$364=1))</f>
        <v>0</v>
      </c>
      <c r="AZ205" s="537">
        <f>SUMPRODUCT((事故データ!$AQ$4:$AQ$364=$AF205)*(事故データ!$AH$4:$AH$364=AV$192)*(事故データ!$AX$4:$AX$364=1)*(事故データ!$V$4:$V$364=1))</f>
        <v>0</v>
      </c>
      <c r="BA205" s="872">
        <f>SUMPRODUCT((事故データ!$AQ$4:$AQ$364=$AF205)*(事故データ!$AH$4:$AH$364=BA$192)*(事故データ!$V$4:$V$364=1))</f>
        <v>0</v>
      </c>
      <c r="BB205" s="873">
        <f>SUMPRODUCT((事故データ!$AQ$4:$AQ$364=$AF205)*(事故データ!$AH$4:$AH$364=BA$192)*(事故データ!$AK$4:$AK$364=1)*(事故データ!$V$4:$V$364=1))</f>
        <v>0</v>
      </c>
      <c r="BC205" s="870">
        <f>SUMPRODUCT((事故データ!$AQ$4:$AQ$364=$AF205)*(事故データ!$AH$4:$AH$364=BA$192)*(事故データ!$AK$4:$AK$364=2)*(事故データ!$V$4:$V$364=1))</f>
        <v>0</v>
      </c>
      <c r="BD205" s="871">
        <f>SUMPRODUCT((事故データ!$AQ$4:$AQ$364=$AF205)*(事故データ!$AH$4:$AH$364=BA$192)*(事故データ!$AW$4:$AW$364=1)*(事故データ!$V$4:$V$364=1))</f>
        <v>0</v>
      </c>
      <c r="BE205" s="537">
        <f>SUMPRODUCT((事故データ!$AQ$4:$AQ$364=$AF205)*(事故データ!$AH$4:$AH$364=BA$192)*(事故データ!$AX$4:$AX$364=1)*(事故データ!$V$4:$V$364=1))</f>
        <v>0</v>
      </c>
      <c r="BF205" s="872">
        <f>SUMPRODUCT((事故データ!$AQ$4:$AQ$364=$AF205)*(事故データ!$AH$4:$AH$364=BF$192)*(事故データ!$V$4:$V$364=1))</f>
        <v>0</v>
      </c>
      <c r="BG205" s="873">
        <f>SUMPRODUCT((事故データ!$AQ$4:$AQ$364=$AF205)*(事故データ!$AH$4:$AH$364=BF$192)*(事故データ!$AK$4:$AK$364=1)*(事故データ!$V$4:$V$364=1))</f>
        <v>0</v>
      </c>
      <c r="BH205" s="874">
        <f>SUMPRODUCT((事故データ!$AQ$4:$AQ$364=$AF205)*(事故データ!$AH$4:$AH$364=BF$192)*(事故データ!$AK$4:$AK$364=2)*(事故データ!$V$4:$V$364=1))</f>
        <v>0</v>
      </c>
      <c r="BI205" s="875">
        <f>SUMPRODUCT((事故データ!$AQ$4:$AQ$364=$AF205)*(事故データ!$AH$4:$AH$364=BF$192)*(事故データ!$AW$4:$AW$364=1)*(事故データ!$V$4:$V$364=1))</f>
        <v>0</v>
      </c>
      <c r="BJ205" s="876">
        <f>SUMPRODUCT((事故データ!$AQ$4:$AQ$364=$AF205)*(事故データ!$AH$4:$AH$364=BF$192)*(事故データ!$AX$4:$AX$364=1)*(事故データ!$V$4:$V$364=1))</f>
        <v>0</v>
      </c>
      <c r="BK205" s="872">
        <f>SUMPRODUCT((事故データ!$AQ$4:$AQ$364=$AF205)*(事故データ!$AH$4:$AH$364=BK$192)*(事故データ!$V$4:$V$364=1))</f>
        <v>0</v>
      </c>
      <c r="BL205" s="873">
        <f>SUMPRODUCT((事故データ!$AQ$4:$AQ$364=$AF205)*(事故データ!$AH$4:$AH$364=BK$192)*(事故データ!$AK$4:$AK$364=1)*(事故データ!$V$4:$V$364=1))</f>
        <v>0</v>
      </c>
      <c r="BM205" s="874">
        <f>SUMPRODUCT((事故データ!$AQ$4:$AQ$364=$AF205)*(事故データ!$AH$4:$AH$364=BK$192)*(事故データ!$AK$4:$AK$364=2)*(事故データ!$V$4:$V$364=1))</f>
        <v>0</v>
      </c>
      <c r="BN205" s="875">
        <f>SUMPRODUCT((事故データ!$AQ$4:$AQ$364=$AF205)*(事故データ!$AH$4:$AH$364=BK$192)*(事故データ!$AW$4:$AW$364=1)*(事故データ!$V$4:$V$364=1))</f>
        <v>0</v>
      </c>
      <c r="BO205" s="876">
        <f>SUMPRODUCT((事故データ!$AQ$4:$AQ$364=$AF205)*(事故データ!$AH$4:$AH$364=BK$192)*(事故データ!$AX$4:$AX$364=1)*(事故データ!$V$4:$V$364=1))</f>
        <v>0</v>
      </c>
      <c r="BP205" s="872">
        <f>SUMPRODUCT((事故データ!$AQ$4:$AQ$364=$AF205)*(事故データ!$AH$4:$AH$364=BP$192)*(事故データ!$V$4:$V$364=1))</f>
        <v>0</v>
      </c>
      <c r="BQ205" s="873">
        <f>SUMPRODUCT((事故データ!$AQ$4:$AQ$364=$AF205)*(事故データ!$AH$4:$AH$364=BP$192)*(事故データ!$AK$4:$AK$364=1)*(事故データ!$V$4:$V$364=1))</f>
        <v>0</v>
      </c>
      <c r="BR205" s="874">
        <f>SUMPRODUCT((事故データ!$AQ$4:$AQ$364=$AF205)*(事故データ!$AH$4:$AH$364=BP$192)*(事故データ!$AK$4:$AK$364=2)*(事故データ!$V$4:$V$364=1))</f>
        <v>0</v>
      </c>
      <c r="BS205" s="875">
        <f>SUMPRODUCT((事故データ!$AQ$4:$AQ$364=$AF205)*(事故データ!$AH$4:$AH$364=BP$192)*(事故データ!$AW$4:$AW$364=1)*(事故データ!$V$4:$V$364=1))</f>
        <v>0</v>
      </c>
      <c r="BT205" s="876">
        <f>SUMPRODUCT((事故データ!$AQ$4:$AQ$364=$AF205)*(事故データ!$AH$4:$AH$364=BP$192)*(事故データ!$AX$4:$AX$364=1)*(事故データ!$V$4:$V$364=1))</f>
        <v>0</v>
      </c>
      <c r="BU205" s="872">
        <f>SUMPRODUCT((事故データ!$AQ$4:$AQ$364=$AF205)*(事故データ!$AH$4:$AH$364=BU$192)*(事故データ!$V$4:$V$364=1))</f>
        <v>0</v>
      </c>
      <c r="BV205" s="873">
        <f>SUMPRODUCT((事故データ!$AQ$4:$AQ$364=$AF205)*(事故データ!$AH$4:$AH$364=BU$192)*(事故データ!$AK$4:$AK$364=1)*(事故データ!$V$4:$V$364=1))</f>
        <v>0</v>
      </c>
      <c r="BW205" s="874">
        <f>SUMPRODUCT((事故データ!$AQ$4:$AQ$364=$AF205)*(事故データ!$AH$4:$AH$364=BU$192)*(事故データ!$AK$4:$AK$364=2)*(事故データ!$V$4:$V$364=1))</f>
        <v>0</v>
      </c>
      <c r="BX205" s="875">
        <f>SUMPRODUCT((事故データ!$AQ$4:$AQ$364=$AF205)*(事故データ!$AH$4:$AH$364=BU$192)*(事故データ!$AW$4:$AW$364=1)*(事故データ!$V$4:$V$364=1))</f>
        <v>0</v>
      </c>
      <c r="BY205" s="876">
        <f>SUMPRODUCT((事故データ!$AQ$4:$AQ$364=$AF205)*(事故データ!$AH$4:$AH$364=BU$192)*(事故データ!$AX$4:$AX$364=1)*(事故データ!$V$4:$V$364=1))</f>
        <v>0</v>
      </c>
      <c r="BZ205" s="882"/>
      <c r="CA205" s="749" t="str">
        <f>項目入力!AA20</f>
        <v>右側面</v>
      </c>
      <c r="CB205" s="422">
        <f ca="1">SUMPRODUCT((事故データ!$AQ$4:$AQ$364=CA$192)*(事故データ!$AT$4:$AT$364=$CA205)*(事故データ!$AH$4:$AH$364=CC$190)*(事故データ!$V$4:$V$364=1))</f>
        <v>0</v>
      </c>
      <c r="CC205" s="858">
        <f ca="1">SUMPRODUCT((事故データ!$O$4:$O$364=$C$129)*(事故データ!$AQ$4:$AQ$364=CA$192)*(事故データ!$AT$4:$AT$364=$CA205)*(事故データ!$AW$4:$AW$364=1)*(事故データ!$AH$4:$AH$364=CC$190)*(事故データ!$V$4:$V$364=1))</f>
        <v>0</v>
      </c>
      <c r="CD205" s="298"/>
      <c r="CE205" s="298"/>
      <c r="CF205" s="298"/>
      <c r="CG205" s="298"/>
      <c r="CH205" s="298"/>
      <c r="CI205" s="298"/>
      <c r="CJ205" s="298"/>
      <c r="CM205" s="515">
        <v>16</v>
      </c>
      <c r="CN205" s="515" t="s">
        <v>1251</v>
      </c>
      <c r="CO205" s="515"/>
      <c r="CP205" s="515"/>
    </row>
    <row r="206" spans="1:94">
      <c r="A206" s="325"/>
      <c r="B206" s="590">
        <v>13</v>
      </c>
      <c r="C206" s="355" t="str">
        <f>項目入力!M22</f>
        <v>車線変更(右)</v>
      </c>
      <c r="D206" s="536">
        <f t="shared" si="46"/>
        <v>1</v>
      </c>
      <c r="E206" s="746">
        <f>SUMPRODUCT((事故データ!$AQ$4:$AQ$364=$C206)*(事故データ!$AH$4:$AH$364=E$192)*(事故データ!$V$4:$V$364=1))</f>
        <v>0</v>
      </c>
      <c r="F206" s="747">
        <f>SUMPRODUCT((事故データ!$AQ$4:$AQ$364=$C206)*(事故データ!$AH$4:$AH$364=F$192)*(事故データ!$V$4:$V$364=1))</f>
        <v>0</v>
      </c>
      <c r="G206" s="747">
        <f>SUMPRODUCT((事故データ!$AQ$4:$AQ$364=$C206)*(事故データ!$AH$4:$AH$364=G$192)*(事故データ!$V$4:$V$364=1))</f>
        <v>0</v>
      </c>
      <c r="H206" s="747">
        <f>SUMPRODUCT((事故データ!$AQ$4:$AQ$364=$C206)*(事故データ!$AH$4:$AH$364=H$192)*(事故データ!$V$4:$V$364=1))</f>
        <v>1</v>
      </c>
      <c r="I206" s="808">
        <f>SUMPRODUCT((事故データ!$AQ$4:$AQ$364=$C206)*(事故データ!$AH$4:$AH$364=I$192)*(事故データ!$V$4:$V$364=1))</f>
        <v>0</v>
      </c>
      <c r="J206" s="808">
        <f>SUMPRODUCT((事故データ!$AQ$4:$AQ$364=$C206)*(事故データ!$AH$4:$AH$364=J$192)*(事故データ!$V$4:$V$364=1))</f>
        <v>0</v>
      </c>
      <c r="K206" s="808">
        <f>SUMPRODUCT((事故データ!$AQ$4:$AQ$364=$C206)*(事故データ!$AH$4:$AH$364=K$192)*(事故データ!$V$4:$V$364=1))</f>
        <v>0</v>
      </c>
      <c r="L206" s="748">
        <f>SUMPRODUCT((事故データ!$AQ$4:$AQ$364=$C206)*(事故データ!$AH$4:$AH$364=L$192)*(事故データ!$V$4:$V$364=1))</f>
        <v>0</v>
      </c>
      <c r="M206" s="882">
        <f>SUMPRODUCT((事故データ!$AQ$4:$AQ$364=$C206)*(事故データ!$AW$4:$AW$364=1)*(事故データ!$V$4:$V$364=1))</f>
        <v>0</v>
      </c>
      <c r="N206" s="749" t="str">
        <f t="shared" si="54"/>
        <v>上部箱中央</v>
      </c>
      <c r="O206" s="422">
        <f ca="1">SUMPRODUCT((事故データ!$AQ$4:$AQ$364=N$192)*(事故データ!$AT$4:$AT$364=$N206)*(事故データ!$AH$4:$AH$364=P$190)*(事故データ!$V$4:$V$364=1))</f>
        <v>0</v>
      </c>
      <c r="P206" s="858">
        <f ca="1">SUMPRODUCT((事故データ!$O$4:$O$364=$C$129)*(事故データ!$AQ$4:$AQ$364=N$192)*(事故データ!$AT$4:$AT$364=$N206)*(事故データ!$AW$4:$AW$364=1)*(事故データ!$AH$4:$AH$364=P$190)*(事故データ!$V$4:$V$364=1))</f>
        <v>0</v>
      </c>
      <c r="Q206" s="298"/>
      <c r="R206" s="298"/>
      <c r="S206" s="306">
        <f ca="1">O207</f>
        <v>0</v>
      </c>
      <c r="T206" s="306"/>
      <c r="U206" s="306"/>
      <c r="V206" s="306"/>
      <c r="W206" s="306"/>
      <c r="AE206" s="590">
        <v>12</v>
      </c>
      <c r="AF206" s="355" t="str">
        <f>項目入力!M21</f>
        <v>道路からバック進入</v>
      </c>
      <c r="AG206" s="536">
        <f>SUMPRODUCT((事故データ!$AQ$4:$AQ$364=$AF206)*(事故データ!$V$4:$V$364=1))</f>
        <v>2</v>
      </c>
      <c r="AH206" s="900">
        <f t="shared" si="56"/>
        <v>2</v>
      </c>
      <c r="AI206" s="900">
        <f t="shared" si="57"/>
        <v>0</v>
      </c>
      <c r="AJ206" s="871">
        <f t="shared" si="55"/>
        <v>0</v>
      </c>
      <c r="AK206" s="537">
        <f t="shared" si="55"/>
        <v>0</v>
      </c>
      <c r="AL206" s="872">
        <f>SUMPRODUCT((事故データ!$AQ$4:$AQ$364=$AF206)*(事故データ!$AH$4:$AH$364=AL$192)*(事故データ!$V$4:$V$364=1))</f>
        <v>1</v>
      </c>
      <c r="AM206" s="901">
        <f>SUMPRODUCT((事故データ!$AQ$4:$AQ$364=$AF206)*(事故データ!$AH$4:$AH$364=AL$192)*(事故データ!$AK$4:$AK$364=1)*(事故データ!$V$4:$V$364=1))</f>
        <v>1</v>
      </c>
      <c r="AN206" s="900">
        <f>SUMPRODUCT((事故データ!$AQ$4:$AQ$364=$AF206)*(事故データ!$AH$4:$AH$364=AL$192)*(事故データ!$AK$4:$AK$364=2)*(事故データ!$V$4:$V$364=1))</f>
        <v>0</v>
      </c>
      <c r="AO206" s="871">
        <f>SUMPRODUCT((事故データ!$AQ$4:$AQ$364=$AF206)*(事故データ!$AH$4:$AH$364=AL$192)*(事故データ!$AW$4:$AW$364=1)*(事故データ!$V$4:$V$364=1))</f>
        <v>0</v>
      </c>
      <c r="AP206" s="537">
        <f>SUMPRODUCT((事故データ!$AQ$4:$AQ$364=$AF206)*(事故データ!$AH$4:$AH$364=AL$192)*(事故データ!$AX$4:$AX$364=1)*(事故データ!$V$4:$V$364=1))</f>
        <v>0</v>
      </c>
      <c r="AQ206" s="872">
        <f>SUMPRODUCT((事故データ!$AQ$4:$AQ$364=$AF206)*(事故データ!$AH$4:$AH$364=AQ$192)*(事故データ!$V$4:$V$364=1))</f>
        <v>0</v>
      </c>
      <c r="AR206" s="901">
        <f>SUMPRODUCT((事故データ!$AQ$4:$AQ$364=$AF206)*(事故データ!$AH$4:$AH$364=AQ$192)*(事故データ!$AK$4:$AK$364=1)*(事故データ!$V$4:$V$364=1))</f>
        <v>0</v>
      </c>
      <c r="AS206" s="900">
        <f>SUMPRODUCT((事故データ!$AQ$4:$AQ$364=$AF206)*(事故データ!$AH$4:$AH$364=AQ$192)*(事故データ!$AK$4:$AK$364=2)*(事故データ!$V$4:$V$364=1))</f>
        <v>0</v>
      </c>
      <c r="AT206" s="871">
        <f>SUMPRODUCT((事故データ!$AQ$4:$AQ$364=$AF206)*(事故データ!$AH$4:$AH$364=AQ$192)*(事故データ!$AW$4:$AW$364=1)*(事故データ!$V$4:$V$364=1))</f>
        <v>0</v>
      </c>
      <c r="AU206" s="537">
        <f>SUMPRODUCT((事故データ!$AQ$4:$AQ$364=$AF206)*(事故データ!$AH$4:$AH$364=AQ$192)*(事故データ!$AX$4:$AX$364=1)*(事故データ!$V$4:$V$364=1))</f>
        <v>0</v>
      </c>
      <c r="AV206" s="536">
        <f>SUMPRODUCT((事故データ!$AQ$4:$AQ$364=$AF206)*(事故データ!$AH$4:$AH$364=AV$192)*(事故データ!$V$4:$V$364=1))</f>
        <v>1</v>
      </c>
      <c r="AW206" s="900">
        <f>SUMPRODUCT((事故データ!$AQ$4:$AQ$364=$AF206)*(事故データ!$AH$4:$AH$364=AV$192)*(事故データ!$AK$4:$AK$364=1)*(事故データ!$V$4:$V$364=1))</f>
        <v>1</v>
      </c>
      <c r="AX206" s="900">
        <f>SUMPRODUCT((事故データ!$AQ$4:$AQ$364=$AF206)*(事故データ!$AH$4:$AH$364=AV$192)*(事故データ!$AK$4:$AK$364=2)*(事故データ!$V$4:$V$364=1))</f>
        <v>0</v>
      </c>
      <c r="AY206" s="871">
        <f>SUMPRODUCT((事故データ!$AQ$4:$AQ$364=$AF206)*(事故データ!$AH$4:$AH$364=AV$192)*(事故データ!$AW$4:$AW$364=1)*(事故データ!$V$4:$V$364=1))</f>
        <v>0</v>
      </c>
      <c r="AZ206" s="537">
        <f>SUMPRODUCT((事故データ!$AQ$4:$AQ$364=$AF206)*(事故データ!$AH$4:$AH$364=AV$192)*(事故データ!$AX$4:$AX$364=1)*(事故データ!$V$4:$V$364=1))</f>
        <v>0</v>
      </c>
      <c r="BA206" s="872">
        <f>SUMPRODUCT((事故データ!$AQ$4:$AQ$364=$AF206)*(事故データ!$AH$4:$AH$364=BA$192)*(事故データ!$V$4:$V$364=1))</f>
        <v>0</v>
      </c>
      <c r="BB206" s="901">
        <f>SUMPRODUCT((事故データ!$AQ$4:$AQ$364=$AF206)*(事故データ!$AH$4:$AH$364=BA$192)*(事故データ!$AK$4:$AK$364=1)*(事故データ!$V$4:$V$364=1))</f>
        <v>0</v>
      </c>
      <c r="BC206" s="900">
        <f>SUMPRODUCT((事故データ!$AQ$4:$AQ$364=$AF206)*(事故データ!$AH$4:$AH$364=BA$192)*(事故データ!$AK$4:$AK$364=2)*(事故データ!$V$4:$V$364=1))</f>
        <v>0</v>
      </c>
      <c r="BD206" s="871">
        <f>SUMPRODUCT((事故データ!$AQ$4:$AQ$364=$AF206)*(事故データ!$AH$4:$AH$364=BA$192)*(事故データ!$AW$4:$AW$364=1)*(事故データ!$V$4:$V$364=1))</f>
        <v>0</v>
      </c>
      <c r="BE206" s="537">
        <f>SUMPRODUCT((事故データ!$AQ$4:$AQ$364=$AF206)*(事故データ!$AH$4:$AH$364=BA$192)*(事故データ!$AX$4:$AX$364=1)*(事故データ!$V$4:$V$364=1))</f>
        <v>0</v>
      </c>
      <c r="BF206" s="872">
        <f>SUMPRODUCT((事故データ!$AQ$4:$AQ$364=$AF206)*(事故データ!$AH$4:$AH$364=BF$192)*(事故データ!$V$4:$V$364=1))</f>
        <v>0</v>
      </c>
      <c r="BG206" s="901">
        <f>SUMPRODUCT((事故データ!$AQ$4:$AQ$364=$AF206)*(事故データ!$AH$4:$AH$364=BF$192)*(事故データ!$AK$4:$AK$364=1)*(事故データ!$V$4:$V$364=1))</f>
        <v>0</v>
      </c>
      <c r="BH206" s="877">
        <f>SUMPRODUCT((事故データ!$AQ$4:$AQ$364=$AF206)*(事故データ!$AH$4:$AH$364=BF$192)*(事故データ!$AK$4:$AK$364=2)*(事故データ!$V$4:$V$364=1))</f>
        <v>0</v>
      </c>
      <c r="BI206" s="875">
        <f>SUMPRODUCT((事故データ!$AQ$4:$AQ$364=$AF206)*(事故データ!$AH$4:$AH$364=BF$192)*(事故データ!$AW$4:$AW$364=1)*(事故データ!$V$4:$V$364=1))</f>
        <v>0</v>
      </c>
      <c r="BJ206" s="876">
        <f>SUMPRODUCT((事故データ!$AQ$4:$AQ$364=$AF206)*(事故データ!$AH$4:$AH$364=BF$192)*(事故データ!$AX$4:$AX$364=1)*(事故データ!$V$4:$V$364=1))</f>
        <v>0</v>
      </c>
      <c r="BK206" s="872">
        <f>SUMPRODUCT((事故データ!$AQ$4:$AQ$364=$AF206)*(事故データ!$AH$4:$AH$364=BK$192)*(事故データ!$V$4:$V$364=1))</f>
        <v>0</v>
      </c>
      <c r="BL206" s="901">
        <f>SUMPRODUCT((事故データ!$AQ$4:$AQ$364=$AF206)*(事故データ!$AH$4:$AH$364=BK$192)*(事故データ!$AK$4:$AK$364=1)*(事故データ!$V$4:$V$364=1))</f>
        <v>0</v>
      </c>
      <c r="BM206" s="877">
        <f>SUMPRODUCT((事故データ!$AQ$4:$AQ$364=$AF206)*(事故データ!$AH$4:$AH$364=BK$192)*(事故データ!$AK$4:$AK$364=2)*(事故データ!$V$4:$V$364=1))</f>
        <v>0</v>
      </c>
      <c r="BN206" s="875">
        <f>SUMPRODUCT((事故データ!$AQ$4:$AQ$364=$AF206)*(事故データ!$AH$4:$AH$364=BK$192)*(事故データ!$AW$4:$AW$364=1)*(事故データ!$V$4:$V$364=1))</f>
        <v>0</v>
      </c>
      <c r="BO206" s="876">
        <f>SUMPRODUCT((事故データ!$AQ$4:$AQ$364=$AF206)*(事故データ!$AH$4:$AH$364=BK$192)*(事故データ!$AX$4:$AX$364=1)*(事故データ!$V$4:$V$364=1))</f>
        <v>0</v>
      </c>
      <c r="BP206" s="872">
        <f>SUMPRODUCT((事故データ!$AQ$4:$AQ$364=$AF206)*(事故データ!$AH$4:$AH$364=BP$192)*(事故データ!$V$4:$V$364=1))</f>
        <v>0</v>
      </c>
      <c r="BQ206" s="901">
        <f>SUMPRODUCT((事故データ!$AQ$4:$AQ$364=$AF206)*(事故データ!$AH$4:$AH$364=BP$192)*(事故データ!$AK$4:$AK$364=1)*(事故データ!$V$4:$V$364=1))</f>
        <v>0</v>
      </c>
      <c r="BR206" s="877">
        <f>SUMPRODUCT((事故データ!$AQ$4:$AQ$364=$AF206)*(事故データ!$AH$4:$AH$364=BP$192)*(事故データ!$AK$4:$AK$364=2)*(事故データ!$V$4:$V$364=1))</f>
        <v>0</v>
      </c>
      <c r="BS206" s="875">
        <f>SUMPRODUCT((事故データ!$AQ$4:$AQ$364=$AF206)*(事故データ!$AH$4:$AH$364=BP$192)*(事故データ!$AW$4:$AW$364=1)*(事故データ!$V$4:$V$364=1))</f>
        <v>0</v>
      </c>
      <c r="BT206" s="876">
        <f>SUMPRODUCT((事故データ!$AQ$4:$AQ$364=$AF206)*(事故データ!$AH$4:$AH$364=BP$192)*(事故データ!$AX$4:$AX$364=1)*(事故データ!$V$4:$V$364=1))</f>
        <v>0</v>
      </c>
      <c r="BU206" s="872">
        <f>SUMPRODUCT((事故データ!$AQ$4:$AQ$364=$AF206)*(事故データ!$AH$4:$AH$364=BU$192)*(事故データ!$V$4:$V$364=1))</f>
        <v>0</v>
      </c>
      <c r="BV206" s="901">
        <f>SUMPRODUCT((事故データ!$AQ$4:$AQ$364=$AF206)*(事故データ!$AH$4:$AH$364=BU$192)*(事故データ!$AK$4:$AK$364=1)*(事故データ!$V$4:$V$364=1))</f>
        <v>0</v>
      </c>
      <c r="BW206" s="877">
        <f>SUMPRODUCT((事故データ!$AQ$4:$AQ$364=$AF206)*(事故データ!$AH$4:$AH$364=BU$192)*(事故データ!$AK$4:$AK$364=2)*(事故データ!$V$4:$V$364=1))</f>
        <v>0</v>
      </c>
      <c r="BX206" s="875">
        <f>SUMPRODUCT((事故データ!$AQ$4:$AQ$364=$AF206)*(事故データ!$AH$4:$AH$364=BU$192)*(事故データ!$AW$4:$AW$364=1)*(事故データ!$V$4:$V$364=1))</f>
        <v>0</v>
      </c>
      <c r="BY206" s="876">
        <f>SUMPRODUCT((事故データ!$AQ$4:$AQ$364=$AF206)*(事故データ!$AH$4:$AH$364=BU$192)*(事故データ!$AX$4:$AX$364=1)*(事故データ!$V$4:$V$364=1))</f>
        <v>0</v>
      </c>
      <c r="BZ206" s="882"/>
      <c r="CA206" s="749" t="str">
        <f>項目入力!AA21</f>
        <v>右側面後</v>
      </c>
      <c r="CB206" s="422">
        <f ca="1">SUMPRODUCT((事故データ!$AQ$4:$AQ$364=CA$192)*(事故データ!$AT$4:$AT$364=$CA206)*(事故データ!$AH$4:$AH$364=CC$190)*(事故データ!$V$4:$V$364=1))</f>
        <v>0</v>
      </c>
      <c r="CC206" s="858">
        <f ca="1">SUMPRODUCT((事故データ!$O$4:$O$364=$C$129)*(事故データ!$AQ$4:$AQ$364=CA$192)*(事故データ!$AT$4:$AT$364=$CA206)*(事故データ!$AW$4:$AW$364=1)*(事故データ!$AH$4:$AH$364=CC$190)*(事故データ!$V$4:$V$364=1))</f>
        <v>0</v>
      </c>
      <c r="CD206" s="298"/>
      <c r="CE206" s="298"/>
      <c r="CF206" s="298"/>
      <c r="CG206" s="298"/>
      <c r="CH206" s="298"/>
      <c r="CI206" s="298"/>
      <c r="CJ206" s="298"/>
      <c r="CM206" s="515">
        <v>17</v>
      </c>
      <c r="CN206" s="515" t="s">
        <v>1355</v>
      </c>
      <c r="CO206" s="515"/>
      <c r="CP206" s="515"/>
    </row>
    <row r="207" spans="1:94">
      <c r="A207" s="325"/>
      <c r="B207" s="590">
        <v>14</v>
      </c>
      <c r="C207" s="355" t="str">
        <f>項目入力!M23</f>
        <v>車線変更(左)</v>
      </c>
      <c r="D207" s="536">
        <f t="shared" si="46"/>
        <v>0</v>
      </c>
      <c r="E207" s="746">
        <f>SUMPRODUCT((事故データ!$AQ$4:$AQ$364=$C207)*(事故データ!$AH$4:$AH$364=E$192)*(事故データ!$V$4:$V$364=1))</f>
        <v>0</v>
      </c>
      <c r="F207" s="747">
        <f>SUMPRODUCT((事故データ!$AQ$4:$AQ$364=$C207)*(事故データ!$AH$4:$AH$364=F$192)*(事故データ!$V$4:$V$364=1))</f>
        <v>0</v>
      </c>
      <c r="G207" s="747">
        <f>SUMPRODUCT((事故データ!$AQ$4:$AQ$364=$C207)*(事故データ!$AH$4:$AH$364=G$192)*(事故データ!$V$4:$V$364=1))</f>
        <v>0</v>
      </c>
      <c r="H207" s="747">
        <f>SUMPRODUCT((事故データ!$AQ$4:$AQ$364=$C207)*(事故データ!$AH$4:$AH$364=H$192)*(事故データ!$V$4:$V$364=1))</f>
        <v>0</v>
      </c>
      <c r="I207" s="808">
        <f>SUMPRODUCT((事故データ!$AQ$4:$AQ$364=$C207)*(事故データ!$AH$4:$AH$364=I$192)*(事故データ!$V$4:$V$364=1))</f>
        <v>0</v>
      </c>
      <c r="J207" s="808">
        <f>SUMPRODUCT((事故データ!$AQ$4:$AQ$364=$C207)*(事故データ!$AH$4:$AH$364=J$192)*(事故データ!$V$4:$V$364=1))</f>
        <v>0</v>
      </c>
      <c r="K207" s="808">
        <f>SUMPRODUCT((事故データ!$AQ$4:$AQ$364=$C207)*(事故データ!$AH$4:$AH$364=K$192)*(事故データ!$V$4:$V$364=1))</f>
        <v>0</v>
      </c>
      <c r="L207" s="748">
        <f>SUMPRODUCT((事故データ!$AQ$4:$AQ$364=$C207)*(事故データ!$AH$4:$AH$364=L$192)*(事故データ!$V$4:$V$364=1))</f>
        <v>0</v>
      </c>
      <c r="M207" s="882">
        <f>SUMPRODUCT((事故データ!$AQ$4:$AQ$364=$C207)*(事故データ!$AW$4:$AW$364=1)*(事故データ!$V$4:$V$364=1))</f>
        <v>0</v>
      </c>
      <c r="N207" s="749" t="str">
        <f t="shared" si="54"/>
        <v>下部</v>
      </c>
      <c r="O207" s="422">
        <f ca="1">SUMPRODUCT((事故データ!$AQ$4:$AQ$364=N$192)*(事故データ!$AT$4:$AT$364=$N207)*(事故データ!$AH$4:$AH$364=P$190)*(事故データ!$V$4:$V$364=1))</f>
        <v>0</v>
      </c>
      <c r="P207" s="858">
        <f ca="1">SUMPRODUCT((事故データ!$O$4:$O$364=$C$129)*(事故データ!$AQ$4:$AQ$364=N$192)*(事故データ!$AT$4:$AT$364=$N207)*(事故データ!$AW$4:$AW$364=1)*(事故データ!$AH$4:$AH$364=P$190)*(事故データ!$V$4:$V$364=1))</f>
        <v>0</v>
      </c>
      <c r="Q207" s="298"/>
      <c r="R207" s="298"/>
      <c r="S207" s="298"/>
      <c r="T207" s="298"/>
      <c r="U207" s="298"/>
      <c r="V207" s="298"/>
      <c r="W207" s="298"/>
      <c r="AE207" s="590">
        <v>13</v>
      </c>
      <c r="AF207" s="355" t="str">
        <f>項目入力!M22</f>
        <v>車線変更(右)</v>
      </c>
      <c r="AG207" s="536">
        <f>SUMPRODUCT((事故データ!$AQ$4:$AQ$364=$AF207)*(事故データ!$V$4:$V$364=1))</f>
        <v>1</v>
      </c>
      <c r="AH207" s="870">
        <f t="shared" si="56"/>
        <v>0</v>
      </c>
      <c r="AI207" s="870">
        <f t="shared" si="57"/>
        <v>1</v>
      </c>
      <c r="AJ207" s="871">
        <f t="shared" si="55"/>
        <v>0</v>
      </c>
      <c r="AK207" s="537">
        <f t="shared" si="55"/>
        <v>0</v>
      </c>
      <c r="AL207" s="872">
        <f>SUMPRODUCT((事故データ!$AQ$4:$AQ$364=$AF207)*(事故データ!$AH$4:$AH$364=AL$192)*(事故データ!$V$4:$V$364=1))</f>
        <v>0</v>
      </c>
      <c r="AM207" s="873">
        <f>SUMPRODUCT((事故データ!$AQ$4:$AQ$364=$AF207)*(事故データ!$AH$4:$AH$364=AL$192)*(事故データ!$AK$4:$AK$364=1)*(事故データ!$V$4:$V$364=1))</f>
        <v>0</v>
      </c>
      <c r="AN207" s="870">
        <f>SUMPRODUCT((事故データ!$AQ$4:$AQ$364=$AF207)*(事故データ!$AH$4:$AH$364=AL$192)*(事故データ!$AK$4:$AK$364=2)*(事故データ!$V$4:$V$364=1))</f>
        <v>0</v>
      </c>
      <c r="AO207" s="871">
        <f>SUMPRODUCT((事故データ!$AQ$4:$AQ$364=$AF207)*(事故データ!$AH$4:$AH$364=AL$192)*(事故データ!$AW$4:$AW$364=1)*(事故データ!$V$4:$V$364=1))</f>
        <v>0</v>
      </c>
      <c r="AP207" s="537">
        <f>SUMPRODUCT((事故データ!$AQ$4:$AQ$364=$AF207)*(事故データ!$AH$4:$AH$364=AL$192)*(事故データ!$AX$4:$AX$364=1)*(事故データ!$V$4:$V$364=1))</f>
        <v>0</v>
      </c>
      <c r="AQ207" s="872">
        <f>SUMPRODUCT((事故データ!$AQ$4:$AQ$364=$AF207)*(事故データ!$AH$4:$AH$364=AQ$192)*(事故データ!$V$4:$V$364=1))</f>
        <v>0</v>
      </c>
      <c r="AR207" s="873">
        <f>SUMPRODUCT((事故データ!$AQ$4:$AQ$364=$AF207)*(事故データ!$AH$4:$AH$364=AQ$192)*(事故データ!$AK$4:$AK$364=1)*(事故データ!$V$4:$V$364=1))</f>
        <v>0</v>
      </c>
      <c r="AS207" s="870">
        <f>SUMPRODUCT((事故データ!$AQ$4:$AQ$364=$AF207)*(事故データ!$AH$4:$AH$364=AQ$192)*(事故データ!$AK$4:$AK$364=2)*(事故データ!$V$4:$V$364=1))</f>
        <v>0</v>
      </c>
      <c r="AT207" s="871">
        <f>SUMPRODUCT((事故データ!$AQ$4:$AQ$364=$AF207)*(事故データ!$AH$4:$AH$364=AQ$192)*(事故データ!$AW$4:$AW$364=1)*(事故データ!$V$4:$V$364=1))</f>
        <v>0</v>
      </c>
      <c r="AU207" s="537">
        <f>SUMPRODUCT((事故データ!$AQ$4:$AQ$364=$AF207)*(事故データ!$AH$4:$AH$364=AQ$192)*(事故データ!$AX$4:$AX$364=1)*(事故データ!$V$4:$V$364=1))</f>
        <v>0</v>
      </c>
      <c r="AV207" s="536">
        <f>SUMPRODUCT((事故データ!$AQ$4:$AQ$364=$AF207)*(事故データ!$AH$4:$AH$364=AV$192)*(事故データ!$V$4:$V$364=1))</f>
        <v>0</v>
      </c>
      <c r="AW207" s="870">
        <f>SUMPRODUCT((事故データ!$AQ$4:$AQ$364=$AF207)*(事故データ!$AH$4:$AH$364=AV$192)*(事故データ!$AK$4:$AK$364=1)*(事故データ!$V$4:$V$364=1))</f>
        <v>0</v>
      </c>
      <c r="AX207" s="870">
        <f>SUMPRODUCT((事故データ!$AQ$4:$AQ$364=$AF207)*(事故データ!$AH$4:$AH$364=AV$192)*(事故データ!$AK$4:$AK$364=2)*(事故データ!$V$4:$V$364=1))</f>
        <v>0</v>
      </c>
      <c r="AY207" s="871">
        <f>SUMPRODUCT((事故データ!$AQ$4:$AQ$364=$AF207)*(事故データ!$AH$4:$AH$364=AV$192)*(事故データ!$AW$4:$AW$364=1)*(事故データ!$V$4:$V$364=1))</f>
        <v>0</v>
      </c>
      <c r="AZ207" s="537">
        <f>SUMPRODUCT((事故データ!$AQ$4:$AQ$364=$AF207)*(事故データ!$AH$4:$AH$364=AV$192)*(事故データ!$AX$4:$AX$364=1)*(事故データ!$V$4:$V$364=1))</f>
        <v>0</v>
      </c>
      <c r="BA207" s="872">
        <f>SUMPRODUCT((事故データ!$AQ$4:$AQ$364=$AF207)*(事故データ!$AH$4:$AH$364=BA$192)*(事故データ!$V$4:$V$364=1))</f>
        <v>1</v>
      </c>
      <c r="BB207" s="873">
        <f>SUMPRODUCT((事故データ!$AQ$4:$AQ$364=$AF207)*(事故データ!$AH$4:$AH$364=BA$192)*(事故データ!$AK$4:$AK$364=1)*(事故データ!$V$4:$V$364=1))</f>
        <v>0</v>
      </c>
      <c r="BC207" s="870">
        <f>SUMPRODUCT((事故データ!$AQ$4:$AQ$364=$AF207)*(事故データ!$AH$4:$AH$364=BA$192)*(事故データ!$AK$4:$AK$364=2)*(事故データ!$V$4:$V$364=1))</f>
        <v>1</v>
      </c>
      <c r="BD207" s="871">
        <f>SUMPRODUCT((事故データ!$AQ$4:$AQ$364=$AF207)*(事故データ!$AH$4:$AH$364=BA$192)*(事故データ!$AW$4:$AW$364=1)*(事故データ!$V$4:$V$364=1))</f>
        <v>0</v>
      </c>
      <c r="BE207" s="537">
        <f>SUMPRODUCT((事故データ!$AQ$4:$AQ$364=$AF207)*(事故データ!$AH$4:$AH$364=BA$192)*(事故データ!$AX$4:$AX$364=1)*(事故データ!$V$4:$V$364=1))</f>
        <v>0</v>
      </c>
      <c r="BF207" s="872">
        <f>SUMPRODUCT((事故データ!$AQ$4:$AQ$364=$AF207)*(事故データ!$AH$4:$AH$364=BF$192)*(事故データ!$V$4:$V$364=1))</f>
        <v>0</v>
      </c>
      <c r="BG207" s="873">
        <f>SUMPRODUCT((事故データ!$AQ$4:$AQ$364=$AF207)*(事故データ!$AH$4:$AH$364=BF$192)*(事故データ!$AK$4:$AK$364=1)*(事故データ!$V$4:$V$364=1))</f>
        <v>0</v>
      </c>
      <c r="BH207" s="874">
        <f>SUMPRODUCT((事故データ!$AQ$4:$AQ$364=$AF207)*(事故データ!$AH$4:$AH$364=BF$192)*(事故データ!$AK$4:$AK$364=2)*(事故データ!$V$4:$V$364=1))</f>
        <v>0</v>
      </c>
      <c r="BI207" s="875">
        <f>SUMPRODUCT((事故データ!$AQ$4:$AQ$364=$AF207)*(事故データ!$AH$4:$AH$364=BF$192)*(事故データ!$AW$4:$AW$364=1)*(事故データ!$V$4:$V$364=1))</f>
        <v>0</v>
      </c>
      <c r="BJ207" s="876">
        <f>SUMPRODUCT((事故データ!$AQ$4:$AQ$364=$AF207)*(事故データ!$AH$4:$AH$364=BF$192)*(事故データ!$AX$4:$AX$364=1)*(事故データ!$V$4:$V$364=1))</f>
        <v>0</v>
      </c>
      <c r="BK207" s="872">
        <f>SUMPRODUCT((事故データ!$AQ$4:$AQ$364=$AF207)*(事故データ!$AH$4:$AH$364=BK$192)*(事故データ!$V$4:$V$364=1))</f>
        <v>0</v>
      </c>
      <c r="BL207" s="873">
        <f>SUMPRODUCT((事故データ!$AQ$4:$AQ$364=$AF207)*(事故データ!$AH$4:$AH$364=BK$192)*(事故データ!$AK$4:$AK$364=1)*(事故データ!$V$4:$V$364=1))</f>
        <v>0</v>
      </c>
      <c r="BM207" s="874">
        <f>SUMPRODUCT((事故データ!$AQ$4:$AQ$364=$AF207)*(事故データ!$AH$4:$AH$364=BK$192)*(事故データ!$AK$4:$AK$364=2)*(事故データ!$V$4:$V$364=1))</f>
        <v>0</v>
      </c>
      <c r="BN207" s="875">
        <f>SUMPRODUCT((事故データ!$AQ$4:$AQ$364=$AF207)*(事故データ!$AH$4:$AH$364=BK$192)*(事故データ!$AW$4:$AW$364=1)*(事故データ!$V$4:$V$364=1))</f>
        <v>0</v>
      </c>
      <c r="BO207" s="876">
        <f>SUMPRODUCT((事故データ!$AQ$4:$AQ$364=$AF207)*(事故データ!$AH$4:$AH$364=BK$192)*(事故データ!$AX$4:$AX$364=1)*(事故データ!$V$4:$V$364=1))</f>
        <v>0</v>
      </c>
      <c r="BP207" s="872">
        <f>SUMPRODUCT((事故データ!$AQ$4:$AQ$364=$AF207)*(事故データ!$AH$4:$AH$364=BP$192)*(事故データ!$V$4:$V$364=1))</f>
        <v>0</v>
      </c>
      <c r="BQ207" s="873">
        <f>SUMPRODUCT((事故データ!$AQ$4:$AQ$364=$AF207)*(事故データ!$AH$4:$AH$364=BP$192)*(事故データ!$AK$4:$AK$364=1)*(事故データ!$V$4:$V$364=1))</f>
        <v>0</v>
      </c>
      <c r="BR207" s="874">
        <f>SUMPRODUCT((事故データ!$AQ$4:$AQ$364=$AF207)*(事故データ!$AH$4:$AH$364=BP$192)*(事故データ!$AK$4:$AK$364=2)*(事故データ!$V$4:$V$364=1))</f>
        <v>0</v>
      </c>
      <c r="BS207" s="875">
        <f>SUMPRODUCT((事故データ!$AQ$4:$AQ$364=$AF207)*(事故データ!$AH$4:$AH$364=BP$192)*(事故データ!$AW$4:$AW$364=1)*(事故データ!$V$4:$V$364=1))</f>
        <v>0</v>
      </c>
      <c r="BT207" s="876">
        <f>SUMPRODUCT((事故データ!$AQ$4:$AQ$364=$AF207)*(事故データ!$AH$4:$AH$364=BP$192)*(事故データ!$AX$4:$AX$364=1)*(事故データ!$V$4:$V$364=1))</f>
        <v>0</v>
      </c>
      <c r="BU207" s="872">
        <f>SUMPRODUCT((事故データ!$AQ$4:$AQ$364=$AF207)*(事故データ!$AH$4:$AH$364=BU$192)*(事故データ!$V$4:$V$364=1))</f>
        <v>0</v>
      </c>
      <c r="BV207" s="873">
        <f>SUMPRODUCT((事故データ!$AQ$4:$AQ$364=$AF207)*(事故データ!$AH$4:$AH$364=BU$192)*(事故データ!$AK$4:$AK$364=1)*(事故データ!$V$4:$V$364=1))</f>
        <v>0</v>
      </c>
      <c r="BW207" s="874">
        <f>SUMPRODUCT((事故データ!$AQ$4:$AQ$364=$AF207)*(事故データ!$AH$4:$AH$364=BU$192)*(事故データ!$AK$4:$AK$364=2)*(事故データ!$V$4:$V$364=1))</f>
        <v>0</v>
      </c>
      <c r="BX207" s="875">
        <f>SUMPRODUCT((事故データ!$AQ$4:$AQ$364=$AF207)*(事故データ!$AH$4:$AH$364=BU$192)*(事故データ!$AW$4:$AW$364=1)*(事故データ!$V$4:$V$364=1))</f>
        <v>0</v>
      </c>
      <c r="BY207" s="876">
        <f>SUMPRODUCT((事故データ!$AQ$4:$AQ$364=$AF207)*(事故データ!$AH$4:$AH$364=BU$192)*(事故データ!$AX$4:$AX$364=1)*(事故データ!$V$4:$V$364=1))</f>
        <v>0</v>
      </c>
      <c r="BZ207" s="882"/>
      <c r="CA207" s="364" t="str">
        <f>項目入力!AA22</f>
        <v>上部箱中央</v>
      </c>
      <c r="CB207" s="422">
        <f ca="1">SUMPRODUCT((事故データ!$AQ$4:$AQ$364=CA$192)*(事故データ!$AT$4:$AT$364=$CA207)*(事故データ!$AH$4:$AH$364=CC$190)*(事故データ!$V$4:$V$364=1))</f>
        <v>0</v>
      </c>
      <c r="CC207" s="858">
        <f ca="1">SUMPRODUCT((事故データ!$O$4:$O$364=$C$129)*(事故データ!$AQ$4:$AQ$364=CA$192)*(事故データ!$AT$4:$AT$364=$CA207)*(事故データ!$AW$4:$AW$364=1)*(事故データ!$AH$4:$AH$364=CC$190)*(事故データ!$V$4:$V$364=1))</f>
        <v>0</v>
      </c>
      <c r="CD207" s="298"/>
      <c r="CE207" s="298"/>
      <c r="CF207" s="306">
        <f ca="1">CB208</f>
        <v>0</v>
      </c>
      <c r="CG207" s="306"/>
      <c r="CH207" s="306"/>
      <c r="CI207" s="306"/>
      <c r="CJ207" s="306"/>
      <c r="CM207" s="515">
        <v>18</v>
      </c>
      <c r="CN207" s="516" t="s">
        <v>1392</v>
      </c>
      <c r="CO207" s="515"/>
      <c r="CP207" s="515"/>
    </row>
    <row r="208" spans="1:94">
      <c r="A208" s="325"/>
      <c r="B208" s="590">
        <v>15</v>
      </c>
      <c r="C208" s="355" t="str">
        <f>項目入力!M24</f>
        <v>本線進入</v>
      </c>
      <c r="D208" s="536">
        <f t="shared" si="46"/>
        <v>0</v>
      </c>
      <c r="E208" s="746">
        <f>SUMPRODUCT((事故データ!$AQ$4:$AQ$364=$C208)*(事故データ!$AH$4:$AH$364=E$192)*(事故データ!$V$4:$V$364=1))</f>
        <v>0</v>
      </c>
      <c r="F208" s="747">
        <f>SUMPRODUCT((事故データ!$AQ$4:$AQ$364=$C208)*(事故データ!$AH$4:$AH$364=F$192)*(事故データ!$V$4:$V$364=1))</f>
        <v>0</v>
      </c>
      <c r="G208" s="747">
        <f>SUMPRODUCT((事故データ!$AQ$4:$AQ$364=$C208)*(事故データ!$AH$4:$AH$364=G$192)*(事故データ!$V$4:$V$364=1))</f>
        <v>0</v>
      </c>
      <c r="H208" s="747">
        <f>SUMPRODUCT((事故データ!$AQ$4:$AQ$364=$C208)*(事故データ!$AH$4:$AH$364=H$192)*(事故データ!$V$4:$V$364=1))</f>
        <v>0</v>
      </c>
      <c r="I208" s="808">
        <f>SUMPRODUCT((事故データ!$AQ$4:$AQ$364=$C208)*(事故データ!$AH$4:$AH$364=I$192)*(事故データ!$V$4:$V$364=1))</f>
        <v>0</v>
      </c>
      <c r="J208" s="808">
        <f>SUMPRODUCT((事故データ!$AQ$4:$AQ$364=$C208)*(事故データ!$AH$4:$AH$364=J$192)*(事故データ!$V$4:$V$364=1))</f>
        <v>0</v>
      </c>
      <c r="K208" s="808">
        <f>SUMPRODUCT((事故データ!$AQ$4:$AQ$364=$C208)*(事故データ!$AH$4:$AH$364=K$192)*(事故データ!$V$4:$V$364=1))</f>
        <v>0</v>
      </c>
      <c r="L208" s="748">
        <f>SUMPRODUCT((事故データ!$AQ$4:$AQ$364=$C208)*(事故データ!$AH$4:$AH$364=L$192)*(事故データ!$V$4:$V$364=1))</f>
        <v>0</v>
      </c>
      <c r="M208" s="882">
        <f>SUMPRODUCT((事故データ!$AQ$4:$AQ$364=$C208)*(事故データ!$AW$4:$AW$364=1)*(事故データ!$V$4:$V$364=1))</f>
        <v>0</v>
      </c>
      <c r="N208" s="749" t="str">
        <f t="shared" si="54"/>
        <v>その他</v>
      </c>
      <c r="O208" s="422">
        <f ca="1">SUMPRODUCT((事故データ!$AQ$4:$AQ$364=N$192)*(事故データ!$AT$4:$AT$364=$N208)*(事故データ!$AH$4:$AH$364=P$190)*(事故データ!$V$4:$V$364=1))</f>
        <v>0</v>
      </c>
      <c r="P208" s="858">
        <f ca="1">SUMPRODUCT((事故データ!$O$4:$O$364=$C$129)*(事故データ!$AQ$4:$AQ$364=N$192)*(事故データ!$AT$4:$AT$364=$N208)*(事故データ!$AW$4:$AW$364=1)*(事故データ!$AH$4:$AH$364=P$190)*(事故データ!$V$4:$V$364=1))</f>
        <v>0</v>
      </c>
      <c r="Q208" s="298"/>
      <c r="R208" s="309" t="str">
        <f>N208</f>
        <v>その他</v>
      </c>
      <c r="S208" s="306">
        <f ca="1">O208</f>
        <v>0</v>
      </c>
      <c r="T208" s="306"/>
      <c r="U208" s="306"/>
      <c r="V208" s="306"/>
      <c r="W208" s="306"/>
      <c r="AE208" s="590">
        <v>14</v>
      </c>
      <c r="AF208" s="355" t="str">
        <f>項目入力!M23</f>
        <v>車線変更(左)</v>
      </c>
      <c r="AG208" s="536">
        <f>SUMPRODUCT((事故データ!$AQ$4:$AQ$364=$AF208)*(事故データ!$V$4:$V$364=1))</f>
        <v>0</v>
      </c>
      <c r="AH208" s="870">
        <f t="shared" si="56"/>
        <v>0</v>
      </c>
      <c r="AI208" s="870">
        <f t="shared" si="57"/>
        <v>0</v>
      </c>
      <c r="AJ208" s="871">
        <f t="shared" si="55"/>
        <v>0</v>
      </c>
      <c r="AK208" s="537">
        <f t="shared" si="55"/>
        <v>0</v>
      </c>
      <c r="AL208" s="872">
        <f>SUMPRODUCT((事故データ!$AQ$4:$AQ$364=$AF208)*(事故データ!$AH$4:$AH$364=AL$192)*(事故データ!$V$4:$V$364=1))</f>
        <v>0</v>
      </c>
      <c r="AM208" s="873">
        <f>SUMPRODUCT((事故データ!$AQ$4:$AQ$364=$AF208)*(事故データ!$AH$4:$AH$364=AL$192)*(事故データ!$AK$4:$AK$364=1)*(事故データ!$V$4:$V$364=1))</f>
        <v>0</v>
      </c>
      <c r="AN208" s="870">
        <f>SUMPRODUCT((事故データ!$AQ$4:$AQ$364=$AF208)*(事故データ!$AH$4:$AH$364=AL$192)*(事故データ!$AK$4:$AK$364=2)*(事故データ!$V$4:$V$364=1))</f>
        <v>0</v>
      </c>
      <c r="AO208" s="871">
        <f>SUMPRODUCT((事故データ!$AQ$4:$AQ$364=$AF208)*(事故データ!$AH$4:$AH$364=AL$192)*(事故データ!$AW$4:$AW$364=1)*(事故データ!$V$4:$V$364=1))</f>
        <v>0</v>
      </c>
      <c r="AP208" s="537">
        <f>SUMPRODUCT((事故データ!$AQ$4:$AQ$364=$AF208)*(事故データ!$AH$4:$AH$364=AL$192)*(事故データ!$AX$4:$AX$364=1)*(事故データ!$V$4:$V$364=1))</f>
        <v>0</v>
      </c>
      <c r="AQ208" s="872">
        <f>SUMPRODUCT((事故データ!$AQ$4:$AQ$364=$AF208)*(事故データ!$AH$4:$AH$364=AQ$192)*(事故データ!$V$4:$V$364=1))</f>
        <v>0</v>
      </c>
      <c r="AR208" s="873">
        <f>SUMPRODUCT((事故データ!$AQ$4:$AQ$364=$AF208)*(事故データ!$AH$4:$AH$364=AQ$192)*(事故データ!$AK$4:$AK$364=1)*(事故データ!$V$4:$V$364=1))</f>
        <v>0</v>
      </c>
      <c r="AS208" s="870">
        <f>SUMPRODUCT((事故データ!$AQ$4:$AQ$364=$AF208)*(事故データ!$AH$4:$AH$364=AQ$192)*(事故データ!$AK$4:$AK$364=2)*(事故データ!$V$4:$V$364=1))</f>
        <v>0</v>
      </c>
      <c r="AT208" s="871">
        <f>SUMPRODUCT((事故データ!$AQ$4:$AQ$364=$AF208)*(事故データ!$AH$4:$AH$364=AQ$192)*(事故データ!$AW$4:$AW$364=1)*(事故データ!$V$4:$V$364=1))</f>
        <v>0</v>
      </c>
      <c r="AU208" s="537">
        <f>SUMPRODUCT((事故データ!$AQ$4:$AQ$364=$AF208)*(事故データ!$AH$4:$AH$364=AQ$192)*(事故データ!$AX$4:$AX$364=1)*(事故データ!$V$4:$V$364=1))</f>
        <v>0</v>
      </c>
      <c r="AV208" s="536">
        <f>SUMPRODUCT((事故データ!$AQ$4:$AQ$364=$AF208)*(事故データ!$AH$4:$AH$364=AV$192)*(事故データ!$V$4:$V$364=1))</f>
        <v>0</v>
      </c>
      <c r="AW208" s="870">
        <f>SUMPRODUCT((事故データ!$AQ$4:$AQ$364=$AF208)*(事故データ!$AH$4:$AH$364=AV$192)*(事故データ!$AK$4:$AK$364=1)*(事故データ!$V$4:$V$364=1))</f>
        <v>0</v>
      </c>
      <c r="AX208" s="870">
        <f>SUMPRODUCT((事故データ!$AQ$4:$AQ$364=$AF208)*(事故データ!$AH$4:$AH$364=AV$192)*(事故データ!$AK$4:$AK$364=2)*(事故データ!$V$4:$V$364=1))</f>
        <v>0</v>
      </c>
      <c r="AY208" s="871">
        <f>SUMPRODUCT((事故データ!$AQ$4:$AQ$364=$AF208)*(事故データ!$AH$4:$AH$364=AV$192)*(事故データ!$AW$4:$AW$364=1)*(事故データ!$V$4:$V$364=1))</f>
        <v>0</v>
      </c>
      <c r="AZ208" s="537">
        <f>SUMPRODUCT((事故データ!$AQ$4:$AQ$364=$AF208)*(事故データ!$AH$4:$AH$364=AV$192)*(事故データ!$AX$4:$AX$364=1)*(事故データ!$V$4:$V$364=1))</f>
        <v>0</v>
      </c>
      <c r="BA208" s="872">
        <f>SUMPRODUCT((事故データ!$AQ$4:$AQ$364=$AF208)*(事故データ!$AH$4:$AH$364=BA$192)*(事故データ!$V$4:$V$364=1))</f>
        <v>0</v>
      </c>
      <c r="BB208" s="873">
        <f>SUMPRODUCT((事故データ!$AQ$4:$AQ$364=$AF208)*(事故データ!$AH$4:$AH$364=BA$192)*(事故データ!$AK$4:$AK$364=1)*(事故データ!$V$4:$V$364=1))</f>
        <v>0</v>
      </c>
      <c r="BC208" s="870">
        <f>SUMPRODUCT((事故データ!$AQ$4:$AQ$364=$AF208)*(事故データ!$AH$4:$AH$364=BA$192)*(事故データ!$AK$4:$AK$364=2)*(事故データ!$V$4:$V$364=1))</f>
        <v>0</v>
      </c>
      <c r="BD208" s="871">
        <f>SUMPRODUCT((事故データ!$AQ$4:$AQ$364=$AF208)*(事故データ!$AH$4:$AH$364=BA$192)*(事故データ!$AW$4:$AW$364=1)*(事故データ!$V$4:$V$364=1))</f>
        <v>0</v>
      </c>
      <c r="BE208" s="537">
        <f>SUMPRODUCT((事故データ!$AQ$4:$AQ$364=$AF208)*(事故データ!$AH$4:$AH$364=BA$192)*(事故データ!$AX$4:$AX$364=1)*(事故データ!$V$4:$V$364=1))</f>
        <v>0</v>
      </c>
      <c r="BF208" s="872">
        <f>SUMPRODUCT((事故データ!$AQ$4:$AQ$364=$AF208)*(事故データ!$AH$4:$AH$364=BF$192)*(事故データ!$V$4:$V$364=1))</f>
        <v>0</v>
      </c>
      <c r="BG208" s="873">
        <f>SUMPRODUCT((事故データ!$AQ$4:$AQ$364=$AF208)*(事故データ!$AH$4:$AH$364=BF$192)*(事故データ!$AK$4:$AK$364=1)*(事故データ!$V$4:$V$364=1))</f>
        <v>0</v>
      </c>
      <c r="BH208" s="874">
        <f>SUMPRODUCT((事故データ!$AQ$4:$AQ$364=$AF208)*(事故データ!$AH$4:$AH$364=BF$192)*(事故データ!$AK$4:$AK$364=2)*(事故データ!$V$4:$V$364=1))</f>
        <v>0</v>
      </c>
      <c r="BI208" s="875">
        <f>SUMPRODUCT((事故データ!$AQ$4:$AQ$364=$AF208)*(事故データ!$AH$4:$AH$364=BF$192)*(事故データ!$AW$4:$AW$364=1)*(事故データ!$V$4:$V$364=1))</f>
        <v>0</v>
      </c>
      <c r="BJ208" s="876">
        <f>SUMPRODUCT((事故データ!$AQ$4:$AQ$364=$AF208)*(事故データ!$AH$4:$AH$364=BF$192)*(事故データ!$AX$4:$AX$364=1)*(事故データ!$V$4:$V$364=1))</f>
        <v>0</v>
      </c>
      <c r="BK208" s="872">
        <f>SUMPRODUCT((事故データ!$AQ$4:$AQ$364=$AF208)*(事故データ!$AH$4:$AH$364=BK$192)*(事故データ!$V$4:$V$364=1))</f>
        <v>0</v>
      </c>
      <c r="BL208" s="873">
        <f>SUMPRODUCT((事故データ!$AQ$4:$AQ$364=$AF208)*(事故データ!$AH$4:$AH$364=BK$192)*(事故データ!$AK$4:$AK$364=1)*(事故データ!$V$4:$V$364=1))</f>
        <v>0</v>
      </c>
      <c r="BM208" s="874">
        <f>SUMPRODUCT((事故データ!$AQ$4:$AQ$364=$AF208)*(事故データ!$AH$4:$AH$364=BK$192)*(事故データ!$AK$4:$AK$364=2)*(事故データ!$V$4:$V$364=1))</f>
        <v>0</v>
      </c>
      <c r="BN208" s="875">
        <f>SUMPRODUCT((事故データ!$AQ$4:$AQ$364=$AF208)*(事故データ!$AH$4:$AH$364=BK$192)*(事故データ!$AW$4:$AW$364=1)*(事故データ!$V$4:$V$364=1))</f>
        <v>0</v>
      </c>
      <c r="BO208" s="876">
        <f>SUMPRODUCT((事故データ!$AQ$4:$AQ$364=$AF208)*(事故データ!$AH$4:$AH$364=BK$192)*(事故データ!$AX$4:$AX$364=1)*(事故データ!$V$4:$V$364=1))</f>
        <v>0</v>
      </c>
      <c r="BP208" s="872">
        <f>SUMPRODUCT((事故データ!$AQ$4:$AQ$364=$AF208)*(事故データ!$AH$4:$AH$364=BP$192)*(事故データ!$V$4:$V$364=1))</f>
        <v>0</v>
      </c>
      <c r="BQ208" s="873">
        <f>SUMPRODUCT((事故データ!$AQ$4:$AQ$364=$AF208)*(事故データ!$AH$4:$AH$364=BP$192)*(事故データ!$AK$4:$AK$364=1)*(事故データ!$V$4:$V$364=1))</f>
        <v>0</v>
      </c>
      <c r="BR208" s="874">
        <f>SUMPRODUCT((事故データ!$AQ$4:$AQ$364=$AF208)*(事故データ!$AH$4:$AH$364=BP$192)*(事故データ!$AK$4:$AK$364=2)*(事故データ!$V$4:$V$364=1))</f>
        <v>0</v>
      </c>
      <c r="BS208" s="875">
        <f>SUMPRODUCT((事故データ!$AQ$4:$AQ$364=$AF208)*(事故データ!$AH$4:$AH$364=BP$192)*(事故データ!$AW$4:$AW$364=1)*(事故データ!$V$4:$V$364=1))</f>
        <v>0</v>
      </c>
      <c r="BT208" s="876">
        <f>SUMPRODUCT((事故データ!$AQ$4:$AQ$364=$AF208)*(事故データ!$AH$4:$AH$364=BP$192)*(事故データ!$AX$4:$AX$364=1)*(事故データ!$V$4:$V$364=1))</f>
        <v>0</v>
      </c>
      <c r="BU208" s="872">
        <f>SUMPRODUCT((事故データ!$AQ$4:$AQ$364=$AF208)*(事故データ!$AH$4:$AH$364=BU$192)*(事故データ!$V$4:$V$364=1))</f>
        <v>0</v>
      </c>
      <c r="BV208" s="873">
        <f>SUMPRODUCT((事故データ!$AQ$4:$AQ$364=$AF208)*(事故データ!$AH$4:$AH$364=BU$192)*(事故データ!$AK$4:$AK$364=1)*(事故データ!$V$4:$V$364=1))</f>
        <v>0</v>
      </c>
      <c r="BW208" s="874">
        <f>SUMPRODUCT((事故データ!$AQ$4:$AQ$364=$AF208)*(事故データ!$AH$4:$AH$364=BU$192)*(事故データ!$AK$4:$AK$364=2)*(事故データ!$V$4:$V$364=1))</f>
        <v>0</v>
      </c>
      <c r="BX208" s="875">
        <f>SUMPRODUCT((事故データ!$AQ$4:$AQ$364=$AF208)*(事故データ!$AH$4:$AH$364=BU$192)*(事故データ!$AW$4:$AW$364=1)*(事故データ!$V$4:$V$364=1))</f>
        <v>0</v>
      </c>
      <c r="BY208" s="876">
        <f>SUMPRODUCT((事故データ!$AQ$4:$AQ$364=$AF208)*(事故データ!$AH$4:$AH$364=BU$192)*(事故データ!$AX$4:$AX$364=1)*(事故データ!$V$4:$V$364=1))</f>
        <v>0</v>
      </c>
      <c r="BZ208" s="882"/>
      <c r="CA208" s="749" t="str">
        <f>項目入力!AA23</f>
        <v>下部</v>
      </c>
      <c r="CB208" s="422">
        <f ca="1">SUMPRODUCT((事故データ!$AQ$4:$AQ$364=CA$192)*(事故データ!$AT$4:$AT$364=$CA208)*(事故データ!$AH$4:$AH$364=CC$190)*(事故データ!$V$4:$V$364=1))</f>
        <v>0</v>
      </c>
      <c r="CC208" s="858">
        <f ca="1">SUMPRODUCT((事故データ!$O$4:$O$364=$C$129)*(事故データ!$AQ$4:$AQ$364=CA$192)*(事故データ!$AT$4:$AT$364=$CA208)*(事故データ!$AW$4:$AW$364=1)*(事故データ!$AH$4:$AH$364=CC$190)*(事故データ!$V$4:$V$364=1))</f>
        <v>0</v>
      </c>
      <c r="CD208" s="298"/>
      <c r="CE208" s="298"/>
      <c r="CF208" s="298"/>
      <c r="CG208" s="298"/>
      <c r="CH208" s="298"/>
      <c r="CI208" s="298"/>
      <c r="CJ208" s="298"/>
      <c r="CM208" s="515">
        <v>19</v>
      </c>
      <c r="CN208" s="515" t="s">
        <v>1250</v>
      </c>
      <c r="CO208" s="515"/>
      <c r="CP208" s="515"/>
    </row>
    <row r="209" spans="1:94">
      <c r="A209" s="325"/>
      <c r="B209" s="590">
        <v>16</v>
      </c>
      <c r="C209" s="355" t="str">
        <f>項目入力!M25</f>
        <v>出路・合流・分岐に進入</v>
      </c>
      <c r="D209" s="536">
        <f t="shared" si="46"/>
        <v>0</v>
      </c>
      <c r="E209" s="746">
        <f>SUMPRODUCT((事故データ!$AQ$4:$AQ$364=$C209)*(事故データ!$AH$4:$AH$364=E$192)*(事故データ!$V$4:$V$364=1))</f>
        <v>0</v>
      </c>
      <c r="F209" s="747">
        <f>SUMPRODUCT((事故データ!$AQ$4:$AQ$364=$C209)*(事故データ!$AH$4:$AH$364=F$192)*(事故データ!$V$4:$V$364=1))</f>
        <v>0</v>
      </c>
      <c r="G209" s="747">
        <f>SUMPRODUCT((事故データ!$AQ$4:$AQ$364=$C209)*(事故データ!$AH$4:$AH$364=G$192)*(事故データ!$V$4:$V$364=1))</f>
        <v>0</v>
      </c>
      <c r="H209" s="747">
        <f>SUMPRODUCT((事故データ!$AQ$4:$AQ$364=$C209)*(事故データ!$AH$4:$AH$364=H$192)*(事故データ!$V$4:$V$364=1))</f>
        <v>0</v>
      </c>
      <c r="I209" s="808">
        <f>SUMPRODUCT((事故データ!$AQ$4:$AQ$364=$C209)*(事故データ!$AH$4:$AH$364=I$192)*(事故データ!$V$4:$V$364=1))</f>
        <v>0</v>
      </c>
      <c r="J209" s="808">
        <f>SUMPRODUCT((事故データ!$AQ$4:$AQ$364=$C209)*(事故データ!$AH$4:$AH$364=J$192)*(事故データ!$V$4:$V$364=1))</f>
        <v>0</v>
      </c>
      <c r="K209" s="808">
        <f>SUMPRODUCT((事故データ!$AQ$4:$AQ$364=$C209)*(事故データ!$AH$4:$AH$364=K$192)*(事故データ!$V$4:$V$364=1))</f>
        <v>0</v>
      </c>
      <c r="L209" s="748">
        <f>SUMPRODUCT((事故データ!$AQ$4:$AQ$364=$C209)*(事故データ!$AH$4:$AH$364=L$192)*(事故データ!$V$4:$V$364=1))</f>
        <v>0</v>
      </c>
      <c r="M209" s="882">
        <f>SUMPRODUCT((事故データ!$AQ$4:$AQ$364=$C209)*(事故データ!$AW$4:$AW$364=1)*(事故データ!$V$4:$V$364=1))</f>
        <v>0</v>
      </c>
      <c r="N209" s="601" t="str">
        <f t="shared" si="54"/>
        <v>不明</v>
      </c>
      <c r="O209" s="431">
        <f ca="1">SUMPRODUCT((事故データ!$AQ$4:$AQ$364=N$192)*(事故データ!$AT$4:$AT$364=$N209)*(事故データ!$AH$4:$AH$364=P$190)*(事故データ!$V$4:$V$364=1))</f>
        <v>0</v>
      </c>
      <c r="P209" s="858">
        <f ca="1">SUMPRODUCT((事故データ!$O$4:$O$364=$C$129)*(事故データ!$AQ$4:$AQ$364=N$192)*(事故データ!$AT$4:$AT$364=$N209)*(事故データ!$AW$4:$AW$364=1)*(事故データ!$AH$4:$AH$364=P$190)*(事故データ!$V$4:$V$364=1))</f>
        <v>0</v>
      </c>
      <c r="AE209" s="590">
        <v>15</v>
      </c>
      <c r="AF209" s="355" t="str">
        <f>項目入力!M24</f>
        <v>本線進入</v>
      </c>
      <c r="AG209" s="536">
        <f>SUMPRODUCT((事故データ!$AQ$4:$AQ$364=$AF209)*(事故データ!$V$4:$V$364=1))</f>
        <v>0</v>
      </c>
      <c r="AH209" s="870">
        <f t="shared" si="56"/>
        <v>0</v>
      </c>
      <c r="AI209" s="870">
        <f t="shared" si="57"/>
        <v>0</v>
      </c>
      <c r="AJ209" s="871">
        <f t="shared" si="55"/>
        <v>0</v>
      </c>
      <c r="AK209" s="537">
        <f t="shared" si="55"/>
        <v>0</v>
      </c>
      <c r="AL209" s="872">
        <f>SUMPRODUCT((事故データ!$AQ$4:$AQ$364=$AF209)*(事故データ!$AH$4:$AH$364=AL$192)*(事故データ!$V$4:$V$364=1))</f>
        <v>0</v>
      </c>
      <c r="AM209" s="873">
        <f>SUMPRODUCT((事故データ!$AQ$4:$AQ$364=$AF209)*(事故データ!$AH$4:$AH$364=AL$192)*(事故データ!$AK$4:$AK$364=1)*(事故データ!$V$4:$V$364=1))</f>
        <v>0</v>
      </c>
      <c r="AN209" s="870">
        <f>SUMPRODUCT((事故データ!$AQ$4:$AQ$364=$AF209)*(事故データ!$AH$4:$AH$364=AL$192)*(事故データ!$AK$4:$AK$364=2)*(事故データ!$V$4:$V$364=1))</f>
        <v>0</v>
      </c>
      <c r="AO209" s="871">
        <f>SUMPRODUCT((事故データ!$AQ$4:$AQ$364=$AF209)*(事故データ!$AH$4:$AH$364=AL$192)*(事故データ!$AW$4:$AW$364=1)*(事故データ!$V$4:$V$364=1))</f>
        <v>0</v>
      </c>
      <c r="AP209" s="537">
        <f>SUMPRODUCT((事故データ!$AQ$4:$AQ$364=$AF209)*(事故データ!$AH$4:$AH$364=AL$192)*(事故データ!$AX$4:$AX$364=1)*(事故データ!$V$4:$V$364=1))</f>
        <v>0</v>
      </c>
      <c r="AQ209" s="872">
        <f>SUMPRODUCT((事故データ!$AQ$4:$AQ$364=$AF209)*(事故データ!$AH$4:$AH$364=AQ$192)*(事故データ!$V$4:$V$364=1))</f>
        <v>0</v>
      </c>
      <c r="AR209" s="873">
        <f>SUMPRODUCT((事故データ!$AQ$4:$AQ$364=$AF209)*(事故データ!$AH$4:$AH$364=AQ$192)*(事故データ!$AK$4:$AK$364=1)*(事故データ!$V$4:$V$364=1))</f>
        <v>0</v>
      </c>
      <c r="AS209" s="870">
        <f>SUMPRODUCT((事故データ!$AQ$4:$AQ$364=$AF209)*(事故データ!$AH$4:$AH$364=AQ$192)*(事故データ!$AK$4:$AK$364=2)*(事故データ!$V$4:$V$364=1))</f>
        <v>0</v>
      </c>
      <c r="AT209" s="871">
        <f>SUMPRODUCT((事故データ!$AQ$4:$AQ$364=$AF209)*(事故データ!$AH$4:$AH$364=AQ$192)*(事故データ!$AW$4:$AW$364=1)*(事故データ!$V$4:$V$364=1))</f>
        <v>0</v>
      </c>
      <c r="AU209" s="537">
        <f>SUMPRODUCT((事故データ!$AQ$4:$AQ$364=$AF209)*(事故データ!$AH$4:$AH$364=AQ$192)*(事故データ!$AX$4:$AX$364=1)*(事故データ!$V$4:$V$364=1))</f>
        <v>0</v>
      </c>
      <c r="AV209" s="536">
        <f>SUMPRODUCT((事故データ!$AQ$4:$AQ$364=$AF209)*(事故データ!$AH$4:$AH$364=AV$192)*(事故データ!$V$4:$V$364=1))</f>
        <v>0</v>
      </c>
      <c r="AW209" s="870">
        <f>SUMPRODUCT((事故データ!$AQ$4:$AQ$364=$AF209)*(事故データ!$AH$4:$AH$364=AV$192)*(事故データ!$AK$4:$AK$364=1)*(事故データ!$V$4:$V$364=1))</f>
        <v>0</v>
      </c>
      <c r="AX209" s="870">
        <f>SUMPRODUCT((事故データ!$AQ$4:$AQ$364=$AF209)*(事故データ!$AH$4:$AH$364=AV$192)*(事故データ!$AK$4:$AK$364=2)*(事故データ!$V$4:$V$364=1))</f>
        <v>0</v>
      </c>
      <c r="AY209" s="871">
        <f>SUMPRODUCT((事故データ!$AQ$4:$AQ$364=$AF209)*(事故データ!$AH$4:$AH$364=AV$192)*(事故データ!$AW$4:$AW$364=1)*(事故データ!$V$4:$V$364=1))</f>
        <v>0</v>
      </c>
      <c r="AZ209" s="537">
        <f>SUMPRODUCT((事故データ!$AQ$4:$AQ$364=$AF209)*(事故データ!$AH$4:$AH$364=AV$192)*(事故データ!$AX$4:$AX$364=1)*(事故データ!$V$4:$V$364=1))</f>
        <v>0</v>
      </c>
      <c r="BA209" s="872">
        <f>SUMPRODUCT((事故データ!$AQ$4:$AQ$364=$AF209)*(事故データ!$AH$4:$AH$364=BA$192)*(事故データ!$V$4:$V$364=1))</f>
        <v>0</v>
      </c>
      <c r="BB209" s="873">
        <f>SUMPRODUCT((事故データ!$AQ$4:$AQ$364=$AF209)*(事故データ!$AH$4:$AH$364=BA$192)*(事故データ!$AK$4:$AK$364=1)*(事故データ!$V$4:$V$364=1))</f>
        <v>0</v>
      </c>
      <c r="BC209" s="870">
        <f>SUMPRODUCT((事故データ!$AQ$4:$AQ$364=$AF209)*(事故データ!$AH$4:$AH$364=BA$192)*(事故データ!$AK$4:$AK$364=2)*(事故データ!$V$4:$V$364=1))</f>
        <v>0</v>
      </c>
      <c r="BD209" s="871">
        <f>SUMPRODUCT((事故データ!$AQ$4:$AQ$364=$AF209)*(事故データ!$AH$4:$AH$364=BA$192)*(事故データ!$AW$4:$AW$364=1)*(事故データ!$V$4:$V$364=1))</f>
        <v>0</v>
      </c>
      <c r="BE209" s="537">
        <f>SUMPRODUCT((事故データ!$AQ$4:$AQ$364=$AF209)*(事故データ!$AH$4:$AH$364=BA$192)*(事故データ!$AX$4:$AX$364=1)*(事故データ!$V$4:$V$364=1))</f>
        <v>0</v>
      </c>
      <c r="BF209" s="872">
        <f>SUMPRODUCT((事故データ!$AQ$4:$AQ$364=$AF209)*(事故データ!$AH$4:$AH$364=BF$192)*(事故データ!$V$4:$V$364=1))</f>
        <v>0</v>
      </c>
      <c r="BG209" s="873">
        <f>SUMPRODUCT((事故データ!$AQ$4:$AQ$364=$AF209)*(事故データ!$AH$4:$AH$364=BF$192)*(事故データ!$AK$4:$AK$364=1)*(事故データ!$V$4:$V$364=1))</f>
        <v>0</v>
      </c>
      <c r="BH209" s="874">
        <f>SUMPRODUCT((事故データ!$AQ$4:$AQ$364=$AF209)*(事故データ!$AH$4:$AH$364=BF$192)*(事故データ!$AK$4:$AK$364=2)*(事故データ!$V$4:$V$364=1))</f>
        <v>0</v>
      </c>
      <c r="BI209" s="875">
        <f>SUMPRODUCT((事故データ!$AQ$4:$AQ$364=$AF209)*(事故データ!$AH$4:$AH$364=BF$192)*(事故データ!$AW$4:$AW$364=1)*(事故データ!$V$4:$V$364=1))</f>
        <v>0</v>
      </c>
      <c r="BJ209" s="876">
        <f>SUMPRODUCT((事故データ!$AQ$4:$AQ$364=$AF209)*(事故データ!$AH$4:$AH$364=BF$192)*(事故データ!$AX$4:$AX$364=1)*(事故データ!$V$4:$V$364=1))</f>
        <v>0</v>
      </c>
      <c r="BK209" s="872">
        <f>SUMPRODUCT((事故データ!$AQ$4:$AQ$364=$AF209)*(事故データ!$AH$4:$AH$364=BK$192)*(事故データ!$V$4:$V$364=1))</f>
        <v>0</v>
      </c>
      <c r="BL209" s="873">
        <f>SUMPRODUCT((事故データ!$AQ$4:$AQ$364=$AF209)*(事故データ!$AH$4:$AH$364=BK$192)*(事故データ!$AK$4:$AK$364=1)*(事故データ!$V$4:$V$364=1))</f>
        <v>0</v>
      </c>
      <c r="BM209" s="874">
        <f>SUMPRODUCT((事故データ!$AQ$4:$AQ$364=$AF209)*(事故データ!$AH$4:$AH$364=BK$192)*(事故データ!$AK$4:$AK$364=2)*(事故データ!$V$4:$V$364=1))</f>
        <v>0</v>
      </c>
      <c r="BN209" s="875">
        <f>SUMPRODUCT((事故データ!$AQ$4:$AQ$364=$AF209)*(事故データ!$AH$4:$AH$364=BK$192)*(事故データ!$AW$4:$AW$364=1)*(事故データ!$V$4:$V$364=1))</f>
        <v>0</v>
      </c>
      <c r="BO209" s="876">
        <f>SUMPRODUCT((事故データ!$AQ$4:$AQ$364=$AF209)*(事故データ!$AH$4:$AH$364=BK$192)*(事故データ!$AX$4:$AX$364=1)*(事故データ!$V$4:$V$364=1))</f>
        <v>0</v>
      </c>
      <c r="BP209" s="872">
        <f>SUMPRODUCT((事故データ!$AQ$4:$AQ$364=$AF209)*(事故データ!$AH$4:$AH$364=BP$192)*(事故データ!$V$4:$V$364=1))</f>
        <v>0</v>
      </c>
      <c r="BQ209" s="873">
        <f>SUMPRODUCT((事故データ!$AQ$4:$AQ$364=$AF209)*(事故データ!$AH$4:$AH$364=BP$192)*(事故データ!$AK$4:$AK$364=1)*(事故データ!$V$4:$V$364=1))</f>
        <v>0</v>
      </c>
      <c r="BR209" s="874">
        <f>SUMPRODUCT((事故データ!$AQ$4:$AQ$364=$AF209)*(事故データ!$AH$4:$AH$364=BP$192)*(事故データ!$AK$4:$AK$364=2)*(事故データ!$V$4:$V$364=1))</f>
        <v>0</v>
      </c>
      <c r="BS209" s="875">
        <f>SUMPRODUCT((事故データ!$AQ$4:$AQ$364=$AF209)*(事故データ!$AH$4:$AH$364=BP$192)*(事故データ!$AW$4:$AW$364=1)*(事故データ!$V$4:$V$364=1))</f>
        <v>0</v>
      </c>
      <c r="BT209" s="876">
        <f>SUMPRODUCT((事故データ!$AQ$4:$AQ$364=$AF209)*(事故データ!$AH$4:$AH$364=BP$192)*(事故データ!$AX$4:$AX$364=1)*(事故データ!$V$4:$V$364=1))</f>
        <v>0</v>
      </c>
      <c r="BU209" s="872">
        <f>SUMPRODUCT((事故データ!$AQ$4:$AQ$364=$AF209)*(事故データ!$AH$4:$AH$364=BU$192)*(事故データ!$V$4:$V$364=1))</f>
        <v>0</v>
      </c>
      <c r="BV209" s="873">
        <f>SUMPRODUCT((事故データ!$AQ$4:$AQ$364=$AF209)*(事故データ!$AH$4:$AH$364=BU$192)*(事故データ!$AK$4:$AK$364=1)*(事故データ!$V$4:$V$364=1))</f>
        <v>0</v>
      </c>
      <c r="BW209" s="874">
        <f>SUMPRODUCT((事故データ!$AQ$4:$AQ$364=$AF209)*(事故データ!$AH$4:$AH$364=BU$192)*(事故データ!$AK$4:$AK$364=2)*(事故データ!$V$4:$V$364=1))</f>
        <v>0</v>
      </c>
      <c r="BX209" s="875">
        <f>SUMPRODUCT((事故データ!$AQ$4:$AQ$364=$AF209)*(事故データ!$AH$4:$AH$364=BU$192)*(事故データ!$AW$4:$AW$364=1)*(事故データ!$V$4:$V$364=1))</f>
        <v>0</v>
      </c>
      <c r="BY209" s="876">
        <f>SUMPRODUCT((事故データ!$AQ$4:$AQ$364=$AF209)*(事故データ!$AH$4:$AH$364=BU$192)*(事故データ!$AX$4:$AX$364=1)*(事故データ!$V$4:$V$364=1))</f>
        <v>0</v>
      </c>
      <c r="BZ209" s="882"/>
      <c r="CA209" s="749" t="str">
        <f>項目入力!AA24</f>
        <v>その他</v>
      </c>
      <c r="CB209" s="422">
        <f ca="1">SUMPRODUCT((事故データ!$AQ$4:$AQ$364=CA$192)*(事故データ!$AT$4:$AT$364=$CA209)*(事故データ!$AH$4:$AH$364=CC$190)*(事故データ!$V$4:$V$364=1))</f>
        <v>0</v>
      </c>
      <c r="CC209" s="858">
        <f ca="1">SUMPRODUCT((事故データ!$O$4:$O$364=$C$129)*(事故データ!$AQ$4:$AQ$364=CA$192)*(事故データ!$AT$4:$AT$364=$CA209)*(事故データ!$AW$4:$AW$364=1)*(事故データ!$AH$4:$AH$364=CC$190)*(事故データ!$V$4:$V$364=1))</f>
        <v>0</v>
      </c>
      <c r="CD209" s="298"/>
      <c r="CE209" s="309" t="str">
        <f>CA209</f>
        <v>その他</v>
      </c>
      <c r="CF209" s="306">
        <f ca="1">CB209</f>
        <v>0</v>
      </c>
      <c r="CG209" s="306"/>
      <c r="CH209" s="306"/>
      <c r="CI209" s="306"/>
      <c r="CJ209" s="306"/>
      <c r="CM209" s="515">
        <v>20</v>
      </c>
      <c r="CN209" s="516" t="s">
        <v>1396</v>
      </c>
      <c r="CO209" s="515"/>
      <c r="CP209" s="515"/>
    </row>
    <row r="210" spans="1:94">
      <c r="A210" s="325"/>
      <c r="B210" s="590">
        <v>17</v>
      </c>
      <c r="C210" s="355" t="str">
        <f>項目入力!M26</f>
        <v>発進時</v>
      </c>
      <c r="D210" s="536">
        <f t="shared" si="46"/>
        <v>2</v>
      </c>
      <c r="E210" s="746">
        <f>SUMPRODUCT((事故データ!$AQ$4:$AQ$364=$C210)*(事故データ!$AH$4:$AH$364=E$192)*(事故データ!$V$4:$V$364=1))</f>
        <v>1</v>
      </c>
      <c r="F210" s="747">
        <f>SUMPRODUCT((事故データ!$AQ$4:$AQ$364=$C210)*(事故データ!$AH$4:$AH$364=F$192)*(事故データ!$V$4:$V$364=1))</f>
        <v>0</v>
      </c>
      <c r="G210" s="747">
        <f>SUMPRODUCT((事故データ!$AQ$4:$AQ$364=$C210)*(事故データ!$AH$4:$AH$364=G$192)*(事故データ!$V$4:$V$364=1))</f>
        <v>0</v>
      </c>
      <c r="H210" s="747">
        <f>SUMPRODUCT((事故データ!$AQ$4:$AQ$364=$C210)*(事故データ!$AH$4:$AH$364=H$192)*(事故データ!$V$4:$V$364=1))</f>
        <v>0</v>
      </c>
      <c r="I210" s="808">
        <f>SUMPRODUCT((事故データ!$AQ$4:$AQ$364=$C210)*(事故データ!$AH$4:$AH$364=I$192)*(事故データ!$V$4:$V$364=1))</f>
        <v>0</v>
      </c>
      <c r="J210" s="808">
        <f>SUMPRODUCT((事故データ!$AQ$4:$AQ$364=$C210)*(事故データ!$AH$4:$AH$364=J$192)*(事故データ!$V$4:$V$364=1))</f>
        <v>1</v>
      </c>
      <c r="K210" s="808">
        <f>SUMPRODUCT((事故データ!$AQ$4:$AQ$364=$C210)*(事故データ!$AH$4:$AH$364=K$192)*(事故データ!$V$4:$V$364=1))</f>
        <v>0</v>
      </c>
      <c r="L210" s="748">
        <f>SUMPRODUCT((事故データ!$AQ$4:$AQ$364=$C210)*(事故データ!$AH$4:$AH$364=L$192)*(事故データ!$V$4:$V$364=1))</f>
        <v>0</v>
      </c>
      <c r="M210" s="882">
        <f>SUMPRODUCT((事故データ!$AQ$4:$AQ$364=$C210)*(事故データ!$AW$4:$AW$364=1)*(事故データ!$V$4:$V$364=1))</f>
        <v>0</v>
      </c>
      <c r="AE210" s="590">
        <v>16</v>
      </c>
      <c r="AF210" s="355" t="str">
        <f>項目入力!M25</f>
        <v>出路・合流・分岐に進入</v>
      </c>
      <c r="AG210" s="536">
        <f>SUMPRODUCT((事故データ!$AQ$4:$AQ$364=$AF210)*(事故データ!$V$4:$V$364=1))</f>
        <v>0</v>
      </c>
      <c r="AH210" s="870">
        <f t="shared" si="56"/>
        <v>0</v>
      </c>
      <c r="AI210" s="870">
        <f t="shared" si="57"/>
        <v>0</v>
      </c>
      <c r="AJ210" s="871">
        <f t="shared" si="55"/>
        <v>0</v>
      </c>
      <c r="AK210" s="537">
        <f t="shared" si="55"/>
        <v>0</v>
      </c>
      <c r="AL210" s="872">
        <f>SUMPRODUCT((事故データ!$AQ$4:$AQ$364=$AF210)*(事故データ!$AH$4:$AH$364=AL$192)*(事故データ!$V$4:$V$364=1))</f>
        <v>0</v>
      </c>
      <c r="AM210" s="873">
        <f>SUMPRODUCT((事故データ!$AQ$4:$AQ$364=$AF210)*(事故データ!$AH$4:$AH$364=AL$192)*(事故データ!$AK$4:$AK$364=1)*(事故データ!$V$4:$V$364=1))</f>
        <v>0</v>
      </c>
      <c r="AN210" s="870">
        <f>SUMPRODUCT((事故データ!$AQ$4:$AQ$364=$AF210)*(事故データ!$AH$4:$AH$364=AL$192)*(事故データ!$AK$4:$AK$364=2)*(事故データ!$V$4:$V$364=1))</f>
        <v>0</v>
      </c>
      <c r="AO210" s="871">
        <f>SUMPRODUCT((事故データ!$AQ$4:$AQ$364=$AF210)*(事故データ!$AH$4:$AH$364=AL$192)*(事故データ!$AW$4:$AW$364=1)*(事故データ!$V$4:$V$364=1))</f>
        <v>0</v>
      </c>
      <c r="AP210" s="537">
        <f>SUMPRODUCT((事故データ!$AQ$4:$AQ$364=$AF210)*(事故データ!$AH$4:$AH$364=AL$192)*(事故データ!$AX$4:$AX$364=1)*(事故データ!$V$4:$V$364=1))</f>
        <v>0</v>
      </c>
      <c r="AQ210" s="872">
        <f>SUMPRODUCT((事故データ!$AQ$4:$AQ$364=$AF210)*(事故データ!$AH$4:$AH$364=AQ$192)*(事故データ!$V$4:$V$364=1))</f>
        <v>0</v>
      </c>
      <c r="AR210" s="873">
        <f>SUMPRODUCT((事故データ!$AQ$4:$AQ$364=$AF210)*(事故データ!$AH$4:$AH$364=AQ$192)*(事故データ!$AK$4:$AK$364=1)*(事故データ!$V$4:$V$364=1))</f>
        <v>0</v>
      </c>
      <c r="AS210" s="870">
        <f>SUMPRODUCT((事故データ!$AQ$4:$AQ$364=$AF210)*(事故データ!$AH$4:$AH$364=AQ$192)*(事故データ!$AK$4:$AK$364=2)*(事故データ!$V$4:$V$364=1))</f>
        <v>0</v>
      </c>
      <c r="AT210" s="871">
        <f>SUMPRODUCT((事故データ!$AQ$4:$AQ$364=$AF210)*(事故データ!$AH$4:$AH$364=AQ$192)*(事故データ!$AW$4:$AW$364=1)*(事故データ!$V$4:$V$364=1))</f>
        <v>0</v>
      </c>
      <c r="AU210" s="537">
        <f>SUMPRODUCT((事故データ!$AQ$4:$AQ$364=$AF210)*(事故データ!$AH$4:$AH$364=AQ$192)*(事故データ!$AX$4:$AX$364=1)*(事故データ!$V$4:$V$364=1))</f>
        <v>0</v>
      </c>
      <c r="AV210" s="536">
        <f>SUMPRODUCT((事故データ!$AQ$4:$AQ$364=$AF210)*(事故データ!$AH$4:$AH$364=AV$192)*(事故データ!$V$4:$V$364=1))</f>
        <v>0</v>
      </c>
      <c r="AW210" s="870">
        <f>SUMPRODUCT((事故データ!$AQ$4:$AQ$364=$AF210)*(事故データ!$AH$4:$AH$364=AV$192)*(事故データ!$AK$4:$AK$364=1)*(事故データ!$V$4:$V$364=1))</f>
        <v>0</v>
      </c>
      <c r="AX210" s="870">
        <f>SUMPRODUCT((事故データ!$AQ$4:$AQ$364=$AF210)*(事故データ!$AH$4:$AH$364=AV$192)*(事故データ!$AK$4:$AK$364=2)*(事故データ!$V$4:$V$364=1))</f>
        <v>0</v>
      </c>
      <c r="AY210" s="871">
        <f>SUMPRODUCT((事故データ!$AQ$4:$AQ$364=$AF210)*(事故データ!$AH$4:$AH$364=AV$192)*(事故データ!$AW$4:$AW$364=1)*(事故データ!$V$4:$V$364=1))</f>
        <v>0</v>
      </c>
      <c r="AZ210" s="537">
        <f>SUMPRODUCT((事故データ!$AQ$4:$AQ$364=$AF210)*(事故データ!$AH$4:$AH$364=AV$192)*(事故データ!$AX$4:$AX$364=1)*(事故データ!$V$4:$V$364=1))</f>
        <v>0</v>
      </c>
      <c r="BA210" s="872">
        <f>SUMPRODUCT((事故データ!$AQ$4:$AQ$364=$AF210)*(事故データ!$AH$4:$AH$364=BA$192)*(事故データ!$V$4:$V$364=1))</f>
        <v>0</v>
      </c>
      <c r="BB210" s="873">
        <f>SUMPRODUCT((事故データ!$AQ$4:$AQ$364=$AF210)*(事故データ!$AH$4:$AH$364=BA$192)*(事故データ!$AK$4:$AK$364=1)*(事故データ!$V$4:$V$364=1))</f>
        <v>0</v>
      </c>
      <c r="BC210" s="870">
        <f>SUMPRODUCT((事故データ!$AQ$4:$AQ$364=$AF210)*(事故データ!$AH$4:$AH$364=BA$192)*(事故データ!$AK$4:$AK$364=2)*(事故データ!$V$4:$V$364=1))</f>
        <v>0</v>
      </c>
      <c r="BD210" s="871">
        <f>SUMPRODUCT((事故データ!$AQ$4:$AQ$364=$AF210)*(事故データ!$AH$4:$AH$364=BA$192)*(事故データ!$AW$4:$AW$364=1)*(事故データ!$V$4:$V$364=1))</f>
        <v>0</v>
      </c>
      <c r="BE210" s="537">
        <f>SUMPRODUCT((事故データ!$AQ$4:$AQ$364=$AF210)*(事故データ!$AH$4:$AH$364=BA$192)*(事故データ!$AX$4:$AX$364=1)*(事故データ!$V$4:$V$364=1))</f>
        <v>0</v>
      </c>
      <c r="BF210" s="872">
        <f>SUMPRODUCT((事故データ!$AQ$4:$AQ$364=$AF210)*(事故データ!$AH$4:$AH$364=BF$192)*(事故データ!$V$4:$V$364=1))</f>
        <v>0</v>
      </c>
      <c r="BG210" s="873">
        <f>SUMPRODUCT((事故データ!$AQ$4:$AQ$364=$AF210)*(事故データ!$AH$4:$AH$364=BF$192)*(事故データ!$AK$4:$AK$364=1)*(事故データ!$V$4:$V$364=1))</f>
        <v>0</v>
      </c>
      <c r="BH210" s="874">
        <f>SUMPRODUCT((事故データ!$AQ$4:$AQ$364=$AF210)*(事故データ!$AH$4:$AH$364=BF$192)*(事故データ!$AK$4:$AK$364=2)*(事故データ!$V$4:$V$364=1))</f>
        <v>0</v>
      </c>
      <c r="BI210" s="875">
        <f>SUMPRODUCT((事故データ!$AQ$4:$AQ$364=$AF210)*(事故データ!$AH$4:$AH$364=BF$192)*(事故データ!$AW$4:$AW$364=1)*(事故データ!$V$4:$V$364=1))</f>
        <v>0</v>
      </c>
      <c r="BJ210" s="876">
        <f>SUMPRODUCT((事故データ!$AQ$4:$AQ$364=$AF210)*(事故データ!$AH$4:$AH$364=BF$192)*(事故データ!$AX$4:$AX$364=1)*(事故データ!$V$4:$V$364=1))</f>
        <v>0</v>
      </c>
      <c r="BK210" s="872">
        <f>SUMPRODUCT((事故データ!$AQ$4:$AQ$364=$AF210)*(事故データ!$AH$4:$AH$364=BK$192)*(事故データ!$V$4:$V$364=1))</f>
        <v>0</v>
      </c>
      <c r="BL210" s="873">
        <f>SUMPRODUCT((事故データ!$AQ$4:$AQ$364=$AF210)*(事故データ!$AH$4:$AH$364=BK$192)*(事故データ!$AK$4:$AK$364=1)*(事故データ!$V$4:$V$364=1))</f>
        <v>0</v>
      </c>
      <c r="BM210" s="877">
        <f>SUMPRODUCT((事故データ!$AQ$4:$AQ$364=$AF210)*(事故データ!$AH$4:$AH$364=BK$192)*(事故データ!$AK$4:$AK$364=2)*(事故データ!$V$4:$V$364=1))</f>
        <v>0</v>
      </c>
      <c r="BN210" s="875">
        <f>SUMPRODUCT((事故データ!$AQ$4:$AQ$364=$AF210)*(事故データ!$AH$4:$AH$364=BK$192)*(事故データ!$AW$4:$AW$364=1)*(事故データ!$V$4:$V$364=1))</f>
        <v>0</v>
      </c>
      <c r="BO210" s="876">
        <f>SUMPRODUCT((事故データ!$AQ$4:$AQ$364=$AF210)*(事故データ!$AH$4:$AH$364=BK$192)*(事故データ!$AX$4:$AX$364=1)*(事故データ!$V$4:$V$364=1))</f>
        <v>0</v>
      </c>
      <c r="BP210" s="872">
        <f>SUMPRODUCT((事故データ!$AQ$4:$AQ$364=$AF210)*(事故データ!$AH$4:$AH$364=BP$192)*(事故データ!$V$4:$V$364=1))</f>
        <v>0</v>
      </c>
      <c r="BQ210" s="873">
        <f>SUMPRODUCT((事故データ!$AQ$4:$AQ$364=$AF210)*(事故データ!$AH$4:$AH$364=BP$192)*(事故データ!$AK$4:$AK$364=1)*(事故データ!$V$4:$V$364=1))</f>
        <v>0</v>
      </c>
      <c r="BR210" s="874">
        <f>SUMPRODUCT((事故データ!$AQ$4:$AQ$364=$AF210)*(事故データ!$AH$4:$AH$364=BP$192)*(事故データ!$AK$4:$AK$364=2)*(事故データ!$V$4:$V$364=1))</f>
        <v>0</v>
      </c>
      <c r="BS210" s="875">
        <f>SUMPRODUCT((事故データ!$AQ$4:$AQ$364=$AF210)*(事故データ!$AH$4:$AH$364=BP$192)*(事故データ!$AW$4:$AW$364=1)*(事故データ!$V$4:$V$364=1))</f>
        <v>0</v>
      </c>
      <c r="BT210" s="876">
        <f>SUMPRODUCT((事故データ!$AQ$4:$AQ$364=$AF210)*(事故データ!$AH$4:$AH$364=BP$192)*(事故データ!$AX$4:$AX$364=1)*(事故データ!$V$4:$V$364=1))</f>
        <v>0</v>
      </c>
      <c r="BU210" s="872">
        <f>SUMPRODUCT((事故データ!$AQ$4:$AQ$364=$AF210)*(事故データ!$AH$4:$AH$364=BU$192)*(事故データ!$V$4:$V$364=1))</f>
        <v>0</v>
      </c>
      <c r="BV210" s="873">
        <f>SUMPRODUCT((事故データ!$AQ$4:$AQ$364=$AF210)*(事故データ!$AH$4:$AH$364=BU$192)*(事故データ!$AK$4:$AK$364=1)*(事故データ!$V$4:$V$364=1))</f>
        <v>0</v>
      </c>
      <c r="BW210" s="874">
        <f>SUMPRODUCT((事故データ!$AQ$4:$AQ$364=$AF210)*(事故データ!$AH$4:$AH$364=BU$192)*(事故データ!$AK$4:$AK$364=2)*(事故データ!$V$4:$V$364=1))</f>
        <v>0</v>
      </c>
      <c r="BX210" s="875">
        <f>SUMPRODUCT((事故データ!$AQ$4:$AQ$364=$AF210)*(事故データ!$AH$4:$AH$364=BU$192)*(事故データ!$AW$4:$AW$364=1)*(事故データ!$V$4:$V$364=1))</f>
        <v>0</v>
      </c>
      <c r="BY210" s="876">
        <f>SUMPRODUCT((事故データ!$AQ$4:$AQ$364=$AF210)*(事故データ!$AH$4:$AH$364=BU$192)*(事故データ!$AX$4:$AX$364=1)*(事故データ!$V$4:$V$364=1))</f>
        <v>0</v>
      </c>
      <c r="BZ210" s="882"/>
      <c r="CA210" s="601" t="str">
        <f>項目入力!AA25</f>
        <v>不明</v>
      </c>
      <c r="CB210" s="431">
        <f ca="1">SUMPRODUCT((事故データ!$AQ$4:$AQ$364=CA$192)*(事故データ!$AT$4:$AT$364=$CA210)*(事故データ!$AH$4:$AH$364=CC$190)*(事故データ!$V$4:$V$364=1))</f>
        <v>0</v>
      </c>
      <c r="CC210" s="858">
        <f ca="1">SUMPRODUCT((事故データ!$O$4:$O$364=$C$129)*(事故データ!$AQ$4:$AQ$364=CA$192)*(事故データ!$AT$4:$AT$364=$CA210)*(事故データ!$AW$4:$AW$364=1)*(事故データ!$AH$4:$AH$364=CC$190)*(事故データ!$V$4:$V$364=1))</f>
        <v>0</v>
      </c>
      <c r="CM210" s="515">
        <v>21</v>
      </c>
      <c r="CN210" s="515" t="s">
        <v>1390</v>
      </c>
      <c r="CO210" s="515"/>
      <c r="CP210" s="515"/>
    </row>
    <row r="211" spans="1:94">
      <c r="A211" s="325"/>
      <c r="B211" s="590">
        <v>18</v>
      </c>
      <c r="C211" s="355" t="str">
        <f>項目入力!M27</f>
        <v>信号発進</v>
      </c>
      <c r="D211" s="536">
        <f t="shared" si="46"/>
        <v>1</v>
      </c>
      <c r="E211" s="746">
        <f>SUMPRODUCT((事故データ!$AQ$4:$AQ$364=$C211)*(事故データ!$AH$4:$AH$364=E$192)*(事故データ!$V$4:$V$364=1))</f>
        <v>0</v>
      </c>
      <c r="F211" s="747">
        <f>SUMPRODUCT((事故データ!$AQ$4:$AQ$364=$C211)*(事故データ!$AH$4:$AH$364=F$192)*(事故データ!$V$4:$V$364=1))</f>
        <v>0</v>
      </c>
      <c r="G211" s="747">
        <f>SUMPRODUCT((事故データ!$AQ$4:$AQ$364=$C211)*(事故データ!$AH$4:$AH$364=G$192)*(事故データ!$V$4:$V$364=1))</f>
        <v>0</v>
      </c>
      <c r="H211" s="747">
        <f>SUMPRODUCT((事故データ!$AQ$4:$AQ$364=$C211)*(事故データ!$AH$4:$AH$364=H$192)*(事故データ!$V$4:$V$364=1))</f>
        <v>0</v>
      </c>
      <c r="I211" s="808">
        <f>SUMPRODUCT((事故データ!$AQ$4:$AQ$364=$C211)*(事故データ!$AH$4:$AH$364=I$192)*(事故データ!$V$4:$V$364=1))</f>
        <v>0</v>
      </c>
      <c r="J211" s="808">
        <f>SUMPRODUCT((事故データ!$AQ$4:$AQ$364=$C211)*(事故データ!$AH$4:$AH$364=J$192)*(事故データ!$V$4:$V$364=1))</f>
        <v>0</v>
      </c>
      <c r="K211" s="808">
        <f>SUMPRODUCT((事故データ!$AQ$4:$AQ$364=$C211)*(事故データ!$AH$4:$AH$364=K$192)*(事故データ!$V$4:$V$364=1))</f>
        <v>1</v>
      </c>
      <c r="L211" s="748">
        <f>SUMPRODUCT((事故データ!$AQ$4:$AQ$364=$C211)*(事故データ!$AH$4:$AH$364=L$192)*(事故データ!$V$4:$V$364=1))</f>
        <v>0</v>
      </c>
      <c r="M211" s="882">
        <f>SUMPRODUCT((事故データ!$AQ$4:$AQ$364=$C211)*(事故データ!$AW$4:$AW$364=1)*(事故データ!$V$4:$V$364=1))</f>
        <v>0</v>
      </c>
      <c r="AE211" s="590">
        <v>17</v>
      </c>
      <c r="AF211" s="355" t="str">
        <f>項目入力!M26</f>
        <v>発進時</v>
      </c>
      <c r="AG211" s="536">
        <f>SUMPRODUCT((事故データ!$AQ$4:$AQ$364=$AF211)*(事故データ!$V$4:$V$364=1))</f>
        <v>2</v>
      </c>
      <c r="AH211" s="870">
        <f t="shared" si="56"/>
        <v>0</v>
      </c>
      <c r="AI211" s="870">
        <f t="shared" si="57"/>
        <v>2</v>
      </c>
      <c r="AJ211" s="871">
        <f t="shared" ref="AJ211:AJ238" si="58">AO211+AT211+AY211+BD211+BI211+BN211+BS211+BX211</f>
        <v>0</v>
      </c>
      <c r="AK211" s="537">
        <f t="shared" ref="AK211:AK238" si="59">AP211+AU211+AZ211+BE211+BJ211+BO211+BT211+BY211</f>
        <v>0</v>
      </c>
      <c r="AL211" s="872">
        <f>SUMPRODUCT((事故データ!$AQ$4:$AQ$364=$AF211)*(事故データ!$AH$4:$AH$364=AL$192)*(事故データ!$V$4:$V$364=1))</f>
        <v>1</v>
      </c>
      <c r="AM211" s="873">
        <f>SUMPRODUCT((事故データ!$AQ$4:$AQ$364=$AF211)*(事故データ!$AH$4:$AH$364=AL$192)*(事故データ!$AK$4:$AK$364=1)*(事故データ!$V$4:$V$364=1))</f>
        <v>0</v>
      </c>
      <c r="AN211" s="870">
        <f>SUMPRODUCT((事故データ!$AQ$4:$AQ$364=$AF211)*(事故データ!$AH$4:$AH$364=AL$192)*(事故データ!$AK$4:$AK$364=2)*(事故データ!$V$4:$V$364=1))</f>
        <v>1</v>
      </c>
      <c r="AO211" s="871">
        <f>SUMPRODUCT((事故データ!$AQ$4:$AQ$364=$AF211)*(事故データ!$AH$4:$AH$364=AL$192)*(事故データ!$AW$4:$AW$364=1)*(事故データ!$V$4:$V$364=1))</f>
        <v>0</v>
      </c>
      <c r="AP211" s="537">
        <f>SUMPRODUCT((事故データ!$AQ$4:$AQ$364=$AF211)*(事故データ!$AH$4:$AH$364=AL$192)*(事故データ!$AX$4:$AX$364=1)*(事故データ!$V$4:$V$364=1))</f>
        <v>0</v>
      </c>
      <c r="AQ211" s="872">
        <f>SUMPRODUCT((事故データ!$AQ$4:$AQ$364=$AF211)*(事故データ!$AH$4:$AH$364=AQ$192)*(事故データ!$V$4:$V$364=1))</f>
        <v>0</v>
      </c>
      <c r="AR211" s="873">
        <f>SUMPRODUCT((事故データ!$AQ$4:$AQ$364=$AF211)*(事故データ!$AH$4:$AH$364=AQ$192)*(事故データ!$AK$4:$AK$364=1)*(事故データ!$V$4:$V$364=1))</f>
        <v>0</v>
      </c>
      <c r="AS211" s="870">
        <f>SUMPRODUCT((事故データ!$AQ$4:$AQ$364=$AF211)*(事故データ!$AH$4:$AH$364=AQ$192)*(事故データ!$AK$4:$AK$364=2)*(事故データ!$V$4:$V$364=1))</f>
        <v>0</v>
      </c>
      <c r="AT211" s="871">
        <f>SUMPRODUCT((事故データ!$AQ$4:$AQ$364=$AF211)*(事故データ!$AH$4:$AH$364=AQ$192)*(事故データ!$AW$4:$AW$364=1)*(事故データ!$V$4:$V$364=1))</f>
        <v>0</v>
      </c>
      <c r="AU211" s="537">
        <f>SUMPRODUCT((事故データ!$AQ$4:$AQ$364=$AF211)*(事故データ!$AH$4:$AH$364=AQ$192)*(事故データ!$AX$4:$AX$364=1)*(事故データ!$V$4:$V$364=1))</f>
        <v>0</v>
      </c>
      <c r="AV211" s="536">
        <f>SUMPRODUCT((事故データ!$AQ$4:$AQ$364=$AF211)*(事故データ!$AH$4:$AH$364=AV$192)*(事故データ!$V$4:$V$364=1))</f>
        <v>0</v>
      </c>
      <c r="AW211" s="870">
        <f>SUMPRODUCT((事故データ!$AQ$4:$AQ$364=$AF211)*(事故データ!$AH$4:$AH$364=AV$192)*(事故データ!$AK$4:$AK$364=1)*(事故データ!$V$4:$V$364=1))</f>
        <v>0</v>
      </c>
      <c r="AX211" s="870">
        <f>SUMPRODUCT((事故データ!$AQ$4:$AQ$364=$AF211)*(事故データ!$AH$4:$AH$364=AV$192)*(事故データ!$AK$4:$AK$364=2)*(事故データ!$V$4:$V$364=1))</f>
        <v>0</v>
      </c>
      <c r="AY211" s="871">
        <f>SUMPRODUCT((事故データ!$AQ$4:$AQ$364=$AF211)*(事故データ!$AH$4:$AH$364=AV$192)*(事故データ!$AW$4:$AW$364=1)*(事故データ!$V$4:$V$364=1))</f>
        <v>0</v>
      </c>
      <c r="AZ211" s="537">
        <f>SUMPRODUCT((事故データ!$AQ$4:$AQ$364=$AF211)*(事故データ!$AH$4:$AH$364=AV$192)*(事故データ!$AX$4:$AX$364=1)*(事故データ!$V$4:$V$364=1))</f>
        <v>0</v>
      </c>
      <c r="BA211" s="872">
        <f>SUMPRODUCT((事故データ!$AQ$4:$AQ$364=$AF211)*(事故データ!$AH$4:$AH$364=BA$192)*(事故データ!$V$4:$V$364=1))</f>
        <v>0</v>
      </c>
      <c r="BB211" s="873">
        <f>SUMPRODUCT((事故データ!$AQ$4:$AQ$364=$AF211)*(事故データ!$AH$4:$AH$364=BA$192)*(事故データ!$AK$4:$AK$364=1)*(事故データ!$V$4:$V$364=1))</f>
        <v>0</v>
      </c>
      <c r="BC211" s="870">
        <f>SUMPRODUCT((事故データ!$AQ$4:$AQ$364=$AF211)*(事故データ!$AH$4:$AH$364=BA$192)*(事故データ!$AK$4:$AK$364=2)*(事故データ!$V$4:$V$364=1))</f>
        <v>0</v>
      </c>
      <c r="BD211" s="871">
        <f>SUMPRODUCT((事故データ!$AQ$4:$AQ$364=$AF211)*(事故データ!$AH$4:$AH$364=BA$192)*(事故データ!$AW$4:$AW$364=1)*(事故データ!$V$4:$V$364=1))</f>
        <v>0</v>
      </c>
      <c r="BE211" s="537">
        <f>SUMPRODUCT((事故データ!$AQ$4:$AQ$364=$AF211)*(事故データ!$AH$4:$AH$364=BA$192)*(事故データ!$AX$4:$AX$364=1)*(事故データ!$V$4:$V$364=1))</f>
        <v>0</v>
      </c>
      <c r="BF211" s="872">
        <f>SUMPRODUCT((事故データ!$AQ$4:$AQ$364=$AF211)*(事故データ!$AH$4:$AH$364=BF$192)*(事故データ!$V$4:$V$364=1))</f>
        <v>0</v>
      </c>
      <c r="BG211" s="873">
        <f>SUMPRODUCT((事故データ!$AQ$4:$AQ$364=$AF211)*(事故データ!$AH$4:$AH$364=BF$192)*(事故データ!$AK$4:$AK$364=1)*(事故データ!$V$4:$V$364=1))</f>
        <v>0</v>
      </c>
      <c r="BH211" s="874">
        <f>SUMPRODUCT((事故データ!$AQ$4:$AQ$364=$AF211)*(事故データ!$AH$4:$AH$364=BF$192)*(事故データ!$AK$4:$AK$364=2)*(事故データ!$V$4:$V$364=1))</f>
        <v>0</v>
      </c>
      <c r="BI211" s="875">
        <f>SUMPRODUCT((事故データ!$AQ$4:$AQ$364=$AF211)*(事故データ!$AH$4:$AH$364=BF$192)*(事故データ!$AW$4:$AW$364=1)*(事故データ!$V$4:$V$364=1))</f>
        <v>0</v>
      </c>
      <c r="BJ211" s="876">
        <f>SUMPRODUCT((事故データ!$AQ$4:$AQ$364=$AF211)*(事故データ!$AH$4:$AH$364=BF$192)*(事故データ!$AX$4:$AX$364=1)*(事故データ!$V$4:$V$364=1))</f>
        <v>0</v>
      </c>
      <c r="BK211" s="872">
        <f>SUMPRODUCT((事故データ!$AQ$4:$AQ$364=$AF211)*(事故データ!$AH$4:$AH$364=BK$192)*(事故データ!$V$4:$V$364=1))</f>
        <v>1</v>
      </c>
      <c r="BL211" s="873">
        <f>SUMPRODUCT((事故データ!$AQ$4:$AQ$364=$AF211)*(事故データ!$AH$4:$AH$364=BK$192)*(事故データ!$AK$4:$AK$364=1)*(事故データ!$V$4:$V$364=1))</f>
        <v>0</v>
      </c>
      <c r="BM211" s="874">
        <f>SUMPRODUCT((事故データ!$AQ$4:$AQ$364=$AF211)*(事故データ!$AH$4:$AH$364=BK$192)*(事故データ!$AK$4:$AK$364=2)*(事故データ!$V$4:$V$364=1))</f>
        <v>1</v>
      </c>
      <c r="BN211" s="875">
        <f>SUMPRODUCT((事故データ!$AQ$4:$AQ$364=$AF211)*(事故データ!$AH$4:$AH$364=BK$192)*(事故データ!$AW$4:$AW$364=1)*(事故データ!$V$4:$V$364=1))</f>
        <v>0</v>
      </c>
      <c r="BO211" s="876">
        <f>SUMPRODUCT((事故データ!$AQ$4:$AQ$364=$AF211)*(事故データ!$AH$4:$AH$364=BK$192)*(事故データ!$AX$4:$AX$364=1)*(事故データ!$V$4:$V$364=1))</f>
        <v>0</v>
      </c>
      <c r="BP211" s="872">
        <f>SUMPRODUCT((事故データ!$AQ$4:$AQ$364=$AF211)*(事故データ!$AH$4:$AH$364=BP$192)*(事故データ!$V$4:$V$364=1))</f>
        <v>0</v>
      </c>
      <c r="BQ211" s="873">
        <f>SUMPRODUCT((事故データ!$AQ$4:$AQ$364=$AF211)*(事故データ!$AH$4:$AH$364=BP$192)*(事故データ!$AK$4:$AK$364=1)*(事故データ!$V$4:$V$364=1))</f>
        <v>0</v>
      </c>
      <c r="BR211" s="874">
        <f>SUMPRODUCT((事故データ!$AQ$4:$AQ$364=$AF211)*(事故データ!$AH$4:$AH$364=BP$192)*(事故データ!$AK$4:$AK$364=2)*(事故データ!$V$4:$V$364=1))</f>
        <v>0</v>
      </c>
      <c r="BS211" s="875">
        <f>SUMPRODUCT((事故データ!$AQ$4:$AQ$364=$AF211)*(事故データ!$AH$4:$AH$364=BP$192)*(事故データ!$AW$4:$AW$364=1)*(事故データ!$V$4:$V$364=1))</f>
        <v>0</v>
      </c>
      <c r="BT211" s="876">
        <f>SUMPRODUCT((事故データ!$AQ$4:$AQ$364=$AF211)*(事故データ!$AH$4:$AH$364=BP$192)*(事故データ!$AX$4:$AX$364=1)*(事故データ!$V$4:$V$364=1))</f>
        <v>0</v>
      </c>
      <c r="BU211" s="872">
        <f>SUMPRODUCT((事故データ!$AQ$4:$AQ$364=$AF211)*(事故データ!$AH$4:$AH$364=BU$192)*(事故データ!$V$4:$V$364=1))</f>
        <v>0</v>
      </c>
      <c r="BV211" s="873">
        <f>SUMPRODUCT((事故データ!$AQ$4:$AQ$364=$AF211)*(事故データ!$AH$4:$AH$364=BU$192)*(事故データ!$AK$4:$AK$364=1)*(事故データ!$V$4:$V$364=1))</f>
        <v>0</v>
      </c>
      <c r="BW211" s="874">
        <f>SUMPRODUCT((事故データ!$AQ$4:$AQ$364=$AF211)*(事故データ!$AH$4:$AH$364=BU$192)*(事故データ!$AK$4:$AK$364=2)*(事故データ!$V$4:$V$364=1))</f>
        <v>0</v>
      </c>
      <c r="BX211" s="875">
        <f>SUMPRODUCT((事故データ!$AQ$4:$AQ$364=$AF211)*(事故データ!$AH$4:$AH$364=BU$192)*(事故データ!$AW$4:$AW$364=1)*(事故データ!$V$4:$V$364=1))</f>
        <v>0</v>
      </c>
      <c r="BY211" s="876">
        <f>SUMPRODUCT((事故データ!$AQ$4:$AQ$364=$AF211)*(事故データ!$AH$4:$AH$364=BU$192)*(事故データ!$AX$4:$AX$364=1)*(事故データ!$V$4:$V$364=1))</f>
        <v>0</v>
      </c>
      <c r="BZ211" s="882"/>
      <c r="CM211" s="515">
        <v>22</v>
      </c>
      <c r="CN211" s="515" t="s">
        <v>1397</v>
      </c>
      <c r="CO211" s="515"/>
      <c r="CP211" s="515"/>
    </row>
    <row r="212" spans="1:94">
      <c r="A212" s="325"/>
      <c r="B212" s="590">
        <v>19</v>
      </c>
      <c r="C212" s="355" t="str">
        <f>項目入力!M28</f>
        <v>信号待ち停止</v>
      </c>
      <c r="D212" s="536">
        <f t="shared" si="46"/>
        <v>2</v>
      </c>
      <c r="E212" s="746">
        <f>SUMPRODUCT((事故データ!$AQ$4:$AQ$364=$C212)*(事故データ!$AH$4:$AH$364=E$192)*(事故データ!$V$4:$V$364=1))</f>
        <v>0</v>
      </c>
      <c r="F212" s="747">
        <f>SUMPRODUCT((事故データ!$AQ$4:$AQ$364=$C212)*(事故データ!$AH$4:$AH$364=F$192)*(事故データ!$V$4:$V$364=1))</f>
        <v>1</v>
      </c>
      <c r="G212" s="747">
        <f>SUMPRODUCT((事故データ!$AQ$4:$AQ$364=$C212)*(事故データ!$AH$4:$AH$364=G$192)*(事故データ!$V$4:$V$364=1))</f>
        <v>0</v>
      </c>
      <c r="H212" s="747">
        <f>SUMPRODUCT((事故データ!$AQ$4:$AQ$364=$C212)*(事故データ!$AH$4:$AH$364=H$192)*(事故データ!$V$4:$V$364=1))</f>
        <v>1</v>
      </c>
      <c r="I212" s="808">
        <f>SUMPRODUCT((事故データ!$AQ$4:$AQ$364=$C212)*(事故データ!$AH$4:$AH$364=I$192)*(事故データ!$V$4:$V$364=1))</f>
        <v>0</v>
      </c>
      <c r="J212" s="808">
        <f>SUMPRODUCT((事故データ!$AQ$4:$AQ$364=$C212)*(事故データ!$AH$4:$AH$364=J$192)*(事故データ!$V$4:$V$364=1))</f>
        <v>0</v>
      </c>
      <c r="K212" s="808">
        <f>SUMPRODUCT((事故データ!$AQ$4:$AQ$364=$C212)*(事故データ!$AH$4:$AH$364=K$192)*(事故データ!$V$4:$V$364=1))</f>
        <v>0</v>
      </c>
      <c r="L212" s="748">
        <f>SUMPRODUCT((事故データ!$AQ$4:$AQ$364=$C212)*(事故データ!$AH$4:$AH$364=L$192)*(事故データ!$V$4:$V$364=1))</f>
        <v>0</v>
      </c>
      <c r="M212" s="882">
        <f>SUMPRODUCT((事故データ!$AQ$4:$AQ$364=$C212)*(事故データ!$AW$4:$AW$364=1)*(事故データ!$V$4:$V$364=1))</f>
        <v>0</v>
      </c>
      <c r="AE212" s="590">
        <v>18</v>
      </c>
      <c r="AF212" s="355" t="str">
        <f>項目入力!M27</f>
        <v>信号発進</v>
      </c>
      <c r="AG212" s="536">
        <f>SUMPRODUCT((事故データ!$AQ$4:$AQ$364=$AF212)*(事故データ!$V$4:$V$364=1))</f>
        <v>1</v>
      </c>
      <c r="AH212" s="870">
        <f t="shared" si="56"/>
        <v>0</v>
      </c>
      <c r="AI212" s="870">
        <f t="shared" si="57"/>
        <v>1</v>
      </c>
      <c r="AJ212" s="871">
        <f t="shared" si="58"/>
        <v>0</v>
      </c>
      <c r="AK212" s="537">
        <f t="shared" si="59"/>
        <v>0</v>
      </c>
      <c r="AL212" s="872">
        <f>SUMPRODUCT((事故データ!$AQ$4:$AQ$364=$AF212)*(事故データ!$AH$4:$AH$364=AL$192)*(事故データ!$V$4:$V$364=1))</f>
        <v>0</v>
      </c>
      <c r="AM212" s="873">
        <f>SUMPRODUCT((事故データ!$AQ$4:$AQ$364=$AF212)*(事故データ!$AH$4:$AH$364=AL$192)*(事故データ!$AK$4:$AK$364=1)*(事故データ!$V$4:$V$364=1))</f>
        <v>0</v>
      </c>
      <c r="AN212" s="870">
        <f>SUMPRODUCT((事故データ!$AQ$4:$AQ$364=$AF212)*(事故データ!$AH$4:$AH$364=AL$192)*(事故データ!$AK$4:$AK$364=2)*(事故データ!$V$4:$V$364=1))</f>
        <v>0</v>
      </c>
      <c r="AO212" s="871">
        <f>SUMPRODUCT((事故データ!$AQ$4:$AQ$364=$AF212)*(事故データ!$AH$4:$AH$364=AL$192)*(事故データ!$AW$4:$AW$364=1)*(事故データ!$V$4:$V$364=1))</f>
        <v>0</v>
      </c>
      <c r="AP212" s="537">
        <f>SUMPRODUCT((事故データ!$AQ$4:$AQ$364=$AF212)*(事故データ!$AH$4:$AH$364=AL$192)*(事故データ!$AX$4:$AX$364=1)*(事故データ!$V$4:$V$364=1))</f>
        <v>0</v>
      </c>
      <c r="AQ212" s="872">
        <f>SUMPRODUCT((事故データ!$AQ$4:$AQ$364=$AF212)*(事故データ!$AH$4:$AH$364=AQ$192)*(事故データ!$V$4:$V$364=1))</f>
        <v>0</v>
      </c>
      <c r="AR212" s="873">
        <f>SUMPRODUCT((事故データ!$AQ$4:$AQ$364=$AF212)*(事故データ!$AH$4:$AH$364=AQ$192)*(事故データ!$AK$4:$AK$364=1)*(事故データ!$V$4:$V$364=1))</f>
        <v>0</v>
      </c>
      <c r="AS212" s="870">
        <f>SUMPRODUCT((事故データ!$AQ$4:$AQ$364=$AF212)*(事故データ!$AH$4:$AH$364=AQ$192)*(事故データ!$AK$4:$AK$364=2)*(事故データ!$V$4:$V$364=1))</f>
        <v>0</v>
      </c>
      <c r="AT212" s="871">
        <f>SUMPRODUCT((事故データ!$AQ$4:$AQ$364=$AF212)*(事故データ!$AH$4:$AH$364=AQ$192)*(事故データ!$AW$4:$AW$364=1)*(事故データ!$V$4:$V$364=1))</f>
        <v>0</v>
      </c>
      <c r="AU212" s="537">
        <f>SUMPRODUCT((事故データ!$AQ$4:$AQ$364=$AF212)*(事故データ!$AH$4:$AH$364=AQ$192)*(事故データ!$AX$4:$AX$364=1)*(事故データ!$V$4:$V$364=1))</f>
        <v>0</v>
      </c>
      <c r="AV212" s="536">
        <f>SUMPRODUCT((事故データ!$AQ$4:$AQ$364=$AF212)*(事故データ!$AH$4:$AH$364=AV$192)*(事故データ!$V$4:$V$364=1))</f>
        <v>0</v>
      </c>
      <c r="AW212" s="870">
        <f>SUMPRODUCT((事故データ!$AQ$4:$AQ$364=$AF212)*(事故データ!$AH$4:$AH$364=AV$192)*(事故データ!$AK$4:$AK$364=1)*(事故データ!$V$4:$V$364=1))</f>
        <v>0</v>
      </c>
      <c r="AX212" s="870">
        <f>SUMPRODUCT((事故データ!$AQ$4:$AQ$364=$AF212)*(事故データ!$AH$4:$AH$364=AV$192)*(事故データ!$AK$4:$AK$364=2)*(事故データ!$V$4:$V$364=1))</f>
        <v>0</v>
      </c>
      <c r="AY212" s="871">
        <f>SUMPRODUCT((事故データ!$AQ$4:$AQ$364=$AF212)*(事故データ!$AH$4:$AH$364=AV$192)*(事故データ!$AW$4:$AW$364=1)*(事故データ!$V$4:$V$364=1))</f>
        <v>0</v>
      </c>
      <c r="AZ212" s="537">
        <f>SUMPRODUCT((事故データ!$AQ$4:$AQ$364=$AF212)*(事故データ!$AH$4:$AH$364=AV$192)*(事故データ!$AX$4:$AX$364=1)*(事故データ!$V$4:$V$364=1))</f>
        <v>0</v>
      </c>
      <c r="BA212" s="872">
        <f>SUMPRODUCT((事故データ!$AQ$4:$AQ$364=$AF212)*(事故データ!$AH$4:$AH$364=BA$192)*(事故データ!$V$4:$V$364=1))</f>
        <v>0</v>
      </c>
      <c r="BB212" s="873">
        <f>SUMPRODUCT((事故データ!$AQ$4:$AQ$364=$AF212)*(事故データ!$AH$4:$AH$364=BA$192)*(事故データ!$AK$4:$AK$364=1)*(事故データ!$V$4:$V$364=1))</f>
        <v>0</v>
      </c>
      <c r="BC212" s="870">
        <f>SUMPRODUCT((事故データ!$AQ$4:$AQ$364=$AF212)*(事故データ!$AH$4:$AH$364=BA$192)*(事故データ!$AK$4:$AK$364=2)*(事故データ!$V$4:$V$364=1))</f>
        <v>0</v>
      </c>
      <c r="BD212" s="871">
        <f>SUMPRODUCT((事故データ!$AQ$4:$AQ$364=$AF212)*(事故データ!$AH$4:$AH$364=BA$192)*(事故データ!$AW$4:$AW$364=1)*(事故データ!$V$4:$V$364=1))</f>
        <v>0</v>
      </c>
      <c r="BE212" s="537">
        <f>SUMPRODUCT((事故データ!$AQ$4:$AQ$364=$AF212)*(事故データ!$AH$4:$AH$364=BA$192)*(事故データ!$AX$4:$AX$364=1)*(事故データ!$V$4:$V$364=1))</f>
        <v>0</v>
      </c>
      <c r="BF212" s="872">
        <f>SUMPRODUCT((事故データ!$AQ$4:$AQ$364=$AF212)*(事故データ!$AH$4:$AH$364=BF$192)*(事故データ!$V$4:$V$364=1))</f>
        <v>0</v>
      </c>
      <c r="BG212" s="873">
        <f>SUMPRODUCT((事故データ!$AQ$4:$AQ$364=$AF212)*(事故データ!$AH$4:$AH$364=BF$192)*(事故データ!$AK$4:$AK$364=1)*(事故データ!$V$4:$V$364=1))</f>
        <v>0</v>
      </c>
      <c r="BH212" s="874">
        <f>SUMPRODUCT((事故データ!$AQ$4:$AQ$364=$AF212)*(事故データ!$AH$4:$AH$364=BF$192)*(事故データ!$AK$4:$AK$364=2)*(事故データ!$V$4:$V$364=1))</f>
        <v>0</v>
      </c>
      <c r="BI212" s="875">
        <f>SUMPRODUCT((事故データ!$AQ$4:$AQ$364=$AF212)*(事故データ!$AH$4:$AH$364=BF$192)*(事故データ!$AW$4:$AW$364=1)*(事故データ!$V$4:$V$364=1))</f>
        <v>0</v>
      </c>
      <c r="BJ212" s="876">
        <f>SUMPRODUCT((事故データ!$AQ$4:$AQ$364=$AF212)*(事故データ!$AH$4:$AH$364=BF$192)*(事故データ!$AX$4:$AX$364=1)*(事故データ!$V$4:$V$364=1))</f>
        <v>0</v>
      </c>
      <c r="BK212" s="872">
        <f>SUMPRODUCT((事故データ!$AQ$4:$AQ$364=$AF212)*(事故データ!$AH$4:$AH$364=BK$192)*(事故データ!$V$4:$V$364=1))</f>
        <v>0</v>
      </c>
      <c r="BL212" s="873">
        <f>SUMPRODUCT((事故データ!$AQ$4:$AQ$364=$AF212)*(事故データ!$AH$4:$AH$364=BK$192)*(事故データ!$AK$4:$AK$364=1)*(事故データ!$V$4:$V$364=1))</f>
        <v>0</v>
      </c>
      <c r="BM212" s="874">
        <f>SUMPRODUCT((事故データ!$AQ$4:$AQ$364=$AF212)*(事故データ!$AH$4:$AH$364=BK$192)*(事故データ!$AK$4:$AK$364=2)*(事故データ!$V$4:$V$364=1))</f>
        <v>0</v>
      </c>
      <c r="BN212" s="875">
        <f>SUMPRODUCT((事故データ!$AQ$4:$AQ$364=$AF212)*(事故データ!$AH$4:$AH$364=BK$192)*(事故データ!$AW$4:$AW$364=1)*(事故データ!$V$4:$V$364=1))</f>
        <v>0</v>
      </c>
      <c r="BO212" s="876">
        <f>SUMPRODUCT((事故データ!$AQ$4:$AQ$364=$AF212)*(事故データ!$AH$4:$AH$364=BK$192)*(事故データ!$AX$4:$AX$364=1)*(事故データ!$V$4:$V$364=1))</f>
        <v>0</v>
      </c>
      <c r="BP212" s="872">
        <f>SUMPRODUCT((事故データ!$AQ$4:$AQ$364=$AF212)*(事故データ!$AH$4:$AH$364=BP$192)*(事故データ!$V$4:$V$364=1))</f>
        <v>1</v>
      </c>
      <c r="BQ212" s="873">
        <f>SUMPRODUCT((事故データ!$AQ$4:$AQ$364=$AF212)*(事故データ!$AH$4:$AH$364=BP$192)*(事故データ!$AK$4:$AK$364=1)*(事故データ!$V$4:$V$364=1))</f>
        <v>0</v>
      </c>
      <c r="BR212" s="874">
        <f>SUMPRODUCT((事故データ!$AQ$4:$AQ$364=$AF212)*(事故データ!$AH$4:$AH$364=BP$192)*(事故データ!$AK$4:$AK$364=2)*(事故データ!$V$4:$V$364=1))</f>
        <v>1</v>
      </c>
      <c r="BS212" s="875">
        <f>SUMPRODUCT((事故データ!$AQ$4:$AQ$364=$AF212)*(事故データ!$AH$4:$AH$364=BP$192)*(事故データ!$AW$4:$AW$364=1)*(事故データ!$V$4:$V$364=1))</f>
        <v>0</v>
      </c>
      <c r="BT212" s="876">
        <f>SUMPRODUCT((事故データ!$AQ$4:$AQ$364=$AF212)*(事故データ!$AH$4:$AH$364=BP$192)*(事故データ!$AX$4:$AX$364=1)*(事故データ!$V$4:$V$364=1))</f>
        <v>0</v>
      </c>
      <c r="BU212" s="872">
        <f>SUMPRODUCT((事故データ!$AQ$4:$AQ$364=$AF212)*(事故データ!$AH$4:$AH$364=BU$192)*(事故データ!$V$4:$V$364=1))</f>
        <v>0</v>
      </c>
      <c r="BV212" s="873">
        <f>SUMPRODUCT((事故データ!$AQ$4:$AQ$364=$AF212)*(事故データ!$AH$4:$AH$364=BU$192)*(事故データ!$AK$4:$AK$364=1)*(事故データ!$V$4:$V$364=1))</f>
        <v>0</v>
      </c>
      <c r="BW212" s="874">
        <f>SUMPRODUCT((事故データ!$AQ$4:$AQ$364=$AF212)*(事故データ!$AH$4:$AH$364=BU$192)*(事故データ!$AK$4:$AK$364=2)*(事故データ!$V$4:$V$364=1))</f>
        <v>0</v>
      </c>
      <c r="BX212" s="875">
        <f>SUMPRODUCT((事故データ!$AQ$4:$AQ$364=$AF212)*(事故データ!$AH$4:$AH$364=BU$192)*(事故データ!$AW$4:$AW$364=1)*(事故データ!$V$4:$V$364=1))</f>
        <v>0</v>
      </c>
      <c r="BY212" s="876">
        <f>SUMPRODUCT((事故データ!$AQ$4:$AQ$364=$AF212)*(事故データ!$AH$4:$AH$364=BU$192)*(事故データ!$AX$4:$AX$364=1)*(事故データ!$V$4:$V$364=1))</f>
        <v>0</v>
      </c>
      <c r="BZ212" s="882"/>
      <c r="CM212" s="515">
        <v>23</v>
      </c>
      <c r="CN212" s="515" t="s">
        <v>1398</v>
      </c>
      <c r="CO212" s="515"/>
      <c r="CP212" s="515"/>
    </row>
    <row r="213" spans="1:94">
      <c r="A213" s="325"/>
      <c r="B213" s="590">
        <v>20</v>
      </c>
      <c r="C213" s="355" t="str">
        <f>項目入力!M29</f>
        <v>渋滞で停止</v>
      </c>
      <c r="D213" s="536">
        <f t="shared" si="46"/>
        <v>0</v>
      </c>
      <c r="E213" s="746">
        <f>SUMPRODUCT((事故データ!$AQ$4:$AQ$364=$C213)*(事故データ!$AH$4:$AH$364=E$192)*(事故データ!$V$4:$V$364=1))</f>
        <v>0</v>
      </c>
      <c r="F213" s="747">
        <f>SUMPRODUCT((事故データ!$AQ$4:$AQ$364=$C213)*(事故データ!$AH$4:$AH$364=F$192)*(事故データ!$V$4:$V$364=1))</f>
        <v>0</v>
      </c>
      <c r="G213" s="747">
        <f>SUMPRODUCT((事故データ!$AQ$4:$AQ$364=$C213)*(事故データ!$AH$4:$AH$364=G$192)*(事故データ!$V$4:$V$364=1))</f>
        <v>0</v>
      </c>
      <c r="H213" s="747">
        <f>SUMPRODUCT((事故データ!$AQ$4:$AQ$364=$C213)*(事故データ!$AH$4:$AH$364=H$192)*(事故データ!$V$4:$V$364=1))</f>
        <v>0</v>
      </c>
      <c r="I213" s="808">
        <f>SUMPRODUCT((事故データ!$AQ$4:$AQ$364=$C213)*(事故データ!$AH$4:$AH$364=I$192)*(事故データ!$V$4:$V$364=1))</f>
        <v>0</v>
      </c>
      <c r="J213" s="808">
        <f>SUMPRODUCT((事故データ!$AQ$4:$AQ$364=$C213)*(事故データ!$AH$4:$AH$364=J$192)*(事故データ!$V$4:$V$364=1))</f>
        <v>0</v>
      </c>
      <c r="K213" s="808">
        <f>SUMPRODUCT((事故データ!$AQ$4:$AQ$364=$C213)*(事故データ!$AH$4:$AH$364=K$192)*(事故データ!$V$4:$V$364=1))</f>
        <v>0</v>
      </c>
      <c r="L213" s="748">
        <f>SUMPRODUCT((事故データ!$AQ$4:$AQ$364=$C213)*(事故データ!$AH$4:$AH$364=L$192)*(事故データ!$V$4:$V$364=1))</f>
        <v>0</v>
      </c>
      <c r="M213" s="882">
        <f>SUMPRODUCT((事故データ!$AQ$4:$AQ$364=$C213)*(事故データ!$AW$4:$AW$364=1)*(事故データ!$V$4:$V$364=1))</f>
        <v>0</v>
      </c>
      <c r="AE213" s="590">
        <v>19</v>
      </c>
      <c r="AF213" s="355" t="str">
        <f>項目入力!M28</f>
        <v>信号待ち停止</v>
      </c>
      <c r="AG213" s="536">
        <f>SUMPRODUCT((事故データ!$AQ$4:$AQ$364=$AF213)*(事故データ!$V$4:$V$364=1))</f>
        <v>2</v>
      </c>
      <c r="AH213" s="870">
        <f t="shared" si="56"/>
        <v>1</v>
      </c>
      <c r="AI213" s="870">
        <f t="shared" si="57"/>
        <v>1</v>
      </c>
      <c r="AJ213" s="871">
        <f t="shared" si="58"/>
        <v>0</v>
      </c>
      <c r="AK213" s="537">
        <f t="shared" si="59"/>
        <v>0</v>
      </c>
      <c r="AL213" s="872">
        <f>SUMPRODUCT((事故データ!$AQ$4:$AQ$364=$AF213)*(事故データ!$AH$4:$AH$364=AL$192)*(事故データ!$V$4:$V$364=1))</f>
        <v>0</v>
      </c>
      <c r="AM213" s="873">
        <f>SUMPRODUCT((事故データ!$AQ$4:$AQ$364=$AF213)*(事故データ!$AH$4:$AH$364=AL$192)*(事故データ!$AK$4:$AK$364=1)*(事故データ!$V$4:$V$364=1))</f>
        <v>0</v>
      </c>
      <c r="AN213" s="870">
        <f>SUMPRODUCT((事故データ!$AQ$4:$AQ$364=$AF213)*(事故データ!$AH$4:$AH$364=AL$192)*(事故データ!$AK$4:$AK$364=2)*(事故データ!$V$4:$V$364=1))</f>
        <v>0</v>
      </c>
      <c r="AO213" s="871">
        <f>SUMPRODUCT((事故データ!$AQ$4:$AQ$364=$AF213)*(事故データ!$AH$4:$AH$364=AL$192)*(事故データ!$AW$4:$AW$364=1)*(事故データ!$V$4:$V$364=1))</f>
        <v>0</v>
      </c>
      <c r="AP213" s="537">
        <f>SUMPRODUCT((事故データ!$AQ$4:$AQ$364=$AF213)*(事故データ!$AH$4:$AH$364=AL$192)*(事故データ!$AX$4:$AX$364=1)*(事故データ!$V$4:$V$364=1))</f>
        <v>0</v>
      </c>
      <c r="AQ213" s="872">
        <f>SUMPRODUCT((事故データ!$AQ$4:$AQ$364=$AF213)*(事故データ!$AH$4:$AH$364=AQ$192)*(事故データ!$V$4:$V$364=1))</f>
        <v>1</v>
      </c>
      <c r="AR213" s="873">
        <f>SUMPRODUCT((事故データ!$AQ$4:$AQ$364=$AF213)*(事故データ!$AH$4:$AH$364=AQ$192)*(事故データ!$AK$4:$AK$364=1)*(事故データ!$V$4:$V$364=1))</f>
        <v>0</v>
      </c>
      <c r="AS213" s="870">
        <f>SUMPRODUCT((事故データ!$AQ$4:$AQ$364=$AF213)*(事故データ!$AH$4:$AH$364=AQ$192)*(事故データ!$AK$4:$AK$364=2)*(事故データ!$V$4:$V$364=1))</f>
        <v>1</v>
      </c>
      <c r="AT213" s="871">
        <f>SUMPRODUCT((事故データ!$AQ$4:$AQ$364=$AF213)*(事故データ!$AH$4:$AH$364=AQ$192)*(事故データ!$AW$4:$AW$364=1)*(事故データ!$V$4:$V$364=1))</f>
        <v>0</v>
      </c>
      <c r="AU213" s="537">
        <f>SUMPRODUCT((事故データ!$AQ$4:$AQ$364=$AF213)*(事故データ!$AH$4:$AH$364=AQ$192)*(事故データ!$AX$4:$AX$364=1)*(事故データ!$V$4:$V$364=1))</f>
        <v>0</v>
      </c>
      <c r="AV213" s="536">
        <f>SUMPRODUCT((事故データ!$AQ$4:$AQ$364=$AF213)*(事故データ!$AH$4:$AH$364=AV$192)*(事故データ!$V$4:$V$364=1))</f>
        <v>0</v>
      </c>
      <c r="AW213" s="870">
        <f>SUMPRODUCT((事故データ!$AQ$4:$AQ$364=$AF213)*(事故データ!$AH$4:$AH$364=AV$192)*(事故データ!$AK$4:$AK$364=1)*(事故データ!$V$4:$V$364=1))</f>
        <v>0</v>
      </c>
      <c r="AX213" s="870">
        <f>SUMPRODUCT((事故データ!$AQ$4:$AQ$364=$AF213)*(事故データ!$AH$4:$AH$364=AV$192)*(事故データ!$AK$4:$AK$364=2)*(事故データ!$V$4:$V$364=1))</f>
        <v>0</v>
      </c>
      <c r="AY213" s="871">
        <f>SUMPRODUCT((事故データ!$AQ$4:$AQ$364=$AF213)*(事故データ!$AH$4:$AH$364=AV$192)*(事故データ!$AW$4:$AW$364=1)*(事故データ!$V$4:$V$364=1))</f>
        <v>0</v>
      </c>
      <c r="AZ213" s="537">
        <f>SUMPRODUCT((事故データ!$AQ$4:$AQ$364=$AF213)*(事故データ!$AH$4:$AH$364=AV$192)*(事故データ!$AX$4:$AX$364=1)*(事故データ!$V$4:$V$364=1))</f>
        <v>0</v>
      </c>
      <c r="BA213" s="872">
        <f>SUMPRODUCT((事故データ!$AQ$4:$AQ$364=$AF213)*(事故データ!$AH$4:$AH$364=BA$192)*(事故データ!$V$4:$V$364=1))</f>
        <v>1</v>
      </c>
      <c r="BB213" s="873">
        <f>SUMPRODUCT((事故データ!$AQ$4:$AQ$364=$AF213)*(事故データ!$AH$4:$AH$364=BA$192)*(事故データ!$AK$4:$AK$364=1)*(事故データ!$V$4:$V$364=1))</f>
        <v>1</v>
      </c>
      <c r="BC213" s="870">
        <f>SUMPRODUCT((事故データ!$AQ$4:$AQ$364=$AF213)*(事故データ!$AH$4:$AH$364=BA$192)*(事故データ!$AK$4:$AK$364=2)*(事故データ!$V$4:$V$364=1))</f>
        <v>0</v>
      </c>
      <c r="BD213" s="871">
        <f>SUMPRODUCT((事故データ!$AQ$4:$AQ$364=$AF213)*(事故データ!$AH$4:$AH$364=BA$192)*(事故データ!$AW$4:$AW$364=1)*(事故データ!$V$4:$V$364=1))</f>
        <v>0</v>
      </c>
      <c r="BE213" s="537">
        <f>SUMPRODUCT((事故データ!$AQ$4:$AQ$364=$AF213)*(事故データ!$AH$4:$AH$364=BA$192)*(事故データ!$AX$4:$AX$364=1)*(事故データ!$V$4:$V$364=1))</f>
        <v>0</v>
      </c>
      <c r="BF213" s="872">
        <f>SUMPRODUCT((事故データ!$AQ$4:$AQ$364=$AF213)*(事故データ!$AH$4:$AH$364=BF$192)*(事故データ!$V$4:$V$364=1))</f>
        <v>0</v>
      </c>
      <c r="BG213" s="873">
        <f>SUMPRODUCT((事故データ!$AQ$4:$AQ$364=$AF213)*(事故データ!$AH$4:$AH$364=BF$192)*(事故データ!$AK$4:$AK$364=1)*(事故データ!$V$4:$V$364=1))</f>
        <v>0</v>
      </c>
      <c r="BH213" s="874">
        <f>SUMPRODUCT((事故データ!$AQ$4:$AQ$364=$AF213)*(事故データ!$AH$4:$AH$364=BF$192)*(事故データ!$AK$4:$AK$364=2)*(事故データ!$V$4:$V$364=1))</f>
        <v>0</v>
      </c>
      <c r="BI213" s="875">
        <f>SUMPRODUCT((事故データ!$AQ$4:$AQ$364=$AF213)*(事故データ!$AH$4:$AH$364=BF$192)*(事故データ!$AW$4:$AW$364=1)*(事故データ!$V$4:$V$364=1))</f>
        <v>0</v>
      </c>
      <c r="BJ213" s="876">
        <f>SUMPRODUCT((事故データ!$AQ$4:$AQ$364=$AF213)*(事故データ!$AH$4:$AH$364=BF$192)*(事故データ!$AX$4:$AX$364=1)*(事故データ!$V$4:$V$364=1))</f>
        <v>0</v>
      </c>
      <c r="BK213" s="872">
        <f>SUMPRODUCT((事故データ!$AQ$4:$AQ$364=$AF213)*(事故データ!$AH$4:$AH$364=BK$192)*(事故データ!$V$4:$V$364=1))</f>
        <v>0</v>
      </c>
      <c r="BL213" s="873">
        <f>SUMPRODUCT((事故データ!$AQ$4:$AQ$364=$AF213)*(事故データ!$AH$4:$AH$364=BK$192)*(事故データ!$AK$4:$AK$364=1)*(事故データ!$V$4:$V$364=1))</f>
        <v>0</v>
      </c>
      <c r="BM213" s="874">
        <f>SUMPRODUCT((事故データ!$AQ$4:$AQ$364=$AF213)*(事故データ!$AH$4:$AH$364=BK$192)*(事故データ!$AK$4:$AK$364=2)*(事故データ!$V$4:$V$364=1))</f>
        <v>0</v>
      </c>
      <c r="BN213" s="875">
        <f>SUMPRODUCT((事故データ!$AQ$4:$AQ$364=$AF213)*(事故データ!$AH$4:$AH$364=BK$192)*(事故データ!$AW$4:$AW$364=1)*(事故データ!$V$4:$V$364=1))</f>
        <v>0</v>
      </c>
      <c r="BO213" s="876">
        <f>SUMPRODUCT((事故データ!$AQ$4:$AQ$364=$AF213)*(事故データ!$AH$4:$AH$364=BK$192)*(事故データ!$AX$4:$AX$364=1)*(事故データ!$V$4:$V$364=1))</f>
        <v>0</v>
      </c>
      <c r="BP213" s="872">
        <f>SUMPRODUCT((事故データ!$AQ$4:$AQ$364=$AF213)*(事故データ!$AH$4:$AH$364=BP$192)*(事故データ!$V$4:$V$364=1))</f>
        <v>0</v>
      </c>
      <c r="BQ213" s="873">
        <f>SUMPRODUCT((事故データ!$AQ$4:$AQ$364=$AF213)*(事故データ!$AH$4:$AH$364=BP$192)*(事故データ!$AK$4:$AK$364=1)*(事故データ!$V$4:$V$364=1))</f>
        <v>0</v>
      </c>
      <c r="BR213" s="874">
        <f>SUMPRODUCT((事故データ!$AQ$4:$AQ$364=$AF213)*(事故データ!$AH$4:$AH$364=BP$192)*(事故データ!$AK$4:$AK$364=2)*(事故データ!$V$4:$V$364=1))</f>
        <v>0</v>
      </c>
      <c r="BS213" s="875">
        <f>SUMPRODUCT((事故データ!$AQ$4:$AQ$364=$AF213)*(事故データ!$AH$4:$AH$364=BP$192)*(事故データ!$AW$4:$AW$364=1)*(事故データ!$V$4:$V$364=1))</f>
        <v>0</v>
      </c>
      <c r="BT213" s="876">
        <f>SUMPRODUCT((事故データ!$AQ$4:$AQ$364=$AF213)*(事故データ!$AH$4:$AH$364=BP$192)*(事故データ!$AX$4:$AX$364=1)*(事故データ!$V$4:$V$364=1))</f>
        <v>0</v>
      </c>
      <c r="BU213" s="872">
        <f>SUMPRODUCT((事故データ!$AQ$4:$AQ$364=$AF213)*(事故データ!$AH$4:$AH$364=BU$192)*(事故データ!$V$4:$V$364=1))</f>
        <v>0</v>
      </c>
      <c r="BV213" s="873">
        <f>SUMPRODUCT((事故データ!$AQ$4:$AQ$364=$AF213)*(事故データ!$AH$4:$AH$364=BU$192)*(事故データ!$AK$4:$AK$364=1)*(事故データ!$V$4:$V$364=1))</f>
        <v>0</v>
      </c>
      <c r="BW213" s="874">
        <f>SUMPRODUCT((事故データ!$AQ$4:$AQ$364=$AF213)*(事故データ!$AH$4:$AH$364=BU$192)*(事故データ!$AK$4:$AK$364=2)*(事故データ!$V$4:$V$364=1))</f>
        <v>0</v>
      </c>
      <c r="BX213" s="875">
        <f>SUMPRODUCT((事故データ!$AQ$4:$AQ$364=$AF213)*(事故データ!$AH$4:$AH$364=BU$192)*(事故データ!$AW$4:$AW$364=1)*(事故データ!$V$4:$V$364=1))</f>
        <v>0</v>
      </c>
      <c r="BY213" s="876">
        <f>SUMPRODUCT((事故データ!$AQ$4:$AQ$364=$AF213)*(事故データ!$AH$4:$AH$364=BU$192)*(事故データ!$AX$4:$AX$364=1)*(事故データ!$V$4:$V$364=1))</f>
        <v>0</v>
      </c>
      <c r="BZ213" s="882"/>
      <c r="CM213" s="515"/>
      <c r="CN213" s="515"/>
      <c r="CO213" s="515"/>
      <c r="CP213" s="515"/>
    </row>
    <row r="214" spans="1:94">
      <c r="A214" s="325"/>
      <c r="B214" s="590">
        <v>21</v>
      </c>
      <c r="C214" s="355" t="str">
        <f>項目入力!M30</f>
        <v>合流のため停止</v>
      </c>
      <c r="D214" s="536">
        <f t="shared" si="46"/>
        <v>0</v>
      </c>
      <c r="E214" s="746">
        <f>SUMPRODUCT((事故データ!$AQ$4:$AQ$364=$C214)*(事故データ!$AH$4:$AH$364=E$192)*(事故データ!$V$4:$V$364=1))</f>
        <v>0</v>
      </c>
      <c r="F214" s="747">
        <f>SUMPRODUCT((事故データ!$AQ$4:$AQ$364=$C214)*(事故データ!$AH$4:$AH$364=F$192)*(事故データ!$V$4:$V$364=1))</f>
        <v>0</v>
      </c>
      <c r="G214" s="747">
        <f>SUMPRODUCT((事故データ!$AQ$4:$AQ$364=$C214)*(事故データ!$AH$4:$AH$364=G$192)*(事故データ!$V$4:$V$364=1))</f>
        <v>0</v>
      </c>
      <c r="H214" s="747">
        <f>SUMPRODUCT((事故データ!$AQ$4:$AQ$364=$C214)*(事故データ!$AH$4:$AH$364=H$192)*(事故データ!$V$4:$V$364=1))</f>
        <v>0</v>
      </c>
      <c r="I214" s="808">
        <f>SUMPRODUCT((事故データ!$AQ$4:$AQ$364=$C214)*(事故データ!$AH$4:$AH$364=I$192)*(事故データ!$V$4:$V$364=1))</f>
        <v>0</v>
      </c>
      <c r="J214" s="808">
        <f>SUMPRODUCT((事故データ!$AQ$4:$AQ$364=$C214)*(事故データ!$AH$4:$AH$364=J$192)*(事故データ!$V$4:$V$364=1))</f>
        <v>0</v>
      </c>
      <c r="K214" s="808">
        <f>SUMPRODUCT((事故データ!$AQ$4:$AQ$364=$C214)*(事故データ!$AH$4:$AH$364=K$192)*(事故データ!$V$4:$V$364=1))</f>
        <v>0</v>
      </c>
      <c r="L214" s="748">
        <f>SUMPRODUCT((事故データ!$AQ$4:$AQ$364=$C214)*(事故データ!$AH$4:$AH$364=L$192)*(事故データ!$V$4:$V$364=1))</f>
        <v>0</v>
      </c>
      <c r="M214" s="882">
        <f>SUMPRODUCT((事故データ!$AQ$4:$AQ$364=$C214)*(事故データ!$AW$4:$AW$364=1)*(事故データ!$V$4:$V$364=1))</f>
        <v>0</v>
      </c>
      <c r="AE214" s="590">
        <v>20</v>
      </c>
      <c r="AF214" s="355" t="str">
        <f>項目入力!M29</f>
        <v>渋滞で停止</v>
      </c>
      <c r="AG214" s="536">
        <f>SUMPRODUCT((事故データ!$AQ$4:$AQ$364=$AF214)*(事故データ!$V$4:$V$364=1))</f>
        <v>0</v>
      </c>
      <c r="AH214" s="870">
        <f t="shared" si="56"/>
        <v>0</v>
      </c>
      <c r="AI214" s="870">
        <f t="shared" si="57"/>
        <v>0</v>
      </c>
      <c r="AJ214" s="871">
        <f t="shared" si="58"/>
        <v>0</v>
      </c>
      <c r="AK214" s="537">
        <f t="shared" si="59"/>
        <v>0</v>
      </c>
      <c r="AL214" s="872">
        <f>SUMPRODUCT((事故データ!$AQ$4:$AQ$364=$AF214)*(事故データ!$AH$4:$AH$364=AL$192)*(事故データ!$V$4:$V$364=1))</f>
        <v>0</v>
      </c>
      <c r="AM214" s="873">
        <f>SUMPRODUCT((事故データ!$AQ$4:$AQ$364=$AF214)*(事故データ!$AH$4:$AH$364=AL$192)*(事故データ!$AK$4:$AK$364=1)*(事故データ!$V$4:$V$364=1))</f>
        <v>0</v>
      </c>
      <c r="AN214" s="870">
        <f>SUMPRODUCT((事故データ!$AQ$4:$AQ$364=$AF214)*(事故データ!$AH$4:$AH$364=AL$192)*(事故データ!$AK$4:$AK$364=2)*(事故データ!$V$4:$V$364=1))</f>
        <v>0</v>
      </c>
      <c r="AO214" s="871">
        <f>SUMPRODUCT((事故データ!$AQ$4:$AQ$364=$AF214)*(事故データ!$AH$4:$AH$364=AL$192)*(事故データ!$AW$4:$AW$364=1)*(事故データ!$V$4:$V$364=1))</f>
        <v>0</v>
      </c>
      <c r="AP214" s="537">
        <f>SUMPRODUCT((事故データ!$AQ$4:$AQ$364=$AF214)*(事故データ!$AH$4:$AH$364=AL$192)*(事故データ!$AX$4:$AX$364=1)*(事故データ!$V$4:$V$364=1))</f>
        <v>0</v>
      </c>
      <c r="AQ214" s="872">
        <f>SUMPRODUCT((事故データ!$AQ$4:$AQ$364=$AF214)*(事故データ!$AH$4:$AH$364=AQ$192)*(事故データ!$V$4:$V$364=1))</f>
        <v>0</v>
      </c>
      <c r="AR214" s="873">
        <f>SUMPRODUCT((事故データ!$AQ$4:$AQ$364=$AF214)*(事故データ!$AH$4:$AH$364=AQ$192)*(事故データ!$AK$4:$AK$364=1)*(事故データ!$V$4:$V$364=1))</f>
        <v>0</v>
      </c>
      <c r="AS214" s="870">
        <f>SUMPRODUCT((事故データ!$AQ$4:$AQ$364=$AF214)*(事故データ!$AH$4:$AH$364=AQ$192)*(事故データ!$AK$4:$AK$364=2)*(事故データ!$V$4:$V$364=1))</f>
        <v>0</v>
      </c>
      <c r="AT214" s="871">
        <f>SUMPRODUCT((事故データ!$AQ$4:$AQ$364=$AF214)*(事故データ!$AH$4:$AH$364=AQ$192)*(事故データ!$AW$4:$AW$364=1)*(事故データ!$V$4:$V$364=1))</f>
        <v>0</v>
      </c>
      <c r="AU214" s="537">
        <f>SUMPRODUCT((事故データ!$AQ$4:$AQ$364=$AF214)*(事故データ!$AH$4:$AH$364=AQ$192)*(事故データ!$AX$4:$AX$364=1)*(事故データ!$V$4:$V$364=1))</f>
        <v>0</v>
      </c>
      <c r="AV214" s="536">
        <f>SUMPRODUCT((事故データ!$AQ$4:$AQ$364=$AF214)*(事故データ!$AH$4:$AH$364=AV$192)*(事故データ!$V$4:$V$364=1))</f>
        <v>0</v>
      </c>
      <c r="AW214" s="870">
        <f>SUMPRODUCT((事故データ!$AQ$4:$AQ$364=$AF214)*(事故データ!$AH$4:$AH$364=AV$192)*(事故データ!$AK$4:$AK$364=1)*(事故データ!$V$4:$V$364=1))</f>
        <v>0</v>
      </c>
      <c r="AX214" s="870">
        <f>SUMPRODUCT((事故データ!$AQ$4:$AQ$364=$AF214)*(事故データ!$AH$4:$AH$364=AV$192)*(事故データ!$AK$4:$AK$364=2)*(事故データ!$V$4:$V$364=1))</f>
        <v>0</v>
      </c>
      <c r="AY214" s="871">
        <f>SUMPRODUCT((事故データ!$AQ$4:$AQ$364=$AF214)*(事故データ!$AH$4:$AH$364=AV$192)*(事故データ!$AW$4:$AW$364=1)*(事故データ!$V$4:$V$364=1))</f>
        <v>0</v>
      </c>
      <c r="AZ214" s="537">
        <f>SUMPRODUCT((事故データ!$AQ$4:$AQ$364=$AF214)*(事故データ!$AH$4:$AH$364=AV$192)*(事故データ!$AX$4:$AX$364=1)*(事故データ!$V$4:$V$364=1))</f>
        <v>0</v>
      </c>
      <c r="BA214" s="872">
        <f>SUMPRODUCT((事故データ!$AQ$4:$AQ$364=$AF214)*(事故データ!$AH$4:$AH$364=BA$192)*(事故データ!$V$4:$V$364=1))</f>
        <v>0</v>
      </c>
      <c r="BB214" s="873">
        <f>SUMPRODUCT((事故データ!$AQ$4:$AQ$364=$AF214)*(事故データ!$AH$4:$AH$364=BA$192)*(事故データ!$AK$4:$AK$364=1)*(事故データ!$V$4:$V$364=1))</f>
        <v>0</v>
      </c>
      <c r="BC214" s="870">
        <f>SUMPRODUCT((事故データ!$AQ$4:$AQ$364=$AF214)*(事故データ!$AH$4:$AH$364=BA$192)*(事故データ!$AK$4:$AK$364=2)*(事故データ!$V$4:$V$364=1))</f>
        <v>0</v>
      </c>
      <c r="BD214" s="871">
        <f>SUMPRODUCT((事故データ!$AQ$4:$AQ$364=$AF214)*(事故データ!$AH$4:$AH$364=BA$192)*(事故データ!$AW$4:$AW$364=1)*(事故データ!$V$4:$V$364=1))</f>
        <v>0</v>
      </c>
      <c r="BE214" s="537">
        <f>SUMPRODUCT((事故データ!$AQ$4:$AQ$364=$AF214)*(事故データ!$AH$4:$AH$364=BA$192)*(事故データ!$AX$4:$AX$364=1)*(事故データ!$V$4:$V$364=1))</f>
        <v>0</v>
      </c>
      <c r="BF214" s="872">
        <f>SUMPRODUCT((事故データ!$AQ$4:$AQ$364=$AF214)*(事故データ!$AH$4:$AH$364=BF$192)*(事故データ!$V$4:$V$364=1))</f>
        <v>0</v>
      </c>
      <c r="BG214" s="873">
        <f>SUMPRODUCT((事故データ!$AQ$4:$AQ$364=$AF214)*(事故データ!$AH$4:$AH$364=BF$192)*(事故データ!$AK$4:$AK$364=1)*(事故データ!$V$4:$V$364=1))</f>
        <v>0</v>
      </c>
      <c r="BH214" s="874">
        <f>SUMPRODUCT((事故データ!$AQ$4:$AQ$364=$AF214)*(事故データ!$AH$4:$AH$364=BF$192)*(事故データ!$AK$4:$AK$364=2)*(事故データ!$V$4:$V$364=1))</f>
        <v>0</v>
      </c>
      <c r="BI214" s="875">
        <f>SUMPRODUCT((事故データ!$AQ$4:$AQ$364=$AF214)*(事故データ!$AH$4:$AH$364=BF$192)*(事故データ!$AW$4:$AW$364=1)*(事故データ!$V$4:$V$364=1))</f>
        <v>0</v>
      </c>
      <c r="BJ214" s="876">
        <f>SUMPRODUCT((事故データ!$AQ$4:$AQ$364=$AF214)*(事故データ!$AH$4:$AH$364=BF$192)*(事故データ!$AX$4:$AX$364=1)*(事故データ!$V$4:$V$364=1))</f>
        <v>0</v>
      </c>
      <c r="BK214" s="872">
        <f>SUMPRODUCT((事故データ!$AQ$4:$AQ$364=$AF214)*(事故データ!$AH$4:$AH$364=BK$192)*(事故データ!$V$4:$V$364=1))</f>
        <v>0</v>
      </c>
      <c r="BL214" s="873">
        <f>SUMPRODUCT((事故データ!$AQ$4:$AQ$364=$AF214)*(事故データ!$AH$4:$AH$364=BK$192)*(事故データ!$AK$4:$AK$364=1)*(事故データ!$V$4:$V$364=1))</f>
        <v>0</v>
      </c>
      <c r="BM214" s="874">
        <f>SUMPRODUCT((事故データ!$AQ$4:$AQ$364=$AF214)*(事故データ!$AH$4:$AH$364=BK$192)*(事故データ!$AK$4:$AK$364=2)*(事故データ!$V$4:$V$364=1))</f>
        <v>0</v>
      </c>
      <c r="BN214" s="875">
        <f>SUMPRODUCT((事故データ!$AQ$4:$AQ$364=$AF214)*(事故データ!$AH$4:$AH$364=BK$192)*(事故データ!$AW$4:$AW$364=1)*(事故データ!$V$4:$V$364=1))</f>
        <v>0</v>
      </c>
      <c r="BO214" s="876">
        <f>SUMPRODUCT((事故データ!$AQ$4:$AQ$364=$AF214)*(事故データ!$AH$4:$AH$364=BK$192)*(事故データ!$AX$4:$AX$364=1)*(事故データ!$V$4:$V$364=1))</f>
        <v>0</v>
      </c>
      <c r="BP214" s="872">
        <f>SUMPRODUCT((事故データ!$AQ$4:$AQ$364=$AF214)*(事故データ!$AH$4:$AH$364=BP$192)*(事故データ!$V$4:$V$364=1))</f>
        <v>0</v>
      </c>
      <c r="BQ214" s="873">
        <f>SUMPRODUCT((事故データ!$AQ$4:$AQ$364=$AF214)*(事故データ!$AH$4:$AH$364=BP$192)*(事故データ!$AK$4:$AK$364=1)*(事故データ!$V$4:$V$364=1))</f>
        <v>0</v>
      </c>
      <c r="BR214" s="874">
        <f>SUMPRODUCT((事故データ!$AQ$4:$AQ$364=$AF214)*(事故データ!$AH$4:$AH$364=BP$192)*(事故データ!$AK$4:$AK$364=2)*(事故データ!$V$4:$V$364=1))</f>
        <v>0</v>
      </c>
      <c r="BS214" s="875">
        <f>SUMPRODUCT((事故データ!$AQ$4:$AQ$364=$AF214)*(事故データ!$AH$4:$AH$364=BP$192)*(事故データ!$AW$4:$AW$364=1)*(事故データ!$V$4:$V$364=1))</f>
        <v>0</v>
      </c>
      <c r="BT214" s="876">
        <f>SUMPRODUCT((事故データ!$AQ$4:$AQ$364=$AF214)*(事故データ!$AH$4:$AH$364=BP$192)*(事故データ!$AX$4:$AX$364=1)*(事故データ!$V$4:$V$364=1))</f>
        <v>0</v>
      </c>
      <c r="BU214" s="872">
        <f>SUMPRODUCT((事故データ!$AQ$4:$AQ$364=$AF214)*(事故データ!$AH$4:$AH$364=BU$192)*(事故データ!$V$4:$V$364=1))</f>
        <v>0</v>
      </c>
      <c r="BV214" s="873">
        <f>SUMPRODUCT((事故データ!$AQ$4:$AQ$364=$AF214)*(事故データ!$AH$4:$AH$364=BU$192)*(事故データ!$AK$4:$AK$364=1)*(事故データ!$V$4:$V$364=1))</f>
        <v>0</v>
      </c>
      <c r="BW214" s="874">
        <f>SUMPRODUCT((事故データ!$AQ$4:$AQ$364=$AF214)*(事故データ!$AH$4:$AH$364=BU$192)*(事故データ!$AK$4:$AK$364=2)*(事故データ!$V$4:$V$364=1))</f>
        <v>0</v>
      </c>
      <c r="BX214" s="875">
        <f>SUMPRODUCT((事故データ!$AQ$4:$AQ$364=$AF214)*(事故データ!$AH$4:$AH$364=BU$192)*(事故データ!$AW$4:$AW$364=1)*(事故データ!$V$4:$V$364=1))</f>
        <v>0</v>
      </c>
      <c r="BY214" s="876">
        <f>SUMPRODUCT((事故データ!$AQ$4:$AQ$364=$AF214)*(事故データ!$AH$4:$AH$364=BU$192)*(事故データ!$AX$4:$AX$364=1)*(事故データ!$V$4:$V$364=1))</f>
        <v>0</v>
      </c>
      <c r="BZ214" s="882"/>
      <c r="CM214" s="515"/>
      <c r="CN214" s="515"/>
      <c r="CO214" s="515"/>
      <c r="CP214" s="515"/>
    </row>
    <row r="215" spans="1:94">
      <c r="A215" s="325"/>
      <c r="B215" s="590">
        <v>22</v>
      </c>
      <c r="C215" s="355" t="str">
        <f>項目入力!M31</f>
        <v>移動、方向変換中(前進)</v>
      </c>
      <c r="D215" s="536">
        <f t="shared" si="46"/>
        <v>1</v>
      </c>
      <c r="E215" s="746">
        <f>SUMPRODUCT((事故データ!$AQ$4:$AQ$364=$C215)*(事故データ!$AH$4:$AH$364=E$192)*(事故データ!$V$4:$V$364=1))</f>
        <v>0</v>
      </c>
      <c r="F215" s="747">
        <f>SUMPRODUCT((事故データ!$AQ$4:$AQ$364=$C215)*(事故データ!$AH$4:$AH$364=F$192)*(事故データ!$V$4:$V$364=1))</f>
        <v>0</v>
      </c>
      <c r="G215" s="747">
        <f>SUMPRODUCT((事故データ!$AQ$4:$AQ$364=$C215)*(事故データ!$AH$4:$AH$364=G$192)*(事故データ!$V$4:$V$364=1))</f>
        <v>0</v>
      </c>
      <c r="H215" s="747">
        <f>SUMPRODUCT((事故データ!$AQ$4:$AQ$364=$C215)*(事故データ!$AH$4:$AH$364=H$192)*(事故データ!$V$4:$V$364=1))</f>
        <v>0</v>
      </c>
      <c r="I215" s="808">
        <f>SUMPRODUCT((事故データ!$AQ$4:$AQ$364=$C215)*(事故データ!$AH$4:$AH$364=I$192)*(事故データ!$V$4:$V$364=1))</f>
        <v>0</v>
      </c>
      <c r="J215" s="808">
        <f>SUMPRODUCT((事故データ!$AQ$4:$AQ$364=$C215)*(事故データ!$AH$4:$AH$364=J$192)*(事故データ!$V$4:$V$364=1))</f>
        <v>0</v>
      </c>
      <c r="K215" s="808">
        <f>SUMPRODUCT((事故データ!$AQ$4:$AQ$364=$C215)*(事故データ!$AH$4:$AH$364=K$192)*(事故データ!$V$4:$V$364=1))</f>
        <v>1</v>
      </c>
      <c r="L215" s="748">
        <f>SUMPRODUCT((事故データ!$AQ$4:$AQ$364=$C215)*(事故データ!$AH$4:$AH$364=L$192)*(事故データ!$V$4:$V$364=1))</f>
        <v>0</v>
      </c>
      <c r="M215" s="882">
        <f>SUMPRODUCT((事故データ!$AQ$4:$AQ$364=$C215)*(事故データ!$AW$4:$AW$364=1)*(事故データ!$V$4:$V$364=1))</f>
        <v>0</v>
      </c>
      <c r="AE215" s="590">
        <v>21</v>
      </c>
      <c r="AF215" s="355" t="str">
        <f>項目入力!M30</f>
        <v>合流のため停止</v>
      </c>
      <c r="AG215" s="536">
        <f>SUMPRODUCT((事故データ!$AQ$4:$AQ$364=$AF215)*(事故データ!$V$4:$V$364=1))</f>
        <v>0</v>
      </c>
      <c r="AH215" s="870">
        <f t="shared" si="56"/>
        <v>0</v>
      </c>
      <c r="AI215" s="870">
        <f t="shared" si="57"/>
        <v>0</v>
      </c>
      <c r="AJ215" s="871">
        <f t="shared" si="58"/>
        <v>0</v>
      </c>
      <c r="AK215" s="537">
        <f t="shared" si="59"/>
        <v>0</v>
      </c>
      <c r="AL215" s="872">
        <f>SUMPRODUCT((事故データ!$AQ$4:$AQ$364=$AF215)*(事故データ!$AH$4:$AH$364=AL$192)*(事故データ!$V$4:$V$364=1))</f>
        <v>0</v>
      </c>
      <c r="AM215" s="873">
        <f>SUMPRODUCT((事故データ!$AQ$4:$AQ$364=$AF215)*(事故データ!$AH$4:$AH$364=AL$192)*(事故データ!$AK$4:$AK$364=1)*(事故データ!$V$4:$V$364=1))</f>
        <v>0</v>
      </c>
      <c r="AN215" s="870">
        <f>SUMPRODUCT((事故データ!$AQ$4:$AQ$364=$AF215)*(事故データ!$AH$4:$AH$364=AL$192)*(事故データ!$AK$4:$AK$364=2)*(事故データ!$V$4:$V$364=1))</f>
        <v>0</v>
      </c>
      <c r="AO215" s="871">
        <f>SUMPRODUCT((事故データ!$AQ$4:$AQ$364=$AF215)*(事故データ!$AH$4:$AH$364=AL$192)*(事故データ!$AW$4:$AW$364=1)*(事故データ!$V$4:$V$364=1))</f>
        <v>0</v>
      </c>
      <c r="AP215" s="537">
        <f>SUMPRODUCT((事故データ!$AQ$4:$AQ$364=$AF215)*(事故データ!$AH$4:$AH$364=AL$192)*(事故データ!$AX$4:$AX$364=1)*(事故データ!$V$4:$V$364=1))</f>
        <v>0</v>
      </c>
      <c r="AQ215" s="872">
        <f>SUMPRODUCT((事故データ!$AQ$4:$AQ$364=$AF215)*(事故データ!$AH$4:$AH$364=AQ$192)*(事故データ!$V$4:$V$364=1))</f>
        <v>0</v>
      </c>
      <c r="AR215" s="873">
        <f>SUMPRODUCT((事故データ!$AQ$4:$AQ$364=$AF215)*(事故データ!$AH$4:$AH$364=AQ$192)*(事故データ!$AK$4:$AK$364=1)*(事故データ!$V$4:$V$364=1))</f>
        <v>0</v>
      </c>
      <c r="AS215" s="870">
        <f>SUMPRODUCT((事故データ!$AQ$4:$AQ$364=$AF215)*(事故データ!$AH$4:$AH$364=AQ$192)*(事故データ!$AK$4:$AK$364=2)*(事故データ!$V$4:$V$364=1))</f>
        <v>0</v>
      </c>
      <c r="AT215" s="871">
        <f>SUMPRODUCT((事故データ!$AQ$4:$AQ$364=$AF215)*(事故データ!$AH$4:$AH$364=AQ$192)*(事故データ!$AW$4:$AW$364=1)*(事故データ!$V$4:$V$364=1))</f>
        <v>0</v>
      </c>
      <c r="AU215" s="537">
        <f>SUMPRODUCT((事故データ!$AQ$4:$AQ$364=$AF215)*(事故データ!$AH$4:$AH$364=AQ$192)*(事故データ!$AX$4:$AX$364=1)*(事故データ!$V$4:$V$364=1))</f>
        <v>0</v>
      </c>
      <c r="AV215" s="536">
        <f>SUMPRODUCT((事故データ!$AQ$4:$AQ$364=$AF215)*(事故データ!$AH$4:$AH$364=AV$192)*(事故データ!$V$4:$V$364=1))</f>
        <v>0</v>
      </c>
      <c r="AW215" s="870">
        <f>SUMPRODUCT((事故データ!$AQ$4:$AQ$364=$AF215)*(事故データ!$AH$4:$AH$364=AV$192)*(事故データ!$AK$4:$AK$364=1)*(事故データ!$V$4:$V$364=1))</f>
        <v>0</v>
      </c>
      <c r="AX215" s="870">
        <f>SUMPRODUCT((事故データ!$AQ$4:$AQ$364=$AF215)*(事故データ!$AH$4:$AH$364=AV$192)*(事故データ!$AK$4:$AK$364=2)*(事故データ!$V$4:$V$364=1))</f>
        <v>0</v>
      </c>
      <c r="AY215" s="871">
        <f>SUMPRODUCT((事故データ!$AQ$4:$AQ$364=$AF215)*(事故データ!$AH$4:$AH$364=AV$192)*(事故データ!$AW$4:$AW$364=1)*(事故データ!$V$4:$V$364=1))</f>
        <v>0</v>
      </c>
      <c r="AZ215" s="537">
        <f>SUMPRODUCT((事故データ!$AQ$4:$AQ$364=$AF215)*(事故データ!$AH$4:$AH$364=AV$192)*(事故データ!$AX$4:$AX$364=1)*(事故データ!$V$4:$V$364=1))</f>
        <v>0</v>
      </c>
      <c r="BA215" s="872">
        <f>SUMPRODUCT((事故データ!$AQ$4:$AQ$364=$AF215)*(事故データ!$AH$4:$AH$364=BA$192)*(事故データ!$V$4:$V$364=1))</f>
        <v>0</v>
      </c>
      <c r="BB215" s="873">
        <f>SUMPRODUCT((事故データ!$AQ$4:$AQ$364=$AF215)*(事故データ!$AH$4:$AH$364=BA$192)*(事故データ!$AK$4:$AK$364=1)*(事故データ!$V$4:$V$364=1))</f>
        <v>0</v>
      </c>
      <c r="BC215" s="870">
        <f>SUMPRODUCT((事故データ!$AQ$4:$AQ$364=$AF215)*(事故データ!$AH$4:$AH$364=BA$192)*(事故データ!$AK$4:$AK$364=2)*(事故データ!$V$4:$V$364=1))</f>
        <v>0</v>
      </c>
      <c r="BD215" s="871">
        <f>SUMPRODUCT((事故データ!$AQ$4:$AQ$364=$AF215)*(事故データ!$AH$4:$AH$364=BA$192)*(事故データ!$AW$4:$AW$364=1)*(事故データ!$V$4:$V$364=1))</f>
        <v>0</v>
      </c>
      <c r="BE215" s="537">
        <f>SUMPRODUCT((事故データ!$AQ$4:$AQ$364=$AF215)*(事故データ!$AH$4:$AH$364=BA$192)*(事故データ!$AX$4:$AX$364=1)*(事故データ!$V$4:$V$364=1))</f>
        <v>0</v>
      </c>
      <c r="BF215" s="872">
        <f>SUMPRODUCT((事故データ!$AQ$4:$AQ$364=$AF215)*(事故データ!$AH$4:$AH$364=BF$192)*(事故データ!$V$4:$V$364=1))</f>
        <v>0</v>
      </c>
      <c r="BG215" s="873">
        <f>SUMPRODUCT((事故データ!$AQ$4:$AQ$364=$AF215)*(事故データ!$AH$4:$AH$364=BF$192)*(事故データ!$AK$4:$AK$364=1)*(事故データ!$V$4:$V$364=1))</f>
        <v>0</v>
      </c>
      <c r="BH215" s="874">
        <f>SUMPRODUCT((事故データ!$AQ$4:$AQ$364=$AF215)*(事故データ!$AH$4:$AH$364=BF$192)*(事故データ!$AK$4:$AK$364=2)*(事故データ!$V$4:$V$364=1))</f>
        <v>0</v>
      </c>
      <c r="BI215" s="875">
        <f>SUMPRODUCT((事故データ!$AQ$4:$AQ$364=$AF215)*(事故データ!$AH$4:$AH$364=BF$192)*(事故データ!$AW$4:$AW$364=1)*(事故データ!$V$4:$V$364=1))</f>
        <v>0</v>
      </c>
      <c r="BJ215" s="876">
        <f>SUMPRODUCT((事故データ!$AQ$4:$AQ$364=$AF215)*(事故データ!$AH$4:$AH$364=BF$192)*(事故データ!$AX$4:$AX$364=1)*(事故データ!$V$4:$V$364=1))</f>
        <v>0</v>
      </c>
      <c r="BK215" s="872">
        <f>SUMPRODUCT((事故データ!$AQ$4:$AQ$364=$AF215)*(事故データ!$AH$4:$AH$364=BK$192)*(事故データ!$V$4:$V$364=1))</f>
        <v>0</v>
      </c>
      <c r="BL215" s="873">
        <f>SUMPRODUCT((事故データ!$AQ$4:$AQ$364=$AF215)*(事故データ!$AH$4:$AH$364=BK$192)*(事故データ!$AK$4:$AK$364=1)*(事故データ!$V$4:$V$364=1))</f>
        <v>0</v>
      </c>
      <c r="BM215" s="874">
        <f>SUMPRODUCT((事故データ!$AQ$4:$AQ$364=$AF215)*(事故データ!$AH$4:$AH$364=BK$192)*(事故データ!$AK$4:$AK$364=2)*(事故データ!$V$4:$V$364=1))</f>
        <v>0</v>
      </c>
      <c r="BN215" s="875">
        <f>SUMPRODUCT((事故データ!$AQ$4:$AQ$364=$AF215)*(事故データ!$AH$4:$AH$364=BK$192)*(事故データ!$AW$4:$AW$364=1)*(事故データ!$V$4:$V$364=1))</f>
        <v>0</v>
      </c>
      <c r="BO215" s="876">
        <f>SUMPRODUCT((事故データ!$AQ$4:$AQ$364=$AF215)*(事故データ!$AH$4:$AH$364=BK$192)*(事故データ!$AX$4:$AX$364=1)*(事故データ!$V$4:$V$364=1))</f>
        <v>0</v>
      </c>
      <c r="BP215" s="872">
        <f>SUMPRODUCT((事故データ!$AQ$4:$AQ$364=$AF215)*(事故データ!$AH$4:$AH$364=BP$192)*(事故データ!$V$4:$V$364=1))</f>
        <v>0</v>
      </c>
      <c r="BQ215" s="873">
        <f>SUMPRODUCT((事故データ!$AQ$4:$AQ$364=$AF215)*(事故データ!$AH$4:$AH$364=BP$192)*(事故データ!$AK$4:$AK$364=1)*(事故データ!$V$4:$V$364=1))</f>
        <v>0</v>
      </c>
      <c r="BR215" s="874">
        <f>SUMPRODUCT((事故データ!$AQ$4:$AQ$364=$AF215)*(事故データ!$AH$4:$AH$364=BP$192)*(事故データ!$AK$4:$AK$364=2)*(事故データ!$V$4:$V$364=1))</f>
        <v>0</v>
      </c>
      <c r="BS215" s="875">
        <f>SUMPRODUCT((事故データ!$AQ$4:$AQ$364=$AF215)*(事故データ!$AH$4:$AH$364=BP$192)*(事故データ!$AW$4:$AW$364=1)*(事故データ!$V$4:$V$364=1))</f>
        <v>0</v>
      </c>
      <c r="BT215" s="876">
        <f>SUMPRODUCT((事故データ!$AQ$4:$AQ$364=$AF215)*(事故データ!$AH$4:$AH$364=BP$192)*(事故データ!$AX$4:$AX$364=1)*(事故データ!$V$4:$V$364=1))</f>
        <v>0</v>
      </c>
      <c r="BU215" s="872">
        <f>SUMPRODUCT((事故データ!$AQ$4:$AQ$364=$AF215)*(事故データ!$AH$4:$AH$364=BU$192)*(事故データ!$V$4:$V$364=1))</f>
        <v>0</v>
      </c>
      <c r="BV215" s="873">
        <f>SUMPRODUCT((事故データ!$AQ$4:$AQ$364=$AF215)*(事故データ!$AH$4:$AH$364=BU$192)*(事故データ!$AK$4:$AK$364=1)*(事故データ!$V$4:$V$364=1))</f>
        <v>0</v>
      </c>
      <c r="BW215" s="874">
        <f>SUMPRODUCT((事故データ!$AQ$4:$AQ$364=$AF215)*(事故データ!$AH$4:$AH$364=BU$192)*(事故データ!$AK$4:$AK$364=2)*(事故データ!$V$4:$V$364=1))</f>
        <v>0</v>
      </c>
      <c r="BX215" s="875">
        <f>SUMPRODUCT((事故データ!$AQ$4:$AQ$364=$AF215)*(事故データ!$AH$4:$AH$364=BU$192)*(事故データ!$AW$4:$AW$364=1)*(事故データ!$V$4:$V$364=1))</f>
        <v>0</v>
      </c>
      <c r="BY215" s="876">
        <f>SUMPRODUCT((事故データ!$AQ$4:$AQ$364=$AF215)*(事故データ!$AH$4:$AH$364=BU$192)*(事故データ!$AX$4:$AX$364=1)*(事故データ!$V$4:$V$364=1))</f>
        <v>0</v>
      </c>
      <c r="BZ215" s="882"/>
      <c r="CM215" s="515"/>
      <c r="CN215" s="515"/>
      <c r="CO215" s="515"/>
      <c r="CP215" s="515"/>
    </row>
    <row r="216" spans="1:94">
      <c r="A216" s="325"/>
      <c r="B216" s="590">
        <v>23</v>
      </c>
      <c r="C216" s="355" t="str">
        <f>項目入力!M32</f>
        <v>移動、方向変換中(右前進)</v>
      </c>
      <c r="D216" s="536">
        <f t="shared" si="46"/>
        <v>0</v>
      </c>
      <c r="E216" s="746">
        <f>SUMPRODUCT((事故データ!$AQ$4:$AQ$364=$C216)*(事故データ!$AH$4:$AH$364=E$192)*(事故データ!$V$4:$V$364=1))</f>
        <v>0</v>
      </c>
      <c r="F216" s="747">
        <f>SUMPRODUCT((事故データ!$AQ$4:$AQ$364=$C216)*(事故データ!$AH$4:$AH$364=F$192)*(事故データ!$V$4:$V$364=1))</f>
        <v>0</v>
      </c>
      <c r="G216" s="747">
        <f>SUMPRODUCT((事故データ!$AQ$4:$AQ$364=$C216)*(事故データ!$AH$4:$AH$364=G$192)*(事故データ!$V$4:$V$364=1))</f>
        <v>0</v>
      </c>
      <c r="H216" s="747">
        <f>SUMPRODUCT((事故データ!$AQ$4:$AQ$364=$C216)*(事故データ!$AH$4:$AH$364=H$192)*(事故データ!$V$4:$V$364=1))</f>
        <v>0</v>
      </c>
      <c r="I216" s="808">
        <f>SUMPRODUCT((事故データ!$AQ$4:$AQ$364=$C216)*(事故データ!$AH$4:$AH$364=I$192)*(事故データ!$V$4:$V$364=1))</f>
        <v>0</v>
      </c>
      <c r="J216" s="808">
        <f>SUMPRODUCT((事故データ!$AQ$4:$AQ$364=$C216)*(事故データ!$AH$4:$AH$364=J$192)*(事故データ!$V$4:$V$364=1))</f>
        <v>0</v>
      </c>
      <c r="K216" s="808">
        <f>SUMPRODUCT((事故データ!$AQ$4:$AQ$364=$C216)*(事故データ!$AH$4:$AH$364=K$192)*(事故データ!$V$4:$V$364=1))</f>
        <v>0</v>
      </c>
      <c r="L216" s="748">
        <f>SUMPRODUCT((事故データ!$AQ$4:$AQ$364=$C216)*(事故データ!$AH$4:$AH$364=L$192)*(事故データ!$V$4:$V$364=1))</f>
        <v>0</v>
      </c>
      <c r="M216" s="882">
        <f>SUMPRODUCT((事故データ!$AQ$4:$AQ$364=$C216)*(事故データ!$AW$4:$AW$364=1)*(事故データ!$V$4:$V$364=1))</f>
        <v>0</v>
      </c>
      <c r="AE216" s="590">
        <v>22</v>
      </c>
      <c r="AF216" s="355" t="str">
        <f>項目入力!M31</f>
        <v>移動、方向変換中(前進)</v>
      </c>
      <c r="AG216" s="536">
        <f>SUMPRODUCT((事故データ!$AQ$4:$AQ$364=$AF216)*(事故データ!$V$4:$V$364=1))</f>
        <v>1</v>
      </c>
      <c r="AH216" s="900">
        <f t="shared" si="56"/>
        <v>1</v>
      </c>
      <c r="AI216" s="900">
        <f t="shared" si="57"/>
        <v>0</v>
      </c>
      <c r="AJ216" s="871">
        <f t="shared" si="58"/>
        <v>0</v>
      </c>
      <c r="AK216" s="537">
        <f t="shared" si="59"/>
        <v>0</v>
      </c>
      <c r="AL216" s="872">
        <f>SUMPRODUCT((事故データ!$AQ$4:$AQ$364=$AF216)*(事故データ!$AH$4:$AH$364=AL$192)*(事故データ!$V$4:$V$364=1))</f>
        <v>0</v>
      </c>
      <c r="AM216" s="901">
        <f>SUMPRODUCT((事故データ!$AQ$4:$AQ$364=$AF216)*(事故データ!$AH$4:$AH$364=AL$192)*(事故データ!$AK$4:$AK$364=1)*(事故データ!$V$4:$V$364=1))</f>
        <v>0</v>
      </c>
      <c r="AN216" s="900">
        <f>SUMPRODUCT((事故データ!$AQ$4:$AQ$364=$AF216)*(事故データ!$AH$4:$AH$364=AL$192)*(事故データ!$AK$4:$AK$364=2)*(事故データ!$V$4:$V$364=1))</f>
        <v>0</v>
      </c>
      <c r="AO216" s="871">
        <f>SUMPRODUCT((事故データ!$AQ$4:$AQ$364=$AF216)*(事故データ!$AH$4:$AH$364=AL$192)*(事故データ!$AW$4:$AW$364=1)*(事故データ!$V$4:$V$364=1))</f>
        <v>0</v>
      </c>
      <c r="AP216" s="537">
        <f>SUMPRODUCT((事故データ!$AQ$4:$AQ$364=$AF216)*(事故データ!$AH$4:$AH$364=AL$192)*(事故データ!$AX$4:$AX$364=1)*(事故データ!$V$4:$V$364=1))</f>
        <v>0</v>
      </c>
      <c r="AQ216" s="872">
        <f>SUMPRODUCT((事故データ!$AQ$4:$AQ$364=$AF216)*(事故データ!$AH$4:$AH$364=AQ$192)*(事故データ!$V$4:$V$364=1))</f>
        <v>0</v>
      </c>
      <c r="AR216" s="901">
        <f>SUMPRODUCT((事故データ!$AQ$4:$AQ$364=$AF216)*(事故データ!$AH$4:$AH$364=AQ$192)*(事故データ!$AK$4:$AK$364=1)*(事故データ!$V$4:$V$364=1))</f>
        <v>0</v>
      </c>
      <c r="AS216" s="900">
        <f>SUMPRODUCT((事故データ!$AQ$4:$AQ$364=$AF216)*(事故データ!$AH$4:$AH$364=AQ$192)*(事故データ!$AK$4:$AK$364=2)*(事故データ!$V$4:$V$364=1))</f>
        <v>0</v>
      </c>
      <c r="AT216" s="871">
        <f>SUMPRODUCT((事故データ!$AQ$4:$AQ$364=$AF216)*(事故データ!$AH$4:$AH$364=AQ$192)*(事故データ!$AW$4:$AW$364=1)*(事故データ!$V$4:$V$364=1))</f>
        <v>0</v>
      </c>
      <c r="AU216" s="537">
        <f>SUMPRODUCT((事故データ!$AQ$4:$AQ$364=$AF216)*(事故データ!$AH$4:$AH$364=AQ$192)*(事故データ!$AX$4:$AX$364=1)*(事故データ!$V$4:$V$364=1))</f>
        <v>0</v>
      </c>
      <c r="AV216" s="536">
        <f>SUMPRODUCT((事故データ!$AQ$4:$AQ$364=$AF216)*(事故データ!$AH$4:$AH$364=AV$192)*(事故データ!$V$4:$V$364=1))</f>
        <v>0</v>
      </c>
      <c r="AW216" s="900">
        <f>SUMPRODUCT((事故データ!$AQ$4:$AQ$364=$AF216)*(事故データ!$AH$4:$AH$364=AV$192)*(事故データ!$AK$4:$AK$364=1)*(事故データ!$V$4:$V$364=1))</f>
        <v>0</v>
      </c>
      <c r="AX216" s="900">
        <f>SUMPRODUCT((事故データ!$AQ$4:$AQ$364=$AF216)*(事故データ!$AH$4:$AH$364=AV$192)*(事故データ!$AK$4:$AK$364=2)*(事故データ!$V$4:$V$364=1))</f>
        <v>0</v>
      </c>
      <c r="AY216" s="871">
        <f>SUMPRODUCT((事故データ!$AQ$4:$AQ$364=$AF216)*(事故データ!$AH$4:$AH$364=AV$192)*(事故データ!$AW$4:$AW$364=1)*(事故データ!$V$4:$V$364=1))</f>
        <v>0</v>
      </c>
      <c r="AZ216" s="537">
        <f>SUMPRODUCT((事故データ!$AQ$4:$AQ$364=$AF216)*(事故データ!$AH$4:$AH$364=AV$192)*(事故データ!$AX$4:$AX$364=1)*(事故データ!$V$4:$V$364=1))</f>
        <v>0</v>
      </c>
      <c r="BA216" s="872">
        <f>SUMPRODUCT((事故データ!$AQ$4:$AQ$364=$AF216)*(事故データ!$AH$4:$AH$364=BA$192)*(事故データ!$V$4:$V$364=1))</f>
        <v>0</v>
      </c>
      <c r="BB216" s="901">
        <f>SUMPRODUCT((事故データ!$AQ$4:$AQ$364=$AF216)*(事故データ!$AH$4:$AH$364=BA$192)*(事故データ!$AK$4:$AK$364=1)*(事故データ!$V$4:$V$364=1))</f>
        <v>0</v>
      </c>
      <c r="BC216" s="900">
        <f>SUMPRODUCT((事故データ!$AQ$4:$AQ$364=$AF216)*(事故データ!$AH$4:$AH$364=BA$192)*(事故データ!$AK$4:$AK$364=2)*(事故データ!$V$4:$V$364=1))</f>
        <v>0</v>
      </c>
      <c r="BD216" s="871">
        <f>SUMPRODUCT((事故データ!$AQ$4:$AQ$364=$AF216)*(事故データ!$AH$4:$AH$364=BA$192)*(事故データ!$AW$4:$AW$364=1)*(事故データ!$V$4:$V$364=1))</f>
        <v>0</v>
      </c>
      <c r="BE216" s="537">
        <f>SUMPRODUCT((事故データ!$AQ$4:$AQ$364=$AF216)*(事故データ!$AH$4:$AH$364=BA$192)*(事故データ!$AX$4:$AX$364=1)*(事故データ!$V$4:$V$364=1))</f>
        <v>0</v>
      </c>
      <c r="BF216" s="872">
        <f>SUMPRODUCT((事故データ!$AQ$4:$AQ$364=$AF216)*(事故データ!$AH$4:$AH$364=BF$192)*(事故データ!$V$4:$V$364=1))</f>
        <v>0</v>
      </c>
      <c r="BG216" s="901">
        <f>SUMPRODUCT((事故データ!$AQ$4:$AQ$364=$AF216)*(事故データ!$AH$4:$AH$364=BF$192)*(事故データ!$AK$4:$AK$364=1)*(事故データ!$V$4:$V$364=1))</f>
        <v>0</v>
      </c>
      <c r="BH216" s="877">
        <f>SUMPRODUCT((事故データ!$AQ$4:$AQ$364=$AF216)*(事故データ!$AH$4:$AH$364=BF$192)*(事故データ!$AK$4:$AK$364=2)*(事故データ!$V$4:$V$364=1))</f>
        <v>0</v>
      </c>
      <c r="BI216" s="875">
        <f>SUMPRODUCT((事故データ!$AQ$4:$AQ$364=$AF216)*(事故データ!$AH$4:$AH$364=BF$192)*(事故データ!$AW$4:$AW$364=1)*(事故データ!$V$4:$V$364=1))</f>
        <v>0</v>
      </c>
      <c r="BJ216" s="876">
        <f>SUMPRODUCT((事故データ!$AQ$4:$AQ$364=$AF216)*(事故データ!$AH$4:$AH$364=BF$192)*(事故データ!$AX$4:$AX$364=1)*(事故データ!$V$4:$V$364=1))</f>
        <v>0</v>
      </c>
      <c r="BK216" s="872">
        <f>SUMPRODUCT((事故データ!$AQ$4:$AQ$364=$AF216)*(事故データ!$AH$4:$AH$364=BK$192)*(事故データ!$V$4:$V$364=1))</f>
        <v>0</v>
      </c>
      <c r="BL216" s="901">
        <f>SUMPRODUCT((事故データ!$AQ$4:$AQ$364=$AF216)*(事故データ!$AH$4:$AH$364=BK$192)*(事故データ!$AK$4:$AK$364=1)*(事故データ!$V$4:$V$364=1))</f>
        <v>0</v>
      </c>
      <c r="BM216" s="877">
        <f>SUMPRODUCT((事故データ!$AQ$4:$AQ$364=$AF216)*(事故データ!$AH$4:$AH$364=BK$192)*(事故データ!$AK$4:$AK$364=2)*(事故データ!$V$4:$V$364=1))</f>
        <v>0</v>
      </c>
      <c r="BN216" s="875">
        <f>SUMPRODUCT((事故データ!$AQ$4:$AQ$364=$AF216)*(事故データ!$AH$4:$AH$364=BK$192)*(事故データ!$AW$4:$AW$364=1)*(事故データ!$V$4:$V$364=1))</f>
        <v>0</v>
      </c>
      <c r="BO216" s="876">
        <f>SUMPRODUCT((事故データ!$AQ$4:$AQ$364=$AF216)*(事故データ!$AH$4:$AH$364=BK$192)*(事故データ!$AX$4:$AX$364=1)*(事故データ!$V$4:$V$364=1))</f>
        <v>0</v>
      </c>
      <c r="BP216" s="872">
        <f>SUMPRODUCT((事故データ!$AQ$4:$AQ$364=$AF216)*(事故データ!$AH$4:$AH$364=BP$192)*(事故データ!$V$4:$V$364=1))</f>
        <v>1</v>
      </c>
      <c r="BQ216" s="901">
        <f>SUMPRODUCT((事故データ!$AQ$4:$AQ$364=$AF216)*(事故データ!$AH$4:$AH$364=BP$192)*(事故データ!$AK$4:$AK$364=1)*(事故データ!$V$4:$V$364=1))</f>
        <v>1</v>
      </c>
      <c r="BR216" s="877">
        <f>SUMPRODUCT((事故データ!$AQ$4:$AQ$364=$AF216)*(事故データ!$AH$4:$AH$364=BP$192)*(事故データ!$AK$4:$AK$364=2)*(事故データ!$V$4:$V$364=1))</f>
        <v>0</v>
      </c>
      <c r="BS216" s="875">
        <f>SUMPRODUCT((事故データ!$AQ$4:$AQ$364=$AF216)*(事故データ!$AH$4:$AH$364=BP$192)*(事故データ!$AW$4:$AW$364=1)*(事故データ!$V$4:$V$364=1))</f>
        <v>0</v>
      </c>
      <c r="BT216" s="876">
        <f>SUMPRODUCT((事故データ!$AQ$4:$AQ$364=$AF216)*(事故データ!$AH$4:$AH$364=BP$192)*(事故データ!$AX$4:$AX$364=1)*(事故データ!$V$4:$V$364=1))</f>
        <v>0</v>
      </c>
      <c r="BU216" s="872">
        <f>SUMPRODUCT((事故データ!$AQ$4:$AQ$364=$AF216)*(事故データ!$AH$4:$AH$364=BU$192)*(事故データ!$V$4:$V$364=1))</f>
        <v>0</v>
      </c>
      <c r="BV216" s="901">
        <f>SUMPRODUCT((事故データ!$AQ$4:$AQ$364=$AF216)*(事故データ!$AH$4:$AH$364=BU$192)*(事故データ!$AK$4:$AK$364=1)*(事故データ!$V$4:$V$364=1))</f>
        <v>0</v>
      </c>
      <c r="BW216" s="877">
        <f>SUMPRODUCT((事故データ!$AQ$4:$AQ$364=$AF216)*(事故データ!$AH$4:$AH$364=BU$192)*(事故データ!$AK$4:$AK$364=2)*(事故データ!$V$4:$V$364=1))</f>
        <v>0</v>
      </c>
      <c r="BX216" s="875">
        <f>SUMPRODUCT((事故データ!$AQ$4:$AQ$364=$AF216)*(事故データ!$AH$4:$AH$364=BU$192)*(事故データ!$AW$4:$AW$364=1)*(事故データ!$V$4:$V$364=1))</f>
        <v>0</v>
      </c>
      <c r="BY216" s="876">
        <f>SUMPRODUCT((事故データ!$AQ$4:$AQ$364=$AF216)*(事故データ!$AH$4:$AH$364=BU$192)*(事故データ!$AX$4:$AX$364=1)*(事故データ!$V$4:$V$364=1))</f>
        <v>0</v>
      </c>
      <c r="BZ216" s="882"/>
      <c r="CM216" s="515"/>
      <c r="CN216" s="515"/>
      <c r="CO216" s="515"/>
      <c r="CP216" s="515"/>
    </row>
    <row r="217" spans="1:94">
      <c r="A217" s="325"/>
      <c r="B217" s="590">
        <v>24</v>
      </c>
      <c r="C217" s="355" t="str">
        <f>項目入力!M33</f>
        <v>移動、方向変換中(左前進)</v>
      </c>
      <c r="D217" s="536">
        <f t="shared" si="46"/>
        <v>4</v>
      </c>
      <c r="E217" s="746">
        <f>SUMPRODUCT((事故データ!$AQ$4:$AQ$364=$C217)*(事故データ!$AH$4:$AH$364=E$192)*(事故データ!$V$4:$V$364=1))</f>
        <v>3</v>
      </c>
      <c r="F217" s="747">
        <f>SUMPRODUCT((事故データ!$AQ$4:$AQ$364=$C217)*(事故データ!$AH$4:$AH$364=F$192)*(事故データ!$V$4:$V$364=1))</f>
        <v>0</v>
      </c>
      <c r="G217" s="747">
        <f>SUMPRODUCT((事故データ!$AQ$4:$AQ$364=$C217)*(事故データ!$AH$4:$AH$364=G$192)*(事故データ!$V$4:$V$364=1))</f>
        <v>0</v>
      </c>
      <c r="H217" s="747">
        <f>SUMPRODUCT((事故データ!$AQ$4:$AQ$364=$C217)*(事故データ!$AH$4:$AH$364=H$192)*(事故データ!$V$4:$V$364=1))</f>
        <v>0</v>
      </c>
      <c r="I217" s="808">
        <f>SUMPRODUCT((事故データ!$AQ$4:$AQ$364=$C217)*(事故データ!$AH$4:$AH$364=I$192)*(事故データ!$V$4:$V$364=1))</f>
        <v>0</v>
      </c>
      <c r="J217" s="808">
        <f>SUMPRODUCT((事故データ!$AQ$4:$AQ$364=$C217)*(事故データ!$AH$4:$AH$364=J$192)*(事故データ!$V$4:$V$364=1))</f>
        <v>1</v>
      </c>
      <c r="K217" s="808">
        <f>SUMPRODUCT((事故データ!$AQ$4:$AQ$364=$C217)*(事故データ!$AH$4:$AH$364=K$192)*(事故データ!$V$4:$V$364=1))</f>
        <v>0</v>
      </c>
      <c r="L217" s="748">
        <f>SUMPRODUCT((事故データ!$AQ$4:$AQ$364=$C217)*(事故データ!$AH$4:$AH$364=L$192)*(事故データ!$V$4:$V$364=1))</f>
        <v>0</v>
      </c>
      <c r="M217" s="882">
        <f>SUMPRODUCT((事故データ!$AQ$4:$AQ$364=$C217)*(事故データ!$AW$4:$AW$364=1)*(事故データ!$V$4:$V$364=1))</f>
        <v>1</v>
      </c>
      <c r="AE217" s="590">
        <v>23</v>
      </c>
      <c r="AF217" s="355" t="str">
        <f>項目入力!M32</f>
        <v>移動、方向変換中(右前進)</v>
      </c>
      <c r="AG217" s="536">
        <f>SUMPRODUCT((事故データ!$AQ$4:$AQ$364=$AF217)*(事故データ!$V$4:$V$364=1))</f>
        <v>0</v>
      </c>
      <c r="AH217" s="870">
        <f t="shared" si="56"/>
        <v>0</v>
      </c>
      <c r="AI217" s="870">
        <f t="shared" si="57"/>
        <v>0</v>
      </c>
      <c r="AJ217" s="871">
        <f t="shared" si="58"/>
        <v>0</v>
      </c>
      <c r="AK217" s="537">
        <f t="shared" si="59"/>
        <v>0</v>
      </c>
      <c r="AL217" s="872">
        <f>SUMPRODUCT((事故データ!$AQ$4:$AQ$364=$AF217)*(事故データ!$AH$4:$AH$364=AL$192)*(事故データ!$V$4:$V$364=1))</f>
        <v>0</v>
      </c>
      <c r="AM217" s="873">
        <f>SUMPRODUCT((事故データ!$AQ$4:$AQ$364=$AF217)*(事故データ!$AH$4:$AH$364=AL$192)*(事故データ!$AK$4:$AK$364=1)*(事故データ!$V$4:$V$364=1))</f>
        <v>0</v>
      </c>
      <c r="AN217" s="870">
        <f>SUMPRODUCT((事故データ!$AQ$4:$AQ$364=$AF217)*(事故データ!$AH$4:$AH$364=AL$192)*(事故データ!$AK$4:$AK$364=2)*(事故データ!$V$4:$V$364=1))</f>
        <v>0</v>
      </c>
      <c r="AO217" s="871">
        <f>SUMPRODUCT((事故データ!$AQ$4:$AQ$364=$AF217)*(事故データ!$AH$4:$AH$364=AL$192)*(事故データ!$AW$4:$AW$364=1)*(事故データ!$V$4:$V$364=1))</f>
        <v>0</v>
      </c>
      <c r="AP217" s="537">
        <f>SUMPRODUCT((事故データ!$AQ$4:$AQ$364=$AF217)*(事故データ!$AH$4:$AH$364=AL$192)*(事故データ!$AX$4:$AX$364=1)*(事故データ!$V$4:$V$364=1))</f>
        <v>0</v>
      </c>
      <c r="AQ217" s="872">
        <f>SUMPRODUCT((事故データ!$AQ$4:$AQ$364=$AF217)*(事故データ!$AH$4:$AH$364=AQ$192)*(事故データ!$V$4:$V$364=1))</f>
        <v>0</v>
      </c>
      <c r="AR217" s="873">
        <f>SUMPRODUCT((事故データ!$AQ$4:$AQ$364=$AF217)*(事故データ!$AH$4:$AH$364=AQ$192)*(事故データ!$AK$4:$AK$364=1)*(事故データ!$V$4:$V$364=1))</f>
        <v>0</v>
      </c>
      <c r="AS217" s="870">
        <f>SUMPRODUCT((事故データ!$AQ$4:$AQ$364=$AF217)*(事故データ!$AH$4:$AH$364=AQ$192)*(事故データ!$AK$4:$AK$364=2)*(事故データ!$V$4:$V$364=1))</f>
        <v>0</v>
      </c>
      <c r="AT217" s="871">
        <f>SUMPRODUCT((事故データ!$AQ$4:$AQ$364=$AF217)*(事故データ!$AH$4:$AH$364=AQ$192)*(事故データ!$AW$4:$AW$364=1)*(事故データ!$V$4:$V$364=1))</f>
        <v>0</v>
      </c>
      <c r="AU217" s="537">
        <f>SUMPRODUCT((事故データ!$AQ$4:$AQ$364=$AF217)*(事故データ!$AH$4:$AH$364=AQ$192)*(事故データ!$AX$4:$AX$364=1)*(事故データ!$V$4:$V$364=1))</f>
        <v>0</v>
      </c>
      <c r="AV217" s="536">
        <f>SUMPRODUCT((事故データ!$AQ$4:$AQ$364=$AF217)*(事故データ!$AH$4:$AH$364=AV$192)*(事故データ!$V$4:$V$364=1))</f>
        <v>0</v>
      </c>
      <c r="AW217" s="870">
        <f>SUMPRODUCT((事故データ!$AQ$4:$AQ$364=$AF217)*(事故データ!$AH$4:$AH$364=AV$192)*(事故データ!$AK$4:$AK$364=1)*(事故データ!$V$4:$V$364=1))</f>
        <v>0</v>
      </c>
      <c r="AX217" s="870">
        <f>SUMPRODUCT((事故データ!$AQ$4:$AQ$364=$AF217)*(事故データ!$AH$4:$AH$364=AV$192)*(事故データ!$AK$4:$AK$364=2)*(事故データ!$V$4:$V$364=1))</f>
        <v>0</v>
      </c>
      <c r="AY217" s="871">
        <f>SUMPRODUCT((事故データ!$AQ$4:$AQ$364=$AF217)*(事故データ!$AH$4:$AH$364=AV$192)*(事故データ!$AW$4:$AW$364=1)*(事故データ!$V$4:$V$364=1))</f>
        <v>0</v>
      </c>
      <c r="AZ217" s="537">
        <f>SUMPRODUCT((事故データ!$AQ$4:$AQ$364=$AF217)*(事故データ!$AH$4:$AH$364=AV$192)*(事故データ!$AX$4:$AX$364=1)*(事故データ!$V$4:$V$364=1))</f>
        <v>0</v>
      </c>
      <c r="BA217" s="872">
        <f>SUMPRODUCT((事故データ!$AQ$4:$AQ$364=$AF217)*(事故データ!$AH$4:$AH$364=BA$192)*(事故データ!$V$4:$V$364=1))</f>
        <v>0</v>
      </c>
      <c r="BB217" s="873">
        <f>SUMPRODUCT((事故データ!$AQ$4:$AQ$364=$AF217)*(事故データ!$AH$4:$AH$364=BA$192)*(事故データ!$AK$4:$AK$364=1)*(事故データ!$V$4:$V$364=1))</f>
        <v>0</v>
      </c>
      <c r="BC217" s="870">
        <f>SUMPRODUCT((事故データ!$AQ$4:$AQ$364=$AF217)*(事故データ!$AH$4:$AH$364=BA$192)*(事故データ!$AK$4:$AK$364=2)*(事故データ!$V$4:$V$364=1))</f>
        <v>0</v>
      </c>
      <c r="BD217" s="871">
        <f>SUMPRODUCT((事故データ!$AQ$4:$AQ$364=$AF217)*(事故データ!$AH$4:$AH$364=BA$192)*(事故データ!$AW$4:$AW$364=1)*(事故データ!$V$4:$V$364=1))</f>
        <v>0</v>
      </c>
      <c r="BE217" s="537">
        <f>SUMPRODUCT((事故データ!$AQ$4:$AQ$364=$AF217)*(事故データ!$AH$4:$AH$364=BA$192)*(事故データ!$AX$4:$AX$364=1)*(事故データ!$V$4:$V$364=1))</f>
        <v>0</v>
      </c>
      <c r="BF217" s="872">
        <f>SUMPRODUCT((事故データ!$AQ$4:$AQ$364=$AF217)*(事故データ!$AH$4:$AH$364=BF$192)*(事故データ!$V$4:$V$364=1))</f>
        <v>0</v>
      </c>
      <c r="BG217" s="873">
        <f>SUMPRODUCT((事故データ!$AQ$4:$AQ$364=$AF217)*(事故データ!$AH$4:$AH$364=BF$192)*(事故データ!$AK$4:$AK$364=1)*(事故データ!$V$4:$V$364=1))</f>
        <v>0</v>
      </c>
      <c r="BH217" s="874">
        <f>SUMPRODUCT((事故データ!$AQ$4:$AQ$364=$AF217)*(事故データ!$AH$4:$AH$364=BF$192)*(事故データ!$AK$4:$AK$364=2)*(事故データ!$V$4:$V$364=1))</f>
        <v>0</v>
      </c>
      <c r="BI217" s="875">
        <f>SUMPRODUCT((事故データ!$AQ$4:$AQ$364=$AF217)*(事故データ!$AH$4:$AH$364=BF$192)*(事故データ!$AW$4:$AW$364=1)*(事故データ!$V$4:$V$364=1))</f>
        <v>0</v>
      </c>
      <c r="BJ217" s="876">
        <f>SUMPRODUCT((事故データ!$AQ$4:$AQ$364=$AF217)*(事故データ!$AH$4:$AH$364=BF$192)*(事故データ!$AX$4:$AX$364=1)*(事故データ!$V$4:$V$364=1))</f>
        <v>0</v>
      </c>
      <c r="BK217" s="872">
        <f>SUMPRODUCT((事故データ!$AQ$4:$AQ$364=$AF217)*(事故データ!$AH$4:$AH$364=BK$192)*(事故データ!$V$4:$V$364=1))</f>
        <v>0</v>
      </c>
      <c r="BL217" s="873">
        <f>SUMPRODUCT((事故データ!$AQ$4:$AQ$364=$AF217)*(事故データ!$AH$4:$AH$364=BK$192)*(事故データ!$AK$4:$AK$364=1)*(事故データ!$V$4:$V$364=1))</f>
        <v>0</v>
      </c>
      <c r="BM217" s="874">
        <f>SUMPRODUCT((事故データ!$AQ$4:$AQ$364=$AF217)*(事故データ!$AH$4:$AH$364=BK$192)*(事故データ!$AK$4:$AK$364=2)*(事故データ!$V$4:$V$364=1))</f>
        <v>0</v>
      </c>
      <c r="BN217" s="875">
        <f>SUMPRODUCT((事故データ!$AQ$4:$AQ$364=$AF217)*(事故データ!$AH$4:$AH$364=BK$192)*(事故データ!$AW$4:$AW$364=1)*(事故データ!$V$4:$V$364=1))</f>
        <v>0</v>
      </c>
      <c r="BO217" s="876">
        <f>SUMPRODUCT((事故データ!$AQ$4:$AQ$364=$AF217)*(事故データ!$AH$4:$AH$364=BK$192)*(事故データ!$AX$4:$AX$364=1)*(事故データ!$V$4:$V$364=1))</f>
        <v>0</v>
      </c>
      <c r="BP217" s="872">
        <f>SUMPRODUCT((事故データ!$AQ$4:$AQ$364=$AF217)*(事故データ!$AH$4:$AH$364=BP$192)*(事故データ!$V$4:$V$364=1))</f>
        <v>0</v>
      </c>
      <c r="BQ217" s="873">
        <f>SUMPRODUCT((事故データ!$AQ$4:$AQ$364=$AF217)*(事故データ!$AH$4:$AH$364=BP$192)*(事故データ!$AK$4:$AK$364=1)*(事故データ!$V$4:$V$364=1))</f>
        <v>0</v>
      </c>
      <c r="BR217" s="874">
        <f>SUMPRODUCT((事故データ!$AQ$4:$AQ$364=$AF217)*(事故データ!$AH$4:$AH$364=BP$192)*(事故データ!$AK$4:$AK$364=2)*(事故データ!$V$4:$V$364=1))</f>
        <v>0</v>
      </c>
      <c r="BS217" s="875">
        <f>SUMPRODUCT((事故データ!$AQ$4:$AQ$364=$AF217)*(事故データ!$AH$4:$AH$364=BP$192)*(事故データ!$AW$4:$AW$364=1)*(事故データ!$V$4:$V$364=1))</f>
        <v>0</v>
      </c>
      <c r="BT217" s="876">
        <f>SUMPRODUCT((事故データ!$AQ$4:$AQ$364=$AF217)*(事故データ!$AH$4:$AH$364=BP$192)*(事故データ!$AX$4:$AX$364=1)*(事故データ!$V$4:$V$364=1))</f>
        <v>0</v>
      </c>
      <c r="BU217" s="872">
        <f>SUMPRODUCT((事故データ!$AQ$4:$AQ$364=$AF217)*(事故データ!$AH$4:$AH$364=BU$192)*(事故データ!$V$4:$V$364=1))</f>
        <v>0</v>
      </c>
      <c r="BV217" s="873">
        <f>SUMPRODUCT((事故データ!$AQ$4:$AQ$364=$AF217)*(事故データ!$AH$4:$AH$364=BU$192)*(事故データ!$AK$4:$AK$364=1)*(事故データ!$V$4:$V$364=1))</f>
        <v>0</v>
      </c>
      <c r="BW217" s="874">
        <f>SUMPRODUCT((事故データ!$AQ$4:$AQ$364=$AF217)*(事故データ!$AH$4:$AH$364=BU$192)*(事故データ!$AK$4:$AK$364=2)*(事故データ!$V$4:$V$364=1))</f>
        <v>0</v>
      </c>
      <c r="BX217" s="875">
        <f>SUMPRODUCT((事故データ!$AQ$4:$AQ$364=$AF217)*(事故データ!$AH$4:$AH$364=BU$192)*(事故データ!$AW$4:$AW$364=1)*(事故データ!$V$4:$V$364=1))</f>
        <v>0</v>
      </c>
      <c r="BY217" s="876">
        <f>SUMPRODUCT((事故データ!$AQ$4:$AQ$364=$AF217)*(事故データ!$AH$4:$AH$364=BU$192)*(事故データ!$AX$4:$AX$364=1)*(事故データ!$V$4:$V$364=1))</f>
        <v>0</v>
      </c>
      <c r="BZ217" s="882"/>
      <c r="CM217" s="515"/>
      <c r="CN217" s="515"/>
      <c r="CO217" s="515"/>
      <c r="CP217" s="515"/>
    </row>
    <row r="218" spans="1:94">
      <c r="A218" s="325"/>
      <c r="B218" s="590">
        <v>25</v>
      </c>
      <c r="C218" s="355" t="str">
        <f>項目入力!M34</f>
        <v>移動、方向変換中(後退)</v>
      </c>
      <c r="D218" s="536">
        <f t="shared" si="46"/>
        <v>3</v>
      </c>
      <c r="E218" s="746">
        <f>SUMPRODUCT((事故データ!$AQ$4:$AQ$364=$C218)*(事故データ!$AH$4:$AH$364=E$192)*(事故データ!$V$4:$V$364=1))</f>
        <v>0</v>
      </c>
      <c r="F218" s="747">
        <f>SUMPRODUCT((事故データ!$AQ$4:$AQ$364=$C218)*(事故データ!$AH$4:$AH$364=F$192)*(事故データ!$V$4:$V$364=1))</f>
        <v>0</v>
      </c>
      <c r="G218" s="747">
        <f>SUMPRODUCT((事故データ!$AQ$4:$AQ$364=$C218)*(事故データ!$AH$4:$AH$364=G$192)*(事故データ!$V$4:$V$364=1))</f>
        <v>0</v>
      </c>
      <c r="H218" s="747">
        <f>SUMPRODUCT((事故データ!$AQ$4:$AQ$364=$C218)*(事故データ!$AH$4:$AH$364=H$192)*(事故データ!$V$4:$V$364=1))</f>
        <v>0</v>
      </c>
      <c r="I218" s="808">
        <f>SUMPRODUCT((事故データ!$AQ$4:$AQ$364=$C218)*(事故データ!$AH$4:$AH$364=I$192)*(事故データ!$V$4:$V$364=1))</f>
        <v>0</v>
      </c>
      <c r="J218" s="808">
        <f>SUMPRODUCT((事故データ!$AQ$4:$AQ$364=$C218)*(事故データ!$AH$4:$AH$364=J$192)*(事故データ!$V$4:$V$364=1))</f>
        <v>2</v>
      </c>
      <c r="K218" s="808">
        <f>SUMPRODUCT((事故データ!$AQ$4:$AQ$364=$C218)*(事故データ!$AH$4:$AH$364=K$192)*(事故データ!$V$4:$V$364=1))</f>
        <v>0</v>
      </c>
      <c r="L218" s="748">
        <f>SUMPRODUCT((事故データ!$AQ$4:$AQ$364=$C218)*(事故データ!$AH$4:$AH$364=L$192)*(事故データ!$V$4:$V$364=1))</f>
        <v>1</v>
      </c>
      <c r="M218" s="882">
        <f>SUMPRODUCT((事故データ!$AQ$4:$AQ$364=$C218)*(事故データ!$AW$4:$AW$364=1)*(事故データ!$V$4:$V$364=1))</f>
        <v>1</v>
      </c>
      <c r="AE218" s="590">
        <v>24</v>
      </c>
      <c r="AF218" s="355" t="str">
        <f>項目入力!M33</f>
        <v>移動、方向変換中(左前進)</v>
      </c>
      <c r="AG218" s="536">
        <f>SUMPRODUCT((事故データ!$AQ$4:$AQ$364=$AF218)*(事故データ!$V$4:$V$364=1))</f>
        <v>4</v>
      </c>
      <c r="AH218" s="900">
        <f t="shared" si="56"/>
        <v>1</v>
      </c>
      <c r="AI218" s="900">
        <f t="shared" si="57"/>
        <v>3</v>
      </c>
      <c r="AJ218" s="871">
        <f t="shared" si="58"/>
        <v>1</v>
      </c>
      <c r="AK218" s="537">
        <f t="shared" si="59"/>
        <v>1</v>
      </c>
      <c r="AL218" s="872">
        <f>SUMPRODUCT((事故データ!$AQ$4:$AQ$364=$AF218)*(事故データ!$AH$4:$AH$364=AL$192)*(事故データ!$V$4:$V$364=1))</f>
        <v>3</v>
      </c>
      <c r="AM218" s="901">
        <f>SUMPRODUCT((事故データ!$AQ$4:$AQ$364=$AF218)*(事故データ!$AH$4:$AH$364=AL$192)*(事故データ!$AK$4:$AK$364=1)*(事故データ!$V$4:$V$364=1))</f>
        <v>1</v>
      </c>
      <c r="AN218" s="900">
        <f>SUMPRODUCT((事故データ!$AQ$4:$AQ$364=$AF218)*(事故データ!$AH$4:$AH$364=AL$192)*(事故データ!$AK$4:$AK$364=2)*(事故データ!$V$4:$V$364=1))</f>
        <v>2</v>
      </c>
      <c r="AO218" s="871">
        <f>SUMPRODUCT((事故データ!$AQ$4:$AQ$364=$AF218)*(事故データ!$AH$4:$AH$364=AL$192)*(事故データ!$AW$4:$AW$364=1)*(事故データ!$V$4:$V$364=1))</f>
        <v>1</v>
      </c>
      <c r="AP218" s="537">
        <f>SUMPRODUCT((事故データ!$AQ$4:$AQ$364=$AF218)*(事故データ!$AH$4:$AH$364=AL$192)*(事故データ!$AX$4:$AX$364=1)*(事故データ!$V$4:$V$364=1))</f>
        <v>1</v>
      </c>
      <c r="AQ218" s="872">
        <f>SUMPRODUCT((事故データ!$AQ$4:$AQ$364=$AF218)*(事故データ!$AH$4:$AH$364=AQ$192)*(事故データ!$V$4:$V$364=1))</f>
        <v>0</v>
      </c>
      <c r="AR218" s="901">
        <f>SUMPRODUCT((事故データ!$AQ$4:$AQ$364=$AF218)*(事故データ!$AH$4:$AH$364=AQ$192)*(事故データ!$AK$4:$AK$364=1)*(事故データ!$V$4:$V$364=1))</f>
        <v>0</v>
      </c>
      <c r="AS218" s="900">
        <f>SUMPRODUCT((事故データ!$AQ$4:$AQ$364=$AF218)*(事故データ!$AH$4:$AH$364=AQ$192)*(事故データ!$AK$4:$AK$364=2)*(事故データ!$V$4:$V$364=1))</f>
        <v>0</v>
      </c>
      <c r="AT218" s="871">
        <f>SUMPRODUCT((事故データ!$AQ$4:$AQ$364=$AF218)*(事故データ!$AH$4:$AH$364=AQ$192)*(事故データ!$AW$4:$AW$364=1)*(事故データ!$V$4:$V$364=1))</f>
        <v>0</v>
      </c>
      <c r="AU218" s="537">
        <f>SUMPRODUCT((事故データ!$AQ$4:$AQ$364=$AF218)*(事故データ!$AH$4:$AH$364=AQ$192)*(事故データ!$AX$4:$AX$364=1)*(事故データ!$V$4:$V$364=1))</f>
        <v>0</v>
      </c>
      <c r="AV218" s="536">
        <f>SUMPRODUCT((事故データ!$AQ$4:$AQ$364=$AF218)*(事故データ!$AH$4:$AH$364=AV$192)*(事故データ!$V$4:$V$364=1))</f>
        <v>0</v>
      </c>
      <c r="AW218" s="900">
        <f>SUMPRODUCT((事故データ!$AQ$4:$AQ$364=$AF218)*(事故データ!$AH$4:$AH$364=AV$192)*(事故データ!$AK$4:$AK$364=1)*(事故データ!$V$4:$V$364=1))</f>
        <v>0</v>
      </c>
      <c r="AX218" s="900">
        <f>SUMPRODUCT((事故データ!$AQ$4:$AQ$364=$AF218)*(事故データ!$AH$4:$AH$364=AV$192)*(事故データ!$AK$4:$AK$364=2)*(事故データ!$V$4:$V$364=1))</f>
        <v>0</v>
      </c>
      <c r="AY218" s="871">
        <f>SUMPRODUCT((事故データ!$AQ$4:$AQ$364=$AF218)*(事故データ!$AH$4:$AH$364=AV$192)*(事故データ!$AW$4:$AW$364=1)*(事故データ!$V$4:$V$364=1))</f>
        <v>0</v>
      </c>
      <c r="AZ218" s="537">
        <f>SUMPRODUCT((事故データ!$AQ$4:$AQ$364=$AF218)*(事故データ!$AH$4:$AH$364=AV$192)*(事故データ!$AX$4:$AX$364=1)*(事故データ!$V$4:$V$364=1))</f>
        <v>0</v>
      </c>
      <c r="BA218" s="872">
        <f>SUMPRODUCT((事故データ!$AQ$4:$AQ$364=$AF218)*(事故データ!$AH$4:$AH$364=BA$192)*(事故データ!$V$4:$V$364=1))</f>
        <v>0</v>
      </c>
      <c r="BB218" s="901">
        <f>SUMPRODUCT((事故データ!$AQ$4:$AQ$364=$AF218)*(事故データ!$AH$4:$AH$364=BA$192)*(事故データ!$AK$4:$AK$364=1)*(事故データ!$V$4:$V$364=1))</f>
        <v>0</v>
      </c>
      <c r="BC218" s="900">
        <f>SUMPRODUCT((事故データ!$AQ$4:$AQ$364=$AF218)*(事故データ!$AH$4:$AH$364=BA$192)*(事故データ!$AK$4:$AK$364=2)*(事故データ!$V$4:$V$364=1))</f>
        <v>0</v>
      </c>
      <c r="BD218" s="871">
        <f>SUMPRODUCT((事故データ!$AQ$4:$AQ$364=$AF218)*(事故データ!$AH$4:$AH$364=BA$192)*(事故データ!$AW$4:$AW$364=1)*(事故データ!$V$4:$V$364=1))</f>
        <v>0</v>
      </c>
      <c r="BE218" s="537">
        <f>SUMPRODUCT((事故データ!$AQ$4:$AQ$364=$AF218)*(事故データ!$AH$4:$AH$364=BA$192)*(事故データ!$AX$4:$AX$364=1)*(事故データ!$V$4:$V$364=1))</f>
        <v>0</v>
      </c>
      <c r="BF218" s="872">
        <f>SUMPRODUCT((事故データ!$AQ$4:$AQ$364=$AF218)*(事故データ!$AH$4:$AH$364=BF$192)*(事故データ!$V$4:$V$364=1))</f>
        <v>0</v>
      </c>
      <c r="BG218" s="901">
        <f>SUMPRODUCT((事故データ!$AQ$4:$AQ$364=$AF218)*(事故データ!$AH$4:$AH$364=BF$192)*(事故データ!$AK$4:$AK$364=1)*(事故データ!$V$4:$V$364=1))</f>
        <v>0</v>
      </c>
      <c r="BH218" s="877">
        <f>SUMPRODUCT((事故データ!$AQ$4:$AQ$364=$AF218)*(事故データ!$AH$4:$AH$364=BF$192)*(事故データ!$AK$4:$AK$364=2)*(事故データ!$V$4:$V$364=1))</f>
        <v>0</v>
      </c>
      <c r="BI218" s="875">
        <f>SUMPRODUCT((事故データ!$AQ$4:$AQ$364=$AF218)*(事故データ!$AH$4:$AH$364=BF$192)*(事故データ!$AW$4:$AW$364=1)*(事故データ!$V$4:$V$364=1))</f>
        <v>0</v>
      </c>
      <c r="BJ218" s="876">
        <f>SUMPRODUCT((事故データ!$AQ$4:$AQ$364=$AF218)*(事故データ!$AH$4:$AH$364=BF$192)*(事故データ!$AX$4:$AX$364=1)*(事故データ!$V$4:$V$364=1))</f>
        <v>0</v>
      </c>
      <c r="BK218" s="872">
        <f>SUMPRODUCT((事故データ!$AQ$4:$AQ$364=$AF218)*(事故データ!$AH$4:$AH$364=BK$192)*(事故データ!$V$4:$V$364=1))</f>
        <v>1</v>
      </c>
      <c r="BL218" s="901">
        <f>SUMPRODUCT((事故データ!$AQ$4:$AQ$364=$AF218)*(事故データ!$AH$4:$AH$364=BK$192)*(事故データ!$AK$4:$AK$364=1)*(事故データ!$V$4:$V$364=1))</f>
        <v>0</v>
      </c>
      <c r="BM218" s="877">
        <f>SUMPRODUCT((事故データ!$AQ$4:$AQ$364=$AF218)*(事故データ!$AH$4:$AH$364=BK$192)*(事故データ!$AK$4:$AK$364=2)*(事故データ!$V$4:$V$364=1))</f>
        <v>1</v>
      </c>
      <c r="BN218" s="875">
        <f>SUMPRODUCT((事故データ!$AQ$4:$AQ$364=$AF218)*(事故データ!$AH$4:$AH$364=BK$192)*(事故データ!$AW$4:$AW$364=1)*(事故データ!$V$4:$V$364=1))</f>
        <v>0</v>
      </c>
      <c r="BO218" s="876">
        <f>SUMPRODUCT((事故データ!$AQ$4:$AQ$364=$AF218)*(事故データ!$AH$4:$AH$364=BK$192)*(事故データ!$AX$4:$AX$364=1)*(事故データ!$V$4:$V$364=1))</f>
        <v>0</v>
      </c>
      <c r="BP218" s="872">
        <f>SUMPRODUCT((事故データ!$AQ$4:$AQ$364=$AF218)*(事故データ!$AH$4:$AH$364=BP$192)*(事故データ!$V$4:$V$364=1))</f>
        <v>0</v>
      </c>
      <c r="BQ218" s="901">
        <f>SUMPRODUCT((事故データ!$AQ$4:$AQ$364=$AF218)*(事故データ!$AH$4:$AH$364=BP$192)*(事故データ!$AK$4:$AK$364=1)*(事故データ!$V$4:$V$364=1))</f>
        <v>0</v>
      </c>
      <c r="BR218" s="877">
        <f>SUMPRODUCT((事故データ!$AQ$4:$AQ$364=$AF218)*(事故データ!$AH$4:$AH$364=BP$192)*(事故データ!$AK$4:$AK$364=2)*(事故データ!$V$4:$V$364=1))</f>
        <v>0</v>
      </c>
      <c r="BS218" s="875">
        <f>SUMPRODUCT((事故データ!$AQ$4:$AQ$364=$AF218)*(事故データ!$AH$4:$AH$364=BP$192)*(事故データ!$AW$4:$AW$364=1)*(事故データ!$V$4:$V$364=1))</f>
        <v>0</v>
      </c>
      <c r="BT218" s="876">
        <f>SUMPRODUCT((事故データ!$AQ$4:$AQ$364=$AF218)*(事故データ!$AH$4:$AH$364=BP$192)*(事故データ!$AX$4:$AX$364=1)*(事故データ!$V$4:$V$364=1))</f>
        <v>0</v>
      </c>
      <c r="BU218" s="872">
        <f>SUMPRODUCT((事故データ!$AQ$4:$AQ$364=$AF218)*(事故データ!$AH$4:$AH$364=BU$192)*(事故データ!$V$4:$V$364=1))</f>
        <v>0</v>
      </c>
      <c r="BV218" s="901">
        <f>SUMPRODUCT((事故データ!$AQ$4:$AQ$364=$AF218)*(事故データ!$AH$4:$AH$364=BU$192)*(事故データ!$AK$4:$AK$364=1)*(事故データ!$V$4:$V$364=1))</f>
        <v>0</v>
      </c>
      <c r="BW218" s="877">
        <f>SUMPRODUCT((事故データ!$AQ$4:$AQ$364=$AF218)*(事故データ!$AH$4:$AH$364=BU$192)*(事故データ!$AK$4:$AK$364=2)*(事故データ!$V$4:$V$364=1))</f>
        <v>0</v>
      </c>
      <c r="BX218" s="875">
        <f>SUMPRODUCT((事故データ!$AQ$4:$AQ$364=$AF218)*(事故データ!$AH$4:$AH$364=BU$192)*(事故データ!$AW$4:$AW$364=1)*(事故データ!$V$4:$V$364=1))</f>
        <v>0</v>
      </c>
      <c r="BY218" s="876">
        <f>SUMPRODUCT((事故データ!$AQ$4:$AQ$364=$AF218)*(事故データ!$AH$4:$AH$364=BU$192)*(事故データ!$AX$4:$AX$364=1)*(事故データ!$V$4:$V$364=1))</f>
        <v>0</v>
      </c>
      <c r="BZ218" s="882"/>
      <c r="CM218" s="515"/>
      <c r="CN218" s="515"/>
      <c r="CO218" s="515"/>
      <c r="CP218" s="515"/>
    </row>
    <row r="219" spans="1:94">
      <c r="A219" s="325"/>
      <c r="B219" s="590">
        <v>26</v>
      </c>
      <c r="C219" s="355" t="str">
        <f>項目入力!M35</f>
        <v>移動、方向変換中(左後退)</v>
      </c>
      <c r="D219" s="536">
        <f t="shared" si="46"/>
        <v>0</v>
      </c>
      <c r="E219" s="746">
        <f>SUMPRODUCT((事故データ!$AQ$4:$AQ$364=$C219)*(事故データ!$AH$4:$AH$364=E$192)*(事故データ!$V$4:$V$364=1))</f>
        <v>0</v>
      </c>
      <c r="F219" s="747">
        <f>SUMPRODUCT((事故データ!$AQ$4:$AQ$364=$C219)*(事故データ!$AH$4:$AH$364=F$192)*(事故データ!$V$4:$V$364=1))</f>
        <v>0</v>
      </c>
      <c r="G219" s="747">
        <f>SUMPRODUCT((事故データ!$AQ$4:$AQ$364=$C219)*(事故データ!$AH$4:$AH$364=G$192)*(事故データ!$V$4:$V$364=1))</f>
        <v>0</v>
      </c>
      <c r="H219" s="747">
        <f>SUMPRODUCT((事故データ!$AQ$4:$AQ$364=$C219)*(事故データ!$AH$4:$AH$364=H$192)*(事故データ!$V$4:$V$364=1))</f>
        <v>0</v>
      </c>
      <c r="I219" s="808">
        <f>SUMPRODUCT((事故データ!$AQ$4:$AQ$364=$C219)*(事故データ!$AH$4:$AH$364=I$192)*(事故データ!$V$4:$V$364=1))</f>
        <v>0</v>
      </c>
      <c r="J219" s="808">
        <f>SUMPRODUCT((事故データ!$AQ$4:$AQ$364=$C219)*(事故データ!$AH$4:$AH$364=J$192)*(事故データ!$V$4:$V$364=1))</f>
        <v>0</v>
      </c>
      <c r="K219" s="808">
        <f>SUMPRODUCT((事故データ!$AQ$4:$AQ$364=$C219)*(事故データ!$AH$4:$AH$364=K$192)*(事故データ!$V$4:$V$364=1))</f>
        <v>0</v>
      </c>
      <c r="L219" s="748">
        <f>SUMPRODUCT((事故データ!$AQ$4:$AQ$364=$C219)*(事故データ!$AH$4:$AH$364=L$192)*(事故データ!$V$4:$V$364=1))</f>
        <v>0</v>
      </c>
      <c r="M219" s="882">
        <f>SUMPRODUCT((事故データ!$AQ$4:$AQ$364=$C219)*(事故データ!$AW$4:$AW$364=1)*(事故データ!$V$4:$V$364=1))</f>
        <v>0</v>
      </c>
      <c r="AE219" s="590">
        <v>25</v>
      </c>
      <c r="AF219" s="355" t="str">
        <f>項目入力!M34</f>
        <v>移動、方向変換中(後退)</v>
      </c>
      <c r="AG219" s="536">
        <f>SUMPRODUCT((事故データ!$AQ$4:$AQ$364=$AF219)*(事故データ!$V$4:$V$364=1))</f>
        <v>3</v>
      </c>
      <c r="AH219" s="870">
        <f t="shared" si="56"/>
        <v>2</v>
      </c>
      <c r="AI219" s="870">
        <f t="shared" si="57"/>
        <v>1</v>
      </c>
      <c r="AJ219" s="871">
        <f t="shared" si="58"/>
        <v>1</v>
      </c>
      <c r="AK219" s="537">
        <f t="shared" si="59"/>
        <v>0</v>
      </c>
      <c r="AL219" s="872">
        <f>SUMPRODUCT((事故データ!$AQ$4:$AQ$364=$AF219)*(事故データ!$AH$4:$AH$364=AL$192)*(事故データ!$V$4:$V$364=1))</f>
        <v>0</v>
      </c>
      <c r="AM219" s="873">
        <f>SUMPRODUCT((事故データ!$AQ$4:$AQ$364=$AF219)*(事故データ!$AH$4:$AH$364=AL$192)*(事故データ!$AK$4:$AK$364=1)*(事故データ!$V$4:$V$364=1))</f>
        <v>0</v>
      </c>
      <c r="AN219" s="870">
        <f>SUMPRODUCT((事故データ!$AQ$4:$AQ$364=$AF219)*(事故データ!$AH$4:$AH$364=AL$192)*(事故データ!$AK$4:$AK$364=2)*(事故データ!$V$4:$V$364=1))</f>
        <v>0</v>
      </c>
      <c r="AO219" s="871">
        <f>SUMPRODUCT((事故データ!$AQ$4:$AQ$364=$AF219)*(事故データ!$AH$4:$AH$364=AL$192)*(事故データ!$AW$4:$AW$364=1)*(事故データ!$V$4:$V$364=1))</f>
        <v>0</v>
      </c>
      <c r="AP219" s="537">
        <f>SUMPRODUCT((事故データ!$AQ$4:$AQ$364=$AF219)*(事故データ!$AH$4:$AH$364=AL$192)*(事故データ!$AX$4:$AX$364=1)*(事故データ!$V$4:$V$364=1))</f>
        <v>0</v>
      </c>
      <c r="AQ219" s="872">
        <f>SUMPRODUCT((事故データ!$AQ$4:$AQ$364=$AF219)*(事故データ!$AH$4:$AH$364=AQ$192)*(事故データ!$V$4:$V$364=1))</f>
        <v>0</v>
      </c>
      <c r="AR219" s="873">
        <f>SUMPRODUCT((事故データ!$AQ$4:$AQ$364=$AF219)*(事故データ!$AH$4:$AH$364=AQ$192)*(事故データ!$AK$4:$AK$364=1)*(事故データ!$V$4:$V$364=1))</f>
        <v>0</v>
      </c>
      <c r="AS219" s="870">
        <f>SUMPRODUCT((事故データ!$AQ$4:$AQ$364=$AF219)*(事故データ!$AH$4:$AH$364=AQ$192)*(事故データ!$AK$4:$AK$364=2)*(事故データ!$V$4:$V$364=1))</f>
        <v>0</v>
      </c>
      <c r="AT219" s="871">
        <f>SUMPRODUCT((事故データ!$AQ$4:$AQ$364=$AF219)*(事故データ!$AH$4:$AH$364=AQ$192)*(事故データ!$AW$4:$AW$364=1)*(事故データ!$V$4:$V$364=1))</f>
        <v>0</v>
      </c>
      <c r="AU219" s="537">
        <f>SUMPRODUCT((事故データ!$AQ$4:$AQ$364=$AF219)*(事故データ!$AH$4:$AH$364=AQ$192)*(事故データ!$AX$4:$AX$364=1)*(事故データ!$V$4:$V$364=1))</f>
        <v>0</v>
      </c>
      <c r="AV219" s="536">
        <f>SUMPRODUCT((事故データ!$AQ$4:$AQ$364=$AF219)*(事故データ!$AH$4:$AH$364=AV$192)*(事故データ!$V$4:$V$364=1))</f>
        <v>0</v>
      </c>
      <c r="AW219" s="870">
        <f>SUMPRODUCT((事故データ!$AQ$4:$AQ$364=$AF219)*(事故データ!$AH$4:$AH$364=AV$192)*(事故データ!$AK$4:$AK$364=1)*(事故データ!$V$4:$V$364=1))</f>
        <v>0</v>
      </c>
      <c r="AX219" s="870">
        <f>SUMPRODUCT((事故データ!$AQ$4:$AQ$364=$AF219)*(事故データ!$AH$4:$AH$364=AV$192)*(事故データ!$AK$4:$AK$364=2)*(事故データ!$V$4:$V$364=1))</f>
        <v>0</v>
      </c>
      <c r="AY219" s="871">
        <f>SUMPRODUCT((事故データ!$AQ$4:$AQ$364=$AF219)*(事故データ!$AH$4:$AH$364=AV$192)*(事故データ!$AW$4:$AW$364=1)*(事故データ!$V$4:$V$364=1))</f>
        <v>0</v>
      </c>
      <c r="AZ219" s="537">
        <f>SUMPRODUCT((事故データ!$AQ$4:$AQ$364=$AF219)*(事故データ!$AH$4:$AH$364=AV$192)*(事故データ!$AX$4:$AX$364=1)*(事故データ!$V$4:$V$364=1))</f>
        <v>0</v>
      </c>
      <c r="BA219" s="872">
        <f>SUMPRODUCT((事故データ!$AQ$4:$AQ$364=$AF219)*(事故データ!$AH$4:$AH$364=BA$192)*(事故データ!$V$4:$V$364=1))</f>
        <v>0</v>
      </c>
      <c r="BB219" s="873">
        <f>SUMPRODUCT((事故データ!$AQ$4:$AQ$364=$AF219)*(事故データ!$AH$4:$AH$364=BA$192)*(事故データ!$AK$4:$AK$364=1)*(事故データ!$V$4:$V$364=1))</f>
        <v>0</v>
      </c>
      <c r="BC219" s="870">
        <f>SUMPRODUCT((事故データ!$AQ$4:$AQ$364=$AF219)*(事故データ!$AH$4:$AH$364=BA$192)*(事故データ!$AK$4:$AK$364=2)*(事故データ!$V$4:$V$364=1))</f>
        <v>0</v>
      </c>
      <c r="BD219" s="871">
        <f>SUMPRODUCT((事故データ!$AQ$4:$AQ$364=$AF219)*(事故データ!$AH$4:$AH$364=BA$192)*(事故データ!$AW$4:$AW$364=1)*(事故データ!$V$4:$V$364=1))</f>
        <v>0</v>
      </c>
      <c r="BE219" s="537">
        <f>SUMPRODUCT((事故データ!$AQ$4:$AQ$364=$AF219)*(事故データ!$AH$4:$AH$364=BA$192)*(事故データ!$AX$4:$AX$364=1)*(事故データ!$V$4:$V$364=1))</f>
        <v>0</v>
      </c>
      <c r="BF219" s="872">
        <f>SUMPRODUCT((事故データ!$AQ$4:$AQ$364=$AF219)*(事故データ!$AH$4:$AH$364=BF$192)*(事故データ!$V$4:$V$364=1))</f>
        <v>0</v>
      </c>
      <c r="BG219" s="873">
        <f>SUMPRODUCT((事故データ!$AQ$4:$AQ$364=$AF219)*(事故データ!$AH$4:$AH$364=BF$192)*(事故データ!$AK$4:$AK$364=1)*(事故データ!$V$4:$V$364=1))</f>
        <v>0</v>
      </c>
      <c r="BH219" s="874">
        <f>SUMPRODUCT((事故データ!$AQ$4:$AQ$364=$AF219)*(事故データ!$AH$4:$AH$364=BF$192)*(事故データ!$AK$4:$AK$364=2)*(事故データ!$V$4:$V$364=1))</f>
        <v>0</v>
      </c>
      <c r="BI219" s="875">
        <f>SUMPRODUCT((事故データ!$AQ$4:$AQ$364=$AF219)*(事故データ!$AH$4:$AH$364=BF$192)*(事故データ!$AW$4:$AW$364=1)*(事故データ!$V$4:$V$364=1))</f>
        <v>0</v>
      </c>
      <c r="BJ219" s="876">
        <f>SUMPRODUCT((事故データ!$AQ$4:$AQ$364=$AF219)*(事故データ!$AH$4:$AH$364=BF$192)*(事故データ!$AX$4:$AX$364=1)*(事故データ!$V$4:$V$364=1))</f>
        <v>0</v>
      </c>
      <c r="BK219" s="872">
        <f>SUMPRODUCT((事故データ!$AQ$4:$AQ$364=$AF219)*(事故データ!$AH$4:$AH$364=BK$192)*(事故データ!$V$4:$V$364=1))</f>
        <v>2</v>
      </c>
      <c r="BL219" s="873">
        <f>SUMPRODUCT((事故データ!$AQ$4:$AQ$364=$AF219)*(事故データ!$AH$4:$AH$364=BK$192)*(事故データ!$AK$4:$AK$364=1)*(事故データ!$V$4:$V$364=1))</f>
        <v>1</v>
      </c>
      <c r="BM219" s="874">
        <f>SUMPRODUCT((事故データ!$AQ$4:$AQ$364=$AF219)*(事故データ!$AH$4:$AH$364=BK$192)*(事故データ!$AK$4:$AK$364=2)*(事故データ!$V$4:$V$364=1))</f>
        <v>1</v>
      </c>
      <c r="BN219" s="875">
        <f>SUMPRODUCT((事故データ!$AQ$4:$AQ$364=$AF219)*(事故データ!$AH$4:$AH$364=BK$192)*(事故データ!$AW$4:$AW$364=1)*(事故データ!$V$4:$V$364=1))</f>
        <v>1</v>
      </c>
      <c r="BO219" s="876">
        <f>SUMPRODUCT((事故データ!$AQ$4:$AQ$364=$AF219)*(事故データ!$AH$4:$AH$364=BK$192)*(事故データ!$AX$4:$AX$364=1)*(事故データ!$V$4:$V$364=1))</f>
        <v>0</v>
      </c>
      <c r="BP219" s="872">
        <f>SUMPRODUCT((事故データ!$AQ$4:$AQ$364=$AF219)*(事故データ!$AH$4:$AH$364=BP$192)*(事故データ!$V$4:$V$364=1))</f>
        <v>0</v>
      </c>
      <c r="BQ219" s="873">
        <f>SUMPRODUCT((事故データ!$AQ$4:$AQ$364=$AF219)*(事故データ!$AH$4:$AH$364=BP$192)*(事故データ!$AK$4:$AK$364=1)*(事故データ!$V$4:$V$364=1))</f>
        <v>0</v>
      </c>
      <c r="BR219" s="874">
        <f>SUMPRODUCT((事故データ!$AQ$4:$AQ$364=$AF219)*(事故データ!$AH$4:$AH$364=BP$192)*(事故データ!$AK$4:$AK$364=2)*(事故データ!$V$4:$V$364=1))</f>
        <v>0</v>
      </c>
      <c r="BS219" s="875">
        <f>SUMPRODUCT((事故データ!$AQ$4:$AQ$364=$AF219)*(事故データ!$AH$4:$AH$364=BP$192)*(事故データ!$AW$4:$AW$364=1)*(事故データ!$V$4:$V$364=1))</f>
        <v>0</v>
      </c>
      <c r="BT219" s="876">
        <f>SUMPRODUCT((事故データ!$AQ$4:$AQ$364=$AF219)*(事故データ!$AH$4:$AH$364=BP$192)*(事故データ!$AX$4:$AX$364=1)*(事故データ!$V$4:$V$364=1))</f>
        <v>0</v>
      </c>
      <c r="BU219" s="872">
        <f>SUMPRODUCT((事故データ!$AQ$4:$AQ$364=$AF219)*(事故データ!$AH$4:$AH$364=BU$192)*(事故データ!$V$4:$V$364=1))</f>
        <v>1</v>
      </c>
      <c r="BV219" s="873">
        <f>SUMPRODUCT((事故データ!$AQ$4:$AQ$364=$AF219)*(事故データ!$AH$4:$AH$364=BU$192)*(事故データ!$AK$4:$AK$364=1)*(事故データ!$V$4:$V$364=1))</f>
        <v>1</v>
      </c>
      <c r="BW219" s="874">
        <f>SUMPRODUCT((事故データ!$AQ$4:$AQ$364=$AF219)*(事故データ!$AH$4:$AH$364=BU$192)*(事故データ!$AK$4:$AK$364=2)*(事故データ!$V$4:$V$364=1))</f>
        <v>0</v>
      </c>
      <c r="BX219" s="875">
        <f>SUMPRODUCT((事故データ!$AQ$4:$AQ$364=$AF219)*(事故データ!$AH$4:$AH$364=BU$192)*(事故データ!$AW$4:$AW$364=1)*(事故データ!$V$4:$V$364=1))</f>
        <v>0</v>
      </c>
      <c r="BY219" s="876">
        <f>SUMPRODUCT((事故データ!$AQ$4:$AQ$364=$AF219)*(事故データ!$AH$4:$AH$364=BU$192)*(事故データ!$AX$4:$AX$364=1)*(事故データ!$V$4:$V$364=1))</f>
        <v>0</v>
      </c>
      <c r="BZ219" s="882"/>
      <c r="CM219" s="515"/>
      <c r="CN219" s="515"/>
      <c r="CO219" s="515"/>
      <c r="CP219" s="515"/>
    </row>
    <row r="220" spans="1:94">
      <c r="A220" s="325"/>
      <c r="B220" s="590">
        <v>27</v>
      </c>
      <c r="C220" s="355" t="str">
        <f>項目入力!M36</f>
        <v>移動、方向変換中(右後退)</v>
      </c>
      <c r="D220" s="536">
        <f t="shared" si="46"/>
        <v>0</v>
      </c>
      <c r="E220" s="746">
        <f>SUMPRODUCT((事故データ!$AQ$4:$AQ$364=$C220)*(事故データ!$AH$4:$AH$364=E$192)*(事故データ!$V$4:$V$364=1))</f>
        <v>0</v>
      </c>
      <c r="F220" s="747">
        <f>SUMPRODUCT((事故データ!$AQ$4:$AQ$364=$C220)*(事故データ!$AH$4:$AH$364=F$192)*(事故データ!$V$4:$V$364=1))</f>
        <v>0</v>
      </c>
      <c r="G220" s="747">
        <f>SUMPRODUCT((事故データ!$AQ$4:$AQ$364=$C220)*(事故データ!$AH$4:$AH$364=G$192)*(事故データ!$V$4:$V$364=1))</f>
        <v>0</v>
      </c>
      <c r="H220" s="747">
        <f>SUMPRODUCT((事故データ!$AQ$4:$AQ$364=$C220)*(事故データ!$AH$4:$AH$364=H$192)*(事故データ!$V$4:$V$364=1))</f>
        <v>0</v>
      </c>
      <c r="I220" s="808">
        <f>SUMPRODUCT((事故データ!$AQ$4:$AQ$364=$C220)*(事故データ!$AH$4:$AH$364=I$192)*(事故データ!$V$4:$V$364=1))</f>
        <v>0</v>
      </c>
      <c r="J220" s="808">
        <f>SUMPRODUCT((事故データ!$AQ$4:$AQ$364=$C220)*(事故データ!$AH$4:$AH$364=J$192)*(事故データ!$V$4:$V$364=1))</f>
        <v>0</v>
      </c>
      <c r="K220" s="808">
        <f>SUMPRODUCT((事故データ!$AQ$4:$AQ$364=$C220)*(事故データ!$AH$4:$AH$364=K$192)*(事故データ!$V$4:$V$364=1))</f>
        <v>0</v>
      </c>
      <c r="L220" s="748">
        <f>SUMPRODUCT((事故データ!$AQ$4:$AQ$364=$C220)*(事故データ!$AH$4:$AH$364=L$192)*(事故データ!$V$4:$V$364=1))</f>
        <v>0</v>
      </c>
      <c r="M220" s="882">
        <f>SUMPRODUCT((事故データ!$AQ$4:$AQ$364=$C220)*(事故データ!$AW$4:$AW$364=1)*(事故データ!$V$4:$V$364=1))</f>
        <v>0</v>
      </c>
      <c r="AE220" s="590">
        <v>26</v>
      </c>
      <c r="AF220" s="355" t="str">
        <f>項目入力!M35</f>
        <v>移動、方向変換中(左後退)</v>
      </c>
      <c r="AG220" s="536">
        <f>SUMPRODUCT((事故データ!$AQ$4:$AQ$364=$AF220)*(事故データ!$V$4:$V$364=1))</f>
        <v>0</v>
      </c>
      <c r="AH220" s="900">
        <f t="shared" si="56"/>
        <v>0</v>
      </c>
      <c r="AI220" s="900">
        <f t="shared" si="57"/>
        <v>0</v>
      </c>
      <c r="AJ220" s="871">
        <f t="shared" si="58"/>
        <v>0</v>
      </c>
      <c r="AK220" s="537">
        <f t="shared" si="59"/>
        <v>0</v>
      </c>
      <c r="AL220" s="872">
        <f>SUMPRODUCT((事故データ!$AQ$4:$AQ$364=$AF220)*(事故データ!$AH$4:$AH$364=AL$192)*(事故データ!$V$4:$V$364=1))</f>
        <v>0</v>
      </c>
      <c r="AM220" s="901">
        <f>SUMPRODUCT((事故データ!$AQ$4:$AQ$364=$AF220)*(事故データ!$AH$4:$AH$364=AL$192)*(事故データ!$AK$4:$AK$364=1)*(事故データ!$V$4:$V$364=1))</f>
        <v>0</v>
      </c>
      <c r="AN220" s="900">
        <f>SUMPRODUCT((事故データ!$AQ$4:$AQ$364=$AF220)*(事故データ!$AH$4:$AH$364=AL$192)*(事故データ!$AK$4:$AK$364=2)*(事故データ!$V$4:$V$364=1))</f>
        <v>0</v>
      </c>
      <c r="AO220" s="871">
        <f>SUMPRODUCT((事故データ!$AQ$4:$AQ$364=$AF220)*(事故データ!$AH$4:$AH$364=AL$192)*(事故データ!$AW$4:$AW$364=1)*(事故データ!$V$4:$V$364=1))</f>
        <v>0</v>
      </c>
      <c r="AP220" s="537">
        <f>SUMPRODUCT((事故データ!$AQ$4:$AQ$364=$AF220)*(事故データ!$AH$4:$AH$364=AL$192)*(事故データ!$AX$4:$AX$364=1)*(事故データ!$V$4:$V$364=1))</f>
        <v>0</v>
      </c>
      <c r="AQ220" s="872">
        <f>SUMPRODUCT((事故データ!$AQ$4:$AQ$364=$AF220)*(事故データ!$AH$4:$AH$364=AQ$192)*(事故データ!$V$4:$V$364=1))</f>
        <v>0</v>
      </c>
      <c r="AR220" s="901">
        <f>SUMPRODUCT((事故データ!$AQ$4:$AQ$364=$AF220)*(事故データ!$AH$4:$AH$364=AQ$192)*(事故データ!$AK$4:$AK$364=1)*(事故データ!$V$4:$V$364=1))</f>
        <v>0</v>
      </c>
      <c r="AS220" s="900">
        <f>SUMPRODUCT((事故データ!$AQ$4:$AQ$364=$AF220)*(事故データ!$AH$4:$AH$364=AQ$192)*(事故データ!$AK$4:$AK$364=2)*(事故データ!$V$4:$V$364=1))</f>
        <v>0</v>
      </c>
      <c r="AT220" s="871">
        <f>SUMPRODUCT((事故データ!$AQ$4:$AQ$364=$AF220)*(事故データ!$AH$4:$AH$364=AQ$192)*(事故データ!$AW$4:$AW$364=1)*(事故データ!$V$4:$V$364=1))</f>
        <v>0</v>
      </c>
      <c r="AU220" s="537">
        <f>SUMPRODUCT((事故データ!$AQ$4:$AQ$364=$AF220)*(事故データ!$AH$4:$AH$364=AQ$192)*(事故データ!$AX$4:$AX$364=1)*(事故データ!$V$4:$V$364=1))</f>
        <v>0</v>
      </c>
      <c r="AV220" s="536">
        <f>SUMPRODUCT((事故データ!$AQ$4:$AQ$364=$AF220)*(事故データ!$AH$4:$AH$364=AV$192)*(事故データ!$V$4:$V$364=1))</f>
        <v>0</v>
      </c>
      <c r="AW220" s="900">
        <f>SUMPRODUCT((事故データ!$AQ$4:$AQ$364=$AF220)*(事故データ!$AH$4:$AH$364=AV$192)*(事故データ!$AK$4:$AK$364=1)*(事故データ!$V$4:$V$364=1))</f>
        <v>0</v>
      </c>
      <c r="AX220" s="900">
        <f>SUMPRODUCT((事故データ!$AQ$4:$AQ$364=$AF220)*(事故データ!$AH$4:$AH$364=AV$192)*(事故データ!$AK$4:$AK$364=2)*(事故データ!$V$4:$V$364=1))</f>
        <v>0</v>
      </c>
      <c r="AY220" s="871">
        <f>SUMPRODUCT((事故データ!$AQ$4:$AQ$364=$AF220)*(事故データ!$AH$4:$AH$364=AV$192)*(事故データ!$AW$4:$AW$364=1)*(事故データ!$V$4:$V$364=1))</f>
        <v>0</v>
      </c>
      <c r="AZ220" s="537">
        <f>SUMPRODUCT((事故データ!$AQ$4:$AQ$364=$AF220)*(事故データ!$AH$4:$AH$364=AV$192)*(事故データ!$AX$4:$AX$364=1)*(事故データ!$V$4:$V$364=1))</f>
        <v>0</v>
      </c>
      <c r="BA220" s="872">
        <f>SUMPRODUCT((事故データ!$AQ$4:$AQ$364=$AF220)*(事故データ!$AH$4:$AH$364=BA$192)*(事故データ!$V$4:$V$364=1))</f>
        <v>0</v>
      </c>
      <c r="BB220" s="901">
        <f>SUMPRODUCT((事故データ!$AQ$4:$AQ$364=$AF220)*(事故データ!$AH$4:$AH$364=BA$192)*(事故データ!$AK$4:$AK$364=1)*(事故データ!$V$4:$V$364=1))</f>
        <v>0</v>
      </c>
      <c r="BC220" s="900">
        <f>SUMPRODUCT((事故データ!$AQ$4:$AQ$364=$AF220)*(事故データ!$AH$4:$AH$364=BA$192)*(事故データ!$AK$4:$AK$364=2)*(事故データ!$V$4:$V$364=1))</f>
        <v>0</v>
      </c>
      <c r="BD220" s="871">
        <f>SUMPRODUCT((事故データ!$AQ$4:$AQ$364=$AF220)*(事故データ!$AH$4:$AH$364=BA$192)*(事故データ!$AW$4:$AW$364=1)*(事故データ!$V$4:$V$364=1))</f>
        <v>0</v>
      </c>
      <c r="BE220" s="537">
        <f>SUMPRODUCT((事故データ!$AQ$4:$AQ$364=$AF220)*(事故データ!$AH$4:$AH$364=BA$192)*(事故データ!$AX$4:$AX$364=1)*(事故データ!$V$4:$V$364=1))</f>
        <v>0</v>
      </c>
      <c r="BF220" s="872">
        <f>SUMPRODUCT((事故データ!$AQ$4:$AQ$364=$AF220)*(事故データ!$AH$4:$AH$364=BF$192)*(事故データ!$V$4:$V$364=1))</f>
        <v>0</v>
      </c>
      <c r="BG220" s="901">
        <f>SUMPRODUCT((事故データ!$AQ$4:$AQ$364=$AF220)*(事故データ!$AH$4:$AH$364=BF$192)*(事故データ!$AK$4:$AK$364=1)*(事故データ!$V$4:$V$364=1))</f>
        <v>0</v>
      </c>
      <c r="BH220" s="877">
        <f>SUMPRODUCT((事故データ!$AQ$4:$AQ$364=$AF220)*(事故データ!$AH$4:$AH$364=BF$192)*(事故データ!$AK$4:$AK$364=2)*(事故データ!$V$4:$V$364=1))</f>
        <v>0</v>
      </c>
      <c r="BI220" s="875">
        <f>SUMPRODUCT((事故データ!$AQ$4:$AQ$364=$AF220)*(事故データ!$AH$4:$AH$364=BF$192)*(事故データ!$AW$4:$AW$364=1)*(事故データ!$V$4:$V$364=1))</f>
        <v>0</v>
      </c>
      <c r="BJ220" s="876">
        <f>SUMPRODUCT((事故データ!$AQ$4:$AQ$364=$AF220)*(事故データ!$AH$4:$AH$364=BF$192)*(事故データ!$AX$4:$AX$364=1)*(事故データ!$V$4:$V$364=1))</f>
        <v>0</v>
      </c>
      <c r="BK220" s="872">
        <f>SUMPRODUCT((事故データ!$AQ$4:$AQ$364=$AF220)*(事故データ!$AH$4:$AH$364=BK$192)*(事故データ!$V$4:$V$364=1))</f>
        <v>0</v>
      </c>
      <c r="BL220" s="901">
        <f>SUMPRODUCT((事故データ!$AQ$4:$AQ$364=$AF220)*(事故データ!$AH$4:$AH$364=BK$192)*(事故データ!$AK$4:$AK$364=1)*(事故データ!$V$4:$V$364=1))</f>
        <v>0</v>
      </c>
      <c r="BM220" s="877">
        <f>SUMPRODUCT((事故データ!$AQ$4:$AQ$364=$AF220)*(事故データ!$AH$4:$AH$364=BK$192)*(事故データ!$AK$4:$AK$364=2)*(事故データ!$V$4:$V$364=1))</f>
        <v>0</v>
      </c>
      <c r="BN220" s="875">
        <f>SUMPRODUCT((事故データ!$AQ$4:$AQ$364=$AF220)*(事故データ!$AH$4:$AH$364=BK$192)*(事故データ!$AW$4:$AW$364=1)*(事故データ!$V$4:$V$364=1))</f>
        <v>0</v>
      </c>
      <c r="BO220" s="876">
        <f>SUMPRODUCT((事故データ!$AQ$4:$AQ$364=$AF220)*(事故データ!$AH$4:$AH$364=BK$192)*(事故データ!$AX$4:$AX$364=1)*(事故データ!$V$4:$V$364=1))</f>
        <v>0</v>
      </c>
      <c r="BP220" s="872">
        <f>SUMPRODUCT((事故データ!$AQ$4:$AQ$364=$AF220)*(事故データ!$AH$4:$AH$364=BP$192)*(事故データ!$V$4:$V$364=1))</f>
        <v>0</v>
      </c>
      <c r="BQ220" s="901">
        <f>SUMPRODUCT((事故データ!$AQ$4:$AQ$364=$AF220)*(事故データ!$AH$4:$AH$364=BP$192)*(事故データ!$AK$4:$AK$364=1)*(事故データ!$V$4:$V$364=1))</f>
        <v>0</v>
      </c>
      <c r="BR220" s="877">
        <f>SUMPRODUCT((事故データ!$AQ$4:$AQ$364=$AF220)*(事故データ!$AH$4:$AH$364=BP$192)*(事故データ!$AK$4:$AK$364=2)*(事故データ!$V$4:$V$364=1))</f>
        <v>0</v>
      </c>
      <c r="BS220" s="875">
        <f>SUMPRODUCT((事故データ!$AQ$4:$AQ$364=$AF220)*(事故データ!$AH$4:$AH$364=BP$192)*(事故データ!$AW$4:$AW$364=1)*(事故データ!$V$4:$V$364=1))</f>
        <v>0</v>
      </c>
      <c r="BT220" s="876">
        <f>SUMPRODUCT((事故データ!$AQ$4:$AQ$364=$AF220)*(事故データ!$AH$4:$AH$364=BP$192)*(事故データ!$AX$4:$AX$364=1)*(事故データ!$V$4:$V$364=1))</f>
        <v>0</v>
      </c>
      <c r="BU220" s="872">
        <f>SUMPRODUCT((事故データ!$AQ$4:$AQ$364=$AF220)*(事故データ!$AH$4:$AH$364=BU$192)*(事故データ!$V$4:$V$364=1))</f>
        <v>0</v>
      </c>
      <c r="BV220" s="901">
        <f>SUMPRODUCT((事故データ!$AQ$4:$AQ$364=$AF220)*(事故データ!$AH$4:$AH$364=BU$192)*(事故データ!$AK$4:$AK$364=1)*(事故データ!$V$4:$V$364=1))</f>
        <v>0</v>
      </c>
      <c r="BW220" s="877">
        <f>SUMPRODUCT((事故データ!$AQ$4:$AQ$364=$AF220)*(事故データ!$AH$4:$AH$364=BU$192)*(事故データ!$AK$4:$AK$364=2)*(事故データ!$V$4:$V$364=1))</f>
        <v>0</v>
      </c>
      <c r="BX220" s="875">
        <f>SUMPRODUCT((事故データ!$AQ$4:$AQ$364=$AF220)*(事故データ!$AH$4:$AH$364=BU$192)*(事故データ!$AW$4:$AW$364=1)*(事故データ!$V$4:$V$364=1))</f>
        <v>0</v>
      </c>
      <c r="BY220" s="876">
        <f>SUMPRODUCT((事故データ!$AQ$4:$AQ$364=$AF220)*(事故データ!$AH$4:$AH$364=BU$192)*(事故データ!$AX$4:$AX$364=1)*(事故データ!$V$4:$V$364=1))</f>
        <v>0</v>
      </c>
      <c r="BZ220" s="882"/>
      <c r="CM220" s="515"/>
      <c r="CN220" s="515"/>
      <c r="CO220" s="515"/>
      <c r="CP220" s="515"/>
    </row>
    <row r="221" spans="1:94">
      <c r="A221" s="325"/>
      <c r="B221" s="590">
        <v>28</v>
      </c>
      <c r="C221" s="355" t="str">
        <f>項目入力!M37</f>
        <v>切り返し(バック)</v>
      </c>
      <c r="D221" s="536">
        <f t="shared" si="46"/>
        <v>2</v>
      </c>
      <c r="E221" s="746">
        <f>SUMPRODUCT((事故データ!$AQ$4:$AQ$364=$C221)*(事故データ!$AH$4:$AH$364=E$192)*(事故データ!$V$4:$V$364=1))</f>
        <v>1</v>
      </c>
      <c r="F221" s="747">
        <f>SUMPRODUCT((事故データ!$AQ$4:$AQ$364=$C221)*(事故データ!$AH$4:$AH$364=F$192)*(事故データ!$V$4:$V$364=1))</f>
        <v>1</v>
      </c>
      <c r="G221" s="747">
        <f>SUMPRODUCT((事故データ!$AQ$4:$AQ$364=$C221)*(事故データ!$AH$4:$AH$364=G$192)*(事故データ!$V$4:$V$364=1))</f>
        <v>0</v>
      </c>
      <c r="H221" s="747">
        <f>SUMPRODUCT((事故データ!$AQ$4:$AQ$364=$C221)*(事故データ!$AH$4:$AH$364=H$192)*(事故データ!$V$4:$V$364=1))</f>
        <v>0</v>
      </c>
      <c r="I221" s="808">
        <f>SUMPRODUCT((事故データ!$AQ$4:$AQ$364=$C221)*(事故データ!$AH$4:$AH$364=I$192)*(事故データ!$V$4:$V$364=1))</f>
        <v>0</v>
      </c>
      <c r="J221" s="808">
        <f>SUMPRODUCT((事故データ!$AQ$4:$AQ$364=$C221)*(事故データ!$AH$4:$AH$364=J$192)*(事故データ!$V$4:$V$364=1))</f>
        <v>0</v>
      </c>
      <c r="K221" s="808">
        <f>SUMPRODUCT((事故データ!$AQ$4:$AQ$364=$C221)*(事故データ!$AH$4:$AH$364=K$192)*(事故データ!$V$4:$V$364=1))</f>
        <v>0</v>
      </c>
      <c r="L221" s="748">
        <f>SUMPRODUCT((事故データ!$AQ$4:$AQ$364=$C221)*(事故データ!$AH$4:$AH$364=L$192)*(事故データ!$V$4:$V$364=1))</f>
        <v>0</v>
      </c>
      <c r="M221" s="882">
        <f>SUMPRODUCT((事故データ!$AQ$4:$AQ$364=$C221)*(事故データ!$AW$4:$AW$364=1)*(事故データ!$V$4:$V$364=1))</f>
        <v>0</v>
      </c>
      <c r="AE221" s="590">
        <v>27</v>
      </c>
      <c r="AF221" s="355" t="str">
        <f>項目入力!M36</f>
        <v>移動、方向変換中(右後退)</v>
      </c>
      <c r="AG221" s="536">
        <f>SUMPRODUCT((事故データ!$AQ$4:$AQ$364=$AF221)*(事故データ!$V$4:$V$364=1))</f>
        <v>0</v>
      </c>
      <c r="AH221" s="870">
        <f t="shared" si="56"/>
        <v>0</v>
      </c>
      <c r="AI221" s="870">
        <f t="shared" si="57"/>
        <v>0</v>
      </c>
      <c r="AJ221" s="871">
        <f t="shared" si="58"/>
        <v>0</v>
      </c>
      <c r="AK221" s="537">
        <f t="shared" si="59"/>
        <v>0</v>
      </c>
      <c r="AL221" s="872">
        <f>SUMPRODUCT((事故データ!$AQ$4:$AQ$364=$AF221)*(事故データ!$AH$4:$AH$364=AL$192)*(事故データ!$V$4:$V$364=1))</f>
        <v>0</v>
      </c>
      <c r="AM221" s="873">
        <f>SUMPRODUCT((事故データ!$AQ$4:$AQ$364=$AF221)*(事故データ!$AH$4:$AH$364=AL$192)*(事故データ!$AK$4:$AK$364=1)*(事故データ!$V$4:$V$364=1))</f>
        <v>0</v>
      </c>
      <c r="AN221" s="870">
        <f>SUMPRODUCT((事故データ!$AQ$4:$AQ$364=$AF221)*(事故データ!$AH$4:$AH$364=AL$192)*(事故データ!$AK$4:$AK$364=2)*(事故データ!$V$4:$V$364=1))</f>
        <v>0</v>
      </c>
      <c r="AO221" s="871">
        <f>SUMPRODUCT((事故データ!$AQ$4:$AQ$364=$AF221)*(事故データ!$AH$4:$AH$364=AL$192)*(事故データ!$AW$4:$AW$364=1)*(事故データ!$V$4:$V$364=1))</f>
        <v>0</v>
      </c>
      <c r="AP221" s="537">
        <f>SUMPRODUCT((事故データ!$AQ$4:$AQ$364=$AF221)*(事故データ!$AH$4:$AH$364=AL$192)*(事故データ!$AX$4:$AX$364=1)*(事故データ!$V$4:$V$364=1))</f>
        <v>0</v>
      </c>
      <c r="AQ221" s="872">
        <f>SUMPRODUCT((事故データ!$AQ$4:$AQ$364=$AF221)*(事故データ!$AH$4:$AH$364=AQ$192)*(事故データ!$V$4:$V$364=1))</f>
        <v>0</v>
      </c>
      <c r="AR221" s="873">
        <f>SUMPRODUCT((事故データ!$AQ$4:$AQ$364=$AF221)*(事故データ!$AH$4:$AH$364=AQ$192)*(事故データ!$AK$4:$AK$364=1)*(事故データ!$V$4:$V$364=1))</f>
        <v>0</v>
      </c>
      <c r="AS221" s="870">
        <f>SUMPRODUCT((事故データ!$AQ$4:$AQ$364=$AF221)*(事故データ!$AH$4:$AH$364=AQ$192)*(事故データ!$AK$4:$AK$364=2)*(事故データ!$V$4:$V$364=1))</f>
        <v>0</v>
      </c>
      <c r="AT221" s="871">
        <f>SUMPRODUCT((事故データ!$AQ$4:$AQ$364=$AF221)*(事故データ!$AH$4:$AH$364=AQ$192)*(事故データ!$AW$4:$AW$364=1)*(事故データ!$V$4:$V$364=1))</f>
        <v>0</v>
      </c>
      <c r="AU221" s="537">
        <f>SUMPRODUCT((事故データ!$AQ$4:$AQ$364=$AF221)*(事故データ!$AH$4:$AH$364=AQ$192)*(事故データ!$AX$4:$AX$364=1)*(事故データ!$V$4:$V$364=1))</f>
        <v>0</v>
      </c>
      <c r="AV221" s="536">
        <f>SUMPRODUCT((事故データ!$AQ$4:$AQ$364=$AF221)*(事故データ!$AH$4:$AH$364=AV$192)*(事故データ!$V$4:$V$364=1))</f>
        <v>0</v>
      </c>
      <c r="AW221" s="870">
        <f>SUMPRODUCT((事故データ!$AQ$4:$AQ$364=$AF221)*(事故データ!$AH$4:$AH$364=AV$192)*(事故データ!$AK$4:$AK$364=1)*(事故データ!$V$4:$V$364=1))</f>
        <v>0</v>
      </c>
      <c r="AX221" s="870">
        <f>SUMPRODUCT((事故データ!$AQ$4:$AQ$364=$AF221)*(事故データ!$AH$4:$AH$364=AV$192)*(事故データ!$AK$4:$AK$364=2)*(事故データ!$V$4:$V$364=1))</f>
        <v>0</v>
      </c>
      <c r="AY221" s="871">
        <f>SUMPRODUCT((事故データ!$AQ$4:$AQ$364=$AF221)*(事故データ!$AH$4:$AH$364=AV$192)*(事故データ!$AW$4:$AW$364=1)*(事故データ!$V$4:$V$364=1))</f>
        <v>0</v>
      </c>
      <c r="AZ221" s="537">
        <f>SUMPRODUCT((事故データ!$AQ$4:$AQ$364=$AF221)*(事故データ!$AH$4:$AH$364=AV$192)*(事故データ!$AX$4:$AX$364=1)*(事故データ!$V$4:$V$364=1))</f>
        <v>0</v>
      </c>
      <c r="BA221" s="872">
        <f>SUMPRODUCT((事故データ!$AQ$4:$AQ$364=$AF221)*(事故データ!$AH$4:$AH$364=BA$192)*(事故データ!$V$4:$V$364=1))</f>
        <v>0</v>
      </c>
      <c r="BB221" s="873">
        <f>SUMPRODUCT((事故データ!$AQ$4:$AQ$364=$AF221)*(事故データ!$AH$4:$AH$364=BA$192)*(事故データ!$AK$4:$AK$364=1)*(事故データ!$V$4:$V$364=1))</f>
        <v>0</v>
      </c>
      <c r="BC221" s="870">
        <f>SUMPRODUCT((事故データ!$AQ$4:$AQ$364=$AF221)*(事故データ!$AH$4:$AH$364=BA$192)*(事故データ!$AK$4:$AK$364=2)*(事故データ!$V$4:$V$364=1))</f>
        <v>0</v>
      </c>
      <c r="BD221" s="871">
        <f>SUMPRODUCT((事故データ!$AQ$4:$AQ$364=$AF221)*(事故データ!$AH$4:$AH$364=BA$192)*(事故データ!$AW$4:$AW$364=1)*(事故データ!$V$4:$V$364=1))</f>
        <v>0</v>
      </c>
      <c r="BE221" s="537">
        <f>SUMPRODUCT((事故データ!$AQ$4:$AQ$364=$AF221)*(事故データ!$AH$4:$AH$364=BA$192)*(事故データ!$AX$4:$AX$364=1)*(事故データ!$V$4:$V$364=1))</f>
        <v>0</v>
      </c>
      <c r="BF221" s="872">
        <f>SUMPRODUCT((事故データ!$AQ$4:$AQ$364=$AF221)*(事故データ!$AH$4:$AH$364=BF$192)*(事故データ!$V$4:$V$364=1))</f>
        <v>0</v>
      </c>
      <c r="BG221" s="873">
        <f>SUMPRODUCT((事故データ!$AQ$4:$AQ$364=$AF221)*(事故データ!$AH$4:$AH$364=BF$192)*(事故データ!$AK$4:$AK$364=1)*(事故データ!$V$4:$V$364=1))</f>
        <v>0</v>
      </c>
      <c r="BH221" s="874">
        <f>SUMPRODUCT((事故データ!$AQ$4:$AQ$364=$AF221)*(事故データ!$AH$4:$AH$364=BF$192)*(事故データ!$AK$4:$AK$364=2)*(事故データ!$V$4:$V$364=1))</f>
        <v>0</v>
      </c>
      <c r="BI221" s="875">
        <f>SUMPRODUCT((事故データ!$AQ$4:$AQ$364=$AF221)*(事故データ!$AH$4:$AH$364=BF$192)*(事故データ!$AW$4:$AW$364=1)*(事故データ!$V$4:$V$364=1))</f>
        <v>0</v>
      </c>
      <c r="BJ221" s="876">
        <f>SUMPRODUCT((事故データ!$AQ$4:$AQ$364=$AF221)*(事故データ!$AH$4:$AH$364=BF$192)*(事故データ!$AX$4:$AX$364=1)*(事故データ!$V$4:$V$364=1))</f>
        <v>0</v>
      </c>
      <c r="BK221" s="872">
        <f>SUMPRODUCT((事故データ!$AQ$4:$AQ$364=$AF221)*(事故データ!$AH$4:$AH$364=BK$192)*(事故データ!$V$4:$V$364=1))</f>
        <v>0</v>
      </c>
      <c r="BL221" s="873">
        <f>SUMPRODUCT((事故データ!$AQ$4:$AQ$364=$AF221)*(事故データ!$AH$4:$AH$364=BK$192)*(事故データ!$AK$4:$AK$364=1)*(事故データ!$V$4:$V$364=1))</f>
        <v>0</v>
      </c>
      <c r="BM221" s="874">
        <f>SUMPRODUCT((事故データ!$AQ$4:$AQ$364=$AF221)*(事故データ!$AH$4:$AH$364=BK$192)*(事故データ!$AK$4:$AK$364=2)*(事故データ!$V$4:$V$364=1))</f>
        <v>0</v>
      </c>
      <c r="BN221" s="875">
        <f>SUMPRODUCT((事故データ!$AQ$4:$AQ$364=$AF221)*(事故データ!$AH$4:$AH$364=BK$192)*(事故データ!$AW$4:$AW$364=1)*(事故データ!$V$4:$V$364=1))</f>
        <v>0</v>
      </c>
      <c r="BO221" s="876">
        <f>SUMPRODUCT((事故データ!$AQ$4:$AQ$364=$AF221)*(事故データ!$AH$4:$AH$364=BK$192)*(事故データ!$AX$4:$AX$364=1)*(事故データ!$V$4:$V$364=1))</f>
        <v>0</v>
      </c>
      <c r="BP221" s="872">
        <f>SUMPRODUCT((事故データ!$AQ$4:$AQ$364=$AF221)*(事故データ!$AH$4:$AH$364=BP$192)*(事故データ!$V$4:$V$364=1))</f>
        <v>0</v>
      </c>
      <c r="BQ221" s="873">
        <f>SUMPRODUCT((事故データ!$AQ$4:$AQ$364=$AF221)*(事故データ!$AH$4:$AH$364=BP$192)*(事故データ!$AK$4:$AK$364=1)*(事故データ!$V$4:$V$364=1))</f>
        <v>0</v>
      </c>
      <c r="BR221" s="874">
        <f>SUMPRODUCT((事故データ!$AQ$4:$AQ$364=$AF221)*(事故データ!$AH$4:$AH$364=BP$192)*(事故データ!$AK$4:$AK$364=2)*(事故データ!$V$4:$V$364=1))</f>
        <v>0</v>
      </c>
      <c r="BS221" s="875">
        <f>SUMPRODUCT((事故データ!$AQ$4:$AQ$364=$AF221)*(事故データ!$AH$4:$AH$364=BP$192)*(事故データ!$AW$4:$AW$364=1)*(事故データ!$V$4:$V$364=1))</f>
        <v>0</v>
      </c>
      <c r="BT221" s="876">
        <f>SUMPRODUCT((事故データ!$AQ$4:$AQ$364=$AF221)*(事故データ!$AH$4:$AH$364=BP$192)*(事故データ!$AX$4:$AX$364=1)*(事故データ!$V$4:$V$364=1))</f>
        <v>0</v>
      </c>
      <c r="BU221" s="872">
        <f>SUMPRODUCT((事故データ!$AQ$4:$AQ$364=$AF221)*(事故データ!$AH$4:$AH$364=BU$192)*(事故データ!$V$4:$V$364=1))</f>
        <v>0</v>
      </c>
      <c r="BV221" s="873">
        <f>SUMPRODUCT((事故データ!$AQ$4:$AQ$364=$AF221)*(事故データ!$AH$4:$AH$364=BU$192)*(事故データ!$AK$4:$AK$364=1)*(事故データ!$V$4:$V$364=1))</f>
        <v>0</v>
      </c>
      <c r="BW221" s="874">
        <f>SUMPRODUCT((事故データ!$AQ$4:$AQ$364=$AF221)*(事故データ!$AH$4:$AH$364=BU$192)*(事故データ!$AK$4:$AK$364=2)*(事故データ!$V$4:$V$364=1))</f>
        <v>0</v>
      </c>
      <c r="BX221" s="875">
        <f>SUMPRODUCT((事故データ!$AQ$4:$AQ$364=$AF221)*(事故データ!$AH$4:$AH$364=BU$192)*(事故データ!$AW$4:$AW$364=1)*(事故データ!$V$4:$V$364=1))</f>
        <v>0</v>
      </c>
      <c r="BY221" s="876">
        <f>SUMPRODUCT((事故データ!$AQ$4:$AQ$364=$AF221)*(事故データ!$AH$4:$AH$364=BU$192)*(事故データ!$AX$4:$AX$364=1)*(事故データ!$V$4:$V$364=1))</f>
        <v>0</v>
      </c>
      <c r="BZ221" s="882"/>
      <c r="CM221" s="515"/>
      <c r="CN221" s="515"/>
      <c r="CO221" s="515"/>
      <c r="CP221" s="515"/>
    </row>
    <row r="222" spans="1:94">
      <c r="A222" s="325"/>
      <c r="B222" s="590">
        <v>29</v>
      </c>
      <c r="C222" s="355" t="str">
        <f>項目入力!M38</f>
        <v>切り返し(前進)</v>
      </c>
      <c r="D222" s="536">
        <f t="shared" si="46"/>
        <v>1</v>
      </c>
      <c r="E222" s="746">
        <f>SUMPRODUCT((事故データ!$AQ$4:$AQ$364=$C222)*(事故データ!$AH$4:$AH$364=E$192)*(事故データ!$V$4:$V$364=1))</f>
        <v>0</v>
      </c>
      <c r="F222" s="747">
        <f>SUMPRODUCT((事故データ!$AQ$4:$AQ$364=$C222)*(事故データ!$AH$4:$AH$364=F$192)*(事故データ!$V$4:$V$364=1))</f>
        <v>0</v>
      </c>
      <c r="G222" s="747">
        <f>SUMPRODUCT((事故データ!$AQ$4:$AQ$364=$C222)*(事故データ!$AH$4:$AH$364=G$192)*(事故データ!$V$4:$V$364=1))</f>
        <v>0</v>
      </c>
      <c r="H222" s="747">
        <f>SUMPRODUCT((事故データ!$AQ$4:$AQ$364=$C222)*(事故データ!$AH$4:$AH$364=H$192)*(事故データ!$V$4:$V$364=1))</f>
        <v>0</v>
      </c>
      <c r="I222" s="808">
        <f>SUMPRODUCT((事故データ!$AQ$4:$AQ$364=$C222)*(事故データ!$AH$4:$AH$364=I$192)*(事故データ!$V$4:$V$364=1))</f>
        <v>1</v>
      </c>
      <c r="J222" s="808">
        <f>SUMPRODUCT((事故データ!$AQ$4:$AQ$364=$C222)*(事故データ!$AH$4:$AH$364=J$192)*(事故データ!$V$4:$V$364=1))</f>
        <v>0</v>
      </c>
      <c r="K222" s="808">
        <f>SUMPRODUCT((事故データ!$AQ$4:$AQ$364=$C222)*(事故データ!$AH$4:$AH$364=K$192)*(事故データ!$V$4:$V$364=1))</f>
        <v>0</v>
      </c>
      <c r="L222" s="748">
        <f>SUMPRODUCT((事故データ!$AQ$4:$AQ$364=$C222)*(事故データ!$AH$4:$AH$364=L$192)*(事故データ!$V$4:$V$364=1))</f>
        <v>0</v>
      </c>
      <c r="M222" s="882">
        <f>SUMPRODUCT((事故データ!$AQ$4:$AQ$364=$C222)*(事故データ!$AW$4:$AW$364=1)*(事故データ!$V$4:$V$364=1))</f>
        <v>1</v>
      </c>
      <c r="AE222" s="590">
        <v>28</v>
      </c>
      <c r="AF222" s="355" t="str">
        <f>項目入力!M37</f>
        <v>切り返し(バック)</v>
      </c>
      <c r="AG222" s="536">
        <f>SUMPRODUCT((事故データ!$AQ$4:$AQ$364=$AF222)*(事故データ!$V$4:$V$364=1))</f>
        <v>2</v>
      </c>
      <c r="AH222" s="900">
        <f t="shared" si="56"/>
        <v>1</v>
      </c>
      <c r="AI222" s="900">
        <f t="shared" si="57"/>
        <v>1</v>
      </c>
      <c r="AJ222" s="871">
        <f t="shared" si="58"/>
        <v>0</v>
      </c>
      <c r="AK222" s="537">
        <f t="shared" si="59"/>
        <v>0</v>
      </c>
      <c r="AL222" s="872">
        <f>SUMPRODUCT((事故データ!$AQ$4:$AQ$364=$AF222)*(事故データ!$AH$4:$AH$364=AL$192)*(事故データ!$V$4:$V$364=1))</f>
        <v>1</v>
      </c>
      <c r="AM222" s="901">
        <f>SUMPRODUCT((事故データ!$AQ$4:$AQ$364=$AF222)*(事故データ!$AH$4:$AH$364=AL$192)*(事故データ!$AK$4:$AK$364=1)*(事故データ!$V$4:$V$364=1))</f>
        <v>0</v>
      </c>
      <c r="AN222" s="900">
        <f>SUMPRODUCT((事故データ!$AQ$4:$AQ$364=$AF222)*(事故データ!$AH$4:$AH$364=AL$192)*(事故データ!$AK$4:$AK$364=2)*(事故データ!$V$4:$V$364=1))</f>
        <v>1</v>
      </c>
      <c r="AO222" s="871">
        <f>SUMPRODUCT((事故データ!$AQ$4:$AQ$364=$AF222)*(事故データ!$AH$4:$AH$364=AL$192)*(事故データ!$AW$4:$AW$364=1)*(事故データ!$V$4:$V$364=1))</f>
        <v>0</v>
      </c>
      <c r="AP222" s="537">
        <f>SUMPRODUCT((事故データ!$AQ$4:$AQ$364=$AF222)*(事故データ!$AH$4:$AH$364=AL$192)*(事故データ!$AX$4:$AX$364=1)*(事故データ!$V$4:$V$364=1))</f>
        <v>0</v>
      </c>
      <c r="AQ222" s="872">
        <f>SUMPRODUCT((事故データ!$AQ$4:$AQ$364=$AF222)*(事故データ!$AH$4:$AH$364=AQ$192)*(事故データ!$V$4:$V$364=1))</f>
        <v>1</v>
      </c>
      <c r="AR222" s="901">
        <f>SUMPRODUCT((事故データ!$AQ$4:$AQ$364=$AF222)*(事故データ!$AH$4:$AH$364=AQ$192)*(事故データ!$AK$4:$AK$364=1)*(事故データ!$V$4:$V$364=1))</f>
        <v>1</v>
      </c>
      <c r="AS222" s="900">
        <f>SUMPRODUCT((事故データ!$AQ$4:$AQ$364=$AF222)*(事故データ!$AH$4:$AH$364=AQ$192)*(事故データ!$AK$4:$AK$364=2)*(事故データ!$V$4:$V$364=1))</f>
        <v>0</v>
      </c>
      <c r="AT222" s="871">
        <f>SUMPRODUCT((事故データ!$AQ$4:$AQ$364=$AF222)*(事故データ!$AH$4:$AH$364=AQ$192)*(事故データ!$AW$4:$AW$364=1)*(事故データ!$V$4:$V$364=1))</f>
        <v>0</v>
      </c>
      <c r="AU222" s="537">
        <f>SUMPRODUCT((事故データ!$AQ$4:$AQ$364=$AF222)*(事故データ!$AH$4:$AH$364=AQ$192)*(事故データ!$AX$4:$AX$364=1)*(事故データ!$V$4:$V$364=1))</f>
        <v>0</v>
      </c>
      <c r="AV222" s="536">
        <f>SUMPRODUCT((事故データ!$AQ$4:$AQ$364=$AF222)*(事故データ!$AH$4:$AH$364=AV$192)*(事故データ!$V$4:$V$364=1))</f>
        <v>0</v>
      </c>
      <c r="AW222" s="900">
        <f>SUMPRODUCT((事故データ!$AQ$4:$AQ$364=$AF222)*(事故データ!$AH$4:$AH$364=AV$192)*(事故データ!$AK$4:$AK$364=1)*(事故データ!$V$4:$V$364=1))</f>
        <v>0</v>
      </c>
      <c r="AX222" s="900">
        <f>SUMPRODUCT((事故データ!$AQ$4:$AQ$364=$AF222)*(事故データ!$AH$4:$AH$364=AV$192)*(事故データ!$AK$4:$AK$364=2)*(事故データ!$V$4:$V$364=1))</f>
        <v>0</v>
      </c>
      <c r="AY222" s="871">
        <f>SUMPRODUCT((事故データ!$AQ$4:$AQ$364=$AF222)*(事故データ!$AH$4:$AH$364=AV$192)*(事故データ!$AW$4:$AW$364=1)*(事故データ!$V$4:$V$364=1))</f>
        <v>0</v>
      </c>
      <c r="AZ222" s="537">
        <f>SUMPRODUCT((事故データ!$AQ$4:$AQ$364=$AF222)*(事故データ!$AH$4:$AH$364=AV$192)*(事故データ!$AX$4:$AX$364=1)*(事故データ!$V$4:$V$364=1))</f>
        <v>0</v>
      </c>
      <c r="BA222" s="872">
        <f>SUMPRODUCT((事故データ!$AQ$4:$AQ$364=$AF222)*(事故データ!$AH$4:$AH$364=BA$192)*(事故データ!$V$4:$V$364=1))</f>
        <v>0</v>
      </c>
      <c r="BB222" s="901">
        <f>SUMPRODUCT((事故データ!$AQ$4:$AQ$364=$AF222)*(事故データ!$AH$4:$AH$364=BA$192)*(事故データ!$AK$4:$AK$364=1)*(事故データ!$V$4:$V$364=1))</f>
        <v>0</v>
      </c>
      <c r="BC222" s="900">
        <f>SUMPRODUCT((事故データ!$AQ$4:$AQ$364=$AF222)*(事故データ!$AH$4:$AH$364=BA$192)*(事故データ!$AK$4:$AK$364=2)*(事故データ!$V$4:$V$364=1))</f>
        <v>0</v>
      </c>
      <c r="BD222" s="871">
        <f>SUMPRODUCT((事故データ!$AQ$4:$AQ$364=$AF222)*(事故データ!$AH$4:$AH$364=BA$192)*(事故データ!$AW$4:$AW$364=1)*(事故データ!$V$4:$V$364=1))</f>
        <v>0</v>
      </c>
      <c r="BE222" s="537">
        <f>SUMPRODUCT((事故データ!$AQ$4:$AQ$364=$AF222)*(事故データ!$AH$4:$AH$364=BA$192)*(事故データ!$AX$4:$AX$364=1)*(事故データ!$V$4:$V$364=1))</f>
        <v>0</v>
      </c>
      <c r="BF222" s="872">
        <f>SUMPRODUCT((事故データ!$AQ$4:$AQ$364=$AF222)*(事故データ!$AH$4:$AH$364=BF$192)*(事故データ!$V$4:$V$364=1))</f>
        <v>0</v>
      </c>
      <c r="BG222" s="901">
        <f>SUMPRODUCT((事故データ!$AQ$4:$AQ$364=$AF222)*(事故データ!$AH$4:$AH$364=BF$192)*(事故データ!$AK$4:$AK$364=1)*(事故データ!$V$4:$V$364=1))</f>
        <v>0</v>
      </c>
      <c r="BH222" s="877">
        <f>SUMPRODUCT((事故データ!$AQ$4:$AQ$364=$AF222)*(事故データ!$AH$4:$AH$364=BF$192)*(事故データ!$AK$4:$AK$364=2)*(事故データ!$V$4:$V$364=1))</f>
        <v>0</v>
      </c>
      <c r="BI222" s="875">
        <f>SUMPRODUCT((事故データ!$AQ$4:$AQ$364=$AF222)*(事故データ!$AH$4:$AH$364=BF$192)*(事故データ!$AW$4:$AW$364=1)*(事故データ!$V$4:$V$364=1))</f>
        <v>0</v>
      </c>
      <c r="BJ222" s="876">
        <f>SUMPRODUCT((事故データ!$AQ$4:$AQ$364=$AF222)*(事故データ!$AH$4:$AH$364=BF$192)*(事故データ!$AX$4:$AX$364=1)*(事故データ!$V$4:$V$364=1))</f>
        <v>0</v>
      </c>
      <c r="BK222" s="872">
        <f>SUMPRODUCT((事故データ!$AQ$4:$AQ$364=$AF222)*(事故データ!$AH$4:$AH$364=BK$192)*(事故データ!$V$4:$V$364=1))</f>
        <v>0</v>
      </c>
      <c r="BL222" s="901">
        <f>SUMPRODUCT((事故データ!$AQ$4:$AQ$364=$AF222)*(事故データ!$AH$4:$AH$364=BK$192)*(事故データ!$AK$4:$AK$364=1)*(事故データ!$V$4:$V$364=1))</f>
        <v>0</v>
      </c>
      <c r="BM222" s="877">
        <f>SUMPRODUCT((事故データ!$AQ$4:$AQ$364=$AF222)*(事故データ!$AH$4:$AH$364=BK$192)*(事故データ!$AK$4:$AK$364=2)*(事故データ!$V$4:$V$364=1))</f>
        <v>0</v>
      </c>
      <c r="BN222" s="875">
        <f>SUMPRODUCT((事故データ!$AQ$4:$AQ$364=$AF222)*(事故データ!$AH$4:$AH$364=BK$192)*(事故データ!$AW$4:$AW$364=1)*(事故データ!$V$4:$V$364=1))</f>
        <v>0</v>
      </c>
      <c r="BO222" s="876">
        <f>SUMPRODUCT((事故データ!$AQ$4:$AQ$364=$AF222)*(事故データ!$AH$4:$AH$364=BK$192)*(事故データ!$AX$4:$AX$364=1)*(事故データ!$V$4:$V$364=1))</f>
        <v>0</v>
      </c>
      <c r="BP222" s="872">
        <f>SUMPRODUCT((事故データ!$AQ$4:$AQ$364=$AF222)*(事故データ!$AH$4:$AH$364=BP$192)*(事故データ!$V$4:$V$364=1))</f>
        <v>0</v>
      </c>
      <c r="BQ222" s="901">
        <f>SUMPRODUCT((事故データ!$AQ$4:$AQ$364=$AF222)*(事故データ!$AH$4:$AH$364=BP$192)*(事故データ!$AK$4:$AK$364=1)*(事故データ!$V$4:$V$364=1))</f>
        <v>0</v>
      </c>
      <c r="BR222" s="877">
        <f>SUMPRODUCT((事故データ!$AQ$4:$AQ$364=$AF222)*(事故データ!$AH$4:$AH$364=BP$192)*(事故データ!$AK$4:$AK$364=2)*(事故データ!$V$4:$V$364=1))</f>
        <v>0</v>
      </c>
      <c r="BS222" s="875">
        <f>SUMPRODUCT((事故データ!$AQ$4:$AQ$364=$AF222)*(事故データ!$AH$4:$AH$364=BP$192)*(事故データ!$AW$4:$AW$364=1)*(事故データ!$V$4:$V$364=1))</f>
        <v>0</v>
      </c>
      <c r="BT222" s="876">
        <f>SUMPRODUCT((事故データ!$AQ$4:$AQ$364=$AF222)*(事故データ!$AH$4:$AH$364=BP$192)*(事故データ!$AX$4:$AX$364=1)*(事故データ!$V$4:$V$364=1))</f>
        <v>0</v>
      </c>
      <c r="BU222" s="872">
        <f>SUMPRODUCT((事故データ!$AQ$4:$AQ$364=$AF222)*(事故データ!$AH$4:$AH$364=BU$192)*(事故データ!$V$4:$V$364=1))</f>
        <v>0</v>
      </c>
      <c r="BV222" s="901">
        <f>SUMPRODUCT((事故データ!$AQ$4:$AQ$364=$AF222)*(事故データ!$AH$4:$AH$364=BU$192)*(事故データ!$AK$4:$AK$364=1)*(事故データ!$V$4:$V$364=1))</f>
        <v>0</v>
      </c>
      <c r="BW222" s="877">
        <f>SUMPRODUCT((事故データ!$AQ$4:$AQ$364=$AF222)*(事故データ!$AH$4:$AH$364=BU$192)*(事故データ!$AK$4:$AK$364=2)*(事故データ!$V$4:$V$364=1))</f>
        <v>0</v>
      </c>
      <c r="BX222" s="875">
        <f>SUMPRODUCT((事故データ!$AQ$4:$AQ$364=$AF222)*(事故データ!$AH$4:$AH$364=BU$192)*(事故データ!$AW$4:$AW$364=1)*(事故データ!$V$4:$V$364=1))</f>
        <v>0</v>
      </c>
      <c r="BY222" s="876">
        <f>SUMPRODUCT((事故データ!$AQ$4:$AQ$364=$AF222)*(事故データ!$AH$4:$AH$364=BU$192)*(事故データ!$AX$4:$AX$364=1)*(事故データ!$V$4:$V$364=1))</f>
        <v>0</v>
      </c>
      <c r="BZ222" s="882"/>
      <c r="CM222" s="515"/>
      <c r="CN222" s="515"/>
      <c r="CO222" s="515"/>
      <c r="CP222" s="515"/>
    </row>
    <row r="223" spans="1:94">
      <c r="A223" s="325"/>
      <c r="B223" s="590">
        <v>30</v>
      </c>
      <c r="C223" s="355" t="str">
        <f>項目入力!M39</f>
        <v>車庫入・着車時(バック)</v>
      </c>
      <c r="D223" s="536">
        <f t="shared" si="46"/>
        <v>1</v>
      </c>
      <c r="E223" s="746">
        <f>SUMPRODUCT((事故データ!$AQ$4:$AQ$364=$C223)*(事故データ!$AH$4:$AH$364=E$192)*(事故データ!$V$4:$V$364=1))</f>
        <v>0</v>
      </c>
      <c r="F223" s="747">
        <f>SUMPRODUCT((事故データ!$AQ$4:$AQ$364=$C223)*(事故データ!$AH$4:$AH$364=F$192)*(事故データ!$V$4:$V$364=1))</f>
        <v>0</v>
      </c>
      <c r="G223" s="747">
        <f>SUMPRODUCT((事故データ!$AQ$4:$AQ$364=$C223)*(事故データ!$AH$4:$AH$364=G$192)*(事故データ!$V$4:$V$364=1))</f>
        <v>0</v>
      </c>
      <c r="H223" s="747">
        <f>SUMPRODUCT((事故データ!$AQ$4:$AQ$364=$C223)*(事故データ!$AH$4:$AH$364=H$192)*(事故データ!$V$4:$V$364=1))</f>
        <v>1</v>
      </c>
      <c r="I223" s="808">
        <f>SUMPRODUCT((事故データ!$AQ$4:$AQ$364=$C223)*(事故データ!$AH$4:$AH$364=I$192)*(事故データ!$V$4:$V$364=1))</f>
        <v>0</v>
      </c>
      <c r="J223" s="808">
        <f>SUMPRODUCT((事故データ!$AQ$4:$AQ$364=$C223)*(事故データ!$AH$4:$AH$364=J$192)*(事故データ!$V$4:$V$364=1))</f>
        <v>0</v>
      </c>
      <c r="K223" s="808">
        <f>SUMPRODUCT((事故データ!$AQ$4:$AQ$364=$C223)*(事故データ!$AH$4:$AH$364=K$192)*(事故データ!$V$4:$V$364=1))</f>
        <v>0</v>
      </c>
      <c r="L223" s="748">
        <f>SUMPRODUCT((事故データ!$AQ$4:$AQ$364=$C223)*(事故データ!$AH$4:$AH$364=L$192)*(事故データ!$V$4:$V$364=1))</f>
        <v>0</v>
      </c>
      <c r="M223" s="882">
        <f>SUMPRODUCT((事故データ!$AQ$4:$AQ$364=$C223)*(事故データ!$AW$4:$AW$364=1)*(事故データ!$V$4:$V$364=1))</f>
        <v>0</v>
      </c>
      <c r="AE223" s="590">
        <v>29</v>
      </c>
      <c r="AF223" s="355" t="str">
        <f>項目入力!M38</f>
        <v>切り返し(前進)</v>
      </c>
      <c r="AG223" s="536">
        <f>SUMPRODUCT((事故データ!$AQ$4:$AQ$364=$AF223)*(事故データ!$V$4:$V$364=1))</f>
        <v>1</v>
      </c>
      <c r="AH223" s="870">
        <f t="shared" si="56"/>
        <v>1</v>
      </c>
      <c r="AI223" s="870">
        <f t="shared" si="57"/>
        <v>0</v>
      </c>
      <c r="AJ223" s="871">
        <f t="shared" si="58"/>
        <v>1</v>
      </c>
      <c r="AK223" s="537">
        <f t="shared" si="59"/>
        <v>0</v>
      </c>
      <c r="AL223" s="872">
        <f>SUMPRODUCT((事故データ!$AQ$4:$AQ$364=$AF223)*(事故データ!$AH$4:$AH$364=AL$192)*(事故データ!$V$4:$V$364=1))</f>
        <v>0</v>
      </c>
      <c r="AM223" s="873">
        <f>SUMPRODUCT((事故データ!$AQ$4:$AQ$364=$AF223)*(事故データ!$AH$4:$AH$364=AL$192)*(事故データ!$AK$4:$AK$364=1)*(事故データ!$V$4:$V$364=1))</f>
        <v>0</v>
      </c>
      <c r="AN223" s="870">
        <f>SUMPRODUCT((事故データ!$AQ$4:$AQ$364=$AF223)*(事故データ!$AH$4:$AH$364=AL$192)*(事故データ!$AK$4:$AK$364=2)*(事故データ!$V$4:$V$364=1))</f>
        <v>0</v>
      </c>
      <c r="AO223" s="871">
        <f>SUMPRODUCT((事故データ!$AQ$4:$AQ$364=$AF223)*(事故データ!$AH$4:$AH$364=AL$192)*(事故データ!$AW$4:$AW$364=1)*(事故データ!$V$4:$V$364=1))</f>
        <v>0</v>
      </c>
      <c r="AP223" s="537">
        <f>SUMPRODUCT((事故データ!$AQ$4:$AQ$364=$AF223)*(事故データ!$AH$4:$AH$364=AL$192)*(事故データ!$AX$4:$AX$364=1)*(事故データ!$V$4:$V$364=1))</f>
        <v>0</v>
      </c>
      <c r="AQ223" s="872">
        <f>SUMPRODUCT((事故データ!$AQ$4:$AQ$364=$AF223)*(事故データ!$AH$4:$AH$364=AQ$192)*(事故データ!$V$4:$V$364=1))</f>
        <v>0</v>
      </c>
      <c r="AR223" s="873">
        <f>SUMPRODUCT((事故データ!$AQ$4:$AQ$364=$AF223)*(事故データ!$AH$4:$AH$364=AQ$192)*(事故データ!$AK$4:$AK$364=1)*(事故データ!$V$4:$V$364=1))</f>
        <v>0</v>
      </c>
      <c r="AS223" s="870">
        <f>SUMPRODUCT((事故データ!$AQ$4:$AQ$364=$AF223)*(事故データ!$AH$4:$AH$364=AQ$192)*(事故データ!$AK$4:$AK$364=2)*(事故データ!$V$4:$V$364=1))</f>
        <v>0</v>
      </c>
      <c r="AT223" s="871">
        <f>SUMPRODUCT((事故データ!$AQ$4:$AQ$364=$AF223)*(事故データ!$AH$4:$AH$364=AQ$192)*(事故データ!$AW$4:$AW$364=1)*(事故データ!$V$4:$V$364=1))</f>
        <v>0</v>
      </c>
      <c r="AU223" s="537">
        <f>SUMPRODUCT((事故データ!$AQ$4:$AQ$364=$AF223)*(事故データ!$AH$4:$AH$364=AQ$192)*(事故データ!$AX$4:$AX$364=1)*(事故データ!$V$4:$V$364=1))</f>
        <v>0</v>
      </c>
      <c r="AV223" s="536">
        <f>SUMPRODUCT((事故データ!$AQ$4:$AQ$364=$AF223)*(事故データ!$AH$4:$AH$364=AV$192)*(事故データ!$V$4:$V$364=1))</f>
        <v>0</v>
      </c>
      <c r="AW223" s="870">
        <f>SUMPRODUCT((事故データ!$AQ$4:$AQ$364=$AF223)*(事故データ!$AH$4:$AH$364=AV$192)*(事故データ!$AK$4:$AK$364=1)*(事故データ!$V$4:$V$364=1))</f>
        <v>0</v>
      </c>
      <c r="AX223" s="870">
        <f>SUMPRODUCT((事故データ!$AQ$4:$AQ$364=$AF223)*(事故データ!$AH$4:$AH$364=AV$192)*(事故データ!$AK$4:$AK$364=2)*(事故データ!$V$4:$V$364=1))</f>
        <v>0</v>
      </c>
      <c r="AY223" s="871">
        <f>SUMPRODUCT((事故データ!$AQ$4:$AQ$364=$AF223)*(事故データ!$AH$4:$AH$364=AV$192)*(事故データ!$AW$4:$AW$364=1)*(事故データ!$V$4:$V$364=1))</f>
        <v>0</v>
      </c>
      <c r="AZ223" s="537">
        <f>SUMPRODUCT((事故データ!$AQ$4:$AQ$364=$AF223)*(事故データ!$AH$4:$AH$364=AV$192)*(事故データ!$AX$4:$AX$364=1)*(事故データ!$V$4:$V$364=1))</f>
        <v>0</v>
      </c>
      <c r="BA223" s="872">
        <f>SUMPRODUCT((事故データ!$AQ$4:$AQ$364=$AF223)*(事故データ!$AH$4:$AH$364=BA$192)*(事故データ!$V$4:$V$364=1))</f>
        <v>0</v>
      </c>
      <c r="BB223" s="873">
        <f>SUMPRODUCT((事故データ!$AQ$4:$AQ$364=$AF223)*(事故データ!$AH$4:$AH$364=BA$192)*(事故データ!$AK$4:$AK$364=1)*(事故データ!$V$4:$V$364=1))</f>
        <v>0</v>
      </c>
      <c r="BC223" s="870">
        <f>SUMPRODUCT((事故データ!$AQ$4:$AQ$364=$AF223)*(事故データ!$AH$4:$AH$364=BA$192)*(事故データ!$AK$4:$AK$364=2)*(事故データ!$V$4:$V$364=1))</f>
        <v>0</v>
      </c>
      <c r="BD223" s="871">
        <f>SUMPRODUCT((事故データ!$AQ$4:$AQ$364=$AF223)*(事故データ!$AH$4:$AH$364=BA$192)*(事故データ!$AW$4:$AW$364=1)*(事故データ!$V$4:$V$364=1))</f>
        <v>0</v>
      </c>
      <c r="BE223" s="537">
        <f>SUMPRODUCT((事故データ!$AQ$4:$AQ$364=$AF223)*(事故データ!$AH$4:$AH$364=BA$192)*(事故データ!$AX$4:$AX$364=1)*(事故データ!$V$4:$V$364=1))</f>
        <v>0</v>
      </c>
      <c r="BF223" s="872">
        <f>SUMPRODUCT((事故データ!$AQ$4:$AQ$364=$AF223)*(事故データ!$AH$4:$AH$364=BF$192)*(事故データ!$V$4:$V$364=1))</f>
        <v>1</v>
      </c>
      <c r="BG223" s="873">
        <f>SUMPRODUCT((事故データ!$AQ$4:$AQ$364=$AF223)*(事故データ!$AH$4:$AH$364=BF$192)*(事故データ!$AK$4:$AK$364=1)*(事故データ!$V$4:$V$364=1))</f>
        <v>1</v>
      </c>
      <c r="BH223" s="874">
        <f>SUMPRODUCT((事故データ!$AQ$4:$AQ$364=$AF223)*(事故データ!$AH$4:$AH$364=BF$192)*(事故データ!$AK$4:$AK$364=2)*(事故データ!$V$4:$V$364=1))</f>
        <v>0</v>
      </c>
      <c r="BI223" s="875">
        <f>SUMPRODUCT((事故データ!$AQ$4:$AQ$364=$AF223)*(事故データ!$AH$4:$AH$364=BF$192)*(事故データ!$AW$4:$AW$364=1)*(事故データ!$V$4:$V$364=1))</f>
        <v>1</v>
      </c>
      <c r="BJ223" s="876">
        <f>SUMPRODUCT((事故データ!$AQ$4:$AQ$364=$AF223)*(事故データ!$AH$4:$AH$364=BF$192)*(事故データ!$AX$4:$AX$364=1)*(事故データ!$V$4:$V$364=1))</f>
        <v>0</v>
      </c>
      <c r="BK223" s="872">
        <f>SUMPRODUCT((事故データ!$AQ$4:$AQ$364=$AF223)*(事故データ!$AH$4:$AH$364=BK$192)*(事故データ!$V$4:$V$364=1))</f>
        <v>0</v>
      </c>
      <c r="BL223" s="873">
        <f>SUMPRODUCT((事故データ!$AQ$4:$AQ$364=$AF223)*(事故データ!$AH$4:$AH$364=BK$192)*(事故データ!$AK$4:$AK$364=1)*(事故データ!$V$4:$V$364=1))</f>
        <v>0</v>
      </c>
      <c r="BM223" s="874">
        <f>SUMPRODUCT((事故データ!$AQ$4:$AQ$364=$AF223)*(事故データ!$AH$4:$AH$364=BK$192)*(事故データ!$AK$4:$AK$364=2)*(事故データ!$V$4:$V$364=1))</f>
        <v>0</v>
      </c>
      <c r="BN223" s="875">
        <f>SUMPRODUCT((事故データ!$AQ$4:$AQ$364=$AF223)*(事故データ!$AH$4:$AH$364=BK$192)*(事故データ!$AW$4:$AW$364=1)*(事故データ!$V$4:$V$364=1))</f>
        <v>0</v>
      </c>
      <c r="BO223" s="876">
        <f>SUMPRODUCT((事故データ!$AQ$4:$AQ$364=$AF223)*(事故データ!$AH$4:$AH$364=BK$192)*(事故データ!$AX$4:$AX$364=1)*(事故データ!$V$4:$V$364=1))</f>
        <v>0</v>
      </c>
      <c r="BP223" s="872">
        <f>SUMPRODUCT((事故データ!$AQ$4:$AQ$364=$AF223)*(事故データ!$AH$4:$AH$364=BP$192)*(事故データ!$V$4:$V$364=1))</f>
        <v>0</v>
      </c>
      <c r="BQ223" s="873">
        <f>SUMPRODUCT((事故データ!$AQ$4:$AQ$364=$AF223)*(事故データ!$AH$4:$AH$364=BP$192)*(事故データ!$AK$4:$AK$364=1)*(事故データ!$V$4:$V$364=1))</f>
        <v>0</v>
      </c>
      <c r="BR223" s="874">
        <f>SUMPRODUCT((事故データ!$AQ$4:$AQ$364=$AF223)*(事故データ!$AH$4:$AH$364=BP$192)*(事故データ!$AK$4:$AK$364=2)*(事故データ!$V$4:$V$364=1))</f>
        <v>0</v>
      </c>
      <c r="BS223" s="875">
        <f>SUMPRODUCT((事故データ!$AQ$4:$AQ$364=$AF223)*(事故データ!$AH$4:$AH$364=BP$192)*(事故データ!$AW$4:$AW$364=1)*(事故データ!$V$4:$V$364=1))</f>
        <v>0</v>
      </c>
      <c r="BT223" s="876">
        <f>SUMPRODUCT((事故データ!$AQ$4:$AQ$364=$AF223)*(事故データ!$AH$4:$AH$364=BP$192)*(事故データ!$AX$4:$AX$364=1)*(事故データ!$V$4:$V$364=1))</f>
        <v>0</v>
      </c>
      <c r="BU223" s="872">
        <f>SUMPRODUCT((事故データ!$AQ$4:$AQ$364=$AF223)*(事故データ!$AH$4:$AH$364=BU$192)*(事故データ!$V$4:$V$364=1))</f>
        <v>0</v>
      </c>
      <c r="BV223" s="873">
        <f>SUMPRODUCT((事故データ!$AQ$4:$AQ$364=$AF223)*(事故データ!$AH$4:$AH$364=BU$192)*(事故データ!$AK$4:$AK$364=1)*(事故データ!$V$4:$V$364=1))</f>
        <v>0</v>
      </c>
      <c r="BW223" s="874">
        <f>SUMPRODUCT((事故データ!$AQ$4:$AQ$364=$AF223)*(事故データ!$AH$4:$AH$364=BU$192)*(事故データ!$AK$4:$AK$364=2)*(事故データ!$V$4:$V$364=1))</f>
        <v>0</v>
      </c>
      <c r="BX223" s="875">
        <f>SUMPRODUCT((事故データ!$AQ$4:$AQ$364=$AF223)*(事故データ!$AH$4:$AH$364=BU$192)*(事故データ!$AW$4:$AW$364=1)*(事故データ!$V$4:$V$364=1))</f>
        <v>0</v>
      </c>
      <c r="BY223" s="876">
        <f>SUMPRODUCT((事故データ!$AQ$4:$AQ$364=$AF223)*(事故データ!$AH$4:$AH$364=BU$192)*(事故データ!$AX$4:$AX$364=1)*(事故データ!$V$4:$V$364=1))</f>
        <v>0</v>
      </c>
      <c r="BZ223" s="882"/>
      <c r="CM223" s="515"/>
      <c r="CN223" s="515"/>
      <c r="CO223" s="515"/>
      <c r="CP223" s="515"/>
    </row>
    <row r="224" spans="1:94">
      <c r="A224" s="325"/>
      <c r="B224" s="590">
        <v>31</v>
      </c>
      <c r="C224" s="355" t="str">
        <f>項目入力!M40</f>
        <v>車庫入・着車時(前進)</v>
      </c>
      <c r="D224" s="536">
        <f t="shared" si="46"/>
        <v>1</v>
      </c>
      <c r="E224" s="746">
        <f>SUMPRODUCT((事故データ!$AQ$4:$AQ$364=$C224)*(事故データ!$AH$4:$AH$364=E$192)*(事故データ!$V$4:$V$364=1))</f>
        <v>0</v>
      </c>
      <c r="F224" s="747">
        <f>SUMPRODUCT((事故データ!$AQ$4:$AQ$364=$C224)*(事故データ!$AH$4:$AH$364=F$192)*(事故データ!$V$4:$V$364=1))</f>
        <v>0</v>
      </c>
      <c r="G224" s="747">
        <f>SUMPRODUCT((事故データ!$AQ$4:$AQ$364=$C224)*(事故データ!$AH$4:$AH$364=G$192)*(事故データ!$V$4:$V$364=1))</f>
        <v>0</v>
      </c>
      <c r="H224" s="747">
        <f>SUMPRODUCT((事故データ!$AQ$4:$AQ$364=$C224)*(事故データ!$AH$4:$AH$364=H$192)*(事故データ!$V$4:$V$364=1))</f>
        <v>0</v>
      </c>
      <c r="I224" s="808">
        <f>SUMPRODUCT((事故データ!$AQ$4:$AQ$364=$C224)*(事故データ!$AH$4:$AH$364=I$192)*(事故データ!$V$4:$V$364=1))</f>
        <v>0</v>
      </c>
      <c r="J224" s="808">
        <f>SUMPRODUCT((事故データ!$AQ$4:$AQ$364=$C224)*(事故データ!$AH$4:$AH$364=J$192)*(事故データ!$V$4:$V$364=1))</f>
        <v>1</v>
      </c>
      <c r="K224" s="808">
        <f>SUMPRODUCT((事故データ!$AQ$4:$AQ$364=$C224)*(事故データ!$AH$4:$AH$364=K$192)*(事故データ!$V$4:$V$364=1))</f>
        <v>0</v>
      </c>
      <c r="L224" s="748">
        <f>SUMPRODUCT((事故データ!$AQ$4:$AQ$364=$C224)*(事故データ!$AH$4:$AH$364=L$192)*(事故データ!$V$4:$V$364=1))</f>
        <v>0</v>
      </c>
      <c r="M224" s="882">
        <f>SUMPRODUCT((事故データ!$AQ$4:$AQ$364=$C224)*(事故データ!$AW$4:$AW$364=1)*(事故データ!$V$4:$V$364=1))</f>
        <v>0</v>
      </c>
      <c r="AE224" s="590">
        <v>30</v>
      </c>
      <c r="AF224" s="355" t="str">
        <f>項目入力!M39</f>
        <v>車庫入・着車時(バック)</v>
      </c>
      <c r="AG224" s="536">
        <f>SUMPRODUCT((事故データ!$AQ$4:$AQ$364=$AF224)*(事故データ!$V$4:$V$364=1))</f>
        <v>1</v>
      </c>
      <c r="AH224" s="870">
        <f t="shared" si="56"/>
        <v>0</v>
      </c>
      <c r="AI224" s="870">
        <f t="shared" si="57"/>
        <v>1</v>
      </c>
      <c r="AJ224" s="871">
        <f t="shared" si="58"/>
        <v>0</v>
      </c>
      <c r="AK224" s="537">
        <f t="shared" si="59"/>
        <v>0</v>
      </c>
      <c r="AL224" s="872">
        <f>SUMPRODUCT((事故データ!$AQ$4:$AQ$364=$AF224)*(事故データ!$AH$4:$AH$364=AL$192)*(事故データ!$V$4:$V$364=1))</f>
        <v>0</v>
      </c>
      <c r="AM224" s="873">
        <f>SUMPRODUCT((事故データ!$AQ$4:$AQ$364=$AF224)*(事故データ!$AH$4:$AH$364=AL$192)*(事故データ!$AK$4:$AK$364=1)*(事故データ!$V$4:$V$364=1))</f>
        <v>0</v>
      </c>
      <c r="AN224" s="870">
        <f>SUMPRODUCT((事故データ!$AQ$4:$AQ$364=$AF224)*(事故データ!$AH$4:$AH$364=AL$192)*(事故データ!$AK$4:$AK$364=2)*(事故データ!$V$4:$V$364=1))</f>
        <v>0</v>
      </c>
      <c r="AO224" s="871">
        <f>SUMPRODUCT((事故データ!$AQ$4:$AQ$364=$AF224)*(事故データ!$AH$4:$AH$364=AL$192)*(事故データ!$AW$4:$AW$364=1)*(事故データ!$V$4:$V$364=1))</f>
        <v>0</v>
      </c>
      <c r="AP224" s="537">
        <f>SUMPRODUCT((事故データ!$AQ$4:$AQ$364=$AF224)*(事故データ!$AH$4:$AH$364=AL$192)*(事故データ!$AX$4:$AX$364=1)*(事故データ!$V$4:$V$364=1))</f>
        <v>0</v>
      </c>
      <c r="AQ224" s="872">
        <f>SUMPRODUCT((事故データ!$AQ$4:$AQ$364=$AF224)*(事故データ!$AH$4:$AH$364=AQ$192)*(事故データ!$V$4:$V$364=1))</f>
        <v>0</v>
      </c>
      <c r="AR224" s="873">
        <f>SUMPRODUCT((事故データ!$AQ$4:$AQ$364=$AF224)*(事故データ!$AH$4:$AH$364=AQ$192)*(事故データ!$AK$4:$AK$364=1)*(事故データ!$V$4:$V$364=1))</f>
        <v>0</v>
      </c>
      <c r="AS224" s="870">
        <f>SUMPRODUCT((事故データ!$AQ$4:$AQ$364=$AF224)*(事故データ!$AH$4:$AH$364=AQ$192)*(事故データ!$AK$4:$AK$364=2)*(事故データ!$V$4:$V$364=1))</f>
        <v>0</v>
      </c>
      <c r="AT224" s="871">
        <f>SUMPRODUCT((事故データ!$AQ$4:$AQ$364=$AF224)*(事故データ!$AH$4:$AH$364=AQ$192)*(事故データ!$AW$4:$AW$364=1)*(事故データ!$V$4:$V$364=1))</f>
        <v>0</v>
      </c>
      <c r="AU224" s="537">
        <f>SUMPRODUCT((事故データ!$AQ$4:$AQ$364=$AF224)*(事故データ!$AH$4:$AH$364=AQ$192)*(事故データ!$AX$4:$AX$364=1)*(事故データ!$V$4:$V$364=1))</f>
        <v>0</v>
      </c>
      <c r="AV224" s="536">
        <f>SUMPRODUCT((事故データ!$AQ$4:$AQ$364=$AF224)*(事故データ!$AH$4:$AH$364=AV$192)*(事故データ!$V$4:$V$364=1))</f>
        <v>0</v>
      </c>
      <c r="AW224" s="870">
        <f>SUMPRODUCT((事故データ!$AQ$4:$AQ$364=$AF224)*(事故データ!$AH$4:$AH$364=AV$192)*(事故データ!$AK$4:$AK$364=1)*(事故データ!$V$4:$V$364=1))</f>
        <v>0</v>
      </c>
      <c r="AX224" s="870">
        <f>SUMPRODUCT((事故データ!$AQ$4:$AQ$364=$AF224)*(事故データ!$AH$4:$AH$364=AV$192)*(事故データ!$AK$4:$AK$364=2)*(事故データ!$V$4:$V$364=1))</f>
        <v>0</v>
      </c>
      <c r="AY224" s="871">
        <f>SUMPRODUCT((事故データ!$AQ$4:$AQ$364=$AF224)*(事故データ!$AH$4:$AH$364=AV$192)*(事故データ!$AW$4:$AW$364=1)*(事故データ!$V$4:$V$364=1))</f>
        <v>0</v>
      </c>
      <c r="AZ224" s="537">
        <f>SUMPRODUCT((事故データ!$AQ$4:$AQ$364=$AF224)*(事故データ!$AH$4:$AH$364=AV$192)*(事故データ!$AX$4:$AX$364=1)*(事故データ!$V$4:$V$364=1))</f>
        <v>0</v>
      </c>
      <c r="BA224" s="872">
        <f>SUMPRODUCT((事故データ!$AQ$4:$AQ$364=$AF224)*(事故データ!$AH$4:$AH$364=BA$192)*(事故データ!$V$4:$V$364=1))</f>
        <v>1</v>
      </c>
      <c r="BB224" s="873">
        <f>SUMPRODUCT((事故データ!$AQ$4:$AQ$364=$AF224)*(事故データ!$AH$4:$AH$364=BA$192)*(事故データ!$AK$4:$AK$364=1)*(事故データ!$V$4:$V$364=1))</f>
        <v>0</v>
      </c>
      <c r="BC224" s="870">
        <f>SUMPRODUCT((事故データ!$AQ$4:$AQ$364=$AF224)*(事故データ!$AH$4:$AH$364=BA$192)*(事故データ!$AK$4:$AK$364=2)*(事故データ!$V$4:$V$364=1))</f>
        <v>1</v>
      </c>
      <c r="BD224" s="871">
        <f>SUMPRODUCT((事故データ!$AQ$4:$AQ$364=$AF224)*(事故データ!$AH$4:$AH$364=BA$192)*(事故データ!$AW$4:$AW$364=1)*(事故データ!$V$4:$V$364=1))</f>
        <v>0</v>
      </c>
      <c r="BE224" s="537">
        <f>SUMPRODUCT((事故データ!$AQ$4:$AQ$364=$AF224)*(事故データ!$AH$4:$AH$364=BA$192)*(事故データ!$AX$4:$AX$364=1)*(事故データ!$V$4:$V$364=1))</f>
        <v>0</v>
      </c>
      <c r="BF224" s="872">
        <f>SUMPRODUCT((事故データ!$AQ$4:$AQ$364=$AF224)*(事故データ!$AH$4:$AH$364=BF$192)*(事故データ!$V$4:$V$364=1))</f>
        <v>0</v>
      </c>
      <c r="BG224" s="873">
        <f>SUMPRODUCT((事故データ!$AQ$4:$AQ$364=$AF224)*(事故データ!$AH$4:$AH$364=BF$192)*(事故データ!$AK$4:$AK$364=1)*(事故データ!$V$4:$V$364=1))</f>
        <v>0</v>
      </c>
      <c r="BH224" s="874">
        <f>SUMPRODUCT((事故データ!$AQ$4:$AQ$364=$AF224)*(事故データ!$AH$4:$AH$364=BF$192)*(事故データ!$AK$4:$AK$364=2)*(事故データ!$V$4:$V$364=1))</f>
        <v>0</v>
      </c>
      <c r="BI224" s="875">
        <f>SUMPRODUCT((事故データ!$AQ$4:$AQ$364=$AF224)*(事故データ!$AH$4:$AH$364=BF$192)*(事故データ!$AW$4:$AW$364=1)*(事故データ!$V$4:$V$364=1))</f>
        <v>0</v>
      </c>
      <c r="BJ224" s="876">
        <f>SUMPRODUCT((事故データ!$AQ$4:$AQ$364=$AF224)*(事故データ!$AH$4:$AH$364=BF$192)*(事故データ!$AX$4:$AX$364=1)*(事故データ!$V$4:$V$364=1))</f>
        <v>0</v>
      </c>
      <c r="BK224" s="872">
        <f>SUMPRODUCT((事故データ!$AQ$4:$AQ$364=$AF224)*(事故データ!$AH$4:$AH$364=BK$192)*(事故データ!$V$4:$V$364=1))</f>
        <v>0</v>
      </c>
      <c r="BL224" s="873">
        <f>SUMPRODUCT((事故データ!$AQ$4:$AQ$364=$AF224)*(事故データ!$AH$4:$AH$364=BK$192)*(事故データ!$AK$4:$AK$364=1)*(事故データ!$V$4:$V$364=1))</f>
        <v>0</v>
      </c>
      <c r="BM224" s="874">
        <f>SUMPRODUCT((事故データ!$AQ$4:$AQ$364=$AF224)*(事故データ!$AH$4:$AH$364=BK$192)*(事故データ!$AK$4:$AK$364=2)*(事故データ!$V$4:$V$364=1))</f>
        <v>0</v>
      </c>
      <c r="BN224" s="875">
        <f>SUMPRODUCT((事故データ!$AQ$4:$AQ$364=$AF224)*(事故データ!$AH$4:$AH$364=BK$192)*(事故データ!$AW$4:$AW$364=1)*(事故データ!$V$4:$V$364=1))</f>
        <v>0</v>
      </c>
      <c r="BO224" s="876">
        <f>SUMPRODUCT((事故データ!$AQ$4:$AQ$364=$AF224)*(事故データ!$AH$4:$AH$364=BK$192)*(事故データ!$AX$4:$AX$364=1)*(事故データ!$V$4:$V$364=1))</f>
        <v>0</v>
      </c>
      <c r="BP224" s="872">
        <f>SUMPRODUCT((事故データ!$AQ$4:$AQ$364=$AF224)*(事故データ!$AH$4:$AH$364=BP$192)*(事故データ!$V$4:$V$364=1))</f>
        <v>0</v>
      </c>
      <c r="BQ224" s="873">
        <f>SUMPRODUCT((事故データ!$AQ$4:$AQ$364=$AF224)*(事故データ!$AH$4:$AH$364=BP$192)*(事故データ!$AK$4:$AK$364=1)*(事故データ!$V$4:$V$364=1))</f>
        <v>0</v>
      </c>
      <c r="BR224" s="874">
        <f>SUMPRODUCT((事故データ!$AQ$4:$AQ$364=$AF224)*(事故データ!$AH$4:$AH$364=BP$192)*(事故データ!$AK$4:$AK$364=2)*(事故データ!$V$4:$V$364=1))</f>
        <v>0</v>
      </c>
      <c r="BS224" s="875">
        <f>SUMPRODUCT((事故データ!$AQ$4:$AQ$364=$AF224)*(事故データ!$AH$4:$AH$364=BP$192)*(事故データ!$AW$4:$AW$364=1)*(事故データ!$V$4:$V$364=1))</f>
        <v>0</v>
      </c>
      <c r="BT224" s="876">
        <f>SUMPRODUCT((事故データ!$AQ$4:$AQ$364=$AF224)*(事故データ!$AH$4:$AH$364=BP$192)*(事故データ!$AX$4:$AX$364=1)*(事故データ!$V$4:$V$364=1))</f>
        <v>0</v>
      </c>
      <c r="BU224" s="872">
        <f>SUMPRODUCT((事故データ!$AQ$4:$AQ$364=$AF224)*(事故データ!$AH$4:$AH$364=BU$192)*(事故データ!$V$4:$V$364=1))</f>
        <v>0</v>
      </c>
      <c r="BV224" s="873">
        <f>SUMPRODUCT((事故データ!$AQ$4:$AQ$364=$AF224)*(事故データ!$AH$4:$AH$364=BU$192)*(事故データ!$AK$4:$AK$364=1)*(事故データ!$V$4:$V$364=1))</f>
        <v>0</v>
      </c>
      <c r="BW224" s="874">
        <f>SUMPRODUCT((事故データ!$AQ$4:$AQ$364=$AF224)*(事故データ!$AH$4:$AH$364=BU$192)*(事故データ!$AK$4:$AK$364=2)*(事故データ!$V$4:$V$364=1))</f>
        <v>0</v>
      </c>
      <c r="BX224" s="875">
        <f>SUMPRODUCT((事故データ!$AQ$4:$AQ$364=$AF224)*(事故データ!$AH$4:$AH$364=BU$192)*(事故データ!$AW$4:$AW$364=1)*(事故データ!$V$4:$V$364=1))</f>
        <v>0</v>
      </c>
      <c r="BY224" s="876">
        <f>SUMPRODUCT((事故データ!$AQ$4:$AQ$364=$AF224)*(事故データ!$AH$4:$AH$364=BU$192)*(事故データ!$AX$4:$AX$364=1)*(事故データ!$V$4:$V$364=1))</f>
        <v>0</v>
      </c>
      <c r="BZ224" s="882"/>
      <c r="CM224" s="515"/>
      <c r="CN224" s="515"/>
      <c r="CO224" s="515"/>
      <c r="CP224" s="515"/>
    </row>
    <row r="225" spans="1:94">
      <c r="A225" s="325"/>
      <c r="B225" s="590">
        <v>32</v>
      </c>
      <c r="C225" s="355" t="str">
        <f>項目入力!M41</f>
        <v>車庫出(バック)</v>
      </c>
      <c r="D225" s="536">
        <f t="shared" si="46"/>
        <v>1</v>
      </c>
      <c r="E225" s="746">
        <f>SUMPRODUCT((事故データ!$AQ$4:$AQ$364=$C225)*(事故データ!$AH$4:$AH$364=E$192)*(事故データ!$V$4:$V$364=1))</f>
        <v>0</v>
      </c>
      <c r="F225" s="747">
        <f>SUMPRODUCT((事故データ!$AQ$4:$AQ$364=$C225)*(事故データ!$AH$4:$AH$364=F$192)*(事故データ!$V$4:$V$364=1))</f>
        <v>0</v>
      </c>
      <c r="G225" s="747">
        <f>SUMPRODUCT((事故データ!$AQ$4:$AQ$364=$C225)*(事故データ!$AH$4:$AH$364=G$192)*(事故データ!$V$4:$V$364=1))</f>
        <v>0</v>
      </c>
      <c r="H225" s="747">
        <f>SUMPRODUCT((事故データ!$AQ$4:$AQ$364=$C225)*(事故データ!$AH$4:$AH$364=H$192)*(事故データ!$V$4:$V$364=1))</f>
        <v>1</v>
      </c>
      <c r="I225" s="808">
        <f>SUMPRODUCT((事故データ!$AQ$4:$AQ$364=$C225)*(事故データ!$AH$4:$AH$364=I$192)*(事故データ!$V$4:$V$364=1))</f>
        <v>0</v>
      </c>
      <c r="J225" s="808">
        <f>SUMPRODUCT((事故データ!$AQ$4:$AQ$364=$C225)*(事故データ!$AH$4:$AH$364=J$192)*(事故データ!$V$4:$V$364=1))</f>
        <v>0</v>
      </c>
      <c r="K225" s="808">
        <f>SUMPRODUCT((事故データ!$AQ$4:$AQ$364=$C225)*(事故データ!$AH$4:$AH$364=K$192)*(事故データ!$V$4:$V$364=1))</f>
        <v>0</v>
      </c>
      <c r="L225" s="748">
        <f>SUMPRODUCT((事故データ!$AQ$4:$AQ$364=$C225)*(事故データ!$AH$4:$AH$364=L$192)*(事故データ!$V$4:$V$364=1))</f>
        <v>0</v>
      </c>
      <c r="M225" s="882">
        <f>SUMPRODUCT((事故データ!$AQ$4:$AQ$364=$C225)*(事故データ!$AW$4:$AW$364=1)*(事故データ!$V$4:$V$364=1))</f>
        <v>0</v>
      </c>
      <c r="AE225" s="590">
        <v>31</v>
      </c>
      <c r="AF225" s="355" t="str">
        <f>項目入力!M40</f>
        <v>車庫入・着車時(前進)</v>
      </c>
      <c r="AG225" s="536">
        <f>SUMPRODUCT((事故データ!$AQ$4:$AQ$364=$AF225)*(事故データ!$V$4:$V$364=1))</f>
        <v>1</v>
      </c>
      <c r="AH225" s="900">
        <f t="shared" si="56"/>
        <v>1</v>
      </c>
      <c r="AI225" s="900">
        <f t="shared" si="57"/>
        <v>0</v>
      </c>
      <c r="AJ225" s="871">
        <f t="shared" si="58"/>
        <v>0</v>
      </c>
      <c r="AK225" s="537">
        <f t="shared" si="59"/>
        <v>1</v>
      </c>
      <c r="AL225" s="872">
        <f>SUMPRODUCT((事故データ!$AQ$4:$AQ$364=$AF225)*(事故データ!$AH$4:$AH$364=AL$192)*(事故データ!$V$4:$V$364=1))</f>
        <v>0</v>
      </c>
      <c r="AM225" s="901">
        <f>SUMPRODUCT((事故データ!$AQ$4:$AQ$364=$AF225)*(事故データ!$AH$4:$AH$364=AL$192)*(事故データ!$AK$4:$AK$364=1)*(事故データ!$V$4:$V$364=1))</f>
        <v>0</v>
      </c>
      <c r="AN225" s="900">
        <f>SUMPRODUCT((事故データ!$AQ$4:$AQ$364=$AF225)*(事故データ!$AH$4:$AH$364=AL$192)*(事故データ!$AK$4:$AK$364=2)*(事故データ!$V$4:$V$364=1))</f>
        <v>0</v>
      </c>
      <c r="AO225" s="871">
        <f>SUMPRODUCT((事故データ!$AQ$4:$AQ$364=$AF225)*(事故データ!$AH$4:$AH$364=AL$192)*(事故データ!$AW$4:$AW$364=1)*(事故データ!$V$4:$V$364=1))</f>
        <v>0</v>
      </c>
      <c r="AP225" s="537">
        <f>SUMPRODUCT((事故データ!$AQ$4:$AQ$364=$AF225)*(事故データ!$AH$4:$AH$364=AL$192)*(事故データ!$AX$4:$AX$364=1)*(事故データ!$V$4:$V$364=1))</f>
        <v>0</v>
      </c>
      <c r="AQ225" s="872">
        <f>SUMPRODUCT((事故データ!$AQ$4:$AQ$364=$AF225)*(事故データ!$AH$4:$AH$364=AQ$192)*(事故データ!$V$4:$V$364=1))</f>
        <v>0</v>
      </c>
      <c r="AR225" s="901">
        <f>SUMPRODUCT((事故データ!$AQ$4:$AQ$364=$AF225)*(事故データ!$AH$4:$AH$364=AQ$192)*(事故データ!$AK$4:$AK$364=1)*(事故データ!$V$4:$V$364=1))</f>
        <v>0</v>
      </c>
      <c r="AS225" s="900">
        <f>SUMPRODUCT((事故データ!$AQ$4:$AQ$364=$AF225)*(事故データ!$AH$4:$AH$364=AQ$192)*(事故データ!$AK$4:$AK$364=2)*(事故データ!$V$4:$V$364=1))</f>
        <v>0</v>
      </c>
      <c r="AT225" s="871">
        <f>SUMPRODUCT((事故データ!$AQ$4:$AQ$364=$AF225)*(事故データ!$AH$4:$AH$364=AQ$192)*(事故データ!$AW$4:$AW$364=1)*(事故データ!$V$4:$V$364=1))</f>
        <v>0</v>
      </c>
      <c r="AU225" s="537">
        <f>SUMPRODUCT((事故データ!$AQ$4:$AQ$364=$AF225)*(事故データ!$AH$4:$AH$364=AQ$192)*(事故データ!$AX$4:$AX$364=1)*(事故データ!$V$4:$V$364=1))</f>
        <v>0</v>
      </c>
      <c r="AV225" s="536">
        <f>SUMPRODUCT((事故データ!$AQ$4:$AQ$364=$AF225)*(事故データ!$AH$4:$AH$364=AV$192)*(事故データ!$V$4:$V$364=1))</f>
        <v>0</v>
      </c>
      <c r="AW225" s="900">
        <f>SUMPRODUCT((事故データ!$AQ$4:$AQ$364=$AF225)*(事故データ!$AH$4:$AH$364=AV$192)*(事故データ!$AK$4:$AK$364=1)*(事故データ!$V$4:$V$364=1))</f>
        <v>0</v>
      </c>
      <c r="AX225" s="900">
        <f>SUMPRODUCT((事故データ!$AQ$4:$AQ$364=$AF225)*(事故データ!$AH$4:$AH$364=AV$192)*(事故データ!$AK$4:$AK$364=2)*(事故データ!$V$4:$V$364=1))</f>
        <v>0</v>
      </c>
      <c r="AY225" s="871">
        <f>SUMPRODUCT((事故データ!$AQ$4:$AQ$364=$AF225)*(事故データ!$AH$4:$AH$364=AV$192)*(事故データ!$AW$4:$AW$364=1)*(事故データ!$V$4:$V$364=1))</f>
        <v>0</v>
      </c>
      <c r="AZ225" s="537">
        <f>SUMPRODUCT((事故データ!$AQ$4:$AQ$364=$AF225)*(事故データ!$AH$4:$AH$364=AV$192)*(事故データ!$AX$4:$AX$364=1)*(事故データ!$V$4:$V$364=1))</f>
        <v>0</v>
      </c>
      <c r="BA225" s="872">
        <f>SUMPRODUCT((事故データ!$AQ$4:$AQ$364=$AF225)*(事故データ!$AH$4:$AH$364=BA$192)*(事故データ!$V$4:$V$364=1))</f>
        <v>0</v>
      </c>
      <c r="BB225" s="901">
        <f>SUMPRODUCT((事故データ!$AQ$4:$AQ$364=$AF225)*(事故データ!$AH$4:$AH$364=BA$192)*(事故データ!$AK$4:$AK$364=1)*(事故データ!$V$4:$V$364=1))</f>
        <v>0</v>
      </c>
      <c r="BC225" s="900">
        <f>SUMPRODUCT((事故データ!$AQ$4:$AQ$364=$AF225)*(事故データ!$AH$4:$AH$364=BA$192)*(事故データ!$AK$4:$AK$364=2)*(事故データ!$V$4:$V$364=1))</f>
        <v>0</v>
      </c>
      <c r="BD225" s="871">
        <f>SUMPRODUCT((事故データ!$AQ$4:$AQ$364=$AF225)*(事故データ!$AH$4:$AH$364=BA$192)*(事故データ!$AW$4:$AW$364=1)*(事故データ!$V$4:$V$364=1))</f>
        <v>0</v>
      </c>
      <c r="BE225" s="537">
        <f>SUMPRODUCT((事故データ!$AQ$4:$AQ$364=$AF225)*(事故データ!$AH$4:$AH$364=BA$192)*(事故データ!$AX$4:$AX$364=1)*(事故データ!$V$4:$V$364=1))</f>
        <v>0</v>
      </c>
      <c r="BF225" s="872">
        <f>SUMPRODUCT((事故データ!$AQ$4:$AQ$364=$AF225)*(事故データ!$AH$4:$AH$364=BF$192)*(事故データ!$V$4:$V$364=1))</f>
        <v>0</v>
      </c>
      <c r="BG225" s="901">
        <f>SUMPRODUCT((事故データ!$AQ$4:$AQ$364=$AF225)*(事故データ!$AH$4:$AH$364=BF$192)*(事故データ!$AK$4:$AK$364=1)*(事故データ!$V$4:$V$364=1))</f>
        <v>0</v>
      </c>
      <c r="BH225" s="877">
        <f>SUMPRODUCT((事故データ!$AQ$4:$AQ$364=$AF225)*(事故データ!$AH$4:$AH$364=BF$192)*(事故データ!$AK$4:$AK$364=2)*(事故データ!$V$4:$V$364=1))</f>
        <v>0</v>
      </c>
      <c r="BI225" s="875">
        <f>SUMPRODUCT((事故データ!$AQ$4:$AQ$364=$AF225)*(事故データ!$AH$4:$AH$364=BF$192)*(事故データ!$AW$4:$AW$364=1)*(事故データ!$V$4:$V$364=1))</f>
        <v>0</v>
      </c>
      <c r="BJ225" s="876">
        <f>SUMPRODUCT((事故データ!$AQ$4:$AQ$364=$AF225)*(事故データ!$AH$4:$AH$364=BF$192)*(事故データ!$AX$4:$AX$364=1)*(事故データ!$V$4:$V$364=1))</f>
        <v>0</v>
      </c>
      <c r="BK225" s="872">
        <f>SUMPRODUCT((事故データ!$AQ$4:$AQ$364=$AF225)*(事故データ!$AH$4:$AH$364=BK$192)*(事故データ!$V$4:$V$364=1))</f>
        <v>1</v>
      </c>
      <c r="BL225" s="901">
        <f>SUMPRODUCT((事故データ!$AQ$4:$AQ$364=$AF225)*(事故データ!$AH$4:$AH$364=BK$192)*(事故データ!$AK$4:$AK$364=1)*(事故データ!$V$4:$V$364=1))</f>
        <v>1</v>
      </c>
      <c r="BM225" s="877">
        <f>SUMPRODUCT((事故データ!$AQ$4:$AQ$364=$AF225)*(事故データ!$AH$4:$AH$364=BK$192)*(事故データ!$AK$4:$AK$364=2)*(事故データ!$V$4:$V$364=1))</f>
        <v>0</v>
      </c>
      <c r="BN225" s="875">
        <f>SUMPRODUCT((事故データ!$AQ$4:$AQ$364=$AF225)*(事故データ!$AH$4:$AH$364=BK$192)*(事故データ!$AW$4:$AW$364=1)*(事故データ!$V$4:$V$364=1))</f>
        <v>0</v>
      </c>
      <c r="BO225" s="876">
        <f>SUMPRODUCT((事故データ!$AQ$4:$AQ$364=$AF225)*(事故データ!$AH$4:$AH$364=BK$192)*(事故データ!$AX$4:$AX$364=1)*(事故データ!$V$4:$V$364=1))</f>
        <v>1</v>
      </c>
      <c r="BP225" s="872">
        <f>SUMPRODUCT((事故データ!$AQ$4:$AQ$364=$AF225)*(事故データ!$AH$4:$AH$364=BP$192)*(事故データ!$V$4:$V$364=1))</f>
        <v>0</v>
      </c>
      <c r="BQ225" s="901">
        <f>SUMPRODUCT((事故データ!$AQ$4:$AQ$364=$AF225)*(事故データ!$AH$4:$AH$364=BP$192)*(事故データ!$AK$4:$AK$364=1)*(事故データ!$V$4:$V$364=1))</f>
        <v>0</v>
      </c>
      <c r="BR225" s="877">
        <f>SUMPRODUCT((事故データ!$AQ$4:$AQ$364=$AF225)*(事故データ!$AH$4:$AH$364=BP$192)*(事故データ!$AK$4:$AK$364=2)*(事故データ!$V$4:$V$364=1))</f>
        <v>0</v>
      </c>
      <c r="BS225" s="875">
        <f>SUMPRODUCT((事故データ!$AQ$4:$AQ$364=$AF225)*(事故データ!$AH$4:$AH$364=BP$192)*(事故データ!$AW$4:$AW$364=1)*(事故データ!$V$4:$V$364=1))</f>
        <v>0</v>
      </c>
      <c r="BT225" s="876">
        <f>SUMPRODUCT((事故データ!$AQ$4:$AQ$364=$AF225)*(事故データ!$AH$4:$AH$364=BP$192)*(事故データ!$AX$4:$AX$364=1)*(事故データ!$V$4:$V$364=1))</f>
        <v>0</v>
      </c>
      <c r="BU225" s="872">
        <f>SUMPRODUCT((事故データ!$AQ$4:$AQ$364=$AF225)*(事故データ!$AH$4:$AH$364=BU$192)*(事故データ!$V$4:$V$364=1))</f>
        <v>0</v>
      </c>
      <c r="BV225" s="901">
        <f>SUMPRODUCT((事故データ!$AQ$4:$AQ$364=$AF225)*(事故データ!$AH$4:$AH$364=BU$192)*(事故データ!$AK$4:$AK$364=1)*(事故データ!$V$4:$V$364=1))</f>
        <v>0</v>
      </c>
      <c r="BW225" s="877">
        <f>SUMPRODUCT((事故データ!$AQ$4:$AQ$364=$AF225)*(事故データ!$AH$4:$AH$364=BU$192)*(事故データ!$AK$4:$AK$364=2)*(事故データ!$V$4:$V$364=1))</f>
        <v>0</v>
      </c>
      <c r="BX225" s="875">
        <f>SUMPRODUCT((事故データ!$AQ$4:$AQ$364=$AF225)*(事故データ!$AH$4:$AH$364=BU$192)*(事故データ!$AW$4:$AW$364=1)*(事故データ!$V$4:$V$364=1))</f>
        <v>0</v>
      </c>
      <c r="BY225" s="876">
        <f>SUMPRODUCT((事故データ!$AQ$4:$AQ$364=$AF225)*(事故データ!$AH$4:$AH$364=BU$192)*(事故データ!$AX$4:$AX$364=1)*(事故データ!$V$4:$V$364=1))</f>
        <v>0</v>
      </c>
      <c r="BZ225" s="882"/>
      <c r="CM225" s="515"/>
      <c r="CN225" s="515"/>
      <c r="CO225" s="515"/>
      <c r="CP225" s="515"/>
    </row>
    <row r="226" spans="1:94">
      <c r="A226" s="325"/>
      <c r="B226" s="590">
        <v>33</v>
      </c>
      <c r="C226" s="355" t="str">
        <f>項目入力!M42</f>
        <v>車庫出(前進)</v>
      </c>
      <c r="D226" s="536">
        <f t="shared" si="46"/>
        <v>1</v>
      </c>
      <c r="E226" s="746">
        <f>SUMPRODUCT((事故データ!$AQ$4:$AQ$364=$C226)*(事故データ!$AH$4:$AH$364=E$192)*(事故データ!$V$4:$V$364=1))</f>
        <v>0</v>
      </c>
      <c r="F226" s="747">
        <f>SUMPRODUCT((事故データ!$AQ$4:$AQ$364=$C226)*(事故データ!$AH$4:$AH$364=F$192)*(事故データ!$V$4:$V$364=1))</f>
        <v>0</v>
      </c>
      <c r="G226" s="747">
        <f>SUMPRODUCT((事故データ!$AQ$4:$AQ$364=$C226)*(事故データ!$AH$4:$AH$364=G$192)*(事故データ!$V$4:$V$364=1))</f>
        <v>0</v>
      </c>
      <c r="H226" s="747">
        <f>SUMPRODUCT((事故データ!$AQ$4:$AQ$364=$C226)*(事故データ!$AH$4:$AH$364=H$192)*(事故データ!$V$4:$V$364=1))</f>
        <v>0</v>
      </c>
      <c r="I226" s="808">
        <f>SUMPRODUCT((事故データ!$AQ$4:$AQ$364=$C226)*(事故データ!$AH$4:$AH$364=I$192)*(事故データ!$V$4:$V$364=1))</f>
        <v>1</v>
      </c>
      <c r="J226" s="808">
        <f>SUMPRODUCT((事故データ!$AQ$4:$AQ$364=$C226)*(事故データ!$AH$4:$AH$364=J$192)*(事故データ!$V$4:$V$364=1))</f>
        <v>0</v>
      </c>
      <c r="K226" s="808">
        <f>SUMPRODUCT((事故データ!$AQ$4:$AQ$364=$C226)*(事故データ!$AH$4:$AH$364=K$192)*(事故データ!$V$4:$V$364=1))</f>
        <v>0</v>
      </c>
      <c r="L226" s="748">
        <f>SUMPRODUCT((事故データ!$AQ$4:$AQ$364=$C226)*(事故データ!$AH$4:$AH$364=L$192)*(事故データ!$V$4:$V$364=1))</f>
        <v>0</v>
      </c>
      <c r="M226" s="882">
        <f>SUMPRODUCT((事故データ!$AQ$4:$AQ$364=$C226)*(事故データ!$AW$4:$AW$364=1)*(事故データ!$V$4:$V$364=1))</f>
        <v>0</v>
      </c>
      <c r="AE226" s="590">
        <v>32</v>
      </c>
      <c r="AF226" s="355" t="str">
        <f>項目入力!M41</f>
        <v>車庫出(バック)</v>
      </c>
      <c r="AG226" s="536">
        <f>SUMPRODUCT((事故データ!$AQ$4:$AQ$364=$AF226)*(事故データ!$V$4:$V$364=1))</f>
        <v>1</v>
      </c>
      <c r="AH226" s="870">
        <f t="shared" si="56"/>
        <v>0</v>
      </c>
      <c r="AI226" s="870">
        <f t="shared" si="57"/>
        <v>1</v>
      </c>
      <c r="AJ226" s="871">
        <f t="shared" si="58"/>
        <v>0</v>
      </c>
      <c r="AK226" s="537">
        <f t="shared" si="59"/>
        <v>1</v>
      </c>
      <c r="AL226" s="872">
        <f>SUMPRODUCT((事故データ!$AQ$4:$AQ$364=$AF226)*(事故データ!$AH$4:$AH$364=AL$192)*(事故データ!$V$4:$V$364=1))</f>
        <v>0</v>
      </c>
      <c r="AM226" s="873">
        <f>SUMPRODUCT((事故データ!$AQ$4:$AQ$364=$AF226)*(事故データ!$AH$4:$AH$364=AL$192)*(事故データ!$AK$4:$AK$364=1)*(事故データ!$V$4:$V$364=1))</f>
        <v>0</v>
      </c>
      <c r="AN226" s="870">
        <f>SUMPRODUCT((事故データ!$AQ$4:$AQ$364=$AF226)*(事故データ!$AH$4:$AH$364=AL$192)*(事故データ!$AK$4:$AK$364=2)*(事故データ!$V$4:$V$364=1))</f>
        <v>0</v>
      </c>
      <c r="AO226" s="871">
        <f>SUMPRODUCT((事故データ!$AQ$4:$AQ$364=$AF226)*(事故データ!$AH$4:$AH$364=AL$192)*(事故データ!$AW$4:$AW$364=1)*(事故データ!$V$4:$V$364=1))</f>
        <v>0</v>
      </c>
      <c r="AP226" s="537">
        <f>SUMPRODUCT((事故データ!$AQ$4:$AQ$364=$AF226)*(事故データ!$AH$4:$AH$364=AL$192)*(事故データ!$AX$4:$AX$364=1)*(事故データ!$V$4:$V$364=1))</f>
        <v>0</v>
      </c>
      <c r="AQ226" s="872">
        <f>SUMPRODUCT((事故データ!$AQ$4:$AQ$364=$AF226)*(事故データ!$AH$4:$AH$364=AQ$192)*(事故データ!$V$4:$V$364=1))</f>
        <v>0</v>
      </c>
      <c r="AR226" s="873">
        <f>SUMPRODUCT((事故データ!$AQ$4:$AQ$364=$AF226)*(事故データ!$AH$4:$AH$364=AQ$192)*(事故データ!$AK$4:$AK$364=1)*(事故データ!$V$4:$V$364=1))</f>
        <v>0</v>
      </c>
      <c r="AS226" s="870">
        <f>SUMPRODUCT((事故データ!$AQ$4:$AQ$364=$AF226)*(事故データ!$AH$4:$AH$364=AQ$192)*(事故データ!$AK$4:$AK$364=2)*(事故データ!$V$4:$V$364=1))</f>
        <v>0</v>
      </c>
      <c r="AT226" s="871">
        <f>SUMPRODUCT((事故データ!$AQ$4:$AQ$364=$AF226)*(事故データ!$AH$4:$AH$364=AQ$192)*(事故データ!$AW$4:$AW$364=1)*(事故データ!$V$4:$V$364=1))</f>
        <v>0</v>
      </c>
      <c r="AU226" s="537">
        <f>SUMPRODUCT((事故データ!$AQ$4:$AQ$364=$AF226)*(事故データ!$AH$4:$AH$364=AQ$192)*(事故データ!$AX$4:$AX$364=1)*(事故データ!$V$4:$V$364=1))</f>
        <v>0</v>
      </c>
      <c r="AV226" s="536">
        <f>SUMPRODUCT((事故データ!$AQ$4:$AQ$364=$AF226)*(事故データ!$AH$4:$AH$364=AV$192)*(事故データ!$V$4:$V$364=1))</f>
        <v>0</v>
      </c>
      <c r="AW226" s="870">
        <f>SUMPRODUCT((事故データ!$AQ$4:$AQ$364=$AF226)*(事故データ!$AH$4:$AH$364=AV$192)*(事故データ!$AK$4:$AK$364=1)*(事故データ!$V$4:$V$364=1))</f>
        <v>0</v>
      </c>
      <c r="AX226" s="870">
        <f>SUMPRODUCT((事故データ!$AQ$4:$AQ$364=$AF226)*(事故データ!$AH$4:$AH$364=AV$192)*(事故データ!$AK$4:$AK$364=2)*(事故データ!$V$4:$V$364=1))</f>
        <v>0</v>
      </c>
      <c r="AY226" s="871">
        <f>SUMPRODUCT((事故データ!$AQ$4:$AQ$364=$AF226)*(事故データ!$AH$4:$AH$364=AV$192)*(事故データ!$AW$4:$AW$364=1)*(事故データ!$V$4:$V$364=1))</f>
        <v>0</v>
      </c>
      <c r="AZ226" s="537">
        <f>SUMPRODUCT((事故データ!$AQ$4:$AQ$364=$AF226)*(事故データ!$AH$4:$AH$364=AV$192)*(事故データ!$AX$4:$AX$364=1)*(事故データ!$V$4:$V$364=1))</f>
        <v>0</v>
      </c>
      <c r="BA226" s="872">
        <f>SUMPRODUCT((事故データ!$AQ$4:$AQ$364=$AF226)*(事故データ!$AH$4:$AH$364=BA$192)*(事故データ!$V$4:$V$364=1))</f>
        <v>1</v>
      </c>
      <c r="BB226" s="873">
        <f>SUMPRODUCT((事故データ!$AQ$4:$AQ$364=$AF226)*(事故データ!$AH$4:$AH$364=BA$192)*(事故データ!$AK$4:$AK$364=1)*(事故データ!$V$4:$V$364=1))</f>
        <v>0</v>
      </c>
      <c r="BC226" s="870">
        <f>SUMPRODUCT((事故データ!$AQ$4:$AQ$364=$AF226)*(事故データ!$AH$4:$AH$364=BA$192)*(事故データ!$AK$4:$AK$364=2)*(事故データ!$V$4:$V$364=1))</f>
        <v>1</v>
      </c>
      <c r="BD226" s="871">
        <f>SUMPRODUCT((事故データ!$AQ$4:$AQ$364=$AF226)*(事故データ!$AH$4:$AH$364=BA$192)*(事故データ!$AW$4:$AW$364=1)*(事故データ!$V$4:$V$364=1))</f>
        <v>0</v>
      </c>
      <c r="BE226" s="537">
        <f>SUMPRODUCT((事故データ!$AQ$4:$AQ$364=$AF226)*(事故データ!$AH$4:$AH$364=BA$192)*(事故データ!$AX$4:$AX$364=1)*(事故データ!$V$4:$V$364=1))</f>
        <v>1</v>
      </c>
      <c r="BF226" s="872">
        <f>SUMPRODUCT((事故データ!$AQ$4:$AQ$364=$AF226)*(事故データ!$AH$4:$AH$364=BF$192)*(事故データ!$V$4:$V$364=1))</f>
        <v>0</v>
      </c>
      <c r="BG226" s="873">
        <f>SUMPRODUCT((事故データ!$AQ$4:$AQ$364=$AF226)*(事故データ!$AH$4:$AH$364=BF$192)*(事故データ!$AK$4:$AK$364=1)*(事故データ!$V$4:$V$364=1))</f>
        <v>0</v>
      </c>
      <c r="BH226" s="874">
        <f>SUMPRODUCT((事故データ!$AQ$4:$AQ$364=$AF226)*(事故データ!$AH$4:$AH$364=BF$192)*(事故データ!$AK$4:$AK$364=2)*(事故データ!$V$4:$V$364=1))</f>
        <v>0</v>
      </c>
      <c r="BI226" s="875">
        <f>SUMPRODUCT((事故データ!$AQ$4:$AQ$364=$AF226)*(事故データ!$AH$4:$AH$364=BF$192)*(事故データ!$AW$4:$AW$364=1)*(事故データ!$V$4:$V$364=1))</f>
        <v>0</v>
      </c>
      <c r="BJ226" s="876">
        <f>SUMPRODUCT((事故データ!$AQ$4:$AQ$364=$AF226)*(事故データ!$AH$4:$AH$364=BF$192)*(事故データ!$AX$4:$AX$364=1)*(事故データ!$V$4:$V$364=1))</f>
        <v>0</v>
      </c>
      <c r="BK226" s="872">
        <f>SUMPRODUCT((事故データ!$AQ$4:$AQ$364=$AF226)*(事故データ!$AH$4:$AH$364=BK$192)*(事故データ!$V$4:$V$364=1))</f>
        <v>0</v>
      </c>
      <c r="BL226" s="873">
        <f>SUMPRODUCT((事故データ!$AQ$4:$AQ$364=$AF226)*(事故データ!$AH$4:$AH$364=BK$192)*(事故データ!$AK$4:$AK$364=1)*(事故データ!$V$4:$V$364=1))</f>
        <v>0</v>
      </c>
      <c r="BM226" s="874">
        <f>SUMPRODUCT((事故データ!$AQ$4:$AQ$364=$AF226)*(事故データ!$AH$4:$AH$364=BK$192)*(事故データ!$AK$4:$AK$364=2)*(事故データ!$V$4:$V$364=1))</f>
        <v>0</v>
      </c>
      <c r="BN226" s="875">
        <f>SUMPRODUCT((事故データ!$AQ$4:$AQ$364=$AF226)*(事故データ!$AH$4:$AH$364=BK$192)*(事故データ!$AW$4:$AW$364=1)*(事故データ!$V$4:$V$364=1))</f>
        <v>0</v>
      </c>
      <c r="BO226" s="876">
        <f>SUMPRODUCT((事故データ!$AQ$4:$AQ$364=$AF226)*(事故データ!$AH$4:$AH$364=BK$192)*(事故データ!$AX$4:$AX$364=1)*(事故データ!$V$4:$V$364=1))</f>
        <v>0</v>
      </c>
      <c r="BP226" s="872">
        <f>SUMPRODUCT((事故データ!$AQ$4:$AQ$364=$AF226)*(事故データ!$AH$4:$AH$364=BP$192)*(事故データ!$V$4:$V$364=1))</f>
        <v>0</v>
      </c>
      <c r="BQ226" s="873">
        <f>SUMPRODUCT((事故データ!$AQ$4:$AQ$364=$AF226)*(事故データ!$AH$4:$AH$364=BP$192)*(事故データ!$AK$4:$AK$364=1)*(事故データ!$V$4:$V$364=1))</f>
        <v>0</v>
      </c>
      <c r="BR226" s="874">
        <f>SUMPRODUCT((事故データ!$AQ$4:$AQ$364=$AF226)*(事故データ!$AH$4:$AH$364=BP$192)*(事故データ!$AK$4:$AK$364=2)*(事故データ!$V$4:$V$364=1))</f>
        <v>0</v>
      </c>
      <c r="BS226" s="875">
        <f>SUMPRODUCT((事故データ!$AQ$4:$AQ$364=$AF226)*(事故データ!$AH$4:$AH$364=BP$192)*(事故データ!$AW$4:$AW$364=1)*(事故データ!$V$4:$V$364=1))</f>
        <v>0</v>
      </c>
      <c r="BT226" s="876">
        <f>SUMPRODUCT((事故データ!$AQ$4:$AQ$364=$AF226)*(事故データ!$AH$4:$AH$364=BP$192)*(事故データ!$AX$4:$AX$364=1)*(事故データ!$V$4:$V$364=1))</f>
        <v>0</v>
      </c>
      <c r="BU226" s="872">
        <f>SUMPRODUCT((事故データ!$AQ$4:$AQ$364=$AF226)*(事故データ!$AH$4:$AH$364=BU$192)*(事故データ!$V$4:$V$364=1))</f>
        <v>0</v>
      </c>
      <c r="BV226" s="873">
        <f>SUMPRODUCT((事故データ!$AQ$4:$AQ$364=$AF226)*(事故データ!$AH$4:$AH$364=BU$192)*(事故データ!$AK$4:$AK$364=1)*(事故データ!$V$4:$V$364=1))</f>
        <v>0</v>
      </c>
      <c r="BW226" s="874">
        <f>SUMPRODUCT((事故データ!$AQ$4:$AQ$364=$AF226)*(事故データ!$AH$4:$AH$364=BU$192)*(事故データ!$AK$4:$AK$364=2)*(事故データ!$V$4:$V$364=1))</f>
        <v>0</v>
      </c>
      <c r="BX226" s="875">
        <f>SUMPRODUCT((事故データ!$AQ$4:$AQ$364=$AF226)*(事故データ!$AH$4:$AH$364=BU$192)*(事故データ!$AW$4:$AW$364=1)*(事故データ!$V$4:$V$364=1))</f>
        <v>0</v>
      </c>
      <c r="BY226" s="876">
        <f>SUMPRODUCT((事故データ!$AQ$4:$AQ$364=$AF226)*(事故データ!$AH$4:$AH$364=BU$192)*(事故データ!$AX$4:$AX$364=1)*(事故データ!$V$4:$V$364=1))</f>
        <v>0</v>
      </c>
      <c r="BZ226" s="882"/>
      <c r="CM226" s="515"/>
      <c r="CN226" s="515"/>
      <c r="CO226" s="515"/>
      <c r="CP226" s="515"/>
    </row>
    <row r="227" spans="1:94">
      <c r="A227" s="325"/>
      <c r="B227" s="590">
        <v>34</v>
      </c>
      <c r="C227" s="355" t="str">
        <f>項目入力!M43</f>
        <v>狭道路進入</v>
      </c>
      <c r="D227" s="536">
        <f t="shared" si="46"/>
        <v>0</v>
      </c>
      <c r="E227" s="746">
        <f>SUMPRODUCT((事故データ!$AQ$4:$AQ$364=$C227)*(事故データ!$AH$4:$AH$364=E$192)*(事故データ!$V$4:$V$364=1))</f>
        <v>0</v>
      </c>
      <c r="F227" s="747">
        <f>SUMPRODUCT((事故データ!$AQ$4:$AQ$364=$C227)*(事故データ!$AH$4:$AH$364=F$192)*(事故データ!$V$4:$V$364=1))</f>
        <v>0</v>
      </c>
      <c r="G227" s="747">
        <f>SUMPRODUCT((事故データ!$AQ$4:$AQ$364=$C227)*(事故データ!$AH$4:$AH$364=G$192)*(事故データ!$V$4:$V$364=1))</f>
        <v>0</v>
      </c>
      <c r="H227" s="747">
        <f>SUMPRODUCT((事故データ!$AQ$4:$AQ$364=$C227)*(事故データ!$AH$4:$AH$364=H$192)*(事故データ!$V$4:$V$364=1))</f>
        <v>0</v>
      </c>
      <c r="I227" s="808">
        <f>SUMPRODUCT((事故データ!$AQ$4:$AQ$364=$C227)*(事故データ!$AH$4:$AH$364=I$192)*(事故データ!$V$4:$V$364=1))</f>
        <v>0</v>
      </c>
      <c r="J227" s="808">
        <f>SUMPRODUCT((事故データ!$AQ$4:$AQ$364=$C227)*(事故データ!$AH$4:$AH$364=J$192)*(事故データ!$V$4:$V$364=1))</f>
        <v>0</v>
      </c>
      <c r="K227" s="808">
        <f>SUMPRODUCT((事故データ!$AQ$4:$AQ$364=$C227)*(事故データ!$AH$4:$AH$364=K$192)*(事故データ!$V$4:$V$364=1))</f>
        <v>0</v>
      </c>
      <c r="L227" s="748">
        <f>SUMPRODUCT((事故データ!$AQ$4:$AQ$364=$C227)*(事故データ!$AH$4:$AH$364=L$192)*(事故データ!$V$4:$V$364=1))</f>
        <v>0</v>
      </c>
      <c r="M227" s="882">
        <f>SUMPRODUCT((事故データ!$AQ$4:$AQ$364=$C227)*(事故データ!$AW$4:$AW$364=1)*(事故データ!$V$4:$V$364=1))</f>
        <v>0</v>
      </c>
      <c r="AE227" s="590">
        <v>33</v>
      </c>
      <c r="AF227" s="355" t="str">
        <f>項目入力!M42</f>
        <v>車庫出(前進)</v>
      </c>
      <c r="AG227" s="536">
        <f>SUMPRODUCT((事故データ!$AQ$4:$AQ$364=$AF227)*(事故データ!$V$4:$V$364=1))</f>
        <v>1</v>
      </c>
      <c r="AH227" s="870">
        <f t="shared" si="56"/>
        <v>0</v>
      </c>
      <c r="AI227" s="870">
        <f t="shared" si="57"/>
        <v>1</v>
      </c>
      <c r="AJ227" s="871">
        <f t="shared" si="58"/>
        <v>0</v>
      </c>
      <c r="AK227" s="537">
        <f t="shared" si="59"/>
        <v>0</v>
      </c>
      <c r="AL227" s="872">
        <f>SUMPRODUCT((事故データ!$AQ$4:$AQ$364=$AF227)*(事故データ!$AH$4:$AH$364=AL$192)*(事故データ!$V$4:$V$364=1))</f>
        <v>0</v>
      </c>
      <c r="AM227" s="873">
        <f>SUMPRODUCT((事故データ!$AQ$4:$AQ$364=$AF227)*(事故データ!$AH$4:$AH$364=AL$192)*(事故データ!$AK$4:$AK$364=1)*(事故データ!$V$4:$V$364=1))</f>
        <v>0</v>
      </c>
      <c r="AN227" s="870">
        <f>SUMPRODUCT((事故データ!$AQ$4:$AQ$364=$AF227)*(事故データ!$AH$4:$AH$364=AL$192)*(事故データ!$AK$4:$AK$364=2)*(事故データ!$V$4:$V$364=1))</f>
        <v>0</v>
      </c>
      <c r="AO227" s="871">
        <f>SUMPRODUCT((事故データ!$AQ$4:$AQ$364=$AF227)*(事故データ!$AH$4:$AH$364=AL$192)*(事故データ!$AW$4:$AW$364=1)*(事故データ!$V$4:$V$364=1))</f>
        <v>0</v>
      </c>
      <c r="AP227" s="537">
        <f>SUMPRODUCT((事故データ!$AQ$4:$AQ$364=$AF227)*(事故データ!$AH$4:$AH$364=AL$192)*(事故データ!$AX$4:$AX$364=1)*(事故データ!$V$4:$V$364=1))</f>
        <v>0</v>
      </c>
      <c r="AQ227" s="872">
        <f>SUMPRODUCT((事故データ!$AQ$4:$AQ$364=$AF227)*(事故データ!$AH$4:$AH$364=AQ$192)*(事故データ!$V$4:$V$364=1))</f>
        <v>0</v>
      </c>
      <c r="AR227" s="873">
        <f>SUMPRODUCT((事故データ!$AQ$4:$AQ$364=$AF227)*(事故データ!$AH$4:$AH$364=AQ$192)*(事故データ!$AK$4:$AK$364=1)*(事故データ!$V$4:$V$364=1))</f>
        <v>0</v>
      </c>
      <c r="AS227" s="870">
        <f>SUMPRODUCT((事故データ!$AQ$4:$AQ$364=$AF227)*(事故データ!$AH$4:$AH$364=AQ$192)*(事故データ!$AK$4:$AK$364=2)*(事故データ!$V$4:$V$364=1))</f>
        <v>0</v>
      </c>
      <c r="AT227" s="871">
        <f>SUMPRODUCT((事故データ!$AQ$4:$AQ$364=$AF227)*(事故データ!$AH$4:$AH$364=AQ$192)*(事故データ!$AW$4:$AW$364=1)*(事故データ!$V$4:$V$364=1))</f>
        <v>0</v>
      </c>
      <c r="AU227" s="537">
        <f>SUMPRODUCT((事故データ!$AQ$4:$AQ$364=$AF227)*(事故データ!$AH$4:$AH$364=AQ$192)*(事故データ!$AX$4:$AX$364=1)*(事故データ!$V$4:$V$364=1))</f>
        <v>0</v>
      </c>
      <c r="AV227" s="536">
        <f>SUMPRODUCT((事故データ!$AQ$4:$AQ$364=$AF227)*(事故データ!$AH$4:$AH$364=AV$192)*(事故データ!$V$4:$V$364=1))</f>
        <v>0</v>
      </c>
      <c r="AW227" s="870">
        <f>SUMPRODUCT((事故データ!$AQ$4:$AQ$364=$AF227)*(事故データ!$AH$4:$AH$364=AV$192)*(事故データ!$AK$4:$AK$364=1)*(事故データ!$V$4:$V$364=1))</f>
        <v>0</v>
      </c>
      <c r="AX227" s="870">
        <f>SUMPRODUCT((事故データ!$AQ$4:$AQ$364=$AF227)*(事故データ!$AH$4:$AH$364=AV$192)*(事故データ!$AK$4:$AK$364=2)*(事故データ!$V$4:$V$364=1))</f>
        <v>0</v>
      </c>
      <c r="AY227" s="871">
        <f>SUMPRODUCT((事故データ!$AQ$4:$AQ$364=$AF227)*(事故データ!$AH$4:$AH$364=AV$192)*(事故データ!$AW$4:$AW$364=1)*(事故データ!$V$4:$V$364=1))</f>
        <v>0</v>
      </c>
      <c r="AZ227" s="537">
        <f>SUMPRODUCT((事故データ!$AQ$4:$AQ$364=$AF227)*(事故データ!$AH$4:$AH$364=AV$192)*(事故データ!$AX$4:$AX$364=1)*(事故データ!$V$4:$V$364=1))</f>
        <v>0</v>
      </c>
      <c r="BA227" s="872">
        <f>SUMPRODUCT((事故データ!$AQ$4:$AQ$364=$AF227)*(事故データ!$AH$4:$AH$364=BA$192)*(事故データ!$V$4:$V$364=1))</f>
        <v>0</v>
      </c>
      <c r="BB227" s="873">
        <f>SUMPRODUCT((事故データ!$AQ$4:$AQ$364=$AF227)*(事故データ!$AH$4:$AH$364=BA$192)*(事故データ!$AK$4:$AK$364=1)*(事故データ!$V$4:$V$364=1))</f>
        <v>0</v>
      </c>
      <c r="BC227" s="870">
        <f>SUMPRODUCT((事故データ!$AQ$4:$AQ$364=$AF227)*(事故データ!$AH$4:$AH$364=BA$192)*(事故データ!$AK$4:$AK$364=2)*(事故データ!$V$4:$V$364=1))</f>
        <v>0</v>
      </c>
      <c r="BD227" s="871">
        <f>SUMPRODUCT((事故データ!$AQ$4:$AQ$364=$AF227)*(事故データ!$AH$4:$AH$364=BA$192)*(事故データ!$AW$4:$AW$364=1)*(事故データ!$V$4:$V$364=1))</f>
        <v>0</v>
      </c>
      <c r="BE227" s="537">
        <f>SUMPRODUCT((事故データ!$AQ$4:$AQ$364=$AF227)*(事故データ!$AH$4:$AH$364=BA$192)*(事故データ!$AX$4:$AX$364=1)*(事故データ!$V$4:$V$364=1))</f>
        <v>0</v>
      </c>
      <c r="BF227" s="872">
        <f>SUMPRODUCT((事故データ!$AQ$4:$AQ$364=$AF227)*(事故データ!$AH$4:$AH$364=BF$192)*(事故データ!$V$4:$V$364=1))</f>
        <v>1</v>
      </c>
      <c r="BG227" s="873">
        <f>SUMPRODUCT((事故データ!$AQ$4:$AQ$364=$AF227)*(事故データ!$AH$4:$AH$364=BF$192)*(事故データ!$AK$4:$AK$364=1)*(事故データ!$V$4:$V$364=1))</f>
        <v>0</v>
      </c>
      <c r="BH227" s="874">
        <f>SUMPRODUCT((事故データ!$AQ$4:$AQ$364=$AF227)*(事故データ!$AH$4:$AH$364=BF$192)*(事故データ!$AK$4:$AK$364=2)*(事故データ!$V$4:$V$364=1))</f>
        <v>1</v>
      </c>
      <c r="BI227" s="875">
        <f>SUMPRODUCT((事故データ!$AQ$4:$AQ$364=$AF227)*(事故データ!$AH$4:$AH$364=BF$192)*(事故データ!$AW$4:$AW$364=1)*(事故データ!$V$4:$V$364=1))</f>
        <v>0</v>
      </c>
      <c r="BJ227" s="876">
        <f>SUMPRODUCT((事故データ!$AQ$4:$AQ$364=$AF227)*(事故データ!$AH$4:$AH$364=BF$192)*(事故データ!$AX$4:$AX$364=1)*(事故データ!$V$4:$V$364=1))</f>
        <v>0</v>
      </c>
      <c r="BK227" s="872">
        <f>SUMPRODUCT((事故データ!$AQ$4:$AQ$364=$AF227)*(事故データ!$AH$4:$AH$364=BK$192)*(事故データ!$V$4:$V$364=1))</f>
        <v>0</v>
      </c>
      <c r="BL227" s="873">
        <f>SUMPRODUCT((事故データ!$AQ$4:$AQ$364=$AF227)*(事故データ!$AH$4:$AH$364=BK$192)*(事故データ!$AK$4:$AK$364=1)*(事故データ!$V$4:$V$364=1))</f>
        <v>0</v>
      </c>
      <c r="BM227" s="874">
        <f>SUMPRODUCT((事故データ!$AQ$4:$AQ$364=$AF227)*(事故データ!$AH$4:$AH$364=BK$192)*(事故データ!$AK$4:$AK$364=2)*(事故データ!$V$4:$V$364=1))</f>
        <v>0</v>
      </c>
      <c r="BN227" s="875">
        <f>SUMPRODUCT((事故データ!$AQ$4:$AQ$364=$AF227)*(事故データ!$AH$4:$AH$364=BK$192)*(事故データ!$AW$4:$AW$364=1)*(事故データ!$V$4:$V$364=1))</f>
        <v>0</v>
      </c>
      <c r="BO227" s="876">
        <f>SUMPRODUCT((事故データ!$AQ$4:$AQ$364=$AF227)*(事故データ!$AH$4:$AH$364=BK$192)*(事故データ!$AX$4:$AX$364=1)*(事故データ!$V$4:$V$364=1))</f>
        <v>0</v>
      </c>
      <c r="BP227" s="872">
        <f>SUMPRODUCT((事故データ!$AQ$4:$AQ$364=$AF227)*(事故データ!$AH$4:$AH$364=BP$192)*(事故データ!$V$4:$V$364=1))</f>
        <v>0</v>
      </c>
      <c r="BQ227" s="873">
        <f>SUMPRODUCT((事故データ!$AQ$4:$AQ$364=$AF227)*(事故データ!$AH$4:$AH$364=BP$192)*(事故データ!$AK$4:$AK$364=1)*(事故データ!$V$4:$V$364=1))</f>
        <v>0</v>
      </c>
      <c r="BR227" s="874">
        <f>SUMPRODUCT((事故データ!$AQ$4:$AQ$364=$AF227)*(事故データ!$AH$4:$AH$364=BP$192)*(事故データ!$AK$4:$AK$364=2)*(事故データ!$V$4:$V$364=1))</f>
        <v>0</v>
      </c>
      <c r="BS227" s="875">
        <f>SUMPRODUCT((事故データ!$AQ$4:$AQ$364=$AF227)*(事故データ!$AH$4:$AH$364=BP$192)*(事故データ!$AW$4:$AW$364=1)*(事故データ!$V$4:$V$364=1))</f>
        <v>0</v>
      </c>
      <c r="BT227" s="876">
        <f>SUMPRODUCT((事故データ!$AQ$4:$AQ$364=$AF227)*(事故データ!$AH$4:$AH$364=BP$192)*(事故データ!$AX$4:$AX$364=1)*(事故データ!$V$4:$V$364=1))</f>
        <v>0</v>
      </c>
      <c r="BU227" s="872">
        <f>SUMPRODUCT((事故データ!$AQ$4:$AQ$364=$AF227)*(事故データ!$AH$4:$AH$364=BU$192)*(事故データ!$V$4:$V$364=1))</f>
        <v>0</v>
      </c>
      <c r="BV227" s="873">
        <f>SUMPRODUCT((事故データ!$AQ$4:$AQ$364=$AF227)*(事故データ!$AH$4:$AH$364=BU$192)*(事故データ!$AK$4:$AK$364=1)*(事故データ!$V$4:$V$364=1))</f>
        <v>0</v>
      </c>
      <c r="BW227" s="874">
        <f>SUMPRODUCT((事故データ!$AQ$4:$AQ$364=$AF227)*(事故データ!$AH$4:$AH$364=BU$192)*(事故データ!$AK$4:$AK$364=2)*(事故データ!$V$4:$V$364=1))</f>
        <v>0</v>
      </c>
      <c r="BX227" s="875">
        <f>SUMPRODUCT((事故データ!$AQ$4:$AQ$364=$AF227)*(事故データ!$AH$4:$AH$364=BU$192)*(事故データ!$AW$4:$AW$364=1)*(事故データ!$V$4:$V$364=1))</f>
        <v>0</v>
      </c>
      <c r="BY227" s="876">
        <f>SUMPRODUCT((事故データ!$AQ$4:$AQ$364=$AF227)*(事故データ!$AH$4:$AH$364=BU$192)*(事故データ!$AX$4:$AX$364=1)*(事故データ!$V$4:$V$364=1))</f>
        <v>0</v>
      </c>
      <c r="BZ227" s="882"/>
      <c r="CM227" s="515"/>
      <c r="CN227" s="515"/>
      <c r="CO227" s="515"/>
      <c r="CP227" s="515"/>
    </row>
    <row r="228" spans="1:94">
      <c r="A228" s="325"/>
      <c r="B228" s="590">
        <v>35</v>
      </c>
      <c r="C228" s="355" t="str">
        <f>項目入力!M44</f>
        <v>停車・据付時</v>
      </c>
      <c r="D228" s="536">
        <f t="shared" si="46"/>
        <v>0</v>
      </c>
      <c r="E228" s="746">
        <f>SUMPRODUCT((事故データ!$AQ$4:$AQ$364=$C228)*(事故データ!$AH$4:$AH$364=E$192)*(事故データ!$V$4:$V$364=1))</f>
        <v>0</v>
      </c>
      <c r="F228" s="747">
        <f>SUMPRODUCT((事故データ!$AQ$4:$AQ$364=$C228)*(事故データ!$AH$4:$AH$364=F$192)*(事故データ!$V$4:$V$364=1))</f>
        <v>0</v>
      </c>
      <c r="G228" s="747">
        <f>SUMPRODUCT((事故データ!$AQ$4:$AQ$364=$C228)*(事故データ!$AH$4:$AH$364=G$192)*(事故データ!$V$4:$V$364=1))</f>
        <v>0</v>
      </c>
      <c r="H228" s="747">
        <f>SUMPRODUCT((事故データ!$AQ$4:$AQ$364=$C228)*(事故データ!$AH$4:$AH$364=H$192)*(事故データ!$V$4:$V$364=1))</f>
        <v>0</v>
      </c>
      <c r="I228" s="808">
        <f>SUMPRODUCT((事故データ!$AQ$4:$AQ$364=$C228)*(事故データ!$AH$4:$AH$364=I$192)*(事故データ!$V$4:$V$364=1))</f>
        <v>0</v>
      </c>
      <c r="J228" s="808">
        <f>SUMPRODUCT((事故データ!$AQ$4:$AQ$364=$C228)*(事故データ!$AH$4:$AH$364=J$192)*(事故データ!$V$4:$V$364=1))</f>
        <v>0</v>
      </c>
      <c r="K228" s="808">
        <f>SUMPRODUCT((事故データ!$AQ$4:$AQ$364=$C228)*(事故データ!$AH$4:$AH$364=K$192)*(事故データ!$V$4:$V$364=1))</f>
        <v>0</v>
      </c>
      <c r="L228" s="748">
        <f>SUMPRODUCT((事故データ!$AQ$4:$AQ$364=$C228)*(事故データ!$AH$4:$AH$364=L$192)*(事故データ!$V$4:$V$364=1))</f>
        <v>0</v>
      </c>
      <c r="M228" s="882">
        <f>SUMPRODUCT((事故データ!$AQ$4:$AQ$364=$C228)*(事故データ!$AW$4:$AW$364=1)*(事故データ!$V$4:$V$364=1))</f>
        <v>0</v>
      </c>
      <c r="AE228" s="590">
        <v>34</v>
      </c>
      <c r="AF228" s="355" t="str">
        <f>項目入力!M43</f>
        <v>狭道路進入</v>
      </c>
      <c r="AG228" s="536">
        <f>SUMPRODUCT((事故データ!$AQ$4:$AQ$364=$AF228)*(事故データ!$V$4:$V$364=1))</f>
        <v>0</v>
      </c>
      <c r="AH228" s="870">
        <f t="shared" si="56"/>
        <v>0</v>
      </c>
      <c r="AI228" s="870">
        <f t="shared" si="57"/>
        <v>0</v>
      </c>
      <c r="AJ228" s="871">
        <f t="shared" si="58"/>
        <v>0</v>
      </c>
      <c r="AK228" s="537">
        <f t="shared" si="59"/>
        <v>0</v>
      </c>
      <c r="AL228" s="872">
        <f>SUMPRODUCT((事故データ!$AQ$4:$AQ$364=$AF228)*(事故データ!$AH$4:$AH$364=AL$192)*(事故データ!$V$4:$V$364=1))</f>
        <v>0</v>
      </c>
      <c r="AM228" s="873">
        <f>SUMPRODUCT((事故データ!$AQ$4:$AQ$364=$AF228)*(事故データ!$AH$4:$AH$364=AL$192)*(事故データ!$AK$4:$AK$364=1)*(事故データ!$V$4:$V$364=1))</f>
        <v>0</v>
      </c>
      <c r="AN228" s="870">
        <f>SUMPRODUCT((事故データ!$AQ$4:$AQ$364=$AF228)*(事故データ!$AH$4:$AH$364=AL$192)*(事故データ!$AK$4:$AK$364=2)*(事故データ!$V$4:$V$364=1))</f>
        <v>0</v>
      </c>
      <c r="AO228" s="871">
        <f>SUMPRODUCT((事故データ!$AQ$4:$AQ$364=$AF228)*(事故データ!$AH$4:$AH$364=AL$192)*(事故データ!$AW$4:$AW$364=1)*(事故データ!$V$4:$V$364=1))</f>
        <v>0</v>
      </c>
      <c r="AP228" s="537">
        <f>SUMPRODUCT((事故データ!$AQ$4:$AQ$364=$AF228)*(事故データ!$AH$4:$AH$364=AL$192)*(事故データ!$AX$4:$AX$364=1)*(事故データ!$V$4:$V$364=1))</f>
        <v>0</v>
      </c>
      <c r="AQ228" s="872">
        <f>SUMPRODUCT((事故データ!$AQ$4:$AQ$364=$AF228)*(事故データ!$AH$4:$AH$364=AQ$192)*(事故データ!$V$4:$V$364=1))</f>
        <v>0</v>
      </c>
      <c r="AR228" s="873">
        <f>SUMPRODUCT((事故データ!$AQ$4:$AQ$364=$AF228)*(事故データ!$AH$4:$AH$364=AQ$192)*(事故データ!$AK$4:$AK$364=1)*(事故データ!$V$4:$V$364=1))</f>
        <v>0</v>
      </c>
      <c r="AS228" s="870">
        <f>SUMPRODUCT((事故データ!$AQ$4:$AQ$364=$AF228)*(事故データ!$AH$4:$AH$364=AQ$192)*(事故データ!$AK$4:$AK$364=2)*(事故データ!$V$4:$V$364=1))</f>
        <v>0</v>
      </c>
      <c r="AT228" s="871">
        <f>SUMPRODUCT((事故データ!$AQ$4:$AQ$364=$AF228)*(事故データ!$AH$4:$AH$364=AQ$192)*(事故データ!$AW$4:$AW$364=1)*(事故データ!$V$4:$V$364=1))</f>
        <v>0</v>
      </c>
      <c r="AU228" s="537">
        <f>SUMPRODUCT((事故データ!$AQ$4:$AQ$364=$AF228)*(事故データ!$AH$4:$AH$364=AQ$192)*(事故データ!$AX$4:$AX$364=1)*(事故データ!$V$4:$V$364=1))</f>
        <v>0</v>
      </c>
      <c r="AV228" s="536">
        <f>SUMPRODUCT((事故データ!$AQ$4:$AQ$364=$AF228)*(事故データ!$AH$4:$AH$364=AV$192)*(事故データ!$V$4:$V$364=1))</f>
        <v>0</v>
      </c>
      <c r="AW228" s="870">
        <f>SUMPRODUCT((事故データ!$AQ$4:$AQ$364=$AF228)*(事故データ!$AH$4:$AH$364=AV$192)*(事故データ!$AK$4:$AK$364=1)*(事故データ!$V$4:$V$364=1))</f>
        <v>0</v>
      </c>
      <c r="AX228" s="870">
        <f>SUMPRODUCT((事故データ!$AQ$4:$AQ$364=$AF228)*(事故データ!$AH$4:$AH$364=AV$192)*(事故データ!$AK$4:$AK$364=2)*(事故データ!$V$4:$V$364=1))</f>
        <v>0</v>
      </c>
      <c r="AY228" s="871">
        <f>SUMPRODUCT((事故データ!$AQ$4:$AQ$364=$AF228)*(事故データ!$AH$4:$AH$364=AV$192)*(事故データ!$AW$4:$AW$364=1)*(事故データ!$V$4:$V$364=1))</f>
        <v>0</v>
      </c>
      <c r="AZ228" s="537">
        <f>SUMPRODUCT((事故データ!$AQ$4:$AQ$364=$AF228)*(事故データ!$AH$4:$AH$364=AV$192)*(事故データ!$AX$4:$AX$364=1)*(事故データ!$V$4:$V$364=1))</f>
        <v>0</v>
      </c>
      <c r="BA228" s="872">
        <f>SUMPRODUCT((事故データ!$AQ$4:$AQ$364=$AF228)*(事故データ!$AH$4:$AH$364=BA$192)*(事故データ!$V$4:$V$364=1))</f>
        <v>0</v>
      </c>
      <c r="BB228" s="873">
        <f>SUMPRODUCT((事故データ!$AQ$4:$AQ$364=$AF228)*(事故データ!$AH$4:$AH$364=BA$192)*(事故データ!$AK$4:$AK$364=1)*(事故データ!$V$4:$V$364=1))</f>
        <v>0</v>
      </c>
      <c r="BC228" s="870">
        <f>SUMPRODUCT((事故データ!$AQ$4:$AQ$364=$AF228)*(事故データ!$AH$4:$AH$364=BA$192)*(事故データ!$AK$4:$AK$364=2)*(事故データ!$V$4:$V$364=1))</f>
        <v>0</v>
      </c>
      <c r="BD228" s="871">
        <f>SUMPRODUCT((事故データ!$AQ$4:$AQ$364=$AF228)*(事故データ!$AH$4:$AH$364=BA$192)*(事故データ!$AW$4:$AW$364=1)*(事故データ!$V$4:$V$364=1))</f>
        <v>0</v>
      </c>
      <c r="BE228" s="537">
        <f>SUMPRODUCT((事故データ!$AQ$4:$AQ$364=$AF228)*(事故データ!$AH$4:$AH$364=BA$192)*(事故データ!$AX$4:$AX$364=1)*(事故データ!$V$4:$V$364=1))</f>
        <v>0</v>
      </c>
      <c r="BF228" s="872">
        <f>SUMPRODUCT((事故データ!$AQ$4:$AQ$364=$AF228)*(事故データ!$AH$4:$AH$364=BF$192)*(事故データ!$V$4:$V$364=1))</f>
        <v>0</v>
      </c>
      <c r="BG228" s="873">
        <f>SUMPRODUCT((事故データ!$AQ$4:$AQ$364=$AF228)*(事故データ!$AH$4:$AH$364=BF$192)*(事故データ!$AK$4:$AK$364=1)*(事故データ!$V$4:$V$364=1))</f>
        <v>0</v>
      </c>
      <c r="BH228" s="874">
        <f>SUMPRODUCT((事故データ!$AQ$4:$AQ$364=$AF228)*(事故データ!$AH$4:$AH$364=BF$192)*(事故データ!$AK$4:$AK$364=2)*(事故データ!$V$4:$V$364=1))</f>
        <v>0</v>
      </c>
      <c r="BI228" s="875">
        <f>SUMPRODUCT((事故データ!$AQ$4:$AQ$364=$AF228)*(事故データ!$AH$4:$AH$364=BF$192)*(事故データ!$AW$4:$AW$364=1)*(事故データ!$V$4:$V$364=1))</f>
        <v>0</v>
      </c>
      <c r="BJ228" s="876">
        <f>SUMPRODUCT((事故データ!$AQ$4:$AQ$364=$AF228)*(事故データ!$AH$4:$AH$364=BF$192)*(事故データ!$AX$4:$AX$364=1)*(事故データ!$V$4:$V$364=1))</f>
        <v>0</v>
      </c>
      <c r="BK228" s="872">
        <f>SUMPRODUCT((事故データ!$AQ$4:$AQ$364=$AF228)*(事故データ!$AH$4:$AH$364=BK$192)*(事故データ!$V$4:$V$364=1))</f>
        <v>0</v>
      </c>
      <c r="BL228" s="873">
        <f>SUMPRODUCT((事故データ!$AQ$4:$AQ$364=$AF228)*(事故データ!$AH$4:$AH$364=BK$192)*(事故データ!$AK$4:$AK$364=1)*(事故データ!$V$4:$V$364=1))</f>
        <v>0</v>
      </c>
      <c r="BM228" s="874">
        <f>SUMPRODUCT((事故データ!$AQ$4:$AQ$364=$AF228)*(事故データ!$AH$4:$AH$364=BK$192)*(事故データ!$AK$4:$AK$364=2)*(事故データ!$V$4:$V$364=1))</f>
        <v>0</v>
      </c>
      <c r="BN228" s="875">
        <f>SUMPRODUCT((事故データ!$AQ$4:$AQ$364=$AF228)*(事故データ!$AH$4:$AH$364=BK$192)*(事故データ!$AW$4:$AW$364=1)*(事故データ!$V$4:$V$364=1))</f>
        <v>0</v>
      </c>
      <c r="BO228" s="876">
        <f>SUMPRODUCT((事故データ!$AQ$4:$AQ$364=$AF228)*(事故データ!$AH$4:$AH$364=BK$192)*(事故データ!$AX$4:$AX$364=1)*(事故データ!$V$4:$V$364=1))</f>
        <v>0</v>
      </c>
      <c r="BP228" s="872">
        <f>SUMPRODUCT((事故データ!$AQ$4:$AQ$364=$AF228)*(事故データ!$AH$4:$AH$364=BP$192)*(事故データ!$V$4:$V$364=1))</f>
        <v>0</v>
      </c>
      <c r="BQ228" s="873">
        <f>SUMPRODUCT((事故データ!$AQ$4:$AQ$364=$AF228)*(事故データ!$AH$4:$AH$364=BP$192)*(事故データ!$AK$4:$AK$364=1)*(事故データ!$V$4:$V$364=1))</f>
        <v>0</v>
      </c>
      <c r="BR228" s="874">
        <f>SUMPRODUCT((事故データ!$AQ$4:$AQ$364=$AF228)*(事故データ!$AH$4:$AH$364=BP$192)*(事故データ!$AK$4:$AK$364=2)*(事故データ!$V$4:$V$364=1))</f>
        <v>0</v>
      </c>
      <c r="BS228" s="875">
        <f>SUMPRODUCT((事故データ!$AQ$4:$AQ$364=$AF228)*(事故データ!$AH$4:$AH$364=BP$192)*(事故データ!$AW$4:$AW$364=1)*(事故データ!$V$4:$V$364=1))</f>
        <v>0</v>
      </c>
      <c r="BT228" s="876">
        <f>SUMPRODUCT((事故データ!$AQ$4:$AQ$364=$AF228)*(事故データ!$AH$4:$AH$364=BP$192)*(事故データ!$AX$4:$AX$364=1)*(事故データ!$V$4:$V$364=1))</f>
        <v>0</v>
      </c>
      <c r="BU228" s="872">
        <f>SUMPRODUCT((事故データ!$AQ$4:$AQ$364=$AF228)*(事故データ!$AH$4:$AH$364=BU$192)*(事故データ!$V$4:$V$364=1))</f>
        <v>0</v>
      </c>
      <c r="BV228" s="873">
        <f>SUMPRODUCT((事故データ!$AQ$4:$AQ$364=$AF228)*(事故データ!$AH$4:$AH$364=BU$192)*(事故データ!$AK$4:$AK$364=1)*(事故データ!$V$4:$V$364=1))</f>
        <v>0</v>
      </c>
      <c r="BW228" s="874">
        <f>SUMPRODUCT((事故データ!$AQ$4:$AQ$364=$AF228)*(事故データ!$AH$4:$AH$364=BU$192)*(事故データ!$AK$4:$AK$364=2)*(事故データ!$V$4:$V$364=1))</f>
        <v>0</v>
      </c>
      <c r="BX228" s="875">
        <f>SUMPRODUCT((事故データ!$AQ$4:$AQ$364=$AF228)*(事故データ!$AH$4:$AH$364=BU$192)*(事故データ!$AW$4:$AW$364=1)*(事故データ!$V$4:$V$364=1))</f>
        <v>0</v>
      </c>
      <c r="BY228" s="876">
        <f>SUMPRODUCT((事故データ!$AQ$4:$AQ$364=$AF228)*(事故データ!$AH$4:$AH$364=BU$192)*(事故データ!$AX$4:$AX$364=1)*(事故データ!$V$4:$V$364=1))</f>
        <v>0</v>
      </c>
      <c r="BZ228" s="882"/>
      <c r="CM228" s="515"/>
      <c r="CN228" s="515"/>
      <c r="CO228" s="515"/>
      <c r="CP228" s="515"/>
    </row>
    <row r="229" spans="1:94">
      <c r="A229" s="5" t="s">
        <v>248</v>
      </c>
      <c r="B229" s="590">
        <v>36</v>
      </c>
      <c r="C229" s="355" t="str">
        <f>項目入力!M45</f>
        <v>駐・停車中</v>
      </c>
      <c r="D229" s="536">
        <f t="shared" si="46"/>
        <v>1</v>
      </c>
      <c r="E229" s="746">
        <f>SUMPRODUCT((事故データ!$AQ$4:$AQ$364=$C229)*(事故データ!$AH$4:$AH$364=E$192)*(事故データ!$V$4:$V$364=1))</f>
        <v>0</v>
      </c>
      <c r="F229" s="747">
        <f>SUMPRODUCT((事故データ!$AQ$4:$AQ$364=$C229)*(事故データ!$AH$4:$AH$364=F$192)*(事故データ!$V$4:$V$364=1))</f>
        <v>0</v>
      </c>
      <c r="G229" s="747">
        <f>SUMPRODUCT((事故データ!$AQ$4:$AQ$364=$C229)*(事故データ!$AH$4:$AH$364=G$192)*(事故データ!$V$4:$V$364=1))</f>
        <v>0</v>
      </c>
      <c r="H229" s="747">
        <f>SUMPRODUCT((事故データ!$AQ$4:$AQ$364=$C229)*(事故データ!$AH$4:$AH$364=H$192)*(事故データ!$V$4:$V$364=1))</f>
        <v>0</v>
      </c>
      <c r="I229" s="808">
        <f>SUMPRODUCT((事故データ!$AQ$4:$AQ$364=$C229)*(事故データ!$AH$4:$AH$364=I$192)*(事故データ!$V$4:$V$364=1))</f>
        <v>0</v>
      </c>
      <c r="J229" s="808">
        <f>SUMPRODUCT((事故データ!$AQ$4:$AQ$364=$C229)*(事故データ!$AH$4:$AH$364=J$192)*(事故データ!$V$4:$V$364=1))</f>
        <v>0</v>
      </c>
      <c r="K229" s="808">
        <f>SUMPRODUCT((事故データ!$AQ$4:$AQ$364=$C229)*(事故データ!$AH$4:$AH$364=K$192)*(事故データ!$V$4:$V$364=1))</f>
        <v>1</v>
      </c>
      <c r="L229" s="748">
        <f>SUMPRODUCT((事故データ!$AQ$4:$AQ$364=$C229)*(事故データ!$AH$4:$AH$364=L$192)*(事故データ!$V$4:$V$364=1))</f>
        <v>0</v>
      </c>
      <c r="M229" s="882">
        <f>SUMPRODUCT((事故データ!$AQ$4:$AQ$364=$C229)*(事故データ!$AW$4:$AW$364=1)*(事故データ!$V$4:$V$364=1))</f>
        <v>0</v>
      </c>
      <c r="AE229" s="590">
        <v>35</v>
      </c>
      <c r="AF229" s="355" t="str">
        <f>項目入力!M44</f>
        <v>停車・据付時</v>
      </c>
      <c r="AG229" s="536">
        <f>SUMPRODUCT((事故データ!$AQ$4:$AQ$364=$AF229)*(事故データ!$V$4:$V$364=1))</f>
        <v>0</v>
      </c>
      <c r="AH229" s="870">
        <f t="shared" si="56"/>
        <v>0</v>
      </c>
      <c r="AI229" s="870">
        <f t="shared" si="57"/>
        <v>0</v>
      </c>
      <c r="AJ229" s="871">
        <f t="shared" si="58"/>
        <v>0</v>
      </c>
      <c r="AK229" s="537">
        <f t="shared" si="59"/>
        <v>0</v>
      </c>
      <c r="AL229" s="872">
        <f>SUMPRODUCT((事故データ!$AQ$4:$AQ$364=$AF229)*(事故データ!$AH$4:$AH$364=AL$192)*(事故データ!$V$4:$V$364=1))</f>
        <v>0</v>
      </c>
      <c r="AM229" s="873">
        <f>SUMPRODUCT((事故データ!$AQ$4:$AQ$364=$AF229)*(事故データ!$AH$4:$AH$364=AL$192)*(事故データ!$AK$4:$AK$364=1)*(事故データ!$V$4:$V$364=1))</f>
        <v>0</v>
      </c>
      <c r="AN229" s="870">
        <f>SUMPRODUCT((事故データ!$AQ$4:$AQ$364=$AF229)*(事故データ!$AH$4:$AH$364=AL$192)*(事故データ!$AK$4:$AK$364=2)*(事故データ!$V$4:$V$364=1))</f>
        <v>0</v>
      </c>
      <c r="AO229" s="871">
        <f>SUMPRODUCT((事故データ!$AQ$4:$AQ$364=$AF229)*(事故データ!$AH$4:$AH$364=AL$192)*(事故データ!$AW$4:$AW$364=1)*(事故データ!$V$4:$V$364=1))</f>
        <v>0</v>
      </c>
      <c r="AP229" s="537">
        <f>SUMPRODUCT((事故データ!$AQ$4:$AQ$364=$AF229)*(事故データ!$AH$4:$AH$364=AL$192)*(事故データ!$AX$4:$AX$364=1)*(事故データ!$V$4:$V$364=1))</f>
        <v>0</v>
      </c>
      <c r="AQ229" s="872">
        <f>SUMPRODUCT((事故データ!$AQ$4:$AQ$364=$AF229)*(事故データ!$AH$4:$AH$364=AQ$192)*(事故データ!$V$4:$V$364=1))</f>
        <v>0</v>
      </c>
      <c r="AR229" s="873">
        <f>SUMPRODUCT((事故データ!$AQ$4:$AQ$364=$AF229)*(事故データ!$AH$4:$AH$364=AQ$192)*(事故データ!$AK$4:$AK$364=1)*(事故データ!$V$4:$V$364=1))</f>
        <v>0</v>
      </c>
      <c r="AS229" s="870">
        <f>SUMPRODUCT((事故データ!$AQ$4:$AQ$364=$AF229)*(事故データ!$AH$4:$AH$364=AQ$192)*(事故データ!$AK$4:$AK$364=2)*(事故データ!$V$4:$V$364=1))</f>
        <v>0</v>
      </c>
      <c r="AT229" s="871">
        <f>SUMPRODUCT((事故データ!$AQ$4:$AQ$364=$AF229)*(事故データ!$AH$4:$AH$364=AQ$192)*(事故データ!$AW$4:$AW$364=1)*(事故データ!$V$4:$V$364=1))</f>
        <v>0</v>
      </c>
      <c r="AU229" s="537">
        <f>SUMPRODUCT((事故データ!$AQ$4:$AQ$364=$AF229)*(事故データ!$AH$4:$AH$364=AQ$192)*(事故データ!$AX$4:$AX$364=1)*(事故データ!$V$4:$V$364=1))</f>
        <v>0</v>
      </c>
      <c r="AV229" s="536">
        <f>SUMPRODUCT((事故データ!$AQ$4:$AQ$364=$AF229)*(事故データ!$AH$4:$AH$364=AV$192)*(事故データ!$V$4:$V$364=1))</f>
        <v>0</v>
      </c>
      <c r="AW229" s="870">
        <f>SUMPRODUCT((事故データ!$AQ$4:$AQ$364=$AF229)*(事故データ!$AH$4:$AH$364=AV$192)*(事故データ!$AK$4:$AK$364=1)*(事故データ!$V$4:$V$364=1))</f>
        <v>0</v>
      </c>
      <c r="AX229" s="870">
        <f>SUMPRODUCT((事故データ!$AQ$4:$AQ$364=$AF229)*(事故データ!$AH$4:$AH$364=AV$192)*(事故データ!$AK$4:$AK$364=2)*(事故データ!$V$4:$V$364=1))</f>
        <v>0</v>
      </c>
      <c r="AY229" s="871">
        <f>SUMPRODUCT((事故データ!$AQ$4:$AQ$364=$AF229)*(事故データ!$AH$4:$AH$364=AV$192)*(事故データ!$AW$4:$AW$364=1)*(事故データ!$V$4:$V$364=1))</f>
        <v>0</v>
      </c>
      <c r="AZ229" s="537">
        <f>SUMPRODUCT((事故データ!$AQ$4:$AQ$364=$AF229)*(事故データ!$AH$4:$AH$364=AV$192)*(事故データ!$AX$4:$AX$364=1)*(事故データ!$V$4:$V$364=1))</f>
        <v>0</v>
      </c>
      <c r="BA229" s="872">
        <f>SUMPRODUCT((事故データ!$AQ$4:$AQ$364=$AF229)*(事故データ!$AH$4:$AH$364=BA$192)*(事故データ!$V$4:$V$364=1))</f>
        <v>0</v>
      </c>
      <c r="BB229" s="873">
        <f>SUMPRODUCT((事故データ!$AQ$4:$AQ$364=$AF229)*(事故データ!$AH$4:$AH$364=BA$192)*(事故データ!$AK$4:$AK$364=1)*(事故データ!$V$4:$V$364=1))</f>
        <v>0</v>
      </c>
      <c r="BC229" s="870">
        <f>SUMPRODUCT((事故データ!$AQ$4:$AQ$364=$AF229)*(事故データ!$AH$4:$AH$364=BA$192)*(事故データ!$AK$4:$AK$364=2)*(事故データ!$V$4:$V$364=1))</f>
        <v>0</v>
      </c>
      <c r="BD229" s="871">
        <f>SUMPRODUCT((事故データ!$AQ$4:$AQ$364=$AF229)*(事故データ!$AH$4:$AH$364=BA$192)*(事故データ!$AW$4:$AW$364=1)*(事故データ!$V$4:$V$364=1))</f>
        <v>0</v>
      </c>
      <c r="BE229" s="537">
        <f>SUMPRODUCT((事故データ!$AQ$4:$AQ$364=$AF229)*(事故データ!$AH$4:$AH$364=BA$192)*(事故データ!$AX$4:$AX$364=1)*(事故データ!$V$4:$V$364=1))</f>
        <v>0</v>
      </c>
      <c r="BF229" s="872">
        <f>SUMPRODUCT((事故データ!$AQ$4:$AQ$364=$AF229)*(事故データ!$AH$4:$AH$364=BF$192)*(事故データ!$V$4:$V$364=1))</f>
        <v>0</v>
      </c>
      <c r="BG229" s="873">
        <f>SUMPRODUCT((事故データ!$AQ$4:$AQ$364=$AF229)*(事故データ!$AH$4:$AH$364=BF$192)*(事故データ!$AK$4:$AK$364=1)*(事故データ!$V$4:$V$364=1))</f>
        <v>0</v>
      </c>
      <c r="BH229" s="874">
        <f>SUMPRODUCT((事故データ!$AQ$4:$AQ$364=$AF229)*(事故データ!$AH$4:$AH$364=BF$192)*(事故データ!$AK$4:$AK$364=2)*(事故データ!$V$4:$V$364=1))</f>
        <v>0</v>
      </c>
      <c r="BI229" s="875">
        <f>SUMPRODUCT((事故データ!$AQ$4:$AQ$364=$AF229)*(事故データ!$AH$4:$AH$364=BF$192)*(事故データ!$AW$4:$AW$364=1)*(事故データ!$V$4:$V$364=1))</f>
        <v>0</v>
      </c>
      <c r="BJ229" s="876">
        <f>SUMPRODUCT((事故データ!$AQ$4:$AQ$364=$AF229)*(事故データ!$AH$4:$AH$364=BF$192)*(事故データ!$AX$4:$AX$364=1)*(事故データ!$V$4:$V$364=1))</f>
        <v>0</v>
      </c>
      <c r="BK229" s="872">
        <f>SUMPRODUCT((事故データ!$AQ$4:$AQ$364=$AF229)*(事故データ!$AH$4:$AH$364=BK$192)*(事故データ!$V$4:$V$364=1))</f>
        <v>0</v>
      </c>
      <c r="BL229" s="873">
        <f>SUMPRODUCT((事故データ!$AQ$4:$AQ$364=$AF229)*(事故データ!$AH$4:$AH$364=BK$192)*(事故データ!$AK$4:$AK$364=1)*(事故データ!$V$4:$V$364=1))</f>
        <v>0</v>
      </c>
      <c r="BM229" s="874">
        <f>SUMPRODUCT((事故データ!$AQ$4:$AQ$364=$AF229)*(事故データ!$AH$4:$AH$364=BK$192)*(事故データ!$AK$4:$AK$364=2)*(事故データ!$V$4:$V$364=1))</f>
        <v>0</v>
      </c>
      <c r="BN229" s="875">
        <f>SUMPRODUCT((事故データ!$AQ$4:$AQ$364=$AF229)*(事故データ!$AH$4:$AH$364=BK$192)*(事故データ!$AW$4:$AW$364=1)*(事故データ!$V$4:$V$364=1))</f>
        <v>0</v>
      </c>
      <c r="BO229" s="876">
        <f>SUMPRODUCT((事故データ!$AQ$4:$AQ$364=$AF229)*(事故データ!$AH$4:$AH$364=BK$192)*(事故データ!$AX$4:$AX$364=1)*(事故データ!$V$4:$V$364=1))</f>
        <v>0</v>
      </c>
      <c r="BP229" s="872">
        <f>SUMPRODUCT((事故データ!$AQ$4:$AQ$364=$AF229)*(事故データ!$AH$4:$AH$364=BP$192)*(事故データ!$V$4:$V$364=1))</f>
        <v>0</v>
      </c>
      <c r="BQ229" s="873">
        <f>SUMPRODUCT((事故データ!$AQ$4:$AQ$364=$AF229)*(事故データ!$AH$4:$AH$364=BP$192)*(事故データ!$AK$4:$AK$364=1)*(事故データ!$V$4:$V$364=1))</f>
        <v>0</v>
      </c>
      <c r="BR229" s="874">
        <f>SUMPRODUCT((事故データ!$AQ$4:$AQ$364=$AF229)*(事故データ!$AH$4:$AH$364=BP$192)*(事故データ!$AK$4:$AK$364=2)*(事故データ!$V$4:$V$364=1))</f>
        <v>0</v>
      </c>
      <c r="BS229" s="875">
        <f>SUMPRODUCT((事故データ!$AQ$4:$AQ$364=$AF229)*(事故データ!$AH$4:$AH$364=BP$192)*(事故データ!$AW$4:$AW$364=1)*(事故データ!$V$4:$V$364=1))</f>
        <v>0</v>
      </c>
      <c r="BT229" s="876">
        <f>SUMPRODUCT((事故データ!$AQ$4:$AQ$364=$AF229)*(事故データ!$AH$4:$AH$364=BP$192)*(事故データ!$AX$4:$AX$364=1)*(事故データ!$V$4:$V$364=1))</f>
        <v>0</v>
      </c>
      <c r="BU229" s="872">
        <f>SUMPRODUCT((事故データ!$AQ$4:$AQ$364=$AF229)*(事故データ!$AH$4:$AH$364=BU$192)*(事故データ!$V$4:$V$364=1))</f>
        <v>0</v>
      </c>
      <c r="BV229" s="873">
        <f>SUMPRODUCT((事故データ!$AQ$4:$AQ$364=$AF229)*(事故データ!$AH$4:$AH$364=BU$192)*(事故データ!$AK$4:$AK$364=1)*(事故データ!$V$4:$V$364=1))</f>
        <v>0</v>
      </c>
      <c r="BW229" s="874">
        <f>SUMPRODUCT((事故データ!$AQ$4:$AQ$364=$AF229)*(事故データ!$AH$4:$AH$364=BU$192)*(事故データ!$AK$4:$AK$364=2)*(事故データ!$V$4:$V$364=1))</f>
        <v>0</v>
      </c>
      <c r="BX229" s="875">
        <f>SUMPRODUCT((事故データ!$AQ$4:$AQ$364=$AF229)*(事故データ!$AH$4:$AH$364=BU$192)*(事故データ!$AW$4:$AW$364=1)*(事故データ!$V$4:$V$364=1))</f>
        <v>0</v>
      </c>
      <c r="BY229" s="876">
        <f>SUMPRODUCT((事故データ!$AQ$4:$AQ$364=$AF229)*(事故データ!$AH$4:$AH$364=BU$192)*(事故データ!$AX$4:$AX$364=1)*(事故データ!$V$4:$V$364=1))</f>
        <v>0</v>
      </c>
      <c r="BZ229" s="882"/>
      <c r="CM229" s="515"/>
      <c r="CN229" s="515"/>
      <c r="CO229" s="515"/>
      <c r="CP229" s="515"/>
    </row>
    <row r="230" spans="1:94">
      <c r="A230" s="325"/>
      <c r="B230" s="590">
        <v>37</v>
      </c>
      <c r="C230" s="355" t="str">
        <f>項目入力!M46</f>
        <v>一時停止</v>
      </c>
      <c r="D230" s="536">
        <f t="shared" si="46"/>
        <v>0</v>
      </c>
      <c r="E230" s="746">
        <f>SUMPRODUCT((事故データ!$AQ$4:$AQ$364=$C230)*(事故データ!$AH$4:$AH$364=E$192)*(事故データ!$V$4:$V$364=1))</f>
        <v>0</v>
      </c>
      <c r="F230" s="747">
        <f>SUMPRODUCT((事故データ!$AQ$4:$AQ$364=$C230)*(事故データ!$AH$4:$AH$364=F$192)*(事故データ!$V$4:$V$364=1))</f>
        <v>0</v>
      </c>
      <c r="G230" s="747">
        <f>SUMPRODUCT((事故データ!$AQ$4:$AQ$364=$C230)*(事故データ!$AH$4:$AH$364=G$192)*(事故データ!$V$4:$V$364=1))</f>
        <v>0</v>
      </c>
      <c r="H230" s="747">
        <f>SUMPRODUCT((事故データ!$AQ$4:$AQ$364=$C230)*(事故データ!$AH$4:$AH$364=H$192)*(事故データ!$V$4:$V$364=1))</f>
        <v>0</v>
      </c>
      <c r="I230" s="808">
        <f>SUMPRODUCT((事故データ!$AQ$4:$AQ$364=$C230)*(事故データ!$AH$4:$AH$364=I$192)*(事故データ!$V$4:$V$364=1))</f>
        <v>0</v>
      </c>
      <c r="J230" s="808">
        <f>SUMPRODUCT((事故データ!$AQ$4:$AQ$364=$C230)*(事故データ!$AH$4:$AH$364=J$192)*(事故データ!$V$4:$V$364=1))</f>
        <v>0</v>
      </c>
      <c r="K230" s="808">
        <f>SUMPRODUCT((事故データ!$AQ$4:$AQ$364=$C230)*(事故データ!$AH$4:$AH$364=K$192)*(事故データ!$V$4:$V$364=1))</f>
        <v>0</v>
      </c>
      <c r="L230" s="748">
        <f>SUMPRODUCT((事故データ!$AQ$4:$AQ$364=$C230)*(事故データ!$AH$4:$AH$364=L$192)*(事故データ!$V$4:$V$364=1))</f>
        <v>0</v>
      </c>
      <c r="M230" s="882">
        <f>SUMPRODUCT((事故データ!$AQ$4:$AQ$364=$C230)*(事故データ!$AW$4:$AW$364=1)*(事故データ!$V$4:$V$364=1))</f>
        <v>0</v>
      </c>
      <c r="AE230" s="590">
        <v>36</v>
      </c>
      <c r="AF230" s="355" t="str">
        <f>項目入力!M45</f>
        <v>駐・停車中</v>
      </c>
      <c r="AG230" s="536">
        <f>SUMPRODUCT((事故データ!$AQ$4:$AQ$364=$AF230)*(事故データ!$V$4:$V$364=1))</f>
        <v>1</v>
      </c>
      <c r="AH230" s="870">
        <f t="shared" si="56"/>
        <v>1</v>
      </c>
      <c r="AI230" s="870">
        <f t="shared" si="57"/>
        <v>0</v>
      </c>
      <c r="AJ230" s="871">
        <f t="shared" si="58"/>
        <v>0</v>
      </c>
      <c r="AK230" s="537">
        <f t="shared" si="59"/>
        <v>0</v>
      </c>
      <c r="AL230" s="872">
        <f>SUMPRODUCT((事故データ!$AQ$4:$AQ$364=$AF230)*(事故データ!$AH$4:$AH$364=AL$192)*(事故データ!$V$4:$V$364=1))</f>
        <v>0</v>
      </c>
      <c r="AM230" s="873">
        <f>SUMPRODUCT((事故データ!$AQ$4:$AQ$364=$AF230)*(事故データ!$AH$4:$AH$364=AL$192)*(事故データ!$AK$4:$AK$364=1)*(事故データ!$V$4:$V$364=1))</f>
        <v>0</v>
      </c>
      <c r="AN230" s="870">
        <f>SUMPRODUCT((事故データ!$AQ$4:$AQ$364=$AF230)*(事故データ!$AH$4:$AH$364=AL$192)*(事故データ!$AK$4:$AK$364=2)*(事故データ!$V$4:$V$364=1))</f>
        <v>0</v>
      </c>
      <c r="AO230" s="871">
        <f>SUMPRODUCT((事故データ!$AQ$4:$AQ$364=$AF230)*(事故データ!$AH$4:$AH$364=AL$192)*(事故データ!$AW$4:$AW$364=1)*(事故データ!$V$4:$V$364=1))</f>
        <v>0</v>
      </c>
      <c r="AP230" s="537">
        <f>SUMPRODUCT((事故データ!$AQ$4:$AQ$364=$AF230)*(事故データ!$AH$4:$AH$364=AL$192)*(事故データ!$AX$4:$AX$364=1)*(事故データ!$V$4:$V$364=1))</f>
        <v>0</v>
      </c>
      <c r="AQ230" s="872">
        <f>SUMPRODUCT((事故データ!$AQ$4:$AQ$364=$AF230)*(事故データ!$AH$4:$AH$364=AQ$192)*(事故データ!$V$4:$V$364=1))</f>
        <v>0</v>
      </c>
      <c r="AR230" s="873">
        <f>SUMPRODUCT((事故データ!$AQ$4:$AQ$364=$AF230)*(事故データ!$AH$4:$AH$364=AQ$192)*(事故データ!$AK$4:$AK$364=1)*(事故データ!$V$4:$V$364=1))</f>
        <v>0</v>
      </c>
      <c r="AS230" s="870">
        <f>SUMPRODUCT((事故データ!$AQ$4:$AQ$364=$AF230)*(事故データ!$AH$4:$AH$364=AQ$192)*(事故データ!$AK$4:$AK$364=2)*(事故データ!$V$4:$V$364=1))</f>
        <v>0</v>
      </c>
      <c r="AT230" s="871">
        <f>SUMPRODUCT((事故データ!$AQ$4:$AQ$364=$AF230)*(事故データ!$AH$4:$AH$364=AQ$192)*(事故データ!$AW$4:$AW$364=1)*(事故データ!$V$4:$V$364=1))</f>
        <v>0</v>
      </c>
      <c r="AU230" s="537">
        <f>SUMPRODUCT((事故データ!$AQ$4:$AQ$364=$AF230)*(事故データ!$AH$4:$AH$364=AQ$192)*(事故データ!$AX$4:$AX$364=1)*(事故データ!$V$4:$V$364=1))</f>
        <v>0</v>
      </c>
      <c r="AV230" s="536">
        <f>SUMPRODUCT((事故データ!$AQ$4:$AQ$364=$AF230)*(事故データ!$AH$4:$AH$364=AV$192)*(事故データ!$V$4:$V$364=1))</f>
        <v>0</v>
      </c>
      <c r="AW230" s="870">
        <f>SUMPRODUCT((事故データ!$AQ$4:$AQ$364=$AF230)*(事故データ!$AH$4:$AH$364=AV$192)*(事故データ!$AK$4:$AK$364=1)*(事故データ!$V$4:$V$364=1))</f>
        <v>0</v>
      </c>
      <c r="AX230" s="870">
        <f>SUMPRODUCT((事故データ!$AQ$4:$AQ$364=$AF230)*(事故データ!$AH$4:$AH$364=AV$192)*(事故データ!$AK$4:$AK$364=2)*(事故データ!$V$4:$V$364=1))</f>
        <v>0</v>
      </c>
      <c r="AY230" s="871">
        <f>SUMPRODUCT((事故データ!$AQ$4:$AQ$364=$AF230)*(事故データ!$AH$4:$AH$364=AV$192)*(事故データ!$AW$4:$AW$364=1)*(事故データ!$V$4:$V$364=1))</f>
        <v>0</v>
      </c>
      <c r="AZ230" s="537">
        <f>SUMPRODUCT((事故データ!$AQ$4:$AQ$364=$AF230)*(事故データ!$AH$4:$AH$364=AV$192)*(事故データ!$AX$4:$AX$364=1)*(事故データ!$V$4:$V$364=1))</f>
        <v>0</v>
      </c>
      <c r="BA230" s="872">
        <f>SUMPRODUCT((事故データ!$AQ$4:$AQ$364=$AF230)*(事故データ!$AH$4:$AH$364=BA$192)*(事故データ!$V$4:$V$364=1))</f>
        <v>0</v>
      </c>
      <c r="BB230" s="873">
        <f>SUMPRODUCT((事故データ!$AQ$4:$AQ$364=$AF230)*(事故データ!$AH$4:$AH$364=BA$192)*(事故データ!$AK$4:$AK$364=1)*(事故データ!$V$4:$V$364=1))</f>
        <v>0</v>
      </c>
      <c r="BC230" s="870">
        <f>SUMPRODUCT((事故データ!$AQ$4:$AQ$364=$AF230)*(事故データ!$AH$4:$AH$364=BA$192)*(事故データ!$AK$4:$AK$364=2)*(事故データ!$V$4:$V$364=1))</f>
        <v>0</v>
      </c>
      <c r="BD230" s="871">
        <f>SUMPRODUCT((事故データ!$AQ$4:$AQ$364=$AF230)*(事故データ!$AH$4:$AH$364=BA$192)*(事故データ!$AW$4:$AW$364=1)*(事故データ!$V$4:$V$364=1))</f>
        <v>0</v>
      </c>
      <c r="BE230" s="537">
        <f>SUMPRODUCT((事故データ!$AQ$4:$AQ$364=$AF230)*(事故データ!$AH$4:$AH$364=BA$192)*(事故データ!$AX$4:$AX$364=1)*(事故データ!$V$4:$V$364=1))</f>
        <v>0</v>
      </c>
      <c r="BF230" s="872">
        <f>SUMPRODUCT((事故データ!$AQ$4:$AQ$364=$AF230)*(事故データ!$AH$4:$AH$364=BF$192)*(事故データ!$V$4:$V$364=1))</f>
        <v>0</v>
      </c>
      <c r="BG230" s="873">
        <f>SUMPRODUCT((事故データ!$AQ$4:$AQ$364=$AF230)*(事故データ!$AH$4:$AH$364=BF$192)*(事故データ!$AK$4:$AK$364=1)*(事故データ!$V$4:$V$364=1))</f>
        <v>0</v>
      </c>
      <c r="BH230" s="874">
        <f>SUMPRODUCT((事故データ!$AQ$4:$AQ$364=$AF230)*(事故データ!$AH$4:$AH$364=BF$192)*(事故データ!$AK$4:$AK$364=2)*(事故データ!$V$4:$V$364=1))</f>
        <v>0</v>
      </c>
      <c r="BI230" s="875">
        <f>SUMPRODUCT((事故データ!$AQ$4:$AQ$364=$AF230)*(事故データ!$AH$4:$AH$364=BF$192)*(事故データ!$AW$4:$AW$364=1)*(事故データ!$V$4:$V$364=1))</f>
        <v>0</v>
      </c>
      <c r="BJ230" s="876">
        <f>SUMPRODUCT((事故データ!$AQ$4:$AQ$364=$AF230)*(事故データ!$AH$4:$AH$364=BF$192)*(事故データ!$AX$4:$AX$364=1)*(事故データ!$V$4:$V$364=1))</f>
        <v>0</v>
      </c>
      <c r="BK230" s="872">
        <f>SUMPRODUCT((事故データ!$AQ$4:$AQ$364=$AF230)*(事故データ!$AH$4:$AH$364=BK$192)*(事故データ!$V$4:$V$364=1))</f>
        <v>0</v>
      </c>
      <c r="BL230" s="873">
        <f>SUMPRODUCT((事故データ!$AQ$4:$AQ$364=$AF230)*(事故データ!$AH$4:$AH$364=BK$192)*(事故データ!$AK$4:$AK$364=1)*(事故データ!$V$4:$V$364=1))</f>
        <v>0</v>
      </c>
      <c r="BM230" s="874">
        <f>SUMPRODUCT((事故データ!$AQ$4:$AQ$364=$AF230)*(事故データ!$AH$4:$AH$364=BK$192)*(事故データ!$AK$4:$AK$364=2)*(事故データ!$V$4:$V$364=1))</f>
        <v>0</v>
      </c>
      <c r="BN230" s="875">
        <f>SUMPRODUCT((事故データ!$AQ$4:$AQ$364=$AF230)*(事故データ!$AH$4:$AH$364=BK$192)*(事故データ!$AW$4:$AW$364=1)*(事故データ!$V$4:$V$364=1))</f>
        <v>0</v>
      </c>
      <c r="BO230" s="876">
        <f>SUMPRODUCT((事故データ!$AQ$4:$AQ$364=$AF230)*(事故データ!$AH$4:$AH$364=BK$192)*(事故データ!$AX$4:$AX$364=1)*(事故データ!$V$4:$V$364=1))</f>
        <v>0</v>
      </c>
      <c r="BP230" s="872">
        <f>SUMPRODUCT((事故データ!$AQ$4:$AQ$364=$AF230)*(事故データ!$AH$4:$AH$364=BP$192)*(事故データ!$V$4:$V$364=1))</f>
        <v>1</v>
      </c>
      <c r="BQ230" s="873">
        <f>SUMPRODUCT((事故データ!$AQ$4:$AQ$364=$AF230)*(事故データ!$AH$4:$AH$364=BP$192)*(事故データ!$AK$4:$AK$364=1)*(事故データ!$V$4:$V$364=1))</f>
        <v>1</v>
      </c>
      <c r="BR230" s="874">
        <f>SUMPRODUCT((事故データ!$AQ$4:$AQ$364=$AF230)*(事故データ!$AH$4:$AH$364=BP$192)*(事故データ!$AK$4:$AK$364=2)*(事故データ!$V$4:$V$364=1))</f>
        <v>0</v>
      </c>
      <c r="BS230" s="875">
        <f>SUMPRODUCT((事故データ!$AQ$4:$AQ$364=$AF230)*(事故データ!$AH$4:$AH$364=BP$192)*(事故データ!$AW$4:$AW$364=1)*(事故データ!$V$4:$V$364=1))</f>
        <v>0</v>
      </c>
      <c r="BT230" s="876">
        <f>SUMPRODUCT((事故データ!$AQ$4:$AQ$364=$AF230)*(事故データ!$AH$4:$AH$364=BP$192)*(事故データ!$AX$4:$AX$364=1)*(事故データ!$V$4:$V$364=1))</f>
        <v>0</v>
      </c>
      <c r="BU230" s="872">
        <f>SUMPRODUCT((事故データ!$AQ$4:$AQ$364=$AF230)*(事故データ!$AH$4:$AH$364=BU$192)*(事故データ!$V$4:$V$364=1))</f>
        <v>0</v>
      </c>
      <c r="BV230" s="873">
        <f>SUMPRODUCT((事故データ!$AQ$4:$AQ$364=$AF230)*(事故データ!$AH$4:$AH$364=BU$192)*(事故データ!$AK$4:$AK$364=1)*(事故データ!$V$4:$V$364=1))</f>
        <v>0</v>
      </c>
      <c r="BW230" s="874">
        <f>SUMPRODUCT((事故データ!$AQ$4:$AQ$364=$AF230)*(事故データ!$AH$4:$AH$364=BU$192)*(事故データ!$AK$4:$AK$364=2)*(事故データ!$V$4:$V$364=1))</f>
        <v>0</v>
      </c>
      <c r="BX230" s="875">
        <f>SUMPRODUCT((事故データ!$AQ$4:$AQ$364=$AF230)*(事故データ!$AH$4:$AH$364=BU$192)*(事故データ!$AW$4:$AW$364=1)*(事故データ!$V$4:$V$364=1))</f>
        <v>0</v>
      </c>
      <c r="BY230" s="876">
        <f>SUMPRODUCT((事故データ!$AQ$4:$AQ$364=$AF230)*(事故データ!$AH$4:$AH$364=BU$192)*(事故データ!$AX$4:$AX$364=1)*(事故データ!$V$4:$V$364=1))</f>
        <v>0</v>
      </c>
      <c r="BZ230" s="882"/>
      <c r="CM230" s="515"/>
      <c r="CN230" s="515"/>
      <c r="CO230" s="515"/>
      <c r="CP230" s="515"/>
    </row>
    <row r="231" spans="1:94">
      <c r="A231" s="325"/>
      <c r="B231" s="590">
        <v>38</v>
      </c>
      <c r="C231" s="355" t="str">
        <f>項目入力!M47</f>
        <v>急停止</v>
      </c>
      <c r="D231" s="536">
        <f t="shared" si="46"/>
        <v>0</v>
      </c>
      <c r="E231" s="746">
        <f>SUMPRODUCT((事故データ!$AQ$4:$AQ$364=$C231)*(事故データ!$AH$4:$AH$364=E$192)*(事故データ!$V$4:$V$364=1))</f>
        <v>0</v>
      </c>
      <c r="F231" s="747">
        <f>SUMPRODUCT((事故データ!$AQ$4:$AQ$364=$C231)*(事故データ!$AH$4:$AH$364=F$192)*(事故データ!$V$4:$V$364=1))</f>
        <v>0</v>
      </c>
      <c r="G231" s="747">
        <f>SUMPRODUCT((事故データ!$AQ$4:$AQ$364=$C231)*(事故データ!$AH$4:$AH$364=G$192)*(事故データ!$V$4:$V$364=1))</f>
        <v>0</v>
      </c>
      <c r="H231" s="747">
        <f>SUMPRODUCT((事故データ!$AQ$4:$AQ$364=$C231)*(事故データ!$AH$4:$AH$364=H$192)*(事故データ!$V$4:$V$364=1))</f>
        <v>0</v>
      </c>
      <c r="I231" s="808">
        <f>SUMPRODUCT((事故データ!$AQ$4:$AQ$364=$C231)*(事故データ!$AH$4:$AH$364=I$192)*(事故データ!$V$4:$V$364=1))</f>
        <v>0</v>
      </c>
      <c r="J231" s="808">
        <f>SUMPRODUCT((事故データ!$AQ$4:$AQ$364=$C231)*(事故データ!$AH$4:$AH$364=J$192)*(事故データ!$V$4:$V$364=1))</f>
        <v>0</v>
      </c>
      <c r="K231" s="808">
        <f>SUMPRODUCT((事故データ!$AQ$4:$AQ$364=$C231)*(事故データ!$AH$4:$AH$364=K$192)*(事故データ!$V$4:$V$364=1))</f>
        <v>0</v>
      </c>
      <c r="L231" s="748">
        <f>SUMPRODUCT((事故データ!$AQ$4:$AQ$364=$C231)*(事故データ!$AH$4:$AH$364=L$192)*(事故データ!$V$4:$V$364=1))</f>
        <v>0</v>
      </c>
      <c r="M231" s="882">
        <f>SUMPRODUCT((事故データ!$AQ$4:$AQ$364=$C231)*(事故データ!$AW$4:$AW$364=1)*(事故データ!$V$4:$V$364=1))</f>
        <v>0</v>
      </c>
      <c r="AE231" s="590">
        <v>37</v>
      </c>
      <c r="AF231" s="355" t="str">
        <f>項目入力!M46</f>
        <v>一時停止</v>
      </c>
      <c r="AG231" s="536">
        <f>SUMPRODUCT((事故データ!$AQ$4:$AQ$364=$AF231)*(事故データ!$V$4:$V$364=1))</f>
        <v>0</v>
      </c>
      <c r="AH231" s="870">
        <f t="shared" si="56"/>
        <v>0</v>
      </c>
      <c r="AI231" s="870">
        <f t="shared" si="57"/>
        <v>0</v>
      </c>
      <c r="AJ231" s="871">
        <f t="shared" si="58"/>
        <v>0</v>
      </c>
      <c r="AK231" s="537">
        <f t="shared" si="59"/>
        <v>0</v>
      </c>
      <c r="AL231" s="872">
        <f>SUMPRODUCT((事故データ!$AQ$4:$AQ$364=$AF231)*(事故データ!$AH$4:$AH$364=AL$192)*(事故データ!$V$4:$V$364=1))</f>
        <v>0</v>
      </c>
      <c r="AM231" s="873">
        <f>SUMPRODUCT((事故データ!$AQ$4:$AQ$364=$AF231)*(事故データ!$AH$4:$AH$364=AL$192)*(事故データ!$AK$4:$AK$364=1)*(事故データ!$V$4:$V$364=1))</f>
        <v>0</v>
      </c>
      <c r="AN231" s="870">
        <f>SUMPRODUCT((事故データ!$AQ$4:$AQ$364=$AF231)*(事故データ!$AH$4:$AH$364=AL$192)*(事故データ!$AK$4:$AK$364=2)*(事故データ!$V$4:$V$364=1))</f>
        <v>0</v>
      </c>
      <c r="AO231" s="871">
        <f>SUMPRODUCT((事故データ!$AQ$4:$AQ$364=$AF231)*(事故データ!$AH$4:$AH$364=AL$192)*(事故データ!$AW$4:$AW$364=1)*(事故データ!$V$4:$V$364=1))</f>
        <v>0</v>
      </c>
      <c r="AP231" s="537">
        <f>SUMPRODUCT((事故データ!$AQ$4:$AQ$364=$AF231)*(事故データ!$AH$4:$AH$364=AL$192)*(事故データ!$AX$4:$AX$364=1)*(事故データ!$V$4:$V$364=1))</f>
        <v>0</v>
      </c>
      <c r="AQ231" s="872">
        <f>SUMPRODUCT((事故データ!$AQ$4:$AQ$364=$AF231)*(事故データ!$AH$4:$AH$364=AQ$192)*(事故データ!$V$4:$V$364=1))</f>
        <v>0</v>
      </c>
      <c r="AR231" s="873">
        <f>SUMPRODUCT((事故データ!$AQ$4:$AQ$364=$AF231)*(事故データ!$AH$4:$AH$364=AQ$192)*(事故データ!$AK$4:$AK$364=1)*(事故データ!$V$4:$V$364=1))</f>
        <v>0</v>
      </c>
      <c r="AS231" s="870">
        <f>SUMPRODUCT((事故データ!$AQ$4:$AQ$364=$AF231)*(事故データ!$AH$4:$AH$364=AQ$192)*(事故データ!$AK$4:$AK$364=2)*(事故データ!$V$4:$V$364=1))</f>
        <v>0</v>
      </c>
      <c r="AT231" s="871">
        <f>SUMPRODUCT((事故データ!$AQ$4:$AQ$364=$AF231)*(事故データ!$AH$4:$AH$364=AQ$192)*(事故データ!$AW$4:$AW$364=1)*(事故データ!$V$4:$V$364=1))</f>
        <v>0</v>
      </c>
      <c r="AU231" s="537">
        <f>SUMPRODUCT((事故データ!$AQ$4:$AQ$364=$AF231)*(事故データ!$AH$4:$AH$364=AQ$192)*(事故データ!$AX$4:$AX$364=1)*(事故データ!$V$4:$V$364=1))</f>
        <v>0</v>
      </c>
      <c r="AV231" s="536">
        <f>SUMPRODUCT((事故データ!$AQ$4:$AQ$364=$AF231)*(事故データ!$AH$4:$AH$364=AV$192)*(事故データ!$V$4:$V$364=1))</f>
        <v>0</v>
      </c>
      <c r="AW231" s="870">
        <f>SUMPRODUCT((事故データ!$AQ$4:$AQ$364=$AF231)*(事故データ!$AH$4:$AH$364=AV$192)*(事故データ!$AK$4:$AK$364=1)*(事故データ!$V$4:$V$364=1))</f>
        <v>0</v>
      </c>
      <c r="AX231" s="870">
        <f>SUMPRODUCT((事故データ!$AQ$4:$AQ$364=$AF231)*(事故データ!$AH$4:$AH$364=AV$192)*(事故データ!$AK$4:$AK$364=2)*(事故データ!$V$4:$V$364=1))</f>
        <v>0</v>
      </c>
      <c r="AY231" s="871">
        <f>SUMPRODUCT((事故データ!$AQ$4:$AQ$364=$AF231)*(事故データ!$AH$4:$AH$364=AV$192)*(事故データ!$AW$4:$AW$364=1)*(事故データ!$V$4:$V$364=1))</f>
        <v>0</v>
      </c>
      <c r="AZ231" s="537">
        <f>SUMPRODUCT((事故データ!$AQ$4:$AQ$364=$AF231)*(事故データ!$AH$4:$AH$364=AV$192)*(事故データ!$AX$4:$AX$364=1)*(事故データ!$V$4:$V$364=1))</f>
        <v>0</v>
      </c>
      <c r="BA231" s="872">
        <f>SUMPRODUCT((事故データ!$AQ$4:$AQ$364=$AF231)*(事故データ!$AH$4:$AH$364=BA$192)*(事故データ!$V$4:$V$364=1))</f>
        <v>0</v>
      </c>
      <c r="BB231" s="873">
        <f>SUMPRODUCT((事故データ!$AQ$4:$AQ$364=$AF231)*(事故データ!$AH$4:$AH$364=BA$192)*(事故データ!$AK$4:$AK$364=1)*(事故データ!$V$4:$V$364=1))</f>
        <v>0</v>
      </c>
      <c r="BC231" s="870">
        <f>SUMPRODUCT((事故データ!$AQ$4:$AQ$364=$AF231)*(事故データ!$AH$4:$AH$364=BA$192)*(事故データ!$AK$4:$AK$364=2)*(事故データ!$V$4:$V$364=1))</f>
        <v>0</v>
      </c>
      <c r="BD231" s="871">
        <f>SUMPRODUCT((事故データ!$AQ$4:$AQ$364=$AF231)*(事故データ!$AH$4:$AH$364=BA$192)*(事故データ!$AW$4:$AW$364=1)*(事故データ!$V$4:$V$364=1))</f>
        <v>0</v>
      </c>
      <c r="BE231" s="537">
        <f>SUMPRODUCT((事故データ!$AQ$4:$AQ$364=$AF231)*(事故データ!$AH$4:$AH$364=BA$192)*(事故データ!$AX$4:$AX$364=1)*(事故データ!$V$4:$V$364=1))</f>
        <v>0</v>
      </c>
      <c r="BF231" s="872">
        <f>SUMPRODUCT((事故データ!$AQ$4:$AQ$364=$AF231)*(事故データ!$AH$4:$AH$364=BF$192)*(事故データ!$V$4:$V$364=1))</f>
        <v>0</v>
      </c>
      <c r="BG231" s="873">
        <f>SUMPRODUCT((事故データ!$AQ$4:$AQ$364=$AF231)*(事故データ!$AH$4:$AH$364=BF$192)*(事故データ!$AK$4:$AK$364=1)*(事故データ!$V$4:$V$364=1))</f>
        <v>0</v>
      </c>
      <c r="BH231" s="874">
        <f>SUMPRODUCT((事故データ!$AQ$4:$AQ$364=$AF231)*(事故データ!$AH$4:$AH$364=BF$192)*(事故データ!$AK$4:$AK$364=2)*(事故データ!$V$4:$V$364=1))</f>
        <v>0</v>
      </c>
      <c r="BI231" s="875">
        <f>SUMPRODUCT((事故データ!$AQ$4:$AQ$364=$AF231)*(事故データ!$AH$4:$AH$364=BF$192)*(事故データ!$AW$4:$AW$364=1)*(事故データ!$V$4:$V$364=1))</f>
        <v>0</v>
      </c>
      <c r="BJ231" s="876">
        <f>SUMPRODUCT((事故データ!$AQ$4:$AQ$364=$AF231)*(事故データ!$AH$4:$AH$364=BF$192)*(事故データ!$AX$4:$AX$364=1)*(事故データ!$V$4:$V$364=1))</f>
        <v>0</v>
      </c>
      <c r="BK231" s="872">
        <f>SUMPRODUCT((事故データ!$AQ$4:$AQ$364=$AF231)*(事故データ!$AH$4:$AH$364=BK$192)*(事故データ!$V$4:$V$364=1))</f>
        <v>0</v>
      </c>
      <c r="BL231" s="873">
        <f>SUMPRODUCT((事故データ!$AQ$4:$AQ$364=$AF231)*(事故データ!$AH$4:$AH$364=BK$192)*(事故データ!$AK$4:$AK$364=1)*(事故データ!$V$4:$V$364=1))</f>
        <v>0</v>
      </c>
      <c r="BM231" s="874">
        <f>SUMPRODUCT((事故データ!$AQ$4:$AQ$364=$AF231)*(事故データ!$AH$4:$AH$364=BK$192)*(事故データ!$AK$4:$AK$364=2)*(事故データ!$V$4:$V$364=1))</f>
        <v>0</v>
      </c>
      <c r="BN231" s="875">
        <f>SUMPRODUCT((事故データ!$AQ$4:$AQ$364=$AF231)*(事故データ!$AH$4:$AH$364=BK$192)*(事故データ!$AW$4:$AW$364=1)*(事故データ!$V$4:$V$364=1))</f>
        <v>0</v>
      </c>
      <c r="BO231" s="876">
        <f>SUMPRODUCT((事故データ!$AQ$4:$AQ$364=$AF231)*(事故データ!$AH$4:$AH$364=BK$192)*(事故データ!$AX$4:$AX$364=1)*(事故データ!$V$4:$V$364=1))</f>
        <v>0</v>
      </c>
      <c r="BP231" s="872">
        <f>SUMPRODUCT((事故データ!$AQ$4:$AQ$364=$AF231)*(事故データ!$AH$4:$AH$364=BP$192)*(事故データ!$V$4:$V$364=1))</f>
        <v>0</v>
      </c>
      <c r="BQ231" s="873">
        <f>SUMPRODUCT((事故データ!$AQ$4:$AQ$364=$AF231)*(事故データ!$AH$4:$AH$364=BP$192)*(事故データ!$AK$4:$AK$364=1)*(事故データ!$V$4:$V$364=1))</f>
        <v>0</v>
      </c>
      <c r="BR231" s="874">
        <f>SUMPRODUCT((事故データ!$AQ$4:$AQ$364=$AF231)*(事故データ!$AH$4:$AH$364=BP$192)*(事故データ!$AK$4:$AK$364=2)*(事故データ!$V$4:$V$364=1))</f>
        <v>0</v>
      </c>
      <c r="BS231" s="875">
        <f>SUMPRODUCT((事故データ!$AQ$4:$AQ$364=$AF231)*(事故データ!$AH$4:$AH$364=BP$192)*(事故データ!$AW$4:$AW$364=1)*(事故データ!$V$4:$V$364=1))</f>
        <v>0</v>
      </c>
      <c r="BT231" s="876">
        <f>SUMPRODUCT((事故データ!$AQ$4:$AQ$364=$AF231)*(事故データ!$AH$4:$AH$364=BP$192)*(事故データ!$AX$4:$AX$364=1)*(事故データ!$V$4:$V$364=1))</f>
        <v>0</v>
      </c>
      <c r="BU231" s="872">
        <f>SUMPRODUCT((事故データ!$AQ$4:$AQ$364=$AF231)*(事故データ!$AH$4:$AH$364=BU$192)*(事故データ!$V$4:$V$364=1))</f>
        <v>0</v>
      </c>
      <c r="BV231" s="873">
        <f>SUMPRODUCT((事故データ!$AQ$4:$AQ$364=$AF231)*(事故データ!$AH$4:$AH$364=BU$192)*(事故データ!$AK$4:$AK$364=1)*(事故データ!$V$4:$V$364=1))</f>
        <v>0</v>
      </c>
      <c r="BW231" s="874">
        <f>SUMPRODUCT((事故データ!$AQ$4:$AQ$364=$AF231)*(事故データ!$AH$4:$AH$364=BU$192)*(事故データ!$AK$4:$AK$364=2)*(事故データ!$V$4:$V$364=1))</f>
        <v>0</v>
      </c>
      <c r="BX231" s="875">
        <f>SUMPRODUCT((事故データ!$AQ$4:$AQ$364=$AF231)*(事故データ!$AH$4:$AH$364=BU$192)*(事故データ!$AW$4:$AW$364=1)*(事故データ!$V$4:$V$364=1))</f>
        <v>0</v>
      </c>
      <c r="BY231" s="876">
        <f>SUMPRODUCT((事故データ!$AQ$4:$AQ$364=$AF231)*(事故データ!$AH$4:$AH$364=BU$192)*(事故データ!$AX$4:$AX$364=1)*(事故データ!$V$4:$V$364=1))</f>
        <v>0</v>
      </c>
      <c r="BZ231" s="882"/>
      <c r="CM231" s="515"/>
      <c r="CN231" s="515"/>
      <c r="CO231" s="515"/>
      <c r="CP231" s="515"/>
    </row>
    <row r="232" spans="1:94">
      <c r="A232" s="325"/>
      <c r="B232" s="590">
        <v>39</v>
      </c>
      <c r="C232" s="355" t="str">
        <f>項目入力!M48</f>
        <v>徐行・減速中</v>
      </c>
      <c r="D232" s="536">
        <f t="shared" si="46"/>
        <v>0</v>
      </c>
      <c r="E232" s="746">
        <f>SUMPRODUCT((事故データ!$AQ$4:$AQ$364=$C232)*(事故データ!$AH$4:$AH$364=E$192)*(事故データ!$V$4:$V$364=1))</f>
        <v>0</v>
      </c>
      <c r="F232" s="747">
        <f>SUMPRODUCT((事故データ!$AQ$4:$AQ$364=$C232)*(事故データ!$AH$4:$AH$364=F$192)*(事故データ!$V$4:$V$364=1))</f>
        <v>0</v>
      </c>
      <c r="G232" s="747">
        <f>SUMPRODUCT((事故データ!$AQ$4:$AQ$364=$C232)*(事故データ!$AH$4:$AH$364=G$192)*(事故データ!$V$4:$V$364=1))</f>
        <v>0</v>
      </c>
      <c r="H232" s="747">
        <f>SUMPRODUCT((事故データ!$AQ$4:$AQ$364=$C232)*(事故データ!$AH$4:$AH$364=H$192)*(事故データ!$V$4:$V$364=1))</f>
        <v>0</v>
      </c>
      <c r="I232" s="808">
        <f>SUMPRODUCT((事故データ!$AQ$4:$AQ$364=$C232)*(事故データ!$AH$4:$AH$364=I$192)*(事故データ!$V$4:$V$364=1))</f>
        <v>0</v>
      </c>
      <c r="J232" s="808">
        <f>SUMPRODUCT((事故データ!$AQ$4:$AQ$364=$C232)*(事故データ!$AH$4:$AH$364=J$192)*(事故データ!$V$4:$V$364=1))</f>
        <v>0</v>
      </c>
      <c r="K232" s="808">
        <f>SUMPRODUCT((事故データ!$AQ$4:$AQ$364=$C232)*(事故データ!$AH$4:$AH$364=K$192)*(事故データ!$V$4:$V$364=1))</f>
        <v>0</v>
      </c>
      <c r="L232" s="748">
        <f>SUMPRODUCT((事故データ!$AQ$4:$AQ$364=$C232)*(事故データ!$AH$4:$AH$364=L$192)*(事故データ!$V$4:$V$364=1))</f>
        <v>0</v>
      </c>
      <c r="M232" s="882">
        <f>SUMPRODUCT((事故データ!$AQ$4:$AQ$364=$C232)*(事故データ!$AW$4:$AW$364=1)*(事故データ!$V$4:$V$364=1))</f>
        <v>0</v>
      </c>
      <c r="AE232" s="590">
        <v>38</v>
      </c>
      <c r="AF232" s="355" t="str">
        <f>項目入力!M47</f>
        <v>急停止</v>
      </c>
      <c r="AG232" s="536">
        <f>SUMPRODUCT((事故データ!$AQ$4:$AQ$364=$AF232)*(事故データ!$V$4:$V$364=1))</f>
        <v>0</v>
      </c>
      <c r="AH232" s="870">
        <f t="shared" si="56"/>
        <v>0</v>
      </c>
      <c r="AI232" s="870">
        <f t="shared" si="57"/>
        <v>0</v>
      </c>
      <c r="AJ232" s="871">
        <f t="shared" si="58"/>
        <v>0</v>
      </c>
      <c r="AK232" s="537">
        <f t="shared" si="59"/>
        <v>0</v>
      </c>
      <c r="AL232" s="872">
        <f>SUMPRODUCT((事故データ!$AQ$4:$AQ$364=$AF232)*(事故データ!$AH$4:$AH$364=AL$192)*(事故データ!$V$4:$V$364=1))</f>
        <v>0</v>
      </c>
      <c r="AM232" s="873">
        <f>SUMPRODUCT((事故データ!$AQ$4:$AQ$364=$AF232)*(事故データ!$AH$4:$AH$364=AL$192)*(事故データ!$AK$4:$AK$364=1)*(事故データ!$V$4:$V$364=1))</f>
        <v>0</v>
      </c>
      <c r="AN232" s="870">
        <f>SUMPRODUCT((事故データ!$AQ$4:$AQ$364=$AF232)*(事故データ!$AH$4:$AH$364=AL$192)*(事故データ!$AK$4:$AK$364=2)*(事故データ!$V$4:$V$364=1))</f>
        <v>0</v>
      </c>
      <c r="AO232" s="871">
        <f>SUMPRODUCT((事故データ!$AQ$4:$AQ$364=$AF232)*(事故データ!$AH$4:$AH$364=AL$192)*(事故データ!$AW$4:$AW$364=1)*(事故データ!$V$4:$V$364=1))</f>
        <v>0</v>
      </c>
      <c r="AP232" s="537">
        <f>SUMPRODUCT((事故データ!$AQ$4:$AQ$364=$AF232)*(事故データ!$AH$4:$AH$364=AL$192)*(事故データ!$AX$4:$AX$364=1)*(事故データ!$V$4:$V$364=1))</f>
        <v>0</v>
      </c>
      <c r="AQ232" s="872">
        <f>SUMPRODUCT((事故データ!$AQ$4:$AQ$364=$AF232)*(事故データ!$AH$4:$AH$364=AQ$192)*(事故データ!$V$4:$V$364=1))</f>
        <v>0</v>
      </c>
      <c r="AR232" s="873">
        <f>SUMPRODUCT((事故データ!$AQ$4:$AQ$364=$AF232)*(事故データ!$AH$4:$AH$364=AQ$192)*(事故データ!$AK$4:$AK$364=1)*(事故データ!$V$4:$V$364=1))</f>
        <v>0</v>
      </c>
      <c r="AS232" s="870">
        <f>SUMPRODUCT((事故データ!$AQ$4:$AQ$364=$AF232)*(事故データ!$AH$4:$AH$364=AQ$192)*(事故データ!$AK$4:$AK$364=2)*(事故データ!$V$4:$V$364=1))</f>
        <v>0</v>
      </c>
      <c r="AT232" s="871">
        <f>SUMPRODUCT((事故データ!$AQ$4:$AQ$364=$AF232)*(事故データ!$AH$4:$AH$364=AQ$192)*(事故データ!$AW$4:$AW$364=1)*(事故データ!$V$4:$V$364=1))</f>
        <v>0</v>
      </c>
      <c r="AU232" s="537">
        <f>SUMPRODUCT((事故データ!$AQ$4:$AQ$364=$AF232)*(事故データ!$AH$4:$AH$364=AQ$192)*(事故データ!$AX$4:$AX$364=1)*(事故データ!$V$4:$V$364=1))</f>
        <v>0</v>
      </c>
      <c r="AV232" s="536">
        <f>SUMPRODUCT((事故データ!$AQ$4:$AQ$364=$AF232)*(事故データ!$AH$4:$AH$364=AV$192)*(事故データ!$V$4:$V$364=1))</f>
        <v>0</v>
      </c>
      <c r="AW232" s="870">
        <f>SUMPRODUCT((事故データ!$AQ$4:$AQ$364=$AF232)*(事故データ!$AH$4:$AH$364=AV$192)*(事故データ!$AK$4:$AK$364=1)*(事故データ!$V$4:$V$364=1))</f>
        <v>0</v>
      </c>
      <c r="AX232" s="870">
        <f>SUMPRODUCT((事故データ!$AQ$4:$AQ$364=$AF232)*(事故データ!$AH$4:$AH$364=AV$192)*(事故データ!$AK$4:$AK$364=2)*(事故データ!$V$4:$V$364=1))</f>
        <v>0</v>
      </c>
      <c r="AY232" s="871">
        <f>SUMPRODUCT((事故データ!$AQ$4:$AQ$364=$AF232)*(事故データ!$AH$4:$AH$364=AV$192)*(事故データ!$AW$4:$AW$364=1)*(事故データ!$V$4:$V$364=1))</f>
        <v>0</v>
      </c>
      <c r="AZ232" s="537">
        <f>SUMPRODUCT((事故データ!$AQ$4:$AQ$364=$AF232)*(事故データ!$AH$4:$AH$364=AV$192)*(事故データ!$AX$4:$AX$364=1)*(事故データ!$V$4:$V$364=1))</f>
        <v>0</v>
      </c>
      <c r="BA232" s="872">
        <f>SUMPRODUCT((事故データ!$AQ$4:$AQ$364=$AF232)*(事故データ!$AH$4:$AH$364=BA$192)*(事故データ!$V$4:$V$364=1))</f>
        <v>0</v>
      </c>
      <c r="BB232" s="873">
        <f>SUMPRODUCT((事故データ!$AQ$4:$AQ$364=$AF232)*(事故データ!$AH$4:$AH$364=BA$192)*(事故データ!$AK$4:$AK$364=1)*(事故データ!$V$4:$V$364=1))</f>
        <v>0</v>
      </c>
      <c r="BC232" s="870">
        <f>SUMPRODUCT((事故データ!$AQ$4:$AQ$364=$AF232)*(事故データ!$AH$4:$AH$364=BA$192)*(事故データ!$AK$4:$AK$364=2)*(事故データ!$V$4:$V$364=1))</f>
        <v>0</v>
      </c>
      <c r="BD232" s="871">
        <f>SUMPRODUCT((事故データ!$AQ$4:$AQ$364=$AF232)*(事故データ!$AH$4:$AH$364=BA$192)*(事故データ!$AW$4:$AW$364=1)*(事故データ!$V$4:$V$364=1))</f>
        <v>0</v>
      </c>
      <c r="BE232" s="537">
        <f>SUMPRODUCT((事故データ!$AQ$4:$AQ$364=$AF232)*(事故データ!$AH$4:$AH$364=BA$192)*(事故データ!$AX$4:$AX$364=1)*(事故データ!$V$4:$V$364=1))</f>
        <v>0</v>
      </c>
      <c r="BF232" s="872">
        <f>SUMPRODUCT((事故データ!$AQ$4:$AQ$364=$AF232)*(事故データ!$AH$4:$AH$364=BF$192)*(事故データ!$V$4:$V$364=1))</f>
        <v>0</v>
      </c>
      <c r="BG232" s="873">
        <f>SUMPRODUCT((事故データ!$AQ$4:$AQ$364=$AF232)*(事故データ!$AH$4:$AH$364=BF$192)*(事故データ!$AK$4:$AK$364=1)*(事故データ!$V$4:$V$364=1))</f>
        <v>0</v>
      </c>
      <c r="BH232" s="874">
        <f>SUMPRODUCT((事故データ!$AQ$4:$AQ$364=$AF232)*(事故データ!$AH$4:$AH$364=BF$192)*(事故データ!$AK$4:$AK$364=2)*(事故データ!$V$4:$V$364=1))</f>
        <v>0</v>
      </c>
      <c r="BI232" s="875">
        <f>SUMPRODUCT((事故データ!$AQ$4:$AQ$364=$AF232)*(事故データ!$AH$4:$AH$364=BF$192)*(事故データ!$AW$4:$AW$364=1)*(事故データ!$V$4:$V$364=1))</f>
        <v>0</v>
      </c>
      <c r="BJ232" s="876">
        <f>SUMPRODUCT((事故データ!$AQ$4:$AQ$364=$AF232)*(事故データ!$AH$4:$AH$364=BF$192)*(事故データ!$AX$4:$AX$364=1)*(事故データ!$V$4:$V$364=1))</f>
        <v>0</v>
      </c>
      <c r="BK232" s="872">
        <f>SUMPRODUCT((事故データ!$AQ$4:$AQ$364=$AF232)*(事故データ!$AH$4:$AH$364=BK$192)*(事故データ!$V$4:$V$364=1))</f>
        <v>0</v>
      </c>
      <c r="BL232" s="873">
        <f>SUMPRODUCT((事故データ!$AQ$4:$AQ$364=$AF232)*(事故データ!$AH$4:$AH$364=BK$192)*(事故データ!$AK$4:$AK$364=1)*(事故データ!$V$4:$V$364=1))</f>
        <v>0</v>
      </c>
      <c r="BM232" s="874">
        <f>SUMPRODUCT((事故データ!$AQ$4:$AQ$364=$AF232)*(事故データ!$AH$4:$AH$364=BK$192)*(事故データ!$AK$4:$AK$364=2)*(事故データ!$V$4:$V$364=1))</f>
        <v>0</v>
      </c>
      <c r="BN232" s="875">
        <f>SUMPRODUCT((事故データ!$AQ$4:$AQ$364=$AF232)*(事故データ!$AH$4:$AH$364=BK$192)*(事故データ!$AW$4:$AW$364=1)*(事故データ!$V$4:$V$364=1))</f>
        <v>0</v>
      </c>
      <c r="BO232" s="876">
        <f>SUMPRODUCT((事故データ!$AQ$4:$AQ$364=$AF232)*(事故データ!$AH$4:$AH$364=BK$192)*(事故データ!$AX$4:$AX$364=1)*(事故データ!$V$4:$V$364=1))</f>
        <v>0</v>
      </c>
      <c r="BP232" s="872">
        <f>SUMPRODUCT((事故データ!$AQ$4:$AQ$364=$AF232)*(事故データ!$AH$4:$AH$364=BP$192)*(事故データ!$V$4:$V$364=1))</f>
        <v>0</v>
      </c>
      <c r="BQ232" s="873">
        <f>SUMPRODUCT((事故データ!$AQ$4:$AQ$364=$AF232)*(事故データ!$AH$4:$AH$364=BP$192)*(事故データ!$AK$4:$AK$364=1)*(事故データ!$V$4:$V$364=1))</f>
        <v>0</v>
      </c>
      <c r="BR232" s="874">
        <f>SUMPRODUCT((事故データ!$AQ$4:$AQ$364=$AF232)*(事故データ!$AH$4:$AH$364=BP$192)*(事故データ!$AK$4:$AK$364=2)*(事故データ!$V$4:$V$364=1))</f>
        <v>0</v>
      </c>
      <c r="BS232" s="875">
        <f>SUMPRODUCT((事故データ!$AQ$4:$AQ$364=$AF232)*(事故データ!$AH$4:$AH$364=BP$192)*(事故データ!$AW$4:$AW$364=1)*(事故データ!$V$4:$V$364=1))</f>
        <v>0</v>
      </c>
      <c r="BT232" s="876">
        <f>SUMPRODUCT((事故データ!$AQ$4:$AQ$364=$AF232)*(事故データ!$AH$4:$AH$364=BP$192)*(事故データ!$AX$4:$AX$364=1)*(事故データ!$V$4:$V$364=1))</f>
        <v>0</v>
      </c>
      <c r="BU232" s="872">
        <f>SUMPRODUCT((事故データ!$AQ$4:$AQ$364=$AF232)*(事故データ!$AH$4:$AH$364=BU$192)*(事故データ!$V$4:$V$364=1))</f>
        <v>0</v>
      </c>
      <c r="BV232" s="873">
        <f>SUMPRODUCT((事故データ!$AQ$4:$AQ$364=$AF232)*(事故データ!$AH$4:$AH$364=BU$192)*(事故データ!$AK$4:$AK$364=1)*(事故データ!$V$4:$V$364=1))</f>
        <v>0</v>
      </c>
      <c r="BW232" s="874">
        <f>SUMPRODUCT((事故データ!$AQ$4:$AQ$364=$AF232)*(事故データ!$AH$4:$AH$364=BU$192)*(事故データ!$AK$4:$AK$364=2)*(事故データ!$V$4:$V$364=1))</f>
        <v>0</v>
      </c>
      <c r="BX232" s="875">
        <f>SUMPRODUCT((事故データ!$AQ$4:$AQ$364=$AF232)*(事故データ!$AH$4:$AH$364=BU$192)*(事故データ!$AW$4:$AW$364=1)*(事故データ!$V$4:$V$364=1))</f>
        <v>0</v>
      </c>
      <c r="BY232" s="876">
        <f>SUMPRODUCT((事故データ!$AQ$4:$AQ$364=$AF232)*(事故データ!$AH$4:$AH$364=BU$192)*(事故データ!$AX$4:$AX$364=1)*(事故データ!$V$4:$V$364=1))</f>
        <v>0</v>
      </c>
      <c r="BZ232" s="882"/>
      <c r="CM232" s="515"/>
      <c r="CN232" s="515"/>
      <c r="CO232" s="515"/>
      <c r="CP232" s="515"/>
    </row>
    <row r="233" spans="1:94">
      <c r="A233" s="325"/>
      <c r="B233" s="590">
        <v>40</v>
      </c>
      <c r="C233" s="355" t="str">
        <f>項目入力!M49</f>
        <v>回避・急ハンドル・誤操作</v>
      </c>
      <c r="D233" s="536">
        <f t="shared" si="46"/>
        <v>1</v>
      </c>
      <c r="E233" s="746">
        <f>SUMPRODUCT((事故データ!$AQ$4:$AQ$364=$C233)*(事故データ!$AH$4:$AH$364=E$192)*(事故データ!$V$4:$V$364=1))</f>
        <v>0</v>
      </c>
      <c r="F233" s="747">
        <f>SUMPRODUCT((事故データ!$AQ$4:$AQ$364=$C233)*(事故データ!$AH$4:$AH$364=F$192)*(事故データ!$V$4:$V$364=1))</f>
        <v>0</v>
      </c>
      <c r="G233" s="747">
        <f>SUMPRODUCT((事故データ!$AQ$4:$AQ$364=$C233)*(事故データ!$AH$4:$AH$364=G$192)*(事故データ!$V$4:$V$364=1))</f>
        <v>1</v>
      </c>
      <c r="H233" s="747">
        <f>SUMPRODUCT((事故データ!$AQ$4:$AQ$364=$C233)*(事故データ!$AH$4:$AH$364=H$192)*(事故データ!$V$4:$V$364=1))</f>
        <v>0</v>
      </c>
      <c r="I233" s="808">
        <f>SUMPRODUCT((事故データ!$AQ$4:$AQ$364=$C233)*(事故データ!$AH$4:$AH$364=I$192)*(事故データ!$V$4:$V$364=1))</f>
        <v>0</v>
      </c>
      <c r="J233" s="808">
        <f>SUMPRODUCT((事故データ!$AQ$4:$AQ$364=$C233)*(事故データ!$AH$4:$AH$364=J$192)*(事故データ!$V$4:$V$364=1))</f>
        <v>0</v>
      </c>
      <c r="K233" s="808">
        <f>SUMPRODUCT((事故データ!$AQ$4:$AQ$364=$C233)*(事故データ!$AH$4:$AH$364=K$192)*(事故データ!$V$4:$V$364=1))</f>
        <v>0</v>
      </c>
      <c r="L233" s="748">
        <f>SUMPRODUCT((事故データ!$AQ$4:$AQ$364=$C233)*(事故データ!$AH$4:$AH$364=L$192)*(事故データ!$V$4:$V$364=1))</f>
        <v>0</v>
      </c>
      <c r="M233" s="882">
        <f>SUMPRODUCT((事故データ!$AQ$4:$AQ$364=$C233)*(事故データ!$AW$4:$AW$364=1)*(事故データ!$V$4:$V$364=1))</f>
        <v>0</v>
      </c>
      <c r="AE233" s="590">
        <v>39</v>
      </c>
      <c r="AF233" s="355" t="str">
        <f>項目入力!M48</f>
        <v>徐行・減速中</v>
      </c>
      <c r="AG233" s="536">
        <f>SUMPRODUCT((事故データ!$AQ$4:$AQ$364=$AF233)*(事故データ!$V$4:$V$364=1))</f>
        <v>0</v>
      </c>
      <c r="AH233" s="870">
        <f t="shared" si="56"/>
        <v>0</v>
      </c>
      <c r="AI233" s="870">
        <f t="shared" si="57"/>
        <v>0</v>
      </c>
      <c r="AJ233" s="871">
        <f t="shared" si="58"/>
        <v>0</v>
      </c>
      <c r="AK233" s="537">
        <f t="shared" si="59"/>
        <v>0</v>
      </c>
      <c r="AL233" s="872">
        <f>SUMPRODUCT((事故データ!$AQ$4:$AQ$364=$AF233)*(事故データ!$AH$4:$AH$364=AL$192)*(事故データ!$V$4:$V$364=1))</f>
        <v>0</v>
      </c>
      <c r="AM233" s="873">
        <f>SUMPRODUCT((事故データ!$AQ$4:$AQ$364=$AF233)*(事故データ!$AH$4:$AH$364=AL$192)*(事故データ!$AK$4:$AK$364=1)*(事故データ!$V$4:$V$364=1))</f>
        <v>0</v>
      </c>
      <c r="AN233" s="870">
        <f>SUMPRODUCT((事故データ!$AQ$4:$AQ$364=$AF233)*(事故データ!$AH$4:$AH$364=AL$192)*(事故データ!$AK$4:$AK$364=2)*(事故データ!$V$4:$V$364=1))</f>
        <v>0</v>
      </c>
      <c r="AO233" s="871">
        <f>SUMPRODUCT((事故データ!$AQ$4:$AQ$364=$AF233)*(事故データ!$AH$4:$AH$364=AL$192)*(事故データ!$AW$4:$AW$364=1)*(事故データ!$V$4:$V$364=1))</f>
        <v>0</v>
      </c>
      <c r="AP233" s="537">
        <f>SUMPRODUCT((事故データ!$AQ$4:$AQ$364=$AF233)*(事故データ!$AH$4:$AH$364=AL$192)*(事故データ!$AX$4:$AX$364=1)*(事故データ!$V$4:$V$364=1))</f>
        <v>0</v>
      </c>
      <c r="AQ233" s="872">
        <f>SUMPRODUCT((事故データ!$AQ$4:$AQ$364=$AF233)*(事故データ!$AH$4:$AH$364=AQ$192)*(事故データ!$V$4:$V$364=1))</f>
        <v>0</v>
      </c>
      <c r="AR233" s="873">
        <f>SUMPRODUCT((事故データ!$AQ$4:$AQ$364=$AF233)*(事故データ!$AH$4:$AH$364=AQ$192)*(事故データ!$AK$4:$AK$364=1)*(事故データ!$V$4:$V$364=1))</f>
        <v>0</v>
      </c>
      <c r="AS233" s="870">
        <f>SUMPRODUCT((事故データ!$AQ$4:$AQ$364=$AF233)*(事故データ!$AH$4:$AH$364=AQ$192)*(事故データ!$AK$4:$AK$364=2)*(事故データ!$V$4:$V$364=1))</f>
        <v>0</v>
      </c>
      <c r="AT233" s="871">
        <f>SUMPRODUCT((事故データ!$AQ$4:$AQ$364=$AF233)*(事故データ!$AH$4:$AH$364=AQ$192)*(事故データ!$AW$4:$AW$364=1)*(事故データ!$V$4:$V$364=1))</f>
        <v>0</v>
      </c>
      <c r="AU233" s="537">
        <f>SUMPRODUCT((事故データ!$AQ$4:$AQ$364=$AF233)*(事故データ!$AH$4:$AH$364=AQ$192)*(事故データ!$AX$4:$AX$364=1)*(事故データ!$V$4:$V$364=1))</f>
        <v>0</v>
      </c>
      <c r="AV233" s="536">
        <f>SUMPRODUCT((事故データ!$AQ$4:$AQ$364=$AF233)*(事故データ!$AH$4:$AH$364=AV$192)*(事故データ!$V$4:$V$364=1))</f>
        <v>0</v>
      </c>
      <c r="AW233" s="870">
        <f>SUMPRODUCT((事故データ!$AQ$4:$AQ$364=$AF233)*(事故データ!$AH$4:$AH$364=AV$192)*(事故データ!$AK$4:$AK$364=1)*(事故データ!$V$4:$V$364=1))</f>
        <v>0</v>
      </c>
      <c r="AX233" s="870">
        <f>SUMPRODUCT((事故データ!$AQ$4:$AQ$364=$AF233)*(事故データ!$AH$4:$AH$364=AV$192)*(事故データ!$AK$4:$AK$364=2)*(事故データ!$V$4:$V$364=1))</f>
        <v>0</v>
      </c>
      <c r="AY233" s="871">
        <f>SUMPRODUCT((事故データ!$AQ$4:$AQ$364=$AF233)*(事故データ!$AH$4:$AH$364=AV$192)*(事故データ!$AW$4:$AW$364=1)*(事故データ!$V$4:$V$364=1))</f>
        <v>0</v>
      </c>
      <c r="AZ233" s="537">
        <f>SUMPRODUCT((事故データ!$AQ$4:$AQ$364=$AF233)*(事故データ!$AH$4:$AH$364=AV$192)*(事故データ!$AX$4:$AX$364=1)*(事故データ!$V$4:$V$364=1))</f>
        <v>0</v>
      </c>
      <c r="BA233" s="872">
        <f>SUMPRODUCT((事故データ!$AQ$4:$AQ$364=$AF233)*(事故データ!$AH$4:$AH$364=BA$192)*(事故データ!$V$4:$V$364=1))</f>
        <v>0</v>
      </c>
      <c r="BB233" s="873">
        <f>SUMPRODUCT((事故データ!$AQ$4:$AQ$364=$AF233)*(事故データ!$AH$4:$AH$364=BA$192)*(事故データ!$AK$4:$AK$364=1)*(事故データ!$V$4:$V$364=1))</f>
        <v>0</v>
      </c>
      <c r="BC233" s="870">
        <f>SUMPRODUCT((事故データ!$AQ$4:$AQ$364=$AF233)*(事故データ!$AH$4:$AH$364=BA$192)*(事故データ!$AK$4:$AK$364=2)*(事故データ!$V$4:$V$364=1))</f>
        <v>0</v>
      </c>
      <c r="BD233" s="871">
        <f>SUMPRODUCT((事故データ!$AQ$4:$AQ$364=$AF233)*(事故データ!$AH$4:$AH$364=BA$192)*(事故データ!$AW$4:$AW$364=1)*(事故データ!$V$4:$V$364=1))</f>
        <v>0</v>
      </c>
      <c r="BE233" s="537">
        <f>SUMPRODUCT((事故データ!$AQ$4:$AQ$364=$AF233)*(事故データ!$AH$4:$AH$364=BA$192)*(事故データ!$AX$4:$AX$364=1)*(事故データ!$V$4:$V$364=1))</f>
        <v>0</v>
      </c>
      <c r="BF233" s="872">
        <f>SUMPRODUCT((事故データ!$AQ$4:$AQ$364=$AF233)*(事故データ!$AH$4:$AH$364=BF$192)*(事故データ!$V$4:$V$364=1))</f>
        <v>0</v>
      </c>
      <c r="BG233" s="873">
        <f>SUMPRODUCT((事故データ!$AQ$4:$AQ$364=$AF233)*(事故データ!$AH$4:$AH$364=BF$192)*(事故データ!$AK$4:$AK$364=1)*(事故データ!$V$4:$V$364=1))</f>
        <v>0</v>
      </c>
      <c r="BH233" s="874">
        <f>SUMPRODUCT((事故データ!$AQ$4:$AQ$364=$AF233)*(事故データ!$AH$4:$AH$364=BF$192)*(事故データ!$AK$4:$AK$364=2)*(事故データ!$V$4:$V$364=1))</f>
        <v>0</v>
      </c>
      <c r="BI233" s="875">
        <f>SUMPRODUCT((事故データ!$AQ$4:$AQ$364=$AF233)*(事故データ!$AH$4:$AH$364=BF$192)*(事故データ!$AW$4:$AW$364=1)*(事故データ!$V$4:$V$364=1))</f>
        <v>0</v>
      </c>
      <c r="BJ233" s="876">
        <f>SUMPRODUCT((事故データ!$AQ$4:$AQ$364=$AF233)*(事故データ!$AH$4:$AH$364=BF$192)*(事故データ!$AX$4:$AX$364=1)*(事故データ!$V$4:$V$364=1))</f>
        <v>0</v>
      </c>
      <c r="BK233" s="872">
        <f>SUMPRODUCT((事故データ!$AQ$4:$AQ$364=$AF233)*(事故データ!$AH$4:$AH$364=BK$192)*(事故データ!$V$4:$V$364=1))</f>
        <v>0</v>
      </c>
      <c r="BL233" s="873">
        <f>SUMPRODUCT((事故データ!$AQ$4:$AQ$364=$AF233)*(事故データ!$AH$4:$AH$364=BK$192)*(事故データ!$AK$4:$AK$364=1)*(事故データ!$V$4:$V$364=1))</f>
        <v>0</v>
      </c>
      <c r="BM233" s="874">
        <f>SUMPRODUCT((事故データ!$AQ$4:$AQ$364=$AF233)*(事故データ!$AH$4:$AH$364=BK$192)*(事故データ!$AK$4:$AK$364=2)*(事故データ!$V$4:$V$364=1))</f>
        <v>0</v>
      </c>
      <c r="BN233" s="875">
        <f>SUMPRODUCT((事故データ!$AQ$4:$AQ$364=$AF233)*(事故データ!$AH$4:$AH$364=BK$192)*(事故データ!$AW$4:$AW$364=1)*(事故データ!$V$4:$V$364=1))</f>
        <v>0</v>
      </c>
      <c r="BO233" s="876">
        <f>SUMPRODUCT((事故データ!$AQ$4:$AQ$364=$AF233)*(事故データ!$AH$4:$AH$364=BK$192)*(事故データ!$AX$4:$AX$364=1)*(事故データ!$V$4:$V$364=1))</f>
        <v>0</v>
      </c>
      <c r="BP233" s="872">
        <f>SUMPRODUCT((事故データ!$AQ$4:$AQ$364=$AF233)*(事故データ!$AH$4:$AH$364=BP$192)*(事故データ!$V$4:$V$364=1))</f>
        <v>0</v>
      </c>
      <c r="BQ233" s="873">
        <f>SUMPRODUCT((事故データ!$AQ$4:$AQ$364=$AF233)*(事故データ!$AH$4:$AH$364=BP$192)*(事故データ!$AK$4:$AK$364=1)*(事故データ!$V$4:$V$364=1))</f>
        <v>0</v>
      </c>
      <c r="BR233" s="874">
        <f>SUMPRODUCT((事故データ!$AQ$4:$AQ$364=$AF233)*(事故データ!$AH$4:$AH$364=BP$192)*(事故データ!$AK$4:$AK$364=2)*(事故データ!$V$4:$V$364=1))</f>
        <v>0</v>
      </c>
      <c r="BS233" s="875">
        <f>SUMPRODUCT((事故データ!$AQ$4:$AQ$364=$AF233)*(事故データ!$AH$4:$AH$364=BP$192)*(事故データ!$AW$4:$AW$364=1)*(事故データ!$V$4:$V$364=1))</f>
        <v>0</v>
      </c>
      <c r="BT233" s="876">
        <f>SUMPRODUCT((事故データ!$AQ$4:$AQ$364=$AF233)*(事故データ!$AH$4:$AH$364=BP$192)*(事故データ!$AX$4:$AX$364=1)*(事故データ!$V$4:$V$364=1))</f>
        <v>0</v>
      </c>
      <c r="BU233" s="872">
        <f>SUMPRODUCT((事故データ!$AQ$4:$AQ$364=$AF233)*(事故データ!$AH$4:$AH$364=BU$192)*(事故データ!$V$4:$V$364=1))</f>
        <v>0</v>
      </c>
      <c r="BV233" s="873">
        <f>SUMPRODUCT((事故データ!$AQ$4:$AQ$364=$AF233)*(事故データ!$AH$4:$AH$364=BU$192)*(事故データ!$AK$4:$AK$364=1)*(事故データ!$V$4:$V$364=1))</f>
        <v>0</v>
      </c>
      <c r="BW233" s="874">
        <f>SUMPRODUCT((事故データ!$AQ$4:$AQ$364=$AF233)*(事故データ!$AH$4:$AH$364=BU$192)*(事故データ!$AK$4:$AK$364=2)*(事故データ!$V$4:$V$364=1))</f>
        <v>0</v>
      </c>
      <c r="BX233" s="875">
        <f>SUMPRODUCT((事故データ!$AQ$4:$AQ$364=$AF233)*(事故データ!$AH$4:$AH$364=BU$192)*(事故データ!$AW$4:$AW$364=1)*(事故データ!$V$4:$V$364=1))</f>
        <v>0</v>
      </c>
      <c r="BY233" s="876">
        <f>SUMPRODUCT((事故データ!$AQ$4:$AQ$364=$AF233)*(事故データ!$AH$4:$AH$364=BU$192)*(事故データ!$AX$4:$AX$364=1)*(事故データ!$V$4:$V$364=1))</f>
        <v>0</v>
      </c>
      <c r="BZ233" s="882"/>
      <c r="CM233" s="515"/>
      <c r="CN233" s="515"/>
      <c r="CO233" s="515"/>
      <c r="CP233" s="515"/>
    </row>
    <row r="234" spans="1:94">
      <c r="A234" s="325"/>
      <c r="B234" s="590">
        <v>41</v>
      </c>
      <c r="C234" s="355" t="str">
        <f>項目入力!M50</f>
        <v>降車時</v>
      </c>
      <c r="D234" s="536">
        <f t="shared" si="46"/>
        <v>0</v>
      </c>
      <c r="E234" s="746">
        <f>SUMPRODUCT((事故データ!$AQ$4:$AQ$364=$C234)*(事故データ!$AH$4:$AH$364=E$192)*(事故データ!$V$4:$V$364=1))</f>
        <v>0</v>
      </c>
      <c r="F234" s="747">
        <f>SUMPRODUCT((事故データ!$AQ$4:$AQ$364=$C234)*(事故データ!$AH$4:$AH$364=F$192)*(事故データ!$V$4:$V$364=1))</f>
        <v>0</v>
      </c>
      <c r="G234" s="747">
        <f>SUMPRODUCT((事故データ!$AQ$4:$AQ$364=$C234)*(事故データ!$AH$4:$AH$364=G$192)*(事故データ!$V$4:$V$364=1))</f>
        <v>0</v>
      </c>
      <c r="H234" s="747">
        <f>SUMPRODUCT((事故データ!$AQ$4:$AQ$364=$C234)*(事故データ!$AH$4:$AH$364=H$192)*(事故データ!$V$4:$V$364=1))</f>
        <v>0</v>
      </c>
      <c r="I234" s="808">
        <f>SUMPRODUCT((事故データ!$AQ$4:$AQ$364=$C234)*(事故データ!$AH$4:$AH$364=I$192)*(事故データ!$V$4:$V$364=1))</f>
        <v>0</v>
      </c>
      <c r="J234" s="808">
        <f>SUMPRODUCT((事故データ!$AQ$4:$AQ$364=$C234)*(事故データ!$AH$4:$AH$364=J$192)*(事故データ!$V$4:$V$364=1))</f>
        <v>0</v>
      </c>
      <c r="K234" s="808">
        <f>SUMPRODUCT((事故データ!$AQ$4:$AQ$364=$C234)*(事故データ!$AH$4:$AH$364=K$192)*(事故データ!$V$4:$V$364=1))</f>
        <v>0</v>
      </c>
      <c r="L234" s="748">
        <f>SUMPRODUCT((事故データ!$AQ$4:$AQ$364=$C234)*(事故データ!$AH$4:$AH$364=L$192)*(事故データ!$V$4:$V$364=1))</f>
        <v>0</v>
      </c>
      <c r="M234" s="882">
        <f>SUMPRODUCT((事故データ!$AQ$4:$AQ$364=$C234)*(事故データ!$AW$4:$AW$364=1)*(事故データ!$V$4:$V$364=1))</f>
        <v>0</v>
      </c>
      <c r="AE234" s="590">
        <v>40</v>
      </c>
      <c r="AF234" s="355" t="str">
        <f>項目入力!M49</f>
        <v>回避・急ハンドル・誤操作</v>
      </c>
      <c r="AG234" s="536">
        <f>SUMPRODUCT((事故データ!$AQ$4:$AQ$364=$AF234)*(事故データ!$V$4:$V$364=1))</f>
        <v>1</v>
      </c>
      <c r="AH234" s="870">
        <f t="shared" si="56"/>
        <v>1</v>
      </c>
      <c r="AI234" s="870">
        <f t="shared" si="57"/>
        <v>0</v>
      </c>
      <c r="AJ234" s="871">
        <f t="shared" si="58"/>
        <v>0</v>
      </c>
      <c r="AK234" s="537">
        <f t="shared" si="59"/>
        <v>0</v>
      </c>
      <c r="AL234" s="872">
        <f>SUMPRODUCT((事故データ!$AQ$4:$AQ$364=$AF234)*(事故データ!$AH$4:$AH$364=AL$192)*(事故データ!$V$4:$V$364=1))</f>
        <v>0</v>
      </c>
      <c r="AM234" s="873">
        <f>SUMPRODUCT((事故データ!$AQ$4:$AQ$364=$AF234)*(事故データ!$AH$4:$AH$364=AL$192)*(事故データ!$AK$4:$AK$364=1)*(事故データ!$V$4:$V$364=1))</f>
        <v>0</v>
      </c>
      <c r="AN234" s="870">
        <f>SUMPRODUCT((事故データ!$AQ$4:$AQ$364=$AF234)*(事故データ!$AH$4:$AH$364=AL$192)*(事故データ!$AK$4:$AK$364=2)*(事故データ!$V$4:$V$364=1))</f>
        <v>0</v>
      </c>
      <c r="AO234" s="871">
        <f>SUMPRODUCT((事故データ!$AQ$4:$AQ$364=$AF234)*(事故データ!$AH$4:$AH$364=AL$192)*(事故データ!$AW$4:$AW$364=1)*(事故データ!$V$4:$V$364=1))</f>
        <v>0</v>
      </c>
      <c r="AP234" s="537">
        <f>SUMPRODUCT((事故データ!$AQ$4:$AQ$364=$AF234)*(事故データ!$AH$4:$AH$364=AL$192)*(事故データ!$AX$4:$AX$364=1)*(事故データ!$V$4:$V$364=1))</f>
        <v>0</v>
      </c>
      <c r="AQ234" s="872">
        <f>SUMPRODUCT((事故データ!$AQ$4:$AQ$364=$AF234)*(事故データ!$AH$4:$AH$364=AQ$192)*(事故データ!$V$4:$V$364=1))</f>
        <v>0</v>
      </c>
      <c r="AR234" s="873">
        <f>SUMPRODUCT((事故データ!$AQ$4:$AQ$364=$AF234)*(事故データ!$AH$4:$AH$364=AQ$192)*(事故データ!$AK$4:$AK$364=1)*(事故データ!$V$4:$V$364=1))</f>
        <v>0</v>
      </c>
      <c r="AS234" s="870">
        <f>SUMPRODUCT((事故データ!$AQ$4:$AQ$364=$AF234)*(事故データ!$AH$4:$AH$364=AQ$192)*(事故データ!$AK$4:$AK$364=2)*(事故データ!$V$4:$V$364=1))</f>
        <v>0</v>
      </c>
      <c r="AT234" s="871">
        <f>SUMPRODUCT((事故データ!$AQ$4:$AQ$364=$AF234)*(事故データ!$AH$4:$AH$364=AQ$192)*(事故データ!$AW$4:$AW$364=1)*(事故データ!$V$4:$V$364=1))</f>
        <v>0</v>
      </c>
      <c r="AU234" s="537">
        <f>SUMPRODUCT((事故データ!$AQ$4:$AQ$364=$AF234)*(事故データ!$AH$4:$AH$364=AQ$192)*(事故データ!$AX$4:$AX$364=1)*(事故データ!$V$4:$V$364=1))</f>
        <v>0</v>
      </c>
      <c r="AV234" s="536">
        <f>SUMPRODUCT((事故データ!$AQ$4:$AQ$364=$AF234)*(事故データ!$AH$4:$AH$364=AV$192)*(事故データ!$V$4:$V$364=1))</f>
        <v>1</v>
      </c>
      <c r="AW234" s="870">
        <f>SUMPRODUCT((事故データ!$AQ$4:$AQ$364=$AF234)*(事故データ!$AH$4:$AH$364=AV$192)*(事故データ!$AK$4:$AK$364=1)*(事故データ!$V$4:$V$364=1))</f>
        <v>1</v>
      </c>
      <c r="AX234" s="870">
        <f>SUMPRODUCT((事故データ!$AQ$4:$AQ$364=$AF234)*(事故データ!$AH$4:$AH$364=AV$192)*(事故データ!$AK$4:$AK$364=2)*(事故データ!$V$4:$V$364=1))</f>
        <v>0</v>
      </c>
      <c r="AY234" s="871">
        <f>SUMPRODUCT((事故データ!$AQ$4:$AQ$364=$AF234)*(事故データ!$AH$4:$AH$364=AV$192)*(事故データ!$AW$4:$AW$364=1)*(事故データ!$V$4:$V$364=1))</f>
        <v>0</v>
      </c>
      <c r="AZ234" s="537">
        <f>SUMPRODUCT((事故データ!$AQ$4:$AQ$364=$AF234)*(事故データ!$AH$4:$AH$364=AV$192)*(事故データ!$AX$4:$AX$364=1)*(事故データ!$V$4:$V$364=1))</f>
        <v>0</v>
      </c>
      <c r="BA234" s="872">
        <f>SUMPRODUCT((事故データ!$AQ$4:$AQ$364=$AF234)*(事故データ!$AH$4:$AH$364=BA$192)*(事故データ!$V$4:$V$364=1))</f>
        <v>0</v>
      </c>
      <c r="BB234" s="873">
        <f>SUMPRODUCT((事故データ!$AQ$4:$AQ$364=$AF234)*(事故データ!$AH$4:$AH$364=BA$192)*(事故データ!$AK$4:$AK$364=1)*(事故データ!$V$4:$V$364=1))</f>
        <v>0</v>
      </c>
      <c r="BC234" s="870">
        <f>SUMPRODUCT((事故データ!$AQ$4:$AQ$364=$AF234)*(事故データ!$AH$4:$AH$364=BA$192)*(事故データ!$AK$4:$AK$364=2)*(事故データ!$V$4:$V$364=1))</f>
        <v>0</v>
      </c>
      <c r="BD234" s="871">
        <f>SUMPRODUCT((事故データ!$AQ$4:$AQ$364=$AF234)*(事故データ!$AH$4:$AH$364=BA$192)*(事故データ!$AW$4:$AW$364=1)*(事故データ!$V$4:$V$364=1))</f>
        <v>0</v>
      </c>
      <c r="BE234" s="537">
        <f>SUMPRODUCT((事故データ!$AQ$4:$AQ$364=$AF234)*(事故データ!$AH$4:$AH$364=BA$192)*(事故データ!$AX$4:$AX$364=1)*(事故データ!$V$4:$V$364=1))</f>
        <v>0</v>
      </c>
      <c r="BF234" s="872">
        <f>SUMPRODUCT((事故データ!$AQ$4:$AQ$364=$AF234)*(事故データ!$AH$4:$AH$364=BF$192)*(事故データ!$V$4:$V$364=1))</f>
        <v>0</v>
      </c>
      <c r="BG234" s="873">
        <f>SUMPRODUCT((事故データ!$AQ$4:$AQ$364=$AF234)*(事故データ!$AH$4:$AH$364=BF$192)*(事故データ!$AK$4:$AK$364=1)*(事故データ!$V$4:$V$364=1))</f>
        <v>0</v>
      </c>
      <c r="BH234" s="874">
        <f>SUMPRODUCT((事故データ!$AQ$4:$AQ$364=$AF234)*(事故データ!$AH$4:$AH$364=BF$192)*(事故データ!$AK$4:$AK$364=2)*(事故データ!$V$4:$V$364=1))</f>
        <v>0</v>
      </c>
      <c r="BI234" s="875">
        <f>SUMPRODUCT((事故データ!$AQ$4:$AQ$364=$AF234)*(事故データ!$AH$4:$AH$364=BF$192)*(事故データ!$AW$4:$AW$364=1)*(事故データ!$V$4:$V$364=1))</f>
        <v>0</v>
      </c>
      <c r="BJ234" s="876">
        <f>SUMPRODUCT((事故データ!$AQ$4:$AQ$364=$AF234)*(事故データ!$AH$4:$AH$364=BF$192)*(事故データ!$AX$4:$AX$364=1)*(事故データ!$V$4:$V$364=1))</f>
        <v>0</v>
      </c>
      <c r="BK234" s="872">
        <f>SUMPRODUCT((事故データ!$AQ$4:$AQ$364=$AF234)*(事故データ!$AH$4:$AH$364=BK$192)*(事故データ!$V$4:$V$364=1))</f>
        <v>0</v>
      </c>
      <c r="BL234" s="873">
        <f>SUMPRODUCT((事故データ!$AQ$4:$AQ$364=$AF234)*(事故データ!$AH$4:$AH$364=BK$192)*(事故データ!$AK$4:$AK$364=1)*(事故データ!$V$4:$V$364=1))</f>
        <v>0</v>
      </c>
      <c r="BM234" s="874">
        <f>SUMPRODUCT((事故データ!$AQ$4:$AQ$364=$AF234)*(事故データ!$AH$4:$AH$364=BK$192)*(事故データ!$AK$4:$AK$364=2)*(事故データ!$V$4:$V$364=1))</f>
        <v>0</v>
      </c>
      <c r="BN234" s="875">
        <f>SUMPRODUCT((事故データ!$AQ$4:$AQ$364=$AF234)*(事故データ!$AH$4:$AH$364=BK$192)*(事故データ!$AW$4:$AW$364=1)*(事故データ!$V$4:$V$364=1))</f>
        <v>0</v>
      </c>
      <c r="BO234" s="876">
        <f>SUMPRODUCT((事故データ!$AQ$4:$AQ$364=$AF234)*(事故データ!$AH$4:$AH$364=BK$192)*(事故データ!$AX$4:$AX$364=1)*(事故データ!$V$4:$V$364=1))</f>
        <v>0</v>
      </c>
      <c r="BP234" s="872">
        <f>SUMPRODUCT((事故データ!$AQ$4:$AQ$364=$AF234)*(事故データ!$AH$4:$AH$364=BP$192)*(事故データ!$V$4:$V$364=1))</f>
        <v>0</v>
      </c>
      <c r="BQ234" s="873">
        <f>SUMPRODUCT((事故データ!$AQ$4:$AQ$364=$AF234)*(事故データ!$AH$4:$AH$364=BP$192)*(事故データ!$AK$4:$AK$364=1)*(事故データ!$V$4:$V$364=1))</f>
        <v>0</v>
      </c>
      <c r="BR234" s="874">
        <f>SUMPRODUCT((事故データ!$AQ$4:$AQ$364=$AF234)*(事故データ!$AH$4:$AH$364=BP$192)*(事故データ!$AK$4:$AK$364=2)*(事故データ!$V$4:$V$364=1))</f>
        <v>0</v>
      </c>
      <c r="BS234" s="875">
        <f>SUMPRODUCT((事故データ!$AQ$4:$AQ$364=$AF234)*(事故データ!$AH$4:$AH$364=BP$192)*(事故データ!$AW$4:$AW$364=1)*(事故データ!$V$4:$V$364=1))</f>
        <v>0</v>
      </c>
      <c r="BT234" s="876">
        <f>SUMPRODUCT((事故データ!$AQ$4:$AQ$364=$AF234)*(事故データ!$AH$4:$AH$364=BP$192)*(事故データ!$AX$4:$AX$364=1)*(事故データ!$V$4:$V$364=1))</f>
        <v>0</v>
      </c>
      <c r="BU234" s="872">
        <f>SUMPRODUCT((事故データ!$AQ$4:$AQ$364=$AF234)*(事故データ!$AH$4:$AH$364=BU$192)*(事故データ!$V$4:$V$364=1))</f>
        <v>0</v>
      </c>
      <c r="BV234" s="873">
        <f>SUMPRODUCT((事故データ!$AQ$4:$AQ$364=$AF234)*(事故データ!$AH$4:$AH$364=BU$192)*(事故データ!$AK$4:$AK$364=1)*(事故データ!$V$4:$V$364=1))</f>
        <v>0</v>
      </c>
      <c r="BW234" s="874">
        <f>SUMPRODUCT((事故データ!$AQ$4:$AQ$364=$AF234)*(事故データ!$AH$4:$AH$364=BU$192)*(事故データ!$AK$4:$AK$364=2)*(事故データ!$V$4:$V$364=1))</f>
        <v>0</v>
      </c>
      <c r="BX234" s="875">
        <f>SUMPRODUCT((事故データ!$AQ$4:$AQ$364=$AF234)*(事故データ!$AH$4:$AH$364=BU$192)*(事故データ!$AW$4:$AW$364=1)*(事故データ!$V$4:$V$364=1))</f>
        <v>0</v>
      </c>
      <c r="BY234" s="876">
        <f>SUMPRODUCT((事故データ!$AQ$4:$AQ$364=$AF234)*(事故データ!$AH$4:$AH$364=BU$192)*(事故データ!$AX$4:$AX$364=1)*(事故データ!$V$4:$V$364=1))</f>
        <v>0</v>
      </c>
      <c r="BZ234" s="882"/>
      <c r="CM234" s="515"/>
      <c r="CN234" s="515"/>
      <c r="CO234" s="515"/>
      <c r="CP234" s="515"/>
    </row>
    <row r="235" spans="1:94">
      <c r="A235" s="325"/>
      <c r="B235" s="590">
        <v>42</v>
      </c>
      <c r="C235" s="355" t="str">
        <f>項目入力!M51</f>
        <v>発進前の措置</v>
      </c>
      <c r="D235" s="536">
        <f t="shared" si="46"/>
        <v>0</v>
      </c>
      <c r="E235" s="746">
        <f>SUMPRODUCT((事故データ!$AQ$4:$AQ$364=$C235)*(事故データ!$AH$4:$AH$364=E$192)*(事故データ!$V$4:$V$364=1))</f>
        <v>0</v>
      </c>
      <c r="F235" s="747">
        <f>SUMPRODUCT((事故データ!$AQ$4:$AQ$364=$C235)*(事故データ!$AH$4:$AH$364=F$192)*(事故データ!$V$4:$V$364=1))</f>
        <v>0</v>
      </c>
      <c r="G235" s="747">
        <f>SUMPRODUCT((事故データ!$AQ$4:$AQ$364=$C235)*(事故データ!$AH$4:$AH$364=G$192)*(事故データ!$V$4:$V$364=1))</f>
        <v>0</v>
      </c>
      <c r="H235" s="747">
        <f>SUMPRODUCT((事故データ!$AQ$4:$AQ$364=$C235)*(事故データ!$AH$4:$AH$364=H$192)*(事故データ!$V$4:$V$364=1))</f>
        <v>0</v>
      </c>
      <c r="I235" s="808">
        <f>SUMPRODUCT((事故データ!$AQ$4:$AQ$364=$C235)*(事故データ!$AH$4:$AH$364=I$192)*(事故データ!$V$4:$V$364=1))</f>
        <v>0</v>
      </c>
      <c r="J235" s="808">
        <f>SUMPRODUCT((事故データ!$AQ$4:$AQ$364=$C235)*(事故データ!$AH$4:$AH$364=J$192)*(事故データ!$V$4:$V$364=1))</f>
        <v>0</v>
      </c>
      <c r="K235" s="808">
        <f>SUMPRODUCT((事故データ!$AQ$4:$AQ$364=$C235)*(事故データ!$AH$4:$AH$364=K$192)*(事故データ!$V$4:$V$364=1))</f>
        <v>0</v>
      </c>
      <c r="L235" s="748">
        <f>SUMPRODUCT((事故データ!$AQ$4:$AQ$364=$C235)*(事故データ!$AH$4:$AH$364=L$192)*(事故データ!$V$4:$V$364=1))</f>
        <v>0</v>
      </c>
      <c r="M235" s="882">
        <f>SUMPRODUCT((事故データ!$AQ$4:$AQ$364=$C235)*(事故データ!$AW$4:$AW$364=1)*(事故データ!$V$4:$V$364=1))</f>
        <v>0</v>
      </c>
      <c r="AE235" s="590">
        <v>41</v>
      </c>
      <c r="AF235" s="355" t="str">
        <f>項目入力!M50</f>
        <v>降車時</v>
      </c>
      <c r="AG235" s="536">
        <f>SUMPRODUCT((事故データ!$AQ$4:$AQ$364=$AF235)*(事故データ!$V$4:$V$364=1))</f>
        <v>0</v>
      </c>
      <c r="AH235" s="870">
        <f t="shared" si="56"/>
        <v>0</v>
      </c>
      <c r="AI235" s="870">
        <f t="shared" si="57"/>
        <v>0</v>
      </c>
      <c r="AJ235" s="871">
        <f t="shared" si="58"/>
        <v>0</v>
      </c>
      <c r="AK235" s="537">
        <f t="shared" si="59"/>
        <v>0</v>
      </c>
      <c r="AL235" s="872">
        <f>SUMPRODUCT((事故データ!$AQ$4:$AQ$364=$AF235)*(事故データ!$AH$4:$AH$364=AL$192)*(事故データ!$V$4:$V$364=1))</f>
        <v>0</v>
      </c>
      <c r="AM235" s="873">
        <f>SUMPRODUCT((事故データ!$AQ$4:$AQ$364=$AF235)*(事故データ!$AH$4:$AH$364=AL$192)*(事故データ!$AK$4:$AK$364=1)*(事故データ!$V$4:$V$364=1))</f>
        <v>0</v>
      </c>
      <c r="AN235" s="870">
        <f>SUMPRODUCT((事故データ!$AQ$4:$AQ$364=$AF235)*(事故データ!$AH$4:$AH$364=AL$192)*(事故データ!$AK$4:$AK$364=2)*(事故データ!$V$4:$V$364=1))</f>
        <v>0</v>
      </c>
      <c r="AO235" s="871">
        <f>SUMPRODUCT((事故データ!$AQ$4:$AQ$364=$AF235)*(事故データ!$AH$4:$AH$364=AL$192)*(事故データ!$AW$4:$AW$364=1)*(事故データ!$V$4:$V$364=1))</f>
        <v>0</v>
      </c>
      <c r="AP235" s="537">
        <f>SUMPRODUCT((事故データ!$AQ$4:$AQ$364=$AF235)*(事故データ!$AH$4:$AH$364=AL$192)*(事故データ!$AX$4:$AX$364=1)*(事故データ!$V$4:$V$364=1))</f>
        <v>0</v>
      </c>
      <c r="AQ235" s="872">
        <f>SUMPRODUCT((事故データ!$AQ$4:$AQ$364=$AF235)*(事故データ!$AH$4:$AH$364=AQ$192)*(事故データ!$V$4:$V$364=1))</f>
        <v>0</v>
      </c>
      <c r="AR235" s="873">
        <f>SUMPRODUCT((事故データ!$AQ$4:$AQ$364=$AF235)*(事故データ!$AH$4:$AH$364=AQ$192)*(事故データ!$AK$4:$AK$364=1)*(事故データ!$V$4:$V$364=1))</f>
        <v>0</v>
      </c>
      <c r="AS235" s="870">
        <f>SUMPRODUCT((事故データ!$AQ$4:$AQ$364=$AF235)*(事故データ!$AH$4:$AH$364=AQ$192)*(事故データ!$AK$4:$AK$364=2)*(事故データ!$V$4:$V$364=1))</f>
        <v>0</v>
      </c>
      <c r="AT235" s="871">
        <f>SUMPRODUCT((事故データ!$AQ$4:$AQ$364=$AF235)*(事故データ!$AH$4:$AH$364=AQ$192)*(事故データ!$AW$4:$AW$364=1)*(事故データ!$V$4:$V$364=1))</f>
        <v>0</v>
      </c>
      <c r="AU235" s="537">
        <f>SUMPRODUCT((事故データ!$AQ$4:$AQ$364=$AF235)*(事故データ!$AH$4:$AH$364=AQ$192)*(事故データ!$AX$4:$AX$364=1)*(事故データ!$V$4:$V$364=1))</f>
        <v>0</v>
      </c>
      <c r="AV235" s="536">
        <f>SUMPRODUCT((事故データ!$AQ$4:$AQ$364=$AF235)*(事故データ!$AH$4:$AH$364=AV$192)*(事故データ!$V$4:$V$364=1))</f>
        <v>0</v>
      </c>
      <c r="AW235" s="870">
        <f>SUMPRODUCT((事故データ!$AQ$4:$AQ$364=$AF235)*(事故データ!$AH$4:$AH$364=AV$192)*(事故データ!$AK$4:$AK$364=1)*(事故データ!$V$4:$V$364=1))</f>
        <v>0</v>
      </c>
      <c r="AX235" s="870">
        <f>SUMPRODUCT((事故データ!$AQ$4:$AQ$364=$AF235)*(事故データ!$AH$4:$AH$364=AV$192)*(事故データ!$AK$4:$AK$364=2)*(事故データ!$V$4:$V$364=1))</f>
        <v>0</v>
      </c>
      <c r="AY235" s="871">
        <f>SUMPRODUCT((事故データ!$AQ$4:$AQ$364=$AF235)*(事故データ!$AH$4:$AH$364=AV$192)*(事故データ!$AW$4:$AW$364=1)*(事故データ!$V$4:$V$364=1))</f>
        <v>0</v>
      </c>
      <c r="AZ235" s="537">
        <f>SUMPRODUCT((事故データ!$AQ$4:$AQ$364=$AF235)*(事故データ!$AH$4:$AH$364=AV$192)*(事故データ!$AX$4:$AX$364=1)*(事故データ!$V$4:$V$364=1))</f>
        <v>0</v>
      </c>
      <c r="BA235" s="872">
        <f>SUMPRODUCT((事故データ!$AQ$4:$AQ$364=$AF235)*(事故データ!$AH$4:$AH$364=BA$192)*(事故データ!$V$4:$V$364=1))</f>
        <v>0</v>
      </c>
      <c r="BB235" s="873">
        <f>SUMPRODUCT((事故データ!$AQ$4:$AQ$364=$AF235)*(事故データ!$AH$4:$AH$364=BA$192)*(事故データ!$AK$4:$AK$364=1)*(事故データ!$V$4:$V$364=1))</f>
        <v>0</v>
      </c>
      <c r="BC235" s="870">
        <f>SUMPRODUCT((事故データ!$AQ$4:$AQ$364=$AF235)*(事故データ!$AH$4:$AH$364=BA$192)*(事故データ!$AK$4:$AK$364=2)*(事故データ!$V$4:$V$364=1))</f>
        <v>0</v>
      </c>
      <c r="BD235" s="871">
        <f>SUMPRODUCT((事故データ!$AQ$4:$AQ$364=$AF235)*(事故データ!$AH$4:$AH$364=BA$192)*(事故データ!$AW$4:$AW$364=1)*(事故データ!$V$4:$V$364=1))</f>
        <v>0</v>
      </c>
      <c r="BE235" s="537">
        <f>SUMPRODUCT((事故データ!$AQ$4:$AQ$364=$AF235)*(事故データ!$AH$4:$AH$364=BA$192)*(事故データ!$AX$4:$AX$364=1)*(事故データ!$V$4:$V$364=1))</f>
        <v>0</v>
      </c>
      <c r="BF235" s="872">
        <f>SUMPRODUCT((事故データ!$AQ$4:$AQ$364=$AF235)*(事故データ!$AH$4:$AH$364=BF$192)*(事故データ!$V$4:$V$364=1))</f>
        <v>0</v>
      </c>
      <c r="BG235" s="873">
        <f>SUMPRODUCT((事故データ!$AQ$4:$AQ$364=$AF235)*(事故データ!$AH$4:$AH$364=BF$192)*(事故データ!$AK$4:$AK$364=1)*(事故データ!$V$4:$V$364=1))</f>
        <v>0</v>
      </c>
      <c r="BH235" s="874">
        <f>SUMPRODUCT((事故データ!$AQ$4:$AQ$364=$AF235)*(事故データ!$AH$4:$AH$364=BF$192)*(事故データ!$AK$4:$AK$364=2)*(事故データ!$V$4:$V$364=1))</f>
        <v>0</v>
      </c>
      <c r="BI235" s="875">
        <f>SUMPRODUCT((事故データ!$AQ$4:$AQ$364=$AF235)*(事故データ!$AH$4:$AH$364=BF$192)*(事故データ!$AW$4:$AW$364=1)*(事故データ!$V$4:$V$364=1))</f>
        <v>0</v>
      </c>
      <c r="BJ235" s="876">
        <f>SUMPRODUCT((事故データ!$AQ$4:$AQ$364=$AF235)*(事故データ!$AH$4:$AH$364=BF$192)*(事故データ!$AX$4:$AX$364=1)*(事故データ!$V$4:$V$364=1))</f>
        <v>0</v>
      </c>
      <c r="BK235" s="872">
        <f>SUMPRODUCT((事故データ!$AQ$4:$AQ$364=$AF235)*(事故データ!$AH$4:$AH$364=BK$192)*(事故データ!$V$4:$V$364=1))</f>
        <v>0</v>
      </c>
      <c r="BL235" s="873">
        <f>SUMPRODUCT((事故データ!$AQ$4:$AQ$364=$AF235)*(事故データ!$AH$4:$AH$364=BK$192)*(事故データ!$AK$4:$AK$364=1)*(事故データ!$V$4:$V$364=1))</f>
        <v>0</v>
      </c>
      <c r="BM235" s="874">
        <f>SUMPRODUCT((事故データ!$AQ$4:$AQ$364=$AF235)*(事故データ!$AH$4:$AH$364=BK$192)*(事故データ!$AK$4:$AK$364=2)*(事故データ!$V$4:$V$364=1))</f>
        <v>0</v>
      </c>
      <c r="BN235" s="875">
        <f>SUMPRODUCT((事故データ!$AQ$4:$AQ$364=$AF235)*(事故データ!$AH$4:$AH$364=BK$192)*(事故データ!$AW$4:$AW$364=1)*(事故データ!$V$4:$V$364=1))</f>
        <v>0</v>
      </c>
      <c r="BO235" s="876">
        <f>SUMPRODUCT((事故データ!$AQ$4:$AQ$364=$AF235)*(事故データ!$AH$4:$AH$364=BK$192)*(事故データ!$AX$4:$AX$364=1)*(事故データ!$V$4:$V$364=1))</f>
        <v>0</v>
      </c>
      <c r="BP235" s="872">
        <f>SUMPRODUCT((事故データ!$AQ$4:$AQ$364=$AF235)*(事故データ!$AH$4:$AH$364=BP$192)*(事故データ!$V$4:$V$364=1))</f>
        <v>0</v>
      </c>
      <c r="BQ235" s="873">
        <f>SUMPRODUCT((事故データ!$AQ$4:$AQ$364=$AF235)*(事故データ!$AH$4:$AH$364=BP$192)*(事故データ!$AK$4:$AK$364=1)*(事故データ!$V$4:$V$364=1))</f>
        <v>0</v>
      </c>
      <c r="BR235" s="874">
        <f>SUMPRODUCT((事故データ!$AQ$4:$AQ$364=$AF235)*(事故データ!$AH$4:$AH$364=BP$192)*(事故データ!$AK$4:$AK$364=2)*(事故データ!$V$4:$V$364=1))</f>
        <v>0</v>
      </c>
      <c r="BS235" s="875">
        <f>SUMPRODUCT((事故データ!$AQ$4:$AQ$364=$AF235)*(事故データ!$AH$4:$AH$364=BP$192)*(事故データ!$AW$4:$AW$364=1)*(事故データ!$V$4:$V$364=1))</f>
        <v>0</v>
      </c>
      <c r="BT235" s="876">
        <f>SUMPRODUCT((事故データ!$AQ$4:$AQ$364=$AF235)*(事故データ!$AH$4:$AH$364=BP$192)*(事故データ!$AX$4:$AX$364=1)*(事故データ!$V$4:$V$364=1))</f>
        <v>0</v>
      </c>
      <c r="BU235" s="872">
        <f>SUMPRODUCT((事故データ!$AQ$4:$AQ$364=$AF235)*(事故データ!$AH$4:$AH$364=BU$192)*(事故データ!$V$4:$V$364=1))</f>
        <v>0</v>
      </c>
      <c r="BV235" s="873">
        <f>SUMPRODUCT((事故データ!$AQ$4:$AQ$364=$AF235)*(事故データ!$AH$4:$AH$364=BU$192)*(事故データ!$AK$4:$AK$364=1)*(事故データ!$V$4:$V$364=1))</f>
        <v>0</v>
      </c>
      <c r="BW235" s="874">
        <f>SUMPRODUCT((事故データ!$AQ$4:$AQ$364=$AF235)*(事故データ!$AH$4:$AH$364=BU$192)*(事故データ!$AK$4:$AK$364=2)*(事故データ!$V$4:$V$364=1))</f>
        <v>0</v>
      </c>
      <c r="BX235" s="875">
        <f>SUMPRODUCT((事故データ!$AQ$4:$AQ$364=$AF235)*(事故データ!$AH$4:$AH$364=BU$192)*(事故データ!$AW$4:$AW$364=1)*(事故データ!$V$4:$V$364=1))</f>
        <v>0</v>
      </c>
      <c r="BY235" s="876">
        <f>SUMPRODUCT((事故データ!$AQ$4:$AQ$364=$AF235)*(事故データ!$AH$4:$AH$364=BU$192)*(事故データ!$AX$4:$AX$364=1)*(事故データ!$V$4:$V$364=1))</f>
        <v>0</v>
      </c>
      <c r="BZ235" s="882"/>
      <c r="CM235" s="515"/>
      <c r="CN235" s="515"/>
      <c r="CO235" s="515"/>
      <c r="CP235" s="515"/>
    </row>
    <row r="236" spans="1:94">
      <c r="A236" s="325"/>
      <c r="B236" s="590">
        <v>43</v>
      </c>
      <c r="C236" s="355" t="str">
        <f>項目入力!M52</f>
        <v>フォーク操作中</v>
      </c>
      <c r="D236" s="536">
        <f t="shared" si="46"/>
        <v>0</v>
      </c>
      <c r="E236" s="746">
        <f>SUMPRODUCT((事故データ!$AQ$4:$AQ$364=$C236)*(事故データ!$AH$4:$AH$364=E$192)*(事故データ!$V$4:$V$364=1))</f>
        <v>0</v>
      </c>
      <c r="F236" s="747">
        <f>SUMPRODUCT((事故データ!$AQ$4:$AQ$364=$C236)*(事故データ!$AH$4:$AH$364=F$192)*(事故データ!$V$4:$V$364=1))</f>
        <v>0</v>
      </c>
      <c r="G236" s="747">
        <f>SUMPRODUCT((事故データ!$AQ$4:$AQ$364=$C236)*(事故データ!$AH$4:$AH$364=G$192)*(事故データ!$V$4:$V$364=1))</f>
        <v>0</v>
      </c>
      <c r="H236" s="747">
        <f>SUMPRODUCT((事故データ!$AQ$4:$AQ$364=$C236)*(事故データ!$AH$4:$AH$364=H$192)*(事故データ!$V$4:$V$364=1))</f>
        <v>0</v>
      </c>
      <c r="I236" s="808">
        <f>SUMPRODUCT((事故データ!$AQ$4:$AQ$364=$C236)*(事故データ!$AH$4:$AH$364=I$192)*(事故データ!$V$4:$V$364=1))</f>
        <v>0</v>
      </c>
      <c r="J236" s="808">
        <f>SUMPRODUCT((事故データ!$AQ$4:$AQ$364=$C236)*(事故データ!$AH$4:$AH$364=J$192)*(事故データ!$V$4:$V$364=1))</f>
        <v>0</v>
      </c>
      <c r="K236" s="808">
        <f>SUMPRODUCT((事故データ!$AQ$4:$AQ$364=$C236)*(事故データ!$AH$4:$AH$364=K$192)*(事故データ!$V$4:$V$364=1))</f>
        <v>0</v>
      </c>
      <c r="L236" s="748">
        <f>SUMPRODUCT((事故データ!$AQ$4:$AQ$364=$C236)*(事故データ!$AH$4:$AH$364=L$192)*(事故データ!$V$4:$V$364=1))</f>
        <v>0</v>
      </c>
      <c r="M236" s="882">
        <f>SUMPRODUCT((事故データ!$AQ$4:$AQ$364=$C236)*(事故データ!$AW$4:$AW$364=1)*(事故データ!$V$4:$V$364=1))</f>
        <v>0</v>
      </c>
      <c r="AE236" s="590">
        <v>42</v>
      </c>
      <c r="AF236" s="355" t="str">
        <f>項目入力!M51</f>
        <v>発進前の措置</v>
      </c>
      <c r="AG236" s="536">
        <f>SUMPRODUCT((事故データ!$AQ$4:$AQ$364=$AF236)*(事故データ!$V$4:$V$364=1))</f>
        <v>0</v>
      </c>
      <c r="AH236" s="870">
        <f t="shared" si="56"/>
        <v>0</v>
      </c>
      <c r="AI236" s="870">
        <f t="shared" si="57"/>
        <v>0</v>
      </c>
      <c r="AJ236" s="871">
        <f t="shared" si="58"/>
        <v>0</v>
      </c>
      <c r="AK236" s="537">
        <f t="shared" si="59"/>
        <v>0</v>
      </c>
      <c r="AL236" s="872">
        <f>SUMPRODUCT((事故データ!$AQ$4:$AQ$364=$AF236)*(事故データ!$AH$4:$AH$364=AL$192)*(事故データ!$V$4:$V$364=1))</f>
        <v>0</v>
      </c>
      <c r="AM236" s="873">
        <f>SUMPRODUCT((事故データ!$AQ$4:$AQ$364=$AF236)*(事故データ!$AH$4:$AH$364=AL$192)*(事故データ!$AK$4:$AK$364=1)*(事故データ!$V$4:$V$364=1))</f>
        <v>0</v>
      </c>
      <c r="AN236" s="870">
        <f>SUMPRODUCT((事故データ!$AQ$4:$AQ$364=$AF236)*(事故データ!$AH$4:$AH$364=AL$192)*(事故データ!$AK$4:$AK$364=2)*(事故データ!$V$4:$V$364=1))</f>
        <v>0</v>
      </c>
      <c r="AO236" s="871">
        <f>SUMPRODUCT((事故データ!$AQ$4:$AQ$364=$AF236)*(事故データ!$AH$4:$AH$364=AL$192)*(事故データ!$AW$4:$AW$364=1)*(事故データ!$V$4:$V$364=1))</f>
        <v>0</v>
      </c>
      <c r="AP236" s="537">
        <f>SUMPRODUCT((事故データ!$AQ$4:$AQ$364=$AF236)*(事故データ!$AH$4:$AH$364=AL$192)*(事故データ!$AX$4:$AX$364=1)*(事故データ!$V$4:$V$364=1))</f>
        <v>0</v>
      </c>
      <c r="AQ236" s="872">
        <f>SUMPRODUCT((事故データ!$AQ$4:$AQ$364=$AF236)*(事故データ!$AH$4:$AH$364=AQ$192)*(事故データ!$V$4:$V$364=1))</f>
        <v>0</v>
      </c>
      <c r="AR236" s="873">
        <f>SUMPRODUCT((事故データ!$AQ$4:$AQ$364=$AF236)*(事故データ!$AH$4:$AH$364=AQ$192)*(事故データ!$AK$4:$AK$364=1)*(事故データ!$V$4:$V$364=1))</f>
        <v>0</v>
      </c>
      <c r="AS236" s="870">
        <f>SUMPRODUCT((事故データ!$AQ$4:$AQ$364=$AF236)*(事故データ!$AH$4:$AH$364=AQ$192)*(事故データ!$AK$4:$AK$364=2)*(事故データ!$V$4:$V$364=1))</f>
        <v>0</v>
      </c>
      <c r="AT236" s="871">
        <f>SUMPRODUCT((事故データ!$AQ$4:$AQ$364=$AF236)*(事故データ!$AH$4:$AH$364=AQ$192)*(事故データ!$AW$4:$AW$364=1)*(事故データ!$V$4:$V$364=1))</f>
        <v>0</v>
      </c>
      <c r="AU236" s="537">
        <f>SUMPRODUCT((事故データ!$AQ$4:$AQ$364=$AF236)*(事故データ!$AH$4:$AH$364=AQ$192)*(事故データ!$AX$4:$AX$364=1)*(事故データ!$V$4:$V$364=1))</f>
        <v>0</v>
      </c>
      <c r="AV236" s="536">
        <f>SUMPRODUCT((事故データ!$AQ$4:$AQ$364=$AF236)*(事故データ!$AH$4:$AH$364=AV$192)*(事故データ!$V$4:$V$364=1))</f>
        <v>0</v>
      </c>
      <c r="AW236" s="870">
        <f>SUMPRODUCT((事故データ!$AQ$4:$AQ$364=$AF236)*(事故データ!$AH$4:$AH$364=AV$192)*(事故データ!$AK$4:$AK$364=1)*(事故データ!$V$4:$V$364=1))</f>
        <v>0</v>
      </c>
      <c r="AX236" s="870">
        <f>SUMPRODUCT((事故データ!$AQ$4:$AQ$364=$AF236)*(事故データ!$AH$4:$AH$364=AV$192)*(事故データ!$AK$4:$AK$364=2)*(事故データ!$V$4:$V$364=1))</f>
        <v>0</v>
      </c>
      <c r="AY236" s="871">
        <f>SUMPRODUCT((事故データ!$AQ$4:$AQ$364=$AF236)*(事故データ!$AH$4:$AH$364=AV$192)*(事故データ!$AW$4:$AW$364=1)*(事故データ!$V$4:$V$364=1))</f>
        <v>0</v>
      </c>
      <c r="AZ236" s="537">
        <f>SUMPRODUCT((事故データ!$AQ$4:$AQ$364=$AF236)*(事故データ!$AH$4:$AH$364=AV$192)*(事故データ!$AX$4:$AX$364=1)*(事故データ!$V$4:$V$364=1))</f>
        <v>0</v>
      </c>
      <c r="BA236" s="872">
        <f>SUMPRODUCT((事故データ!$AQ$4:$AQ$364=$AF236)*(事故データ!$AH$4:$AH$364=BA$192)*(事故データ!$V$4:$V$364=1))</f>
        <v>0</v>
      </c>
      <c r="BB236" s="873">
        <f>SUMPRODUCT((事故データ!$AQ$4:$AQ$364=$AF236)*(事故データ!$AH$4:$AH$364=BA$192)*(事故データ!$AK$4:$AK$364=1)*(事故データ!$V$4:$V$364=1))</f>
        <v>0</v>
      </c>
      <c r="BC236" s="870">
        <f>SUMPRODUCT((事故データ!$AQ$4:$AQ$364=$AF236)*(事故データ!$AH$4:$AH$364=BA$192)*(事故データ!$AK$4:$AK$364=2)*(事故データ!$V$4:$V$364=1))</f>
        <v>0</v>
      </c>
      <c r="BD236" s="871">
        <f>SUMPRODUCT((事故データ!$AQ$4:$AQ$364=$AF236)*(事故データ!$AH$4:$AH$364=BA$192)*(事故データ!$AW$4:$AW$364=1)*(事故データ!$V$4:$V$364=1))</f>
        <v>0</v>
      </c>
      <c r="BE236" s="537">
        <f>SUMPRODUCT((事故データ!$AQ$4:$AQ$364=$AF236)*(事故データ!$AH$4:$AH$364=BA$192)*(事故データ!$AX$4:$AX$364=1)*(事故データ!$V$4:$V$364=1))</f>
        <v>0</v>
      </c>
      <c r="BF236" s="872">
        <f>SUMPRODUCT((事故データ!$AQ$4:$AQ$364=$AF236)*(事故データ!$AH$4:$AH$364=BF$192)*(事故データ!$V$4:$V$364=1))</f>
        <v>0</v>
      </c>
      <c r="BG236" s="873">
        <f>SUMPRODUCT((事故データ!$AQ$4:$AQ$364=$AF236)*(事故データ!$AH$4:$AH$364=BF$192)*(事故データ!$AK$4:$AK$364=1)*(事故データ!$V$4:$V$364=1))</f>
        <v>0</v>
      </c>
      <c r="BH236" s="874">
        <f>SUMPRODUCT((事故データ!$AQ$4:$AQ$364=$AF236)*(事故データ!$AH$4:$AH$364=BF$192)*(事故データ!$AK$4:$AK$364=2)*(事故データ!$V$4:$V$364=1))</f>
        <v>0</v>
      </c>
      <c r="BI236" s="875">
        <f>SUMPRODUCT((事故データ!$AQ$4:$AQ$364=$AF236)*(事故データ!$AH$4:$AH$364=BF$192)*(事故データ!$AW$4:$AW$364=1)*(事故データ!$V$4:$V$364=1))</f>
        <v>0</v>
      </c>
      <c r="BJ236" s="876">
        <f>SUMPRODUCT((事故データ!$AQ$4:$AQ$364=$AF236)*(事故データ!$AH$4:$AH$364=BF$192)*(事故データ!$AX$4:$AX$364=1)*(事故データ!$V$4:$V$364=1))</f>
        <v>0</v>
      </c>
      <c r="BK236" s="872">
        <f>SUMPRODUCT((事故データ!$AQ$4:$AQ$364=$AF236)*(事故データ!$AH$4:$AH$364=BK$192)*(事故データ!$V$4:$V$364=1))</f>
        <v>0</v>
      </c>
      <c r="BL236" s="873">
        <f>SUMPRODUCT((事故データ!$AQ$4:$AQ$364=$AF236)*(事故データ!$AH$4:$AH$364=BK$192)*(事故データ!$AK$4:$AK$364=1)*(事故データ!$V$4:$V$364=1))</f>
        <v>0</v>
      </c>
      <c r="BM236" s="874">
        <f>SUMPRODUCT((事故データ!$AQ$4:$AQ$364=$AF236)*(事故データ!$AH$4:$AH$364=BK$192)*(事故データ!$AK$4:$AK$364=2)*(事故データ!$V$4:$V$364=1))</f>
        <v>0</v>
      </c>
      <c r="BN236" s="875">
        <f>SUMPRODUCT((事故データ!$AQ$4:$AQ$364=$AF236)*(事故データ!$AH$4:$AH$364=BK$192)*(事故データ!$AW$4:$AW$364=1)*(事故データ!$V$4:$V$364=1))</f>
        <v>0</v>
      </c>
      <c r="BO236" s="876">
        <f>SUMPRODUCT((事故データ!$AQ$4:$AQ$364=$AF236)*(事故データ!$AH$4:$AH$364=BK$192)*(事故データ!$AX$4:$AX$364=1)*(事故データ!$V$4:$V$364=1))</f>
        <v>0</v>
      </c>
      <c r="BP236" s="872">
        <f>SUMPRODUCT((事故データ!$AQ$4:$AQ$364=$AF236)*(事故データ!$AH$4:$AH$364=BP$192)*(事故データ!$V$4:$V$364=1))</f>
        <v>0</v>
      </c>
      <c r="BQ236" s="873">
        <f>SUMPRODUCT((事故データ!$AQ$4:$AQ$364=$AF236)*(事故データ!$AH$4:$AH$364=BP$192)*(事故データ!$AK$4:$AK$364=1)*(事故データ!$V$4:$V$364=1))</f>
        <v>0</v>
      </c>
      <c r="BR236" s="874">
        <f>SUMPRODUCT((事故データ!$AQ$4:$AQ$364=$AF236)*(事故データ!$AH$4:$AH$364=BP$192)*(事故データ!$AK$4:$AK$364=2)*(事故データ!$V$4:$V$364=1))</f>
        <v>0</v>
      </c>
      <c r="BS236" s="875">
        <f>SUMPRODUCT((事故データ!$AQ$4:$AQ$364=$AF236)*(事故データ!$AH$4:$AH$364=BP$192)*(事故データ!$AW$4:$AW$364=1)*(事故データ!$V$4:$V$364=1))</f>
        <v>0</v>
      </c>
      <c r="BT236" s="876">
        <f>SUMPRODUCT((事故データ!$AQ$4:$AQ$364=$AF236)*(事故データ!$AH$4:$AH$364=BP$192)*(事故データ!$AX$4:$AX$364=1)*(事故データ!$V$4:$V$364=1))</f>
        <v>0</v>
      </c>
      <c r="BU236" s="872">
        <f>SUMPRODUCT((事故データ!$AQ$4:$AQ$364=$AF236)*(事故データ!$AH$4:$AH$364=BU$192)*(事故データ!$V$4:$V$364=1))</f>
        <v>0</v>
      </c>
      <c r="BV236" s="873">
        <f>SUMPRODUCT((事故データ!$AQ$4:$AQ$364=$AF236)*(事故データ!$AH$4:$AH$364=BU$192)*(事故データ!$AK$4:$AK$364=1)*(事故データ!$V$4:$V$364=1))</f>
        <v>0</v>
      </c>
      <c r="BW236" s="874">
        <f>SUMPRODUCT((事故データ!$AQ$4:$AQ$364=$AF236)*(事故データ!$AH$4:$AH$364=BU$192)*(事故データ!$AK$4:$AK$364=2)*(事故データ!$V$4:$V$364=1))</f>
        <v>0</v>
      </c>
      <c r="BX236" s="875">
        <f>SUMPRODUCT((事故データ!$AQ$4:$AQ$364=$AF236)*(事故データ!$AH$4:$AH$364=BU$192)*(事故データ!$AW$4:$AW$364=1)*(事故データ!$V$4:$V$364=1))</f>
        <v>0</v>
      </c>
      <c r="BY236" s="876">
        <f>SUMPRODUCT((事故データ!$AQ$4:$AQ$364=$AF236)*(事故データ!$AH$4:$AH$364=BU$192)*(事故データ!$AX$4:$AX$364=1)*(事故データ!$V$4:$V$364=1))</f>
        <v>0</v>
      </c>
      <c r="BZ236" s="882"/>
      <c r="CM236" s="515"/>
      <c r="CN236" s="515"/>
      <c r="CO236" s="515"/>
      <c r="CP236" s="515"/>
    </row>
    <row r="237" spans="1:94">
      <c r="A237" s="325"/>
      <c r="B237" s="590">
        <v>44</v>
      </c>
      <c r="C237" s="774" t="str">
        <f>項目入力!M53</f>
        <v>その他</v>
      </c>
      <c r="D237" s="770">
        <f t="shared" si="46"/>
        <v>0</v>
      </c>
      <c r="E237" s="771">
        <f>SUMPRODUCT((事故データ!$AQ$4:$AQ$364=$C237)*(事故データ!$AH$4:$AH$364=E$192)*(事故データ!$V$4:$V$364=1))</f>
        <v>0</v>
      </c>
      <c r="F237" s="772">
        <f>SUMPRODUCT((事故データ!$AQ$4:$AQ$364=$C237)*(事故データ!$AH$4:$AH$364=F$192)*(事故データ!$V$4:$V$364=1))</f>
        <v>0</v>
      </c>
      <c r="G237" s="772">
        <f>SUMPRODUCT((事故データ!$AQ$4:$AQ$364=$C237)*(事故データ!$AH$4:$AH$364=G$192)*(事故データ!$V$4:$V$364=1))</f>
        <v>0</v>
      </c>
      <c r="H237" s="772">
        <f>SUMPRODUCT((事故データ!$AQ$4:$AQ$364=$C237)*(事故データ!$AH$4:$AH$364=H$192)*(事故データ!$V$4:$V$364=1))</f>
        <v>0</v>
      </c>
      <c r="I237" s="869">
        <f>SUMPRODUCT((事故データ!$AQ$4:$AQ$364=$C237)*(事故データ!$AH$4:$AH$364=I$192)*(事故データ!$V$4:$V$364=1))</f>
        <v>0</v>
      </c>
      <c r="J237" s="869">
        <f>SUMPRODUCT((事故データ!$AQ$4:$AQ$364=$C237)*(事故データ!$AH$4:$AH$364=J$192)*(事故データ!$V$4:$V$364=1))</f>
        <v>0</v>
      </c>
      <c r="K237" s="869">
        <f>SUMPRODUCT((事故データ!$AQ$4:$AQ$364=$C237)*(事故データ!$AH$4:$AH$364=K$192)*(事故データ!$V$4:$V$364=1))</f>
        <v>0</v>
      </c>
      <c r="L237" s="773">
        <f>SUMPRODUCT((事故データ!$AQ$4:$AQ$364=$C237)*(事故データ!$AH$4:$AH$364=L$192)*(事故データ!$V$4:$V$364=1))</f>
        <v>0</v>
      </c>
      <c r="M237" s="882">
        <f>SUMPRODUCT((事故データ!$AQ$4:$AQ$364=$C237)*(事故データ!$AW$4:$AW$364=1)*(事故データ!$V$4:$V$364=1))</f>
        <v>0</v>
      </c>
      <c r="AE237" s="590">
        <v>43</v>
      </c>
      <c r="AF237" s="355" t="str">
        <f>項目入力!M52</f>
        <v>フォーク操作中</v>
      </c>
      <c r="AG237" s="536">
        <f>SUMPRODUCT((事故データ!$AQ$4:$AQ$364=$AF237)*(事故データ!$V$4:$V$364=1))</f>
        <v>0</v>
      </c>
      <c r="AH237" s="870">
        <f t="shared" si="56"/>
        <v>0</v>
      </c>
      <c r="AI237" s="870">
        <f t="shared" si="57"/>
        <v>0</v>
      </c>
      <c r="AJ237" s="871">
        <f t="shared" si="58"/>
        <v>0</v>
      </c>
      <c r="AK237" s="537">
        <f t="shared" si="59"/>
        <v>0</v>
      </c>
      <c r="AL237" s="872">
        <f>SUMPRODUCT((事故データ!$AQ$4:$AQ$364=$AF237)*(事故データ!$AH$4:$AH$364=AL$192)*(事故データ!$V$4:$V$364=1))</f>
        <v>0</v>
      </c>
      <c r="AM237" s="873">
        <f>SUMPRODUCT((事故データ!$AQ$4:$AQ$364=$AF237)*(事故データ!$AH$4:$AH$364=AL$192)*(事故データ!$AK$4:$AK$364=1)*(事故データ!$V$4:$V$364=1))</f>
        <v>0</v>
      </c>
      <c r="AN237" s="870">
        <f>SUMPRODUCT((事故データ!$AQ$4:$AQ$364=$AF237)*(事故データ!$AH$4:$AH$364=AL$192)*(事故データ!$AK$4:$AK$364=2)*(事故データ!$V$4:$V$364=1))</f>
        <v>0</v>
      </c>
      <c r="AO237" s="871">
        <f>SUMPRODUCT((事故データ!$AQ$4:$AQ$364=$AF237)*(事故データ!$AH$4:$AH$364=AL$192)*(事故データ!$AW$4:$AW$364=1)*(事故データ!$V$4:$V$364=1))</f>
        <v>0</v>
      </c>
      <c r="AP237" s="537">
        <f>SUMPRODUCT((事故データ!$AQ$4:$AQ$364=$AF237)*(事故データ!$AH$4:$AH$364=AL$192)*(事故データ!$AX$4:$AX$364=1)*(事故データ!$V$4:$V$364=1))</f>
        <v>0</v>
      </c>
      <c r="AQ237" s="872">
        <f>SUMPRODUCT((事故データ!$AQ$4:$AQ$364=$AF237)*(事故データ!$AH$4:$AH$364=AQ$192)*(事故データ!$V$4:$V$364=1))</f>
        <v>0</v>
      </c>
      <c r="AR237" s="873">
        <f>SUMPRODUCT((事故データ!$AQ$4:$AQ$364=$AF237)*(事故データ!$AH$4:$AH$364=AQ$192)*(事故データ!$AK$4:$AK$364=1)*(事故データ!$V$4:$V$364=1))</f>
        <v>0</v>
      </c>
      <c r="AS237" s="870">
        <f>SUMPRODUCT((事故データ!$AQ$4:$AQ$364=$AF237)*(事故データ!$AH$4:$AH$364=AQ$192)*(事故データ!$AK$4:$AK$364=2)*(事故データ!$V$4:$V$364=1))</f>
        <v>0</v>
      </c>
      <c r="AT237" s="871">
        <f>SUMPRODUCT((事故データ!$AQ$4:$AQ$364=$AF237)*(事故データ!$AH$4:$AH$364=AQ$192)*(事故データ!$AW$4:$AW$364=1)*(事故データ!$V$4:$V$364=1))</f>
        <v>0</v>
      </c>
      <c r="AU237" s="537">
        <f>SUMPRODUCT((事故データ!$AQ$4:$AQ$364=$AF237)*(事故データ!$AH$4:$AH$364=AQ$192)*(事故データ!$AX$4:$AX$364=1)*(事故データ!$V$4:$V$364=1))</f>
        <v>0</v>
      </c>
      <c r="AV237" s="536">
        <f>SUMPRODUCT((事故データ!$AQ$4:$AQ$364=$AF237)*(事故データ!$AH$4:$AH$364=AV$192)*(事故データ!$V$4:$V$364=1))</f>
        <v>0</v>
      </c>
      <c r="AW237" s="870">
        <f>SUMPRODUCT((事故データ!$AQ$4:$AQ$364=$AF237)*(事故データ!$AH$4:$AH$364=AV$192)*(事故データ!$AK$4:$AK$364=1)*(事故データ!$V$4:$V$364=1))</f>
        <v>0</v>
      </c>
      <c r="AX237" s="870">
        <f>SUMPRODUCT((事故データ!$AQ$4:$AQ$364=$AF237)*(事故データ!$AH$4:$AH$364=AV$192)*(事故データ!$AK$4:$AK$364=2)*(事故データ!$V$4:$V$364=1))</f>
        <v>0</v>
      </c>
      <c r="AY237" s="871">
        <f>SUMPRODUCT((事故データ!$AQ$4:$AQ$364=$AF237)*(事故データ!$AH$4:$AH$364=AV$192)*(事故データ!$AW$4:$AW$364=1)*(事故データ!$V$4:$V$364=1))</f>
        <v>0</v>
      </c>
      <c r="AZ237" s="537">
        <f>SUMPRODUCT((事故データ!$AQ$4:$AQ$364=$AF237)*(事故データ!$AH$4:$AH$364=AV$192)*(事故データ!$AX$4:$AX$364=1)*(事故データ!$V$4:$V$364=1))</f>
        <v>0</v>
      </c>
      <c r="BA237" s="872">
        <f>SUMPRODUCT((事故データ!$AQ$4:$AQ$364=$AF237)*(事故データ!$AH$4:$AH$364=BA$192)*(事故データ!$V$4:$V$364=1))</f>
        <v>0</v>
      </c>
      <c r="BB237" s="873">
        <f>SUMPRODUCT((事故データ!$AQ$4:$AQ$364=$AF237)*(事故データ!$AH$4:$AH$364=BA$192)*(事故データ!$AK$4:$AK$364=1)*(事故データ!$V$4:$V$364=1))</f>
        <v>0</v>
      </c>
      <c r="BC237" s="870">
        <f>SUMPRODUCT((事故データ!$AQ$4:$AQ$364=$AF237)*(事故データ!$AH$4:$AH$364=BA$192)*(事故データ!$AK$4:$AK$364=2)*(事故データ!$V$4:$V$364=1))</f>
        <v>0</v>
      </c>
      <c r="BD237" s="871">
        <f>SUMPRODUCT((事故データ!$AQ$4:$AQ$364=$AF237)*(事故データ!$AH$4:$AH$364=BA$192)*(事故データ!$AW$4:$AW$364=1)*(事故データ!$V$4:$V$364=1))</f>
        <v>0</v>
      </c>
      <c r="BE237" s="537">
        <f>SUMPRODUCT((事故データ!$AQ$4:$AQ$364=$AF237)*(事故データ!$AH$4:$AH$364=BA$192)*(事故データ!$AX$4:$AX$364=1)*(事故データ!$V$4:$V$364=1))</f>
        <v>0</v>
      </c>
      <c r="BF237" s="872">
        <f>SUMPRODUCT((事故データ!$AQ$4:$AQ$364=$AF237)*(事故データ!$AH$4:$AH$364=BF$192)*(事故データ!$V$4:$V$364=1))</f>
        <v>0</v>
      </c>
      <c r="BG237" s="873">
        <f>SUMPRODUCT((事故データ!$AQ$4:$AQ$364=$AF237)*(事故データ!$AH$4:$AH$364=BF$192)*(事故データ!$AK$4:$AK$364=1)*(事故データ!$V$4:$V$364=1))</f>
        <v>0</v>
      </c>
      <c r="BH237" s="874">
        <f>SUMPRODUCT((事故データ!$AQ$4:$AQ$364=$AF237)*(事故データ!$AH$4:$AH$364=BF$192)*(事故データ!$AK$4:$AK$364=2)*(事故データ!$V$4:$V$364=1))</f>
        <v>0</v>
      </c>
      <c r="BI237" s="875">
        <f>SUMPRODUCT((事故データ!$AQ$4:$AQ$364=$AF237)*(事故データ!$AH$4:$AH$364=BF$192)*(事故データ!$AW$4:$AW$364=1)*(事故データ!$V$4:$V$364=1))</f>
        <v>0</v>
      </c>
      <c r="BJ237" s="876">
        <f>SUMPRODUCT((事故データ!$AQ$4:$AQ$364=$AF237)*(事故データ!$AH$4:$AH$364=BF$192)*(事故データ!$AX$4:$AX$364=1)*(事故データ!$V$4:$V$364=1))</f>
        <v>0</v>
      </c>
      <c r="BK237" s="872">
        <f>SUMPRODUCT((事故データ!$AQ$4:$AQ$364=$AF237)*(事故データ!$AH$4:$AH$364=BK$192)*(事故データ!$V$4:$V$364=1))</f>
        <v>0</v>
      </c>
      <c r="BL237" s="873">
        <f>SUMPRODUCT((事故データ!$AQ$4:$AQ$364=$AF237)*(事故データ!$AH$4:$AH$364=BK$192)*(事故データ!$AK$4:$AK$364=1)*(事故データ!$V$4:$V$364=1))</f>
        <v>0</v>
      </c>
      <c r="BM237" s="874">
        <f>SUMPRODUCT((事故データ!$AQ$4:$AQ$364=$AF237)*(事故データ!$AH$4:$AH$364=BK$192)*(事故データ!$AK$4:$AK$364=2)*(事故データ!$V$4:$V$364=1))</f>
        <v>0</v>
      </c>
      <c r="BN237" s="875">
        <f>SUMPRODUCT((事故データ!$AQ$4:$AQ$364=$AF237)*(事故データ!$AH$4:$AH$364=BK$192)*(事故データ!$AW$4:$AW$364=1)*(事故データ!$V$4:$V$364=1))</f>
        <v>0</v>
      </c>
      <c r="BO237" s="876">
        <f>SUMPRODUCT((事故データ!$AQ$4:$AQ$364=$AF237)*(事故データ!$AH$4:$AH$364=BK$192)*(事故データ!$AX$4:$AX$364=1)*(事故データ!$V$4:$V$364=1))</f>
        <v>0</v>
      </c>
      <c r="BP237" s="872">
        <f>SUMPRODUCT((事故データ!$AQ$4:$AQ$364=$AF237)*(事故データ!$AH$4:$AH$364=BP$192)*(事故データ!$V$4:$V$364=1))</f>
        <v>0</v>
      </c>
      <c r="BQ237" s="873">
        <f>SUMPRODUCT((事故データ!$AQ$4:$AQ$364=$AF237)*(事故データ!$AH$4:$AH$364=BP$192)*(事故データ!$AK$4:$AK$364=1)*(事故データ!$V$4:$V$364=1))</f>
        <v>0</v>
      </c>
      <c r="BR237" s="874">
        <f>SUMPRODUCT((事故データ!$AQ$4:$AQ$364=$AF237)*(事故データ!$AH$4:$AH$364=BP$192)*(事故データ!$AK$4:$AK$364=2)*(事故データ!$V$4:$V$364=1))</f>
        <v>0</v>
      </c>
      <c r="BS237" s="875">
        <f>SUMPRODUCT((事故データ!$AQ$4:$AQ$364=$AF237)*(事故データ!$AH$4:$AH$364=BP$192)*(事故データ!$AW$4:$AW$364=1)*(事故データ!$V$4:$V$364=1))</f>
        <v>0</v>
      </c>
      <c r="BT237" s="876">
        <f>SUMPRODUCT((事故データ!$AQ$4:$AQ$364=$AF237)*(事故データ!$AH$4:$AH$364=BP$192)*(事故データ!$AX$4:$AX$364=1)*(事故データ!$V$4:$V$364=1))</f>
        <v>0</v>
      </c>
      <c r="BU237" s="872">
        <f>SUMPRODUCT((事故データ!$AQ$4:$AQ$364=$AF237)*(事故データ!$AH$4:$AH$364=BU$192)*(事故データ!$V$4:$V$364=1))</f>
        <v>0</v>
      </c>
      <c r="BV237" s="873">
        <f>SUMPRODUCT((事故データ!$AQ$4:$AQ$364=$AF237)*(事故データ!$AH$4:$AH$364=BU$192)*(事故データ!$AK$4:$AK$364=1)*(事故データ!$V$4:$V$364=1))</f>
        <v>0</v>
      </c>
      <c r="BW237" s="874">
        <f>SUMPRODUCT((事故データ!$AQ$4:$AQ$364=$AF237)*(事故データ!$AH$4:$AH$364=BU$192)*(事故データ!$AK$4:$AK$364=2)*(事故データ!$V$4:$V$364=1))</f>
        <v>0</v>
      </c>
      <c r="BX237" s="875">
        <f>SUMPRODUCT((事故データ!$AQ$4:$AQ$364=$AF237)*(事故データ!$AH$4:$AH$364=BU$192)*(事故データ!$AW$4:$AW$364=1)*(事故データ!$V$4:$V$364=1))</f>
        <v>0</v>
      </c>
      <c r="BY237" s="876">
        <f>SUMPRODUCT((事故データ!$AQ$4:$AQ$364=$AF237)*(事故データ!$AH$4:$AH$364=BU$192)*(事故データ!$AX$4:$AX$364=1)*(事故データ!$V$4:$V$364=1))</f>
        <v>0</v>
      </c>
      <c r="BZ237" s="882"/>
      <c r="CM237" s="515"/>
      <c r="CN237" s="515"/>
      <c r="CO237" s="515"/>
      <c r="CP237" s="515"/>
    </row>
    <row r="238" spans="1:94">
      <c r="A238" s="325"/>
      <c r="AD238" s="5" t="s">
        <v>248</v>
      </c>
      <c r="AE238" s="590">
        <v>44</v>
      </c>
      <c r="AF238" s="783" t="str">
        <f>項目入力!M53</f>
        <v>その他</v>
      </c>
      <c r="AG238" s="779">
        <f>SUMPRODUCT((事故データ!$AQ$4:$AQ$364=$AF238)*(事故データ!$V$4:$V$364=1))</f>
        <v>0</v>
      </c>
      <c r="AH238" s="904">
        <f t="shared" si="56"/>
        <v>0</v>
      </c>
      <c r="AI238" s="904">
        <f t="shared" si="57"/>
        <v>0</v>
      </c>
      <c r="AJ238" s="905">
        <f t="shared" si="58"/>
        <v>0</v>
      </c>
      <c r="AK238" s="906">
        <f t="shared" si="59"/>
        <v>0</v>
      </c>
      <c r="AL238" s="907">
        <f>SUMPRODUCT((事故データ!$AQ$4:$AQ$364=$AF238)*(事故データ!$AH$4:$AH$364=AL$192)*(事故データ!$V$4:$V$364=1))</f>
        <v>0</v>
      </c>
      <c r="AM238" s="908">
        <f>SUMPRODUCT((事故データ!$AQ$4:$AQ$364=$AF238)*(事故データ!$AH$4:$AH$364=AL$192)*(事故データ!$AK$4:$AK$364=1)*(事故データ!$V$4:$V$364=1))</f>
        <v>0</v>
      </c>
      <c r="AN238" s="904">
        <f>SUMPRODUCT((事故データ!$AQ$4:$AQ$364=$AF238)*(事故データ!$AH$4:$AH$364=AL$192)*(事故データ!$AK$4:$AK$364=2)*(事故データ!$V$4:$V$364=1))</f>
        <v>0</v>
      </c>
      <c r="AO238" s="905">
        <f>SUMPRODUCT((事故データ!$AQ$4:$AQ$364=$AF238)*(事故データ!$AH$4:$AH$364=AL$192)*(事故データ!$AW$4:$AW$364=1)*(事故データ!$V$4:$V$364=1))</f>
        <v>0</v>
      </c>
      <c r="AP238" s="906">
        <f>SUMPRODUCT((事故データ!$AQ$4:$AQ$364=$AF238)*(事故データ!$AH$4:$AH$364=AL$192)*(事故データ!$AX$4:$AX$364=1)*(事故データ!$V$4:$V$364=1))</f>
        <v>0</v>
      </c>
      <c r="AQ238" s="907">
        <f>SUMPRODUCT((事故データ!$AQ$4:$AQ$364=$AF238)*(事故データ!$AH$4:$AH$364=AQ$192)*(事故データ!$V$4:$V$364=1))</f>
        <v>0</v>
      </c>
      <c r="AR238" s="908">
        <f>SUMPRODUCT((事故データ!$AQ$4:$AQ$364=$AF238)*(事故データ!$AH$4:$AH$364=AQ$192)*(事故データ!$AK$4:$AK$364=1)*(事故データ!$V$4:$V$364=1))</f>
        <v>0</v>
      </c>
      <c r="AS238" s="904">
        <f>SUMPRODUCT((事故データ!$AQ$4:$AQ$364=$AF238)*(事故データ!$AH$4:$AH$364=AQ$192)*(事故データ!$AK$4:$AK$364=2)*(事故データ!$V$4:$V$364=1))</f>
        <v>0</v>
      </c>
      <c r="AT238" s="905">
        <f>SUMPRODUCT((事故データ!$AQ$4:$AQ$364=$AF238)*(事故データ!$AH$4:$AH$364=AQ$192)*(事故データ!$AW$4:$AW$364=1)*(事故データ!$V$4:$V$364=1))</f>
        <v>0</v>
      </c>
      <c r="AU238" s="906">
        <f>SUMPRODUCT((事故データ!$AQ$4:$AQ$364=$AF238)*(事故データ!$AH$4:$AH$364=AQ$192)*(事故データ!$AX$4:$AX$364=1)*(事故データ!$V$4:$V$364=1))</f>
        <v>0</v>
      </c>
      <c r="AV238" s="779">
        <f>SUMPRODUCT((事故データ!$AQ$4:$AQ$364=$AF238)*(事故データ!$AH$4:$AH$364=AV$192)*(事故データ!$V$4:$V$364=1))</f>
        <v>0</v>
      </c>
      <c r="AW238" s="904">
        <f>SUMPRODUCT((事故データ!$AQ$4:$AQ$364=$AF238)*(事故データ!$AH$4:$AH$364=AV$192)*(事故データ!$AK$4:$AK$364=1)*(事故データ!$V$4:$V$364=1))</f>
        <v>0</v>
      </c>
      <c r="AX238" s="904">
        <f>SUMPRODUCT((事故データ!$AQ$4:$AQ$364=$AF238)*(事故データ!$AH$4:$AH$364=AV$192)*(事故データ!$AK$4:$AK$364=2)*(事故データ!$V$4:$V$364=1))</f>
        <v>0</v>
      </c>
      <c r="AY238" s="905">
        <f>SUMPRODUCT((事故データ!$AQ$4:$AQ$364=$AF238)*(事故データ!$AH$4:$AH$364=AV$192)*(事故データ!$AW$4:$AW$364=1)*(事故データ!$V$4:$V$364=1))</f>
        <v>0</v>
      </c>
      <c r="AZ238" s="906">
        <f>SUMPRODUCT((事故データ!$AQ$4:$AQ$364=$AF238)*(事故データ!$AH$4:$AH$364=AV$192)*(事故データ!$AX$4:$AX$364=1)*(事故データ!$V$4:$V$364=1))</f>
        <v>0</v>
      </c>
      <c r="BA238" s="907">
        <f>SUMPRODUCT((事故データ!$AQ$4:$AQ$364=$AF238)*(事故データ!$AH$4:$AH$364=BA$192)*(事故データ!$V$4:$V$364=1))</f>
        <v>0</v>
      </c>
      <c r="BB238" s="908">
        <f>SUMPRODUCT((事故データ!$AQ$4:$AQ$364=$AF238)*(事故データ!$AH$4:$AH$364=BA$192)*(事故データ!$AK$4:$AK$364=1)*(事故データ!$V$4:$V$364=1))</f>
        <v>0</v>
      </c>
      <c r="BC238" s="904">
        <f>SUMPRODUCT((事故データ!$AQ$4:$AQ$364=$AF238)*(事故データ!$AH$4:$AH$364=BA$192)*(事故データ!$AK$4:$AK$364=2)*(事故データ!$V$4:$V$364=1))</f>
        <v>0</v>
      </c>
      <c r="BD238" s="905">
        <f>SUMPRODUCT((事故データ!$AQ$4:$AQ$364=$AF238)*(事故データ!$AH$4:$AH$364=BA$192)*(事故データ!$AW$4:$AW$364=1)*(事故データ!$V$4:$V$364=1))</f>
        <v>0</v>
      </c>
      <c r="BE238" s="906">
        <f>SUMPRODUCT((事故データ!$AQ$4:$AQ$364=$AF238)*(事故データ!$AH$4:$AH$364=BA$192)*(事故データ!$AX$4:$AX$364=1)*(事故データ!$V$4:$V$364=1))</f>
        <v>0</v>
      </c>
      <c r="BF238" s="907">
        <f>SUMPRODUCT((事故データ!$AQ$4:$AQ$364=$AF238)*(事故データ!$AH$4:$AH$364=BF$192)*(事故データ!$V$4:$V$364=1))</f>
        <v>0</v>
      </c>
      <c r="BG238" s="908">
        <f>SUMPRODUCT((事故データ!$AQ$4:$AQ$364=$AF238)*(事故データ!$AH$4:$AH$364=BF$192)*(事故データ!$AK$4:$AK$364=1)*(事故データ!$V$4:$V$364=1))</f>
        <v>0</v>
      </c>
      <c r="BH238" s="909">
        <f>SUMPRODUCT((事故データ!$AQ$4:$AQ$364=$AF238)*(事故データ!$AH$4:$AH$364=BF$192)*(事故データ!$AK$4:$AK$364=2)*(事故データ!$V$4:$V$364=1))</f>
        <v>0</v>
      </c>
      <c r="BI238" s="910">
        <f>SUMPRODUCT((事故データ!$AQ$4:$AQ$364=$AF238)*(事故データ!$AH$4:$AH$364=BF$192)*(事故データ!$AW$4:$AW$364=1)*(事故データ!$V$4:$V$364=1))</f>
        <v>0</v>
      </c>
      <c r="BJ238" s="911">
        <f>SUMPRODUCT((事故データ!$AQ$4:$AQ$364=$AF238)*(事故データ!$AH$4:$AH$364=BF$192)*(事故データ!$AX$4:$AX$364=1)*(事故データ!$V$4:$V$364=1))</f>
        <v>0</v>
      </c>
      <c r="BK238" s="907">
        <f>SUMPRODUCT((事故データ!$AQ$4:$AQ$364=$AF238)*(事故データ!$AH$4:$AH$364=BK$192)*(事故データ!$V$4:$V$364=1))</f>
        <v>0</v>
      </c>
      <c r="BL238" s="908">
        <f>SUMPRODUCT((事故データ!$AQ$4:$AQ$364=$AF238)*(事故データ!$AH$4:$AH$364=BK$192)*(事故データ!$AK$4:$AK$364=1)*(事故データ!$V$4:$V$364=1))</f>
        <v>0</v>
      </c>
      <c r="BM238" s="909">
        <f>SUMPRODUCT((事故データ!$AQ$4:$AQ$364=$AF238)*(事故データ!$AH$4:$AH$364=BK$192)*(事故データ!$AK$4:$AK$364=2)*(事故データ!$V$4:$V$364=1))</f>
        <v>0</v>
      </c>
      <c r="BN238" s="910">
        <f>SUMPRODUCT((事故データ!$AQ$4:$AQ$364=$AF238)*(事故データ!$AH$4:$AH$364=BK$192)*(事故データ!$AW$4:$AW$364=1)*(事故データ!$V$4:$V$364=1))</f>
        <v>0</v>
      </c>
      <c r="BO238" s="911">
        <f>SUMPRODUCT((事故データ!$AQ$4:$AQ$364=$AF238)*(事故データ!$AH$4:$AH$364=BK$192)*(事故データ!$AX$4:$AX$364=1)*(事故データ!$V$4:$V$364=1))</f>
        <v>0</v>
      </c>
      <c r="BP238" s="907">
        <f>SUMPRODUCT((事故データ!$AQ$4:$AQ$364=$AF238)*(事故データ!$AH$4:$AH$364=BP$192)*(事故データ!$V$4:$V$364=1))</f>
        <v>0</v>
      </c>
      <c r="BQ238" s="908">
        <f>SUMPRODUCT((事故データ!$AQ$4:$AQ$364=$AF238)*(事故データ!$AH$4:$AH$364=BP$192)*(事故データ!$AK$4:$AK$364=1)*(事故データ!$V$4:$V$364=1))</f>
        <v>0</v>
      </c>
      <c r="BR238" s="909">
        <f>SUMPRODUCT((事故データ!$AQ$4:$AQ$364=$AF238)*(事故データ!$AH$4:$AH$364=BP$192)*(事故データ!$AK$4:$AK$364=2)*(事故データ!$V$4:$V$364=1))</f>
        <v>0</v>
      </c>
      <c r="BS238" s="910">
        <f>SUMPRODUCT((事故データ!$AQ$4:$AQ$364=$AF238)*(事故データ!$AH$4:$AH$364=BP$192)*(事故データ!$AW$4:$AW$364=1)*(事故データ!$V$4:$V$364=1))</f>
        <v>0</v>
      </c>
      <c r="BT238" s="911">
        <f>SUMPRODUCT((事故データ!$AQ$4:$AQ$364=$AF238)*(事故データ!$AH$4:$AH$364=BP$192)*(事故データ!$AX$4:$AX$364=1)*(事故データ!$V$4:$V$364=1))</f>
        <v>0</v>
      </c>
      <c r="BU238" s="907">
        <f>SUMPRODUCT((事故データ!$AQ$4:$AQ$364=$AF238)*(事故データ!$AH$4:$AH$364=BU$192)*(事故データ!$V$4:$V$364=1))</f>
        <v>0</v>
      </c>
      <c r="BV238" s="908">
        <f>SUMPRODUCT((事故データ!$AQ$4:$AQ$364=$AF238)*(事故データ!$AH$4:$AH$364=BU$192)*(事故データ!$AK$4:$AK$364=1)*(事故データ!$V$4:$V$364=1))</f>
        <v>0</v>
      </c>
      <c r="BW238" s="909">
        <f>SUMPRODUCT((事故データ!$AQ$4:$AQ$364=$AF238)*(事故データ!$AH$4:$AH$364=BU$192)*(事故データ!$AK$4:$AK$364=2)*(事故データ!$V$4:$V$364=1))</f>
        <v>0</v>
      </c>
      <c r="BX238" s="910">
        <f>SUMPRODUCT((事故データ!$AQ$4:$AQ$364=$AF238)*(事故データ!$AH$4:$AH$364=BU$192)*(事故データ!$AW$4:$AW$364=1)*(事故データ!$V$4:$V$364=1))</f>
        <v>0</v>
      </c>
      <c r="BY238" s="911">
        <f>SUMPRODUCT((事故データ!$AQ$4:$AQ$364=$AF238)*(事故データ!$AH$4:$AH$364=BU$192)*(事故データ!$AX$4:$AX$364=1)*(事故データ!$V$4:$V$364=1))</f>
        <v>0</v>
      </c>
      <c r="BZ238" s="882"/>
      <c r="CM238" s="515"/>
      <c r="CN238" s="515"/>
      <c r="CO238" s="515"/>
      <c r="CP238" s="515"/>
    </row>
    <row r="239" spans="1:94">
      <c r="A239" s="325"/>
    </row>
    <row r="240" spans="1:94" ht="19.5" thickBot="1">
      <c r="A240" s="325"/>
      <c r="B240" s="326">
        <v>8</v>
      </c>
      <c r="N240" s="437" t="s">
        <v>1405</v>
      </c>
      <c r="O240" s="326" t="s">
        <v>1404</v>
      </c>
    </row>
    <row r="241" spans="1:25" ht="20.25" thickTop="1" thickBot="1">
      <c r="A241" s="325"/>
      <c r="C241" s="720" t="s">
        <v>347</v>
      </c>
      <c r="D241" s="721" t="s">
        <v>1341</v>
      </c>
      <c r="E241" s="722">
        <v>1</v>
      </c>
      <c r="F241" s="722">
        <v>2</v>
      </c>
      <c r="G241" s="722">
        <v>3</v>
      </c>
      <c r="H241" s="722">
        <v>4</v>
      </c>
      <c r="I241" s="722">
        <v>5</v>
      </c>
      <c r="J241" s="722">
        <v>6</v>
      </c>
      <c r="K241" s="722">
        <v>7</v>
      </c>
      <c r="L241" s="722">
        <v>8</v>
      </c>
      <c r="N241" s="723">
        <v>15</v>
      </c>
      <c r="O241" s="723">
        <v>1</v>
      </c>
      <c r="P241" s="806">
        <f ca="1">LOOKUP(O241,$E$241:$L$243,$E$243:$L$243)</f>
        <v>0</v>
      </c>
    </row>
    <row r="242" spans="1:25" ht="19.5" thickTop="1">
      <c r="A242" s="5" t="s">
        <v>248</v>
      </c>
      <c r="C242" s="298" t="s">
        <v>1356</v>
      </c>
      <c r="D242" s="499"/>
      <c r="E242" s="310"/>
      <c r="F242" s="310"/>
      <c r="G242" s="310"/>
      <c r="H242" s="310"/>
      <c r="I242" s="310"/>
      <c r="J242" s="310"/>
      <c r="K242" s="310"/>
      <c r="L242" s="310"/>
      <c r="N242" s="520" t="s">
        <v>1403</v>
      </c>
      <c r="O242" s="543"/>
      <c r="P242" s="298"/>
      <c r="Q242" s="298"/>
      <c r="R242" s="298"/>
      <c r="S242" s="298"/>
      <c r="T242" s="298"/>
      <c r="U242" s="298"/>
      <c r="V242" s="298"/>
      <c r="W242" s="298"/>
    </row>
    <row r="243" spans="1:25" ht="34.5" customHeight="1">
      <c r="A243" s="325"/>
      <c r="B243" s="735" t="s">
        <v>348</v>
      </c>
      <c r="C243" s="339" t="s">
        <v>226</v>
      </c>
      <c r="D243" s="736" t="s">
        <v>1333</v>
      </c>
      <c r="E243" s="932">
        <f>E192</f>
        <v>0</v>
      </c>
      <c r="F243" s="925">
        <f t="shared" ref="F243:L243" si="60">F192</f>
        <v>1</v>
      </c>
      <c r="G243" s="925">
        <f t="shared" si="60"/>
        <v>2</v>
      </c>
      <c r="H243" s="926">
        <f t="shared" si="60"/>
        <v>3</v>
      </c>
      <c r="I243" s="927">
        <f t="shared" si="60"/>
        <v>5</v>
      </c>
      <c r="J243" s="925">
        <f t="shared" si="60"/>
        <v>10</v>
      </c>
      <c r="K243" s="925">
        <f t="shared" si="60"/>
        <v>20</v>
      </c>
      <c r="L243" s="928">
        <f t="shared" si="60"/>
        <v>30</v>
      </c>
      <c r="M243" s="912" t="s">
        <v>1436</v>
      </c>
      <c r="N243" s="319" t="str">
        <f>VLOOKUP(N241,$B$245:$C$265,2,0)</f>
        <v>顧客構内・前路上等</v>
      </c>
      <c r="O243" s="329" t="str">
        <f ca="1">VLOOKUP(P241,X243:Y250,2,0)</f>
        <v>0年目</v>
      </c>
      <c r="P243" s="828" t="s">
        <v>1421</v>
      </c>
      <c r="Q243" s="298"/>
      <c r="R243" s="298"/>
      <c r="S243" s="298"/>
      <c r="T243" s="298"/>
      <c r="U243" s="298"/>
      <c r="V243" s="298"/>
      <c r="W243" s="298"/>
      <c r="X243" s="502">
        <v>0</v>
      </c>
      <c r="Y243" s="802" t="s">
        <v>1406</v>
      </c>
    </row>
    <row r="244" spans="1:25">
      <c r="A244" s="325"/>
      <c r="B244" s="590" t="s">
        <v>340</v>
      </c>
      <c r="C244" s="542" t="s">
        <v>159</v>
      </c>
      <c r="D244" s="739">
        <f t="shared" ref="D244:M244" si="61">SUM(D245:D265)</f>
        <v>31</v>
      </c>
      <c r="E244" s="740">
        <f t="shared" si="61"/>
        <v>7</v>
      </c>
      <c r="F244" s="313">
        <f t="shared" si="61"/>
        <v>3</v>
      </c>
      <c r="G244" s="313">
        <f t="shared" si="61"/>
        <v>4</v>
      </c>
      <c r="H244" s="313">
        <f t="shared" si="61"/>
        <v>5</v>
      </c>
      <c r="I244" s="313">
        <f t="shared" si="61"/>
        <v>3</v>
      </c>
      <c r="J244" s="313">
        <f t="shared" si="61"/>
        <v>5</v>
      </c>
      <c r="K244" s="313">
        <f t="shared" si="61"/>
        <v>3</v>
      </c>
      <c r="L244" s="314">
        <f t="shared" si="61"/>
        <v>1</v>
      </c>
      <c r="M244" s="882">
        <f t="shared" si="61"/>
        <v>6</v>
      </c>
      <c r="N244" s="331" t="s">
        <v>338</v>
      </c>
      <c r="O244" s="649">
        <f ca="1">SUM(O245:O260)</f>
        <v>5</v>
      </c>
      <c r="P244" s="846">
        <f ca="1">SUM(P245:P260)</f>
        <v>1</v>
      </c>
      <c r="Q244" s="298"/>
      <c r="R244" s="306">
        <f ca="1">O245</f>
        <v>0</v>
      </c>
      <c r="S244" s="299">
        <f ca="1">O246</f>
        <v>0</v>
      </c>
      <c r="T244" s="307">
        <f ca="1">O247</f>
        <v>0</v>
      </c>
      <c r="U244" s="299"/>
      <c r="V244" s="299"/>
      <c r="W244" s="299"/>
      <c r="X244" s="502">
        <v>1</v>
      </c>
      <c r="Y244" s="802" t="s">
        <v>1407</v>
      </c>
    </row>
    <row r="245" spans="1:25">
      <c r="A245" s="325"/>
      <c r="B245" s="590">
        <v>1</v>
      </c>
      <c r="C245" s="412" t="str">
        <f>項目入力!P10</f>
        <v>一般道</v>
      </c>
      <c r="D245" s="741">
        <f t="shared" ref="D245:D265" si="62">SUM(E245:L245)</f>
        <v>1</v>
      </c>
      <c r="E245" s="742">
        <f>SUMPRODUCT((事故データ!$AM$4:$AM$364=$C245)*(事故データ!$AH$4:$AH$364=E$243)*(事故データ!$V$4:$V$364=1))</f>
        <v>0</v>
      </c>
      <c r="F245" s="743">
        <f>SUMPRODUCT((事故データ!$AM$4:$AM$364=$C245)*(事故データ!$AH$4:$AH$364=F$243)*(事故データ!$V$4:$V$364=1))</f>
        <v>0</v>
      </c>
      <c r="G245" s="743">
        <f>SUMPRODUCT((事故データ!$AM$4:$AM$364=$C245)*(事故データ!$AH$4:$AH$364=G$243)*(事故データ!$V$4:$V$364=1))</f>
        <v>1</v>
      </c>
      <c r="H245" s="743">
        <f>SUMPRODUCT((事故データ!$AM$4:$AM$364=$C245)*(事故データ!$AH$4:$AH$364=H$243)*(事故データ!$V$4:$V$364=1))</f>
        <v>0</v>
      </c>
      <c r="I245" s="807">
        <f>SUMPRODUCT((事故データ!$AM$4:$AM$364=$C245)*(事故データ!$AH$4:$AH$364=I$243)*(事故データ!$V$4:$V$364=1))</f>
        <v>0</v>
      </c>
      <c r="J245" s="807">
        <f>SUMPRODUCT((事故データ!$AM$4:$AM$364=$C245)*(事故データ!$AH$4:$AH$364=J$243)*(事故データ!$V$4:$V$364=1))</f>
        <v>0</v>
      </c>
      <c r="K245" s="807">
        <f>SUMPRODUCT((事故データ!$AM$4:$AM$364=$C245)*(事故データ!$AH$4:$AH$364=K$243)*(事故データ!$V$4:$V$364=1))</f>
        <v>0</v>
      </c>
      <c r="L245" s="744">
        <f>SUMPRODUCT((事故データ!$AM$4:$AM$364=$C245)*(事故データ!$AH$4:$AH$364=L$243)*(事故データ!$V$4:$V$364=1))</f>
        <v>0</v>
      </c>
      <c r="M245" s="882">
        <f>SUMPRODUCT((事故データ!$AM$4:$AM$364=$C245)*(事故データ!$AW$4:$AW$364=1)*(事故データ!$V$4:$V$364=1))</f>
        <v>0</v>
      </c>
      <c r="N245" s="745" t="str">
        <f>N194</f>
        <v>前部左角</v>
      </c>
      <c r="O245" s="411">
        <f ca="1">SUMPRODUCT((事故データ!$AM$4:$AM$364=N$243)*(事故データ!$AT$4:$AT$364=$N245)*(事故データ!$AH$4:$AH$364=P$241)*(事故データ!$V$4:$V$364=1))</f>
        <v>0</v>
      </c>
      <c r="P245" s="913">
        <f ca="1">SUMPRODUCT((事故データ!$AM$4:$AM$364=N$243)*(事故データ!$AT$4:$AT$364=$N245)*(事故データ!$AH$4:$AH$364=P$241)*(事故データ!$AW$4:$AW$364=1)*(事故データ!$V$4:$V$364=1))</f>
        <v>0</v>
      </c>
      <c r="Q245" s="298"/>
      <c r="R245" s="311">
        <f ca="1">O251</f>
        <v>0</v>
      </c>
      <c r="S245" s="298"/>
      <c r="T245" s="304"/>
      <c r="U245" s="298"/>
      <c r="V245" s="298"/>
      <c r="W245" s="298"/>
      <c r="X245" s="502">
        <v>2</v>
      </c>
      <c r="Y245" s="802" t="s">
        <v>1408</v>
      </c>
    </row>
    <row r="246" spans="1:25">
      <c r="A246" s="325"/>
      <c r="B246" s="590">
        <v>2</v>
      </c>
      <c r="C246" s="355" t="str">
        <f>項目入力!P11</f>
        <v>狭道路</v>
      </c>
      <c r="D246" s="536">
        <f t="shared" si="62"/>
        <v>3</v>
      </c>
      <c r="E246" s="746">
        <f>SUMPRODUCT((事故データ!$AM$4:$AM$364=$C246)*(事故データ!$AH$4:$AH$364=E$243)*(事故データ!$V$4:$V$364=1))</f>
        <v>2</v>
      </c>
      <c r="F246" s="747">
        <f>SUMPRODUCT((事故データ!$AM$4:$AM$364=$C246)*(事故データ!$AH$4:$AH$364=F$243)*(事故データ!$V$4:$V$364=1))</f>
        <v>0</v>
      </c>
      <c r="G246" s="747">
        <f>SUMPRODUCT((事故データ!$AM$4:$AM$364=$C246)*(事故データ!$AH$4:$AH$364=G$243)*(事故データ!$V$4:$V$364=1))</f>
        <v>0</v>
      </c>
      <c r="H246" s="747">
        <f>SUMPRODUCT((事故データ!$AM$4:$AM$364=$C246)*(事故データ!$AH$4:$AH$364=H$243)*(事故データ!$V$4:$V$364=1))</f>
        <v>1</v>
      </c>
      <c r="I246" s="808">
        <f>SUMPRODUCT((事故データ!$AM$4:$AM$364=$C246)*(事故データ!$AH$4:$AH$364=I$243)*(事故データ!$V$4:$V$364=1))</f>
        <v>0</v>
      </c>
      <c r="J246" s="808">
        <f>SUMPRODUCT((事故データ!$AM$4:$AM$364=$C246)*(事故データ!$AH$4:$AH$364=J$243)*(事故データ!$V$4:$V$364=1))</f>
        <v>0</v>
      </c>
      <c r="K246" s="808">
        <f>SUMPRODUCT((事故データ!$AM$4:$AM$364=$C246)*(事故データ!$AH$4:$AH$364=K$243)*(事故データ!$V$4:$V$364=1))</f>
        <v>0</v>
      </c>
      <c r="L246" s="748">
        <f>SUMPRODUCT((事故データ!$AM$4:$AM$364=$C246)*(事故データ!$AH$4:$AH$364=L$243)*(事故データ!$V$4:$V$364=1))</f>
        <v>0</v>
      </c>
      <c r="M246" s="882">
        <f>SUMPRODUCT((事故データ!$AM$4:$AM$364=$C246)*(事故データ!$AW$4:$AW$364=1)*(事故データ!$V$4:$V$364=1))</f>
        <v>2</v>
      </c>
      <c r="N246" s="749" t="str">
        <f>N195</f>
        <v>前部</v>
      </c>
      <c r="O246" s="422">
        <f ca="1">SUMPRODUCT((事故データ!$AM$4:$AM$364=N$243)*(事故データ!$AT$4:$AT$364=$N246)*(事故データ!$AH$4:$AH$364=P$241)*(事故データ!$V$4:$V$364=1))</f>
        <v>0</v>
      </c>
      <c r="P246" s="913">
        <f ca="1">SUMPRODUCT((事故データ!$AM$4:$AM$364=N$243)*(事故データ!$AT$4:$AT$364=$N246)*(事故データ!$AH$4:$AH$364=P$241)*(事故データ!$AW$4:$AW$364=1)*(事故データ!$V$4:$V$364=1))</f>
        <v>0</v>
      </c>
      <c r="Q246" s="298"/>
      <c r="R246" s="310"/>
      <c r="S246" s="298"/>
      <c r="T246" s="307">
        <f ca="1">O251</f>
        <v>0</v>
      </c>
      <c r="U246" s="298"/>
      <c r="V246" s="298"/>
      <c r="W246" s="298"/>
      <c r="X246" s="502">
        <v>3</v>
      </c>
      <c r="Y246" s="803" t="s">
        <v>1411</v>
      </c>
    </row>
    <row r="247" spans="1:25">
      <c r="A247" s="325"/>
      <c r="B247" s="590">
        <v>3</v>
      </c>
      <c r="C247" s="355" t="str">
        <f>項目入力!P12</f>
        <v>信号（有）交差点・同付近</v>
      </c>
      <c r="D247" s="536">
        <f t="shared" si="62"/>
        <v>6</v>
      </c>
      <c r="E247" s="746">
        <f>SUMPRODUCT((事故データ!$AM$4:$AM$364=$C247)*(事故データ!$AH$4:$AH$364=E$243)*(事故データ!$V$4:$V$364=1))</f>
        <v>0</v>
      </c>
      <c r="F247" s="747">
        <f>SUMPRODUCT((事故データ!$AM$4:$AM$364=$C247)*(事故データ!$AH$4:$AH$364=F$243)*(事故データ!$V$4:$V$364=1))</f>
        <v>2</v>
      </c>
      <c r="G247" s="747">
        <f>SUMPRODUCT((事故データ!$AM$4:$AM$364=$C247)*(事故データ!$AH$4:$AH$364=G$243)*(事故データ!$V$4:$V$364=1))</f>
        <v>2</v>
      </c>
      <c r="H247" s="747">
        <f>SUMPRODUCT((事故データ!$AM$4:$AM$364=$C247)*(事故データ!$AH$4:$AH$364=H$243)*(事故データ!$V$4:$V$364=1))</f>
        <v>1</v>
      </c>
      <c r="I247" s="808">
        <f>SUMPRODUCT((事故データ!$AM$4:$AM$364=$C247)*(事故データ!$AH$4:$AH$364=I$243)*(事故データ!$V$4:$V$364=1))</f>
        <v>0</v>
      </c>
      <c r="J247" s="808">
        <f>SUMPRODUCT((事故データ!$AM$4:$AM$364=$C247)*(事故データ!$AH$4:$AH$364=J$243)*(事故データ!$V$4:$V$364=1))</f>
        <v>0</v>
      </c>
      <c r="K247" s="808">
        <f>SUMPRODUCT((事故データ!$AM$4:$AM$364=$C247)*(事故データ!$AH$4:$AH$364=K$243)*(事故データ!$V$4:$V$364=1))</f>
        <v>1</v>
      </c>
      <c r="L247" s="748">
        <f>SUMPRODUCT((事故データ!$AM$4:$AM$364=$C247)*(事故データ!$AH$4:$AH$364=L$243)*(事故データ!$V$4:$V$364=1))</f>
        <v>0</v>
      </c>
      <c r="M247" s="882">
        <f>SUMPRODUCT((事故データ!$AM$4:$AM$364=$C247)*(事故データ!$AW$4:$AW$364=1)*(事故データ!$V$4:$V$364=1))</f>
        <v>1</v>
      </c>
      <c r="N247" s="749" t="str">
        <f t="shared" ref="N247:N260" si="63">N196</f>
        <v>前部右角</v>
      </c>
      <c r="O247" s="422">
        <f ca="1">SUMPRODUCT((事故データ!$AM$4:$AM$364=N$243)*(事故データ!$AT$4:$AT$364=$N247)*(事故データ!$AH$4:$AH$364=P$241)*(事故データ!$V$4:$V$364=1))</f>
        <v>0</v>
      </c>
      <c r="P247" s="913">
        <f ca="1">SUMPRODUCT((事故データ!$AM$4:$AM$364=N$243)*(事故データ!$AT$4:$AT$364=$N247)*(事故データ!$AH$4:$AH$364=P$241)*(事故データ!$AW$4:$AW$364=1)*(事故データ!$V$4:$V$364=1))</f>
        <v>0</v>
      </c>
      <c r="Q247" s="298"/>
      <c r="R247" s="310"/>
      <c r="S247" s="298"/>
      <c r="T247" s="304"/>
      <c r="U247" s="298"/>
      <c r="V247" s="298"/>
      <c r="W247" s="298"/>
      <c r="X247" s="502">
        <v>5</v>
      </c>
      <c r="Y247" s="804" t="s">
        <v>1412</v>
      </c>
    </row>
    <row r="248" spans="1:25">
      <c r="A248" s="325"/>
      <c r="B248" s="590">
        <v>4</v>
      </c>
      <c r="C248" s="355" t="str">
        <f>項目入力!P13</f>
        <v>信号（無）交差点・同付近</v>
      </c>
      <c r="D248" s="536">
        <f t="shared" si="62"/>
        <v>0</v>
      </c>
      <c r="E248" s="746">
        <f>SUMPRODUCT((事故データ!$AM$4:$AM$364=$C248)*(事故データ!$AH$4:$AH$364=E$243)*(事故データ!$V$4:$V$364=1))</f>
        <v>0</v>
      </c>
      <c r="F248" s="747">
        <f>SUMPRODUCT((事故データ!$AM$4:$AM$364=$C248)*(事故データ!$AH$4:$AH$364=F$243)*(事故データ!$V$4:$V$364=1))</f>
        <v>0</v>
      </c>
      <c r="G248" s="747">
        <f>SUMPRODUCT((事故データ!$AM$4:$AM$364=$C248)*(事故データ!$AH$4:$AH$364=G$243)*(事故データ!$V$4:$V$364=1))</f>
        <v>0</v>
      </c>
      <c r="H248" s="747">
        <f>SUMPRODUCT((事故データ!$AM$4:$AM$364=$C248)*(事故データ!$AH$4:$AH$364=H$243)*(事故データ!$V$4:$V$364=1))</f>
        <v>0</v>
      </c>
      <c r="I248" s="808">
        <f>SUMPRODUCT((事故データ!$AM$4:$AM$364=$C248)*(事故データ!$AH$4:$AH$364=I$243)*(事故データ!$V$4:$V$364=1))</f>
        <v>0</v>
      </c>
      <c r="J248" s="808">
        <f>SUMPRODUCT((事故データ!$AM$4:$AM$364=$C248)*(事故データ!$AH$4:$AH$364=J$243)*(事故データ!$V$4:$V$364=1))</f>
        <v>0</v>
      </c>
      <c r="K248" s="808">
        <f>SUMPRODUCT((事故データ!$AM$4:$AM$364=$C248)*(事故データ!$AH$4:$AH$364=K$243)*(事故データ!$V$4:$V$364=1))</f>
        <v>0</v>
      </c>
      <c r="L248" s="748">
        <f>SUMPRODUCT((事故データ!$AM$4:$AM$364=$C248)*(事故データ!$AH$4:$AH$364=L$243)*(事故データ!$V$4:$V$364=1))</f>
        <v>0</v>
      </c>
      <c r="M248" s="882">
        <f>SUMPRODUCT((事故データ!$AM$4:$AM$364=$C248)*(事故データ!$AW$4:$AW$364=1)*(事故データ!$V$4:$V$364=1))</f>
        <v>0</v>
      </c>
      <c r="N248" s="749" t="str">
        <f t="shared" si="63"/>
        <v>後部左角</v>
      </c>
      <c r="O248" s="422">
        <f ca="1">SUMPRODUCT((事故データ!$AM$4:$AM$364=N$243)*(事故データ!$AT$4:$AT$364=$N248)*(事故データ!$AH$4:$AH$364=P$241)*(事故データ!$V$4:$V$364=1))</f>
        <v>0</v>
      </c>
      <c r="P248" s="913">
        <f ca="1">SUMPRODUCT((事故データ!$AM$4:$AM$364=N$243)*(事故データ!$AT$4:$AT$364=$N248)*(事故データ!$AH$4:$AH$364=P$241)*(事故データ!$AW$4:$AW$364=1)*(事故データ!$V$4:$V$364=1))</f>
        <v>0</v>
      </c>
      <c r="Q248" s="298"/>
      <c r="R248" s="299">
        <f ca="1">O252</f>
        <v>0</v>
      </c>
      <c r="S248" s="298"/>
      <c r="T248" s="307">
        <f ca="1">O255</f>
        <v>0</v>
      </c>
      <c r="U248" s="298"/>
      <c r="V248" s="298"/>
      <c r="W248" s="298"/>
      <c r="X248" s="502">
        <v>10</v>
      </c>
      <c r="Y248" s="802" t="s">
        <v>1409</v>
      </c>
    </row>
    <row r="249" spans="1:25">
      <c r="A249" s="325"/>
      <c r="B249" s="590">
        <v>5</v>
      </c>
      <c r="C249" s="355" t="str">
        <f>項目入力!P14</f>
        <v>細街路交差点・同付近</v>
      </c>
      <c r="D249" s="536">
        <f t="shared" si="62"/>
        <v>0</v>
      </c>
      <c r="E249" s="746">
        <f>SUMPRODUCT((事故データ!$AM$4:$AM$364=$C249)*(事故データ!$AH$4:$AH$364=E$243)*(事故データ!$V$4:$V$364=1))</f>
        <v>0</v>
      </c>
      <c r="F249" s="747">
        <f>SUMPRODUCT((事故データ!$AM$4:$AM$364=$C249)*(事故データ!$AH$4:$AH$364=F$243)*(事故データ!$V$4:$V$364=1))</f>
        <v>0</v>
      </c>
      <c r="G249" s="747">
        <f>SUMPRODUCT((事故データ!$AM$4:$AM$364=$C249)*(事故データ!$AH$4:$AH$364=G$243)*(事故データ!$V$4:$V$364=1))</f>
        <v>0</v>
      </c>
      <c r="H249" s="747">
        <f>SUMPRODUCT((事故データ!$AM$4:$AM$364=$C249)*(事故データ!$AH$4:$AH$364=H$243)*(事故データ!$V$4:$V$364=1))</f>
        <v>0</v>
      </c>
      <c r="I249" s="808">
        <f>SUMPRODUCT((事故データ!$AM$4:$AM$364=$C249)*(事故データ!$AH$4:$AH$364=I$243)*(事故データ!$V$4:$V$364=1))</f>
        <v>0</v>
      </c>
      <c r="J249" s="808">
        <f>SUMPRODUCT((事故データ!$AM$4:$AM$364=$C249)*(事故データ!$AH$4:$AH$364=J$243)*(事故データ!$V$4:$V$364=1))</f>
        <v>0</v>
      </c>
      <c r="K249" s="808">
        <f>SUMPRODUCT((事故データ!$AM$4:$AM$364=$C249)*(事故データ!$AH$4:$AH$364=K$243)*(事故データ!$V$4:$V$364=1))</f>
        <v>0</v>
      </c>
      <c r="L249" s="748">
        <f>SUMPRODUCT((事故データ!$AM$4:$AM$364=$C249)*(事故データ!$AH$4:$AH$364=L$243)*(事故データ!$V$4:$V$364=1))</f>
        <v>0</v>
      </c>
      <c r="M249" s="882">
        <f>SUMPRODUCT((事故データ!$AM$4:$AM$364=$C249)*(事故データ!$AW$4:$AW$364=1)*(事故データ!$V$4:$V$364=1))</f>
        <v>0</v>
      </c>
      <c r="N249" s="749" t="str">
        <f t="shared" si="63"/>
        <v>後部</v>
      </c>
      <c r="O249" s="422">
        <f ca="1">SUMPRODUCT((事故データ!$AM$4:$AM$364=N$243)*(事故データ!$AT$4:$AT$364=$N249)*(事故データ!$AH$4:$AH$364=P$241)*(事故データ!$V$4:$V$364=1))</f>
        <v>1</v>
      </c>
      <c r="P249" s="913">
        <f ca="1">SUMPRODUCT((事故データ!$AM$4:$AM$364=N$243)*(事故データ!$AT$4:$AT$364=$N249)*(事故データ!$AH$4:$AH$364=P$241)*(事故データ!$AW$4:$AW$364=1)*(事故データ!$V$4:$V$364=1))</f>
        <v>0</v>
      </c>
      <c r="Q249" s="298"/>
      <c r="R249" s="310"/>
      <c r="S249" s="298"/>
      <c r="T249" s="304"/>
      <c r="U249" s="298"/>
      <c r="V249" s="298"/>
      <c r="W249" s="298"/>
      <c r="X249" s="502">
        <v>20</v>
      </c>
      <c r="Y249" s="802" t="s">
        <v>1410</v>
      </c>
    </row>
    <row r="250" spans="1:25">
      <c r="A250" s="325"/>
      <c r="B250" s="590">
        <v>6</v>
      </c>
      <c r="C250" s="355" t="str">
        <f>項目入力!P15</f>
        <v>高速道</v>
      </c>
      <c r="D250" s="536">
        <f t="shared" si="62"/>
        <v>1</v>
      </c>
      <c r="E250" s="746">
        <f>SUMPRODUCT((事故データ!$AM$4:$AM$364=$C250)*(事故データ!$AH$4:$AH$364=E$243)*(事故データ!$V$4:$V$364=1))</f>
        <v>0</v>
      </c>
      <c r="F250" s="747">
        <f>SUMPRODUCT((事故データ!$AM$4:$AM$364=$C250)*(事故データ!$AH$4:$AH$364=F$243)*(事故データ!$V$4:$V$364=1))</f>
        <v>0</v>
      </c>
      <c r="G250" s="747">
        <f>SUMPRODUCT((事故データ!$AM$4:$AM$364=$C250)*(事故データ!$AH$4:$AH$364=G$243)*(事故データ!$V$4:$V$364=1))</f>
        <v>0</v>
      </c>
      <c r="H250" s="747">
        <f>SUMPRODUCT((事故データ!$AM$4:$AM$364=$C250)*(事故データ!$AH$4:$AH$364=H$243)*(事故データ!$V$4:$V$364=1))</f>
        <v>1</v>
      </c>
      <c r="I250" s="808">
        <f>SUMPRODUCT((事故データ!$AM$4:$AM$364=$C250)*(事故データ!$AH$4:$AH$364=I$243)*(事故データ!$V$4:$V$364=1))</f>
        <v>0</v>
      </c>
      <c r="J250" s="808">
        <f>SUMPRODUCT((事故データ!$AM$4:$AM$364=$C250)*(事故データ!$AH$4:$AH$364=J$243)*(事故データ!$V$4:$V$364=1))</f>
        <v>0</v>
      </c>
      <c r="K250" s="808">
        <f>SUMPRODUCT((事故データ!$AM$4:$AM$364=$C250)*(事故データ!$AH$4:$AH$364=K$243)*(事故データ!$V$4:$V$364=1))</f>
        <v>0</v>
      </c>
      <c r="L250" s="748">
        <f>SUMPRODUCT((事故データ!$AM$4:$AM$364=$C250)*(事故データ!$AH$4:$AH$364=L$243)*(事故データ!$V$4:$V$364=1))</f>
        <v>0</v>
      </c>
      <c r="M250" s="882">
        <f>SUMPRODUCT((事故データ!$AM$4:$AM$364=$C250)*(事故データ!$AW$4:$AW$364=1)*(事故データ!$V$4:$V$364=1))</f>
        <v>0</v>
      </c>
      <c r="N250" s="749" t="str">
        <f t="shared" si="63"/>
        <v>後部右角</v>
      </c>
      <c r="O250" s="422">
        <f ca="1">SUMPRODUCT((事故データ!$AM$4:$AM$364=N$243)*(事故データ!$AT$4:$AT$364=$N250)*(事故データ!$AH$4:$AH$364=P$241)*(事故データ!$V$4:$V$364=1))</f>
        <v>3</v>
      </c>
      <c r="P250" s="913">
        <f ca="1">SUMPRODUCT((事故データ!$AM$4:$AM$364=N$243)*(事故データ!$AT$4:$AT$364=$N250)*(事故データ!$AH$4:$AH$364=P$241)*(事故データ!$AW$4:$AW$364=1)*(事故データ!$V$4:$V$364=1))</f>
        <v>1</v>
      </c>
      <c r="Q250" s="298"/>
      <c r="R250" s="299">
        <f ca="1">O253</f>
        <v>0</v>
      </c>
      <c r="S250" s="298"/>
      <c r="T250" s="307">
        <f ca="1">O256</f>
        <v>0</v>
      </c>
      <c r="U250" s="298"/>
      <c r="V250" s="298"/>
      <c r="W250" s="298"/>
      <c r="X250" s="502">
        <v>30</v>
      </c>
      <c r="Y250" s="805" t="s">
        <v>1413</v>
      </c>
    </row>
    <row r="251" spans="1:25">
      <c r="A251" s="325"/>
      <c r="B251" s="590">
        <v>7</v>
      </c>
      <c r="C251" s="355" t="str">
        <f>項目入力!P16</f>
        <v>合流・分岐（高速）</v>
      </c>
      <c r="D251" s="536">
        <f t="shared" si="62"/>
        <v>0</v>
      </c>
      <c r="E251" s="746">
        <f>SUMPRODUCT((事故データ!$AM$4:$AM$364=$C251)*(事故データ!$AH$4:$AH$364=E$243)*(事故データ!$V$4:$V$364=1))</f>
        <v>0</v>
      </c>
      <c r="F251" s="747">
        <f>SUMPRODUCT((事故データ!$AM$4:$AM$364=$C251)*(事故データ!$AH$4:$AH$364=F$243)*(事故データ!$V$4:$V$364=1))</f>
        <v>0</v>
      </c>
      <c r="G251" s="747">
        <f>SUMPRODUCT((事故データ!$AM$4:$AM$364=$C251)*(事故データ!$AH$4:$AH$364=G$243)*(事故データ!$V$4:$V$364=1))</f>
        <v>0</v>
      </c>
      <c r="H251" s="747">
        <f>SUMPRODUCT((事故データ!$AM$4:$AM$364=$C251)*(事故データ!$AH$4:$AH$364=H$243)*(事故データ!$V$4:$V$364=1))</f>
        <v>0</v>
      </c>
      <c r="I251" s="808">
        <f>SUMPRODUCT((事故データ!$AM$4:$AM$364=$C251)*(事故データ!$AH$4:$AH$364=I$243)*(事故データ!$V$4:$V$364=1))</f>
        <v>0</v>
      </c>
      <c r="J251" s="808">
        <f>SUMPRODUCT((事故データ!$AM$4:$AM$364=$C251)*(事故データ!$AH$4:$AH$364=J$243)*(事故データ!$V$4:$V$364=1))</f>
        <v>0</v>
      </c>
      <c r="K251" s="808">
        <f>SUMPRODUCT((事故データ!$AM$4:$AM$364=$C251)*(事故データ!$AH$4:$AH$364=K$243)*(事故データ!$V$4:$V$364=1))</f>
        <v>0</v>
      </c>
      <c r="L251" s="748">
        <f>SUMPRODUCT((事故データ!$AM$4:$AM$364=$C251)*(事故データ!$AH$4:$AH$364=L$243)*(事故データ!$V$4:$V$364=1))</f>
        <v>0</v>
      </c>
      <c r="M251" s="882">
        <f>SUMPRODUCT((事故データ!$AM$4:$AM$364=$C251)*(事故データ!$AW$4:$AW$364=1)*(事故データ!$V$4:$V$364=1))</f>
        <v>0</v>
      </c>
      <c r="N251" s="749" t="str">
        <f t="shared" si="63"/>
        <v>左側面前</v>
      </c>
      <c r="O251" s="422">
        <f ca="1">SUMPRODUCT((事故データ!$AM$4:$AM$364=N$243)*(事故データ!$AT$4:$AT$364=$N251)*(事故データ!$AH$4:$AH$364=P$241)*(事故データ!$V$4:$V$364=1))</f>
        <v>0</v>
      </c>
      <c r="P251" s="913">
        <f ca="1">SUMPRODUCT((事故データ!$AM$4:$AM$364=N$243)*(事故データ!$AT$4:$AT$364=$N251)*(事故データ!$AH$4:$AH$364=P$241)*(事故データ!$AW$4:$AW$364=1)*(事故データ!$V$4:$V$364=1))</f>
        <v>0</v>
      </c>
      <c r="Q251" s="298"/>
      <c r="R251" s="311">
        <f ca="1">O248</f>
        <v>0</v>
      </c>
      <c r="S251" s="299">
        <f ca="1">O249</f>
        <v>1</v>
      </c>
      <c r="T251" s="307">
        <f ca="1">O250</f>
        <v>3</v>
      </c>
      <c r="U251" s="299"/>
      <c r="V251" s="299"/>
      <c r="W251" s="299"/>
    </row>
    <row r="252" spans="1:25">
      <c r="A252" s="325"/>
      <c r="B252" s="590">
        <v>8</v>
      </c>
      <c r="C252" s="355" t="str">
        <f>項目入力!P17</f>
        <v>合流・分岐（一般）</v>
      </c>
      <c r="D252" s="536">
        <f t="shared" si="62"/>
        <v>0</v>
      </c>
      <c r="E252" s="746">
        <f>SUMPRODUCT((事故データ!$AM$4:$AM$364=$C252)*(事故データ!$AH$4:$AH$364=E$243)*(事故データ!$V$4:$V$364=1))</f>
        <v>0</v>
      </c>
      <c r="F252" s="747">
        <f>SUMPRODUCT((事故データ!$AM$4:$AM$364=$C252)*(事故データ!$AH$4:$AH$364=F$243)*(事故データ!$V$4:$V$364=1))</f>
        <v>0</v>
      </c>
      <c r="G252" s="747">
        <f>SUMPRODUCT((事故データ!$AM$4:$AM$364=$C252)*(事故データ!$AH$4:$AH$364=G$243)*(事故データ!$V$4:$V$364=1))</f>
        <v>0</v>
      </c>
      <c r="H252" s="747">
        <f>SUMPRODUCT((事故データ!$AM$4:$AM$364=$C252)*(事故データ!$AH$4:$AH$364=H$243)*(事故データ!$V$4:$V$364=1))</f>
        <v>0</v>
      </c>
      <c r="I252" s="808">
        <f>SUMPRODUCT((事故データ!$AM$4:$AM$364=$C252)*(事故データ!$AH$4:$AH$364=I$243)*(事故データ!$V$4:$V$364=1))</f>
        <v>0</v>
      </c>
      <c r="J252" s="808">
        <f>SUMPRODUCT((事故データ!$AM$4:$AM$364=$C252)*(事故データ!$AH$4:$AH$364=J$243)*(事故データ!$V$4:$V$364=1))</f>
        <v>0</v>
      </c>
      <c r="K252" s="808">
        <f>SUMPRODUCT((事故データ!$AM$4:$AM$364=$C252)*(事故データ!$AH$4:$AH$364=K$243)*(事故データ!$V$4:$V$364=1))</f>
        <v>0</v>
      </c>
      <c r="L252" s="748">
        <f>SUMPRODUCT((事故データ!$AM$4:$AM$364=$C252)*(事故データ!$AH$4:$AH$364=L$243)*(事故データ!$V$4:$V$364=1))</f>
        <v>0</v>
      </c>
      <c r="M252" s="882">
        <f>SUMPRODUCT((事故データ!$AM$4:$AM$364=$C252)*(事故データ!$AW$4:$AW$364=1)*(事故データ!$V$4:$V$364=1))</f>
        <v>0</v>
      </c>
      <c r="N252" s="749" t="str">
        <f t="shared" si="63"/>
        <v>左側面</v>
      </c>
      <c r="O252" s="422">
        <f ca="1">SUMPRODUCT((事故データ!$AM$4:$AM$364=N$243)*(事故データ!$AT$4:$AT$364=$N252)*(事故データ!$AH$4:$AH$364=P$241)*(事故データ!$V$4:$V$364=1))</f>
        <v>0</v>
      </c>
      <c r="P252" s="913">
        <f ca="1">SUMPRODUCT((事故データ!$AM$4:$AM$364=N$243)*(事故データ!$AT$4:$AT$364=$N252)*(事故データ!$AH$4:$AH$364=P$241)*(事故データ!$AW$4:$AW$364=1)*(事故データ!$V$4:$V$364=1))</f>
        <v>0</v>
      </c>
      <c r="Q252" s="298"/>
      <c r="R252" s="298"/>
      <c r="S252" s="298"/>
      <c r="T252" s="298"/>
      <c r="U252" s="298"/>
      <c r="V252" s="298"/>
      <c r="W252" s="298"/>
    </row>
    <row r="253" spans="1:25">
      <c r="A253" s="325"/>
      <c r="B253" s="590">
        <v>9</v>
      </c>
      <c r="C253" s="355" t="str">
        <f>項目入力!P18</f>
        <v>料金所・同付近</v>
      </c>
      <c r="D253" s="536">
        <f t="shared" si="62"/>
        <v>0</v>
      </c>
      <c r="E253" s="746">
        <f>SUMPRODUCT((事故データ!$AM$4:$AM$364=$C253)*(事故データ!$AH$4:$AH$364=E$243)*(事故データ!$V$4:$V$364=1))</f>
        <v>0</v>
      </c>
      <c r="F253" s="747">
        <f>SUMPRODUCT((事故データ!$AM$4:$AM$364=$C253)*(事故データ!$AH$4:$AH$364=F$243)*(事故データ!$V$4:$V$364=1))</f>
        <v>0</v>
      </c>
      <c r="G253" s="747">
        <f>SUMPRODUCT((事故データ!$AM$4:$AM$364=$C253)*(事故データ!$AH$4:$AH$364=G$243)*(事故データ!$V$4:$V$364=1))</f>
        <v>0</v>
      </c>
      <c r="H253" s="747">
        <f>SUMPRODUCT((事故データ!$AM$4:$AM$364=$C253)*(事故データ!$AH$4:$AH$364=H$243)*(事故データ!$V$4:$V$364=1))</f>
        <v>0</v>
      </c>
      <c r="I253" s="808">
        <f>SUMPRODUCT((事故データ!$AM$4:$AM$364=$C253)*(事故データ!$AH$4:$AH$364=I$243)*(事故データ!$V$4:$V$364=1))</f>
        <v>0</v>
      </c>
      <c r="J253" s="808">
        <f>SUMPRODUCT((事故データ!$AM$4:$AM$364=$C253)*(事故データ!$AH$4:$AH$364=J$243)*(事故データ!$V$4:$V$364=1))</f>
        <v>0</v>
      </c>
      <c r="K253" s="808">
        <f>SUMPRODUCT((事故データ!$AM$4:$AM$364=$C253)*(事故データ!$AH$4:$AH$364=K$243)*(事故データ!$V$4:$V$364=1))</f>
        <v>0</v>
      </c>
      <c r="L253" s="748">
        <f>SUMPRODUCT((事故データ!$AM$4:$AM$364=$C253)*(事故データ!$AH$4:$AH$364=L$243)*(事故データ!$V$4:$V$364=1))</f>
        <v>0</v>
      </c>
      <c r="M253" s="882">
        <f>SUMPRODUCT((事故データ!$AM$4:$AM$364=$C253)*(事故データ!$AW$4:$AW$364=1)*(事故データ!$V$4:$V$364=1))</f>
        <v>0</v>
      </c>
      <c r="N253" s="749" t="str">
        <f t="shared" si="63"/>
        <v>左側面後</v>
      </c>
      <c r="O253" s="422">
        <f ca="1">SUMPRODUCT((事故データ!$AM$4:$AM$364=N$243)*(事故データ!$AT$4:$AT$364=$N253)*(事故データ!$AH$4:$AH$364=P$241)*(事故データ!$V$4:$V$364=1))</f>
        <v>0</v>
      </c>
      <c r="P253" s="913">
        <f ca="1">SUMPRODUCT((事故データ!$AM$4:$AM$364=N$243)*(事故データ!$AT$4:$AT$364=$N253)*(事故データ!$AH$4:$AH$364=P$241)*(事故データ!$AW$4:$AW$364=1)*(事故データ!$V$4:$V$364=1))</f>
        <v>0</v>
      </c>
      <c r="Q253" s="298"/>
      <c r="R253" s="298"/>
      <c r="S253" s="306">
        <f ca="1">O257</f>
        <v>0</v>
      </c>
      <c r="T253" s="306"/>
      <c r="U253" s="306"/>
      <c r="V253" s="306"/>
      <c r="W253" s="306"/>
    </row>
    <row r="254" spans="1:25">
      <c r="A254" s="325"/>
      <c r="B254" s="590">
        <v>10</v>
      </c>
      <c r="C254" s="355" t="str">
        <f>項目入力!P19</f>
        <v>出入口・同付近</v>
      </c>
      <c r="D254" s="536">
        <f t="shared" si="62"/>
        <v>0</v>
      </c>
      <c r="E254" s="746">
        <f>SUMPRODUCT((事故データ!$AM$4:$AM$364=$C254)*(事故データ!$AH$4:$AH$364=E$243)*(事故データ!$V$4:$V$364=1))</f>
        <v>0</v>
      </c>
      <c r="F254" s="747">
        <f>SUMPRODUCT((事故データ!$AM$4:$AM$364=$C254)*(事故データ!$AH$4:$AH$364=F$243)*(事故データ!$V$4:$V$364=1))</f>
        <v>0</v>
      </c>
      <c r="G254" s="747">
        <f>SUMPRODUCT((事故データ!$AM$4:$AM$364=$C254)*(事故データ!$AH$4:$AH$364=G$243)*(事故データ!$V$4:$V$364=1))</f>
        <v>0</v>
      </c>
      <c r="H254" s="747">
        <f>SUMPRODUCT((事故データ!$AM$4:$AM$364=$C254)*(事故データ!$AH$4:$AH$364=H$243)*(事故データ!$V$4:$V$364=1))</f>
        <v>0</v>
      </c>
      <c r="I254" s="808">
        <f>SUMPRODUCT((事故データ!$AM$4:$AM$364=$C254)*(事故データ!$AH$4:$AH$364=I$243)*(事故データ!$V$4:$V$364=1))</f>
        <v>0</v>
      </c>
      <c r="J254" s="808">
        <f>SUMPRODUCT((事故データ!$AM$4:$AM$364=$C254)*(事故データ!$AH$4:$AH$364=J$243)*(事故データ!$V$4:$V$364=1))</f>
        <v>0</v>
      </c>
      <c r="K254" s="808">
        <f>SUMPRODUCT((事故データ!$AM$4:$AM$364=$C254)*(事故データ!$AH$4:$AH$364=K$243)*(事故データ!$V$4:$V$364=1))</f>
        <v>0</v>
      </c>
      <c r="L254" s="748">
        <f>SUMPRODUCT((事故データ!$AM$4:$AM$364=$C254)*(事故データ!$AH$4:$AH$364=L$243)*(事故データ!$V$4:$V$364=1))</f>
        <v>0</v>
      </c>
      <c r="M254" s="882">
        <f>SUMPRODUCT((事故データ!$AM$4:$AM$364=$C254)*(事故データ!$AW$4:$AW$364=1)*(事故データ!$V$4:$V$364=1))</f>
        <v>0</v>
      </c>
      <c r="N254" s="749" t="str">
        <f t="shared" si="63"/>
        <v>右側面前</v>
      </c>
      <c r="O254" s="422">
        <f ca="1">SUMPRODUCT((事故データ!$AM$4:$AM$364=N$243)*(事故データ!$AT$4:$AT$364=$N254)*(事故データ!$AH$4:$AH$364=P$241)*(事故データ!$V$4:$V$364=1))</f>
        <v>1</v>
      </c>
      <c r="P254" s="913">
        <f ca="1">SUMPRODUCT((事故データ!$AM$4:$AM$364=N$243)*(事故データ!$AT$4:$AT$364=$N254)*(事故データ!$AH$4:$AH$364=P$241)*(事故データ!$AW$4:$AW$364=1)*(事故データ!$V$4:$V$364=1))</f>
        <v>0</v>
      </c>
      <c r="Q254" s="298"/>
      <c r="R254" s="298"/>
      <c r="S254" s="298"/>
      <c r="T254" s="298"/>
      <c r="U254" s="298"/>
      <c r="V254" s="298"/>
      <c r="W254" s="298"/>
    </row>
    <row r="255" spans="1:25">
      <c r="A255" s="325"/>
      <c r="B255" s="590">
        <v>11</v>
      </c>
      <c r="C255" s="355" t="str">
        <f>項目入力!P20</f>
        <v>停留所・同付近</v>
      </c>
      <c r="D255" s="536">
        <f t="shared" si="62"/>
        <v>0</v>
      </c>
      <c r="E255" s="746">
        <f>SUMPRODUCT((事故データ!$AM$4:$AM$364=$C255)*(事故データ!$AH$4:$AH$364=E$243)*(事故データ!$V$4:$V$364=1))</f>
        <v>0</v>
      </c>
      <c r="F255" s="747">
        <f>SUMPRODUCT((事故データ!$AM$4:$AM$364=$C255)*(事故データ!$AH$4:$AH$364=F$243)*(事故データ!$V$4:$V$364=1))</f>
        <v>0</v>
      </c>
      <c r="G255" s="747">
        <f>SUMPRODUCT((事故データ!$AM$4:$AM$364=$C255)*(事故データ!$AH$4:$AH$364=G$243)*(事故データ!$V$4:$V$364=1))</f>
        <v>0</v>
      </c>
      <c r="H255" s="747">
        <f>SUMPRODUCT((事故データ!$AM$4:$AM$364=$C255)*(事故データ!$AH$4:$AH$364=H$243)*(事故データ!$V$4:$V$364=1))</f>
        <v>0</v>
      </c>
      <c r="I255" s="808">
        <f>SUMPRODUCT((事故データ!$AM$4:$AM$364=$C255)*(事故データ!$AH$4:$AH$364=I$243)*(事故データ!$V$4:$V$364=1))</f>
        <v>0</v>
      </c>
      <c r="J255" s="808">
        <f>SUMPRODUCT((事故データ!$AM$4:$AM$364=$C255)*(事故データ!$AH$4:$AH$364=J$243)*(事故データ!$V$4:$V$364=1))</f>
        <v>0</v>
      </c>
      <c r="K255" s="808">
        <f>SUMPRODUCT((事故データ!$AM$4:$AM$364=$C255)*(事故データ!$AH$4:$AH$364=K$243)*(事故データ!$V$4:$V$364=1))</f>
        <v>0</v>
      </c>
      <c r="L255" s="748">
        <f>SUMPRODUCT((事故データ!$AM$4:$AM$364=$C255)*(事故データ!$AH$4:$AH$364=L$243)*(事故データ!$V$4:$V$364=1))</f>
        <v>0</v>
      </c>
      <c r="M255" s="882">
        <f>SUMPRODUCT((事故データ!$AM$4:$AM$364=$C255)*(事故データ!$AW$4:$AW$364=1)*(事故データ!$V$4:$V$364=1))</f>
        <v>0</v>
      </c>
      <c r="N255" s="749" t="str">
        <f t="shared" si="63"/>
        <v>右側面</v>
      </c>
      <c r="O255" s="422">
        <f ca="1">SUMPRODUCT((事故データ!$AM$4:$AM$364=N$243)*(事故データ!$AT$4:$AT$364=$N255)*(事故データ!$AH$4:$AH$364=P$241)*(事故データ!$V$4:$V$364=1))</f>
        <v>0</v>
      </c>
      <c r="P255" s="913">
        <f ca="1">SUMPRODUCT((事故データ!$AM$4:$AM$364=N$243)*(事故データ!$AT$4:$AT$364=$N255)*(事故データ!$AH$4:$AH$364=P$241)*(事故データ!$AW$4:$AW$364=1)*(事故データ!$V$4:$V$364=1))</f>
        <v>0</v>
      </c>
      <c r="Q255" s="298"/>
      <c r="R255" s="298"/>
      <c r="S255" s="298"/>
      <c r="T255" s="298"/>
      <c r="U255" s="298"/>
      <c r="V255" s="298"/>
      <c r="W255" s="298"/>
    </row>
    <row r="256" spans="1:25">
      <c r="A256" s="325"/>
      <c r="B256" s="590">
        <v>12</v>
      </c>
      <c r="C256" s="355" t="str">
        <f>項目入力!P21</f>
        <v>ターミナル</v>
      </c>
      <c r="D256" s="536">
        <f t="shared" si="62"/>
        <v>0</v>
      </c>
      <c r="E256" s="746">
        <f>SUMPRODUCT((事故データ!$AM$4:$AM$364=$C256)*(事故データ!$AH$4:$AH$364=E$243)*(事故データ!$V$4:$V$364=1))</f>
        <v>0</v>
      </c>
      <c r="F256" s="747">
        <f>SUMPRODUCT((事故データ!$AM$4:$AM$364=$C256)*(事故データ!$AH$4:$AH$364=F$243)*(事故データ!$V$4:$V$364=1))</f>
        <v>0</v>
      </c>
      <c r="G256" s="747">
        <f>SUMPRODUCT((事故データ!$AM$4:$AM$364=$C256)*(事故データ!$AH$4:$AH$364=G$243)*(事故データ!$V$4:$V$364=1))</f>
        <v>0</v>
      </c>
      <c r="H256" s="747">
        <f>SUMPRODUCT((事故データ!$AM$4:$AM$364=$C256)*(事故データ!$AH$4:$AH$364=H$243)*(事故データ!$V$4:$V$364=1))</f>
        <v>0</v>
      </c>
      <c r="I256" s="808">
        <f>SUMPRODUCT((事故データ!$AM$4:$AM$364=$C256)*(事故データ!$AH$4:$AH$364=I$243)*(事故データ!$V$4:$V$364=1))</f>
        <v>0</v>
      </c>
      <c r="J256" s="808">
        <f>SUMPRODUCT((事故データ!$AM$4:$AM$364=$C256)*(事故データ!$AH$4:$AH$364=J$243)*(事故データ!$V$4:$V$364=1))</f>
        <v>0</v>
      </c>
      <c r="K256" s="808">
        <f>SUMPRODUCT((事故データ!$AM$4:$AM$364=$C256)*(事故データ!$AH$4:$AH$364=K$243)*(事故データ!$V$4:$V$364=1))</f>
        <v>0</v>
      </c>
      <c r="L256" s="748">
        <f>SUMPRODUCT((事故データ!$AM$4:$AM$364=$C256)*(事故データ!$AH$4:$AH$364=L$243)*(事故データ!$V$4:$V$364=1))</f>
        <v>0</v>
      </c>
      <c r="M256" s="882">
        <f>SUMPRODUCT((事故データ!$AM$4:$AM$364=$C256)*(事故データ!$AW$4:$AW$364=1)*(事故データ!$V$4:$V$364=1))</f>
        <v>0</v>
      </c>
      <c r="N256" s="749" t="str">
        <f t="shared" si="63"/>
        <v>右側面後</v>
      </c>
      <c r="O256" s="422">
        <f ca="1">SUMPRODUCT((事故データ!$AM$4:$AM$364=N$243)*(事故データ!$AT$4:$AT$364=$N256)*(事故データ!$AH$4:$AH$364=P$241)*(事故データ!$V$4:$V$364=1))</f>
        <v>0</v>
      </c>
      <c r="P256" s="913">
        <f ca="1">SUMPRODUCT((事故データ!$AM$4:$AM$364=N$243)*(事故データ!$AT$4:$AT$364=$N256)*(事故データ!$AH$4:$AH$364=P$241)*(事故データ!$AW$4:$AW$364=1)*(事故データ!$V$4:$V$364=1))</f>
        <v>0</v>
      </c>
      <c r="Q256" s="298"/>
      <c r="R256" s="298"/>
      <c r="S256" s="298"/>
      <c r="T256" s="298"/>
      <c r="U256" s="298"/>
      <c r="V256" s="298"/>
      <c r="W256" s="298"/>
    </row>
    <row r="257" spans="1:23">
      <c r="A257" s="325"/>
      <c r="B257" s="590">
        <v>13</v>
      </c>
      <c r="C257" s="355" t="str">
        <f>項目入力!P22</f>
        <v>カーブ・ロータリー</v>
      </c>
      <c r="D257" s="536">
        <f t="shared" si="62"/>
        <v>0</v>
      </c>
      <c r="E257" s="746">
        <f>SUMPRODUCT((事故データ!$AM$4:$AM$364=$C257)*(事故データ!$AH$4:$AH$364=E$243)*(事故データ!$V$4:$V$364=1))</f>
        <v>0</v>
      </c>
      <c r="F257" s="747">
        <f>SUMPRODUCT((事故データ!$AM$4:$AM$364=$C257)*(事故データ!$AH$4:$AH$364=F$243)*(事故データ!$V$4:$V$364=1))</f>
        <v>0</v>
      </c>
      <c r="G257" s="747">
        <f>SUMPRODUCT((事故データ!$AM$4:$AM$364=$C257)*(事故データ!$AH$4:$AH$364=G$243)*(事故データ!$V$4:$V$364=1))</f>
        <v>0</v>
      </c>
      <c r="H257" s="747">
        <f>SUMPRODUCT((事故データ!$AM$4:$AM$364=$C257)*(事故データ!$AH$4:$AH$364=H$243)*(事故データ!$V$4:$V$364=1))</f>
        <v>0</v>
      </c>
      <c r="I257" s="808">
        <f>SUMPRODUCT((事故データ!$AM$4:$AM$364=$C257)*(事故データ!$AH$4:$AH$364=I$243)*(事故データ!$V$4:$V$364=1))</f>
        <v>0</v>
      </c>
      <c r="J257" s="808">
        <f>SUMPRODUCT((事故データ!$AM$4:$AM$364=$C257)*(事故データ!$AH$4:$AH$364=J$243)*(事故データ!$V$4:$V$364=1))</f>
        <v>0</v>
      </c>
      <c r="K257" s="808">
        <f>SUMPRODUCT((事故データ!$AM$4:$AM$364=$C257)*(事故データ!$AH$4:$AH$364=K$243)*(事故データ!$V$4:$V$364=1))</f>
        <v>0</v>
      </c>
      <c r="L257" s="748">
        <f>SUMPRODUCT((事故データ!$AM$4:$AM$364=$C257)*(事故データ!$AH$4:$AH$364=L$243)*(事故データ!$V$4:$V$364=1))</f>
        <v>0</v>
      </c>
      <c r="M257" s="882">
        <f>SUMPRODUCT((事故データ!$AM$4:$AM$364=$C257)*(事故データ!$AW$4:$AW$364=1)*(事故データ!$V$4:$V$364=1))</f>
        <v>0</v>
      </c>
      <c r="N257" s="749" t="str">
        <f t="shared" si="63"/>
        <v>上部箱中央</v>
      </c>
      <c r="O257" s="422">
        <f ca="1">SUMPRODUCT((事故データ!$AM$4:$AM$364=N$243)*(事故データ!$AT$4:$AT$364=$N257)*(事故データ!$AH$4:$AH$364=P$241)*(事故データ!$V$4:$V$364=1))</f>
        <v>0</v>
      </c>
      <c r="P257" s="913">
        <f ca="1">SUMPRODUCT((事故データ!$AM$4:$AM$364=N$243)*(事故データ!$AT$4:$AT$364=$N257)*(事故データ!$AH$4:$AH$364=P$241)*(事故データ!$AW$4:$AW$364=1)*(事故データ!$V$4:$V$364=1))</f>
        <v>0</v>
      </c>
      <c r="Q257" s="298"/>
      <c r="R257" s="298"/>
      <c r="S257" s="306">
        <f ca="1">O258</f>
        <v>0</v>
      </c>
      <c r="T257" s="306"/>
      <c r="U257" s="306"/>
      <c r="V257" s="306"/>
      <c r="W257" s="306"/>
    </row>
    <row r="258" spans="1:23">
      <c r="A258" s="325"/>
      <c r="B258" s="590">
        <v>14</v>
      </c>
      <c r="C258" s="355" t="str">
        <f>項目入力!P23</f>
        <v>拠点構内・前路上等</v>
      </c>
      <c r="D258" s="536">
        <f t="shared" si="62"/>
        <v>3</v>
      </c>
      <c r="E258" s="746">
        <f>SUMPRODUCT((事故データ!$AM$4:$AM$364=$C258)*(事故データ!$AH$4:$AH$364=E$243)*(事故データ!$V$4:$V$364=1))</f>
        <v>0</v>
      </c>
      <c r="F258" s="747">
        <f>SUMPRODUCT((事故データ!$AM$4:$AM$364=$C258)*(事故データ!$AH$4:$AH$364=F$243)*(事故データ!$V$4:$V$364=1))</f>
        <v>0</v>
      </c>
      <c r="G258" s="747">
        <f>SUMPRODUCT((事故データ!$AM$4:$AM$364=$C258)*(事故データ!$AH$4:$AH$364=G$243)*(事故データ!$V$4:$V$364=1))</f>
        <v>0</v>
      </c>
      <c r="H258" s="747">
        <f>SUMPRODUCT((事故データ!$AM$4:$AM$364=$C258)*(事故データ!$AH$4:$AH$364=H$243)*(事故データ!$V$4:$V$364=1))</f>
        <v>1</v>
      </c>
      <c r="I258" s="808">
        <f>SUMPRODUCT((事故データ!$AM$4:$AM$364=$C258)*(事故データ!$AH$4:$AH$364=I$243)*(事故データ!$V$4:$V$364=1))</f>
        <v>1</v>
      </c>
      <c r="J258" s="808">
        <f>SUMPRODUCT((事故データ!$AM$4:$AM$364=$C258)*(事故データ!$AH$4:$AH$364=J$243)*(事故データ!$V$4:$V$364=1))</f>
        <v>0</v>
      </c>
      <c r="K258" s="808">
        <f>SUMPRODUCT((事故データ!$AM$4:$AM$364=$C258)*(事故データ!$AH$4:$AH$364=K$243)*(事故データ!$V$4:$V$364=1))</f>
        <v>0</v>
      </c>
      <c r="L258" s="748">
        <f>SUMPRODUCT((事故データ!$AM$4:$AM$364=$C258)*(事故データ!$AH$4:$AH$364=L$243)*(事故データ!$V$4:$V$364=1))</f>
        <v>1</v>
      </c>
      <c r="M258" s="882">
        <f>SUMPRODUCT((事故データ!$AM$4:$AM$364=$C258)*(事故データ!$AW$4:$AW$364=1)*(事故データ!$V$4:$V$364=1))</f>
        <v>0</v>
      </c>
      <c r="N258" s="749" t="str">
        <f t="shared" si="63"/>
        <v>下部</v>
      </c>
      <c r="O258" s="422">
        <f ca="1">SUMPRODUCT((事故データ!$AM$4:$AM$364=N$243)*(事故データ!$AT$4:$AT$364=$N258)*(事故データ!$AH$4:$AH$364=P$241)*(事故データ!$V$4:$V$364=1))</f>
        <v>0</v>
      </c>
      <c r="P258" s="913">
        <f ca="1">SUMPRODUCT((事故データ!$AM$4:$AM$364=N$243)*(事故データ!$AT$4:$AT$364=$N258)*(事故データ!$AH$4:$AH$364=P$241)*(事故データ!$AW$4:$AW$364=1)*(事故データ!$V$4:$V$364=1))</f>
        <v>0</v>
      </c>
      <c r="Q258" s="298"/>
      <c r="R258" s="298"/>
      <c r="S258" s="298"/>
      <c r="T258" s="298"/>
      <c r="U258" s="298"/>
      <c r="V258" s="298"/>
      <c r="W258" s="298"/>
    </row>
    <row r="259" spans="1:23">
      <c r="A259" s="325"/>
      <c r="B259" s="590">
        <v>15</v>
      </c>
      <c r="C259" s="355" t="str">
        <f>項目入力!P24</f>
        <v>顧客構内・前路上等</v>
      </c>
      <c r="D259" s="536">
        <f t="shared" si="62"/>
        <v>17</v>
      </c>
      <c r="E259" s="746">
        <f>SUMPRODUCT((事故データ!$AM$4:$AM$364=$C259)*(事故データ!$AH$4:$AH$364=E$243)*(事故データ!$V$4:$V$364=1))</f>
        <v>5</v>
      </c>
      <c r="F259" s="747">
        <f>SUMPRODUCT((事故データ!$AM$4:$AM$364=$C259)*(事故データ!$AH$4:$AH$364=F$243)*(事故データ!$V$4:$V$364=1))</f>
        <v>1</v>
      </c>
      <c r="G259" s="747">
        <f>SUMPRODUCT((事故データ!$AM$4:$AM$364=$C259)*(事故データ!$AH$4:$AH$364=G$243)*(事故データ!$V$4:$V$364=1))</f>
        <v>1</v>
      </c>
      <c r="H259" s="747">
        <f>SUMPRODUCT((事故データ!$AM$4:$AM$364=$C259)*(事故データ!$AH$4:$AH$364=H$243)*(事故データ!$V$4:$V$364=1))</f>
        <v>1</v>
      </c>
      <c r="I259" s="808">
        <f>SUMPRODUCT((事故データ!$AM$4:$AM$364=$C259)*(事故データ!$AH$4:$AH$364=I$243)*(事故データ!$V$4:$V$364=1))</f>
        <v>2</v>
      </c>
      <c r="J259" s="808">
        <f>SUMPRODUCT((事故データ!$AM$4:$AM$364=$C259)*(事故データ!$AH$4:$AH$364=J$243)*(事故データ!$V$4:$V$364=1))</f>
        <v>5</v>
      </c>
      <c r="K259" s="808">
        <f>SUMPRODUCT((事故データ!$AM$4:$AM$364=$C259)*(事故データ!$AH$4:$AH$364=K$243)*(事故データ!$V$4:$V$364=1))</f>
        <v>2</v>
      </c>
      <c r="L259" s="748">
        <f>SUMPRODUCT((事故データ!$AM$4:$AM$364=$C259)*(事故データ!$AH$4:$AH$364=L$243)*(事故データ!$V$4:$V$364=1))</f>
        <v>0</v>
      </c>
      <c r="M259" s="882">
        <f>SUMPRODUCT((事故データ!$AM$4:$AM$364=$C259)*(事故データ!$AW$4:$AW$364=1)*(事故データ!$V$4:$V$364=1))</f>
        <v>3</v>
      </c>
      <c r="N259" s="749" t="str">
        <f t="shared" si="63"/>
        <v>その他</v>
      </c>
      <c r="O259" s="422">
        <f ca="1">SUMPRODUCT((事故データ!$AM$4:$AM$364=N$243)*(事故データ!$AT$4:$AT$364=$N259)*(事故データ!$AH$4:$AH$364=P$241)*(事故データ!$V$4:$V$364=1))</f>
        <v>0</v>
      </c>
      <c r="P259" s="913">
        <f ca="1">SUMPRODUCT((事故データ!$AM$4:$AM$364=N$243)*(事故データ!$AT$4:$AT$364=$N259)*(事故データ!$AH$4:$AH$364=P$241)*(事故データ!$AW$4:$AW$364=1)*(事故データ!$V$4:$V$364=1))</f>
        <v>0</v>
      </c>
      <c r="Q259" s="298"/>
      <c r="R259" s="309" t="str">
        <f>N259</f>
        <v>その他</v>
      </c>
      <c r="S259" s="306">
        <f ca="1">O259</f>
        <v>0</v>
      </c>
      <c r="T259" s="306"/>
      <c r="U259" s="306"/>
      <c r="V259" s="306"/>
      <c r="W259" s="306"/>
    </row>
    <row r="260" spans="1:23">
      <c r="A260" s="325"/>
      <c r="B260" s="590">
        <v>16</v>
      </c>
      <c r="C260" s="355" t="str">
        <f>項目入力!P25</f>
        <v>他構内・前路上等</v>
      </c>
      <c r="D260" s="536">
        <f t="shared" si="62"/>
        <v>0</v>
      </c>
      <c r="E260" s="746">
        <f>SUMPRODUCT((事故データ!$AM$4:$AM$364=$C260)*(事故データ!$AH$4:$AH$364=E$243)*(事故データ!$V$4:$V$364=1))</f>
        <v>0</v>
      </c>
      <c r="F260" s="747">
        <f>SUMPRODUCT((事故データ!$AM$4:$AM$364=$C260)*(事故データ!$AH$4:$AH$364=F$243)*(事故データ!$V$4:$V$364=1))</f>
        <v>0</v>
      </c>
      <c r="G260" s="747">
        <f>SUMPRODUCT((事故データ!$AM$4:$AM$364=$C260)*(事故データ!$AH$4:$AH$364=G$243)*(事故データ!$V$4:$V$364=1))</f>
        <v>0</v>
      </c>
      <c r="H260" s="747">
        <f>SUMPRODUCT((事故データ!$AM$4:$AM$364=$C260)*(事故データ!$AH$4:$AH$364=H$243)*(事故データ!$V$4:$V$364=1))</f>
        <v>0</v>
      </c>
      <c r="I260" s="808">
        <f>SUMPRODUCT((事故データ!$AM$4:$AM$364=$C260)*(事故データ!$AH$4:$AH$364=I$243)*(事故データ!$V$4:$V$364=1))</f>
        <v>0</v>
      </c>
      <c r="J260" s="808">
        <f>SUMPRODUCT((事故データ!$AM$4:$AM$364=$C260)*(事故データ!$AH$4:$AH$364=J$243)*(事故データ!$V$4:$V$364=1))</f>
        <v>0</v>
      </c>
      <c r="K260" s="808">
        <f>SUMPRODUCT((事故データ!$AM$4:$AM$364=$C260)*(事故データ!$AH$4:$AH$364=K$243)*(事故データ!$V$4:$V$364=1))</f>
        <v>0</v>
      </c>
      <c r="L260" s="748">
        <f>SUMPRODUCT((事故データ!$AM$4:$AM$364=$C260)*(事故データ!$AH$4:$AH$364=L$243)*(事故データ!$V$4:$V$364=1))</f>
        <v>0</v>
      </c>
      <c r="M260" s="882">
        <f>SUMPRODUCT((事故データ!$AM$4:$AM$364=$C260)*(事故データ!$AW$4:$AW$364=1)*(事故データ!$V$4:$V$364=1))</f>
        <v>0</v>
      </c>
      <c r="N260" s="601" t="str">
        <f t="shared" si="63"/>
        <v>不明</v>
      </c>
      <c r="O260" s="431">
        <f ca="1">SUMPRODUCT((事故データ!$AM$4:$AM$364=N$243)*(事故データ!$AT$4:$AT$364=$N260)*(事故データ!$AH$4:$AH$364=P$241)*(事故データ!$V$4:$V$364=1))</f>
        <v>0</v>
      </c>
      <c r="P260" s="913">
        <f ca="1">SUMPRODUCT((事故データ!$AM$4:$AM$364=N$243)*(事故データ!$AT$4:$AT$364=$N260)*(事故データ!$AH$4:$AH$364=P$241)*(事故データ!$AW$4:$AW$364=1)*(事故データ!$V$4:$V$364=1))</f>
        <v>0</v>
      </c>
    </row>
    <row r="261" spans="1:23">
      <c r="A261" s="325"/>
      <c r="B261" s="590">
        <v>17</v>
      </c>
      <c r="C261" s="355" t="str">
        <f>項目入力!P26</f>
        <v>SA･PA</v>
      </c>
      <c r="D261" s="536">
        <f t="shared" si="62"/>
        <v>0</v>
      </c>
      <c r="E261" s="746">
        <f>SUMPRODUCT((事故データ!$AM$4:$AM$364=$C261)*(事故データ!$AH$4:$AH$364=E$243)*(事故データ!$V$4:$V$364=1))</f>
        <v>0</v>
      </c>
      <c r="F261" s="747">
        <f>SUMPRODUCT((事故データ!$AM$4:$AM$364=$C261)*(事故データ!$AH$4:$AH$364=F$243)*(事故データ!$V$4:$V$364=1))</f>
        <v>0</v>
      </c>
      <c r="G261" s="747">
        <f>SUMPRODUCT((事故データ!$AM$4:$AM$364=$C261)*(事故データ!$AH$4:$AH$364=G$243)*(事故データ!$V$4:$V$364=1))</f>
        <v>0</v>
      </c>
      <c r="H261" s="747">
        <f>SUMPRODUCT((事故データ!$AM$4:$AM$364=$C261)*(事故データ!$AH$4:$AH$364=H$243)*(事故データ!$V$4:$V$364=1))</f>
        <v>0</v>
      </c>
      <c r="I261" s="808">
        <f>SUMPRODUCT((事故データ!$AM$4:$AM$364=$C261)*(事故データ!$AH$4:$AH$364=I$243)*(事故データ!$V$4:$V$364=1))</f>
        <v>0</v>
      </c>
      <c r="J261" s="808">
        <f>SUMPRODUCT((事故データ!$AM$4:$AM$364=$C261)*(事故データ!$AH$4:$AH$364=J$243)*(事故データ!$V$4:$V$364=1))</f>
        <v>0</v>
      </c>
      <c r="K261" s="808">
        <f>SUMPRODUCT((事故データ!$AM$4:$AM$364=$C261)*(事故データ!$AH$4:$AH$364=K$243)*(事故データ!$V$4:$V$364=1))</f>
        <v>0</v>
      </c>
      <c r="L261" s="748">
        <f>SUMPRODUCT((事故データ!$AM$4:$AM$364=$C261)*(事故データ!$AH$4:$AH$364=L$243)*(事故データ!$V$4:$V$364=1))</f>
        <v>0</v>
      </c>
      <c r="M261" s="882">
        <f>SUMPRODUCT((事故データ!$AM$4:$AM$364=$C261)*(事故データ!$AW$4:$AW$364=1)*(事故データ!$V$4:$V$364=1))</f>
        <v>0</v>
      </c>
    </row>
    <row r="262" spans="1:23">
      <c r="A262" s="325"/>
      <c r="B262" s="590">
        <v>18</v>
      </c>
      <c r="C262" s="355" t="str">
        <f>項目入力!P27</f>
        <v>駐車場</v>
      </c>
      <c r="D262" s="536">
        <f t="shared" si="62"/>
        <v>0</v>
      </c>
      <c r="E262" s="746">
        <f>SUMPRODUCT((事故データ!$AM$4:$AM$364=$C262)*(事故データ!$AH$4:$AH$364=E$243)*(事故データ!$V$4:$V$364=1))</f>
        <v>0</v>
      </c>
      <c r="F262" s="747">
        <f>SUMPRODUCT((事故データ!$AM$4:$AM$364=$C262)*(事故データ!$AH$4:$AH$364=F$243)*(事故データ!$V$4:$V$364=1))</f>
        <v>0</v>
      </c>
      <c r="G262" s="747">
        <f>SUMPRODUCT((事故データ!$AM$4:$AM$364=$C262)*(事故データ!$AH$4:$AH$364=G$243)*(事故データ!$V$4:$V$364=1))</f>
        <v>0</v>
      </c>
      <c r="H262" s="747">
        <f>SUMPRODUCT((事故データ!$AM$4:$AM$364=$C262)*(事故データ!$AH$4:$AH$364=H$243)*(事故データ!$V$4:$V$364=1))</f>
        <v>0</v>
      </c>
      <c r="I262" s="808">
        <f>SUMPRODUCT((事故データ!$AM$4:$AM$364=$C262)*(事故データ!$AH$4:$AH$364=I$243)*(事故データ!$V$4:$V$364=1))</f>
        <v>0</v>
      </c>
      <c r="J262" s="808">
        <f>SUMPRODUCT((事故データ!$AM$4:$AM$364=$C262)*(事故データ!$AH$4:$AH$364=J$243)*(事故データ!$V$4:$V$364=1))</f>
        <v>0</v>
      </c>
      <c r="K262" s="808">
        <f>SUMPRODUCT((事故データ!$AM$4:$AM$364=$C262)*(事故データ!$AH$4:$AH$364=K$243)*(事故データ!$V$4:$V$364=1))</f>
        <v>0</v>
      </c>
      <c r="L262" s="748">
        <f>SUMPRODUCT((事故データ!$AM$4:$AM$364=$C262)*(事故データ!$AH$4:$AH$364=L$243)*(事故データ!$V$4:$V$364=1))</f>
        <v>0</v>
      </c>
      <c r="M262" s="882">
        <f>SUMPRODUCT((事故データ!$AM$4:$AM$364=$C262)*(事故データ!$AW$4:$AW$364=1)*(事故データ!$V$4:$V$364=1))</f>
        <v>0</v>
      </c>
    </row>
    <row r="263" spans="1:23">
      <c r="A263" s="325"/>
      <c r="B263" s="590">
        <v>19</v>
      </c>
      <c r="C263" s="355" t="str">
        <f>項目入力!P28</f>
        <v>踏切</v>
      </c>
      <c r="D263" s="536">
        <f t="shared" si="62"/>
        <v>0</v>
      </c>
      <c r="E263" s="746">
        <f>SUMPRODUCT((事故データ!$AM$4:$AM$364=$C263)*(事故データ!$AH$4:$AH$364=E$243)*(事故データ!$V$4:$V$364=1))</f>
        <v>0</v>
      </c>
      <c r="F263" s="747">
        <f>SUMPRODUCT((事故データ!$AM$4:$AM$364=$C263)*(事故データ!$AH$4:$AH$364=F$243)*(事故データ!$V$4:$V$364=1))</f>
        <v>0</v>
      </c>
      <c r="G263" s="747">
        <f>SUMPRODUCT((事故データ!$AM$4:$AM$364=$C263)*(事故データ!$AH$4:$AH$364=G$243)*(事故データ!$V$4:$V$364=1))</f>
        <v>0</v>
      </c>
      <c r="H263" s="747">
        <f>SUMPRODUCT((事故データ!$AM$4:$AM$364=$C263)*(事故データ!$AH$4:$AH$364=H$243)*(事故データ!$V$4:$V$364=1))</f>
        <v>0</v>
      </c>
      <c r="I263" s="808">
        <f>SUMPRODUCT((事故データ!$AM$4:$AM$364=$C263)*(事故データ!$AH$4:$AH$364=I$243)*(事故データ!$V$4:$V$364=1))</f>
        <v>0</v>
      </c>
      <c r="J263" s="808">
        <f>SUMPRODUCT((事故データ!$AM$4:$AM$364=$C263)*(事故データ!$AH$4:$AH$364=J$243)*(事故データ!$V$4:$V$364=1))</f>
        <v>0</v>
      </c>
      <c r="K263" s="808">
        <f>SUMPRODUCT((事故データ!$AM$4:$AM$364=$C263)*(事故データ!$AH$4:$AH$364=K$243)*(事故データ!$V$4:$V$364=1))</f>
        <v>0</v>
      </c>
      <c r="L263" s="748">
        <f>SUMPRODUCT((事故データ!$AM$4:$AM$364=$C263)*(事故データ!$AH$4:$AH$364=L$243)*(事故データ!$V$4:$V$364=1))</f>
        <v>0</v>
      </c>
      <c r="M263" s="882">
        <f>SUMPRODUCT((事故データ!$AM$4:$AM$364=$C263)*(事故データ!$AW$4:$AW$364=1)*(事故データ!$V$4:$V$364=1))</f>
        <v>0</v>
      </c>
    </row>
    <row r="264" spans="1:23">
      <c r="A264" s="325"/>
      <c r="B264" s="590">
        <v>20</v>
      </c>
      <c r="C264" s="355" t="str">
        <f>項目入力!P29</f>
        <v>不明</v>
      </c>
      <c r="D264" s="536">
        <f t="shared" si="62"/>
        <v>0</v>
      </c>
      <c r="E264" s="746">
        <f>SUMPRODUCT((事故データ!$AM$4:$AM$364=$C264)*(事故データ!$AH$4:$AH$364=E$243)*(事故データ!$V$4:$V$364=1))</f>
        <v>0</v>
      </c>
      <c r="F264" s="747">
        <f>SUMPRODUCT((事故データ!$AM$4:$AM$364=$C264)*(事故データ!$AH$4:$AH$364=F$243)*(事故データ!$V$4:$V$364=1))</f>
        <v>0</v>
      </c>
      <c r="G264" s="747">
        <f>SUMPRODUCT((事故データ!$AM$4:$AM$364=$C264)*(事故データ!$AH$4:$AH$364=G$243)*(事故データ!$V$4:$V$364=1))</f>
        <v>0</v>
      </c>
      <c r="H264" s="747">
        <f>SUMPRODUCT((事故データ!$AM$4:$AM$364=$C264)*(事故データ!$AH$4:$AH$364=H$243)*(事故データ!$V$4:$V$364=1))</f>
        <v>0</v>
      </c>
      <c r="I264" s="808">
        <f>SUMPRODUCT((事故データ!$AM$4:$AM$364=$C264)*(事故データ!$AH$4:$AH$364=I$243)*(事故データ!$V$4:$V$364=1))</f>
        <v>0</v>
      </c>
      <c r="J264" s="808">
        <f>SUMPRODUCT((事故データ!$AM$4:$AM$364=$C264)*(事故データ!$AH$4:$AH$364=J$243)*(事故データ!$V$4:$V$364=1))</f>
        <v>0</v>
      </c>
      <c r="K264" s="808">
        <f>SUMPRODUCT((事故データ!$AM$4:$AM$364=$C264)*(事故データ!$AH$4:$AH$364=K$243)*(事故データ!$V$4:$V$364=1))</f>
        <v>0</v>
      </c>
      <c r="L264" s="748">
        <f>SUMPRODUCT((事故データ!$AM$4:$AM$364=$C264)*(事故データ!$AH$4:$AH$364=L$243)*(事故データ!$V$4:$V$364=1))</f>
        <v>0</v>
      </c>
      <c r="M264" s="882">
        <f>SUMPRODUCT((事故データ!$AM$4:$AM$364=$C264)*(事故データ!$AW$4:$AW$364=1)*(事故データ!$V$4:$V$364=1))</f>
        <v>0</v>
      </c>
    </row>
    <row r="265" spans="1:23">
      <c r="A265" s="325"/>
      <c r="B265" s="590">
        <v>21</v>
      </c>
      <c r="C265" s="432" t="str">
        <f>項目入力!P30</f>
        <v>予備5</v>
      </c>
      <c r="D265" s="538">
        <f t="shared" si="62"/>
        <v>0</v>
      </c>
      <c r="E265" s="750">
        <f>SUMPRODUCT((事故データ!$AM$4:$AM$364=$C265)*(事故データ!$AH$4:$AH$364=E$243)*(事故データ!$V$4:$V$364=1))</f>
        <v>0</v>
      </c>
      <c r="F265" s="751">
        <f>SUMPRODUCT((事故データ!$AM$4:$AM$364=$C265)*(事故データ!$AH$4:$AH$364=F$243)*(事故データ!$V$4:$V$364=1))</f>
        <v>0</v>
      </c>
      <c r="G265" s="751">
        <f>SUMPRODUCT((事故データ!$AM$4:$AM$364=$C265)*(事故データ!$AH$4:$AH$364=G$243)*(事故データ!$V$4:$V$364=1))</f>
        <v>0</v>
      </c>
      <c r="H265" s="751">
        <f>SUMPRODUCT((事故データ!$AM$4:$AM$364=$C265)*(事故データ!$AH$4:$AH$364=H$243)*(事故データ!$V$4:$V$364=1))</f>
        <v>0</v>
      </c>
      <c r="I265" s="809">
        <f>SUMPRODUCT((事故データ!$AM$4:$AM$364=$C265)*(事故データ!$AH$4:$AH$364=I$243)*(事故データ!$V$4:$V$364=1))</f>
        <v>0</v>
      </c>
      <c r="J265" s="809">
        <f>SUMPRODUCT((事故データ!$AM$4:$AM$364=$C265)*(事故データ!$AH$4:$AH$364=J$243)*(事故データ!$V$4:$V$364=1))</f>
        <v>0</v>
      </c>
      <c r="K265" s="809">
        <f>SUMPRODUCT((事故データ!$AM$4:$AM$364=$C265)*(事故データ!$AH$4:$AH$364=K$243)*(事故データ!$V$4:$V$364=1))</f>
        <v>0</v>
      </c>
      <c r="L265" s="752">
        <f>SUMPRODUCT((事故データ!$AM$4:$AM$364=$C265)*(事故データ!$AH$4:$AH$364=L$243)*(事故データ!$V$4:$V$364=1))</f>
        <v>0</v>
      </c>
      <c r="M265" s="882">
        <f>SUMPRODUCT((事故データ!$AM$4:$AM$364=$C265)*(事故データ!$AW$4:$AW$364=1)*(事故データ!$V$4:$V$364=1))</f>
        <v>0</v>
      </c>
    </row>
    <row r="266" spans="1:23">
      <c r="A266" s="5" t="s">
        <v>248</v>
      </c>
      <c r="M266" s="520"/>
    </row>
    <row r="267" spans="1:23">
      <c r="M267" s="520"/>
    </row>
    <row r="268" spans="1:23">
      <c r="M268" s="520"/>
    </row>
    <row r="272" spans="1:23" ht="22.15" customHeight="1"/>
    <row r="273" ht="21" customHeight="1"/>
  </sheetData>
  <mergeCells count="2">
    <mergeCell ref="Q73:R73"/>
    <mergeCell ref="CA192:CA193"/>
  </mergeCells>
  <phoneticPr fontId="2"/>
  <conditionalFormatting sqref="E15:H38 O14:W32 P84:P91 P131:W131 I38:I40 I37:K37 I15:L36 E14:L14 E67:I67 E43:L66 E73:L73 D74:L90 E99:L124 E131:L153 E160:L186 E193:L237 E244:L265 M193 O44:W60 O132:W148 AV194:AV238 BA194:BA238 BP194:BP238 BU194:BU238 AL194:AQ238 BF194:BK238 CN203:CN209 CN194:CN201 R193:W193 S194:W194 R195:W200">
    <cfRule type="cellIs" dxfId="369" priority="99" operator="between">
      <formula>0</formula>
      <formula>0</formula>
    </cfRule>
  </conditionalFormatting>
  <conditionalFormatting sqref="D15:D38">
    <cfRule type="cellIs" dxfId="368" priority="98" operator="between">
      <formula>0</formula>
      <formula>0</formula>
    </cfRule>
  </conditionalFormatting>
  <conditionalFormatting sqref="D45:D67">
    <cfRule type="cellIs" dxfId="367" priority="95" operator="between">
      <formula>0</formula>
      <formula>0</formula>
    </cfRule>
  </conditionalFormatting>
  <conditionalFormatting sqref="D99:D124">
    <cfRule type="cellIs" dxfId="366" priority="92" operator="between">
      <formula>0</formula>
      <formula>0</formula>
    </cfRule>
  </conditionalFormatting>
  <conditionalFormatting sqref="O99:O115">
    <cfRule type="cellIs" dxfId="365" priority="90" operator="between">
      <formula>0</formula>
      <formula>0</formula>
    </cfRule>
  </conditionalFormatting>
  <conditionalFormatting sqref="R99:W106">
    <cfRule type="cellIs" dxfId="364" priority="89" operator="between">
      <formula>0</formula>
      <formula>0</formula>
    </cfRule>
  </conditionalFormatting>
  <conditionalFormatting sqref="S108:W114">
    <cfRule type="cellIs" dxfId="363" priority="88" operator="between">
      <formula>0</formula>
      <formula>0</formula>
    </cfRule>
  </conditionalFormatting>
  <conditionalFormatting sqref="D133:D153">
    <cfRule type="cellIs" dxfId="362" priority="86" operator="between">
      <formula>0</formula>
      <formula>0</formula>
    </cfRule>
  </conditionalFormatting>
  <conditionalFormatting sqref="D160:D186">
    <cfRule type="cellIs" dxfId="361" priority="83" operator="between">
      <formula>0</formula>
      <formula>0</formula>
    </cfRule>
  </conditionalFormatting>
  <conditionalFormatting sqref="O160:O176">
    <cfRule type="cellIs" dxfId="360" priority="81" operator="between">
      <formula>0</formula>
      <formula>0</formula>
    </cfRule>
  </conditionalFormatting>
  <conditionalFormatting sqref="R160:W167">
    <cfRule type="cellIs" dxfId="359" priority="80" operator="between">
      <formula>0</formula>
      <formula>0</formula>
    </cfRule>
  </conditionalFormatting>
  <conditionalFormatting sqref="S169:W175">
    <cfRule type="cellIs" dxfId="358" priority="79" operator="between">
      <formula>0</formula>
      <formula>0</formula>
    </cfRule>
  </conditionalFormatting>
  <conditionalFormatting sqref="AA54:AA60">
    <cfRule type="cellIs" dxfId="357" priority="76" operator="between">
      <formula>0</formula>
      <formula>0</formula>
    </cfRule>
  </conditionalFormatting>
  <conditionalFormatting sqref="Z45:AB52">
    <cfRule type="cellIs" dxfId="356" priority="77" operator="between">
      <formula>0</formula>
      <formula>0</formula>
    </cfRule>
  </conditionalFormatting>
  <conditionalFormatting sqref="R83:R90">
    <cfRule type="cellIs" dxfId="355" priority="72" operator="between">
      <formula>0</formula>
      <formula>0</formula>
    </cfRule>
  </conditionalFormatting>
  <conditionalFormatting sqref="I69">
    <cfRule type="cellIs" dxfId="354" priority="75" operator="between">
      <formula>0</formula>
      <formula>0</formula>
    </cfRule>
  </conditionalFormatting>
  <conditionalFormatting sqref="O75:Q82 Q74 R74:W81">
    <cfRule type="cellIs" dxfId="353" priority="73" operator="between">
      <formula>0</formula>
      <formula>0</formula>
    </cfRule>
  </conditionalFormatting>
  <conditionalFormatting sqref="O75:O90">
    <cfRule type="cellIs" dxfId="352" priority="71" operator="between">
      <formula>0</formula>
      <formula>0</formula>
    </cfRule>
  </conditionalFormatting>
  <conditionalFormatting sqref="P43:W43">
    <cfRule type="cellIs" dxfId="351" priority="69" operator="between">
      <formula>0</formula>
      <formula>0</formula>
    </cfRule>
    <cfRule type="cellIs" priority="70" operator="between">
      <formula>0</formula>
      <formula>0</formula>
    </cfRule>
  </conditionalFormatting>
  <conditionalFormatting sqref="AA24:AA30">
    <cfRule type="cellIs" dxfId="350" priority="67" operator="between">
      <formula>0</formula>
      <formula>0</formula>
    </cfRule>
  </conditionalFormatting>
  <conditionalFormatting sqref="Z15:AB22">
    <cfRule type="cellIs" dxfId="349" priority="68" operator="between">
      <formula>0</formula>
      <formula>0</formula>
    </cfRule>
  </conditionalFormatting>
  <conditionalFormatting sqref="S202:W208">
    <cfRule type="cellIs" dxfId="348" priority="59" operator="between">
      <formula>0</formula>
      <formula>0</formula>
    </cfRule>
  </conditionalFormatting>
  <conditionalFormatting sqref="D193:D237">
    <cfRule type="cellIs" dxfId="347" priority="63" operator="between">
      <formula>0</formula>
      <formula>0</formula>
    </cfRule>
  </conditionalFormatting>
  <conditionalFormatting sqref="O193:O209">
    <cfRule type="cellIs" dxfId="346" priority="61" operator="between">
      <formula>0</formula>
      <formula>0</formula>
    </cfRule>
  </conditionalFormatting>
  <conditionalFormatting sqref="D244:D265">
    <cfRule type="cellIs" dxfId="345" priority="57" operator="between">
      <formula>0</formula>
      <formula>0</formula>
    </cfRule>
  </conditionalFormatting>
  <conditionalFormatting sqref="O244:O260">
    <cfRule type="cellIs" dxfId="344" priority="55" operator="between">
      <formula>0</formula>
      <formula>0</formula>
    </cfRule>
  </conditionalFormatting>
  <conditionalFormatting sqref="R244:W251">
    <cfRule type="cellIs" dxfId="343" priority="54" operator="between">
      <formula>0</formula>
      <formula>0</formula>
    </cfRule>
  </conditionalFormatting>
  <conditionalFormatting sqref="S253:W259">
    <cfRule type="cellIs" dxfId="342" priority="53" operator="between">
      <formula>0</formula>
      <formula>0</formula>
    </cfRule>
  </conditionalFormatting>
  <conditionalFormatting sqref="P161:P176">
    <cfRule type="cellIs" dxfId="341" priority="49" operator="between">
      <formula>0</formula>
      <formula>0</formula>
    </cfRule>
  </conditionalFormatting>
  <conditionalFormatting sqref="P194:P209">
    <cfRule type="cellIs" dxfId="340" priority="48" operator="between">
      <formula>0</formula>
      <formula>0</formula>
    </cfRule>
  </conditionalFormatting>
  <conditionalFormatting sqref="M194:M237">
    <cfRule type="cellIs" dxfId="339" priority="47" operator="between">
      <formula>0</formula>
      <formula>0</formula>
    </cfRule>
  </conditionalFormatting>
  <conditionalFormatting sqref="M161:M185">
    <cfRule type="cellIs" dxfId="338" priority="46" operator="between">
      <formula>0</formula>
      <formula>0</formula>
    </cfRule>
  </conditionalFormatting>
  <conditionalFormatting sqref="P245:P260">
    <cfRule type="cellIs" dxfId="337" priority="45" operator="between">
      <formula>0</formula>
      <formula>0</formula>
    </cfRule>
  </conditionalFormatting>
  <conditionalFormatting sqref="M245:M265">
    <cfRule type="cellIs" dxfId="336" priority="43" operator="between">
      <formula>0</formula>
      <formula>0</formula>
    </cfRule>
  </conditionalFormatting>
  <conditionalFormatting sqref="BZ194">
    <cfRule type="cellIs" dxfId="335" priority="42" operator="between">
      <formula>0</formula>
      <formula>0</formula>
    </cfRule>
  </conditionalFormatting>
  <conditionalFormatting sqref="CF203:CJ209">
    <cfRule type="cellIs" dxfId="334" priority="38" operator="between">
      <formula>0</formula>
      <formula>0</formula>
    </cfRule>
  </conditionalFormatting>
  <conditionalFormatting sqref="AG194:AG238">
    <cfRule type="cellIs" dxfId="333" priority="41" operator="between">
      <formula>0</formula>
      <formula>0</formula>
    </cfRule>
  </conditionalFormatting>
  <conditionalFormatting sqref="CB194:CB210">
    <cfRule type="cellIs" dxfId="332" priority="40" operator="between">
      <formula>0</formula>
      <formula>0</formula>
    </cfRule>
  </conditionalFormatting>
  <conditionalFormatting sqref="CE194:CJ201">
    <cfRule type="cellIs" dxfId="331" priority="39" operator="between">
      <formula>0</formula>
      <formula>0</formula>
    </cfRule>
  </conditionalFormatting>
  <conditionalFormatting sqref="CC195:CC210">
    <cfRule type="cellIs" dxfId="330" priority="37" operator="between">
      <formula>0</formula>
      <formula>0</formula>
    </cfRule>
  </conditionalFormatting>
  <conditionalFormatting sqref="BZ195:BZ238">
    <cfRule type="cellIs" dxfId="329" priority="36" operator="between">
      <formula>0</formula>
      <formula>0</formula>
    </cfRule>
  </conditionalFormatting>
  <conditionalFormatting sqref="AR194:AU238">
    <cfRule type="cellIs" dxfId="328" priority="35" operator="between">
      <formula>0</formula>
      <formula>0</formula>
    </cfRule>
  </conditionalFormatting>
  <conditionalFormatting sqref="AW194:AZ238">
    <cfRule type="cellIs" dxfId="327" priority="34" operator="between">
      <formula>0</formula>
      <formula>0</formula>
    </cfRule>
  </conditionalFormatting>
  <conditionalFormatting sqref="BB194:BE238">
    <cfRule type="cellIs" dxfId="326" priority="33" operator="between">
      <formula>0</formula>
      <formula>0</formula>
    </cfRule>
  </conditionalFormatting>
  <conditionalFormatting sqref="BL194:BO238">
    <cfRule type="cellIs" dxfId="325" priority="31" operator="between">
      <formula>0</formula>
      <formula>0</formula>
    </cfRule>
  </conditionalFormatting>
  <conditionalFormatting sqref="BQ194:BT238">
    <cfRule type="cellIs" dxfId="324" priority="30" operator="between">
      <formula>0</formula>
      <formula>0</formula>
    </cfRule>
  </conditionalFormatting>
  <conditionalFormatting sqref="BV194:BY238">
    <cfRule type="cellIs" dxfId="323" priority="29" operator="between">
      <formula>0</formula>
      <formula>0</formula>
    </cfRule>
  </conditionalFormatting>
  <conditionalFormatting sqref="AH194:AK238">
    <cfRule type="cellIs" dxfId="322" priority="27" operator="between">
      <formula>0</formula>
      <formula>0</formula>
    </cfRule>
  </conditionalFormatting>
  <conditionalFormatting sqref="AV160:AV183 BA160:BA183 BP160:BP183 BU160:BU183 AL160:AQ183 BF160:BK183">
    <cfRule type="cellIs" dxfId="321" priority="10" operator="between">
      <formula>0</formula>
      <formula>0</formula>
    </cfRule>
  </conditionalFormatting>
  <conditionalFormatting sqref="AG160:AG183">
    <cfRule type="cellIs" dxfId="320" priority="9" operator="between">
      <formula>0</formula>
      <formula>0</formula>
    </cfRule>
  </conditionalFormatting>
  <conditionalFormatting sqref="AR160:AU183">
    <cfRule type="cellIs" dxfId="319" priority="8" operator="between">
      <formula>0</formula>
      <formula>0</formula>
    </cfRule>
  </conditionalFormatting>
  <conditionalFormatting sqref="AW160:AZ183">
    <cfRule type="cellIs" dxfId="318" priority="7" operator="between">
      <formula>0</formula>
      <formula>0</formula>
    </cfRule>
  </conditionalFormatting>
  <conditionalFormatting sqref="BB160:BE183">
    <cfRule type="cellIs" dxfId="317" priority="6" operator="between">
      <formula>0</formula>
      <formula>0</formula>
    </cfRule>
  </conditionalFormatting>
  <conditionalFormatting sqref="BL160:BO183">
    <cfRule type="cellIs" dxfId="316" priority="5" operator="between">
      <formula>0</formula>
      <formula>0</formula>
    </cfRule>
  </conditionalFormatting>
  <conditionalFormatting sqref="BQ160:BT183">
    <cfRule type="cellIs" dxfId="315" priority="4" operator="between">
      <formula>0</formula>
      <formula>0</formula>
    </cfRule>
  </conditionalFormatting>
  <conditionalFormatting sqref="BV160:BY183">
    <cfRule type="cellIs" dxfId="314" priority="3" operator="between">
      <formula>0</formula>
      <formula>0</formula>
    </cfRule>
  </conditionalFormatting>
  <conditionalFormatting sqref="AH160:AK183">
    <cfRule type="cellIs" dxfId="313" priority="2" operator="between">
      <formula>0</formula>
      <formula>0</formula>
    </cfRule>
  </conditionalFormatting>
  <hyperlinks>
    <hyperlink ref="A187" location="経験年数!A1" display="▲" xr:uid="{B7ACF59E-0C76-47AD-B716-2F0B66DDAD56}"/>
    <hyperlink ref="A154" location="経験年数!A1" display="▲" xr:uid="{3A659829-56FC-4D96-994E-91888F1FED95}"/>
    <hyperlink ref="A125" location="経験年数!A1" display="▲" xr:uid="{A4F7B2CC-D551-4C60-B02C-55C4B8A68AEC}"/>
    <hyperlink ref="A68" location="経験年数!A1" display="▲" xr:uid="{34C64CFE-EF09-4665-B210-EF88C4C99972}"/>
    <hyperlink ref="A39" location="経験年数!A1" display="▲" xr:uid="{3E78193E-E534-40D1-9B2E-599FC8B08CA1}"/>
    <hyperlink ref="A91" location="経験年数!A1" display="▲" xr:uid="{F1B722C9-0D7E-4870-9D89-925AE1BA97AF}"/>
    <hyperlink ref="A266" location="経験年数!A1" display="▲" xr:uid="{896441B2-4EF2-4830-B4E2-A86A2BE1BB6B}"/>
    <hyperlink ref="J7" location="経験年数!AW205" display="▼経験別×行動×経験年別（特定項目(BM有無、高所衝突、オーバーハング）" xr:uid="{325D73C8-1673-4021-A942-E5DAD9EF04CB}"/>
    <hyperlink ref="AC189" location="経験年数!A1" display="▲" xr:uid="{99E72F25-F9EA-42FC-A8C7-78B30C717799}"/>
    <hyperlink ref="AD157" location="経験年数!A1" display="▲" xr:uid="{F0AFA3A7-3E38-4F02-B169-B64ABC589514}"/>
    <hyperlink ref="J6" location="経験年数!AW173" display="▼経験別×事故形態別×経験年別（特定項目(BM有無、高所衝突、オーバーハング）" xr:uid="{6478B1CD-5967-4409-8517-DDDD21FAC9B3}"/>
    <hyperlink ref="A242" location="経験年数!A1" display="▲" xr:uid="{19F730E8-C438-4958-8046-A142F38B723D}"/>
    <hyperlink ref="A229" location="経験年数!A1" display="▲" xr:uid="{B2D8ECF7-F122-4510-93C4-51B00FC6D784}"/>
    <hyperlink ref="C2" location="経験年数!A15" display="▼経験別×衝突物別 ＆ 衝突部位別×経験別（全体・入力年以降）" xr:uid="{A68CF0BD-73FF-4887-A9E8-1C8E884DFE89}"/>
    <hyperlink ref="C3" location="経験年数!A45" display="▼経験別×衝突物別 ＆ 衝突部位別×経験別（第一当事者・入力年以降）" xr:uid="{840EF617-824A-45B4-9538-3351FE2D8618}"/>
    <hyperlink ref="C4" location="経験年数!A75" display="▼経験別(検索)× 衝突部位別（第一当事者・入力年以降）" xr:uid="{B671EA35-7461-42EE-9C7F-52DFF508D5FA}"/>
    <hyperlink ref="C5" location="経験年数!A102" display="▼経験別×事故形態別＆経験別（検索）（第一当事者・入力年以降）" xr:uid="{9D7F50D1-F505-4DA3-AA64-0374BF5849E4}"/>
    <hyperlink ref="C6" location="経験年数!A135" display="▼経験別×衝突物別 ＆ 経験別×衝突部位別（第一当事者・指定年）" xr:uid="{AD6E23DD-7B33-4ACA-8CE7-EFBACD1436CA}"/>
    <hyperlink ref="C7" location="経験年数!A165" display="▼経験別×事故形態別 ＆ 衝突部位別（検索）（第一当事者・指定年）" xr:uid="{C0C8835C-07E6-4FC3-8758-A55E70D2B9A0}"/>
    <hyperlink ref="C8" location="経験年数!A167" display="▼経験別×事故行動別 ＆ 衝突部位別（検索）（第一当事者・指定年）" xr:uid="{EB0B5B12-9D18-45B9-A978-A567D851FD2B}"/>
    <hyperlink ref="C9" location="経験年数!A250" display="▼経験別×事故場所別 ＆ 衝突部位別（検索）（第一当事者・指定年）" xr:uid="{9F665482-95A0-45CB-91A4-962748A5B470}"/>
    <hyperlink ref="AD238" location="経験年数!A1" display="▲" xr:uid="{9E444711-7C37-4915-8424-0B9B65A802FF}"/>
  </hyperlinks>
  <pageMargins left="0.7" right="0.7" top="0.75" bottom="0.75" header="0.3" footer="0.3"/>
  <pageSetup paperSize="9" orientation="portrait" r:id="rId1"/>
  <ignoredErrors>
    <ignoredError sqref="D44 O44 D74 D132 O132" formula="1"/>
  </ignoredError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2:BD185"/>
  <sheetViews>
    <sheetView zoomScale="90" zoomScaleNormal="90" workbookViewId="0">
      <selection activeCell="A102" sqref="A102"/>
    </sheetView>
  </sheetViews>
  <sheetFormatPr defaultRowHeight="18.75"/>
  <cols>
    <col min="1" max="1" width="7.875" style="326" customWidth="1"/>
    <col min="2" max="2" width="5.375" style="326" customWidth="1"/>
    <col min="3" max="3" width="16.375" style="326" customWidth="1"/>
    <col min="4" max="4" width="6.875" style="326" customWidth="1"/>
    <col min="5" max="16" width="4.75" style="326" customWidth="1"/>
    <col min="17" max="17" width="13.875" style="326" customWidth="1"/>
    <col min="18" max="18" width="11.25" style="326" customWidth="1"/>
    <col min="19" max="58" width="4.875" style="326" customWidth="1"/>
    <col min="59" max="16384" width="9" style="326"/>
  </cols>
  <sheetData>
    <row r="2" spans="2:38">
      <c r="B2" s="326">
        <v>1</v>
      </c>
      <c r="C2" s="5" t="s">
        <v>370</v>
      </c>
    </row>
    <row r="3" spans="2:38">
      <c r="B3" s="326">
        <v>2</v>
      </c>
      <c r="C3" s="1136" t="s">
        <v>371</v>
      </c>
    </row>
    <row r="4" spans="2:38">
      <c r="B4" s="326">
        <v>3</v>
      </c>
      <c r="C4" s="1136" t="s">
        <v>1176</v>
      </c>
    </row>
    <row r="5" spans="2:38">
      <c r="B5" s="326">
        <v>4</v>
      </c>
      <c r="C5" s="1136" t="s">
        <v>1713</v>
      </c>
      <c r="D5" s="325"/>
    </row>
    <row r="6" spans="2:38">
      <c r="B6" s="326">
        <v>5</v>
      </c>
      <c r="C6" s="1136" t="s">
        <v>1185</v>
      </c>
    </row>
    <row r="7" spans="2:38">
      <c r="B7" s="326">
        <v>6</v>
      </c>
      <c r="C7" s="1136" t="s">
        <v>1711</v>
      </c>
    </row>
    <row r="10" spans="2:38">
      <c r="B10" s="1130">
        <v>1</v>
      </c>
      <c r="C10" s="298" t="s">
        <v>318</v>
      </c>
      <c r="D10" s="298"/>
      <c r="E10" s="298"/>
      <c r="F10" s="298"/>
      <c r="G10" s="298"/>
      <c r="H10" s="298"/>
      <c r="I10" s="298"/>
      <c r="J10" s="298"/>
      <c r="K10" s="298"/>
      <c r="L10" s="298"/>
      <c r="M10" s="298"/>
      <c r="N10" s="298"/>
      <c r="O10" s="298"/>
      <c r="P10" s="298"/>
      <c r="Q10" s="298"/>
      <c r="R10" s="298" t="s">
        <v>344</v>
      </c>
      <c r="S10" s="298"/>
      <c r="T10" s="298"/>
      <c r="U10" s="298"/>
      <c r="V10" s="298"/>
      <c r="W10" s="298"/>
      <c r="X10" s="298"/>
      <c r="Y10" s="298"/>
      <c r="Z10" s="298"/>
      <c r="AA10" s="298"/>
    </row>
    <row r="11" spans="2:38" ht="58.15" customHeight="1">
      <c r="C11" s="546" t="s">
        <v>326</v>
      </c>
      <c r="D11" s="690" t="s">
        <v>14</v>
      </c>
      <c r="E11" s="940" t="str">
        <f>項目入力!C114</f>
        <v>1t</v>
      </c>
      <c r="F11" s="941" t="str">
        <f>項目入力!D114</f>
        <v>2t</v>
      </c>
      <c r="G11" s="941" t="str">
        <f>項目入力!E114</f>
        <v>3t</v>
      </c>
      <c r="H11" s="941" t="str">
        <f>項目入力!F114</f>
        <v>4t</v>
      </c>
      <c r="I11" s="941" t="str">
        <f>項目入力!G114</f>
        <v>5t</v>
      </c>
      <c r="J11" s="941" t="str">
        <f>項目入力!H114</f>
        <v>7t</v>
      </c>
      <c r="K11" s="941" t="str">
        <f>項目入力!I114</f>
        <v>8t</v>
      </c>
      <c r="L11" s="941" t="str">
        <f>項目入力!J114</f>
        <v>中型</v>
      </c>
      <c r="M11" s="941" t="str">
        <f>項目入力!K114</f>
        <v>大型</v>
      </c>
      <c r="N11" s="941" t="str">
        <f>項目入力!L114</f>
        <v>乗用車</v>
      </c>
      <c r="O11" s="941" t="str">
        <f>項目入力!M114</f>
        <v>軽自動車</v>
      </c>
      <c r="P11" s="942" t="str">
        <f>項目入力!N114</f>
        <v>その他</v>
      </c>
      <c r="Q11" s="298"/>
      <c r="R11" s="388" t="s">
        <v>6</v>
      </c>
      <c r="S11" s="340" t="s">
        <v>324</v>
      </c>
      <c r="T11" s="943" t="str">
        <f>項目入力!C114</f>
        <v>1t</v>
      </c>
      <c r="U11" s="717" t="str">
        <f>項目入力!D114</f>
        <v>2t</v>
      </c>
      <c r="V11" s="717" t="str">
        <f>項目入力!E114</f>
        <v>3t</v>
      </c>
      <c r="W11" s="717" t="str">
        <f>項目入力!F114</f>
        <v>4t</v>
      </c>
      <c r="X11" s="717" t="str">
        <f>項目入力!G114</f>
        <v>5t</v>
      </c>
      <c r="Y11" s="717" t="str">
        <f>項目入力!H114</f>
        <v>7t</v>
      </c>
      <c r="Z11" s="717" t="str">
        <f>項目入力!I114</f>
        <v>8t</v>
      </c>
      <c r="AA11" s="717" t="str">
        <f>項目入力!J114</f>
        <v>中型</v>
      </c>
      <c r="AB11" s="717" t="str">
        <f>項目入力!K114</f>
        <v>大型</v>
      </c>
      <c r="AC11" s="717" t="str">
        <f>項目入力!L114</f>
        <v>乗用車</v>
      </c>
      <c r="AD11" s="717" t="str">
        <f>項目入力!M114</f>
        <v>軽自動車</v>
      </c>
      <c r="AE11" s="944" t="str">
        <f>項目入力!N114</f>
        <v>その他</v>
      </c>
    </row>
    <row r="12" spans="2:38">
      <c r="C12" s="339" t="s">
        <v>327</v>
      </c>
      <c r="D12" s="691">
        <f>SUM(D13:D34)</f>
        <v>31</v>
      </c>
      <c r="E12" s="692">
        <f t="shared" ref="E12:J12" si="0">SUM(E13:E34)</f>
        <v>0</v>
      </c>
      <c r="F12" s="692">
        <f t="shared" si="0"/>
        <v>10</v>
      </c>
      <c r="G12" s="692">
        <f t="shared" si="0"/>
        <v>0</v>
      </c>
      <c r="H12" s="692">
        <f t="shared" si="0"/>
        <v>13</v>
      </c>
      <c r="I12" s="692">
        <f t="shared" si="0"/>
        <v>0</v>
      </c>
      <c r="J12" s="692">
        <f t="shared" si="0"/>
        <v>0</v>
      </c>
      <c r="K12" s="692">
        <f t="shared" ref="K12" si="1">SUM(K13:K34)</f>
        <v>0</v>
      </c>
      <c r="L12" s="692">
        <f t="shared" ref="L12" si="2">SUM(L13:L34)</f>
        <v>2</v>
      </c>
      <c r="M12" s="692">
        <f t="shared" ref="M12:O12" si="3">SUM(M13:M34)</f>
        <v>3</v>
      </c>
      <c r="N12" s="692">
        <f t="shared" si="3"/>
        <v>3</v>
      </c>
      <c r="O12" s="692">
        <f t="shared" si="3"/>
        <v>0</v>
      </c>
      <c r="P12" s="693">
        <f t="shared" ref="P12" si="4">SUM(P13:P34)</f>
        <v>0</v>
      </c>
      <c r="Q12" s="298"/>
      <c r="R12" s="388" t="s">
        <v>310</v>
      </c>
      <c r="S12" s="338">
        <f>SUM(S13:S28)</f>
        <v>31</v>
      </c>
      <c r="T12" s="488">
        <f t="shared" ref="T12:AE12" si="5">SUM(T13:T28)</f>
        <v>0</v>
      </c>
      <c r="U12" s="391">
        <f t="shared" si="5"/>
        <v>10</v>
      </c>
      <c r="V12" s="694">
        <f t="shared" si="5"/>
        <v>0</v>
      </c>
      <c r="W12" s="694">
        <f t="shared" si="5"/>
        <v>13</v>
      </c>
      <c r="X12" s="694">
        <f t="shared" si="5"/>
        <v>0</v>
      </c>
      <c r="Y12" s="694">
        <f t="shared" si="5"/>
        <v>0</v>
      </c>
      <c r="Z12" s="694">
        <f t="shared" si="5"/>
        <v>0</v>
      </c>
      <c r="AA12" s="694">
        <f t="shared" si="5"/>
        <v>2</v>
      </c>
      <c r="AB12" s="694">
        <f t="shared" si="5"/>
        <v>3</v>
      </c>
      <c r="AC12" s="694">
        <f t="shared" si="5"/>
        <v>3</v>
      </c>
      <c r="AD12" s="694">
        <f t="shared" si="5"/>
        <v>0</v>
      </c>
      <c r="AE12" s="695">
        <f t="shared" si="5"/>
        <v>0</v>
      </c>
      <c r="AG12" s="298"/>
      <c r="AI12" s="696" t="s">
        <v>1179</v>
      </c>
      <c r="AJ12" s="298"/>
      <c r="AK12" s="298"/>
      <c r="AL12" s="298"/>
    </row>
    <row r="13" spans="2:38">
      <c r="C13" s="343" t="str">
        <f>項目入力!U10</f>
        <v>車</v>
      </c>
      <c r="D13" s="697">
        <f>COUNTIF(事故データ!$AU$4:$AU$364,C13)</f>
        <v>10</v>
      </c>
      <c r="E13" s="415">
        <f>SUMPRODUCT((事故データ!$AU$4:$AU$364=$C13)*(事故データ!$U$4:$U$364=E$11))</f>
        <v>0</v>
      </c>
      <c r="F13" s="415">
        <f>SUMPRODUCT((事故データ!$AU$4:$AU$364=$C13)*(事故データ!$U$4:$U$364=F$11))</f>
        <v>2</v>
      </c>
      <c r="G13" s="415">
        <f>SUMPRODUCT((事故データ!$AU$4:$AU$364=$C13)*(事故データ!$U$4:$U$364=G$11))</f>
        <v>0</v>
      </c>
      <c r="H13" s="415">
        <f>SUMPRODUCT((事故データ!$AU$4:$AU$364=$C13)*(事故データ!$U$4:$U$364=H$11))</f>
        <v>2</v>
      </c>
      <c r="I13" s="415">
        <f>SUMPRODUCT((事故データ!$AU$4:$AU$364=$C13)*(事故データ!$U$4:$U$364=I$11))</f>
        <v>0</v>
      </c>
      <c r="J13" s="415">
        <f>SUMPRODUCT((事故データ!$AU$4:$AU$364=$C13)*(事故データ!$U$4:$U$364=J$11))</f>
        <v>0</v>
      </c>
      <c r="K13" s="415">
        <f>SUMPRODUCT((事故データ!$AU$4:$AU$364=$C13)*(事故データ!$U$4:$U$364=K$11))</f>
        <v>0</v>
      </c>
      <c r="L13" s="415">
        <f>SUMPRODUCT((事故データ!$AU$4:$AU$364=$C13)*(事故データ!$U$4:$U$364=L$11))</f>
        <v>1</v>
      </c>
      <c r="M13" s="415">
        <f>SUMPRODUCT((事故データ!$AU$4:$AU$364=$C13)*(事故データ!$U$4:$U$364=M$11))</f>
        <v>3</v>
      </c>
      <c r="N13" s="415">
        <f>SUMPRODUCT((事故データ!$AU$4:$AU$364=$C13)*(事故データ!$U$4:$U$364=N$11))</f>
        <v>2</v>
      </c>
      <c r="O13" s="415">
        <f>SUMPRODUCT((事故データ!$AU$4:$AU$364=$C13)*(事故データ!$U$4:$U$364=O$11))</f>
        <v>0</v>
      </c>
      <c r="P13" s="450">
        <f>SUMPRODUCT((事故データ!$AU$4:$AU$364=$C13)*(事故データ!$U$4:$U$364=P$11))</f>
        <v>0</v>
      </c>
      <c r="Q13" s="298"/>
      <c r="R13" s="609" t="str">
        <f>項目入力!AA10</f>
        <v>前部左角</v>
      </c>
      <c r="S13" s="413">
        <f t="shared" ref="S13:S27" si="6">SUM(T13:AE13)</f>
        <v>0</v>
      </c>
      <c r="T13" s="698">
        <f>SUMPRODUCT((事故データ!$AT$4:$AT$364=$R13)*(事故データ!$U$4:$U$364=T$11))</f>
        <v>0</v>
      </c>
      <c r="U13" s="415">
        <f>SUMPRODUCT((事故データ!$AT$4:$AT$364=$R13)*(事故データ!$U$4:$U$364=U$11))</f>
        <v>0</v>
      </c>
      <c r="V13" s="415">
        <f>SUMPRODUCT((事故データ!$AT$4:$AT$364=$R13)*(事故データ!$U$4:$U$364=V$11))</f>
        <v>0</v>
      </c>
      <c r="W13" s="415">
        <f>SUMPRODUCT((事故データ!$AT$4:$AT$364=$R13)*(事故データ!$U$4:$U$364=W$11))</f>
        <v>0</v>
      </c>
      <c r="X13" s="415">
        <f>SUMPRODUCT((事故データ!$AT$4:$AT$364=$R13)*(事故データ!$U$4:$U$364=X$11))</f>
        <v>0</v>
      </c>
      <c r="Y13" s="415">
        <f>SUMPRODUCT((事故データ!$AT$4:$AT$364=$R13)*(事故データ!$U$4:$U$364=Y$11))</f>
        <v>0</v>
      </c>
      <c r="Z13" s="415">
        <f>SUMPRODUCT((事故データ!$AT$4:$AT$364=$R13)*(事故データ!$U$4:$U$364=Z$11))</f>
        <v>0</v>
      </c>
      <c r="AA13" s="415">
        <f>SUMPRODUCT((事故データ!$AT$4:$AT$364=$R13)*(事故データ!$U$4:$U$364=AA$11))</f>
        <v>0</v>
      </c>
      <c r="AB13" s="415">
        <f>SUMPRODUCT((事故データ!$AT$4:$AT$364=$R13)*(事故データ!$U$4:$U$364=AB$11))</f>
        <v>0</v>
      </c>
      <c r="AC13" s="415">
        <f>SUMPRODUCT((事故データ!$AT$4:$AT$364=$R13)*(事故データ!$U$4:$U$364=AC$11))</f>
        <v>0</v>
      </c>
      <c r="AD13" s="415">
        <f>SUMPRODUCT((事故データ!$AT$4:$AT$364=$R13)*(事故データ!$U$4:$U$364=AD$11))</f>
        <v>0</v>
      </c>
      <c r="AE13" s="450">
        <f>SUMPRODUCT((事故データ!$AT$4:$AT$364=$R13)*(事故データ!$U$4:$U$364=AE$11))</f>
        <v>0</v>
      </c>
      <c r="AG13" s="298"/>
      <c r="AH13" s="306">
        <f>S13</f>
        <v>0</v>
      </c>
      <c r="AI13" s="299">
        <f>S14</f>
        <v>3</v>
      </c>
      <c r="AJ13" s="307">
        <f>S15</f>
        <v>2</v>
      </c>
      <c r="AK13" s="298"/>
      <c r="AL13" s="298"/>
    </row>
    <row r="14" spans="2:38">
      <c r="C14" s="352" t="str">
        <f>項目入力!U11</f>
        <v>単車</v>
      </c>
      <c r="D14" s="699">
        <f>COUNTIF(事故データ!$AU$4:$AU$364,C14)</f>
        <v>0</v>
      </c>
      <c r="E14" s="358">
        <f>SUMPRODUCT((事故データ!$AU$4:$AU$364=$C14)*(事故データ!$U$4:$U$364=E$11))</f>
        <v>0</v>
      </c>
      <c r="F14" s="358">
        <f>SUMPRODUCT((事故データ!$AU$4:$AU$364=$C14)*(事故データ!$U$4:$U$364=F$11))</f>
        <v>0</v>
      </c>
      <c r="G14" s="358">
        <f>SUMPRODUCT((事故データ!$AU$4:$AU$364=$C14)*(事故データ!$U$4:$U$364=G$11))</f>
        <v>0</v>
      </c>
      <c r="H14" s="358">
        <f>SUMPRODUCT((事故データ!$AU$4:$AU$364=$C14)*(事故データ!$U$4:$U$364=H$11))</f>
        <v>0</v>
      </c>
      <c r="I14" s="358">
        <f>SUMPRODUCT((事故データ!$AU$4:$AU$364=$C14)*(事故データ!$U$4:$U$364=I$11))</f>
        <v>0</v>
      </c>
      <c r="J14" s="358">
        <f>SUMPRODUCT((事故データ!$AU$4:$AU$364=$C14)*(事故データ!$U$4:$U$364=J$11))</f>
        <v>0</v>
      </c>
      <c r="K14" s="358">
        <f>SUMPRODUCT((事故データ!$AU$4:$AU$364=$C14)*(事故データ!$U$4:$U$364=K$11))</f>
        <v>0</v>
      </c>
      <c r="L14" s="358">
        <f>SUMPRODUCT((事故データ!$AU$4:$AU$364=$C14)*(事故データ!$U$4:$U$364=L$11))</f>
        <v>0</v>
      </c>
      <c r="M14" s="358">
        <f>SUMPRODUCT((事故データ!$AU$4:$AU$364=$C14)*(事故データ!$U$4:$U$364=M$11))</f>
        <v>0</v>
      </c>
      <c r="N14" s="358">
        <f>SUMPRODUCT((事故データ!$AU$4:$AU$364=$C14)*(事故データ!$U$4:$U$364=N$11))</f>
        <v>0</v>
      </c>
      <c r="O14" s="358">
        <f>SUMPRODUCT((事故データ!$AU$4:$AU$364=$C14)*(事故データ!$U$4:$U$364=O$11))</f>
        <v>0</v>
      </c>
      <c r="P14" s="442">
        <f>SUMPRODUCT((事故データ!$AU$4:$AU$364=$C14)*(事故データ!$U$4:$U$364=P$11))</f>
        <v>0</v>
      </c>
      <c r="Q14" s="298"/>
      <c r="R14" s="594" t="str">
        <f>項目入力!AA11</f>
        <v>前部</v>
      </c>
      <c r="S14" s="356">
        <f t="shared" si="6"/>
        <v>3</v>
      </c>
      <c r="T14" s="700">
        <f>SUMPRODUCT((事故データ!$AT$4:$AT$364=$R14)*(事故データ!$U$4:$U$364=T$11))</f>
        <v>0</v>
      </c>
      <c r="U14" s="358">
        <f>SUMPRODUCT((事故データ!$AT$4:$AT$364=$R14)*(事故データ!$U$4:$U$364=U$11))</f>
        <v>0</v>
      </c>
      <c r="V14" s="358">
        <f>SUMPRODUCT((事故データ!$AT$4:$AT$364=$R14)*(事故データ!$U$4:$U$364=V$11))</f>
        <v>0</v>
      </c>
      <c r="W14" s="358">
        <f>SUMPRODUCT((事故データ!$AT$4:$AT$364=$R14)*(事故データ!$U$4:$U$364=W$11))</f>
        <v>0</v>
      </c>
      <c r="X14" s="358">
        <f>SUMPRODUCT((事故データ!$AT$4:$AT$364=$R14)*(事故データ!$U$4:$U$364=X$11))</f>
        <v>0</v>
      </c>
      <c r="Y14" s="358">
        <f>SUMPRODUCT((事故データ!$AT$4:$AT$364=$R14)*(事故データ!$U$4:$U$364=Y$11))</f>
        <v>0</v>
      </c>
      <c r="Z14" s="358">
        <f>SUMPRODUCT((事故データ!$AT$4:$AT$364=$R14)*(事故データ!$U$4:$U$364=Z$11))</f>
        <v>0</v>
      </c>
      <c r="AA14" s="358">
        <f>SUMPRODUCT((事故データ!$AT$4:$AT$364=$R14)*(事故データ!$U$4:$U$364=AA$11))</f>
        <v>1</v>
      </c>
      <c r="AB14" s="358">
        <f>SUMPRODUCT((事故データ!$AT$4:$AT$364=$R14)*(事故データ!$U$4:$U$364=AB$11))</f>
        <v>0</v>
      </c>
      <c r="AC14" s="358">
        <f>SUMPRODUCT((事故データ!$AT$4:$AT$364=$R14)*(事故データ!$U$4:$U$364=AC$11))</f>
        <v>2</v>
      </c>
      <c r="AD14" s="358">
        <f>SUMPRODUCT((事故データ!$AT$4:$AT$364=$R14)*(事故データ!$U$4:$U$364=AD$11))</f>
        <v>0</v>
      </c>
      <c r="AE14" s="442">
        <f>SUMPRODUCT((事故データ!$AT$4:$AT$364=$R14)*(事故データ!$U$4:$U$364=AE$11))</f>
        <v>0</v>
      </c>
      <c r="AG14" s="298"/>
      <c r="AH14" s="299">
        <f>S19</f>
        <v>1</v>
      </c>
      <c r="AI14" s="298"/>
      <c r="AJ14" s="299">
        <f>S22</f>
        <v>1</v>
      </c>
      <c r="AK14" s="298"/>
      <c r="AL14" s="298"/>
    </row>
    <row r="15" spans="2:38">
      <c r="C15" s="352" t="str">
        <f>項目入力!U12</f>
        <v>自転車</v>
      </c>
      <c r="D15" s="699">
        <f>COUNTIF(事故データ!$AU$4:$AU$364,C15)</f>
        <v>0</v>
      </c>
      <c r="E15" s="358">
        <f>SUMPRODUCT((事故データ!$AU$4:$AU$364=$C15)*(事故データ!$U$4:$U$364=E$11))</f>
        <v>0</v>
      </c>
      <c r="F15" s="358">
        <f>SUMPRODUCT((事故データ!$AU$4:$AU$364=$C15)*(事故データ!$U$4:$U$364=F$11))</f>
        <v>0</v>
      </c>
      <c r="G15" s="358">
        <f>SUMPRODUCT((事故データ!$AU$4:$AU$364=$C15)*(事故データ!$U$4:$U$364=G$11))</f>
        <v>0</v>
      </c>
      <c r="H15" s="358">
        <f>SUMPRODUCT((事故データ!$AU$4:$AU$364=$C15)*(事故データ!$U$4:$U$364=H$11))</f>
        <v>0</v>
      </c>
      <c r="I15" s="358">
        <f>SUMPRODUCT((事故データ!$AU$4:$AU$364=$C15)*(事故データ!$U$4:$U$364=I$11))</f>
        <v>0</v>
      </c>
      <c r="J15" s="358">
        <f>SUMPRODUCT((事故データ!$AU$4:$AU$364=$C15)*(事故データ!$U$4:$U$364=J$11))</f>
        <v>0</v>
      </c>
      <c r="K15" s="358">
        <f>SUMPRODUCT((事故データ!$AU$4:$AU$364=$C15)*(事故データ!$U$4:$U$364=K$11))</f>
        <v>0</v>
      </c>
      <c r="L15" s="358">
        <f>SUMPRODUCT((事故データ!$AU$4:$AU$364=$C15)*(事故データ!$U$4:$U$364=L$11))</f>
        <v>0</v>
      </c>
      <c r="M15" s="358">
        <f>SUMPRODUCT((事故データ!$AU$4:$AU$364=$C15)*(事故データ!$U$4:$U$364=M$11))</f>
        <v>0</v>
      </c>
      <c r="N15" s="358">
        <f>SUMPRODUCT((事故データ!$AU$4:$AU$364=$C15)*(事故データ!$U$4:$U$364=N$11))</f>
        <v>0</v>
      </c>
      <c r="O15" s="358">
        <f>SUMPRODUCT((事故データ!$AU$4:$AU$364=$C15)*(事故データ!$U$4:$U$364=O$11))</f>
        <v>0</v>
      </c>
      <c r="P15" s="442">
        <f>SUMPRODUCT((事故データ!$AU$4:$AU$364=$C15)*(事故データ!$U$4:$U$364=P$11))</f>
        <v>0</v>
      </c>
      <c r="Q15" s="298"/>
      <c r="R15" s="594" t="str">
        <f>項目入力!AA12</f>
        <v>前部右角</v>
      </c>
      <c r="S15" s="356">
        <f t="shared" si="6"/>
        <v>2</v>
      </c>
      <c r="T15" s="700">
        <f>SUMPRODUCT((事故データ!$AT$4:$AT$364=$R15)*(事故データ!$U$4:$U$364=T$11))</f>
        <v>0</v>
      </c>
      <c r="U15" s="358">
        <f>SUMPRODUCT((事故データ!$AT$4:$AT$364=$R15)*(事故データ!$U$4:$U$364=U$11))</f>
        <v>0</v>
      </c>
      <c r="V15" s="358">
        <f>SUMPRODUCT((事故データ!$AT$4:$AT$364=$R15)*(事故データ!$U$4:$U$364=V$11))</f>
        <v>0</v>
      </c>
      <c r="W15" s="358">
        <f>SUMPRODUCT((事故データ!$AT$4:$AT$364=$R15)*(事故データ!$U$4:$U$364=W$11))</f>
        <v>2</v>
      </c>
      <c r="X15" s="358">
        <f>SUMPRODUCT((事故データ!$AT$4:$AT$364=$R15)*(事故データ!$U$4:$U$364=X$11))</f>
        <v>0</v>
      </c>
      <c r="Y15" s="358">
        <f>SUMPRODUCT((事故データ!$AT$4:$AT$364=$R15)*(事故データ!$U$4:$U$364=Y$11))</f>
        <v>0</v>
      </c>
      <c r="Z15" s="358">
        <f>SUMPRODUCT((事故データ!$AT$4:$AT$364=$R15)*(事故データ!$U$4:$U$364=Z$11))</f>
        <v>0</v>
      </c>
      <c r="AA15" s="358">
        <f>SUMPRODUCT((事故データ!$AT$4:$AT$364=$R15)*(事故データ!$U$4:$U$364=AA$11))</f>
        <v>0</v>
      </c>
      <c r="AB15" s="358">
        <f>SUMPRODUCT((事故データ!$AT$4:$AT$364=$R15)*(事故データ!$U$4:$U$364=AB$11))</f>
        <v>0</v>
      </c>
      <c r="AC15" s="358">
        <f>SUMPRODUCT((事故データ!$AT$4:$AT$364=$R15)*(事故データ!$U$4:$U$364=AC$11))</f>
        <v>0</v>
      </c>
      <c r="AD15" s="358">
        <f>SUMPRODUCT((事故データ!$AT$4:$AT$364=$R15)*(事故データ!$U$4:$U$364=AD$11))</f>
        <v>0</v>
      </c>
      <c r="AE15" s="442">
        <f>SUMPRODUCT((事故データ!$AT$4:$AT$364=$R15)*(事故データ!$U$4:$U$364=AE$11))</f>
        <v>0</v>
      </c>
      <c r="AG15" s="298"/>
      <c r="AH15" s="310"/>
      <c r="AI15" s="298"/>
      <c r="AJ15" s="310"/>
      <c r="AK15" s="298"/>
      <c r="AL15" s="298"/>
    </row>
    <row r="16" spans="2:38">
      <c r="C16" s="352" t="str">
        <f>項目入力!U13</f>
        <v>歩行者</v>
      </c>
      <c r="D16" s="699">
        <f>COUNTIF(事故データ!$AU$4:$AU$364,C16)</f>
        <v>0</v>
      </c>
      <c r="E16" s="358">
        <f>SUMPRODUCT((事故データ!$AU$4:$AU$364=$C16)*(事故データ!$U$4:$U$364=E$11))</f>
        <v>0</v>
      </c>
      <c r="F16" s="358">
        <f>SUMPRODUCT((事故データ!$AU$4:$AU$364=$C16)*(事故データ!$U$4:$U$364=F$11))</f>
        <v>0</v>
      </c>
      <c r="G16" s="358">
        <f>SUMPRODUCT((事故データ!$AU$4:$AU$364=$C16)*(事故データ!$U$4:$U$364=G$11))</f>
        <v>0</v>
      </c>
      <c r="H16" s="358">
        <f>SUMPRODUCT((事故データ!$AU$4:$AU$364=$C16)*(事故データ!$U$4:$U$364=H$11))</f>
        <v>0</v>
      </c>
      <c r="I16" s="358">
        <f>SUMPRODUCT((事故データ!$AU$4:$AU$364=$C16)*(事故データ!$U$4:$U$364=I$11))</f>
        <v>0</v>
      </c>
      <c r="J16" s="358">
        <f>SUMPRODUCT((事故データ!$AU$4:$AU$364=$C16)*(事故データ!$U$4:$U$364=J$11))</f>
        <v>0</v>
      </c>
      <c r="K16" s="358">
        <f>SUMPRODUCT((事故データ!$AU$4:$AU$364=$C16)*(事故データ!$U$4:$U$364=K$11))</f>
        <v>0</v>
      </c>
      <c r="L16" s="358">
        <f>SUMPRODUCT((事故データ!$AU$4:$AU$364=$C16)*(事故データ!$U$4:$U$364=L$11))</f>
        <v>0</v>
      </c>
      <c r="M16" s="358">
        <f>SUMPRODUCT((事故データ!$AU$4:$AU$364=$C16)*(事故データ!$U$4:$U$364=M$11))</f>
        <v>0</v>
      </c>
      <c r="N16" s="358">
        <f>SUMPRODUCT((事故データ!$AU$4:$AU$364=$C16)*(事故データ!$U$4:$U$364=N$11))</f>
        <v>0</v>
      </c>
      <c r="O16" s="358">
        <f>SUMPRODUCT((事故データ!$AU$4:$AU$364=$C16)*(事故データ!$U$4:$U$364=O$11))</f>
        <v>0</v>
      </c>
      <c r="P16" s="442">
        <f>SUMPRODUCT((事故データ!$AU$4:$AU$364=$C16)*(事故データ!$U$4:$U$364=P$11))</f>
        <v>0</v>
      </c>
      <c r="Q16" s="298"/>
      <c r="R16" s="594" t="str">
        <f>項目入力!AA13</f>
        <v>後部左角</v>
      </c>
      <c r="S16" s="356">
        <f t="shared" si="6"/>
        <v>4</v>
      </c>
      <c r="T16" s="700">
        <f>SUMPRODUCT((事故データ!$AT$4:$AT$364=$R16)*(事故データ!$U$4:$U$364=T$11))</f>
        <v>0</v>
      </c>
      <c r="U16" s="358">
        <f>SUMPRODUCT((事故データ!$AT$4:$AT$364=$R16)*(事故データ!$U$4:$U$364=U$11))</f>
        <v>0</v>
      </c>
      <c r="V16" s="358">
        <f>SUMPRODUCT((事故データ!$AT$4:$AT$364=$R16)*(事故データ!$U$4:$U$364=V$11))</f>
        <v>0</v>
      </c>
      <c r="W16" s="358">
        <f>SUMPRODUCT((事故データ!$AT$4:$AT$364=$R16)*(事故データ!$U$4:$U$364=W$11))</f>
        <v>2</v>
      </c>
      <c r="X16" s="358">
        <f>SUMPRODUCT((事故データ!$AT$4:$AT$364=$R16)*(事故データ!$U$4:$U$364=X$11))</f>
        <v>0</v>
      </c>
      <c r="Y16" s="358">
        <f>SUMPRODUCT((事故データ!$AT$4:$AT$364=$R16)*(事故データ!$U$4:$U$364=Y$11))</f>
        <v>0</v>
      </c>
      <c r="Z16" s="358">
        <f>SUMPRODUCT((事故データ!$AT$4:$AT$364=$R16)*(事故データ!$U$4:$U$364=Z$11))</f>
        <v>0</v>
      </c>
      <c r="AA16" s="358">
        <f>SUMPRODUCT((事故データ!$AT$4:$AT$364=$R16)*(事故データ!$U$4:$U$364=AA$11))</f>
        <v>0</v>
      </c>
      <c r="AB16" s="358">
        <f>SUMPRODUCT((事故データ!$AT$4:$AT$364=$R16)*(事故データ!$U$4:$U$364=AB$11))</f>
        <v>1</v>
      </c>
      <c r="AC16" s="358">
        <f>SUMPRODUCT((事故データ!$AT$4:$AT$364=$R16)*(事故データ!$U$4:$U$364=AC$11))</f>
        <v>1</v>
      </c>
      <c r="AD16" s="358">
        <f>SUMPRODUCT((事故データ!$AT$4:$AT$364=$R16)*(事故データ!$U$4:$U$364=AD$11))</f>
        <v>0</v>
      </c>
      <c r="AE16" s="442">
        <f>SUMPRODUCT((事故データ!$AT$4:$AT$364=$R16)*(事故データ!$U$4:$U$364=AE$11))</f>
        <v>0</v>
      </c>
      <c r="AG16" s="298"/>
      <c r="AH16" s="310"/>
      <c r="AI16" s="298"/>
      <c r="AJ16" s="310"/>
      <c r="AK16" s="298"/>
      <c r="AL16" s="298"/>
    </row>
    <row r="17" spans="3:38">
      <c r="C17" s="352" t="str">
        <f>項目入力!U14</f>
        <v>施設設置物</v>
      </c>
      <c r="D17" s="699">
        <f>COUNTIF(事故データ!$AU$4:$AU$364,C17)</f>
        <v>2</v>
      </c>
      <c r="E17" s="358">
        <f>SUMPRODUCT((事故データ!$AU$4:$AU$364=$C17)*(事故データ!$U$4:$U$364=E$11))</f>
        <v>0</v>
      </c>
      <c r="F17" s="358">
        <f>SUMPRODUCT((事故データ!$AU$4:$AU$364=$C17)*(事故データ!$U$4:$U$364=F$11))</f>
        <v>1</v>
      </c>
      <c r="G17" s="358">
        <f>SUMPRODUCT((事故データ!$AU$4:$AU$364=$C17)*(事故データ!$U$4:$U$364=G$11))</f>
        <v>0</v>
      </c>
      <c r="H17" s="358">
        <f>SUMPRODUCT((事故データ!$AU$4:$AU$364=$C17)*(事故データ!$U$4:$U$364=H$11))</f>
        <v>1</v>
      </c>
      <c r="I17" s="358">
        <f>SUMPRODUCT((事故データ!$AU$4:$AU$364=$C17)*(事故データ!$U$4:$U$364=I$11))</f>
        <v>0</v>
      </c>
      <c r="J17" s="358">
        <f>SUMPRODUCT((事故データ!$AU$4:$AU$364=$C17)*(事故データ!$U$4:$U$364=J$11))</f>
        <v>0</v>
      </c>
      <c r="K17" s="358">
        <f>SUMPRODUCT((事故データ!$AU$4:$AU$364=$C17)*(事故データ!$U$4:$U$364=K$11))</f>
        <v>0</v>
      </c>
      <c r="L17" s="358">
        <f>SUMPRODUCT((事故データ!$AU$4:$AU$364=$C17)*(事故データ!$U$4:$U$364=L$11))</f>
        <v>0</v>
      </c>
      <c r="M17" s="358">
        <f>SUMPRODUCT((事故データ!$AU$4:$AU$364=$C17)*(事故データ!$U$4:$U$364=M$11))</f>
        <v>0</v>
      </c>
      <c r="N17" s="358">
        <f>SUMPRODUCT((事故データ!$AU$4:$AU$364=$C17)*(事故データ!$U$4:$U$364=N$11))</f>
        <v>0</v>
      </c>
      <c r="O17" s="358">
        <f>SUMPRODUCT((事故データ!$AU$4:$AU$364=$C17)*(事故データ!$U$4:$U$364=O$11))</f>
        <v>0</v>
      </c>
      <c r="P17" s="442">
        <f>SUMPRODUCT((事故データ!$AU$4:$AU$364=$C17)*(事故データ!$U$4:$U$364=P$11))</f>
        <v>0</v>
      </c>
      <c r="Q17" s="298"/>
      <c r="R17" s="594" t="str">
        <f>項目入力!AA14</f>
        <v>後部</v>
      </c>
      <c r="S17" s="356">
        <f t="shared" si="6"/>
        <v>2</v>
      </c>
      <c r="T17" s="700">
        <f>SUMPRODUCT((事故データ!$AT$4:$AT$364=$R17)*(事故データ!$U$4:$U$364=T$11))</f>
        <v>0</v>
      </c>
      <c r="U17" s="358">
        <f>SUMPRODUCT((事故データ!$AT$4:$AT$364=$R17)*(事故データ!$U$4:$U$364=U$11))</f>
        <v>2</v>
      </c>
      <c r="V17" s="358">
        <f>SUMPRODUCT((事故データ!$AT$4:$AT$364=$R17)*(事故データ!$U$4:$U$364=V$11))</f>
        <v>0</v>
      </c>
      <c r="W17" s="358">
        <f>SUMPRODUCT((事故データ!$AT$4:$AT$364=$R17)*(事故データ!$U$4:$U$364=W$11))</f>
        <v>0</v>
      </c>
      <c r="X17" s="358">
        <f>SUMPRODUCT((事故データ!$AT$4:$AT$364=$R17)*(事故データ!$U$4:$U$364=X$11))</f>
        <v>0</v>
      </c>
      <c r="Y17" s="358">
        <f>SUMPRODUCT((事故データ!$AT$4:$AT$364=$R17)*(事故データ!$U$4:$U$364=Y$11))</f>
        <v>0</v>
      </c>
      <c r="Z17" s="358">
        <f>SUMPRODUCT((事故データ!$AT$4:$AT$364=$R17)*(事故データ!$U$4:$U$364=Z$11))</f>
        <v>0</v>
      </c>
      <c r="AA17" s="358">
        <f>SUMPRODUCT((事故データ!$AT$4:$AT$364=$R17)*(事故データ!$U$4:$U$364=AA$11))</f>
        <v>0</v>
      </c>
      <c r="AB17" s="358">
        <f>SUMPRODUCT((事故データ!$AT$4:$AT$364=$R17)*(事故データ!$U$4:$U$364=AB$11))</f>
        <v>0</v>
      </c>
      <c r="AC17" s="358">
        <f>SUMPRODUCT((事故データ!$AT$4:$AT$364=$R17)*(事故データ!$U$4:$U$364=AC$11))</f>
        <v>0</v>
      </c>
      <c r="AD17" s="358">
        <f>SUMPRODUCT((事故データ!$AT$4:$AT$364=$R17)*(事故データ!$U$4:$U$364=AD$11))</f>
        <v>0</v>
      </c>
      <c r="AE17" s="442">
        <f>SUMPRODUCT((事故データ!$AT$4:$AT$364=$R17)*(事故データ!$U$4:$U$364=AE$11))</f>
        <v>0</v>
      </c>
      <c r="AG17" s="298"/>
      <c r="AH17" s="299">
        <f>S20</f>
        <v>5</v>
      </c>
      <c r="AI17" s="298"/>
      <c r="AJ17" s="299">
        <f>S23</f>
        <v>0</v>
      </c>
      <c r="AK17" s="298"/>
      <c r="AL17" s="298"/>
    </row>
    <row r="18" spans="3:38">
      <c r="C18" s="352" t="str">
        <f>項目入力!U15</f>
        <v>門扉・家屋等</v>
      </c>
      <c r="D18" s="699">
        <f>COUNTIF(事故データ!$AU$4:$AU$364,C18)</f>
        <v>1</v>
      </c>
      <c r="E18" s="358">
        <f>SUMPRODUCT((事故データ!$AU$4:$AU$364=$C18)*(事故データ!$U$4:$U$364=E$11))</f>
        <v>0</v>
      </c>
      <c r="F18" s="358">
        <f>SUMPRODUCT((事故データ!$AU$4:$AU$364=$C18)*(事故データ!$U$4:$U$364=F$11))</f>
        <v>0</v>
      </c>
      <c r="G18" s="358">
        <f>SUMPRODUCT((事故データ!$AU$4:$AU$364=$C18)*(事故データ!$U$4:$U$364=G$11))</f>
        <v>0</v>
      </c>
      <c r="H18" s="358">
        <f>SUMPRODUCT((事故データ!$AU$4:$AU$364=$C18)*(事故データ!$U$4:$U$364=H$11))</f>
        <v>1</v>
      </c>
      <c r="I18" s="358">
        <f>SUMPRODUCT((事故データ!$AU$4:$AU$364=$C18)*(事故データ!$U$4:$U$364=I$11))</f>
        <v>0</v>
      </c>
      <c r="J18" s="358">
        <f>SUMPRODUCT((事故データ!$AU$4:$AU$364=$C18)*(事故データ!$U$4:$U$364=J$11))</f>
        <v>0</v>
      </c>
      <c r="K18" s="358">
        <f>SUMPRODUCT((事故データ!$AU$4:$AU$364=$C18)*(事故データ!$U$4:$U$364=K$11))</f>
        <v>0</v>
      </c>
      <c r="L18" s="358">
        <f>SUMPRODUCT((事故データ!$AU$4:$AU$364=$C18)*(事故データ!$U$4:$U$364=L$11))</f>
        <v>0</v>
      </c>
      <c r="M18" s="358">
        <f>SUMPRODUCT((事故データ!$AU$4:$AU$364=$C18)*(事故データ!$U$4:$U$364=M$11))</f>
        <v>0</v>
      </c>
      <c r="N18" s="358">
        <f>SUMPRODUCT((事故データ!$AU$4:$AU$364=$C18)*(事故データ!$U$4:$U$364=N$11))</f>
        <v>0</v>
      </c>
      <c r="O18" s="358">
        <f>SUMPRODUCT((事故データ!$AU$4:$AU$364=$C18)*(事故データ!$U$4:$U$364=O$11))</f>
        <v>0</v>
      </c>
      <c r="P18" s="442">
        <f>SUMPRODUCT((事故データ!$AU$4:$AU$364=$C18)*(事故データ!$U$4:$U$364=P$11))</f>
        <v>0</v>
      </c>
      <c r="Q18" s="298"/>
      <c r="R18" s="594" t="str">
        <f>項目入力!AA15</f>
        <v>後部右角</v>
      </c>
      <c r="S18" s="356">
        <f t="shared" si="6"/>
        <v>7</v>
      </c>
      <c r="T18" s="700">
        <f>SUMPRODUCT((事故データ!$AT$4:$AT$364=$R18)*(事故データ!$U$4:$U$364=T$11))</f>
        <v>0</v>
      </c>
      <c r="U18" s="358">
        <f>SUMPRODUCT((事故データ!$AT$4:$AT$364=$R18)*(事故データ!$U$4:$U$364=U$11))</f>
        <v>3</v>
      </c>
      <c r="V18" s="358">
        <f>SUMPRODUCT((事故データ!$AT$4:$AT$364=$R18)*(事故データ!$U$4:$U$364=V$11))</f>
        <v>0</v>
      </c>
      <c r="W18" s="358">
        <f>SUMPRODUCT((事故データ!$AT$4:$AT$364=$R18)*(事故データ!$U$4:$U$364=W$11))</f>
        <v>3</v>
      </c>
      <c r="X18" s="358">
        <f>SUMPRODUCT((事故データ!$AT$4:$AT$364=$R18)*(事故データ!$U$4:$U$364=X$11))</f>
        <v>0</v>
      </c>
      <c r="Y18" s="358">
        <f>SUMPRODUCT((事故データ!$AT$4:$AT$364=$R18)*(事故データ!$U$4:$U$364=Y$11))</f>
        <v>0</v>
      </c>
      <c r="Z18" s="358">
        <f>SUMPRODUCT((事故データ!$AT$4:$AT$364=$R18)*(事故データ!$U$4:$U$364=Z$11))</f>
        <v>0</v>
      </c>
      <c r="AA18" s="358">
        <f>SUMPRODUCT((事故データ!$AT$4:$AT$364=$R18)*(事故データ!$U$4:$U$364=AA$11))</f>
        <v>0</v>
      </c>
      <c r="AB18" s="358">
        <f>SUMPRODUCT((事故データ!$AT$4:$AT$364=$R18)*(事故データ!$U$4:$U$364=AB$11))</f>
        <v>1</v>
      </c>
      <c r="AC18" s="358">
        <f>SUMPRODUCT((事故データ!$AT$4:$AT$364=$R18)*(事故データ!$U$4:$U$364=AC$11))</f>
        <v>0</v>
      </c>
      <c r="AD18" s="358">
        <f>SUMPRODUCT((事故データ!$AT$4:$AT$364=$R18)*(事故データ!$U$4:$U$364=AD$11))</f>
        <v>0</v>
      </c>
      <c r="AE18" s="442">
        <f>SUMPRODUCT((事故データ!$AT$4:$AT$364=$R18)*(事故データ!$U$4:$U$364=AE$11))</f>
        <v>0</v>
      </c>
      <c r="AG18" s="298"/>
      <c r="AH18" s="310"/>
      <c r="AI18" s="298"/>
      <c r="AJ18" s="310"/>
      <c r="AK18" s="298"/>
      <c r="AL18" s="298"/>
    </row>
    <row r="19" spans="3:38">
      <c r="C19" s="352" t="str">
        <f>項目入力!U16</f>
        <v>ゲートバー</v>
      </c>
      <c r="D19" s="699">
        <f>COUNTIF(事故データ!$AU$4:$AU$364,C19)</f>
        <v>0</v>
      </c>
      <c r="E19" s="358">
        <f>SUMPRODUCT((事故データ!$AU$4:$AU$364=$C19)*(事故データ!$U$4:$U$364=E$11))</f>
        <v>0</v>
      </c>
      <c r="F19" s="358">
        <f>SUMPRODUCT((事故データ!$AU$4:$AU$364=$C19)*(事故データ!$U$4:$U$364=F$11))</f>
        <v>0</v>
      </c>
      <c r="G19" s="358">
        <f>SUMPRODUCT((事故データ!$AU$4:$AU$364=$C19)*(事故データ!$U$4:$U$364=G$11))</f>
        <v>0</v>
      </c>
      <c r="H19" s="358">
        <f>SUMPRODUCT((事故データ!$AU$4:$AU$364=$C19)*(事故データ!$U$4:$U$364=H$11))</f>
        <v>0</v>
      </c>
      <c r="I19" s="358">
        <f>SUMPRODUCT((事故データ!$AU$4:$AU$364=$C19)*(事故データ!$U$4:$U$364=I$11))</f>
        <v>0</v>
      </c>
      <c r="J19" s="358">
        <f>SUMPRODUCT((事故データ!$AU$4:$AU$364=$C19)*(事故データ!$U$4:$U$364=J$11))</f>
        <v>0</v>
      </c>
      <c r="K19" s="358">
        <f>SUMPRODUCT((事故データ!$AU$4:$AU$364=$C19)*(事故データ!$U$4:$U$364=K$11))</f>
        <v>0</v>
      </c>
      <c r="L19" s="358">
        <f>SUMPRODUCT((事故データ!$AU$4:$AU$364=$C19)*(事故データ!$U$4:$U$364=L$11))</f>
        <v>0</v>
      </c>
      <c r="M19" s="358">
        <f>SUMPRODUCT((事故データ!$AU$4:$AU$364=$C19)*(事故データ!$U$4:$U$364=M$11))</f>
        <v>0</v>
      </c>
      <c r="N19" s="358">
        <f>SUMPRODUCT((事故データ!$AU$4:$AU$364=$C19)*(事故データ!$U$4:$U$364=N$11))</f>
        <v>0</v>
      </c>
      <c r="O19" s="358">
        <f>SUMPRODUCT((事故データ!$AU$4:$AU$364=$C19)*(事故データ!$U$4:$U$364=O$11))</f>
        <v>0</v>
      </c>
      <c r="P19" s="442">
        <f>SUMPRODUCT((事故データ!$AU$4:$AU$364=$C19)*(事故データ!$U$4:$U$364=P$11))</f>
        <v>0</v>
      </c>
      <c r="Q19" s="298"/>
      <c r="R19" s="594" t="str">
        <f>項目入力!AA16</f>
        <v>左側面前</v>
      </c>
      <c r="S19" s="356">
        <f t="shared" si="6"/>
        <v>1</v>
      </c>
      <c r="T19" s="700">
        <f>SUMPRODUCT((事故データ!$AT$4:$AT$364=$R19)*(事故データ!$U$4:$U$364=T$11))</f>
        <v>0</v>
      </c>
      <c r="U19" s="358">
        <f>SUMPRODUCT((事故データ!$AT$4:$AT$364=$R19)*(事故データ!$U$4:$U$364=U$11))</f>
        <v>1</v>
      </c>
      <c r="V19" s="358">
        <f>SUMPRODUCT((事故データ!$AT$4:$AT$364=$R19)*(事故データ!$U$4:$U$364=V$11))</f>
        <v>0</v>
      </c>
      <c r="W19" s="358">
        <f>SUMPRODUCT((事故データ!$AT$4:$AT$364=$R19)*(事故データ!$U$4:$U$364=W$11))</f>
        <v>0</v>
      </c>
      <c r="X19" s="358">
        <f>SUMPRODUCT((事故データ!$AT$4:$AT$364=$R19)*(事故データ!$U$4:$U$364=X$11))</f>
        <v>0</v>
      </c>
      <c r="Y19" s="358">
        <f>SUMPRODUCT((事故データ!$AT$4:$AT$364=$R19)*(事故データ!$U$4:$U$364=Y$11))</f>
        <v>0</v>
      </c>
      <c r="Z19" s="358">
        <f>SUMPRODUCT((事故データ!$AT$4:$AT$364=$R19)*(事故データ!$U$4:$U$364=Z$11))</f>
        <v>0</v>
      </c>
      <c r="AA19" s="358">
        <f>SUMPRODUCT((事故データ!$AT$4:$AT$364=$R19)*(事故データ!$U$4:$U$364=AA$11))</f>
        <v>0</v>
      </c>
      <c r="AB19" s="358">
        <f>SUMPRODUCT((事故データ!$AT$4:$AT$364=$R19)*(事故データ!$U$4:$U$364=AB$11))</f>
        <v>0</v>
      </c>
      <c r="AC19" s="358">
        <f>SUMPRODUCT((事故データ!$AT$4:$AT$364=$R19)*(事故データ!$U$4:$U$364=AC$11))</f>
        <v>0</v>
      </c>
      <c r="AD19" s="358">
        <f>SUMPRODUCT((事故データ!$AT$4:$AT$364=$R19)*(事故データ!$U$4:$U$364=AD$11))</f>
        <v>0</v>
      </c>
      <c r="AE19" s="442">
        <f>SUMPRODUCT((事故データ!$AT$4:$AT$364=$R19)*(事故データ!$U$4:$U$364=AE$11))</f>
        <v>0</v>
      </c>
      <c r="AG19" s="298"/>
      <c r="AH19" s="299">
        <f>S21</f>
        <v>6</v>
      </c>
      <c r="AI19" s="298"/>
      <c r="AJ19" s="299">
        <f>S24</f>
        <v>0</v>
      </c>
      <c r="AK19" s="298"/>
      <c r="AL19" s="298"/>
    </row>
    <row r="20" spans="3:38">
      <c r="C20" s="352" t="str">
        <f>項目入力!U17</f>
        <v>チェーン</v>
      </c>
      <c r="D20" s="699">
        <f>COUNTIF(事故データ!$AU$4:$AU$364,C20)</f>
        <v>0</v>
      </c>
      <c r="E20" s="358">
        <f>SUMPRODUCT((事故データ!$AU$4:$AU$364=$C20)*(事故データ!$U$4:$U$364=E$11))</f>
        <v>0</v>
      </c>
      <c r="F20" s="358">
        <f>SUMPRODUCT((事故データ!$AU$4:$AU$364=$C20)*(事故データ!$U$4:$U$364=F$11))</f>
        <v>0</v>
      </c>
      <c r="G20" s="358">
        <f>SUMPRODUCT((事故データ!$AU$4:$AU$364=$C20)*(事故データ!$U$4:$U$364=G$11))</f>
        <v>0</v>
      </c>
      <c r="H20" s="358">
        <f>SUMPRODUCT((事故データ!$AU$4:$AU$364=$C20)*(事故データ!$U$4:$U$364=H$11))</f>
        <v>0</v>
      </c>
      <c r="I20" s="358">
        <f>SUMPRODUCT((事故データ!$AU$4:$AU$364=$C20)*(事故データ!$U$4:$U$364=I$11))</f>
        <v>0</v>
      </c>
      <c r="J20" s="358">
        <f>SUMPRODUCT((事故データ!$AU$4:$AU$364=$C20)*(事故データ!$U$4:$U$364=J$11))</f>
        <v>0</v>
      </c>
      <c r="K20" s="358">
        <f>SUMPRODUCT((事故データ!$AU$4:$AU$364=$C20)*(事故データ!$U$4:$U$364=K$11))</f>
        <v>0</v>
      </c>
      <c r="L20" s="358">
        <f>SUMPRODUCT((事故データ!$AU$4:$AU$364=$C20)*(事故データ!$U$4:$U$364=L$11))</f>
        <v>0</v>
      </c>
      <c r="M20" s="358">
        <f>SUMPRODUCT((事故データ!$AU$4:$AU$364=$C20)*(事故データ!$U$4:$U$364=M$11))</f>
        <v>0</v>
      </c>
      <c r="N20" s="358">
        <f>SUMPRODUCT((事故データ!$AU$4:$AU$364=$C20)*(事故データ!$U$4:$U$364=N$11))</f>
        <v>0</v>
      </c>
      <c r="O20" s="358">
        <f>SUMPRODUCT((事故データ!$AU$4:$AU$364=$C20)*(事故データ!$U$4:$U$364=O$11))</f>
        <v>0</v>
      </c>
      <c r="P20" s="442">
        <f>SUMPRODUCT((事故データ!$AU$4:$AU$364=$C20)*(事故データ!$U$4:$U$364=P$11))</f>
        <v>0</v>
      </c>
      <c r="Q20" s="298"/>
      <c r="R20" s="594" t="str">
        <f>項目入力!AA17</f>
        <v>左側面</v>
      </c>
      <c r="S20" s="356">
        <f t="shared" si="6"/>
        <v>5</v>
      </c>
      <c r="T20" s="700">
        <f>SUMPRODUCT((事故データ!$AT$4:$AT$364=$R20)*(事故データ!$U$4:$U$364=T$11))</f>
        <v>0</v>
      </c>
      <c r="U20" s="358">
        <f>SUMPRODUCT((事故データ!$AT$4:$AT$364=$R20)*(事故データ!$U$4:$U$364=U$11))</f>
        <v>1</v>
      </c>
      <c r="V20" s="358">
        <f>SUMPRODUCT((事故データ!$AT$4:$AT$364=$R20)*(事故データ!$U$4:$U$364=V$11))</f>
        <v>0</v>
      </c>
      <c r="W20" s="358">
        <f>SUMPRODUCT((事故データ!$AT$4:$AT$364=$R20)*(事故データ!$U$4:$U$364=W$11))</f>
        <v>3</v>
      </c>
      <c r="X20" s="358">
        <f>SUMPRODUCT((事故データ!$AT$4:$AT$364=$R20)*(事故データ!$U$4:$U$364=X$11))</f>
        <v>0</v>
      </c>
      <c r="Y20" s="358">
        <f>SUMPRODUCT((事故データ!$AT$4:$AT$364=$R20)*(事故データ!$U$4:$U$364=Y$11))</f>
        <v>0</v>
      </c>
      <c r="Z20" s="358">
        <f>SUMPRODUCT((事故データ!$AT$4:$AT$364=$R20)*(事故データ!$U$4:$U$364=Z$11))</f>
        <v>0</v>
      </c>
      <c r="AA20" s="358">
        <f>SUMPRODUCT((事故データ!$AT$4:$AT$364=$R20)*(事故データ!$U$4:$U$364=AA$11))</f>
        <v>1</v>
      </c>
      <c r="AB20" s="358">
        <f>SUMPRODUCT((事故データ!$AT$4:$AT$364=$R20)*(事故データ!$U$4:$U$364=AB$11))</f>
        <v>0</v>
      </c>
      <c r="AC20" s="358">
        <f>SUMPRODUCT((事故データ!$AT$4:$AT$364=$R20)*(事故データ!$U$4:$U$364=AC$11))</f>
        <v>0</v>
      </c>
      <c r="AD20" s="358">
        <f>SUMPRODUCT((事故データ!$AT$4:$AT$364=$R20)*(事故データ!$U$4:$U$364=AD$11))</f>
        <v>0</v>
      </c>
      <c r="AE20" s="442">
        <f>SUMPRODUCT((事故データ!$AT$4:$AT$364=$R20)*(事故データ!$U$4:$U$364=AE$11))</f>
        <v>0</v>
      </c>
      <c r="AG20" s="298"/>
      <c r="AH20" s="311">
        <f>S16</f>
        <v>4</v>
      </c>
      <c r="AI20" s="299">
        <f>S17</f>
        <v>2</v>
      </c>
      <c r="AJ20" s="307">
        <f>S18</f>
        <v>7</v>
      </c>
      <c r="AK20" s="298"/>
      <c r="AL20" s="298"/>
    </row>
    <row r="21" spans="3:38">
      <c r="C21" s="352" t="str">
        <f>項目入力!U18</f>
        <v>壁・塀等</v>
      </c>
      <c r="D21" s="699">
        <f>COUNTIF(事故データ!$AU$4:$AU$364,C21)</f>
        <v>2</v>
      </c>
      <c r="E21" s="358">
        <f>SUMPRODUCT((事故データ!$AU$4:$AU$364=$C21)*(事故データ!$U$4:$U$364=E$11))</f>
        <v>0</v>
      </c>
      <c r="F21" s="358">
        <f>SUMPRODUCT((事故データ!$AU$4:$AU$364=$C21)*(事故データ!$U$4:$U$364=F$11))</f>
        <v>2</v>
      </c>
      <c r="G21" s="358">
        <f>SUMPRODUCT((事故データ!$AU$4:$AU$364=$C21)*(事故データ!$U$4:$U$364=G$11))</f>
        <v>0</v>
      </c>
      <c r="H21" s="358">
        <f>SUMPRODUCT((事故データ!$AU$4:$AU$364=$C21)*(事故データ!$U$4:$U$364=H$11))</f>
        <v>0</v>
      </c>
      <c r="I21" s="358">
        <f>SUMPRODUCT((事故データ!$AU$4:$AU$364=$C21)*(事故データ!$U$4:$U$364=I$11))</f>
        <v>0</v>
      </c>
      <c r="J21" s="358">
        <f>SUMPRODUCT((事故データ!$AU$4:$AU$364=$C21)*(事故データ!$U$4:$U$364=J$11))</f>
        <v>0</v>
      </c>
      <c r="K21" s="358">
        <f>SUMPRODUCT((事故データ!$AU$4:$AU$364=$C21)*(事故データ!$U$4:$U$364=K$11))</f>
        <v>0</v>
      </c>
      <c r="L21" s="358">
        <f>SUMPRODUCT((事故データ!$AU$4:$AU$364=$C21)*(事故データ!$U$4:$U$364=L$11))</f>
        <v>0</v>
      </c>
      <c r="M21" s="358">
        <f>SUMPRODUCT((事故データ!$AU$4:$AU$364=$C21)*(事故データ!$U$4:$U$364=M$11))</f>
        <v>0</v>
      </c>
      <c r="N21" s="358">
        <f>SUMPRODUCT((事故データ!$AU$4:$AU$364=$C21)*(事故データ!$U$4:$U$364=N$11))</f>
        <v>0</v>
      </c>
      <c r="O21" s="358">
        <f>SUMPRODUCT((事故データ!$AU$4:$AU$364=$C21)*(事故データ!$U$4:$U$364=O$11))</f>
        <v>0</v>
      </c>
      <c r="P21" s="442">
        <f>SUMPRODUCT((事故データ!$AU$4:$AU$364=$C21)*(事故データ!$U$4:$U$364=P$11))</f>
        <v>0</v>
      </c>
      <c r="Q21" s="298"/>
      <c r="R21" s="594" t="str">
        <f>項目入力!AA18</f>
        <v>左側面後</v>
      </c>
      <c r="S21" s="356">
        <f t="shared" si="6"/>
        <v>6</v>
      </c>
      <c r="T21" s="700">
        <f>SUMPRODUCT((事故データ!$AT$4:$AT$364=$R21)*(事故データ!$U$4:$U$364=T$11))</f>
        <v>0</v>
      </c>
      <c r="U21" s="358">
        <f>SUMPRODUCT((事故データ!$AT$4:$AT$364=$R21)*(事故データ!$U$4:$U$364=U$11))</f>
        <v>3</v>
      </c>
      <c r="V21" s="358">
        <f>SUMPRODUCT((事故データ!$AT$4:$AT$364=$R21)*(事故データ!$U$4:$U$364=V$11))</f>
        <v>0</v>
      </c>
      <c r="W21" s="358">
        <f>SUMPRODUCT((事故データ!$AT$4:$AT$364=$R21)*(事故データ!$U$4:$U$364=W$11))</f>
        <v>2</v>
      </c>
      <c r="X21" s="358">
        <f>SUMPRODUCT((事故データ!$AT$4:$AT$364=$R21)*(事故データ!$U$4:$U$364=X$11))</f>
        <v>0</v>
      </c>
      <c r="Y21" s="358">
        <f>SUMPRODUCT((事故データ!$AT$4:$AT$364=$R21)*(事故データ!$U$4:$U$364=Y$11))</f>
        <v>0</v>
      </c>
      <c r="Z21" s="358">
        <f>SUMPRODUCT((事故データ!$AT$4:$AT$364=$R21)*(事故データ!$U$4:$U$364=Z$11))</f>
        <v>0</v>
      </c>
      <c r="AA21" s="358">
        <f>SUMPRODUCT((事故データ!$AT$4:$AT$364=$R21)*(事故データ!$U$4:$U$364=AA$11))</f>
        <v>0</v>
      </c>
      <c r="AB21" s="358">
        <f>SUMPRODUCT((事故データ!$AT$4:$AT$364=$R21)*(事故データ!$U$4:$U$364=AB$11))</f>
        <v>1</v>
      </c>
      <c r="AC21" s="358">
        <f>SUMPRODUCT((事故データ!$AT$4:$AT$364=$R21)*(事故データ!$U$4:$U$364=AC$11))</f>
        <v>0</v>
      </c>
      <c r="AD21" s="358">
        <f>SUMPRODUCT((事故データ!$AT$4:$AT$364=$R21)*(事故データ!$U$4:$U$364=AD$11))</f>
        <v>0</v>
      </c>
      <c r="AE21" s="442">
        <f>SUMPRODUCT((事故データ!$AT$4:$AT$364=$R21)*(事故データ!$U$4:$U$364=AE$11))</f>
        <v>0</v>
      </c>
      <c r="AG21" s="298"/>
      <c r="AH21" s="298"/>
      <c r="AI21" s="298"/>
      <c r="AJ21" s="298"/>
      <c r="AK21" s="298"/>
      <c r="AL21" s="298"/>
    </row>
    <row r="22" spans="3:38">
      <c r="C22" s="352" t="str">
        <f>項目入力!U19</f>
        <v>ガードレール</v>
      </c>
      <c r="D22" s="699">
        <f>COUNTIF(事故データ!$AU$4:$AU$364,C22)</f>
        <v>1</v>
      </c>
      <c r="E22" s="358">
        <f>SUMPRODUCT((事故データ!$AU$4:$AU$364=$C22)*(事故データ!$U$4:$U$364=E$11))</f>
        <v>0</v>
      </c>
      <c r="F22" s="358">
        <f>SUMPRODUCT((事故データ!$AU$4:$AU$364=$C22)*(事故データ!$U$4:$U$364=F$11))</f>
        <v>0</v>
      </c>
      <c r="G22" s="358">
        <f>SUMPRODUCT((事故データ!$AU$4:$AU$364=$C22)*(事故データ!$U$4:$U$364=G$11))</f>
        <v>0</v>
      </c>
      <c r="H22" s="358">
        <f>SUMPRODUCT((事故データ!$AU$4:$AU$364=$C22)*(事故データ!$U$4:$U$364=H$11))</f>
        <v>1</v>
      </c>
      <c r="I22" s="358">
        <f>SUMPRODUCT((事故データ!$AU$4:$AU$364=$C22)*(事故データ!$U$4:$U$364=I$11))</f>
        <v>0</v>
      </c>
      <c r="J22" s="358">
        <f>SUMPRODUCT((事故データ!$AU$4:$AU$364=$C22)*(事故データ!$U$4:$U$364=J$11))</f>
        <v>0</v>
      </c>
      <c r="K22" s="358">
        <f>SUMPRODUCT((事故データ!$AU$4:$AU$364=$C22)*(事故データ!$U$4:$U$364=K$11))</f>
        <v>0</v>
      </c>
      <c r="L22" s="358">
        <f>SUMPRODUCT((事故データ!$AU$4:$AU$364=$C22)*(事故データ!$U$4:$U$364=L$11))</f>
        <v>0</v>
      </c>
      <c r="M22" s="358">
        <f>SUMPRODUCT((事故データ!$AU$4:$AU$364=$C22)*(事故データ!$U$4:$U$364=M$11))</f>
        <v>0</v>
      </c>
      <c r="N22" s="358">
        <f>SUMPRODUCT((事故データ!$AU$4:$AU$364=$C22)*(事故データ!$U$4:$U$364=N$11))</f>
        <v>0</v>
      </c>
      <c r="O22" s="358">
        <f>SUMPRODUCT((事故データ!$AU$4:$AU$364=$C22)*(事故データ!$U$4:$U$364=O$11))</f>
        <v>0</v>
      </c>
      <c r="P22" s="442">
        <f>SUMPRODUCT((事故データ!$AU$4:$AU$364=$C22)*(事故データ!$U$4:$U$364=P$11))</f>
        <v>0</v>
      </c>
      <c r="Q22" s="298"/>
      <c r="R22" s="594" t="str">
        <f>項目入力!AA19</f>
        <v>右側面前</v>
      </c>
      <c r="S22" s="356">
        <f t="shared" si="6"/>
        <v>1</v>
      </c>
      <c r="T22" s="700">
        <f>SUMPRODUCT((事故データ!$AT$4:$AT$364=$R22)*(事故データ!$U$4:$U$364=T$11))</f>
        <v>0</v>
      </c>
      <c r="U22" s="358">
        <f>SUMPRODUCT((事故データ!$AT$4:$AT$364=$R22)*(事故データ!$U$4:$U$364=U$11))</f>
        <v>0</v>
      </c>
      <c r="V22" s="358">
        <f>SUMPRODUCT((事故データ!$AT$4:$AT$364=$R22)*(事故データ!$U$4:$U$364=V$11))</f>
        <v>0</v>
      </c>
      <c r="W22" s="358">
        <f>SUMPRODUCT((事故データ!$AT$4:$AT$364=$R22)*(事故データ!$U$4:$U$364=W$11))</f>
        <v>1</v>
      </c>
      <c r="X22" s="358">
        <f>SUMPRODUCT((事故データ!$AT$4:$AT$364=$R22)*(事故データ!$U$4:$U$364=X$11))</f>
        <v>0</v>
      </c>
      <c r="Y22" s="358">
        <f>SUMPRODUCT((事故データ!$AT$4:$AT$364=$R22)*(事故データ!$U$4:$U$364=Y$11))</f>
        <v>0</v>
      </c>
      <c r="Z22" s="358">
        <f>SUMPRODUCT((事故データ!$AT$4:$AT$364=$R22)*(事故データ!$U$4:$U$364=Z$11))</f>
        <v>0</v>
      </c>
      <c r="AA22" s="358">
        <f>SUMPRODUCT((事故データ!$AT$4:$AT$364=$R22)*(事故データ!$U$4:$U$364=AA$11))</f>
        <v>0</v>
      </c>
      <c r="AB22" s="358">
        <f>SUMPRODUCT((事故データ!$AT$4:$AT$364=$R22)*(事故データ!$U$4:$U$364=AB$11))</f>
        <v>0</v>
      </c>
      <c r="AC22" s="358">
        <f>SUMPRODUCT((事故データ!$AT$4:$AT$364=$R22)*(事故データ!$U$4:$U$364=AC$11))</f>
        <v>0</v>
      </c>
      <c r="AD22" s="358">
        <f>SUMPRODUCT((事故データ!$AT$4:$AT$364=$R22)*(事故データ!$U$4:$U$364=AD$11))</f>
        <v>0</v>
      </c>
      <c r="AE22" s="442">
        <f>SUMPRODUCT((事故データ!$AT$4:$AT$364=$R22)*(事故データ!$U$4:$U$364=AE$11))</f>
        <v>0</v>
      </c>
      <c r="AG22" s="298"/>
      <c r="AH22" s="298" t="s">
        <v>1730</v>
      </c>
      <c r="AI22" s="306">
        <f>S25</f>
        <v>0</v>
      </c>
      <c r="AJ22" s="298"/>
      <c r="AK22" s="298"/>
      <c r="AL22" s="298"/>
    </row>
    <row r="23" spans="3:38">
      <c r="C23" s="352" t="str">
        <f>項目入力!U20</f>
        <v>信号・街灯・標識・柱等</v>
      </c>
      <c r="D23" s="699">
        <f>COUNTIF(事故データ!$AU$4:$AU$364,C23)</f>
        <v>2</v>
      </c>
      <c r="E23" s="358">
        <f>SUMPRODUCT((事故データ!$AU$4:$AU$364=$C23)*(事故データ!$U$4:$U$364=E$11))</f>
        <v>0</v>
      </c>
      <c r="F23" s="358">
        <f>SUMPRODUCT((事故データ!$AU$4:$AU$364=$C23)*(事故データ!$U$4:$U$364=F$11))</f>
        <v>0</v>
      </c>
      <c r="G23" s="358">
        <f>SUMPRODUCT((事故データ!$AU$4:$AU$364=$C23)*(事故データ!$U$4:$U$364=G$11))</f>
        <v>0</v>
      </c>
      <c r="H23" s="358">
        <f>SUMPRODUCT((事故データ!$AU$4:$AU$364=$C23)*(事故データ!$U$4:$U$364=H$11))</f>
        <v>1</v>
      </c>
      <c r="I23" s="358">
        <f>SUMPRODUCT((事故データ!$AU$4:$AU$364=$C23)*(事故データ!$U$4:$U$364=I$11))</f>
        <v>0</v>
      </c>
      <c r="J23" s="358">
        <f>SUMPRODUCT((事故データ!$AU$4:$AU$364=$C23)*(事故データ!$U$4:$U$364=J$11))</f>
        <v>0</v>
      </c>
      <c r="K23" s="358">
        <f>SUMPRODUCT((事故データ!$AU$4:$AU$364=$C23)*(事故データ!$U$4:$U$364=K$11))</f>
        <v>0</v>
      </c>
      <c r="L23" s="358">
        <f>SUMPRODUCT((事故データ!$AU$4:$AU$364=$C23)*(事故データ!$U$4:$U$364=L$11))</f>
        <v>0</v>
      </c>
      <c r="M23" s="358">
        <f>SUMPRODUCT((事故データ!$AU$4:$AU$364=$C23)*(事故データ!$U$4:$U$364=M$11))</f>
        <v>0</v>
      </c>
      <c r="N23" s="358">
        <f>SUMPRODUCT((事故データ!$AU$4:$AU$364=$C23)*(事故データ!$U$4:$U$364=N$11))</f>
        <v>1</v>
      </c>
      <c r="O23" s="358">
        <f>SUMPRODUCT((事故データ!$AU$4:$AU$364=$C23)*(事故データ!$U$4:$U$364=O$11))</f>
        <v>0</v>
      </c>
      <c r="P23" s="442">
        <f>SUMPRODUCT((事故データ!$AU$4:$AU$364=$C23)*(事故データ!$U$4:$U$364=P$11))</f>
        <v>0</v>
      </c>
      <c r="Q23" s="298"/>
      <c r="R23" s="594" t="str">
        <f>項目入力!AA20</f>
        <v>右側面</v>
      </c>
      <c r="S23" s="356">
        <f t="shared" si="6"/>
        <v>0</v>
      </c>
      <c r="T23" s="700">
        <f>SUMPRODUCT((事故データ!$AT$4:$AT$364=$R23)*(事故データ!$U$4:$U$364=T$11))</f>
        <v>0</v>
      </c>
      <c r="U23" s="358">
        <f>SUMPRODUCT((事故データ!$AT$4:$AT$364=$R23)*(事故データ!$U$4:$U$364=U$11))</f>
        <v>0</v>
      </c>
      <c r="V23" s="358">
        <f>SUMPRODUCT((事故データ!$AT$4:$AT$364=$R23)*(事故データ!$U$4:$U$364=V$11))</f>
        <v>0</v>
      </c>
      <c r="W23" s="358">
        <f>SUMPRODUCT((事故データ!$AT$4:$AT$364=$R23)*(事故データ!$U$4:$U$364=W$11))</f>
        <v>0</v>
      </c>
      <c r="X23" s="358">
        <f>SUMPRODUCT((事故データ!$AT$4:$AT$364=$R23)*(事故データ!$U$4:$U$364=X$11))</f>
        <v>0</v>
      </c>
      <c r="Y23" s="358">
        <f>SUMPRODUCT((事故データ!$AT$4:$AT$364=$R23)*(事故データ!$U$4:$U$364=Y$11))</f>
        <v>0</v>
      </c>
      <c r="Z23" s="358">
        <f>SUMPRODUCT((事故データ!$AT$4:$AT$364=$R23)*(事故データ!$U$4:$U$364=Z$11))</f>
        <v>0</v>
      </c>
      <c r="AA23" s="358">
        <f>SUMPRODUCT((事故データ!$AT$4:$AT$364=$R23)*(事故データ!$U$4:$U$364=AA$11))</f>
        <v>0</v>
      </c>
      <c r="AB23" s="358">
        <f>SUMPRODUCT((事故データ!$AT$4:$AT$364=$R23)*(事故データ!$U$4:$U$364=AB$11))</f>
        <v>0</v>
      </c>
      <c r="AC23" s="358">
        <f>SUMPRODUCT((事故データ!$AT$4:$AT$364=$R23)*(事故データ!$U$4:$U$364=AC$11))</f>
        <v>0</v>
      </c>
      <c r="AD23" s="358">
        <f>SUMPRODUCT((事故データ!$AT$4:$AT$364=$R23)*(事故データ!$U$4:$U$364=AD$11))</f>
        <v>0</v>
      </c>
      <c r="AE23" s="442">
        <f>SUMPRODUCT((事故データ!$AT$4:$AT$364=$R23)*(事故データ!$U$4:$U$364=AE$11))</f>
        <v>0</v>
      </c>
      <c r="AG23" s="298"/>
      <c r="AH23" s="298"/>
      <c r="AI23" s="298"/>
      <c r="AJ23" s="298"/>
      <c r="AK23" s="298"/>
      <c r="AL23" s="298"/>
    </row>
    <row r="24" spans="3:38">
      <c r="C24" s="352" t="str">
        <f>項目入力!U21</f>
        <v>柵・フェンス</v>
      </c>
      <c r="D24" s="699">
        <f>COUNTIF(事故データ!$AU$4:$AU$364,C24)</f>
        <v>3</v>
      </c>
      <c r="E24" s="358">
        <f>SUMPRODUCT((事故データ!$AU$4:$AU$364=$C24)*(事故データ!$U$4:$U$364=E$11))</f>
        <v>0</v>
      </c>
      <c r="F24" s="358">
        <f>SUMPRODUCT((事故データ!$AU$4:$AU$364=$C24)*(事故データ!$U$4:$U$364=F$11))</f>
        <v>1</v>
      </c>
      <c r="G24" s="358">
        <f>SUMPRODUCT((事故データ!$AU$4:$AU$364=$C24)*(事故データ!$U$4:$U$364=G$11))</f>
        <v>0</v>
      </c>
      <c r="H24" s="358">
        <f>SUMPRODUCT((事故データ!$AU$4:$AU$364=$C24)*(事故データ!$U$4:$U$364=H$11))</f>
        <v>2</v>
      </c>
      <c r="I24" s="358">
        <f>SUMPRODUCT((事故データ!$AU$4:$AU$364=$C24)*(事故データ!$U$4:$U$364=I$11))</f>
        <v>0</v>
      </c>
      <c r="J24" s="358">
        <f>SUMPRODUCT((事故データ!$AU$4:$AU$364=$C24)*(事故データ!$U$4:$U$364=J$11))</f>
        <v>0</v>
      </c>
      <c r="K24" s="358">
        <f>SUMPRODUCT((事故データ!$AU$4:$AU$364=$C24)*(事故データ!$U$4:$U$364=K$11))</f>
        <v>0</v>
      </c>
      <c r="L24" s="358">
        <f>SUMPRODUCT((事故データ!$AU$4:$AU$364=$C24)*(事故データ!$U$4:$U$364=L$11))</f>
        <v>0</v>
      </c>
      <c r="M24" s="358">
        <f>SUMPRODUCT((事故データ!$AU$4:$AU$364=$C24)*(事故データ!$U$4:$U$364=M$11))</f>
        <v>0</v>
      </c>
      <c r="N24" s="358">
        <f>SUMPRODUCT((事故データ!$AU$4:$AU$364=$C24)*(事故データ!$U$4:$U$364=N$11))</f>
        <v>0</v>
      </c>
      <c r="O24" s="358">
        <f>SUMPRODUCT((事故データ!$AU$4:$AU$364=$C24)*(事故データ!$U$4:$U$364=O$11))</f>
        <v>0</v>
      </c>
      <c r="P24" s="442">
        <f>SUMPRODUCT((事故データ!$AU$4:$AU$364=$C24)*(事故データ!$U$4:$U$364=P$11))</f>
        <v>0</v>
      </c>
      <c r="Q24" s="298"/>
      <c r="R24" s="594" t="str">
        <f>項目入力!AA21</f>
        <v>右側面後</v>
      </c>
      <c r="S24" s="356">
        <f t="shared" si="6"/>
        <v>0</v>
      </c>
      <c r="T24" s="700">
        <f>SUMPRODUCT((事故データ!$AT$4:$AT$364=$R24)*(事故データ!$U$4:$U$364=T$11))</f>
        <v>0</v>
      </c>
      <c r="U24" s="358">
        <f>SUMPRODUCT((事故データ!$AT$4:$AT$364=$R24)*(事故データ!$U$4:$U$364=U$11))</f>
        <v>0</v>
      </c>
      <c r="V24" s="358">
        <f>SUMPRODUCT((事故データ!$AT$4:$AT$364=$R24)*(事故データ!$U$4:$U$364=V$11))</f>
        <v>0</v>
      </c>
      <c r="W24" s="358">
        <f>SUMPRODUCT((事故データ!$AT$4:$AT$364=$R24)*(事故データ!$U$4:$U$364=W$11))</f>
        <v>0</v>
      </c>
      <c r="X24" s="358">
        <f>SUMPRODUCT((事故データ!$AT$4:$AT$364=$R24)*(事故データ!$U$4:$U$364=X$11))</f>
        <v>0</v>
      </c>
      <c r="Y24" s="358">
        <f>SUMPRODUCT((事故データ!$AT$4:$AT$364=$R24)*(事故データ!$U$4:$U$364=Y$11))</f>
        <v>0</v>
      </c>
      <c r="Z24" s="358">
        <f>SUMPRODUCT((事故データ!$AT$4:$AT$364=$R24)*(事故データ!$U$4:$U$364=Z$11))</f>
        <v>0</v>
      </c>
      <c r="AA24" s="358">
        <f>SUMPRODUCT((事故データ!$AT$4:$AT$364=$R24)*(事故データ!$U$4:$U$364=AA$11))</f>
        <v>0</v>
      </c>
      <c r="AB24" s="358">
        <f>SUMPRODUCT((事故データ!$AT$4:$AT$364=$R24)*(事故データ!$U$4:$U$364=AB$11))</f>
        <v>0</v>
      </c>
      <c r="AC24" s="358">
        <f>SUMPRODUCT((事故データ!$AT$4:$AT$364=$R24)*(事故データ!$U$4:$U$364=AC$11))</f>
        <v>0</v>
      </c>
      <c r="AD24" s="358">
        <f>SUMPRODUCT((事故データ!$AT$4:$AT$364=$R24)*(事故データ!$U$4:$U$364=AD$11))</f>
        <v>0</v>
      </c>
      <c r="AE24" s="442">
        <f>SUMPRODUCT((事故データ!$AT$4:$AT$364=$R24)*(事故データ!$U$4:$U$364=AE$11))</f>
        <v>0</v>
      </c>
      <c r="AG24" s="298"/>
      <c r="AH24" s="298"/>
      <c r="AI24" s="298"/>
      <c r="AJ24" s="298"/>
      <c r="AK24" s="298"/>
      <c r="AL24" s="298"/>
    </row>
    <row r="25" spans="3:38">
      <c r="C25" s="352" t="str">
        <f>項目入力!U22</f>
        <v>ポール</v>
      </c>
      <c r="D25" s="699">
        <f>COUNTIF(事故データ!$AU$4:$AU$364,C25)</f>
        <v>3</v>
      </c>
      <c r="E25" s="358">
        <f>SUMPRODUCT((事故データ!$AU$4:$AU$364=$C25)*(事故データ!$U$4:$U$364=E$11))</f>
        <v>0</v>
      </c>
      <c r="F25" s="358">
        <f>SUMPRODUCT((事故データ!$AU$4:$AU$364=$C25)*(事故データ!$U$4:$U$364=F$11))</f>
        <v>1</v>
      </c>
      <c r="G25" s="358">
        <f>SUMPRODUCT((事故データ!$AU$4:$AU$364=$C25)*(事故データ!$U$4:$U$364=G$11))</f>
        <v>0</v>
      </c>
      <c r="H25" s="358">
        <f>SUMPRODUCT((事故データ!$AU$4:$AU$364=$C25)*(事故データ!$U$4:$U$364=H$11))</f>
        <v>2</v>
      </c>
      <c r="I25" s="358">
        <f>SUMPRODUCT((事故データ!$AU$4:$AU$364=$C25)*(事故データ!$U$4:$U$364=I$11))</f>
        <v>0</v>
      </c>
      <c r="J25" s="358">
        <f>SUMPRODUCT((事故データ!$AU$4:$AU$364=$C25)*(事故データ!$U$4:$U$364=J$11))</f>
        <v>0</v>
      </c>
      <c r="K25" s="358">
        <f>SUMPRODUCT((事故データ!$AU$4:$AU$364=$C25)*(事故データ!$U$4:$U$364=K$11))</f>
        <v>0</v>
      </c>
      <c r="L25" s="358">
        <f>SUMPRODUCT((事故データ!$AU$4:$AU$364=$C25)*(事故データ!$U$4:$U$364=L$11))</f>
        <v>0</v>
      </c>
      <c r="M25" s="358">
        <f>SUMPRODUCT((事故データ!$AU$4:$AU$364=$C25)*(事故データ!$U$4:$U$364=M$11))</f>
        <v>0</v>
      </c>
      <c r="N25" s="358">
        <f>SUMPRODUCT((事故データ!$AU$4:$AU$364=$C25)*(事故データ!$U$4:$U$364=N$11))</f>
        <v>0</v>
      </c>
      <c r="O25" s="358">
        <f>SUMPRODUCT((事故データ!$AU$4:$AU$364=$C25)*(事故データ!$U$4:$U$364=O$11))</f>
        <v>0</v>
      </c>
      <c r="P25" s="442">
        <f>SUMPRODUCT((事故データ!$AU$4:$AU$364=$C25)*(事故データ!$U$4:$U$364=P$11))</f>
        <v>0</v>
      </c>
      <c r="Q25" s="298"/>
      <c r="R25" s="594" t="str">
        <f>項目入力!AA22</f>
        <v>上部箱中央</v>
      </c>
      <c r="S25" s="356">
        <f t="shared" si="6"/>
        <v>0</v>
      </c>
      <c r="T25" s="700">
        <f>SUMPRODUCT((事故データ!$AT$4:$AT$364=$R25)*(事故データ!$U$4:$U$364=T$11))</f>
        <v>0</v>
      </c>
      <c r="U25" s="358">
        <f>SUMPRODUCT((事故データ!$AT$4:$AT$364=$R25)*(事故データ!$U$4:$U$364=U$11))</f>
        <v>0</v>
      </c>
      <c r="V25" s="358">
        <f>SUMPRODUCT((事故データ!$AT$4:$AT$364=$R25)*(事故データ!$U$4:$U$364=V$11))</f>
        <v>0</v>
      </c>
      <c r="W25" s="358">
        <f>SUMPRODUCT((事故データ!$AT$4:$AT$364=$R25)*(事故データ!$U$4:$U$364=W$11))</f>
        <v>0</v>
      </c>
      <c r="X25" s="358">
        <f>SUMPRODUCT((事故データ!$AT$4:$AT$364=$R25)*(事故データ!$U$4:$U$364=X$11))</f>
        <v>0</v>
      </c>
      <c r="Y25" s="358">
        <f>SUMPRODUCT((事故データ!$AT$4:$AT$364=$R25)*(事故データ!$U$4:$U$364=Y$11))</f>
        <v>0</v>
      </c>
      <c r="Z25" s="358">
        <f>SUMPRODUCT((事故データ!$AT$4:$AT$364=$R25)*(事故データ!$U$4:$U$364=Z$11))</f>
        <v>0</v>
      </c>
      <c r="AA25" s="358">
        <f>SUMPRODUCT((事故データ!$AT$4:$AT$364=$R25)*(事故データ!$U$4:$U$364=AA$11))</f>
        <v>0</v>
      </c>
      <c r="AB25" s="358">
        <f>SUMPRODUCT((事故データ!$AT$4:$AT$364=$R25)*(事故データ!$U$4:$U$364=AB$11))</f>
        <v>0</v>
      </c>
      <c r="AC25" s="358">
        <f>SUMPRODUCT((事故データ!$AT$4:$AT$364=$R25)*(事故データ!$U$4:$U$364=AC$11))</f>
        <v>0</v>
      </c>
      <c r="AD25" s="358">
        <f>SUMPRODUCT((事故データ!$AT$4:$AT$364=$R25)*(事故データ!$U$4:$U$364=AD$11))</f>
        <v>0</v>
      </c>
      <c r="AE25" s="442">
        <f>SUMPRODUCT((事故データ!$AT$4:$AT$364=$R25)*(事故データ!$U$4:$U$364=AE$11))</f>
        <v>0</v>
      </c>
      <c r="AG25" s="298"/>
      <c r="AH25" s="298"/>
      <c r="AI25" s="298"/>
      <c r="AJ25" s="298"/>
      <c r="AK25" s="298"/>
      <c r="AL25" s="298"/>
    </row>
    <row r="26" spans="3:38">
      <c r="C26" s="352" t="str">
        <f>項目入力!U23</f>
        <v>縁石等道路設置物</v>
      </c>
      <c r="D26" s="699">
        <f>COUNTIF(事故データ!$AU$4:$AU$364,C26)</f>
        <v>1</v>
      </c>
      <c r="E26" s="358">
        <f>SUMPRODUCT((事故データ!$AU$4:$AU$364=$C26)*(事故データ!$U$4:$U$364=E$11))</f>
        <v>0</v>
      </c>
      <c r="F26" s="358">
        <f>SUMPRODUCT((事故データ!$AU$4:$AU$364=$C26)*(事故データ!$U$4:$U$364=F$11))</f>
        <v>1</v>
      </c>
      <c r="G26" s="358">
        <f>SUMPRODUCT((事故データ!$AU$4:$AU$364=$C26)*(事故データ!$U$4:$U$364=G$11))</f>
        <v>0</v>
      </c>
      <c r="H26" s="358">
        <f>SUMPRODUCT((事故データ!$AU$4:$AU$364=$C26)*(事故データ!$U$4:$U$364=H$11))</f>
        <v>0</v>
      </c>
      <c r="I26" s="358">
        <f>SUMPRODUCT((事故データ!$AU$4:$AU$364=$C26)*(事故データ!$U$4:$U$364=I$11))</f>
        <v>0</v>
      </c>
      <c r="J26" s="358">
        <f>SUMPRODUCT((事故データ!$AU$4:$AU$364=$C26)*(事故データ!$U$4:$U$364=J$11))</f>
        <v>0</v>
      </c>
      <c r="K26" s="358">
        <f>SUMPRODUCT((事故データ!$AU$4:$AU$364=$C26)*(事故データ!$U$4:$U$364=K$11))</f>
        <v>0</v>
      </c>
      <c r="L26" s="358">
        <f>SUMPRODUCT((事故データ!$AU$4:$AU$364=$C26)*(事故データ!$U$4:$U$364=L$11))</f>
        <v>0</v>
      </c>
      <c r="M26" s="358">
        <f>SUMPRODUCT((事故データ!$AU$4:$AU$364=$C26)*(事故データ!$U$4:$U$364=M$11))</f>
        <v>0</v>
      </c>
      <c r="N26" s="358">
        <f>SUMPRODUCT((事故データ!$AU$4:$AU$364=$C26)*(事故データ!$U$4:$U$364=N$11))</f>
        <v>0</v>
      </c>
      <c r="O26" s="358">
        <f>SUMPRODUCT((事故データ!$AU$4:$AU$364=$C26)*(事故データ!$U$4:$U$364=O$11))</f>
        <v>0</v>
      </c>
      <c r="P26" s="442">
        <f>SUMPRODUCT((事故データ!$AU$4:$AU$364=$C26)*(事故データ!$U$4:$U$364=P$11))</f>
        <v>0</v>
      </c>
      <c r="Q26" s="298"/>
      <c r="R26" s="594" t="str">
        <f>項目入力!AA23</f>
        <v>下部</v>
      </c>
      <c r="S26" s="356">
        <f t="shared" si="6"/>
        <v>0</v>
      </c>
      <c r="T26" s="700">
        <f>SUMPRODUCT((事故データ!$AT$4:$AT$364=$R26)*(事故データ!$U$4:$U$364=T$11))</f>
        <v>0</v>
      </c>
      <c r="U26" s="358">
        <f>SUMPRODUCT((事故データ!$AT$4:$AT$364=$R26)*(事故データ!$U$4:$U$364=U$11))</f>
        <v>0</v>
      </c>
      <c r="V26" s="358">
        <f>SUMPRODUCT((事故データ!$AT$4:$AT$364=$R26)*(事故データ!$U$4:$U$364=V$11))</f>
        <v>0</v>
      </c>
      <c r="W26" s="358">
        <f>SUMPRODUCT((事故データ!$AT$4:$AT$364=$R26)*(事故データ!$U$4:$U$364=W$11))</f>
        <v>0</v>
      </c>
      <c r="X26" s="358">
        <f>SUMPRODUCT((事故データ!$AT$4:$AT$364=$R26)*(事故データ!$U$4:$U$364=X$11))</f>
        <v>0</v>
      </c>
      <c r="Y26" s="358">
        <f>SUMPRODUCT((事故データ!$AT$4:$AT$364=$R26)*(事故データ!$U$4:$U$364=Y$11))</f>
        <v>0</v>
      </c>
      <c r="Z26" s="358">
        <f>SUMPRODUCT((事故データ!$AT$4:$AT$364=$R26)*(事故データ!$U$4:$U$364=Z$11))</f>
        <v>0</v>
      </c>
      <c r="AA26" s="358">
        <f>SUMPRODUCT((事故データ!$AT$4:$AT$364=$R26)*(事故データ!$U$4:$U$364=AA$11))</f>
        <v>0</v>
      </c>
      <c r="AB26" s="358">
        <f>SUMPRODUCT((事故データ!$AT$4:$AT$364=$R26)*(事故データ!$U$4:$U$364=AB$11))</f>
        <v>0</v>
      </c>
      <c r="AC26" s="358">
        <f>SUMPRODUCT((事故データ!$AT$4:$AT$364=$R26)*(事故データ!$U$4:$U$364=AC$11))</f>
        <v>0</v>
      </c>
      <c r="AD26" s="358">
        <f>SUMPRODUCT((事故データ!$AT$4:$AT$364=$R26)*(事故データ!$U$4:$U$364=AD$11))</f>
        <v>0</v>
      </c>
      <c r="AE26" s="442">
        <f>SUMPRODUCT((事故データ!$AT$4:$AT$364=$R26)*(事故データ!$U$4:$U$364=AE$11))</f>
        <v>0</v>
      </c>
      <c r="AG26" s="298"/>
      <c r="AH26" s="298" t="s">
        <v>1729</v>
      </c>
      <c r="AI26" s="306">
        <f>S26</f>
        <v>0</v>
      </c>
      <c r="AJ26" s="298"/>
      <c r="AK26" s="298"/>
      <c r="AL26" s="298"/>
    </row>
    <row r="27" spans="3:38">
      <c r="C27" s="352" t="str">
        <f>項目入力!U24</f>
        <v>花壇等低い設置物</v>
      </c>
      <c r="D27" s="699">
        <f>COUNTIF(事故データ!$AU$4:$AU$364,C27)</f>
        <v>0</v>
      </c>
      <c r="E27" s="358">
        <f>SUMPRODUCT((事故データ!$AU$4:$AU$364=$C27)*(事故データ!$U$4:$U$364=E$11))</f>
        <v>0</v>
      </c>
      <c r="F27" s="358">
        <f>SUMPRODUCT((事故データ!$AU$4:$AU$364=$C27)*(事故データ!$U$4:$U$364=F$11))</f>
        <v>0</v>
      </c>
      <c r="G27" s="358">
        <f>SUMPRODUCT((事故データ!$AU$4:$AU$364=$C27)*(事故データ!$U$4:$U$364=G$11))</f>
        <v>0</v>
      </c>
      <c r="H27" s="358">
        <f>SUMPRODUCT((事故データ!$AU$4:$AU$364=$C27)*(事故データ!$U$4:$U$364=H$11))</f>
        <v>0</v>
      </c>
      <c r="I27" s="358">
        <f>SUMPRODUCT((事故データ!$AU$4:$AU$364=$C27)*(事故データ!$U$4:$U$364=I$11))</f>
        <v>0</v>
      </c>
      <c r="J27" s="358">
        <f>SUMPRODUCT((事故データ!$AU$4:$AU$364=$C27)*(事故データ!$U$4:$U$364=J$11))</f>
        <v>0</v>
      </c>
      <c r="K27" s="358">
        <f>SUMPRODUCT((事故データ!$AU$4:$AU$364=$C27)*(事故データ!$U$4:$U$364=K$11))</f>
        <v>0</v>
      </c>
      <c r="L27" s="358">
        <f>SUMPRODUCT((事故データ!$AU$4:$AU$364=$C27)*(事故データ!$U$4:$U$364=L$11))</f>
        <v>0</v>
      </c>
      <c r="M27" s="358">
        <f>SUMPRODUCT((事故データ!$AU$4:$AU$364=$C27)*(事故データ!$U$4:$U$364=M$11))</f>
        <v>0</v>
      </c>
      <c r="N27" s="358">
        <f>SUMPRODUCT((事故データ!$AU$4:$AU$364=$C27)*(事故データ!$U$4:$U$364=N$11))</f>
        <v>0</v>
      </c>
      <c r="O27" s="358">
        <f>SUMPRODUCT((事故データ!$AU$4:$AU$364=$C27)*(事故データ!$U$4:$U$364=O$11))</f>
        <v>0</v>
      </c>
      <c r="P27" s="442">
        <f>SUMPRODUCT((事故データ!$AU$4:$AU$364=$C27)*(事故データ!$U$4:$U$364=P$11))</f>
        <v>0</v>
      </c>
      <c r="Q27" s="298"/>
      <c r="R27" s="594" t="str">
        <f>項目入力!AA24</f>
        <v>その他</v>
      </c>
      <c r="S27" s="356">
        <f t="shared" si="6"/>
        <v>0</v>
      </c>
      <c r="T27" s="700">
        <f>SUMPRODUCT((事故データ!$AT$4:$AT$364=$R27)*(事故データ!$U$4:$U$364=T$11))</f>
        <v>0</v>
      </c>
      <c r="U27" s="358">
        <f>SUMPRODUCT((事故データ!$AT$4:$AT$364=$R27)*(事故データ!$U$4:$U$364=U$11))</f>
        <v>0</v>
      </c>
      <c r="V27" s="358">
        <f>SUMPRODUCT((事故データ!$AT$4:$AT$364=$R27)*(事故データ!$U$4:$U$364=V$11))</f>
        <v>0</v>
      </c>
      <c r="W27" s="358">
        <f>SUMPRODUCT((事故データ!$AT$4:$AT$364=$R27)*(事故データ!$U$4:$U$364=W$11))</f>
        <v>0</v>
      </c>
      <c r="X27" s="358">
        <f>SUMPRODUCT((事故データ!$AT$4:$AT$364=$R27)*(事故データ!$U$4:$U$364=X$11))</f>
        <v>0</v>
      </c>
      <c r="Y27" s="358">
        <f>SUMPRODUCT((事故データ!$AT$4:$AT$364=$R27)*(事故データ!$U$4:$U$364=Y$11))</f>
        <v>0</v>
      </c>
      <c r="Z27" s="358">
        <f>SUMPRODUCT((事故データ!$AT$4:$AT$364=$R27)*(事故データ!$U$4:$U$364=Z$11))</f>
        <v>0</v>
      </c>
      <c r="AA27" s="358">
        <f>SUMPRODUCT((事故データ!$AT$4:$AT$364=$R27)*(事故データ!$U$4:$U$364=AA$11))</f>
        <v>0</v>
      </c>
      <c r="AB27" s="358">
        <f>SUMPRODUCT((事故データ!$AT$4:$AT$364=$R27)*(事故データ!$U$4:$U$364=AB$11))</f>
        <v>0</v>
      </c>
      <c r="AC27" s="358">
        <f>SUMPRODUCT((事故データ!$AT$4:$AT$364=$R27)*(事故データ!$U$4:$U$364=AC$11))</f>
        <v>0</v>
      </c>
      <c r="AD27" s="358">
        <f>SUMPRODUCT((事故データ!$AT$4:$AT$364=$R27)*(事故データ!$U$4:$U$364=AD$11))</f>
        <v>0</v>
      </c>
      <c r="AE27" s="442">
        <f>SUMPRODUCT((事故データ!$AT$4:$AT$364=$R27)*(事故データ!$U$4:$U$364=AE$11))</f>
        <v>0</v>
      </c>
      <c r="AG27" s="298"/>
      <c r="AH27" s="298"/>
      <c r="AI27" s="298"/>
      <c r="AJ27" s="298"/>
      <c r="AK27" s="298"/>
      <c r="AL27" s="298"/>
    </row>
    <row r="28" spans="3:38">
      <c r="C28" s="352" t="str">
        <f>項目入力!U25</f>
        <v>屋根.軒.庇等高所設置物</v>
      </c>
      <c r="D28" s="699">
        <f>COUNTIF(事故データ!$AU$4:$AU$364,C28)</f>
        <v>6</v>
      </c>
      <c r="E28" s="358">
        <f>SUMPRODUCT((事故データ!$AU$4:$AU$364=$C28)*(事故データ!$U$4:$U$364=E$11))</f>
        <v>0</v>
      </c>
      <c r="F28" s="358">
        <f>SUMPRODUCT((事故データ!$AU$4:$AU$364=$C28)*(事故データ!$U$4:$U$364=F$11))</f>
        <v>2</v>
      </c>
      <c r="G28" s="358">
        <f>SUMPRODUCT((事故データ!$AU$4:$AU$364=$C28)*(事故データ!$U$4:$U$364=G$11))</f>
        <v>0</v>
      </c>
      <c r="H28" s="358">
        <f>SUMPRODUCT((事故データ!$AU$4:$AU$364=$C28)*(事故データ!$U$4:$U$364=H$11))</f>
        <v>3</v>
      </c>
      <c r="I28" s="358">
        <f>SUMPRODUCT((事故データ!$AU$4:$AU$364=$C28)*(事故データ!$U$4:$U$364=I$11))</f>
        <v>0</v>
      </c>
      <c r="J28" s="358">
        <f>SUMPRODUCT((事故データ!$AU$4:$AU$364=$C28)*(事故データ!$U$4:$U$364=J$11))</f>
        <v>0</v>
      </c>
      <c r="K28" s="358">
        <f>SUMPRODUCT((事故データ!$AU$4:$AU$364=$C28)*(事故データ!$U$4:$U$364=K$11))</f>
        <v>0</v>
      </c>
      <c r="L28" s="358">
        <f>SUMPRODUCT((事故データ!$AU$4:$AU$364=$C28)*(事故データ!$U$4:$U$364=L$11))</f>
        <v>1</v>
      </c>
      <c r="M28" s="358">
        <f>SUMPRODUCT((事故データ!$AU$4:$AU$364=$C28)*(事故データ!$U$4:$U$364=M$11))</f>
        <v>0</v>
      </c>
      <c r="N28" s="358">
        <f>SUMPRODUCT((事故データ!$AU$4:$AU$364=$C28)*(事故データ!$U$4:$U$364=N$11))</f>
        <v>0</v>
      </c>
      <c r="O28" s="358">
        <f>SUMPRODUCT((事故データ!$AU$4:$AU$364=$C28)*(事故データ!$U$4:$U$364=O$11))</f>
        <v>0</v>
      </c>
      <c r="P28" s="442">
        <f>SUMPRODUCT((事故データ!$AU$4:$AU$364=$C28)*(事故データ!$U$4:$U$364=P$11))</f>
        <v>0</v>
      </c>
      <c r="Q28" s="298"/>
      <c r="R28" s="611" t="str">
        <f>項目入力!AA25</f>
        <v>不明</v>
      </c>
      <c r="S28" s="369">
        <f t="shared" ref="S28" si="7">SUM(T28:AE28)</f>
        <v>0</v>
      </c>
      <c r="T28" s="701">
        <f>SUMPRODUCT((事故データ!$AT$4:$AT$364=$R28)*(事故データ!$U$4:$U$364=T$11))</f>
        <v>0</v>
      </c>
      <c r="U28" s="371">
        <f>SUMPRODUCT((事故データ!$AT$4:$AT$364=$R28)*(事故データ!$U$4:$U$364=U$11))</f>
        <v>0</v>
      </c>
      <c r="V28" s="371">
        <f>SUMPRODUCT((事故データ!$AT$4:$AT$364=$R28)*(事故データ!$U$4:$U$364=V$11))</f>
        <v>0</v>
      </c>
      <c r="W28" s="371">
        <f>SUMPRODUCT((事故データ!$AT$4:$AT$364=$R28)*(事故データ!$U$4:$U$364=W$11))</f>
        <v>0</v>
      </c>
      <c r="X28" s="371">
        <f>SUMPRODUCT((事故データ!$AT$4:$AT$364=$R28)*(事故データ!$U$4:$U$364=X$11))</f>
        <v>0</v>
      </c>
      <c r="Y28" s="371">
        <f>SUMPRODUCT((事故データ!$AT$4:$AT$364=$R28)*(事故データ!$U$4:$U$364=Y$11))</f>
        <v>0</v>
      </c>
      <c r="Z28" s="371">
        <f>SUMPRODUCT((事故データ!$AT$4:$AT$364=$R28)*(事故データ!$U$4:$U$364=Z$11))</f>
        <v>0</v>
      </c>
      <c r="AA28" s="371">
        <f>SUMPRODUCT((事故データ!$AT$4:$AT$364=$R28)*(事故データ!$U$4:$U$364=AA$11))</f>
        <v>0</v>
      </c>
      <c r="AB28" s="371">
        <f>SUMPRODUCT((事故データ!$AT$4:$AT$364=$R28)*(事故データ!$U$4:$U$364=AB$11))</f>
        <v>0</v>
      </c>
      <c r="AC28" s="371">
        <f>SUMPRODUCT((事故データ!$AT$4:$AT$364=$R28)*(事故データ!$U$4:$U$364=AC$11))</f>
        <v>0</v>
      </c>
      <c r="AD28" s="371">
        <f>SUMPRODUCT((事故データ!$AT$4:$AT$364=$R28)*(事故データ!$U$4:$U$364=AD$11))</f>
        <v>0</v>
      </c>
      <c r="AE28" s="443">
        <f>SUMPRODUCT((事故データ!$AT$4:$AT$364=$R28)*(事故データ!$U$4:$U$364=AE$11))</f>
        <v>0</v>
      </c>
      <c r="AG28" s="298"/>
      <c r="AH28" s="309" t="str">
        <f>R27</f>
        <v>その他</v>
      </c>
      <c r="AI28" s="306">
        <f>S27</f>
        <v>0</v>
      </c>
      <c r="AJ28" s="298"/>
      <c r="AK28" s="298"/>
      <c r="AL28" s="298"/>
    </row>
    <row r="29" spans="3:38">
      <c r="C29" s="352" t="str">
        <f>項目入力!U26</f>
        <v>街路樹等高所物</v>
      </c>
      <c r="D29" s="699">
        <f>COUNTIF(事故データ!$AU$4:$AU$364,C29)</f>
        <v>0</v>
      </c>
      <c r="E29" s="358">
        <f>SUMPRODUCT((事故データ!$AU$4:$AU$364=$C29)*(事故データ!$U$4:$U$364=E$11))</f>
        <v>0</v>
      </c>
      <c r="F29" s="358">
        <f>SUMPRODUCT((事故データ!$AU$4:$AU$364=$C29)*(事故データ!$U$4:$U$364=F$11))</f>
        <v>0</v>
      </c>
      <c r="G29" s="358">
        <f>SUMPRODUCT((事故データ!$AU$4:$AU$364=$C29)*(事故データ!$U$4:$U$364=G$11))</f>
        <v>0</v>
      </c>
      <c r="H29" s="358">
        <f>SUMPRODUCT((事故データ!$AU$4:$AU$364=$C29)*(事故データ!$U$4:$U$364=H$11))</f>
        <v>0</v>
      </c>
      <c r="I29" s="358">
        <f>SUMPRODUCT((事故データ!$AU$4:$AU$364=$C29)*(事故データ!$U$4:$U$364=I$11))</f>
        <v>0</v>
      </c>
      <c r="J29" s="358">
        <f>SUMPRODUCT((事故データ!$AU$4:$AU$364=$C29)*(事故データ!$U$4:$U$364=J$11))</f>
        <v>0</v>
      </c>
      <c r="K29" s="358">
        <f>SUMPRODUCT((事故データ!$AU$4:$AU$364=$C29)*(事故データ!$U$4:$U$364=K$11))</f>
        <v>0</v>
      </c>
      <c r="L29" s="358">
        <f>SUMPRODUCT((事故データ!$AU$4:$AU$364=$C29)*(事故データ!$U$4:$U$364=L$11))</f>
        <v>0</v>
      </c>
      <c r="M29" s="358">
        <f>SUMPRODUCT((事故データ!$AU$4:$AU$364=$C29)*(事故データ!$U$4:$U$364=M$11))</f>
        <v>0</v>
      </c>
      <c r="N29" s="358">
        <f>SUMPRODUCT((事故データ!$AU$4:$AU$364=$C29)*(事故データ!$U$4:$U$364=N$11))</f>
        <v>0</v>
      </c>
      <c r="O29" s="358">
        <f>SUMPRODUCT((事故データ!$AU$4:$AU$364=$C29)*(事故データ!$U$4:$U$364=O$11))</f>
        <v>0</v>
      </c>
      <c r="P29" s="442">
        <f>SUMPRODUCT((事故データ!$AU$4:$AU$364=$C29)*(事故データ!$U$4:$U$364=P$11))</f>
        <v>0</v>
      </c>
      <c r="Q29" s="298"/>
      <c r="R29" s="702"/>
      <c r="S29" s="703"/>
      <c r="T29" s="703"/>
      <c r="U29" s="703"/>
      <c r="V29" s="703"/>
      <c r="W29" s="703"/>
      <c r="X29" s="703"/>
      <c r="Y29" s="703"/>
      <c r="Z29" s="703"/>
      <c r="AA29" s="703"/>
      <c r="AB29" s="703"/>
      <c r="AC29" s="703"/>
      <c r="AD29" s="703"/>
      <c r="AE29" s="703"/>
    </row>
    <row r="30" spans="3:38">
      <c r="C30" s="352" t="str">
        <f>項目入力!U27</f>
        <v>ボックス等設置物</v>
      </c>
      <c r="D30" s="699">
        <f>COUNTIF(事故データ!$AU$4:$AU$364,C30)</f>
        <v>0</v>
      </c>
      <c r="E30" s="358">
        <f>SUMPRODUCT((事故データ!$AU$4:$AU$364=$C30)*(事故データ!$U$4:$U$364=E$11))</f>
        <v>0</v>
      </c>
      <c r="F30" s="358">
        <f>SUMPRODUCT((事故データ!$AU$4:$AU$364=$C30)*(事故データ!$U$4:$U$364=F$11))</f>
        <v>0</v>
      </c>
      <c r="G30" s="358">
        <f>SUMPRODUCT((事故データ!$AU$4:$AU$364=$C30)*(事故データ!$U$4:$U$364=G$11))</f>
        <v>0</v>
      </c>
      <c r="H30" s="358">
        <f>SUMPRODUCT((事故データ!$AU$4:$AU$364=$C30)*(事故データ!$U$4:$U$364=H$11))</f>
        <v>0</v>
      </c>
      <c r="I30" s="358">
        <f>SUMPRODUCT((事故データ!$AU$4:$AU$364=$C30)*(事故データ!$U$4:$U$364=I$11))</f>
        <v>0</v>
      </c>
      <c r="J30" s="358">
        <f>SUMPRODUCT((事故データ!$AU$4:$AU$364=$C30)*(事故データ!$U$4:$U$364=J$11))</f>
        <v>0</v>
      </c>
      <c r="K30" s="358">
        <f>SUMPRODUCT((事故データ!$AU$4:$AU$364=$C30)*(事故データ!$U$4:$U$364=K$11))</f>
        <v>0</v>
      </c>
      <c r="L30" s="358">
        <f>SUMPRODUCT((事故データ!$AU$4:$AU$364=$C30)*(事故データ!$U$4:$U$364=L$11))</f>
        <v>0</v>
      </c>
      <c r="M30" s="358">
        <f>SUMPRODUCT((事故データ!$AU$4:$AU$364=$C30)*(事故データ!$U$4:$U$364=M$11))</f>
        <v>0</v>
      </c>
      <c r="N30" s="358">
        <f>SUMPRODUCT((事故データ!$AU$4:$AU$364=$C30)*(事故データ!$U$4:$U$364=N$11))</f>
        <v>0</v>
      </c>
      <c r="O30" s="358">
        <f>SUMPRODUCT((事故データ!$AU$4:$AU$364=$C30)*(事故データ!$U$4:$U$364=O$11))</f>
        <v>0</v>
      </c>
      <c r="P30" s="442">
        <f>SUMPRODUCT((事故データ!$AU$4:$AU$364=$C30)*(事故データ!$U$4:$U$364=P$11))</f>
        <v>0</v>
      </c>
      <c r="Q30" s="298"/>
      <c r="R30" s="298"/>
      <c r="S30" s="306"/>
      <c r="T30" s="306"/>
      <c r="U30" s="306"/>
      <c r="V30" s="306"/>
      <c r="W30" s="306"/>
      <c r="X30" s="306"/>
      <c r="Y30" s="306"/>
      <c r="Z30" s="306"/>
      <c r="AA30" s="306"/>
      <c r="AB30" s="306"/>
      <c r="AC30" s="306"/>
      <c r="AD30" s="306"/>
      <c r="AE30" s="306"/>
    </row>
    <row r="31" spans="3:38">
      <c r="C31" s="352" t="str">
        <f>項目入力!U28</f>
        <v>フォークリフト</v>
      </c>
      <c r="D31" s="699">
        <f>COUNTIF(事故データ!$AU$4:$AU$364,C31)</f>
        <v>0</v>
      </c>
      <c r="E31" s="358">
        <f>SUMPRODUCT((事故データ!$AU$4:$AU$364=$C31)*(事故データ!$U$4:$U$364=E$11))</f>
        <v>0</v>
      </c>
      <c r="F31" s="358">
        <f>SUMPRODUCT((事故データ!$AU$4:$AU$364=$C31)*(事故データ!$U$4:$U$364=F$11))</f>
        <v>0</v>
      </c>
      <c r="G31" s="358">
        <f>SUMPRODUCT((事故データ!$AU$4:$AU$364=$C31)*(事故データ!$U$4:$U$364=G$11))</f>
        <v>0</v>
      </c>
      <c r="H31" s="358">
        <f>SUMPRODUCT((事故データ!$AU$4:$AU$364=$C31)*(事故データ!$U$4:$U$364=H$11))</f>
        <v>0</v>
      </c>
      <c r="I31" s="358">
        <f>SUMPRODUCT((事故データ!$AU$4:$AU$364=$C31)*(事故データ!$U$4:$U$364=I$11))</f>
        <v>0</v>
      </c>
      <c r="J31" s="358">
        <f>SUMPRODUCT((事故データ!$AU$4:$AU$364=$C31)*(事故データ!$U$4:$U$364=J$11))</f>
        <v>0</v>
      </c>
      <c r="K31" s="358">
        <f>SUMPRODUCT((事故データ!$AU$4:$AU$364=$C31)*(事故データ!$U$4:$U$364=K$11))</f>
        <v>0</v>
      </c>
      <c r="L31" s="358">
        <f>SUMPRODUCT((事故データ!$AU$4:$AU$364=$C31)*(事故データ!$U$4:$U$364=L$11))</f>
        <v>0</v>
      </c>
      <c r="M31" s="358">
        <f>SUMPRODUCT((事故データ!$AU$4:$AU$364=$C31)*(事故データ!$U$4:$U$364=M$11))</f>
        <v>0</v>
      </c>
      <c r="N31" s="358">
        <f>SUMPRODUCT((事故データ!$AU$4:$AU$364=$C31)*(事故データ!$U$4:$U$364=N$11))</f>
        <v>0</v>
      </c>
      <c r="O31" s="358">
        <f>SUMPRODUCT((事故データ!$AU$4:$AU$364=$C31)*(事故データ!$U$4:$U$364=O$11))</f>
        <v>0</v>
      </c>
      <c r="P31" s="442">
        <f>SUMPRODUCT((事故データ!$AU$4:$AU$364=$C31)*(事故データ!$U$4:$U$364=P$11))</f>
        <v>0</v>
      </c>
      <c r="Q31" s="298"/>
    </row>
    <row r="32" spans="3:38">
      <c r="C32" s="352" t="str">
        <f>項目入力!U29</f>
        <v>飛散飛来・倒壊物等</v>
      </c>
      <c r="D32" s="699">
        <f>COUNTIF(事故データ!$AU$4:$AU$364,C32)</f>
        <v>0</v>
      </c>
      <c r="E32" s="358">
        <f>SUMPRODUCT((事故データ!$AU$4:$AU$364=$C32)*(事故データ!$U$4:$U$364=E$11))</f>
        <v>0</v>
      </c>
      <c r="F32" s="358">
        <f>SUMPRODUCT((事故データ!$AU$4:$AU$364=$C32)*(事故データ!$U$4:$U$364=F$11))</f>
        <v>0</v>
      </c>
      <c r="G32" s="358">
        <f>SUMPRODUCT((事故データ!$AU$4:$AU$364=$C32)*(事故データ!$U$4:$U$364=G$11))</f>
        <v>0</v>
      </c>
      <c r="H32" s="358">
        <f>SUMPRODUCT((事故データ!$AU$4:$AU$364=$C32)*(事故データ!$U$4:$U$364=H$11))</f>
        <v>0</v>
      </c>
      <c r="I32" s="358">
        <f>SUMPRODUCT((事故データ!$AU$4:$AU$364=$C32)*(事故データ!$U$4:$U$364=I$11))</f>
        <v>0</v>
      </c>
      <c r="J32" s="358">
        <f>SUMPRODUCT((事故データ!$AU$4:$AU$364=$C32)*(事故データ!$U$4:$U$364=J$11))</f>
        <v>0</v>
      </c>
      <c r="K32" s="358">
        <f>SUMPRODUCT((事故データ!$AU$4:$AU$364=$C32)*(事故データ!$U$4:$U$364=K$11))</f>
        <v>0</v>
      </c>
      <c r="L32" s="358">
        <f>SUMPRODUCT((事故データ!$AU$4:$AU$364=$C32)*(事故データ!$U$4:$U$364=L$11))</f>
        <v>0</v>
      </c>
      <c r="M32" s="358">
        <f>SUMPRODUCT((事故データ!$AU$4:$AU$364=$C32)*(事故データ!$U$4:$U$364=M$11))</f>
        <v>0</v>
      </c>
      <c r="N32" s="358">
        <f>SUMPRODUCT((事故データ!$AU$4:$AU$364=$C32)*(事故データ!$U$4:$U$364=N$11))</f>
        <v>0</v>
      </c>
      <c r="O32" s="358">
        <f>SUMPRODUCT((事故データ!$AU$4:$AU$364=$C32)*(事故データ!$U$4:$U$364=O$11))</f>
        <v>0</v>
      </c>
      <c r="P32" s="442">
        <f>SUMPRODUCT((事故データ!$AU$4:$AU$364=$C32)*(事故データ!$U$4:$U$364=P$11))</f>
        <v>0</v>
      </c>
      <c r="Q32" s="298"/>
    </row>
    <row r="33" spans="1:38">
      <c r="C33" s="352" t="str">
        <f>項目入力!U30</f>
        <v>不明</v>
      </c>
      <c r="D33" s="699">
        <f>COUNTIF(事故データ!$AU$4:$AU$364,C33)</f>
        <v>0</v>
      </c>
      <c r="E33" s="358">
        <f>SUMPRODUCT((事故データ!$AU$4:$AU$364=$C33)*(事故データ!$U$4:$U$364=E$11))</f>
        <v>0</v>
      </c>
      <c r="F33" s="358">
        <f>SUMPRODUCT((事故データ!$AU$4:$AU$364=$C33)*(事故データ!$U$4:$U$364=F$11))</f>
        <v>0</v>
      </c>
      <c r="G33" s="358">
        <f>SUMPRODUCT((事故データ!$AU$4:$AU$364=$C33)*(事故データ!$U$4:$U$364=G$11))</f>
        <v>0</v>
      </c>
      <c r="H33" s="358">
        <f>SUMPRODUCT((事故データ!$AU$4:$AU$364=$C33)*(事故データ!$U$4:$U$364=H$11))</f>
        <v>0</v>
      </c>
      <c r="I33" s="358">
        <f>SUMPRODUCT((事故データ!$AU$4:$AU$364=$C33)*(事故データ!$U$4:$U$364=I$11))</f>
        <v>0</v>
      </c>
      <c r="J33" s="358">
        <f>SUMPRODUCT((事故データ!$AU$4:$AU$364=$C33)*(事故データ!$U$4:$U$364=J$11))</f>
        <v>0</v>
      </c>
      <c r="K33" s="358">
        <f>SUMPRODUCT((事故データ!$AU$4:$AU$364=$C33)*(事故データ!$U$4:$U$364=K$11))</f>
        <v>0</v>
      </c>
      <c r="L33" s="358">
        <f>SUMPRODUCT((事故データ!$AU$4:$AU$364=$C33)*(事故データ!$U$4:$U$364=L$11))</f>
        <v>0</v>
      </c>
      <c r="M33" s="358">
        <f>SUMPRODUCT((事故データ!$AU$4:$AU$364=$C33)*(事故データ!$U$4:$U$364=M$11))</f>
        <v>0</v>
      </c>
      <c r="N33" s="358">
        <f>SUMPRODUCT((事故データ!$AU$4:$AU$364=$C33)*(事故データ!$U$4:$U$364=N$11))</f>
        <v>0</v>
      </c>
      <c r="O33" s="358">
        <f>SUMPRODUCT((事故データ!$AU$4:$AU$364=$C33)*(事故データ!$U$4:$U$364=O$11))</f>
        <v>0</v>
      </c>
      <c r="P33" s="442">
        <f>SUMPRODUCT((事故データ!$AU$4:$AU$364=$C33)*(事故データ!$U$4:$U$364=P$11))</f>
        <v>0</v>
      </c>
      <c r="Q33" s="298"/>
    </row>
    <row r="34" spans="1:38">
      <c r="C34" s="365" t="str">
        <f>項目入力!U31</f>
        <v>その他</v>
      </c>
      <c r="D34" s="704">
        <f>COUNTIF(事故データ!$AU$4:$AU$364,C34)</f>
        <v>0</v>
      </c>
      <c r="E34" s="371">
        <f>SUMPRODUCT((事故データ!$AU$4:$AU$364=$C34)*(事故データ!$U$4:$U$364=E$11))</f>
        <v>0</v>
      </c>
      <c r="F34" s="371">
        <f>SUMPRODUCT((事故データ!$AU$4:$AU$364=$C34)*(事故データ!$U$4:$U$364=F$11))</f>
        <v>0</v>
      </c>
      <c r="G34" s="371">
        <f>SUMPRODUCT((事故データ!$AU$4:$AU$364=$C34)*(事故データ!$U$4:$U$364=G$11))</f>
        <v>0</v>
      </c>
      <c r="H34" s="371">
        <f>SUMPRODUCT((事故データ!$AU$4:$AU$364=$C34)*(事故データ!$U$4:$U$364=H$11))</f>
        <v>0</v>
      </c>
      <c r="I34" s="371">
        <f>SUMPRODUCT((事故データ!$AU$4:$AU$364=$C34)*(事故データ!$U$4:$U$364=I$11))</f>
        <v>0</v>
      </c>
      <c r="J34" s="371">
        <f>SUMPRODUCT((事故データ!$AU$4:$AU$364=$C34)*(事故データ!$U$4:$U$364=J$11))</f>
        <v>0</v>
      </c>
      <c r="K34" s="371">
        <f>SUMPRODUCT((事故データ!$AU$4:$AU$364=$C34)*(事故データ!$U$4:$U$364=K$11))</f>
        <v>0</v>
      </c>
      <c r="L34" s="371">
        <f>SUMPRODUCT((事故データ!$AU$4:$AU$364=$C34)*(事故データ!$U$4:$U$364=L$11))</f>
        <v>0</v>
      </c>
      <c r="M34" s="371">
        <f>SUMPRODUCT((事故データ!$AU$4:$AU$364=$C34)*(事故データ!$U$4:$U$364=M$11))</f>
        <v>0</v>
      </c>
      <c r="N34" s="371">
        <f>SUMPRODUCT((事故データ!$AU$4:$AU$364=$C34)*(事故データ!$U$4:$U$364=N$11))</f>
        <v>0</v>
      </c>
      <c r="O34" s="371">
        <f>SUMPRODUCT((事故データ!$AU$4:$AU$364=$C34)*(事故データ!$U$4:$U$364=O$11))</f>
        <v>0</v>
      </c>
      <c r="P34" s="443">
        <f>SUMPRODUCT((事故データ!$AU$4:$AU$364=$C34)*(事故データ!$U$4:$U$364=P$11))</f>
        <v>0</v>
      </c>
      <c r="Q34" s="298"/>
    </row>
    <row r="35" spans="1:38">
      <c r="C35" s="499"/>
      <c r="D35" s="705"/>
      <c r="E35" s="306"/>
      <c r="F35" s="306"/>
      <c r="G35" s="306"/>
      <c r="H35" s="306"/>
      <c r="I35" s="306"/>
      <c r="J35" s="306"/>
      <c r="K35" s="306"/>
      <c r="L35" s="306"/>
      <c r="M35" s="306"/>
      <c r="N35" s="306"/>
      <c r="O35" s="306"/>
      <c r="P35" s="306"/>
      <c r="Q35" s="298"/>
    </row>
    <row r="36" spans="1:38">
      <c r="C36" s="499"/>
      <c r="D36" s="705"/>
      <c r="E36" s="306"/>
      <c r="F36" s="306"/>
      <c r="G36" s="306"/>
      <c r="H36" s="306"/>
      <c r="I36" s="306"/>
      <c r="J36" s="306"/>
      <c r="K36" s="306"/>
      <c r="L36" s="306"/>
      <c r="M36" s="306"/>
      <c r="N36" s="306"/>
      <c r="O36" s="306"/>
      <c r="P36" s="306"/>
      <c r="Q36" s="298"/>
    </row>
    <row r="37" spans="1:38">
      <c r="A37" s="325" t="s">
        <v>372</v>
      </c>
      <c r="C37" s="437"/>
      <c r="D37" s="437"/>
      <c r="E37" s="438"/>
      <c r="F37" s="438"/>
      <c r="G37" s="438"/>
      <c r="H37" s="438"/>
      <c r="I37" s="438"/>
      <c r="J37" s="438"/>
      <c r="K37" s="438"/>
      <c r="L37" s="438"/>
      <c r="M37" s="438"/>
      <c r="N37" s="438"/>
      <c r="O37" s="438"/>
      <c r="P37" s="438"/>
    </row>
    <row r="38" spans="1:38" ht="17.45" customHeight="1">
      <c r="C38" s="437"/>
      <c r="D38" s="437"/>
      <c r="E38" s="438"/>
      <c r="F38" s="438"/>
      <c r="G38" s="438"/>
      <c r="H38" s="438"/>
      <c r="I38" s="438"/>
      <c r="J38" s="438"/>
      <c r="K38" s="438"/>
      <c r="L38" s="438"/>
      <c r="M38" s="438"/>
      <c r="N38" s="438"/>
      <c r="O38" s="438"/>
      <c r="P38" s="438"/>
    </row>
    <row r="39" spans="1:38">
      <c r="B39" s="1130">
        <v>2</v>
      </c>
      <c r="C39" s="298" t="s">
        <v>332</v>
      </c>
      <c r="D39" s="298"/>
      <c r="E39" s="298"/>
      <c r="F39" s="298"/>
      <c r="G39" s="298"/>
      <c r="H39" s="298"/>
      <c r="I39" s="298"/>
      <c r="J39" s="298"/>
      <c r="K39" s="298"/>
      <c r="L39" s="298"/>
      <c r="M39" s="298"/>
      <c r="N39" s="298"/>
      <c r="O39" s="298"/>
      <c r="P39" s="298"/>
      <c r="Q39" s="298"/>
      <c r="R39" s="298" t="s">
        <v>333</v>
      </c>
      <c r="S39" s="298"/>
      <c r="T39" s="298"/>
      <c r="U39" s="298"/>
      <c r="V39" s="298"/>
      <c r="W39" s="298"/>
      <c r="X39" s="298"/>
      <c r="Y39" s="298"/>
      <c r="Z39" s="298"/>
      <c r="AA39" s="298"/>
    </row>
    <row r="40" spans="1:38" ht="58.9" customHeight="1">
      <c r="C40" s="546" t="s">
        <v>334</v>
      </c>
      <c r="D40" s="690" t="s">
        <v>324</v>
      </c>
      <c r="E40" s="945" t="str">
        <f>E11</f>
        <v>1t</v>
      </c>
      <c r="F40" s="945" t="str">
        <f t="shared" ref="F40:J40" si="8">F11</f>
        <v>2t</v>
      </c>
      <c r="G40" s="945" t="str">
        <f t="shared" si="8"/>
        <v>3t</v>
      </c>
      <c r="H40" s="945" t="str">
        <f t="shared" si="8"/>
        <v>4t</v>
      </c>
      <c r="I40" s="945" t="str">
        <f t="shared" si="8"/>
        <v>5t</v>
      </c>
      <c r="J40" s="945" t="str">
        <f t="shared" si="8"/>
        <v>7t</v>
      </c>
      <c r="K40" s="945" t="str">
        <f t="shared" ref="K40:P40" si="9">K11</f>
        <v>8t</v>
      </c>
      <c r="L40" s="945" t="str">
        <f t="shared" si="9"/>
        <v>中型</v>
      </c>
      <c r="M40" s="945" t="str">
        <f t="shared" si="9"/>
        <v>大型</v>
      </c>
      <c r="N40" s="551" t="str">
        <f t="shared" si="9"/>
        <v>乗用車</v>
      </c>
      <c r="O40" s="551" t="str">
        <f t="shared" si="9"/>
        <v>軽自動車</v>
      </c>
      <c r="P40" s="552" t="str">
        <f t="shared" si="9"/>
        <v>その他</v>
      </c>
      <c r="Q40" s="298"/>
      <c r="R40" s="546" t="s">
        <v>334</v>
      </c>
      <c r="S40" s="340" t="s">
        <v>324</v>
      </c>
      <c r="T40" s="479" t="str">
        <f>T11</f>
        <v>1t</v>
      </c>
      <c r="U40" s="945" t="str">
        <f t="shared" ref="U40:Y40" si="10">U11</f>
        <v>2t</v>
      </c>
      <c r="V40" s="945" t="str">
        <f t="shared" si="10"/>
        <v>3t</v>
      </c>
      <c r="W40" s="945" t="str">
        <f t="shared" si="10"/>
        <v>4t</v>
      </c>
      <c r="X40" s="945" t="str">
        <f t="shared" si="10"/>
        <v>5t</v>
      </c>
      <c r="Y40" s="945" t="str">
        <f t="shared" si="10"/>
        <v>7t</v>
      </c>
      <c r="Z40" s="945" t="str">
        <f t="shared" ref="Z40:AE40" si="11">Z11</f>
        <v>8t</v>
      </c>
      <c r="AA40" s="945" t="str">
        <f t="shared" si="11"/>
        <v>中型</v>
      </c>
      <c r="AB40" s="945" t="str">
        <f t="shared" si="11"/>
        <v>大型</v>
      </c>
      <c r="AC40" s="945" t="str">
        <f t="shared" si="11"/>
        <v>乗用車</v>
      </c>
      <c r="AD40" s="945" t="str">
        <f t="shared" si="11"/>
        <v>軽自動車</v>
      </c>
      <c r="AE40" s="946" t="str">
        <f t="shared" si="11"/>
        <v>その他</v>
      </c>
    </row>
    <row r="41" spans="1:38" ht="21.4" customHeight="1">
      <c r="C41" s="545" t="s">
        <v>326</v>
      </c>
      <c r="D41" s="711">
        <f>SUM(E41:P41)</f>
        <v>31</v>
      </c>
      <c r="E41" s="712">
        <f>E12</f>
        <v>0</v>
      </c>
      <c r="F41" s="713">
        <f t="shared" ref="F41:J41" si="12">F12</f>
        <v>10</v>
      </c>
      <c r="G41" s="713">
        <f t="shared" si="12"/>
        <v>0</v>
      </c>
      <c r="H41" s="713">
        <f t="shared" si="12"/>
        <v>13</v>
      </c>
      <c r="I41" s="713">
        <f t="shared" si="12"/>
        <v>0</v>
      </c>
      <c r="J41" s="713">
        <f t="shared" si="12"/>
        <v>0</v>
      </c>
      <c r="K41" s="713">
        <f t="shared" ref="K41:O41" si="13">K12</f>
        <v>0</v>
      </c>
      <c r="L41" s="712">
        <f>L12</f>
        <v>2</v>
      </c>
      <c r="M41" s="713">
        <f t="shared" si="13"/>
        <v>3</v>
      </c>
      <c r="N41" s="713">
        <f t="shared" si="13"/>
        <v>3</v>
      </c>
      <c r="O41" s="713">
        <f t="shared" si="13"/>
        <v>0</v>
      </c>
      <c r="P41" s="755">
        <f>P12</f>
        <v>0</v>
      </c>
      <c r="Q41" s="298"/>
      <c r="R41" s="608" t="s">
        <v>326</v>
      </c>
      <c r="S41" s="715">
        <f>SUM(T41:AE41)</f>
        <v>31</v>
      </c>
      <c r="T41" s="716">
        <f>T12</f>
        <v>0</v>
      </c>
      <c r="U41" s="717">
        <f t="shared" ref="U41:Y41" si="14">U12</f>
        <v>10</v>
      </c>
      <c r="V41" s="718">
        <f t="shared" si="14"/>
        <v>0</v>
      </c>
      <c r="W41" s="718">
        <f t="shared" si="14"/>
        <v>13</v>
      </c>
      <c r="X41" s="718">
        <f t="shared" si="14"/>
        <v>0</v>
      </c>
      <c r="Y41" s="718">
        <f t="shared" si="14"/>
        <v>0</v>
      </c>
      <c r="Z41" s="718">
        <f t="shared" ref="Z41:AE41" si="15">Z12</f>
        <v>0</v>
      </c>
      <c r="AA41" s="718">
        <f t="shared" si="15"/>
        <v>2</v>
      </c>
      <c r="AB41" s="718">
        <f t="shared" si="15"/>
        <v>3</v>
      </c>
      <c r="AC41" s="718">
        <f t="shared" si="15"/>
        <v>3</v>
      </c>
      <c r="AD41" s="718">
        <f t="shared" si="15"/>
        <v>0</v>
      </c>
      <c r="AE41" s="719">
        <f t="shared" si="15"/>
        <v>0</v>
      </c>
    </row>
    <row r="42" spans="1:38">
      <c r="C42" s="339" t="s">
        <v>1268</v>
      </c>
      <c r="D42" s="338">
        <f>SUM(D43:D64)</f>
        <v>31</v>
      </c>
      <c r="E42" s="692">
        <f>SUM(E43:E64)</f>
        <v>0</v>
      </c>
      <c r="F42" s="692">
        <f t="shared" ref="F42:O42" si="16">SUM(F43:F64)</f>
        <v>10</v>
      </c>
      <c r="G42" s="692">
        <f t="shared" si="16"/>
        <v>0</v>
      </c>
      <c r="H42" s="692">
        <f t="shared" si="16"/>
        <v>13</v>
      </c>
      <c r="I42" s="692">
        <f t="shared" si="16"/>
        <v>0</v>
      </c>
      <c r="J42" s="692">
        <f t="shared" si="16"/>
        <v>0</v>
      </c>
      <c r="K42" s="692">
        <f t="shared" si="16"/>
        <v>0</v>
      </c>
      <c r="L42" s="692">
        <f t="shared" si="16"/>
        <v>2</v>
      </c>
      <c r="M42" s="692">
        <f t="shared" si="16"/>
        <v>3</v>
      </c>
      <c r="N42" s="692">
        <f t="shared" si="16"/>
        <v>3</v>
      </c>
      <c r="O42" s="692">
        <f t="shared" si="16"/>
        <v>0</v>
      </c>
      <c r="P42" s="693">
        <f>SUM(P43:P64)</f>
        <v>0</v>
      </c>
      <c r="Q42" s="298"/>
      <c r="R42" s="388" t="s">
        <v>1178</v>
      </c>
      <c r="S42" s="338">
        <f>SUM(S43:S58)</f>
        <v>31</v>
      </c>
      <c r="T42" s="488">
        <f t="shared" ref="T42:AE42" si="17">SUM(T43:T58)</f>
        <v>0</v>
      </c>
      <c r="U42" s="391">
        <f t="shared" si="17"/>
        <v>10</v>
      </c>
      <c r="V42" s="694">
        <f t="shared" si="17"/>
        <v>0</v>
      </c>
      <c r="W42" s="694">
        <f t="shared" si="17"/>
        <v>13</v>
      </c>
      <c r="X42" s="694">
        <f t="shared" si="17"/>
        <v>0</v>
      </c>
      <c r="Y42" s="694">
        <f t="shared" si="17"/>
        <v>0</v>
      </c>
      <c r="Z42" s="694">
        <f t="shared" si="17"/>
        <v>0</v>
      </c>
      <c r="AA42" s="694">
        <f t="shared" si="17"/>
        <v>2</v>
      </c>
      <c r="AB42" s="694">
        <f t="shared" si="17"/>
        <v>3</v>
      </c>
      <c r="AC42" s="694">
        <f t="shared" si="17"/>
        <v>3</v>
      </c>
      <c r="AD42" s="694">
        <f t="shared" si="17"/>
        <v>0</v>
      </c>
      <c r="AE42" s="695">
        <f t="shared" si="17"/>
        <v>0</v>
      </c>
      <c r="AG42" s="298"/>
      <c r="AI42" s="696" t="s">
        <v>1179</v>
      </c>
      <c r="AJ42" s="298"/>
      <c r="AK42" s="298"/>
      <c r="AL42" s="298"/>
    </row>
    <row r="43" spans="1:38">
      <c r="C43" s="532" t="str">
        <f t="shared" ref="C43:C59" si="18">C13</f>
        <v>車</v>
      </c>
      <c r="D43" s="697">
        <f t="shared" ref="D43:D64" si="19">SUM(E43:P43)</f>
        <v>10</v>
      </c>
      <c r="E43" s="415">
        <f>SUMPRODUCT((事故データ!$AU$4:$AU$364=$C43)*(事故データ!$U$4:$U$364=E$11)*(事故データ!$V$4:$V$364=1))</f>
        <v>0</v>
      </c>
      <c r="F43" s="415">
        <f>SUMPRODUCT((事故データ!$AU$4:$AU$364=$C43)*(事故データ!$U$4:$U$364=F$11)*(事故データ!$V$4:$V$364=1))</f>
        <v>2</v>
      </c>
      <c r="G43" s="415">
        <f>SUMPRODUCT((事故データ!$AU$4:$AU$364=$C43)*(事故データ!$U$4:$U$364=G$11)*(事故データ!$V$4:$V$364=1))</f>
        <v>0</v>
      </c>
      <c r="H43" s="415">
        <f>SUMPRODUCT((事故データ!$AU$4:$AU$364=$C43)*(事故データ!$U$4:$U$364=H$11)*(事故データ!$V$4:$V$364=1))</f>
        <v>2</v>
      </c>
      <c r="I43" s="415">
        <f>SUMPRODUCT((事故データ!$AU$4:$AU$364=$C43)*(事故データ!$U$4:$U$364=I$11)*(事故データ!$V$4:$V$364=1))</f>
        <v>0</v>
      </c>
      <c r="J43" s="415">
        <f>SUMPRODUCT((事故データ!$AU$4:$AU$364=$C43)*(事故データ!$U$4:$U$364=J$11)*(事故データ!$V$4:$V$364=1))</f>
        <v>0</v>
      </c>
      <c r="K43" s="415">
        <f>SUMPRODUCT((事故データ!$AU$4:$AU$364=$C43)*(事故データ!$U$4:$U$364=K$11)*(事故データ!$V$4:$V$364=1))</f>
        <v>0</v>
      </c>
      <c r="L43" s="415">
        <f>SUMPRODUCT((事故データ!$AU$4:$AU$364=$C43)*(事故データ!$U$4:$U$364=L$11)*(事故データ!$V$4:$V$364=1))</f>
        <v>1</v>
      </c>
      <c r="M43" s="415">
        <f>SUMPRODUCT((事故データ!$AU$4:$AU$364=$C43)*(事故データ!$U$4:$U$364=M$11)*(事故データ!$V$4:$V$364=1))</f>
        <v>3</v>
      </c>
      <c r="N43" s="415">
        <f>SUMPRODUCT((事故データ!$AU$4:$AU$364=$C43)*(事故データ!$U$4:$U$364=N$11)*(事故データ!$V$4:$V$364=1))</f>
        <v>2</v>
      </c>
      <c r="O43" s="415">
        <f>SUMPRODUCT((事故データ!$AU$4:$AU$364=$C43)*(事故データ!$U$4:$U$364=O$11)*(事故データ!$V$4:$V$364=1))</f>
        <v>0</v>
      </c>
      <c r="P43" s="450">
        <f>SUMPRODUCT((事故データ!$AU$4:$AU$364=$C43)*(事故データ!$U$4:$U$364=P$11)*(事故データ!$V$4:$V$364=1))</f>
        <v>0</v>
      </c>
      <c r="Q43" s="298"/>
      <c r="R43" s="609" t="str">
        <f t="shared" ref="R43:R58" si="20">R13</f>
        <v>前部左角</v>
      </c>
      <c r="S43" s="413">
        <f>SUM(T43:AE43)</f>
        <v>0</v>
      </c>
      <c r="T43" s="698">
        <f>SUMPRODUCT((事故データ!$AT$4:$AT$364=$R43)*(事故データ!$U$4:$U$364=T$11)*(事故データ!$V$4:$V$364=1))</f>
        <v>0</v>
      </c>
      <c r="U43" s="415">
        <f>SUMPRODUCT((事故データ!$AT$4:$AT$364=$R43)*(事故データ!$U$4:$U$364=U$11)*(事故データ!$V$4:$V$364=1))</f>
        <v>0</v>
      </c>
      <c r="V43" s="415">
        <f>SUMPRODUCT((事故データ!$AT$4:$AT$364=$R43)*(事故データ!$U$4:$U$364=V$11)*(事故データ!$V$4:$V$364=1))</f>
        <v>0</v>
      </c>
      <c r="W43" s="415">
        <f>SUMPRODUCT((事故データ!$AT$4:$AT$364=$R43)*(事故データ!$U$4:$U$364=W$11)*(事故データ!$V$4:$V$364=1))</f>
        <v>0</v>
      </c>
      <c r="X43" s="415">
        <f>SUMPRODUCT((事故データ!$AT$4:$AT$364=$R43)*(事故データ!$U$4:$U$364=X$11)*(事故データ!$V$4:$V$364=1))</f>
        <v>0</v>
      </c>
      <c r="Y43" s="415">
        <f>SUMPRODUCT((事故データ!$AT$4:$AT$364=$R43)*(事故データ!$U$4:$U$364=Y$11)*(事故データ!$V$4:$V$364=1))</f>
        <v>0</v>
      </c>
      <c r="Z43" s="415">
        <f>SUMPRODUCT((事故データ!$AT$4:$AT$364=$R43)*(事故データ!$U$4:$U$364=Z$11)*(事故データ!$V$4:$V$364=1))</f>
        <v>0</v>
      </c>
      <c r="AA43" s="415">
        <f>SUMPRODUCT((事故データ!$AT$4:$AT$364=$R43)*(事故データ!$U$4:$U$364=AA$11)*(事故データ!$V$4:$V$364=1))</f>
        <v>0</v>
      </c>
      <c r="AB43" s="415">
        <f>SUMPRODUCT((事故データ!$AT$4:$AT$364=$R43)*(事故データ!$U$4:$U$364=AB$11)*(事故データ!$V$4:$V$364=1))</f>
        <v>0</v>
      </c>
      <c r="AC43" s="415">
        <f>SUMPRODUCT((事故データ!$AT$4:$AT$364=$R43)*(事故データ!$U$4:$U$364=AC$11)*(事故データ!$V$4:$V$364=1))</f>
        <v>0</v>
      </c>
      <c r="AD43" s="415">
        <f>SUMPRODUCT((事故データ!$AT$4:$AT$364=$R43)*(事故データ!$U$4:$U$364=AD$11)*(事故データ!$V$4:$V$364=1))</f>
        <v>0</v>
      </c>
      <c r="AE43" s="450">
        <f>SUMPRODUCT((事故データ!$AT$4:$AT$364=$R43)*(事故データ!$U$4:$U$364=AE$11)*(事故データ!$V$4:$V$364=1))</f>
        <v>0</v>
      </c>
      <c r="AG43" s="298"/>
      <c r="AH43" s="306">
        <f>S43</f>
        <v>0</v>
      </c>
      <c r="AI43" s="299">
        <f>S44</f>
        <v>3</v>
      </c>
      <c r="AJ43" s="307">
        <f>S45</f>
        <v>2</v>
      </c>
      <c r="AK43" s="298"/>
      <c r="AL43" s="298"/>
    </row>
    <row r="44" spans="1:38">
      <c r="C44" s="531" t="str">
        <f t="shared" si="18"/>
        <v>単車</v>
      </c>
      <c r="D44" s="699">
        <f t="shared" si="19"/>
        <v>0</v>
      </c>
      <c r="E44" s="358">
        <f>SUMPRODUCT((事故データ!$AU$4:$AU$364=$C44)*(事故データ!$U$4:$U$364=E$11)*(事故データ!$V$4:$V$364=1))</f>
        <v>0</v>
      </c>
      <c r="F44" s="358">
        <f>SUMPRODUCT((事故データ!$AU$4:$AU$364=$C44)*(事故データ!$U$4:$U$364=F$11)*(事故データ!$V$4:$V$364=1))</f>
        <v>0</v>
      </c>
      <c r="G44" s="358">
        <f>SUMPRODUCT((事故データ!$AU$4:$AU$364=$C44)*(事故データ!$U$4:$U$364=G$11)*(事故データ!$V$4:$V$364=1))</f>
        <v>0</v>
      </c>
      <c r="H44" s="358">
        <f>SUMPRODUCT((事故データ!$AU$4:$AU$364=$C44)*(事故データ!$U$4:$U$364=H$11)*(事故データ!$V$4:$V$364=1))</f>
        <v>0</v>
      </c>
      <c r="I44" s="358">
        <f>SUMPRODUCT((事故データ!$AU$4:$AU$364=$C44)*(事故データ!$U$4:$U$364=I$11)*(事故データ!$V$4:$V$364=1))</f>
        <v>0</v>
      </c>
      <c r="J44" s="358">
        <f>SUMPRODUCT((事故データ!$AU$4:$AU$364=$C44)*(事故データ!$U$4:$U$364=J$11)*(事故データ!$V$4:$V$364=1))</f>
        <v>0</v>
      </c>
      <c r="K44" s="358">
        <f>SUMPRODUCT((事故データ!$AU$4:$AU$364=$C44)*(事故データ!$U$4:$U$364=K$11)*(事故データ!$V$4:$V$364=1))</f>
        <v>0</v>
      </c>
      <c r="L44" s="358">
        <f>SUMPRODUCT((事故データ!$AU$4:$AU$364=$C44)*(事故データ!$U$4:$U$364=L$11)*(事故データ!$V$4:$V$364=1))</f>
        <v>0</v>
      </c>
      <c r="M44" s="358">
        <f>SUMPRODUCT((事故データ!$AU$4:$AU$364=$C44)*(事故データ!$U$4:$U$364=M$11)*(事故データ!$V$4:$V$364=1))</f>
        <v>0</v>
      </c>
      <c r="N44" s="358">
        <f>SUMPRODUCT((事故データ!$AU$4:$AU$364=$C44)*(事故データ!$U$4:$U$364=N$11)*(事故データ!$V$4:$V$364=1))</f>
        <v>0</v>
      </c>
      <c r="O44" s="358">
        <f>SUMPRODUCT((事故データ!$AU$4:$AU$364=$C44)*(事故データ!$U$4:$U$364=O$11)*(事故データ!$V$4:$V$364=1))</f>
        <v>0</v>
      </c>
      <c r="P44" s="442">
        <f>SUMPRODUCT((事故データ!$AU$4:$AU$364=$C44)*(事故データ!$U$4:$U$364=P$11)*(事故データ!$V$4:$V$364=1))</f>
        <v>0</v>
      </c>
      <c r="Q44" s="298"/>
      <c r="R44" s="594" t="str">
        <f t="shared" si="20"/>
        <v>前部</v>
      </c>
      <c r="S44" s="356">
        <f t="shared" ref="S44:S57" si="21">SUM(T44:AE44)</f>
        <v>3</v>
      </c>
      <c r="T44" s="700">
        <f>SUMPRODUCT((事故データ!$AT$4:$AT$364=$R44)*(事故データ!$U$4:$U$364=T$11)*(事故データ!$V$4:$V$364=1))</f>
        <v>0</v>
      </c>
      <c r="U44" s="358">
        <f>SUMPRODUCT((事故データ!$AT$4:$AT$364=$R44)*(事故データ!$U$4:$U$364=U$11)*(事故データ!$V$4:$V$364=1))</f>
        <v>0</v>
      </c>
      <c r="V44" s="358">
        <f>SUMPRODUCT((事故データ!$AT$4:$AT$364=$R44)*(事故データ!$U$4:$U$364=V$11)*(事故データ!$V$4:$V$364=1))</f>
        <v>0</v>
      </c>
      <c r="W44" s="358">
        <f>SUMPRODUCT((事故データ!$AT$4:$AT$364=$R44)*(事故データ!$U$4:$U$364=W$11)*(事故データ!$V$4:$V$364=1))</f>
        <v>0</v>
      </c>
      <c r="X44" s="358">
        <f>SUMPRODUCT((事故データ!$AT$4:$AT$364=$R44)*(事故データ!$U$4:$U$364=X$11)*(事故データ!$V$4:$V$364=1))</f>
        <v>0</v>
      </c>
      <c r="Y44" s="358">
        <f>SUMPRODUCT((事故データ!$AT$4:$AT$364=$R44)*(事故データ!$U$4:$U$364=Y$11)*(事故データ!$V$4:$V$364=1))</f>
        <v>0</v>
      </c>
      <c r="Z44" s="358">
        <f>SUMPRODUCT((事故データ!$AT$4:$AT$364=$R44)*(事故データ!$U$4:$U$364=Z$11)*(事故データ!$V$4:$V$364=1))</f>
        <v>0</v>
      </c>
      <c r="AA44" s="358">
        <f>SUMPRODUCT((事故データ!$AT$4:$AT$364=$R44)*(事故データ!$U$4:$U$364=AA$11)*(事故データ!$V$4:$V$364=1))</f>
        <v>1</v>
      </c>
      <c r="AB44" s="358">
        <f>SUMPRODUCT((事故データ!$AT$4:$AT$364=$R44)*(事故データ!$U$4:$U$364=AB$11)*(事故データ!$V$4:$V$364=1))</f>
        <v>0</v>
      </c>
      <c r="AC44" s="358">
        <f>SUMPRODUCT((事故データ!$AT$4:$AT$364=$R44)*(事故データ!$U$4:$U$364=AC$11)*(事故データ!$V$4:$V$364=1))</f>
        <v>2</v>
      </c>
      <c r="AD44" s="358">
        <f>SUMPRODUCT((事故データ!$AT$4:$AT$364=$R44)*(事故データ!$U$4:$U$364=AD$11)*(事故データ!$V$4:$V$364=1))</f>
        <v>0</v>
      </c>
      <c r="AE44" s="442">
        <f>SUMPRODUCT((事故データ!$AT$4:$AT$364=$R44)*(事故データ!$U$4:$U$364=AE$11)*(事故データ!$V$4:$V$364=1))</f>
        <v>0</v>
      </c>
      <c r="AG44" s="298"/>
      <c r="AH44" s="299">
        <f>S49</f>
        <v>1</v>
      </c>
      <c r="AI44" s="298"/>
      <c r="AJ44" s="299">
        <f>S52</f>
        <v>1</v>
      </c>
      <c r="AK44" s="298"/>
      <c r="AL44" s="298"/>
    </row>
    <row r="45" spans="1:38">
      <c r="C45" s="531" t="str">
        <f t="shared" si="18"/>
        <v>自転車</v>
      </c>
      <c r="D45" s="699">
        <f t="shared" si="19"/>
        <v>0</v>
      </c>
      <c r="E45" s="358">
        <f>SUMPRODUCT((事故データ!$AU$4:$AU$364=$C45)*(事故データ!$U$4:$U$364=E$11)*(事故データ!$V$4:$V$364=1))</f>
        <v>0</v>
      </c>
      <c r="F45" s="358">
        <f>SUMPRODUCT((事故データ!$AU$4:$AU$364=$C45)*(事故データ!$U$4:$U$364=F$11)*(事故データ!$V$4:$V$364=1))</f>
        <v>0</v>
      </c>
      <c r="G45" s="358">
        <f>SUMPRODUCT((事故データ!$AU$4:$AU$364=$C45)*(事故データ!$U$4:$U$364=G$11)*(事故データ!$V$4:$V$364=1))</f>
        <v>0</v>
      </c>
      <c r="H45" s="358">
        <f>SUMPRODUCT((事故データ!$AU$4:$AU$364=$C45)*(事故データ!$U$4:$U$364=H$11)*(事故データ!$V$4:$V$364=1))</f>
        <v>0</v>
      </c>
      <c r="I45" s="358">
        <f>SUMPRODUCT((事故データ!$AU$4:$AU$364=$C45)*(事故データ!$U$4:$U$364=I$11)*(事故データ!$V$4:$V$364=1))</f>
        <v>0</v>
      </c>
      <c r="J45" s="358">
        <f>SUMPRODUCT((事故データ!$AU$4:$AU$364=$C45)*(事故データ!$U$4:$U$364=J$11)*(事故データ!$V$4:$V$364=1))</f>
        <v>0</v>
      </c>
      <c r="K45" s="358">
        <f>SUMPRODUCT((事故データ!$AU$4:$AU$364=$C45)*(事故データ!$U$4:$U$364=K$11)*(事故データ!$V$4:$V$364=1))</f>
        <v>0</v>
      </c>
      <c r="L45" s="358">
        <f>SUMPRODUCT((事故データ!$AU$4:$AU$364=$C45)*(事故データ!$U$4:$U$364=L$11)*(事故データ!$V$4:$V$364=1))</f>
        <v>0</v>
      </c>
      <c r="M45" s="358">
        <f>SUMPRODUCT((事故データ!$AU$4:$AU$364=$C45)*(事故データ!$U$4:$U$364=M$11)*(事故データ!$V$4:$V$364=1))</f>
        <v>0</v>
      </c>
      <c r="N45" s="358">
        <f>SUMPRODUCT((事故データ!$AU$4:$AU$364=$C45)*(事故データ!$U$4:$U$364=N$11)*(事故データ!$V$4:$V$364=1))</f>
        <v>0</v>
      </c>
      <c r="O45" s="358">
        <f>SUMPRODUCT((事故データ!$AU$4:$AU$364=$C45)*(事故データ!$U$4:$U$364=O$11)*(事故データ!$V$4:$V$364=1))</f>
        <v>0</v>
      </c>
      <c r="P45" s="442">
        <f>SUMPRODUCT((事故データ!$AU$4:$AU$364=$C45)*(事故データ!$U$4:$U$364=P$11)*(事故データ!$V$4:$V$364=1))</f>
        <v>0</v>
      </c>
      <c r="Q45" s="298"/>
      <c r="R45" s="594" t="str">
        <f t="shared" si="20"/>
        <v>前部右角</v>
      </c>
      <c r="S45" s="356">
        <f t="shared" si="21"/>
        <v>2</v>
      </c>
      <c r="T45" s="700">
        <f>SUMPRODUCT((事故データ!$AT$4:$AT$364=$R45)*(事故データ!$U$4:$U$364=T$11)*(事故データ!$V$4:$V$364=1))</f>
        <v>0</v>
      </c>
      <c r="U45" s="358">
        <f>SUMPRODUCT((事故データ!$AT$4:$AT$364=$R45)*(事故データ!$U$4:$U$364=U$11)*(事故データ!$V$4:$V$364=1))</f>
        <v>0</v>
      </c>
      <c r="V45" s="358">
        <f>SUMPRODUCT((事故データ!$AT$4:$AT$364=$R45)*(事故データ!$U$4:$U$364=V$11)*(事故データ!$V$4:$V$364=1))</f>
        <v>0</v>
      </c>
      <c r="W45" s="358">
        <f>SUMPRODUCT((事故データ!$AT$4:$AT$364=$R45)*(事故データ!$U$4:$U$364=W$11)*(事故データ!$V$4:$V$364=1))</f>
        <v>2</v>
      </c>
      <c r="X45" s="358">
        <f>SUMPRODUCT((事故データ!$AT$4:$AT$364=$R45)*(事故データ!$U$4:$U$364=X$11)*(事故データ!$V$4:$V$364=1))</f>
        <v>0</v>
      </c>
      <c r="Y45" s="358">
        <f>SUMPRODUCT((事故データ!$AT$4:$AT$364=$R45)*(事故データ!$U$4:$U$364=Y$11)*(事故データ!$V$4:$V$364=1))</f>
        <v>0</v>
      </c>
      <c r="Z45" s="358">
        <f>SUMPRODUCT((事故データ!$AT$4:$AT$364=$R45)*(事故データ!$U$4:$U$364=Z$11)*(事故データ!$V$4:$V$364=1))</f>
        <v>0</v>
      </c>
      <c r="AA45" s="358">
        <f>SUMPRODUCT((事故データ!$AT$4:$AT$364=$R45)*(事故データ!$U$4:$U$364=AA$11)*(事故データ!$V$4:$V$364=1))</f>
        <v>0</v>
      </c>
      <c r="AB45" s="358">
        <f>SUMPRODUCT((事故データ!$AT$4:$AT$364=$R45)*(事故データ!$U$4:$U$364=AB$11)*(事故データ!$V$4:$V$364=1))</f>
        <v>0</v>
      </c>
      <c r="AC45" s="358">
        <f>SUMPRODUCT((事故データ!$AT$4:$AT$364=$R45)*(事故データ!$U$4:$U$364=AC$11)*(事故データ!$V$4:$V$364=1))</f>
        <v>0</v>
      </c>
      <c r="AD45" s="358">
        <f>SUMPRODUCT((事故データ!$AT$4:$AT$364=$R45)*(事故データ!$U$4:$U$364=AD$11)*(事故データ!$V$4:$V$364=1))</f>
        <v>0</v>
      </c>
      <c r="AE45" s="442">
        <f>SUMPRODUCT((事故データ!$AT$4:$AT$364=$R45)*(事故データ!$U$4:$U$364=AE$11)*(事故データ!$V$4:$V$364=1))</f>
        <v>0</v>
      </c>
      <c r="AG45" s="298"/>
      <c r="AH45" s="310"/>
      <c r="AI45" s="298"/>
      <c r="AJ45" s="310"/>
      <c r="AK45" s="298"/>
      <c r="AL45" s="298"/>
    </row>
    <row r="46" spans="1:38">
      <c r="C46" s="531" t="str">
        <f t="shared" si="18"/>
        <v>歩行者</v>
      </c>
      <c r="D46" s="699">
        <f t="shared" si="19"/>
        <v>0</v>
      </c>
      <c r="E46" s="358">
        <f>SUMPRODUCT((事故データ!$AU$4:$AU$364=$C46)*(事故データ!$U$4:$U$364=E$11)*(事故データ!$V$4:$V$364=1))</f>
        <v>0</v>
      </c>
      <c r="F46" s="358">
        <f>SUMPRODUCT((事故データ!$AU$4:$AU$364=$C46)*(事故データ!$U$4:$U$364=F$11)*(事故データ!$V$4:$V$364=1))</f>
        <v>0</v>
      </c>
      <c r="G46" s="358">
        <f>SUMPRODUCT((事故データ!$AU$4:$AU$364=$C46)*(事故データ!$U$4:$U$364=G$11)*(事故データ!$V$4:$V$364=1))</f>
        <v>0</v>
      </c>
      <c r="H46" s="358">
        <f>SUMPRODUCT((事故データ!$AU$4:$AU$364=$C46)*(事故データ!$U$4:$U$364=H$11)*(事故データ!$V$4:$V$364=1))</f>
        <v>0</v>
      </c>
      <c r="I46" s="358">
        <f>SUMPRODUCT((事故データ!$AU$4:$AU$364=$C46)*(事故データ!$U$4:$U$364=I$11)*(事故データ!$V$4:$V$364=1))</f>
        <v>0</v>
      </c>
      <c r="J46" s="358">
        <f>SUMPRODUCT((事故データ!$AU$4:$AU$364=$C46)*(事故データ!$U$4:$U$364=J$11)*(事故データ!$V$4:$V$364=1))</f>
        <v>0</v>
      </c>
      <c r="K46" s="358">
        <f>SUMPRODUCT((事故データ!$AU$4:$AU$364=$C46)*(事故データ!$U$4:$U$364=K$11)*(事故データ!$V$4:$V$364=1))</f>
        <v>0</v>
      </c>
      <c r="L46" s="358">
        <f>SUMPRODUCT((事故データ!$AU$4:$AU$364=$C46)*(事故データ!$U$4:$U$364=L$11)*(事故データ!$V$4:$V$364=1))</f>
        <v>0</v>
      </c>
      <c r="M46" s="358">
        <f>SUMPRODUCT((事故データ!$AU$4:$AU$364=$C46)*(事故データ!$U$4:$U$364=M$11)*(事故データ!$V$4:$V$364=1))</f>
        <v>0</v>
      </c>
      <c r="N46" s="358">
        <f>SUMPRODUCT((事故データ!$AU$4:$AU$364=$C46)*(事故データ!$U$4:$U$364=N$11)*(事故データ!$V$4:$V$364=1))</f>
        <v>0</v>
      </c>
      <c r="O46" s="358">
        <f>SUMPRODUCT((事故データ!$AU$4:$AU$364=$C46)*(事故データ!$U$4:$U$364=O$11)*(事故データ!$V$4:$V$364=1))</f>
        <v>0</v>
      </c>
      <c r="P46" s="442">
        <f>SUMPRODUCT((事故データ!$AU$4:$AU$364=$C46)*(事故データ!$U$4:$U$364=P$11)*(事故データ!$V$4:$V$364=1))</f>
        <v>0</v>
      </c>
      <c r="Q46" s="298"/>
      <c r="R46" s="594" t="str">
        <f t="shared" si="20"/>
        <v>後部左角</v>
      </c>
      <c r="S46" s="356">
        <f t="shared" si="21"/>
        <v>4</v>
      </c>
      <c r="T46" s="700">
        <f>SUMPRODUCT((事故データ!$AT$4:$AT$364=$R46)*(事故データ!$U$4:$U$364=T$11)*(事故データ!$V$4:$V$364=1))</f>
        <v>0</v>
      </c>
      <c r="U46" s="358">
        <f>SUMPRODUCT((事故データ!$AT$4:$AT$364=$R46)*(事故データ!$U$4:$U$364=U$11)*(事故データ!$V$4:$V$364=1))</f>
        <v>0</v>
      </c>
      <c r="V46" s="358">
        <f>SUMPRODUCT((事故データ!$AT$4:$AT$364=$R46)*(事故データ!$U$4:$U$364=V$11)*(事故データ!$V$4:$V$364=1))</f>
        <v>0</v>
      </c>
      <c r="W46" s="358">
        <f>SUMPRODUCT((事故データ!$AT$4:$AT$364=$R46)*(事故データ!$U$4:$U$364=W$11)*(事故データ!$V$4:$V$364=1))</f>
        <v>2</v>
      </c>
      <c r="X46" s="358">
        <f>SUMPRODUCT((事故データ!$AT$4:$AT$364=$R46)*(事故データ!$U$4:$U$364=X$11)*(事故データ!$V$4:$V$364=1))</f>
        <v>0</v>
      </c>
      <c r="Y46" s="358">
        <f>SUMPRODUCT((事故データ!$AT$4:$AT$364=$R46)*(事故データ!$U$4:$U$364=Y$11)*(事故データ!$V$4:$V$364=1))</f>
        <v>0</v>
      </c>
      <c r="Z46" s="358">
        <f>SUMPRODUCT((事故データ!$AT$4:$AT$364=$R46)*(事故データ!$U$4:$U$364=Z$11)*(事故データ!$V$4:$V$364=1))</f>
        <v>0</v>
      </c>
      <c r="AA46" s="358">
        <f>SUMPRODUCT((事故データ!$AT$4:$AT$364=$R46)*(事故データ!$U$4:$U$364=AA$11)*(事故データ!$V$4:$V$364=1))</f>
        <v>0</v>
      </c>
      <c r="AB46" s="358">
        <f>SUMPRODUCT((事故データ!$AT$4:$AT$364=$R46)*(事故データ!$U$4:$U$364=AB$11)*(事故データ!$V$4:$V$364=1))</f>
        <v>1</v>
      </c>
      <c r="AC46" s="358">
        <f>SUMPRODUCT((事故データ!$AT$4:$AT$364=$R46)*(事故データ!$U$4:$U$364=AC$11)*(事故データ!$V$4:$V$364=1))</f>
        <v>1</v>
      </c>
      <c r="AD46" s="358">
        <f>SUMPRODUCT((事故データ!$AT$4:$AT$364=$R46)*(事故データ!$U$4:$U$364=AD$11)*(事故データ!$V$4:$V$364=1))</f>
        <v>0</v>
      </c>
      <c r="AE46" s="442">
        <f>SUMPRODUCT((事故データ!$AT$4:$AT$364=$R46)*(事故データ!$U$4:$U$364=AE$11)*(事故データ!$V$4:$V$364=1))</f>
        <v>0</v>
      </c>
      <c r="AG46" s="298"/>
      <c r="AH46" s="310"/>
      <c r="AI46" s="298"/>
      <c r="AJ46" s="310"/>
      <c r="AK46" s="298"/>
      <c r="AL46" s="298"/>
    </row>
    <row r="47" spans="1:38">
      <c r="C47" s="531" t="str">
        <f t="shared" si="18"/>
        <v>施設設置物</v>
      </c>
      <c r="D47" s="699">
        <f t="shared" si="19"/>
        <v>2</v>
      </c>
      <c r="E47" s="358">
        <f>SUMPRODUCT((事故データ!$AU$4:$AU$364=$C47)*(事故データ!$U$4:$U$364=E$11)*(事故データ!$V$4:$V$364=1))</f>
        <v>0</v>
      </c>
      <c r="F47" s="358">
        <f>SUMPRODUCT((事故データ!$AU$4:$AU$364=$C47)*(事故データ!$U$4:$U$364=F$11)*(事故データ!$V$4:$V$364=1))</f>
        <v>1</v>
      </c>
      <c r="G47" s="358">
        <f>SUMPRODUCT((事故データ!$AU$4:$AU$364=$C47)*(事故データ!$U$4:$U$364=G$11)*(事故データ!$V$4:$V$364=1))</f>
        <v>0</v>
      </c>
      <c r="H47" s="358">
        <f>SUMPRODUCT((事故データ!$AU$4:$AU$364=$C47)*(事故データ!$U$4:$U$364=H$11)*(事故データ!$V$4:$V$364=1))</f>
        <v>1</v>
      </c>
      <c r="I47" s="358">
        <f>SUMPRODUCT((事故データ!$AU$4:$AU$364=$C47)*(事故データ!$U$4:$U$364=I$11)*(事故データ!$V$4:$V$364=1))</f>
        <v>0</v>
      </c>
      <c r="J47" s="358">
        <f>SUMPRODUCT((事故データ!$AU$4:$AU$364=$C47)*(事故データ!$U$4:$U$364=J$11)*(事故データ!$V$4:$V$364=1))</f>
        <v>0</v>
      </c>
      <c r="K47" s="358">
        <f>SUMPRODUCT((事故データ!$AU$4:$AU$364=$C47)*(事故データ!$U$4:$U$364=K$11)*(事故データ!$V$4:$V$364=1))</f>
        <v>0</v>
      </c>
      <c r="L47" s="358">
        <f>SUMPRODUCT((事故データ!$AU$4:$AU$364=$C47)*(事故データ!$U$4:$U$364=L$11)*(事故データ!$V$4:$V$364=1))</f>
        <v>0</v>
      </c>
      <c r="M47" s="358">
        <f>SUMPRODUCT((事故データ!$AU$4:$AU$364=$C47)*(事故データ!$U$4:$U$364=M$11)*(事故データ!$V$4:$V$364=1))</f>
        <v>0</v>
      </c>
      <c r="N47" s="358">
        <f>SUMPRODUCT((事故データ!$AU$4:$AU$364=$C47)*(事故データ!$U$4:$U$364=N$11)*(事故データ!$V$4:$V$364=1))</f>
        <v>0</v>
      </c>
      <c r="O47" s="358">
        <f>SUMPRODUCT((事故データ!$AU$4:$AU$364=$C47)*(事故データ!$U$4:$U$364=O$11)*(事故データ!$V$4:$V$364=1))</f>
        <v>0</v>
      </c>
      <c r="P47" s="442">
        <f>SUMPRODUCT((事故データ!$AU$4:$AU$364=$C47)*(事故データ!$U$4:$U$364=P$11)*(事故データ!$V$4:$V$364=1))</f>
        <v>0</v>
      </c>
      <c r="Q47" s="298"/>
      <c r="R47" s="594" t="str">
        <f t="shared" si="20"/>
        <v>後部</v>
      </c>
      <c r="S47" s="356">
        <f t="shared" si="21"/>
        <v>2</v>
      </c>
      <c r="T47" s="700">
        <f>SUMPRODUCT((事故データ!$AT$4:$AT$364=$R47)*(事故データ!$U$4:$U$364=T$11)*(事故データ!$V$4:$V$364=1))</f>
        <v>0</v>
      </c>
      <c r="U47" s="358">
        <f>SUMPRODUCT((事故データ!$AT$4:$AT$364=$R47)*(事故データ!$U$4:$U$364=U$11)*(事故データ!$V$4:$V$364=1))</f>
        <v>2</v>
      </c>
      <c r="V47" s="358">
        <f>SUMPRODUCT((事故データ!$AT$4:$AT$364=$R47)*(事故データ!$U$4:$U$364=V$11)*(事故データ!$V$4:$V$364=1))</f>
        <v>0</v>
      </c>
      <c r="W47" s="358">
        <f>SUMPRODUCT((事故データ!$AT$4:$AT$364=$R47)*(事故データ!$U$4:$U$364=W$11)*(事故データ!$V$4:$V$364=1))</f>
        <v>0</v>
      </c>
      <c r="X47" s="358">
        <f>SUMPRODUCT((事故データ!$AT$4:$AT$364=$R47)*(事故データ!$U$4:$U$364=X$11)*(事故データ!$V$4:$V$364=1))</f>
        <v>0</v>
      </c>
      <c r="Y47" s="358">
        <f>SUMPRODUCT((事故データ!$AT$4:$AT$364=$R47)*(事故データ!$U$4:$U$364=Y$11)*(事故データ!$V$4:$V$364=1))</f>
        <v>0</v>
      </c>
      <c r="Z47" s="358">
        <f>SUMPRODUCT((事故データ!$AT$4:$AT$364=$R47)*(事故データ!$U$4:$U$364=Z$11)*(事故データ!$V$4:$V$364=1))</f>
        <v>0</v>
      </c>
      <c r="AA47" s="358">
        <f>SUMPRODUCT((事故データ!$AT$4:$AT$364=$R47)*(事故データ!$U$4:$U$364=AA$11)*(事故データ!$V$4:$V$364=1))</f>
        <v>0</v>
      </c>
      <c r="AB47" s="358">
        <f>SUMPRODUCT((事故データ!$AT$4:$AT$364=$R47)*(事故データ!$U$4:$U$364=AB$11)*(事故データ!$V$4:$V$364=1))</f>
        <v>0</v>
      </c>
      <c r="AC47" s="358">
        <f>SUMPRODUCT((事故データ!$AT$4:$AT$364=$R47)*(事故データ!$U$4:$U$364=AC$11)*(事故データ!$V$4:$V$364=1))</f>
        <v>0</v>
      </c>
      <c r="AD47" s="358">
        <f>SUMPRODUCT((事故データ!$AT$4:$AT$364=$R47)*(事故データ!$U$4:$U$364=AD$11)*(事故データ!$V$4:$V$364=1))</f>
        <v>0</v>
      </c>
      <c r="AE47" s="442">
        <f>SUMPRODUCT((事故データ!$AT$4:$AT$364=$R47)*(事故データ!$U$4:$U$364=AE$11)*(事故データ!$V$4:$V$364=1))</f>
        <v>0</v>
      </c>
      <c r="AG47" s="298"/>
      <c r="AH47" s="299">
        <f>S50</f>
        <v>5</v>
      </c>
      <c r="AI47" s="298"/>
      <c r="AJ47" s="299">
        <f>S53</f>
        <v>0</v>
      </c>
      <c r="AK47" s="298"/>
      <c r="AL47" s="298"/>
    </row>
    <row r="48" spans="1:38">
      <c r="C48" s="531" t="str">
        <f t="shared" si="18"/>
        <v>門扉・家屋等</v>
      </c>
      <c r="D48" s="699">
        <f t="shared" si="19"/>
        <v>1</v>
      </c>
      <c r="E48" s="358">
        <f>SUMPRODUCT((事故データ!$AU$4:$AU$364=$C48)*(事故データ!$U$4:$U$364=E$11)*(事故データ!$V$4:$V$364=1))</f>
        <v>0</v>
      </c>
      <c r="F48" s="358">
        <f>SUMPRODUCT((事故データ!$AU$4:$AU$364=$C48)*(事故データ!$U$4:$U$364=F$11)*(事故データ!$V$4:$V$364=1))</f>
        <v>0</v>
      </c>
      <c r="G48" s="358">
        <f>SUMPRODUCT((事故データ!$AU$4:$AU$364=$C48)*(事故データ!$U$4:$U$364=G$11)*(事故データ!$V$4:$V$364=1))</f>
        <v>0</v>
      </c>
      <c r="H48" s="358">
        <f>SUMPRODUCT((事故データ!$AU$4:$AU$364=$C48)*(事故データ!$U$4:$U$364=H$11)*(事故データ!$V$4:$V$364=1))</f>
        <v>1</v>
      </c>
      <c r="I48" s="358">
        <f>SUMPRODUCT((事故データ!$AU$4:$AU$364=$C48)*(事故データ!$U$4:$U$364=I$11)*(事故データ!$V$4:$V$364=1))</f>
        <v>0</v>
      </c>
      <c r="J48" s="358">
        <f>SUMPRODUCT((事故データ!$AU$4:$AU$364=$C48)*(事故データ!$U$4:$U$364=J$11)*(事故データ!$V$4:$V$364=1))</f>
        <v>0</v>
      </c>
      <c r="K48" s="358">
        <f>SUMPRODUCT((事故データ!$AU$4:$AU$364=$C48)*(事故データ!$U$4:$U$364=K$11)*(事故データ!$V$4:$V$364=1))</f>
        <v>0</v>
      </c>
      <c r="L48" s="358">
        <f>SUMPRODUCT((事故データ!$AU$4:$AU$364=$C48)*(事故データ!$U$4:$U$364=L$11)*(事故データ!$V$4:$V$364=1))</f>
        <v>0</v>
      </c>
      <c r="M48" s="358">
        <f>SUMPRODUCT((事故データ!$AU$4:$AU$364=$C48)*(事故データ!$U$4:$U$364=M$11)*(事故データ!$V$4:$V$364=1))</f>
        <v>0</v>
      </c>
      <c r="N48" s="358">
        <f>SUMPRODUCT((事故データ!$AU$4:$AU$364=$C48)*(事故データ!$U$4:$U$364=N$11)*(事故データ!$V$4:$V$364=1))</f>
        <v>0</v>
      </c>
      <c r="O48" s="358">
        <f>SUMPRODUCT((事故データ!$AU$4:$AU$364=$C48)*(事故データ!$U$4:$U$364=O$11)*(事故データ!$V$4:$V$364=1))</f>
        <v>0</v>
      </c>
      <c r="P48" s="442">
        <f>SUMPRODUCT((事故データ!$AU$4:$AU$364=$C48)*(事故データ!$U$4:$U$364=P$11)*(事故データ!$V$4:$V$364=1))</f>
        <v>0</v>
      </c>
      <c r="Q48" s="298"/>
      <c r="R48" s="594" t="str">
        <f t="shared" si="20"/>
        <v>後部右角</v>
      </c>
      <c r="S48" s="356">
        <f t="shared" si="21"/>
        <v>7</v>
      </c>
      <c r="T48" s="700">
        <f>SUMPRODUCT((事故データ!$AT$4:$AT$364=$R48)*(事故データ!$U$4:$U$364=T$11)*(事故データ!$V$4:$V$364=1))</f>
        <v>0</v>
      </c>
      <c r="U48" s="358">
        <f>SUMPRODUCT((事故データ!$AT$4:$AT$364=$R48)*(事故データ!$U$4:$U$364=U$11)*(事故データ!$V$4:$V$364=1))</f>
        <v>3</v>
      </c>
      <c r="V48" s="358">
        <f>SUMPRODUCT((事故データ!$AT$4:$AT$364=$R48)*(事故データ!$U$4:$U$364=V$11)*(事故データ!$V$4:$V$364=1))</f>
        <v>0</v>
      </c>
      <c r="W48" s="358">
        <f>SUMPRODUCT((事故データ!$AT$4:$AT$364=$R48)*(事故データ!$U$4:$U$364=W$11)*(事故データ!$V$4:$V$364=1))</f>
        <v>3</v>
      </c>
      <c r="X48" s="358">
        <f>SUMPRODUCT((事故データ!$AT$4:$AT$364=$R48)*(事故データ!$U$4:$U$364=X$11)*(事故データ!$V$4:$V$364=1))</f>
        <v>0</v>
      </c>
      <c r="Y48" s="358">
        <f>SUMPRODUCT((事故データ!$AT$4:$AT$364=$R48)*(事故データ!$U$4:$U$364=Y$11)*(事故データ!$V$4:$V$364=1))</f>
        <v>0</v>
      </c>
      <c r="Z48" s="358">
        <f>SUMPRODUCT((事故データ!$AT$4:$AT$364=$R48)*(事故データ!$U$4:$U$364=Z$11)*(事故データ!$V$4:$V$364=1))</f>
        <v>0</v>
      </c>
      <c r="AA48" s="358">
        <f>SUMPRODUCT((事故データ!$AT$4:$AT$364=$R48)*(事故データ!$U$4:$U$364=AA$11)*(事故データ!$V$4:$V$364=1))</f>
        <v>0</v>
      </c>
      <c r="AB48" s="358">
        <f>SUMPRODUCT((事故データ!$AT$4:$AT$364=$R48)*(事故データ!$U$4:$U$364=AB$11)*(事故データ!$V$4:$V$364=1))</f>
        <v>1</v>
      </c>
      <c r="AC48" s="358">
        <f>SUMPRODUCT((事故データ!$AT$4:$AT$364=$R48)*(事故データ!$U$4:$U$364=AC$11)*(事故データ!$V$4:$V$364=1))</f>
        <v>0</v>
      </c>
      <c r="AD48" s="358">
        <f>SUMPRODUCT((事故データ!$AT$4:$AT$364=$R48)*(事故データ!$U$4:$U$364=AD$11)*(事故データ!$V$4:$V$364=1))</f>
        <v>0</v>
      </c>
      <c r="AE48" s="442">
        <f>SUMPRODUCT((事故データ!$AT$4:$AT$364=$R48)*(事故データ!$U$4:$U$364=AE$11)*(事故データ!$V$4:$V$364=1))</f>
        <v>0</v>
      </c>
      <c r="AG48" s="298"/>
      <c r="AH48" s="310"/>
      <c r="AI48" s="298"/>
      <c r="AJ48" s="310"/>
      <c r="AK48" s="298"/>
      <c r="AL48" s="298"/>
    </row>
    <row r="49" spans="3:38">
      <c r="C49" s="531" t="str">
        <f t="shared" si="18"/>
        <v>ゲートバー</v>
      </c>
      <c r="D49" s="699">
        <f t="shared" si="19"/>
        <v>0</v>
      </c>
      <c r="E49" s="358">
        <f>SUMPRODUCT((事故データ!$AU$4:$AU$364=$C49)*(事故データ!$U$4:$U$364=E$11)*(事故データ!$V$4:$V$364=1))</f>
        <v>0</v>
      </c>
      <c r="F49" s="358">
        <f>SUMPRODUCT((事故データ!$AU$4:$AU$364=$C49)*(事故データ!$U$4:$U$364=F$11)*(事故データ!$V$4:$V$364=1))</f>
        <v>0</v>
      </c>
      <c r="G49" s="358">
        <f>SUMPRODUCT((事故データ!$AU$4:$AU$364=$C49)*(事故データ!$U$4:$U$364=G$11)*(事故データ!$V$4:$V$364=1))</f>
        <v>0</v>
      </c>
      <c r="H49" s="358">
        <f>SUMPRODUCT((事故データ!$AU$4:$AU$364=$C49)*(事故データ!$U$4:$U$364=H$11)*(事故データ!$V$4:$V$364=1))</f>
        <v>0</v>
      </c>
      <c r="I49" s="358">
        <f>SUMPRODUCT((事故データ!$AU$4:$AU$364=$C49)*(事故データ!$U$4:$U$364=I$11)*(事故データ!$V$4:$V$364=1))</f>
        <v>0</v>
      </c>
      <c r="J49" s="358">
        <f>SUMPRODUCT((事故データ!$AU$4:$AU$364=$C49)*(事故データ!$U$4:$U$364=J$11)*(事故データ!$V$4:$V$364=1))</f>
        <v>0</v>
      </c>
      <c r="K49" s="358">
        <f>SUMPRODUCT((事故データ!$AU$4:$AU$364=$C49)*(事故データ!$U$4:$U$364=K$11)*(事故データ!$V$4:$V$364=1))</f>
        <v>0</v>
      </c>
      <c r="L49" s="358">
        <f>SUMPRODUCT((事故データ!$AU$4:$AU$364=$C49)*(事故データ!$U$4:$U$364=L$11)*(事故データ!$V$4:$V$364=1))</f>
        <v>0</v>
      </c>
      <c r="M49" s="358">
        <f>SUMPRODUCT((事故データ!$AU$4:$AU$364=$C49)*(事故データ!$U$4:$U$364=M$11)*(事故データ!$V$4:$V$364=1))</f>
        <v>0</v>
      </c>
      <c r="N49" s="358">
        <f>SUMPRODUCT((事故データ!$AU$4:$AU$364=$C49)*(事故データ!$U$4:$U$364=N$11)*(事故データ!$V$4:$V$364=1))</f>
        <v>0</v>
      </c>
      <c r="O49" s="358">
        <f>SUMPRODUCT((事故データ!$AU$4:$AU$364=$C49)*(事故データ!$U$4:$U$364=O$11)*(事故データ!$V$4:$V$364=1))</f>
        <v>0</v>
      </c>
      <c r="P49" s="442">
        <f>SUMPRODUCT((事故データ!$AU$4:$AU$364=$C49)*(事故データ!$U$4:$U$364=P$11)*(事故データ!$V$4:$V$364=1))</f>
        <v>0</v>
      </c>
      <c r="Q49" s="298"/>
      <c r="R49" s="594" t="str">
        <f t="shared" si="20"/>
        <v>左側面前</v>
      </c>
      <c r="S49" s="356">
        <f t="shared" si="21"/>
        <v>1</v>
      </c>
      <c r="T49" s="700">
        <f>SUMPRODUCT((事故データ!$AT$4:$AT$364=$R49)*(事故データ!$U$4:$U$364=T$11)*(事故データ!$V$4:$V$364=1))</f>
        <v>0</v>
      </c>
      <c r="U49" s="358">
        <f>SUMPRODUCT((事故データ!$AT$4:$AT$364=$R49)*(事故データ!$U$4:$U$364=U$11)*(事故データ!$V$4:$V$364=1))</f>
        <v>1</v>
      </c>
      <c r="V49" s="358">
        <f>SUMPRODUCT((事故データ!$AT$4:$AT$364=$R49)*(事故データ!$U$4:$U$364=V$11)*(事故データ!$V$4:$V$364=1))</f>
        <v>0</v>
      </c>
      <c r="W49" s="358">
        <f>SUMPRODUCT((事故データ!$AT$4:$AT$364=$R49)*(事故データ!$U$4:$U$364=W$11)*(事故データ!$V$4:$V$364=1))</f>
        <v>0</v>
      </c>
      <c r="X49" s="358">
        <f>SUMPRODUCT((事故データ!$AT$4:$AT$364=$R49)*(事故データ!$U$4:$U$364=X$11)*(事故データ!$V$4:$V$364=1))</f>
        <v>0</v>
      </c>
      <c r="Y49" s="358">
        <f>SUMPRODUCT((事故データ!$AT$4:$AT$364=$R49)*(事故データ!$U$4:$U$364=Y$11)*(事故データ!$V$4:$V$364=1))</f>
        <v>0</v>
      </c>
      <c r="Z49" s="358">
        <f>SUMPRODUCT((事故データ!$AT$4:$AT$364=$R49)*(事故データ!$U$4:$U$364=Z$11)*(事故データ!$V$4:$V$364=1))</f>
        <v>0</v>
      </c>
      <c r="AA49" s="358">
        <f>SUMPRODUCT((事故データ!$AT$4:$AT$364=$R49)*(事故データ!$U$4:$U$364=AA$11)*(事故データ!$V$4:$V$364=1))</f>
        <v>0</v>
      </c>
      <c r="AB49" s="358">
        <f>SUMPRODUCT((事故データ!$AT$4:$AT$364=$R49)*(事故データ!$U$4:$U$364=AB$11)*(事故データ!$V$4:$V$364=1))</f>
        <v>0</v>
      </c>
      <c r="AC49" s="358">
        <f>SUMPRODUCT((事故データ!$AT$4:$AT$364=$R49)*(事故データ!$U$4:$U$364=AC$11)*(事故データ!$V$4:$V$364=1))</f>
        <v>0</v>
      </c>
      <c r="AD49" s="358">
        <f>SUMPRODUCT((事故データ!$AT$4:$AT$364=$R49)*(事故データ!$U$4:$U$364=AD$11)*(事故データ!$V$4:$V$364=1))</f>
        <v>0</v>
      </c>
      <c r="AE49" s="442">
        <f>SUMPRODUCT((事故データ!$AT$4:$AT$364=$R49)*(事故データ!$U$4:$U$364=AE$11)*(事故データ!$V$4:$V$364=1))</f>
        <v>0</v>
      </c>
      <c r="AG49" s="298"/>
      <c r="AH49" s="299">
        <f>S51</f>
        <v>6</v>
      </c>
      <c r="AI49" s="298"/>
      <c r="AJ49" s="299">
        <f>S54</f>
        <v>0</v>
      </c>
      <c r="AK49" s="298"/>
      <c r="AL49" s="298"/>
    </row>
    <row r="50" spans="3:38">
      <c r="C50" s="531" t="str">
        <f t="shared" si="18"/>
        <v>チェーン</v>
      </c>
      <c r="D50" s="699">
        <f t="shared" si="19"/>
        <v>0</v>
      </c>
      <c r="E50" s="358">
        <f>SUMPRODUCT((事故データ!$AU$4:$AU$364=$C50)*(事故データ!$U$4:$U$364=E$11)*(事故データ!$V$4:$V$364=1))</f>
        <v>0</v>
      </c>
      <c r="F50" s="358">
        <f>SUMPRODUCT((事故データ!$AU$4:$AU$364=$C50)*(事故データ!$U$4:$U$364=F$11)*(事故データ!$V$4:$V$364=1))</f>
        <v>0</v>
      </c>
      <c r="G50" s="358">
        <f>SUMPRODUCT((事故データ!$AU$4:$AU$364=$C50)*(事故データ!$U$4:$U$364=G$11)*(事故データ!$V$4:$V$364=1))</f>
        <v>0</v>
      </c>
      <c r="H50" s="358">
        <f>SUMPRODUCT((事故データ!$AU$4:$AU$364=$C50)*(事故データ!$U$4:$U$364=H$11)*(事故データ!$V$4:$V$364=1))</f>
        <v>0</v>
      </c>
      <c r="I50" s="358">
        <f>SUMPRODUCT((事故データ!$AU$4:$AU$364=$C50)*(事故データ!$U$4:$U$364=I$11)*(事故データ!$V$4:$V$364=1))</f>
        <v>0</v>
      </c>
      <c r="J50" s="358">
        <f>SUMPRODUCT((事故データ!$AU$4:$AU$364=$C50)*(事故データ!$U$4:$U$364=J$11)*(事故データ!$V$4:$V$364=1))</f>
        <v>0</v>
      </c>
      <c r="K50" s="358">
        <f>SUMPRODUCT((事故データ!$AU$4:$AU$364=$C50)*(事故データ!$U$4:$U$364=K$11)*(事故データ!$V$4:$V$364=1))</f>
        <v>0</v>
      </c>
      <c r="L50" s="358">
        <f>SUMPRODUCT((事故データ!$AU$4:$AU$364=$C50)*(事故データ!$U$4:$U$364=L$11)*(事故データ!$V$4:$V$364=1))</f>
        <v>0</v>
      </c>
      <c r="M50" s="358">
        <f>SUMPRODUCT((事故データ!$AU$4:$AU$364=$C50)*(事故データ!$U$4:$U$364=M$11)*(事故データ!$V$4:$V$364=1))</f>
        <v>0</v>
      </c>
      <c r="N50" s="358">
        <f>SUMPRODUCT((事故データ!$AU$4:$AU$364=$C50)*(事故データ!$U$4:$U$364=N$11)*(事故データ!$V$4:$V$364=1))</f>
        <v>0</v>
      </c>
      <c r="O50" s="358">
        <f>SUMPRODUCT((事故データ!$AU$4:$AU$364=$C50)*(事故データ!$U$4:$U$364=O$11)*(事故データ!$V$4:$V$364=1))</f>
        <v>0</v>
      </c>
      <c r="P50" s="442">
        <f>SUMPRODUCT((事故データ!$AU$4:$AU$364=$C50)*(事故データ!$U$4:$U$364=P$11)*(事故データ!$V$4:$V$364=1))</f>
        <v>0</v>
      </c>
      <c r="Q50" s="298"/>
      <c r="R50" s="594" t="str">
        <f t="shared" si="20"/>
        <v>左側面</v>
      </c>
      <c r="S50" s="356">
        <f t="shared" si="21"/>
        <v>5</v>
      </c>
      <c r="T50" s="700">
        <f>SUMPRODUCT((事故データ!$AT$4:$AT$364=$R50)*(事故データ!$U$4:$U$364=T$11)*(事故データ!$V$4:$V$364=1))</f>
        <v>0</v>
      </c>
      <c r="U50" s="358">
        <f>SUMPRODUCT((事故データ!$AT$4:$AT$364=$R50)*(事故データ!$U$4:$U$364=U$11)*(事故データ!$V$4:$V$364=1))</f>
        <v>1</v>
      </c>
      <c r="V50" s="358">
        <f>SUMPRODUCT((事故データ!$AT$4:$AT$364=$R50)*(事故データ!$U$4:$U$364=V$11)*(事故データ!$V$4:$V$364=1))</f>
        <v>0</v>
      </c>
      <c r="W50" s="358">
        <f>SUMPRODUCT((事故データ!$AT$4:$AT$364=$R50)*(事故データ!$U$4:$U$364=W$11)*(事故データ!$V$4:$V$364=1))</f>
        <v>3</v>
      </c>
      <c r="X50" s="358">
        <f>SUMPRODUCT((事故データ!$AT$4:$AT$364=$R50)*(事故データ!$U$4:$U$364=X$11)*(事故データ!$V$4:$V$364=1))</f>
        <v>0</v>
      </c>
      <c r="Y50" s="358">
        <f>SUMPRODUCT((事故データ!$AT$4:$AT$364=$R50)*(事故データ!$U$4:$U$364=Y$11)*(事故データ!$V$4:$V$364=1))</f>
        <v>0</v>
      </c>
      <c r="Z50" s="358">
        <f>SUMPRODUCT((事故データ!$AT$4:$AT$364=$R50)*(事故データ!$U$4:$U$364=Z$11)*(事故データ!$V$4:$V$364=1))</f>
        <v>0</v>
      </c>
      <c r="AA50" s="358">
        <f>SUMPRODUCT((事故データ!$AT$4:$AT$364=$R50)*(事故データ!$U$4:$U$364=AA$11)*(事故データ!$V$4:$V$364=1))</f>
        <v>1</v>
      </c>
      <c r="AB50" s="358">
        <f>SUMPRODUCT((事故データ!$AT$4:$AT$364=$R50)*(事故データ!$U$4:$U$364=AB$11)*(事故データ!$V$4:$V$364=1))</f>
        <v>0</v>
      </c>
      <c r="AC50" s="358">
        <f>SUMPRODUCT((事故データ!$AT$4:$AT$364=$R50)*(事故データ!$U$4:$U$364=AC$11)*(事故データ!$V$4:$V$364=1))</f>
        <v>0</v>
      </c>
      <c r="AD50" s="358">
        <f>SUMPRODUCT((事故データ!$AT$4:$AT$364=$R50)*(事故データ!$U$4:$U$364=AD$11)*(事故データ!$V$4:$V$364=1))</f>
        <v>0</v>
      </c>
      <c r="AE50" s="442">
        <f>SUMPRODUCT((事故データ!$AT$4:$AT$364=$R50)*(事故データ!$U$4:$U$364=AE$11)*(事故データ!$V$4:$V$364=1))</f>
        <v>0</v>
      </c>
      <c r="AG50" s="298"/>
      <c r="AH50" s="311">
        <f>S46</f>
        <v>4</v>
      </c>
      <c r="AI50" s="299">
        <f>S47</f>
        <v>2</v>
      </c>
      <c r="AJ50" s="307">
        <f>S48</f>
        <v>7</v>
      </c>
      <c r="AK50" s="298"/>
      <c r="AL50" s="298"/>
    </row>
    <row r="51" spans="3:38">
      <c r="C51" s="531" t="str">
        <f t="shared" si="18"/>
        <v>壁・塀等</v>
      </c>
      <c r="D51" s="699">
        <f t="shared" si="19"/>
        <v>2</v>
      </c>
      <c r="E51" s="358">
        <f>SUMPRODUCT((事故データ!$AU$4:$AU$364=$C51)*(事故データ!$U$4:$U$364=E$11)*(事故データ!$V$4:$V$364=1))</f>
        <v>0</v>
      </c>
      <c r="F51" s="358">
        <f>SUMPRODUCT((事故データ!$AU$4:$AU$364=$C51)*(事故データ!$U$4:$U$364=F$11)*(事故データ!$V$4:$V$364=1))</f>
        <v>2</v>
      </c>
      <c r="G51" s="358">
        <f>SUMPRODUCT((事故データ!$AU$4:$AU$364=$C51)*(事故データ!$U$4:$U$364=G$11)*(事故データ!$V$4:$V$364=1))</f>
        <v>0</v>
      </c>
      <c r="H51" s="358">
        <f>SUMPRODUCT((事故データ!$AU$4:$AU$364=$C51)*(事故データ!$U$4:$U$364=H$11)*(事故データ!$V$4:$V$364=1))</f>
        <v>0</v>
      </c>
      <c r="I51" s="358">
        <f>SUMPRODUCT((事故データ!$AU$4:$AU$364=$C51)*(事故データ!$U$4:$U$364=I$11)*(事故データ!$V$4:$V$364=1))</f>
        <v>0</v>
      </c>
      <c r="J51" s="358">
        <f>SUMPRODUCT((事故データ!$AU$4:$AU$364=$C51)*(事故データ!$U$4:$U$364=J$11)*(事故データ!$V$4:$V$364=1))</f>
        <v>0</v>
      </c>
      <c r="K51" s="358">
        <f>SUMPRODUCT((事故データ!$AU$4:$AU$364=$C51)*(事故データ!$U$4:$U$364=K$11)*(事故データ!$V$4:$V$364=1))</f>
        <v>0</v>
      </c>
      <c r="L51" s="358">
        <f>SUMPRODUCT((事故データ!$AU$4:$AU$364=$C51)*(事故データ!$U$4:$U$364=L$11)*(事故データ!$V$4:$V$364=1))</f>
        <v>0</v>
      </c>
      <c r="M51" s="358">
        <f>SUMPRODUCT((事故データ!$AU$4:$AU$364=$C51)*(事故データ!$U$4:$U$364=M$11)*(事故データ!$V$4:$V$364=1))</f>
        <v>0</v>
      </c>
      <c r="N51" s="358">
        <f>SUMPRODUCT((事故データ!$AU$4:$AU$364=$C51)*(事故データ!$U$4:$U$364=N$11)*(事故データ!$V$4:$V$364=1))</f>
        <v>0</v>
      </c>
      <c r="O51" s="358">
        <f>SUMPRODUCT((事故データ!$AU$4:$AU$364=$C51)*(事故データ!$U$4:$U$364=O$11)*(事故データ!$V$4:$V$364=1))</f>
        <v>0</v>
      </c>
      <c r="P51" s="442">
        <f>SUMPRODUCT((事故データ!$AU$4:$AU$364=$C51)*(事故データ!$U$4:$U$364=P$11)*(事故データ!$V$4:$V$364=1))</f>
        <v>0</v>
      </c>
      <c r="Q51" s="298"/>
      <c r="R51" s="594" t="str">
        <f t="shared" si="20"/>
        <v>左側面後</v>
      </c>
      <c r="S51" s="356">
        <f t="shared" si="21"/>
        <v>6</v>
      </c>
      <c r="T51" s="700">
        <f>SUMPRODUCT((事故データ!$AT$4:$AT$364=$R51)*(事故データ!$U$4:$U$364=T$11)*(事故データ!$V$4:$V$364=1))</f>
        <v>0</v>
      </c>
      <c r="U51" s="358">
        <f>SUMPRODUCT((事故データ!$AT$4:$AT$364=$R51)*(事故データ!$U$4:$U$364=U$11)*(事故データ!$V$4:$V$364=1))</f>
        <v>3</v>
      </c>
      <c r="V51" s="358">
        <f>SUMPRODUCT((事故データ!$AT$4:$AT$364=$R51)*(事故データ!$U$4:$U$364=V$11)*(事故データ!$V$4:$V$364=1))</f>
        <v>0</v>
      </c>
      <c r="W51" s="358">
        <f>SUMPRODUCT((事故データ!$AT$4:$AT$364=$R51)*(事故データ!$U$4:$U$364=W$11)*(事故データ!$V$4:$V$364=1))</f>
        <v>2</v>
      </c>
      <c r="X51" s="358">
        <f>SUMPRODUCT((事故データ!$AT$4:$AT$364=$R51)*(事故データ!$U$4:$U$364=X$11)*(事故データ!$V$4:$V$364=1))</f>
        <v>0</v>
      </c>
      <c r="Y51" s="358">
        <f>SUMPRODUCT((事故データ!$AT$4:$AT$364=$R51)*(事故データ!$U$4:$U$364=Y$11)*(事故データ!$V$4:$V$364=1))</f>
        <v>0</v>
      </c>
      <c r="Z51" s="358">
        <f>SUMPRODUCT((事故データ!$AT$4:$AT$364=$R51)*(事故データ!$U$4:$U$364=Z$11)*(事故データ!$V$4:$V$364=1))</f>
        <v>0</v>
      </c>
      <c r="AA51" s="358">
        <f>SUMPRODUCT((事故データ!$AT$4:$AT$364=$R51)*(事故データ!$U$4:$U$364=AA$11)*(事故データ!$V$4:$V$364=1))</f>
        <v>0</v>
      </c>
      <c r="AB51" s="358">
        <f>SUMPRODUCT((事故データ!$AT$4:$AT$364=$R51)*(事故データ!$U$4:$U$364=AB$11)*(事故データ!$V$4:$V$364=1))</f>
        <v>1</v>
      </c>
      <c r="AC51" s="358">
        <f>SUMPRODUCT((事故データ!$AT$4:$AT$364=$R51)*(事故データ!$U$4:$U$364=AC$11)*(事故データ!$V$4:$V$364=1))</f>
        <v>0</v>
      </c>
      <c r="AD51" s="358">
        <f>SUMPRODUCT((事故データ!$AT$4:$AT$364=$R51)*(事故データ!$U$4:$U$364=AD$11)*(事故データ!$V$4:$V$364=1))</f>
        <v>0</v>
      </c>
      <c r="AE51" s="442">
        <f>SUMPRODUCT((事故データ!$AT$4:$AT$364=$R51)*(事故データ!$U$4:$U$364=AE$11)*(事故データ!$V$4:$V$364=1))</f>
        <v>0</v>
      </c>
      <c r="AG51" s="298"/>
      <c r="AH51" s="298"/>
      <c r="AI51" s="298"/>
      <c r="AJ51" s="298"/>
      <c r="AK51" s="298"/>
      <c r="AL51" s="298"/>
    </row>
    <row r="52" spans="3:38">
      <c r="C52" s="531" t="str">
        <f t="shared" si="18"/>
        <v>ガードレール</v>
      </c>
      <c r="D52" s="699">
        <f t="shared" si="19"/>
        <v>1</v>
      </c>
      <c r="E52" s="358">
        <f>SUMPRODUCT((事故データ!$AU$4:$AU$364=$C52)*(事故データ!$U$4:$U$364=E$11)*(事故データ!$V$4:$V$364=1))</f>
        <v>0</v>
      </c>
      <c r="F52" s="358">
        <f>SUMPRODUCT((事故データ!$AU$4:$AU$364=$C52)*(事故データ!$U$4:$U$364=F$11)*(事故データ!$V$4:$V$364=1))</f>
        <v>0</v>
      </c>
      <c r="G52" s="358">
        <f>SUMPRODUCT((事故データ!$AU$4:$AU$364=$C52)*(事故データ!$U$4:$U$364=G$11)*(事故データ!$V$4:$V$364=1))</f>
        <v>0</v>
      </c>
      <c r="H52" s="358">
        <f>SUMPRODUCT((事故データ!$AU$4:$AU$364=$C52)*(事故データ!$U$4:$U$364=H$11)*(事故データ!$V$4:$V$364=1))</f>
        <v>1</v>
      </c>
      <c r="I52" s="358">
        <f>SUMPRODUCT((事故データ!$AU$4:$AU$364=$C52)*(事故データ!$U$4:$U$364=I$11)*(事故データ!$V$4:$V$364=1))</f>
        <v>0</v>
      </c>
      <c r="J52" s="358">
        <f>SUMPRODUCT((事故データ!$AU$4:$AU$364=$C52)*(事故データ!$U$4:$U$364=J$11)*(事故データ!$V$4:$V$364=1))</f>
        <v>0</v>
      </c>
      <c r="K52" s="358">
        <f>SUMPRODUCT((事故データ!$AU$4:$AU$364=$C52)*(事故データ!$U$4:$U$364=K$11)*(事故データ!$V$4:$V$364=1))</f>
        <v>0</v>
      </c>
      <c r="L52" s="358">
        <f>SUMPRODUCT((事故データ!$AU$4:$AU$364=$C52)*(事故データ!$U$4:$U$364=L$11)*(事故データ!$V$4:$V$364=1))</f>
        <v>0</v>
      </c>
      <c r="M52" s="358">
        <f>SUMPRODUCT((事故データ!$AU$4:$AU$364=$C52)*(事故データ!$U$4:$U$364=M$11)*(事故データ!$V$4:$V$364=1))</f>
        <v>0</v>
      </c>
      <c r="N52" s="358">
        <f>SUMPRODUCT((事故データ!$AU$4:$AU$364=$C52)*(事故データ!$U$4:$U$364=N$11)*(事故データ!$V$4:$V$364=1))</f>
        <v>0</v>
      </c>
      <c r="O52" s="358">
        <f>SUMPRODUCT((事故データ!$AU$4:$AU$364=$C52)*(事故データ!$U$4:$U$364=O$11)*(事故データ!$V$4:$V$364=1))</f>
        <v>0</v>
      </c>
      <c r="P52" s="442">
        <f>SUMPRODUCT((事故データ!$AU$4:$AU$364=$C52)*(事故データ!$U$4:$U$364=P$11)*(事故データ!$V$4:$V$364=1))</f>
        <v>0</v>
      </c>
      <c r="Q52" s="298"/>
      <c r="R52" s="594" t="str">
        <f t="shared" si="20"/>
        <v>右側面前</v>
      </c>
      <c r="S52" s="356">
        <f t="shared" si="21"/>
        <v>1</v>
      </c>
      <c r="T52" s="700">
        <f>SUMPRODUCT((事故データ!$AT$4:$AT$364=$R52)*(事故データ!$U$4:$U$364=T$11)*(事故データ!$V$4:$V$364=1))</f>
        <v>0</v>
      </c>
      <c r="U52" s="358">
        <f>SUMPRODUCT((事故データ!$AT$4:$AT$364=$R52)*(事故データ!$U$4:$U$364=U$11)*(事故データ!$V$4:$V$364=1))</f>
        <v>0</v>
      </c>
      <c r="V52" s="358">
        <f>SUMPRODUCT((事故データ!$AT$4:$AT$364=$R52)*(事故データ!$U$4:$U$364=V$11)*(事故データ!$V$4:$V$364=1))</f>
        <v>0</v>
      </c>
      <c r="W52" s="358">
        <f>SUMPRODUCT((事故データ!$AT$4:$AT$364=$R52)*(事故データ!$U$4:$U$364=W$11)*(事故データ!$V$4:$V$364=1))</f>
        <v>1</v>
      </c>
      <c r="X52" s="358">
        <f>SUMPRODUCT((事故データ!$AT$4:$AT$364=$R52)*(事故データ!$U$4:$U$364=X$11)*(事故データ!$V$4:$V$364=1))</f>
        <v>0</v>
      </c>
      <c r="Y52" s="358">
        <f>SUMPRODUCT((事故データ!$AT$4:$AT$364=$R52)*(事故データ!$U$4:$U$364=Y$11)*(事故データ!$V$4:$V$364=1))</f>
        <v>0</v>
      </c>
      <c r="Z52" s="358">
        <f>SUMPRODUCT((事故データ!$AT$4:$AT$364=$R52)*(事故データ!$U$4:$U$364=Z$11)*(事故データ!$V$4:$V$364=1))</f>
        <v>0</v>
      </c>
      <c r="AA52" s="358">
        <f>SUMPRODUCT((事故データ!$AT$4:$AT$364=$R52)*(事故データ!$U$4:$U$364=AA$11)*(事故データ!$V$4:$V$364=1))</f>
        <v>0</v>
      </c>
      <c r="AB52" s="358">
        <f>SUMPRODUCT((事故データ!$AT$4:$AT$364=$R52)*(事故データ!$U$4:$U$364=AB$11)*(事故データ!$V$4:$V$364=1))</f>
        <v>0</v>
      </c>
      <c r="AC52" s="358">
        <f>SUMPRODUCT((事故データ!$AT$4:$AT$364=$R52)*(事故データ!$U$4:$U$364=AC$11)*(事故データ!$V$4:$V$364=1))</f>
        <v>0</v>
      </c>
      <c r="AD52" s="358">
        <f>SUMPRODUCT((事故データ!$AT$4:$AT$364=$R52)*(事故データ!$U$4:$U$364=AD$11)*(事故データ!$V$4:$V$364=1))</f>
        <v>0</v>
      </c>
      <c r="AE52" s="442">
        <f>SUMPRODUCT((事故データ!$AT$4:$AT$364=$R52)*(事故データ!$U$4:$U$364=AE$11)*(事故データ!$V$4:$V$364=1))</f>
        <v>0</v>
      </c>
      <c r="AG52" s="298"/>
      <c r="AH52" s="298" t="s">
        <v>1730</v>
      </c>
      <c r="AI52" s="306">
        <f>S55</f>
        <v>0</v>
      </c>
      <c r="AJ52" s="298"/>
      <c r="AK52" s="298"/>
      <c r="AL52" s="298"/>
    </row>
    <row r="53" spans="3:38">
      <c r="C53" s="531" t="str">
        <f t="shared" si="18"/>
        <v>信号・街灯・標識・柱等</v>
      </c>
      <c r="D53" s="699">
        <f t="shared" si="19"/>
        <v>2</v>
      </c>
      <c r="E53" s="358">
        <f>SUMPRODUCT((事故データ!$AU$4:$AU$364=$C53)*(事故データ!$U$4:$U$364=E$11)*(事故データ!$V$4:$V$364=1))</f>
        <v>0</v>
      </c>
      <c r="F53" s="358">
        <f>SUMPRODUCT((事故データ!$AU$4:$AU$364=$C53)*(事故データ!$U$4:$U$364=F$11)*(事故データ!$V$4:$V$364=1))</f>
        <v>0</v>
      </c>
      <c r="G53" s="358">
        <f>SUMPRODUCT((事故データ!$AU$4:$AU$364=$C53)*(事故データ!$U$4:$U$364=G$11)*(事故データ!$V$4:$V$364=1))</f>
        <v>0</v>
      </c>
      <c r="H53" s="358">
        <f>SUMPRODUCT((事故データ!$AU$4:$AU$364=$C53)*(事故データ!$U$4:$U$364=H$11)*(事故データ!$V$4:$V$364=1))</f>
        <v>1</v>
      </c>
      <c r="I53" s="358">
        <f>SUMPRODUCT((事故データ!$AU$4:$AU$364=$C53)*(事故データ!$U$4:$U$364=I$11)*(事故データ!$V$4:$V$364=1))</f>
        <v>0</v>
      </c>
      <c r="J53" s="358">
        <f>SUMPRODUCT((事故データ!$AU$4:$AU$364=$C53)*(事故データ!$U$4:$U$364=J$11)*(事故データ!$V$4:$V$364=1))</f>
        <v>0</v>
      </c>
      <c r="K53" s="358">
        <f>SUMPRODUCT((事故データ!$AU$4:$AU$364=$C53)*(事故データ!$U$4:$U$364=K$11)*(事故データ!$V$4:$V$364=1))</f>
        <v>0</v>
      </c>
      <c r="L53" s="358">
        <f>SUMPRODUCT((事故データ!$AU$4:$AU$364=$C53)*(事故データ!$U$4:$U$364=L$11)*(事故データ!$V$4:$V$364=1))</f>
        <v>0</v>
      </c>
      <c r="M53" s="358">
        <f>SUMPRODUCT((事故データ!$AU$4:$AU$364=$C53)*(事故データ!$U$4:$U$364=M$11)*(事故データ!$V$4:$V$364=1))</f>
        <v>0</v>
      </c>
      <c r="N53" s="358">
        <f>SUMPRODUCT((事故データ!$AU$4:$AU$364=$C53)*(事故データ!$U$4:$U$364=N$11)*(事故データ!$V$4:$V$364=1))</f>
        <v>1</v>
      </c>
      <c r="O53" s="358">
        <f>SUMPRODUCT((事故データ!$AU$4:$AU$364=$C53)*(事故データ!$U$4:$U$364=O$11)*(事故データ!$V$4:$V$364=1))</f>
        <v>0</v>
      </c>
      <c r="P53" s="442">
        <f>SUMPRODUCT((事故データ!$AU$4:$AU$364=$C53)*(事故データ!$U$4:$U$364=P$11)*(事故データ!$V$4:$V$364=1))</f>
        <v>0</v>
      </c>
      <c r="Q53" s="298"/>
      <c r="R53" s="594" t="str">
        <f t="shared" si="20"/>
        <v>右側面</v>
      </c>
      <c r="S53" s="356">
        <f t="shared" si="21"/>
        <v>0</v>
      </c>
      <c r="T53" s="700">
        <f>SUMPRODUCT((事故データ!$AT$4:$AT$364=$R53)*(事故データ!$U$4:$U$364=T$11)*(事故データ!$V$4:$V$364=1))</f>
        <v>0</v>
      </c>
      <c r="U53" s="358">
        <f>SUMPRODUCT((事故データ!$AT$4:$AT$364=$R53)*(事故データ!$U$4:$U$364=U$11)*(事故データ!$V$4:$V$364=1))</f>
        <v>0</v>
      </c>
      <c r="V53" s="358">
        <f>SUMPRODUCT((事故データ!$AT$4:$AT$364=$R53)*(事故データ!$U$4:$U$364=V$11)*(事故データ!$V$4:$V$364=1))</f>
        <v>0</v>
      </c>
      <c r="W53" s="358">
        <f>SUMPRODUCT((事故データ!$AT$4:$AT$364=$R53)*(事故データ!$U$4:$U$364=W$11)*(事故データ!$V$4:$V$364=1))</f>
        <v>0</v>
      </c>
      <c r="X53" s="358">
        <f>SUMPRODUCT((事故データ!$AT$4:$AT$364=$R53)*(事故データ!$U$4:$U$364=X$11)*(事故データ!$V$4:$V$364=1))</f>
        <v>0</v>
      </c>
      <c r="Y53" s="358">
        <f>SUMPRODUCT((事故データ!$AT$4:$AT$364=$R53)*(事故データ!$U$4:$U$364=Y$11)*(事故データ!$V$4:$V$364=1))</f>
        <v>0</v>
      </c>
      <c r="Z53" s="358">
        <f>SUMPRODUCT((事故データ!$AT$4:$AT$364=$R53)*(事故データ!$U$4:$U$364=Z$11)*(事故データ!$V$4:$V$364=1))</f>
        <v>0</v>
      </c>
      <c r="AA53" s="358">
        <f>SUMPRODUCT((事故データ!$AT$4:$AT$364=$R53)*(事故データ!$U$4:$U$364=AA$11)*(事故データ!$V$4:$V$364=1))</f>
        <v>0</v>
      </c>
      <c r="AB53" s="358">
        <f>SUMPRODUCT((事故データ!$AT$4:$AT$364=$R53)*(事故データ!$U$4:$U$364=AB$11)*(事故データ!$V$4:$V$364=1))</f>
        <v>0</v>
      </c>
      <c r="AC53" s="358">
        <f>SUMPRODUCT((事故データ!$AT$4:$AT$364=$R53)*(事故データ!$U$4:$U$364=AC$11)*(事故データ!$V$4:$V$364=1))</f>
        <v>0</v>
      </c>
      <c r="AD53" s="358">
        <f>SUMPRODUCT((事故データ!$AT$4:$AT$364=$R53)*(事故データ!$U$4:$U$364=AD$11)*(事故データ!$V$4:$V$364=1))</f>
        <v>0</v>
      </c>
      <c r="AE53" s="442">
        <f>SUMPRODUCT((事故データ!$AT$4:$AT$364=$R53)*(事故データ!$U$4:$U$364=AE$11)*(事故データ!$V$4:$V$364=1))</f>
        <v>0</v>
      </c>
      <c r="AG53" s="298"/>
      <c r="AH53" s="298"/>
      <c r="AI53" s="298"/>
      <c r="AJ53" s="298"/>
      <c r="AK53" s="298"/>
      <c r="AL53" s="298"/>
    </row>
    <row r="54" spans="3:38">
      <c r="C54" s="531" t="str">
        <f t="shared" si="18"/>
        <v>柵・フェンス</v>
      </c>
      <c r="D54" s="699">
        <f t="shared" si="19"/>
        <v>3</v>
      </c>
      <c r="E54" s="358">
        <f>SUMPRODUCT((事故データ!$AU$4:$AU$364=$C54)*(事故データ!$U$4:$U$364=E$11)*(事故データ!$V$4:$V$364=1))</f>
        <v>0</v>
      </c>
      <c r="F54" s="358">
        <f>SUMPRODUCT((事故データ!$AU$4:$AU$364=$C54)*(事故データ!$U$4:$U$364=F$11)*(事故データ!$V$4:$V$364=1))</f>
        <v>1</v>
      </c>
      <c r="G54" s="358">
        <f>SUMPRODUCT((事故データ!$AU$4:$AU$364=$C54)*(事故データ!$U$4:$U$364=G$11)*(事故データ!$V$4:$V$364=1))</f>
        <v>0</v>
      </c>
      <c r="H54" s="358">
        <f>SUMPRODUCT((事故データ!$AU$4:$AU$364=$C54)*(事故データ!$U$4:$U$364=H$11)*(事故データ!$V$4:$V$364=1))</f>
        <v>2</v>
      </c>
      <c r="I54" s="358">
        <f>SUMPRODUCT((事故データ!$AU$4:$AU$364=$C54)*(事故データ!$U$4:$U$364=I$11)*(事故データ!$V$4:$V$364=1))</f>
        <v>0</v>
      </c>
      <c r="J54" s="358">
        <f>SUMPRODUCT((事故データ!$AU$4:$AU$364=$C54)*(事故データ!$U$4:$U$364=J$11)*(事故データ!$V$4:$V$364=1))</f>
        <v>0</v>
      </c>
      <c r="K54" s="358">
        <f>SUMPRODUCT((事故データ!$AU$4:$AU$364=$C54)*(事故データ!$U$4:$U$364=K$11)*(事故データ!$V$4:$V$364=1))</f>
        <v>0</v>
      </c>
      <c r="L54" s="358">
        <f>SUMPRODUCT((事故データ!$AU$4:$AU$364=$C54)*(事故データ!$U$4:$U$364=L$11)*(事故データ!$V$4:$V$364=1))</f>
        <v>0</v>
      </c>
      <c r="M54" s="358">
        <f>SUMPRODUCT((事故データ!$AU$4:$AU$364=$C54)*(事故データ!$U$4:$U$364=M$11)*(事故データ!$V$4:$V$364=1))</f>
        <v>0</v>
      </c>
      <c r="N54" s="358">
        <f>SUMPRODUCT((事故データ!$AU$4:$AU$364=$C54)*(事故データ!$U$4:$U$364=N$11)*(事故データ!$V$4:$V$364=1))</f>
        <v>0</v>
      </c>
      <c r="O54" s="358">
        <f>SUMPRODUCT((事故データ!$AU$4:$AU$364=$C54)*(事故データ!$U$4:$U$364=O$11)*(事故データ!$V$4:$V$364=1))</f>
        <v>0</v>
      </c>
      <c r="P54" s="442">
        <f>SUMPRODUCT((事故データ!$AU$4:$AU$364=$C54)*(事故データ!$U$4:$U$364=P$11)*(事故データ!$V$4:$V$364=1))</f>
        <v>0</v>
      </c>
      <c r="Q54" s="298"/>
      <c r="R54" s="594" t="str">
        <f t="shared" si="20"/>
        <v>右側面後</v>
      </c>
      <c r="S54" s="356">
        <f t="shared" si="21"/>
        <v>0</v>
      </c>
      <c r="T54" s="700">
        <f>SUMPRODUCT((事故データ!$AT$4:$AT$364=$R54)*(事故データ!$U$4:$U$364=T$11)*(事故データ!$V$4:$V$364=1))</f>
        <v>0</v>
      </c>
      <c r="U54" s="358">
        <f>SUMPRODUCT((事故データ!$AT$4:$AT$364=$R54)*(事故データ!$U$4:$U$364=U$11)*(事故データ!$V$4:$V$364=1))</f>
        <v>0</v>
      </c>
      <c r="V54" s="358">
        <f>SUMPRODUCT((事故データ!$AT$4:$AT$364=$R54)*(事故データ!$U$4:$U$364=V$11)*(事故データ!$V$4:$V$364=1))</f>
        <v>0</v>
      </c>
      <c r="W54" s="358">
        <f>SUMPRODUCT((事故データ!$AT$4:$AT$364=$R54)*(事故データ!$U$4:$U$364=W$11)*(事故データ!$V$4:$V$364=1))</f>
        <v>0</v>
      </c>
      <c r="X54" s="358">
        <f>SUMPRODUCT((事故データ!$AT$4:$AT$364=$R54)*(事故データ!$U$4:$U$364=X$11)*(事故データ!$V$4:$V$364=1))</f>
        <v>0</v>
      </c>
      <c r="Y54" s="358">
        <f>SUMPRODUCT((事故データ!$AT$4:$AT$364=$R54)*(事故データ!$U$4:$U$364=Y$11)*(事故データ!$V$4:$V$364=1))</f>
        <v>0</v>
      </c>
      <c r="Z54" s="358">
        <f>SUMPRODUCT((事故データ!$AT$4:$AT$364=$R54)*(事故データ!$U$4:$U$364=Z$11)*(事故データ!$V$4:$V$364=1))</f>
        <v>0</v>
      </c>
      <c r="AA54" s="358">
        <f>SUMPRODUCT((事故データ!$AT$4:$AT$364=$R54)*(事故データ!$U$4:$U$364=AA$11)*(事故データ!$V$4:$V$364=1))</f>
        <v>0</v>
      </c>
      <c r="AB54" s="358">
        <f>SUMPRODUCT((事故データ!$AT$4:$AT$364=$R54)*(事故データ!$U$4:$U$364=AB$11)*(事故データ!$V$4:$V$364=1))</f>
        <v>0</v>
      </c>
      <c r="AC54" s="358">
        <f>SUMPRODUCT((事故データ!$AT$4:$AT$364=$R54)*(事故データ!$U$4:$U$364=AC$11)*(事故データ!$V$4:$V$364=1))</f>
        <v>0</v>
      </c>
      <c r="AD54" s="358">
        <f>SUMPRODUCT((事故データ!$AT$4:$AT$364=$R54)*(事故データ!$U$4:$U$364=AD$11)*(事故データ!$V$4:$V$364=1))</f>
        <v>0</v>
      </c>
      <c r="AE54" s="442">
        <f>SUMPRODUCT((事故データ!$AT$4:$AT$364=$R54)*(事故データ!$U$4:$U$364=AE$11)*(事故データ!$V$4:$V$364=1))</f>
        <v>0</v>
      </c>
      <c r="AG54" s="298"/>
      <c r="AH54" s="298"/>
      <c r="AI54" s="298"/>
      <c r="AJ54" s="298"/>
      <c r="AK54" s="298"/>
      <c r="AL54" s="298"/>
    </row>
    <row r="55" spans="3:38">
      <c r="C55" s="531" t="str">
        <f t="shared" si="18"/>
        <v>ポール</v>
      </c>
      <c r="D55" s="699">
        <f t="shared" si="19"/>
        <v>3</v>
      </c>
      <c r="E55" s="358">
        <f>SUMPRODUCT((事故データ!$AU$4:$AU$364=$C55)*(事故データ!$U$4:$U$364=E$11)*(事故データ!$V$4:$V$364=1))</f>
        <v>0</v>
      </c>
      <c r="F55" s="358">
        <f>SUMPRODUCT((事故データ!$AU$4:$AU$364=$C55)*(事故データ!$U$4:$U$364=F$11)*(事故データ!$V$4:$V$364=1))</f>
        <v>1</v>
      </c>
      <c r="G55" s="358">
        <f>SUMPRODUCT((事故データ!$AU$4:$AU$364=$C55)*(事故データ!$U$4:$U$364=G$11)*(事故データ!$V$4:$V$364=1))</f>
        <v>0</v>
      </c>
      <c r="H55" s="358">
        <f>SUMPRODUCT((事故データ!$AU$4:$AU$364=$C55)*(事故データ!$U$4:$U$364=H$11)*(事故データ!$V$4:$V$364=1))</f>
        <v>2</v>
      </c>
      <c r="I55" s="358">
        <f>SUMPRODUCT((事故データ!$AU$4:$AU$364=$C55)*(事故データ!$U$4:$U$364=I$11)*(事故データ!$V$4:$V$364=1))</f>
        <v>0</v>
      </c>
      <c r="J55" s="358">
        <f>SUMPRODUCT((事故データ!$AU$4:$AU$364=$C55)*(事故データ!$U$4:$U$364=J$11)*(事故データ!$V$4:$V$364=1))</f>
        <v>0</v>
      </c>
      <c r="K55" s="358">
        <f>SUMPRODUCT((事故データ!$AU$4:$AU$364=$C55)*(事故データ!$U$4:$U$364=K$11)*(事故データ!$V$4:$V$364=1))</f>
        <v>0</v>
      </c>
      <c r="L55" s="358">
        <f>SUMPRODUCT((事故データ!$AU$4:$AU$364=$C55)*(事故データ!$U$4:$U$364=L$11)*(事故データ!$V$4:$V$364=1))</f>
        <v>0</v>
      </c>
      <c r="M55" s="358">
        <f>SUMPRODUCT((事故データ!$AU$4:$AU$364=$C55)*(事故データ!$U$4:$U$364=M$11)*(事故データ!$V$4:$V$364=1))</f>
        <v>0</v>
      </c>
      <c r="N55" s="358">
        <f>SUMPRODUCT((事故データ!$AU$4:$AU$364=$C55)*(事故データ!$U$4:$U$364=N$11)*(事故データ!$V$4:$V$364=1))</f>
        <v>0</v>
      </c>
      <c r="O55" s="358">
        <f>SUMPRODUCT((事故データ!$AU$4:$AU$364=$C55)*(事故データ!$U$4:$U$364=O$11)*(事故データ!$V$4:$V$364=1))</f>
        <v>0</v>
      </c>
      <c r="P55" s="442">
        <f>SUMPRODUCT((事故データ!$AU$4:$AU$364=$C55)*(事故データ!$U$4:$U$364=P$11)*(事故データ!$V$4:$V$364=1))</f>
        <v>0</v>
      </c>
      <c r="Q55" s="298"/>
      <c r="R55" s="594" t="str">
        <f t="shared" si="20"/>
        <v>上部箱中央</v>
      </c>
      <c r="S55" s="356">
        <f t="shared" si="21"/>
        <v>0</v>
      </c>
      <c r="T55" s="700">
        <f>SUMPRODUCT((事故データ!$AT$4:$AT$364=$R55)*(事故データ!$U$4:$U$364=T$11)*(事故データ!$V$4:$V$364=1))</f>
        <v>0</v>
      </c>
      <c r="U55" s="358">
        <f>SUMPRODUCT((事故データ!$AT$4:$AT$364=$R55)*(事故データ!$U$4:$U$364=U$11)*(事故データ!$V$4:$V$364=1))</f>
        <v>0</v>
      </c>
      <c r="V55" s="358">
        <f>SUMPRODUCT((事故データ!$AT$4:$AT$364=$R55)*(事故データ!$U$4:$U$364=V$11)*(事故データ!$V$4:$V$364=1))</f>
        <v>0</v>
      </c>
      <c r="W55" s="358">
        <f>SUMPRODUCT((事故データ!$AT$4:$AT$364=$R55)*(事故データ!$U$4:$U$364=W$11)*(事故データ!$V$4:$V$364=1))</f>
        <v>0</v>
      </c>
      <c r="X55" s="358">
        <f>SUMPRODUCT((事故データ!$AT$4:$AT$364=$R55)*(事故データ!$U$4:$U$364=X$11)*(事故データ!$V$4:$V$364=1))</f>
        <v>0</v>
      </c>
      <c r="Y55" s="358">
        <f>SUMPRODUCT((事故データ!$AT$4:$AT$364=$R55)*(事故データ!$U$4:$U$364=Y$11)*(事故データ!$V$4:$V$364=1))</f>
        <v>0</v>
      </c>
      <c r="Z55" s="358">
        <f>SUMPRODUCT((事故データ!$AT$4:$AT$364=$R55)*(事故データ!$U$4:$U$364=Z$11)*(事故データ!$V$4:$V$364=1))</f>
        <v>0</v>
      </c>
      <c r="AA55" s="358">
        <f>SUMPRODUCT((事故データ!$AT$4:$AT$364=$R55)*(事故データ!$U$4:$U$364=AA$11)*(事故データ!$V$4:$V$364=1))</f>
        <v>0</v>
      </c>
      <c r="AB55" s="358">
        <f>SUMPRODUCT((事故データ!$AT$4:$AT$364=$R55)*(事故データ!$U$4:$U$364=AB$11)*(事故データ!$V$4:$V$364=1))</f>
        <v>0</v>
      </c>
      <c r="AC55" s="358">
        <f>SUMPRODUCT((事故データ!$AT$4:$AT$364=$R55)*(事故データ!$U$4:$U$364=AC$11)*(事故データ!$V$4:$V$364=1))</f>
        <v>0</v>
      </c>
      <c r="AD55" s="358">
        <f>SUMPRODUCT((事故データ!$AT$4:$AT$364=$R55)*(事故データ!$U$4:$U$364=AD$11)*(事故データ!$V$4:$V$364=1))</f>
        <v>0</v>
      </c>
      <c r="AE55" s="442">
        <f>SUMPRODUCT((事故データ!$AT$4:$AT$364=$R55)*(事故データ!$U$4:$U$364=AE$11)*(事故データ!$V$4:$V$364=1))</f>
        <v>0</v>
      </c>
      <c r="AG55" s="298"/>
      <c r="AH55" s="298"/>
      <c r="AI55" s="298"/>
      <c r="AJ55" s="298"/>
      <c r="AK55" s="298"/>
      <c r="AL55" s="298"/>
    </row>
    <row r="56" spans="3:38">
      <c r="C56" s="531" t="str">
        <f t="shared" si="18"/>
        <v>縁石等道路設置物</v>
      </c>
      <c r="D56" s="699">
        <f t="shared" si="19"/>
        <v>1</v>
      </c>
      <c r="E56" s="358">
        <f>SUMPRODUCT((事故データ!$AU$4:$AU$364=$C56)*(事故データ!$U$4:$U$364=E$11)*(事故データ!$V$4:$V$364=1))</f>
        <v>0</v>
      </c>
      <c r="F56" s="358">
        <f>SUMPRODUCT((事故データ!$AU$4:$AU$364=$C56)*(事故データ!$U$4:$U$364=F$11)*(事故データ!$V$4:$V$364=1))</f>
        <v>1</v>
      </c>
      <c r="G56" s="358">
        <f>SUMPRODUCT((事故データ!$AU$4:$AU$364=$C56)*(事故データ!$U$4:$U$364=G$11)*(事故データ!$V$4:$V$364=1))</f>
        <v>0</v>
      </c>
      <c r="H56" s="358">
        <f>SUMPRODUCT((事故データ!$AU$4:$AU$364=$C56)*(事故データ!$U$4:$U$364=H$11)*(事故データ!$V$4:$V$364=1))</f>
        <v>0</v>
      </c>
      <c r="I56" s="358">
        <f>SUMPRODUCT((事故データ!$AU$4:$AU$364=$C56)*(事故データ!$U$4:$U$364=I$11)*(事故データ!$V$4:$V$364=1))</f>
        <v>0</v>
      </c>
      <c r="J56" s="358">
        <f>SUMPRODUCT((事故データ!$AU$4:$AU$364=$C56)*(事故データ!$U$4:$U$364=J$11)*(事故データ!$V$4:$V$364=1))</f>
        <v>0</v>
      </c>
      <c r="K56" s="358">
        <f>SUMPRODUCT((事故データ!$AU$4:$AU$364=$C56)*(事故データ!$U$4:$U$364=K$11)*(事故データ!$V$4:$V$364=1))</f>
        <v>0</v>
      </c>
      <c r="L56" s="358">
        <f>SUMPRODUCT((事故データ!$AU$4:$AU$364=$C56)*(事故データ!$U$4:$U$364=L$11)*(事故データ!$V$4:$V$364=1))</f>
        <v>0</v>
      </c>
      <c r="M56" s="358">
        <f>SUMPRODUCT((事故データ!$AU$4:$AU$364=$C56)*(事故データ!$U$4:$U$364=M$11)*(事故データ!$V$4:$V$364=1))</f>
        <v>0</v>
      </c>
      <c r="N56" s="358">
        <f>SUMPRODUCT((事故データ!$AU$4:$AU$364=$C56)*(事故データ!$U$4:$U$364=N$11)*(事故データ!$V$4:$V$364=1))</f>
        <v>0</v>
      </c>
      <c r="O56" s="358">
        <f>SUMPRODUCT((事故データ!$AU$4:$AU$364=$C56)*(事故データ!$U$4:$U$364=O$11)*(事故データ!$V$4:$V$364=1))</f>
        <v>0</v>
      </c>
      <c r="P56" s="442">
        <f>SUMPRODUCT((事故データ!$AU$4:$AU$364=$C56)*(事故データ!$U$4:$U$364=P$11)*(事故データ!$V$4:$V$364=1))</f>
        <v>0</v>
      </c>
      <c r="Q56" s="298"/>
      <c r="R56" s="594" t="str">
        <f t="shared" si="20"/>
        <v>下部</v>
      </c>
      <c r="S56" s="356">
        <f t="shared" si="21"/>
        <v>0</v>
      </c>
      <c r="T56" s="700">
        <f>SUMPRODUCT((事故データ!$AT$4:$AT$364=$R56)*(事故データ!$U$4:$U$364=T$11)*(事故データ!$V$4:$V$364=1))</f>
        <v>0</v>
      </c>
      <c r="U56" s="358">
        <f>SUMPRODUCT((事故データ!$AT$4:$AT$364=$R56)*(事故データ!$U$4:$U$364=U$11)*(事故データ!$V$4:$V$364=1))</f>
        <v>0</v>
      </c>
      <c r="V56" s="358">
        <f>SUMPRODUCT((事故データ!$AT$4:$AT$364=$R56)*(事故データ!$U$4:$U$364=V$11)*(事故データ!$V$4:$V$364=1))</f>
        <v>0</v>
      </c>
      <c r="W56" s="358">
        <f>SUMPRODUCT((事故データ!$AT$4:$AT$364=$R56)*(事故データ!$U$4:$U$364=W$11)*(事故データ!$V$4:$V$364=1))</f>
        <v>0</v>
      </c>
      <c r="X56" s="358">
        <f>SUMPRODUCT((事故データ!$AT$4:$AT$364=$R56)*(事故データ!$U$4:$U$364=X$11)*(事故データ!$V$4:$V$364=1))</f>
        <v>0</v>
      </c>
      <c r="Y56" s="358">
        <f>SUMPRODUCT((事故データ!$AT$4:$AT$364=$R56)*(事故データ!$U$4:$U$364=Y$11)*(事故データ!$V$4:$V$364=1))</f>
        <v>0</v>
      </c>
      <c r="Z56" s="358">
        <f>SUMPRODUCT((事故データ!$AT$4:$AT$364=$R56)*(事故データ!$U$4:$U$364=Z$11)*(事故データ!$V$4:$V$364=1))</f>
        <v>0</v>
      </c>
      <c r="AA56" s="358">
        <f>SUMPRODUCT((事故データ!$AT$4:$AT$364=$R56)*(事故データ!$U$4:$U$364=AA$11)*(事故データ!$V$4:$V$364=1))</f>
        <v>0</v>
      </c>
      <c r="AB56" s="358">
        <f>SUMPRODUCT((事故データ!$AT$4:$AT$364=$R56)*(事故データ!$U$4:$U$364=AB$11)*(事故データ!$V$4:$V$364=1))</f>
        <v>0</v>
      </c>
      <c r="AC56" s="358">
        <f>SUMPRODUCT((事故データ!$AT$4:$AT$364=$R56)*(事故データ!$U$4:$U$364=AC$11)*(事故データ!$V$4:$V$364=1))</f>
        <v>0</v>
      </c>
      <c r="AD56" s="358">
        <f>SUMPRODUCT((事故データ!$AT$4:$AT$364=$R56)*(事故データ!$U$4:$U$364=AD$11)*(事故データ!$V$4:$V$364=1))</f>
        <v>0</v>
      </c>
      <c r="AE56" s="442">
        <f>SUMPRODUCT((事故データ!$AT$4:$AT$364=$R56)*(事故データ!$U$4:$U$364=AE$11)*(事故データ!$V$4:$V$364=1))</f>
        <v>0</v>
      </c>
      <c r="AG56" s="298"/>
      <c r="AH56" s="298" t="s">
        <v>1729</v>
      </c>
      <c r="AI56" s="306">
        <f>S56</f>
        <v>0</v>
      </c>
      <c r="AJ56" s="298"/>
      <c r="AK56" s="298"/>
      <c r="AL56" s="298"/>
    </row>
    <row r="57" spans="3:38">
      <c r="C57" s="531" t="str">
        <f t="shared" si="18"/>
        <v>花壇等低い設置物</v>
      </c>
      <c r="D57" s="699">
        <f t="shared" si="19"/>
        <v>0</v>
      </c>
      <c r="E57" s="358">
        <f>SUMPRODUCT((事故データ!$AU$4:$AU$364=$C57)*(事故データ!$U$4:$U$364=E$11)*(事故データ!$V$4:$V$364=1))</f>
        <v>0</v>
      </c>
      <c r="F57" s="358">
        <f>SUMPRODUCT((事故データ!$AU$4:$AU$364=$C57)*(事故データ!$U$4:$U$364=F$11)*(事故データ!$V$4:$V$364=1))</f>
        <v>0</v>
      </c>
      <c r="G57" s="358">
        <f>SUMPRODUCT((事故データ!$AU$4:$AU$364=$C57)*(事故データ!$U$4:$U$364=G$11)*(事故データ!$V$4:$V$364=1))</f>
        <v>0</v>
      </c>
      <c r="H57" s="358">
        <f>SUMPRODUCT((事故データ!$AU$4:$AU$364=$C57)*(事故データ!$U$4:$U$364=H$11)*(事故データ!$V$4:$V$364=1))</f>
        <v>0</v>
      </c>
      <c r="I57" s="358">
        <f>SUMPRODUCT((事故データ!$AU$4:$AU$364=$C57)*(事故データ!$U$4:$U$364=I$11)*(事故データ!$V$4:$V$364=1))</f>
        <v>0</v>
      </c>
      <c r="J57" s="358">
        <f>SUMPRODUCT((事故データ!$AU$4:$AU$364=$C57)*(事故データ!$U$4:$U$364=J$11)*(事故データ!$V$4:$V$364=1))</f>
        <v>0</v>
      </c>
      <c r="K57" s="358">
        <f>SUMPRODUCT((事故データ!$AU$4:$AU$364=$C57)*(事故データ!$U$4:$U$364=K$11)*(事故データ!$V$4:$V$364=1))</f>
        <v>0</v>
      </c>
      <c r="L57" s="358">
        <f>SUMPRODUCT((事故データ!$AU$4:$AU$364=$C57)*(事故データ!$U$4:$U$364=L$11)*(事故データ!$V$4:$V$364=1))</f>
        <v>0</v>
      </c>
      <c r="M57" s="358">
        <f>SUMPRODUCT((事故データ!$AU$4:$AU$364=$C57)*(事故データ!$U$4:$U$364=M$11)*(事故データ!$V$4:$V$364=1))</f>
        <v>0</v>
      </c>
      <c r="N57" s="358">
        <f>SUMPRODUCT((事故データ!$AU$4:$AU$364=$C57)*(事故データ!$U$4:$U$364=N$11)*(事故データ!$V$4:$V$364=1))</f>
        <v>0</v>
      </c>
      <c r="O57" s="358">
        <f>SUMPRODUCT((事故データ!$AU$4:$AU$364=$C57)*(事故データ!$U$4:$U$364=O$11)*(事故データ!$V$4:$V$364=1))</f>
        <v>0</v>
      </c>
      <c r="P57" s="442">
        <f>SUMPRODUCT((事故データ!$AU$4:$AU$364=$C57)*(事故データ!$U$4:$U$364=P$11)*(事故データ!$V$4:$V$364=1))</f>
        <v>0</v>
      </c>
      <c r="Q57" s="298"/>
      <c r="R57" s="594" t="str">
        <f t="shared" si="20"/>
        <v>その他</v>
      </c>
      <c r="S57" s="356">
        <f t="shared" si="21"/>
        <v>0</v>
      </c>
      <c r="T57" s="700">
        <f>SUMPRODUCT((事故データ!$AT$4:$AT$364=$R57)*(事故データ!$U$4:$U$364=T$11)*(事故データ!$V$4:$V$364=1))</f>
        <v>0</v>
      </c>
      <c r="U57" s="358">
        <f>SUMPRODUCT((事故データ!$AT$4:$AT$364=$R57)*(事故データ!$U$4:$U$364=U$11)*(事故データ!$V$4:$V$364=1))</f>
        <v>0</v>
      </c>
      <c r="V57" s="358">
        <f>SUMPRODUCT((事故データ!$AT$4:$AT$364=$R57)*(事故データ!$U$4:$U$364=V$11)*(事故データ!$V$4:$V$364=1))</f>
        <v>0</v>
      </c>
      <c r="W57" s="358">
        <f>SUMPRODUCT((事故データ!$AT$4:$AT$364=$R57)*(事故データ!$U$4:$U$364=W$11)*(事故データ!$V$4:$V$364=1))</f>
        <v>0</v>
      </c>
      <c r="X57" s="358">
        <f>SUMPRODUCT((事故データ!$AT$4:$AT$364=$R57)*(事故データ!$U$4:$U$364=X$11)*(事故データ!$V$4:$V$364=1))</f>
        <v>0</v>
      </c>
      <c r="Y57" s="358">
        <f>SUMPRODUCT((事故データ!$AT$4:$AT$364=$R57)*(事故データ!$U$4:$U$364=Y$11)*(事故データ!$V$4:$V$364=1))</f>
        <v>0</v>
      </c>
      <c r="Z57" s="358">
        <f>SUMPRODUCT((事故データ!$AT$4:$AT$364=$R57)*(事故データ!$U$4:$U$364=Z$11)*(事故データ!$V$4:$V$364=1))</f>
        <v>0</v>
      </c>
      <c r="AA57" s="358">
        <f>SUMPRODUCT((事故データ!$AT$4:$AT$364=$R57)*(事故データ!$U$4:$U$364=AA$11)*(事故データ!$V$4:$V$364=1))</f>
        <v>0</v>
      </c>
      <c r="AB57" s="358">
        <f>SUMPRODUCT((事故データ!$AT$4:$AT$364=$R57)*(事故データ!$U$4:$U$364=AB$11)*(事故データ!$V$4:$V$364=1))</f>
        <v>0</v>
      </c>
      <c r="AC57" s="358">
        <f>SUMPRODUCT((事故データ!$AT$4:$AT$364=$R57)*(事故データ!$U$4:$U$364=AC$11)*(事故データ!$V$4:$V$364=1))</f>
        <v>0</v>
      </c>
      <c r="AD57" s="358">
        <f>SUMPRODUCT((事故データ!$AT$4:$AT$364=$R57)*(事故データ!$U$4:$U$364=AD$11)*(事故データ!$V$4:$V$364=1))</f>
        <v>0</v>
      </c>
      <c r="AE57" s="442">
        <f>SUMPRODUCT((事故データ!$AT$4:$AT$364=$R57)*(事故データ!$U$4:$U$364=AE$11)*(事故データ!$V$4:$V$364=1))</f>
        <v>0</v>
      </c>
      <c r="AG57" s="298"/>
      <c r="AH57" s="298"/>
      <c r="AI57" s="298"/>
      <c r="AJ57" s="298"/>
      <c r="AK57" s="298"/>
      <c r="AL57" s="298"/>
    </row>
    <row r="58" spans="3:38">
      <c r="C58" s="531" t="str">
        <f t="shared" si="18"/>
        <v>屋根.軒.庇等高所設置物</v>
      </c>
      <c r="D58" s="699">
        <f t="shared" si="19"/>
        <v>6</v>
      </c>
      <c r="E58" s="358">
        <f>SUMPRODUCT((事故データ!$AU$4:$AU$364=$C58)*(事故データ!$U$4:$U$364=E$11)*(事故データ!$V$4:$V$364=1))</f>
        <v>0</v>
      </c>
      <c r="F58" s="358">
        <f>SUMPRODUCT((事故データ!$AU$4:$AU$364=$C58)*(事故データ!$U$4:$U$364=F$11)*(事故データ!$V$4:$V$364=1))</f>
        <v>2</v>
      </c>
      <c r="G58" s="358">
        <f>SUMPRODUCT((事故データ!$AU$4:$AU$364=$C58)*(事故データ!$U$4:$U$364=G$11)*(事故データ!$V$4:$V$364=1))</f>
        <v>0</v>
      </c>
      <c r="H58" s="358">
        <f>SUMPRODUCT((事故データ!$AU$4:$AU$364=$C58)*(事故データ!$U$4:$U$364=H$11)*(事故データ!$V$4:$V$364=1))</f>
        <v>3</v>
      </c>
      <c r="I58" s="358">
        <f>SUMPRODUCT((事故データ!$AU$4:$AU$364=$C58)*(事故データ!$U$4:$U$364=I$11)*(事故データ!$V$4:$V$364=1))</f>
        <v>0</v>
      </c>
      <c r="J58" s="358">
        <f>SUMPRODUCT((事故データ!$AU$4:$AU$364=$C58)*(事故データ!$U$4:$U$364=J$11)*(事故データ!$V$4:$V$364=1))</f>
        <v>0</v>
      </c>
      <c r="K58" s="358">
        <f>SUMPRODUCT((事故データ!$AU$4:$AU$364=$C58)*(事故データ!$U$4:$U$364=K$11)*(事故データ!$V$4:$V$364=1))</f>
        <v>0</v>
      </c>
      <c r="L58" s="358">
        <f>SUMPRODUCT((事故データ!$AU$4:$AU$364=$C58)*(事故データ!$U$4:$U$364=L$11)*(事故データ!$V$4:$V$364=1))</f>
        <v>1</v>
      </c>
      <c r="M58" s="358">
        <f>SUMPRODUCT((事故データ!$AU$4:$AU$364=$C58)*(事故データ!$U$4:$U$364=M$11)*(事故データ!$V$4:$V$364=1))</f>
        <v>0</v>
      </c>
      <c r="N58" s="358">
        <f>SUMPRODUCT((事故データ!$AU$4:$AU$364=$C58)*(事故データ!$U$4:$U$364=N$11)*(事故データ!$V$4:$V$364=1))</f>
        <v>0</v>
      </c>
      <c r="O58" s="358">
        <f>SUMPRODUCT((事故データ!$AU$4:$AU$364=$C58)*(事故データ!$U$4:$U$364=O$11)*(事故データ!$V$4:$V$364=1))</f>
        <v>0</v>
      </c>
      <c r="P58" s="442">
        <f>SUMPRODUCT((事故データ!$AU$4:$AU$364=$C58)*(事故データ!$U$4:$U$364=P$11)*(事故データ!$V$4:$V$364=1))</f>
        <v>0</v>
      </c>
      <c r="Q58" s="298"/>
      <c r="R58" s="611" t="str">
        <f t="shared" si="20"/>
        <v>不明</v>
      </c>
      <c r="S58" s="369">
        <f t="shared" ref="S58" si="22">SUM(T58:AE58)</f>
        <v>0</v>
      </c>
      <c r="T58" s="701">
        <f>SUMPRODUCT((事故データ!$AT$4:$AT$364=$R58)*(事故データ!$U$4:$U$364=T$11)*(事故データ!$V$4:$V$364=1))</f>
        <v>0</v>
      </c>
      <c r="U58" s="371">
        <f>SUMPRODUCT((事故データ!$AT$4:$AT$364=$R58)*(事故データ!$U$4:$U$364=U$11)*(事故データ!$V$4:$V$364=1))</f>
        <v>0</v>
      </c>
      <c r="V58" s="371">
        <f>SUMPRODUCT((事故データ!$AT$4:$AT$364=$R58)*(事故データ!$U$4:$U$364=V$11)*(事故データ!$V$4:$V$364=1))</f>
        <v>0</v>
      </c>
      <c r="W58" s="371">
        <f>SUMPRODUCT((事故データ!$AT$4:$AT$364=$R58)*(事故データ!$U$4:$U$364=W$11)*(事故データ!$V$4:$V$364=1))</f>
        <v>0</v>
      </c>
      <c r="X58" s="371">
        <f>SUMPRODUCT((事故データ!$AT$4:$AT$364=$R58)*(事故データ!$U$4:$U$364=X$11)*(事故データ!$V$4:$V$364=1))</f>
        <v>0</v>
      </c>
      <c r="Y58" s="371">
        <f>SUMPRODUCT((事故データ!$AT$4:$AT$364=$R58)*(事故データ!$U$4:$U$364=Y$11)*(事故データ!$V$4:$V$364=1))</f>
        <v>0</v>
      </c>
      <c r="Z58" s="371">
        <f>SUMPRODUCT((事故データ!$AT$4:$AT$364=$R58)*(事故データ!$U$4:$U$364=Z$11)*(事故データ!$V$4:$V$364=1))</f>
        <v>0</v>
      </c>
      <c r="AA58" s="371">
        <f>SUMPRODUCT((事故データ!$AT$4:$AT$364=$R58)*(事故データ!$U$4:$U$364=AA$11)*(事故データ!$V$4:$V$364=1))</f>
        <v>0</v>
      </c>
      <c r="AB58" s="371">
        <f>SUMPRODUCT((事故データ!$AT$4:$AT$364=$R58)*(事故データ!$U$4:$U$364=AB$11)*(事故データ!$V$4:$V$364=1))</f>
        <v>0</v>
      </c>
      <c r="AC58" s="371">
        <f>SUMPRODUCT((事故データ!$AT$4:$AT$364=$R58)*(事故データ!$U$4:$U$364=AC$11)*(事故データ!$V$4:$V$364=1))</f>
        <v>0</v>
      </c>
      <c r="AD58" s="371">
        <f>SUMPRODUCT((事故データ!$AT$4:$AT$364=$R58)*(事故データ!$U$4:$U$364=AD$11)*(事故データ!$V$4:$V$364=1))</f>
        <v>0</v>
      </c>
      <c r="AE58" s="443">
        <f>SUMPRODUCT((事故データ!$AT$4:$AT$364=$R58)*(事故データ!$U$4:$U$364=AE$11)*(事故データ!$V$4:$V$364=1))</f>
        <v>0</v>
      </c>
      <c r="AG58" s="298"/>
      <c r="AH58" s="309" t="str">
        <f>R57</f>
        <v>その他</v>
      </c>
      <c r="AI58" s="306">
        <f>S57</f>
        <v>0</v>
      </c>
      <c r="AJ58" s="298"/>
      <c r="AK58" s="298"/>
      <c r="AL58" s="298"/>
    </row>
    <row r="59" spans="3:38">
      <c r="C59" s="531" t="str">
        <f t="shared" si="18"/>
        <v>街路樹等高所物</v>
      </c>
      <c r="D59" s="699">
        <f t="shared" si="19"/>
        <v>0</v>
      </c>
      <c r="E59" s="358">
        <f>SUMPRODUCT((事故データ!$AU$4:$AU$364=$C59)*(事故データ!$U$4:$U$364=E$11)*(事故データ!$V$4:$V$364=1))</f>
        <v>0</v>
      </c>
      <c r="F59" s="358">
        <f>SUMPRODUCT((事故データ!$AU$4:$AU$364=$C59)*(事故データ!$U$4:$U$364=F$11)*(事故データ!$V$4:$V$364=1))</f>
        <v>0</v>
      </c>
      <c r="G59" s="358">
        <f>SUMPRODUCT((事故データ!$AU$4:$AU$364=$C59)*(事故データ!$U$4:$U$364=G$11)*(事故データ!$V$4:$V$364=1))</f>
        <v>0</v>
      </c>
      <c r="H59" s="358">
        <f>SUMPRODUCT((事故データ!$AU$4:$AU$364=$C59)*(事故データ!$U$4:$U$364=H$11)*(事故データ!$V$4:$V$364=1))</f>
        <v>0</v>
      </c>
      <c r="I59" s="358">
        <f>SUMPRODUCT((事故データ!$AU$4:$AU$364=$C59)*(事故データ!$U$4:$U$364=I$11)*(事故データ!$V$4:$V$364=1))</f>
        <v>0</v>
      </c>
      <c r="J59" s="358">
        <f>SUMPRODUCT((事故データ!$AU$4:$AU$364=$C59)*(事故データ!$U$4:$U$364=J$11)*(事故データ!$V$4:$V$364=1))</f>
        <v>0</v>
      </c>
      <c r="K59" s="358">
        <f>SUMPRODUCT((事故データ!$AU$4:$AU$364=$C59)*(事故データ!$U$4:$U$364=K$11)*(事故データ!$V$4:$V$364=1))</f>
        <v>0</v>
      </c>
      <c r="L59" s="358">
        <f>SUMPRODUCT((事故データ!$AU$4:$AU$364=$C59)*(事故データ!$U$4:$U$364=L$11)*(事故データ!$V$4:$V$364=1))</f>
        <v>0</v>
      </c>
      <c r="M59" s="358">
        <f>SUMPRODUCT((事故データ!$AU$4:$AU$364=$C59)*(事故データ!$U$4:$U$364=M$11)*(事故データ!$V$4:$V$364=1))</f>
        <v>0</v>
      </c>
      <c r="N59" s="358">
        <f>SUMPRODUCT((事故データ!$AU$4:$AU$364=$C59)*(事故データ!$U$4:$U$364=N$11)*(事故データ!$V$4:$V$364=1))</f>
        <v>0</v>
      </c>
      <c r="O59" s="358">
        <f>SUMPRODUCT((事故データ!$AU$4:$AU$364=$C59)*(事故データ!$U$4:$U$364=O$11)*(事故データ!$V$4:$V$364=1))</f>
        <v>0</v>
      </c>
      <c r="P59" s="442">
        <f>SUMPRODUCT((事故データ!$AU$4:$AU$364=$C59)*(事故データ!$U$4:$U$364=P$11)*(事故データ!$V$4:$V$364=1))</f>
        <v>0</v>
      </c>
      <c r="Q59" s="298"/>
    </row>
    <row r="60" spans="3:38">
      <c r="C60" s="531" t="str">
        <f t="shared" ref="C60:C64" si="23">C30</f>
        <v>ボックス等設置物</v>
      </c>
      <c r="D60" s="699">
        <f t="shared" si="19"/>
        <v>0</v>
      </c>
      <c r="E60" s="358">
        <f>SUMPRODUCT((事故データ!$AU$4:$AU$364=$C60)*(事故データ!$U$4:$U$364=E$11)*(事故データ!$V$4:$V$364=1))</f>
        <v>0</v>
      </c>
      <c r="F60" s="358">
        <f>SUMPRODUCT((事故データ!$AU$4:$AU$364=$C60)*(事故データ!$U$4:$U$364=F$11)*(事故データ!$V$4:$V$364=1))</f>
        <v>0</v>
      </c>
      <c r="G60" s="358">
        <f>SUMPRODUCT((事故データ!$AU$4:$AU$364=$C60)*(事故データ!$U$4:$U$364=G$11)*(事故データ!$V$4:$V$364=1))</f>
        <v>0</v>
      </c>
      <c r="H60" s="358">
        <f>SUMPRODUCT((事故データ!$AU$4:$AU$364=$C60)*(事故データ!$U$4:$U$364=H$11)*(事故データ!$V$4:$V$364=1))</f>
        <v>0</v>
      </c>
      <c r="I60" s="358">
        <f>SUMPRODUCT((事故データ!$AU$4:$AU$364=$C60)*(事故データ!$U$4:$U$364=I$11)*(事故データ!$V$4:$V$364=1))</f>
        <v>0</v>
      </c>
      <c r="J60" s="358">
        <f>SUMPRODUCT((事故データ!$AU$4:$AU$364=$C60)*(事故データ!$U$4:$U$364=J$11)*(事故データ!$V$4:$V$364=1))</f>
        <v>0</v>
      </c>
      <c r="K60" s="358">
        <f>SUMPRODUCT((事故データ!$AU$4:$AU$364=$C60)*(事故データ!$U$4:$U$364=K$11)*(事故データ!$V$4:$V$364=1))</f>
        <v>0</v>
      </c>
      <c r="L60" s="358">
        <f>SUMPRODUCT((事故データ!$AU$4:$AU$364=$C60)*(事故データ!$U$4:$U$364=L$11)*(事故データ!$V$4:$V$364=1))</f>
        <v>0</v>
      </c>
      <c r="M60" s="358">
        <f>SUMPRODUCT((事故データ!$AU$4:$AU$364=$C60)*(事故データ!$U$4:$U$364=M$11)*(事故データ!$V$4:$V$364=1))</f>
        <v>0</v>
      </c>
      <c r="N60" s="358">
        <f>SUMPRODUCT((事故データ!$AU$4:$AU$364=$C60)*(事故データ!$U$4:$U$364=N$11)*(事故データ!$V$4:$V$364=1))</f>
        <v>0</v>
      </c>
      <c r="O60" s="358">
        <f>SUMPRODUCT((事故データ!$AU$4:$AU$364=$C60)*(事故データ!$U$4:$U$364=O$11)*(事故データ!$V$4:$V$364=1))</f>
        <v>0</v>
      </c>
      <c r="P60" s="442">
        <f>SUMPRODUCT((事故データ!$AU$4:$AU$364=$C60)*(事故データ!$U$4:$U$364=P$11)*(事故データ!$V$4:$V$364=1))</f>
        <v>0</v>
      </c>
      <c r="Q60" s="298"/>
    </row>
    <row r="61" spans="3:38">
      <c r="C61" s="531" t="str">
        <f t="shared" si="23"/>
        <v>フォークリフト</v>
      </c>
      <c r="D61" s="699">
        <f t="shared" si="19"/>
        <v>0</v>
      </c>
      <c r="E61" s="358">
        <f>SUMPRODUCT((事故データ!$AU$4:$AU$364=$C61)*(事故データ!$U$4:$U$364=E$11)*(事故データ!$V$4:$V$364=1))</f>
        <v>0</v>
      </c>
      <c r="F61" s="358">
        <f>SUMPRODUCT((事故データ!$AU$4:$AU$364=$C61)*(事故データ!$U$4:$U$364=F$11)*(事故データ!$V$4:$V$364=1))</f>
        <v>0</v>
      </c>
      <c r="G61" s="358">
        <f>SUMPRODUCT((事故データ!$AU$4:$AU$364=$C61)*(事故データ!$U$4:$U$364=G$11)*(事故データ!$V$4:$V$364=1))</f>
        <v>0</v>
      </c>
      <c r="H61" s="358">
        <f>SUMPRODUCT((事故データ!$AU$4:$AU$364=$C61)*(事故データ!$U$4:$U$364=H$11)*(事故データ!$V$4:$V$364=1))</f>
        <v>0</v>
      </c>
      <c r="I61" s="358">
        <f>SUMPRODUCT((事故データ!$AU$4:$AU$364=$C61)*(事故データ!$U$4:$U$364=I$11)*(事故データ!$V$4:$V$364=1))</f>
        <v>0</v>
      </c>
      <c r="J61" s="358">
        <f>SUMPRODUCT((事故データ!$AU$4:$AU$364=$C61)*(事故データ!$U$4:$U$364=J$11)*(事故データ!$V$4:$V$364=1))</f>
        <v>0</v>
      </c>
      <c r="K61" s="358">
        <f>SUMPRODUCT((事故データ!$AU$4:$AU$364=$C61)*(事故データ!$U$4:$U$364=K$11)*(事故データ!$V$4:$V$364=1))</f>
        <v>0</v>
      </c>
      <c r="L61" s="358">
        <f>SUMPRODUCT((事故データ!$AU$4:$AU$364=$C61)*(事故データ!$U$4:$U$364=L$11)*(事故データ!$V$4:$V$364=1))</f>
        <v>0</v>
      </c>
      <c r="M61" s="358">
        <f>SUMPRODUCT((事故データ!$AU$4:$AU$364=$C61)*(事故データ!$U$4:$U$364=M$11)*(事故データ!$V$4:$V$364=1))</f>
        <v>0</v>
      </c>
      <c r="N61" s="358">
        <f>SUMPRODUCT((事故データ!$AU$4:$AU$364=$C61)*(事故データ!$U$4:$U$364=N$11)*(事故データ!$V$4:$V$364=1))</f>
        <v>0</v>
      </c>
      <c r="O61" s="358">
        <f>SUMPRODUCT((事故データ!$AU$4:$AU$364=$C61)*(事故データ!$U$4:$U$364=O$11)*(事故データ!$V$4:$V$364=1))</f>
        <v>0</v>
      </c>
      <c r="P61" s="442">
        <f>SUMPRODUCT((事故データ!$AU$4:$AU$364=$C61)*(事故データ!$U$4:$U$364=P$11)*(事故データ!$V$4:$V$364=1))</f>
        <v>0</v>
      </c>
      <c r="Q61" s="298"/>
    </row>
    <row r="62" spans="3:38">
      <c r="C62" s="531" t="str">
        <f t="shared" si="23"/>
        <v>飛散飛来・倒壊物等</v>
      </c>
      <c r="D62" s="699">
        <f t="shared" si="19"/>
        <v>0</v>
      </c>
      <c r="E62" s="358">
        <f>SUMPRODUCT((事故データ!$AU$4:$AU$364=$C62)*(事故データ!$U$4:$U$364=E$11)*(事故データ!$V$4:$V$364=1))</f>
        <v>0</v>
      </c>
      <c r="F62" s="358">
        <f>SUMPRODUCT((事故データ!$AU$4:$AU$364=$C62)*(事故データ!$U$4:$U$364=F$11)*(事故データ!$V$4:$V$364=1))</f>
        <v>0</v>
      </c>
      <c r="G62" s="358">
        <f>SUMPRODUCT((事故データ!$AU$4:$AU$364=$C62)*(事故データ!$U$4:$U$364=G$11)*(事故データ!$V$4:$V$364=1))</f>
        <v>0</v>
      </c>
      <c r="H62" s="358">
        <f>SUMPRODUCT((事故データ!$AU$4:$AU$364=$C62)*(事故データ!$U$4:$U$364=H$11)*(事故データ!$V$4:$V$364=1))</f>
        <v>0</v>
      </c>
      <c r="I62" s="358">
        <f>SUMPRODUCT((事故データ!$AU$4:$AU$364=$C62)*(事故データ!$U$4:$U$364=I$11)*(事故データ!$V$4:$V$364=1))</f>
        <v>0</v>
      </c>
      <c r="J62" s="358">
        <f>SUMPRODUCT((事故データ!$AU$4:$AU$364=$C62)*(事故データ!$U$4:$U$364=J$11)*(事故データ!$V$4:$V$364=1))</f>
        <v>0</v>
      </c>
      <c r="K62" s="358">
        <f>SUMPRODUCT((事故データ!$AU$4:$AU$364=$C62)*(事故データ!$U$4:$U$364=K$11)*(事故データ!$V$4:$V$364=1))</f>
        <v>0</v>
      </c>
      <c r="L62" s="358">
        <f>SUMPRODUCT((事故データ!$AU$4:$AU$364=$C62)*(事故データ!$U$4:$U$364=L$11)*(事故データ!$V$4:$V$364=1))</f>
        <v>0</v>
      </c>
      <c r="M62" s="358">
        <f>SUMPRODUCT((事故データ!$AU$4:$AU$364=$C62)*(事故データ!$U$4:$U$364=M$11)*(事故データ!$V$4:$V$364=1))</f>
        <v>0</v>
      </c>
      <c r="N62" s="358">
        <f>SUMPRODUCT((事故データ!$AU$4:$AU$364=$C62)*(事故データ!$U$4:$U$364=N$11)*(事故データ!$V$4:$V$364=1))</f>
        <v>0</v>
      </c>
      <c r="O62" s="358">
        <f>SUMPRODUCT((事故データ!$AU$4:$AU$364=$C62)*(事故データ!$U$4:$U$364=O$11)*(事故データ!$V$4:$V$364=1))</f>
        <v>0</v>
      </c>
      <c r="P62" s="442">
        <f>SUMPRODUCT((事故データ!$AU$4:$AU$364=$C62)*(事故データ!$U$4:$U$364=P$11)*(事故データ!$V$4:$V$364=1))</f>
        <v>0</v>
      </c>
      <c r="Q62" s="298"/>
    </row>
    <row r="63" spans="3:38">
      <c r="C63" s="531" t="str">
        <f t="shared" si="23"/>
        <v>不明</v>
      </c>
      <c r="D63" s="699">
        <f t="shared" si="19"/>
        <v>0</v>
      </c>
      <c r="E63" s="358">
        <f>SUMPRODUCT((事故データ!$AU$4:$AU$364=$C63)*(事故データ!$U$4:$U$364=E$11)*(事故データ!$V$4:$V$364=1))</f>
        <v>0</v>
      </c>
      <c r="F63" s="358">
        <f>SUMPRODUCT((事故データ!$AU$4:$AU$364=$C63)*(事故データ!$U$4:$U$364=F$11)*(事故データ!$V$4:$V$364=1))</f>
        <v>0</v>
      </c>
      <c r="G63" s="358">
        <f>SUMPRODUCT((事故データ!$AU$4:$AU$364=$C63)*(事故データ!$U$4:$U$364=G$11)*(事故データ!$V$4:$V$364=1))</f>
        <v>0</v>
      </c>
      <c r="H63" s="358">
        <f>SUMPRODUCT((事故データ!$AU$4:$AU$364=$C63)*(事故データ!$U$4:$U$364=H$11)*(事故データ!$V$4:$V$364=1))</f>
        <v>0</v>
      </c>
      <c r="I63" s="358">
        <f>SUMPRODUCT((事故データ!$AU$4:$AU$364=$C63)*(事故データ!$U$4:$U$364=I$11)*(事故データ!$V$4:$V$364=1))</f>
        <v>0</v>
      </c>
      <c r="J63" s="358">
        <f>SUMPRODUCT((事故データ!$AU$4:$AU$364=$C63)*(事故データ!$U$4:$U$364=J$11)*(事故データ!$V$4:$V$364=1))</f>
        <v>0</v>
      </c>
      <c r="K63" s="358">
        <f>SUMPRODUCT((事故データ!$AU$4:$AU$364=$C63)*(事故データ!$U$4:$U$364=K$11)*(事故データ!$V$4:$V$364=1))</f>
        <v>0</v>
      </c>
      <c r="L63" s="358">
        <f>SUMPRODUCT((事故データ!$AU$4:$AU$364=$C63)*(事故データ!$U$4:$U$364=L$11)*(事故データ!$V$4:$V$364=1))</f>
        <v>0</v>
      </c>
      <c r="M63" s="358">
        <f>SUMPRODUCT((事故データ!$AU$4:$AU$364=$C63)*(事故データ!$U$4:$U$364=M$11)*(事故データ!$V$4:$V$364=1))</f>
        <v>0</v>
      </c>
      <c r="N63" s="358">
        <f>SUMPRODUCT((事故データ!$AU$4:$AU$364=$C63)*(事故データ!$U$4:$U$364=N$11)*(事故データ!$V$4:$V$364=1))</f>
        <v>0</v>
      </c>
      <c r="O63" s="358">
        <f>SUMPRODUCT((事故データ!$AU$4:$AU$364=$C63)*(事故データ!$U$4:$U$364=O$11)*(事故データ!$V$4:$V$364=1))</f>
        <v>0</v>
      </c>
      <c r="P63" s="442">
        <f>SUMPRODUCT((事故データ!$AU$4:$AU$364=$C63)*(事故データ!$U$4:$U$364=P$11)*(事故データ!$V$4:$V$364=1))</f>
        <v>0</v>
      </c>
      <c r="Q63" s="298"/>
    </row>
    <row r="64" spans="3:38">
      <c r="C64" s="533" t="str">
        <f t="shared" si="23"/>
        <v>その他</v>
      </c>
      <c r="D64" s="704">
        <f t="shared" si="19"/>
        <v>0</v>
      </c>
      <c r="E64" s="371">
        <f>SUMPRODUCT((事故データ!$AU$4:$AU$364=$C64)*(事故データ!$U$4:$U$364=E$11)*(事故データ!$V$4:$V$364=1))</f>
        <v>0</v>
      </c>
      <c r="F64" s="371">
        <f>SUMPRODUCT((事故データ!$AU$4:$AU$364=$C64)*(事故データ!$U$4:$U$364=F$11)*(事故データ!$V$4:$V$364=1))</f>
        <v>0</v>
      </c>
      <c r="G64" s="371">
        <f>SUMPRODUCT((事故データ!$AU$4:$AU$364=$C64)*(事故データ!$U$4:$U$364=G$11)*(事故データ!$V$4:$V$364=1))</f>
        <v>0</v>
      </c>
      <c r="H64" s="371">
        <f>SUMPRODUCT((事故データ!$AU$4:$AU$364=$C64)*(事故データ!$U$4:$U$364=H$11)*(事故データ!$V$4:$V$364=1))</f>
        <v>0</v>
      </c>
      <c r="I64" s="371">
        <f>SUMPRODUCT((事故データ!$AU$4:$AU$364=$C64)*(事故データ!$U$4:$U$364=I$11)*(事故データ!$V$4:$V$364=1))</f>
        <v>0</v>
      </c>
      <c r="J64" s="371">
        <f>SUMPRODUCT((事故データ!$AU$4:$AU$364=$C64)*(事故データ!$U$4:$U$364=J$11)*(事故データ!$V$4:$V$364=1))</f>
        <v>0</v>
      </c>
      <c r="K64" s="371">
        <f>SUMPRODUCT((事故データ!$AU$4:$AU$364=$C64)*(事故データ!$U$4:$U$364=K$11)*(事故データ!$V$4:$V$364=1))</f>
        <v>0</v>
      </c>
      <c r="L64" s="371">
        <f>SUMPRODUCT((事故データ!$AU$4:$AU$364=$C64)*(事故データ!$U$4:$U$364=L$11)*(事故データ!$V$4:$V$364=1))</f>
        <v>0</v>
      </c>
      <c r="M64" s="371">
        <f>SUMPRODUCT((事故データ!$AU$4:$AU$364=$C64)*(事故データ!$U$4:$U$364=M$11)*(事故データ!$V$4:$V$364=1))</f>
        <v>0</v>
      </c>
      <c r="N64" s="371">
        <f>SUMPRODUCT((事故データ!$AU$4:$AU$364=$C64)*(事故データ!$U$4:$U$364=N$11)*(事故データ!$V$4:$V$364=1))</f>
        <v>0</v>
      </c>
      <c r="O64" s="371">
        <f>SUMPRODUCT((事故データ!$AU$4:$AU$364=$C64)*(事故データ!$U$4:$U$364=O$11)*(事故データ!$V$4:$V$364=1))</f>
        <v>0</v>
      </c>
      <c r="P64" s="443">
        <f>SUMPRODUCT((事故データ!$AU$4:$AU$364=$C64)*(事故データ!$U$4:$U$364=P$11)*(事故データ!$V$4:$V$364=1))</f>
        <v>0</v>
      </c>
      <c r="Q64" s="298"/>
    </row>
    <row r="65" spans="1:25">
      <c r="C65" s="437"/>
      <c r="D65" s="705"/>
      <c r="E65" s="306"/>
      <c r="F65" s="306"/>
      <c r="G65" s="306"/>
      <c r="H65" s="306"/>
      <c r="I65" s="306"/>
      <c r="J65" s="306"/>
      <c r="K65" s="306"/>
      <c r="L65" s="306"/>
      <c r="M65" s="306"/>
      <c r="N65" s="306"/>
      <c r="O65" s="306"/>
      <c r="P65" s="306"/>
      <c r="Q65" s="298"/>
    </row>
    <row r="66" spans="1:25">
      <c r="A66" s="325" t="s">
        <v>372</v>
      </c>
    </row>
    <row r="67" spans="1:25" ht="17.45" customHeight="1">
      <c r="C67" s="437"/>
      <c r="D67" s="437"/>
      <c r="E67" s="438"/>
      <c r="F67" s="438"/>
      <c r="G67" s="438"/>
      <c r="H67" s="438"/>
      <c r="I67" s="438"/>
      <c r="J67" s="438"/>
      <c r="K67" s="438"/>
      <c r="L67" s="438"/>
      <c r="M67" s="438"/>
      <c r="N67" s="438"/>
      <c r="O67" s="438"/>
      <c r="P67" s="438"/>
    </row>
    <row r="68" spans="1:25" ht="17.45" customHeight="1" thickBot="1">
      <c r="B68" s="1130">
        <v>3</v>
      </c>
      <c r="C68" s="720" t="s">
        <v>347</v>
      </c>
      <c r="D68" s="721" t="s">
        <v>341</v>
      </c>
      <c r="E68" s="722">
        <v>1</v>
      </c>
      <c r="F68" s="722">
        <v>2</v>
      </c>
      <c r="G68" s="722">
        <v>3</v>
      </c>
      <c r="H68" s="722">
        <v>4</v>
      </c>
      <c r="I68" s="722">
        <v>5</v>
      </c>
      <c r="J68" s="722">
        <v>6</v>
      </c>
      <c r="K68" s="722">
        <v>7</v>
      </c>
      <c r="L68" s="722">
        <v>8</v>
      </c>
      <c r="M68" s="722">
        <v>9</v>
      </c>
      <c r="N68" s="722">
        <v>10</v>
      </c>
      <c r="O68" s="722">
        <v>11</v>
      </c>
      <c r="P68" s="722">
        <v>12</v>
      </c>
      <c r="R68" s="326" t="s">
        <v>337</v>
      </c>
    </row>
    <row r="69" spans="1:25" ht="20.25" thickTop="1" thickBot="1">
      <c r="C69" s="298" t="s">
        <v>333</v>
      </c>
      <c r="D69" s="298"/>
      <c r="E69" s="298"/>
      <c r="F69" s="298"/>
      <c r="G69" s="298"/>
      <c r="H69" s="298"/>
      <c r="I69" s="298"/>
      <c r="J69" s="298"/>
      <c r="K69" s="298"/>
      <c r="L69" s="298"/>
      <c r="M69" s="298"/>
      <c r="N69" s="298"/>
      <c r="O69" s="298"/>
      <c r="P69" s="298"/>
      <c r="R69" s="723">
        <v>2</v>
      </c>
    </row>
    <row r="70" spans="1:25" ht="43.5" customHeight="1" thickTop="1">
      <c r="C70" s="546" t="s">
        <v>334</v>
      </c>
      <c r="D70" s="340" t="s">
        <v>324</v>
      </c>
      <c r="E70" s="479" t="str">
        <f t="shared" ref="E70:J71" si="24">T40</f>
        <v>1t</v>
      </c>
      <c r="F70" s="945" t="str">
        <f t="shared" si="24"/>
        <v>2t</v>
      </c>
      <c r="G70" s="945" t="str">
        <f t="shared" si="24"/>
        <v>3t</v>
      </c>
      <c r="H70" s="945" t="str">
        <f t="shared" si="24"/>
        <v>4t</v>
      </c>
      <c r="I70" s="945" t="str">
        <f t="shared" si="24"/>
        <v>5t</v>
      </c>
      <c r="J70" s="945" t="str">
        <f t="shared" si="24"/>
        <v>7t</v>
      </c>
      <c r="K70" s="945" t="str">
        <f>Z40</f>
        <v>8t</v>
      </c>
      <c r="L70" s="945" t="str">
        <f>AA40</f>
        <v>中型</v>
      </c>
      <c r="M70" s="945" t="str">
        <f>AB40</f>
        <v>大型</v>
      </c>
      <c r="N70" s="945" t="str">
        <f t="shared" ref="N70:P71" si="25">AC40</f>
        <v>乗用車</v>
      </c>
      <c r="O70" s="945" t="str">
        <f t="shared" si="25"/>
        <v>軽自動車</v>
      </c>
      <c r="P70" s="946" t="str">
        <f t="shared" si="25"/>
        <v>その他</v>
      </c>
    </row>
    <row r="71" spans="1:25" ht="21.4" customHeight="1">
      <c r="C71" s="608" t="s">
        <v>6</v>
      </c>
      <c r="D71" s="715">
        <f>SUM(E71:P71)</f>
        <v>31</v>
      </c>
      <c r="E71" s="716">
        <f t="shared" si="24"/>
        <v>0</v>
      </c>
      <c r="F71" s="717">
        <f t="shared" si="24"/>
        <v>10</v>
      </c>
      <c r="G71" s="718">
        <f t="shared" si="24"/>
        <v>0</v>
      </c>
      <c r="H71" s="718">
        <f t="shared" si="24"/>
        <v>13</v>
      </c>
      <c r="I71" s="718">
        <f t="shared" si="24"/>
        <v>0</v>
      </c>
      <c r="J71" s="718">
        <f t="shared" si="24"/>
        <v>0</v>
      </c>
      <c r="K71" s="718">
        <f t="shared" ref="K71:M71" si="26">Z41</f>
        <v>0</v>
      </c>
      <c r="L71" s="718">
        <f t="shared" si="26"/>
        <v>2</v>
      </c>
      <c r="M71" s="718">
        <f t="shared" si="26"/>
        <v>3</v>
      </c>
      <c r="N71" s="718">
        <f t="shared" si="25"/>
        <v>3</v>
      </c>
      <c r="O71" s="718">
        <f t="shared" si="25"/>
        <v>0</v>
      </c>
      <c r="P71" s="719">
        <f t="shared" si="25"/>
        <v>0</v>
      </c>
      <c r="R71" s="725" t="s">
        <v>1175</v>
      </c>
      <c r="S71" s="947" t="str">
        <f ca="1">LOOKUP(R69,$E$68:$P$70,$E$70:$P$70)</f>
        <v>2t</v>
      </c>
      <c r="T71" s="298"/>
      <c r="U71" s="1176" t="s">
        <v>1177</v>
      </c>
      <c r="V71" s="1176"/>
      <c r="W71" s="727">
        <f ca="1">S72</f>
        <v>10</v>
      </c>
      <c r="X71" s="298"/>
      <c r="Y71" s="298"/>
    </row>
    <row r="72" spans="1:25">
      <c r="C72" s="388" t="s">
        <v>310</v>
      </c>
      <c r="D72" s="338">
        <f>SUM(D73:D88)</f>
        <v>31</v>
      </c>
      <c r="E72" s="488">
        <f t="shared" ref="E72:P72" si="27">SUM(E73:E88)</f>
        <v>0</v>
      </c>
      <c r="F72" s="391">
        <f t="shared" si="27"/>
        <v>10</v>
      </c>
      <c r="G72" s="694">
        <f t="shared" si="27"/>
        <v>0</v>
      </c>
      <c r="H72" s="694">
        <f t="shared" si="27"/>
        <v>13</v>
      </c>
      <c r="I72" s="694">
        <f t="shared" si="27"/>
        <v>0</v>
      </c>
      <c r="J72" s="694">
        <f t="shared" si="27"/>
        <v>0</v>
      </c>
      <c r="K72" s="694">
        <f t="shared" si="27"/>
        <v>0</v>
      </c>
      <c r="L72" s="694">
        <f t="shared" si="27"/>
        <v>2</v>
      </c>
      <c r="M72" s="694">
        <f t="shared" si="27"/>
        <v>3</v>
      </c>
      <c r="N72" s="694">
        <f t="shared" si="27"/>
        <v>3</v>
      </c>
      <c r="O72" s="694">
        <f t="shared" si="27"/>
        <v>0</v>
      </c>
      <c r="P72" s="695">
        <f t="shared" si="27"/>
        <v>0</v>
      </c>
      <c r="R72" s="404" t="s">
        <v>338</v>
      </c>
      <c r="S72" s="728">
        <f ca="1">SUM(S73:S88)</f>
        <v>10</v>
      </c>
      <c r="T72" s="298"/>
      <c r="U72" s="306">
        <f ca="1">S73</f>
        <v>0</v>
      </c>
      <c r="V72" s="299">
        <f ca="1">S74</f>
        <v>0</v>
      </c>
      <c r="W72" s="307">
        <f ca="1">S75</f>
        <v>0</v>
      </c>
      <c r="X72" s="298"/>
      <c r="Y72" s="298"/>
    </row>
    <row r="73" spans="1:25">
      <c r="C73" s="609" t="str">
        <f t="shared" ref="C73:C86" si="28">R43</f>
        <v>前部左角</v>
      </c>
      <c r="D73" s="413">
        <f t="shared" ref="D73:D88" si="29">SUM(E73:P73)</f>
        <v>0</v>
      </c>
      <c r="E73" s="698">
        <f>SUMPRODUCT((事故データ!$AT$4:$AT$364=$C73)*(事故データ!$U$4:$U$364=E$70)*(事故データ!$V$4:$V$364=1))</f>
        <v>0</v>
      </c>
      <c r="F73" s="415">
        <f>SUMPRODUCT((事故データ!$AT$4:$AT$364=$C73)*(事故データ!$U$4:$U$364=F$70)*(事故データ!$V$4:$V$364=1))</f>
        <v>0</v>
      </c>
      <c r="G73" s="415">
        <f>SUMPRODUCT((事故データ!$AT$4:$AT$364=$C73)*(事故データ!$U$4:$U$364=G$70)*(事故データ!$V$4:$V$364=1))</f>
        <v>0</v>
      </c>
      <c r="H73" s="415">
        <f>SUMPRODUCT((事故データ!$AT$4:$AT$364=$C73)*(事故データ!$U$4:$U$364=H$70)*(事故データ!$V$4:$V$364=1))</f>
        <v>0</v>
      </c>
      <c r="I73" s="415">
        <f>SUMPRODUCT((事故データ!$AT$4:$AT$364=$C73)*(事故データ!$U$4:$U$364=I$70)*(事故データ!$V$4:$V$364=1))</f>
        <v>0</v>
      </c>
      <c r="J73" s="415">
        <f>SUMPRODUCT((事故データ!$AT$4:$AT$364=$C73)*(事故データ!$U$4:$U$364=J$70)*(事故データ!$V$4:$V$364=1))</f>
        <v>0</v>
      </c>
      <c r="K73" s="415">
        <f>SUMPRODUCT((事故データ!$AT$4:$AT$364=$C73)*(事故データ!$U$4:$U$364=K$70)*(事故データ!$V$4:$V$364=1))</f>
        <v>0</v>
      </c>
      <c r="L73" s="415">
        <f>SUMPRODUCT((事故データ!$AT$4:$AT$364=$C73)*(事故データ!$U$4:$U$364=L$70)*(事故データ!$V$4:$V$364=1))</f>
        <v>0</v>
      </c>
      <c r="M73" s="415">
        <f>SUMPRODUCT((事故データ!$AT$4:$AT$364=$C73)*(事故データ!$U$4:$U$364=M$70)*(事故データ!$V$4:$V$364=1))</f>
        <v>0</v>
      </c>
      <c r="N73" s="415">
        <f>SUMPRODUCT((事故データ!$AT$4:$AT$364=$C73)*(事故データ!$U$4:$U$364=N$70)*(事故データ!$V$4:$V$364=1))</f>
        <v>0</v>
      </c>
      <c r="O73" s="415">
        <f>SUMPRODUCT((事故データ!$AT$4:$AT$364=$C73)*(事故データ!$U$4:$U$364=O$70)*(事故データ!$V$4:$V$364=1))</f>
        <v>0</v>
      </c>
      <c r="P73" s="450">
        <f>SUMPRODUCT((事故データ!$AT$4:$AT$364=$C73)*(事故データ!$U$4:$U$364=P$70)*(事故データ!$V$4:$V$364=1))</f>
        <v>0</v>
      </c>
      <c r="R73" s="729" t="str">
        <f t="shared" ref="R73:R88" si="30">C73</f>
        <v>前部左角</v>
      </c>
      <c r="S73" s="730">
        <f ca="1">SUMPRODUCT((事故データ!$AT$4:$AT$364=$R73)*(事故データ!$U$4:$U$364=S$71)*(事故データ!$V$4:$V$364=1))</f>
        <v>0</v>
      </c>
      <c r="T73" s="298"/>
      <c r="U73" s="299">
        <f ca="1">S79</f>
        <v>1</v>
      </c>
      <c r="V73" s="298"/>
      <c r="W73" s="299">
        <f ca="1">S82</f>
        <v>0</v>
      </c>
      <c r="X73" s="298"/>
      <c r="Y73" s="298"/>
    </row>
    <row r="74" spans="1:25">
      <c r="C74" s="594" t="str">
        <f t="shared" si="28"/>
        <v>前部</v>
      </c>
      <c r="D74" s="356">
        <f t="shared" si="29"/>
        <v>3</v>
      </c>
      <c r="E74" s="700">
        <f>SUMPRODUCT((事故データ!$AT$4:$AT$364=$C74)*(事故データ!$U$4:$U$364=E$70)*(事故データ!$V$4:$V$364=1))</f>
        <v>0</v>
      </c>
      <c r="F74" s="358">
        <f>SUMPRODUCT((事故データ!$AT$4:$AT$364=$C74)*(事故データ!$U$4:$U$364=F$70)*(事故データ!$V$4:$V$364=1))</f>
        <v>0</v>
      </c>
      <c r="G74" s="358">
        <f>SUMPRODUCT((事故データ!$AT$4:$AT$364=$C74)*(事故データ!$U$4:$U$364=G$70)*(事故データ!$V$4:$V$364=1))</f>
        <v>0</v>
      </c>
      <c r="H74" s="358">
        <f>SUMPRODUCT((事故データ!$AT$4:$AT$364=$C74)*(事故データ!$U$4:$U$364=H$70)*(事故データ!$V$4:$V$364=1))</f>
        <v>0</v>
      </c>
      <c r="I74" s="358">
        <f>SUMPRODUCT((事故データ!$AT$4:$AT$364=$C74)*(事故データ!$U$4:$U$364=I$70)*(事故データ!$V$4:$V$364=1))</f>
        <v>0</v>
      </c>
      <c r="J74" s="358">
        <f>SUMPRODUCT((事故データ!$AT$4:$AT$364=$C74)*(事故データ!$U$4:$U$364=J$70)*(事故データ!$V$4:$V$364=1))</f>
        <v>0</v>
      </c>
      <c r="K74" s="358">
        <f>SUMPRODUCT((事故データ!$AT$4:$AT$364=$C74)*(事故データ!$U$4:$U$364=K$70)*(事故データ!$V$4:$V$364=1))</f>
        <v>0</v>
      </c>
      <c r="L74" s="358">
        <f>SUMPRODUCT((事故データ!$AT$4:$AT$364=$C74)*(事故データ!$U$4:$U$364=L$70)*(事故データ!$V$4:$V$364=1))</f>
        <v>1</v>
      </c>
      <c r="M74" s="358">
        <f>SUMPRODUCT((事故データ!$AT$4:$AT$364=$C74)*(事故データ!$U$4:$U$364=M$70)*(事故データ!$V$4:$V$364=1))</f>
        <v>0</v>
      </c>
      <c r="N74" s="358">
        <f>SUMPRODUCT((事故データ!$AT$4:$AT$364=$C74)*(事故データ!$U$4:$U$364=N$70)*(事故データ!$V$4:$V$364=1))</f>
        <v>2</v>
      </c>
      <c r="O74" s="358">
        <f>SUMPRODUCT((事故データ!$AT$4:$AT$364=$C74)*(事故データ!$U$4:$U$364=O$70)*(事故データ!$V$4:$V$364=1))</f>
        <v>0</v>
      </c>
      <c r="P74" s="442">
        <f>SUMPRODUCT((事故データ!$AT$4:$AT$364=$C74)*(事故データ!$U$4:$U$364=P$70)*(事故データ!$V$4:$V$364=1))</f>
        <v>0</v>
      </c>
      <c r="R74" s="731" t="str">
        <f t="shared" si="30"/>
        <v>前部</v>
      </c>
      <c r="S74" s="732">
        <f ca="1">SUMPRODUCT((事故データ!$AT$4:$AT$364=$R74)*(事故データ!$U$4:$U$364=S$71)*(事故データ!$V$4:$V$364=1))</f>
        <v>0</v>
      </c>
      <c r="T74" s="298"/>
      <c r="U74" s="310"/>
      <c r="V74" s="298"/>
      <c r="W74" s="310"/>
      <c r="X74" s="298"/>
      <c r="Y74" s="298"/>
    </row>
    <row r="75" spans="1:25">
      <c r="C75" s="594" t="str">
        <f t="shared" si="28"/>
        <v>前部右角</v>
      </c>
      <c r="D75" s="356">
        <f t="shared" si="29"/>
        <v>2</v>
      </c>
      <c r="E75" s="700">
        <f>SUMPRODUCT((事故データ!$AT$4:$AT$364=$C75)*(事故データ!$U$4:$U$364=E$70)*(事故データ!$V$4:$V$364=1))</f>
        <v>0</v>
      </c>
      <c r="F75" s="358">
        <f>SUMPRODUCT((事故データ!$AT$4:$AT$364=$C75)*(事故データ!$U$4:$U$364=F$70)*(事故データ!$V$4:$V$364=1))</f>
        <v>0</v>
      </c>
      <c r="G75" s="358">
        <f>SUMPRODUCT((事故データ!$AT$4:$AT$364=$C75)*(事故データ!$U$4:$U$364=G$70)*(事故データ!$V$4:$V$364=1))</f>
        <v>0</v>
      </c>
      <c r="H75" s="358">
        <f>SUMPRODUCT((事故データ!$AT$4:$AT$364=$C75)*(事故データ!$U$4:$U$364=H$70)*(事故データ!$V$4:$V$364=1))</f>
        <v>2</v>
      </c>
      <c r="I75" s="358">
        <f>SUMPRODUCT((事故データ!$AT$4:$AT$364=$C75)*(事故データ!$U$4:$U$364=I$70)*(事故データ!$V$4:$V$364=1))</f>
        <v>0</v>
      </c>
      <c r="J75" s="358">
        <f>SUMPRODUCT((事故データ!$AT$4:$AT$364=$C75)*(事故データ!$U$4:$U$364=J$70)*(事故データ!$V$4:$V$364=1))</f>
        <v>0</v>
      </c>
      <c r="K75" s="358">
        <f>SUMPRODUCT((事故データ!$AT$4:$AT$364=$C75)*(事故データ!$U$4:$U$364=K$70)*(事故データ!$V$4:$V$364=1))</f>
        <v>0</v>
      </c>
      <c r="L75" s="358">
        <f>SUMPRODUCT((事故データ!$AT$4:$AT$364=$C75)*(事故データ!$U$4:$U$364=L$70)*(事故データ!$V$4:$V$364=1))</f>
        <v>0</v>
      </c>
      <c r="M75" s="358">
        <f>SUMPRODUCT((事故データ!$AT$4:$AT$364=$C75)*(事故データ!$U$4:$U$364=M$70)*(事故データ!$V$4:$V$364=1))</f>
        <v>0</v>
      </c>
      <c r="N75" s="358">
        <f>SUMPRODUCT((事故データ!$AT$4:$AT$364=$C75)*(事故データ!$U$4:$U$364=N$70)*(事故データ!$V$4:$V$364=1))</f>
        <v>0</v>
      </c>
      <c r="O75" s="358">
        <f>SUMPRODUCT((事故データ!$AT$4:$AT$364=$C75)*(事故データ!$U$4:$U$364=O$70)*(事故データ!$V$4:$V$364=1))</f>
        <v>0</v>
      </c>
      <c r="P75" s="442">
        <f>SUMPRODUCT((事故データ!$AT$4:$AT$364=$C75)*(事故データ!$U$4:$U$364=P$70)*(事故データ!$V$4:$V$364=1))</f>
        <v>0</v>
      </c>
      <c r="R75" s="731" t="str">
        <f t="shared" si="30"/>
        <v>前部右角</v>
      </c>
      <c r="S75" s="732">
        <f ca="1">SUMPRODUCT((事故データ!$AT$4:$AT$364=$R75)*(事故データ!$U$4:$U$364=S$71)*(事故データ!$V$4:$V$364=1))</f>
        <v>0</v>
      </c>
      <c r="T75" s="298"/>
      <c r="U75" s="299"/>
      <c r="V75" s="298"/>
      <c r="W75" s="299">
        <f ca="1">S83</f>
        <v>0</v>
      </c>
      <c r="X75" s="298"/>
      <c r="Y75" s="298"/>
    </row>
    <row r="76" spans="1:25">
      <c r="C76" s="594" t="str">
        <f t="shared" si="28"/>
        <v>後部左角</v>
      </c>
      <c r="D76" s="356">
        <f t="shared" si="29"/>
        <v>4</v>
      </c>
      <c r="E76" s="700">
        <f>SUMPRODUCT((事故データ!$AT$4:$AT$364=$C76)*(事故データ!$U$4:$U$364=E$70)*(事故データ!$V$4:$V$364=1))</f>
        <v>0</v>
      </c>
      <c r="F76" s="358">
        <f>SUMPRODUCT((事故データ!$AT$4:$AT$364=$C76)*(事故データ!$U$4:$U$364=F$70)*(事故データ!$V$4:$V$364=1))</f>
        <v>0</v>
      </c>
      <c r="G76" s="358">
        <f>SUMPRODUCT((事故データ!$AT$4:$AT$364=$C76)*(事故データ!$U$4:$U$364=G$70)*(事故データ!$V$4:$V$364=1))</f>
        <v>0</v>
      </c>
      <c r="H76" s="358">
        <f>SUMPRODUCT((事故データ!$AT$4:$AT$364=$C76)*(事故データ!$U$4:$U$364=H$70)*(事故データ!$V$4:$V$364=1))</f>
        <v>2</v>
      </c>
      <c r="I76" s="358">
        <f>SUMPRODUCT((事故データ!$AT$4:$AT$364=$C76)*(事故データ!$U$4:$U$364=I$70)*(事故データ!$V$4:$V$364=1))</f>
        <v>0</v>
      </c>
      <c r="J76" s="358">
        <f>SUMPRODUCT((事故データ!$AT$4:$AT$364=$C76)*(事故データ!$U$4:$U$364=J$70)*(事故データ!$V$4:$V$364=1))</f>
        <v>0</v>
      </c>
      <c r="K76" s="358">
        <f>SUMPRODUCT((事故データ!$AT$4:$AT$364=$C76)*(事故データ!$U$4:$U$364=K$70)*(事故データ!$V$4:$V$364=1))</f>
        <v>0</v>
      </c>
      <c r="L76" s="358">
        <f>SUMPRODUCT((事故データ!$AT$4:$AT$364=$C76)*(事故データ!$U$4:$U$364=L$70)*(事故データ!$V$4:$V$364=1))</f>
        <v>0</v>
      </c>
      <c r="M76" s="358">
        <f>SUMPRODUCT((事故データ!$AT$4:$AT$364=$C76)*(事故データ!$U$4:$U$364=M$70)*(事故データ!$V$4:$V$364=1))</f>
        <v>1</v>
      </c>
      <c r="N76" s="358">
        <f>SUMPRODUCT((事故データ!$AT$4:$AT$364=$C76)*(事故データ!$U$4:$U$364=N$70)*(事故データ!$V$4:$V$364=1))</f>
        <v>1</v>
      </c>
      <c r="O76" s="358">
        <f>SUMPRODUCT((事故データ!$AT$4:$AT$364=$C76)*(事故データ!$U$4:$U$364=O$70)*(事故データ!$V$4:$V$364=1))</f>
        <v>0</v>
      </c>
      <c r="P76" s="442">
        <f>SUMPRODUCT((事故データ!$AT$4:$AT$364=$C76)*(事故データ!$U$4:$U$364=P$70)*(事故データ!$V$4:$V$364=1))</f>
        <v>0</v>
      </c>
      <c r="R76" s="731" t="str">
        <f t="shared" si="30"/>
        <v>後部左角</v>
      </c>
      <c r="S76" s="732">
        <f ca="1">SUMPRODUCT((事故データ!$AT$4:$AT$364=$R76)*(事故データ!$U$4:$U$364=S$71)*(事故データ!$V$4:$V$364=1))</f>
        <v>0</v>
      </c>
      <c r="T76" s="298"/>
      <c r="U76" s="299">
        <f ca="1">S80</f>
        <v>1</v>
      </c>
      <c r="V76" s="298"/>
      <c r="W76" s="299">
        <f ca="1">S83</f>
        <v>0</v>
      </c>
      <c r="X76" s="298"/>
      <c r="Y76" s="298"/>
    </row>
    <row r="77" spans="1:25">
      <c r="C77" s="594" t="str">
        <f t="shared" si="28"/>
        <v>後部</v>
      </c>
      <c r="D77" s="356">
        <f t="shared" si="29"/>
        <v>2</v>
      </c>
      <c r="E77" s="700">
        <f>SUMPRODUCT((事故データ!$AT$4:$AT$364=$C77)*(事故データ!$U$4:$U$364=E$70)*(事故データ!$V$4:$V$364=1))</f>
        <v>0</v>
      </c>
      <c r="F77" s="358">
        <f>SUMPRODUCT((事故データ!$AT$4:$AT$364=$C77)*(事故データ!$U$4:$U$364=F$70)*(事故データ!$V$4:$V$364=1))</f>
        <v>2</v>
      </c>
      <c r="G77" s="358">
        <f>SUMPRODUCT((事故データ!$AT$4:$AT$364=$C77)*(事故データ!$U$4:$U$364=G$70)*(事故データ!$V$4:$V$364=1))</f>
        <v>0</v>
      </c>
      <c r="H77" s="358">
        <f>SUMPRODUCT((事故データ!$AT$4:$AT$364=$C77)*(事故データ!$U$4:$U$364=H$70)*(事故データ!$V$4:$V$364=1))</f>
        <v>0</v>
      </c>
      <c r="I77" s="358">
        <f>SUMPRODUCT((事故データ!$AT$4:$AT$364=$C77)*(事故データ!$U$4:$U$364=I$70)*(事故データ!$V$4:$V$364=1))</f>
        <v>0</v>
      </c>
      <c r="J77" s="358">
        <f>SUMPRODUCT((事故データ!$AT$4:$AT$364=$C77)*(事故データ!$U$4:$U$364=J$70)*(事故データ!$V$4:$V$364=1))</f>
        <v>0</v>
      </c>
      <c r="K77" s="358">
        <f>SUMPRODUCT((事故データ!$AT$4:$AT$364=$C77)*(事故データ!$U$4:$U$364=K$70)*(事故データ!$V$4:$V$364=1))</f>
        <v>0</v>
      </c>
      <c r="L77" s="358">
        <f>SUMPRODUCT((事故データ!$AT$4:$AT$364=$C77)*(事故データ!$U$4:$U$364=L$70)*(事故データ!$V$4:$V$364=1))</f>
        <v>0</v>
      </c>
      <c r="M77" s="358">
        <f>SUMPRODUCT((事故データ!$AT$4:$AT$364=$C77)*(事故データ!$U$4:$U$364=M$70)*(事故データ!$V$4:$V$364=1))</f>
        <v>0</v>
      </c>
      <c r="N77" s="358">
        <f>SUMPRODUCT((事故データ!$AT$4:$AT$364=$C77)*(事故データ!$U$4:$U$364=N$70)*(事故データ!$V$4:$V$364=1))</f>
        <v>0</v>
      </c>
      <c r="O77" s="358">
        <f>SUMPRODUCT((事故データ!$AT$4:$AT$364=$C77)*(事故データ!$U$4:$U$364=O$70)*(事故データ!$V$4:$V$364=1))</f>
        <v>0</v>
      </c>
      <c r="P77" s="442">
        <f>SUMPRODUCT((事故データ!$AT$4:$AT$364=$C77)*(事故データ!$U$4:$U$364=P$70)*(事故データ!$V$4:$V$364=1))</f>
        <v>0</v>
      </c>
      <c r="R77" s="731" t="str">
        <f t="shared" si="30"/>
        <v>後部</v>
      </c>
      <c r="S77" s="732">
        <f ca="1">SUMPRODUCT((事故データ!$AT$4:$AT$364=$R77)*(事故データ!$U$4:$U$364=S$71)*(事故データ!$V$4:$V$364=1))</f>
        <v>2</v>
      </c>
      <c r="T77" s="298"/>
      <c r="U77" s="310"/>
      <c r="V77" s="298"/>
      <c r="W77" s="310"/>
      <c r="X77" s="298"/>
      <c r="Y77" s="298"/>
    </row>
    <row r="78" spans="1:25">
      <c r="C78" s="594" t="str">
        <f t="shared" si="28"/>
        <v>後部右角</v>
      </c>
      <c r="D78" s="356">
        <f t="shared" si="29"/>
        <v>7</v>
      </c>
      <c r="E78" s="700">
        <f>SUMPRODUCT((事故データ!$AT$4:$AT$364=$C78)*(事故データ!$U$4:$U$364=E$70)*(事故データ!$V$4:$V$364=1))</f>
        <v>0</v>
      </c>
      <c r="F78" s="358">
        <f>SUMPRODUCT((事故データ!$AT$4:$AT$364=$C78)*(事故データ!$U$4:$U$364=F$70)*(事故データ!$V$4:$V$364=1))</f>
        <v>3</v>
      </c>
      <c r="G78" s="358">
        <f>SUMPRODUCT((事故データ!$AT$4:$AT$364=$C78)*(事故データ!$U$4:$U$364=G$70)*(事故データ!$V$4:$V$364=1))</f>
        <v>0</v>
      </c>
      <c r="H78" s="358">
        <f>SUMPRODUCT((事故データ!$AT$4:$AT$364=$C78)*(事故データ!$U$4:$U$364=H$70)*(事故データ!$V$4:$V$364=1))</f>
        <v>3</v>
      </c>
      <c r="I78" s="358">
        <f>SUMPRODUCT((事故データ!$AT$4:$AT$364=$C78)*(事故データ!$U$4:$U$364=I$70)*(事故データ!$V$4:$V$364=1))</f>
        <v>0</v>
      </c>
      <c r="J78" s="358">
        <f>SUMPRODUCT((事故データ!$AT$4:$AT$364=$C78)*(事故データ!$U$4:$U$364=J$70)*(事故データ!$V$4:$V$364=1))</f>
        <v>0</v>
      </c>
      <c r="K78" s="358">
        <f>SUMPRODUCT((事故データ!$AT$4:$AT$364=$C78)*(事故データ!$U$4:$U$364=K$70)*(事故データ!$V$4:$V$364=1))</f>
        <v>0</v>
      </c>
      <c r="L78" s="358">
        <f>SUMPRODUCT((事故データ!$AT$4:$AT$364=$C78)*(事故データ!$U$4:$U$364=L$70)*(事故データ!$V$4:$V$364=1))</f>
        <v>0</v>
      </c>
      <c r="M78" s="358">
        <f>SUMPRODUCT((事故データ!$AT$4:$AT$364=$C78)*(事故データ!$U$4:$U$364=M$70)*(事故データ!$V$4:$V$364=1))</f>
        <v>1</v>
      </c>
      <c r="N78" s="358">
        <f>SUMPRODUCT((事故データ!$AT$4:$AT$364=$C78)*(事故データ!$U$4:$U$364=N$70)*(事故データ!$V$4:$V$364=1))</f>
        <v>0</v>
      </c>
      <c r="O78" s="358">
        <f>SUMPRODUCT((事故データ!$AT$4:$AT$364=$C78)*(事故データ!$U$4:$U$364=O$70)*(事故データ!$V$4:$V$364=1))</f>
        <v>0</v>
      </c>
      <c r="P78" s="442">
        <f>SUMPRODUCT((事故データ!$AT$4:$AT$364=$C78)*(事故データ!$U$4:$U$364=P$70)*(事故データ!$V$4:$V$364=1))</f>
        <v>0</v>
      </c>
      <c r="R78" s="731" t="str">
        <f t="shared" si="30"/>
        <v>後部右角</v>
      </c>
      <c r="S78" s="732">
        <f ca="1">SUMPRODUCT((事故データ!$AT$4:$AT$364=$R78)*(事故データ!$U$4:$U$364=S$71)*(事故データ!$V$4:$V$364=1))</f>
        <v>3</v>
      </c>
      <c r="T78" s="298"/>
      <c r="U78" s="299">
        <f ca="1">S81</f>
        <v>3</v>
      </c>
      <c r="V78" s="298"/>
      <c r="W78" s="299">
        <f ca="1">S84</f>
        <v>0</v>
      </c>
      <c r="X78" s="298"/>
      <c r="Y78" s="298"/>
    </row>
    <row r="79" spans="1:25">
      <c r="C79" s="594" t="str">
        <f t="shared" si="28"/>
        <v>左側面前</v>
      </c>
      <c r="D79" s="356">
        <f t="shared" si="29"/>
        <v>1</v>
      </c>
      <c r="E79" s="700">
        <f>SUMPRODUCT((事故データ!$AT$4:$AT$364=$C79)*(事故データ!$U$4:$U$364=E$70)*(事故データ!$V$4:$V$364=1))</f>
        <v>0</v>
      </c>
      <c r="F79" s="358">
        <f>SUMPRODUCT((事故データ!$AT$4:$AT$364=$C79)*(事故データ!$U$4:$U$364=F$70)*(事故データ!$V$4:$V$364=1))</f>
        <v>1</v>
      </c>
      <c r="G79" s="358">
        <f>SUMPRODUCT((事故データ!$AT$4:$AT$364=$C79)*(事故データ!$U$4:$U$364=G$70)*(事故データ!$V$4:$V$364=1))</f>
        <v>0</v>
      </c>
      <c r="H79" s="358">
        <f>SUMPRODUCT((事故データ!$AT$4:$AT$364=$C79)*(事故データ!$U$4:$U$364=H$70)*(事故データ!$V$4:$V$364=1))</f>
        <v>0</v>
      </c>
      <c r="I79" s="358">
        <f>SUMPRODUCT((事故データ!$AT$4:$AT$364=$C79)*(事故データ!$U$4:$U$364=I$70)*(事故データ!$V$4:$V$364=1))</f>
        <v>0</v>
      </c>
      <c r="J79" s="358">
        <f>SUMPRODUCT((事故データ!$AT$4:$AT$364=$C79)*(事故データ!$U$4:$U$364=J$70)*(事故データ!$V$4:$V$364=1))</f>
        <v>0</v>
      </c>
      <c r="K79" s="358">
        <f>SUMPRODUCT((事故データ!$AT$4:$AT$364=$C79)*(事故データ!$U$4:$U$364=K$70)*(事故データ!$V$4:$V$364=1))</f>
        <v>0</v>
      </c>
      <c r="L79" s="358">
        <f>SUMPRODUCT((事故データ!$AT$4:$AT$364=$C79)*(事故データ!$U$4:$U$364=L$70)*(事故データ!$V$4:$V$364=1))</f>
        <v>0</v>
      </c>
      <c r="M79" s="358">
        <f>SUMPRODUCT((事故データ!$AT$4:$AT$364=$C79)*(事故データ!$U$4:$U$364=M$70)*(事故データ!$V$4:$V$364=1))</f>
        <v>0</v>
      </c>
      <c r="N79" s="358">
        <f>SUMPRODUCT((事故データ!$AT$4:$AT$364=$C79)*(事故データ!$U$4:$U$364=N$70)*(事故データ!$V$4:$V$364=1))</f>
        <v>0</v>
      </c>
      <c r="O79" s="358">
        <f>SUMPRODUCT((事故データ!$AT$4:$AT$364=$C79)*(事故データ!$U$4:$U$364=O$70)*(事故データ!$V$4:$V$364=1))</f>
        <v>0</v>
      </c>
      <c r="P79" s="442">
        <f>SUMPRODUCT((事故データ!$AT$4:$AT$364=$C79)*(事故データ!$U$4:$U$364=P$70)*(事故データ!$V$4:$V$364=1))</f>
        <v>0</v>
      </c>
      <c r="R79" s="731" t="str">
        <f t="shared" si="30"/>
        <v>左側面前</v>
      </c>
      <c r="S79" s="732">
        <f ca="1">SUMPRODUCT((事故データ!$AT$4:$AT$364=$R79)*(事故データ!$U$4:$U$364=S$71)*(事故データ!$V$4:$V$364=1))</f>
        <v>1</v>
      </c>
      <c r="T79" s="298"/>
      <c r="U79" s="311">
        <f ca="1">S76</f>
        <v>0</v>
      </c>
      <c r="V79" s="299">
        <f ca="1">S77</f>
        <v>2</v>
      </c>
      <c r="W79" s="307">
        <f ca="1">S78</f>
        <v>3</v>
      </c>
      <c r="X79" s="298"/>
      <c r="Y79" s="298"/>
    </row>
    <row r="80" spans="1:25">
      <c r="C80" s="594" t="str">
        <f t="shared" si="28"/>
        <v>左側面</v>
      </c>
      <c r="D80" s="356">
        <f t="shared" si="29"/>
        <v>5</v>
      </c>
      <c r="E80" s="700">
        <f>SUMPRODUCT((事故データ!$AT$4:$AT$364=$C80)*(事故データ!$U$4:$U$364=E$70)*(事故データ!$V$4:$V$364=1))</f>
        <v>0</v>
      </c>
      <c r="F80" s="358">
        <f>SUMPRODUCT((事故データ!$AT$4:$AT$364=$C80)*(事故データ!$U$4:$U$364=F$70)*(事故データ!$V$4:$V$364=1))</f>
        <v>1</v>
      </c>
      <c r="G80" s="358">
        <f>SUMPRODUCT((事故データ!$AT$4:$AT$364=$C80)*(事故データ!$U$4:$U$364=G$70)*(事故データ!$V$4:$V$364=1))</f>
        <v>0</v>
      </c>
      <c r="H80" s="358">
        <f>SUMPRODUCT((事故データ!$AT$4:$AT$364=$C80)*(事故データ!$U$4:$U$364=H$70)*(事故データ!$V$4:$V$364=1))</f>
        <v>3</v>
      </c>
      <c r="I80" s="358">
        <f>SUMPRODUCT((事故データ!$AT$4:$AT$364=$C80)*(事故データ!$U$4:$U$364=I$70)*(事故データ!$V$4:$V$364=1))</f>
        <v>0</v>
      </c>
      <c r="J80" s="358">
        <f>SUMPRODUCT((事故データ!$AT$4:$AT$364=$C80)*(事故データ!$U$4:$U$364=J$70)*(事故データ!$V$4:$V$364=1))</f>
        <v>0</v>
      </c>
      <c r="K80" s="358">
        <f>SUMPRODUCT((事故データ!$AT$4:$AT$364=$C80)*(事故データ!$U$4:$U$364=K$70)*(事故データ!$V$4:$V$364=1))</f>
        <v>0</v>
      </c>
      <c r="L80" s="358">
        <f>SUMPRODUCT((事故データ!$AT$4:$AT$364=$C80)*(事故データ!$U$4:$U$364=L$70)*(事故データ!$V$4:$V$364=1))</f>
        <v>1</v>
      </c>
      <c r="M80" s="358">
        <f>SUMPRODUCT((事故データ!$AT$4:$AT$364=$C80)*(事故データ!$U$4:$U$364=M$70)*(事故データ!$V$4:$V$364=1))</f>
        <v>0</v>
      </c>
      <c r="N80" s="358">
        <f>SUMPRODUCT((事故データ!$AT$4:$AT$364=$C80)*(事故データ!$U$4:$U$364=N$70)*(事故データ!$V$4:$V$364=1))</f>
        <v>0</v>
      </c>
      <c r="O80" s="358">
        <f>SUMPRODUCT((事故データ!$AT$4:$AT$364=$C80)*(事故データ!$U$4:$U$364=O$70)*(事故データ!$V$4:$V$364=1))</f>
        <v>0</v>
      </c>
      <c r="P80" s="442">
        <f>SUMPRODUCT((事故データ!$AT$4:$AT$364=$C80)*(事故データ!$U$4:$U$364=P$70)*(事故データ!$V$4:$V$364=1))</f>
        <v>0</v>
      </c>
      <c r="R80" s="731" t="str">
        <f t="shared" si="30"/>
        <v>左側面</v>
      </c>
      <c r="S80" s="732">
        <f ca="1">SUMPRODUCT((事故データ!$AT$4:$AT$364=$R80)*(事故データ!$U$4:$U$364=S$71)*(事故データ!$V$4:$V$364=1))</f>
        <v>1</v>
      </c>
      <c r="T80" s="298"/>
      <c r="U80" s="298"/>
      <c r="V80" s="298"/>
      <c r="W80" s="298"/>
      <c r="X80" s="298"/>
      <c r="Y80" s="298"/>
    </row>
    <row r="81" spans="1:56">
      <c r="C81" s="594" t="str">
        <f t="shared" si="28"/>
        <v>左側面後</v>
      </c>
      <c r="D81" s="356">
        <f t="shared" si="29"/>
        <v>6</v>
      </c>
      <c r="E81" s="700">
        <f>SUMPRODUCT((事故データ!$AT$4:$AT$364=$C81)*(事故データ!$U$4:$U$364=E$70)*(事故データ!$V$4:$V$364=1))</f>
        <v>0</v>
      </c>
      <c r="F81" s="358">
        <f>SUMPRODUCT((事故データ!$AT$4:$AT$364=$C81)*(事故データ!$U$4:$U$364=F$70)*(事故データ!$V$4:$V$364=1))</f>
        <v>3</v>
      </c>
      <c r="G81" s="358">
        <f>SUMPRODUCT((事故データ!$AT$4:$AT$364=$C81)*(事故データ!$U$4:$U$364=G$70)*(事故データ!$V$4:$V$364=1))</f>
        <v>0</v>
      </c>
      <c r="H81" s="358">
        <f>SUMPRODUCT((事故データ!$AT$4:$AT$364=$C81)*(事故データ!$U$4:$U$364=H$70)*(事故データ!$V$4:$V$364=1))</f>
        <v>2</v>
      </c>
      <c r="I81" s="358">
        <f>SUMPRODUCT((事故データ!$AT$4:$AT$364=$C81)*(事故データ!$U$4:$U$364=I$70)*(事故データ!$V$4:$V$364=1))</f>
        <v>0</v>
      </c>
      <c r="J81" s="358">
        <f>SUMPRODUCT((事故データ!$AT$4:$AT$364=$C81)*(事故データ!$U$4:$U$364=J$70)*(事故データ!$V$4:$V$364=1))</f>
        <v>0</v>
      </c>
      <c r="K81" s="358">
        <f>SUMPRODUCT((事故データ!$AT$4:$AT$364=$C81)*(事故データ!$U$4:$U$364=K$70)*(事故データ!$V$4:$V$364=1))</f>
        <v>0</v>
      </c>
      <c r="L81" s="358">
        <f>SUMPRODUCT((事故データ!$AT$4:$AT$364=$C81)*(事故データ!$U$4:$U$364=L$70)*(事故データ!$V$4:$V$364=1))</f>
        <v>0</v>
      </c>
      <c r="M81" s="358">
        <f>SUMPRODUCT((事故データ!$AT$4:$AT$364=$C81)*(事故データ!$U$4:$U$364=M$70)*(事故データ!$V$4:$V$364=1))</f>
        <v>1</v>
      </c>
      <c r="N81" s="358">
        <f>SUMPRODUCT((事故データ!$AT$4:$AT$364=$C81)*(事故データ!$U$4:$U$364=N$70)*(事故データ!$V$4:$V$364=1))</f>
        <v>0</v>
      </c>
      <c r="O81" s="358">
        <f>SUMPRODUCT((事故データ!$AT$4:$AT$364=$C81)*(事故データ!$U$4:$U$364=O$70)*(事故データ!$V$4:$V$364=1))</f>
        <v>0</v>
      </c>
      <c r="P81" s="442">
        <f>SUMPRODUCT((事故データ!$AT$4:$AT$364=$C81)*(事故データ!$U$4:$U$364=P$70)*(事故データ!$V$4:$V$364=1))</f>
        <v>0</v>
      </c>
      <c r="R81" s="731" t="str">
        <f t="shared" si="30"/>
        <v>左側面後</v>
      </c>
      <c r="S81" s="732">
        <f ca="1">SUMPRODUCT((事故データ!$AT$4:$AT$364=$R81)*(事故データ!$U$4:$U$364=S$71)*(事故データ!$V$4:$V$364=1))</f>
        <v>3</v>
      </c>
      <c r="T81" s="298"/>
      <c r="U81" s="298" t="s">
        <v>1730</v>
      </c>
      <c r="V81" s="306">
        <f ca="1">S85</f>
        <v>0</v>
      </c>
      <c r="W81" s="298"/>
      <c r="X81" s="298"/>
      <c r="Y81" s="298"/>
    </row>
    <row r="82" spans="1:56">
      <c r="C82" s="594" t="str">
        <f t="shared" si="28"/>
        <v>右側面前</v>
      </c>
      <c r="D82" s="356">
        <f t="shared" si="29"/>
        <v>1</v>
      </c>
      <c r="E82" s="700">
        <f>SUMPRODUCT((事故データ!$AT$4:$AT$364=$C82)*(事故データ!$U$4:$U$364=E$70)*(事故データ!$V$4:$V$364=1))</f>
        <v>0</v>
      </c>
      <c r="F82" s="358">
        <f>SUMPRODUCT((事故データ!$AT$4:$AT$364=$C82)*(事故データ!$U$4:$U$364=F$70)*(事故データ!$V$4:$V$364=1))</f>
        <v>0</v>
      </c>
      <c r="G82" s="358">
        <f>SUMPRODUCT((事故データ!$AT$4:$AT$364=$C82)*(事故データ!$U$4:$U$364=G$70)*(事故データ!$V$4:$V$364=1))</f>
        <v>0</v>
      </c>
      <c r="H82" s="358">
        <f>SUMPRODUCT((事故データ!$AT$4:$AT$364=$C82)*(事故データ!$U$4:$U$364=H$70)*(事故データ!$V$4:$V$364=1))</f>
        <v>1</v>
      </c>
      <c r="I82" s="358">
        <f>SUMPRODUCT((事故データ!$AT$4:$AT$364=$C82)*(事故データ!$U$4:$U$364=I$70)*(事故データ!$V$4:$V$364=1))</f>
        <v>0</v>
      </c>
      <c r="J82" s="358">
        <f>SUMPRODUCT((事故データ!$AT$4:$AT$364=$C82)*(事故データ!$U$4:$U$364=J$70)*(事故データ!$V$4:$V$364=1))</f>
        <v>0</v>
      </c>
      <c r="K82" s="358">
        <f>SUMPRODUCT((事故データ!$AT$4:$AT$364=$C82)*(事故データ!$U$4:$U$364=K$70)*(事故データ!$V$4:$V$364=1))</f>
        <v>0</v>
      </c>
      <c r="L82" s="358">
        <f>SUMPRODUCT((事故データ!$AT$4:$AT$364=$C82)*(事故データ!$U$4:$U$364=L$70)*(事故データ!$V$4:$V$364=1))</f>
        <v>0</v>
      </c>
      <c r="M82" s="358">
        <f>SUMPRODUCT((事故データ!$AT$4:$AT$364=$C82)*(事故データ!$U$4:$U$364=M$70)*(事故データ!$V$4:$V$364=1))</f>
        <v>0</v>
      </c>
      <c r="N82" s="358">
        <f>SUMPRODUCT((事故データ!$AT$4:$AT$364=$C82)*(事故データ!$U$4:$U$364=N$70)*(事故データ!$V$4:$V$364=1))</f>
        <v>0</v>
      </c>
      <c r="O82" s="358">
        <f>SUMPRODUCT((事故データ!$AT$4:$AT$364=$C82)*(事故データ!$U$4:$U$364=O$70)*(事故データ!$V$4:$V$364=1))</f>
        <v>0</v>
      </c>
      <c r="P82" s="442">
        <f>SUMPRODUCT((事故データ!$AT$4:$AT$364=$C82)*(事故データ!$U$4:$U$364=P$70)*(事故データ!$V$4:$V$364=1))</f>
        <v>0</v>
      </c>
      <c r="R82" s="731" t="str">
        <f t="shared" si="30"/>
        <v>右側面前</v>
      </c>
      <c r="S82" s="732">
        <f ca="1">SUMPRODUCT((事故データ!$AT$4:$AT$364=$R82)*(事故データ!$U$4:$U$364=S$71)*(事故データ!$V$4:$V$364=1))</f>
        <v>0</v>
      </c>
      <c r="T82" s="298"/>
      <c r="U82" s="298"/>
      <c r="V82" s="298"/>
      <c r="W82" s="298"/>
      <c r="X82" s="298"/>
      <c r="Y82" s="298"/>
    </row>
    <row r="83" spans="1:56">
      <c r="C83" s="594" t="str">
        <f t="shared" si="28"/>
        <v>右側面</v>
      </c>
      <c r="D83" s="356">
        <f t="shared" si="29"/>
        <v>0</v>
      </c>
      <c r="E83" s="700">
        <f>SUMPRODUCT((事故データ!$AT$4:$AT$364=$C83)*(事故データ!$U$4:$U$364=E$70)*(事故データ!$V$4:$V$364=1))</f>
        <v>0</v>
      </c>
      <c r="F83" s="358">
        <f>SUMPRODUCT((事故データ!$AT$4:$AT$364=$C83)*(事故データ!$U$4:$U$364=F$70)*(事故データ!$V$4:$V$364=1))</f>
        <v>0</v>
      </c>
      <c r="G83" s="358">
        <f>SUMPRODUCT((事故データ!$AT$4:$AT$364=$C83)*(事故データ!$U$4:$U$364=G$70)*(事故データ!$V$4:$V$364=1))</f>
        <v>0</v>
      </c>
      <c r="H83" s="358">
        <f>SUMPRODUCT((事故データ!$AT$4:$AT$364=$C83)*(事故データ!$U$4:$U$364=H$70)*(事故データ!$V$4:$V$364=1))</f>
        <v>0</v>
      </c>
      <c r="I83" s="358">
        <f>SUMPRODUCT((事故データ!$AT$4:$AT$364=$C83)*(事故データ!$U$4:$U$364=I$70)*(事故データ!$V$4:$V$364=1))</f>
        <v>0</v>
      </c>
      <c r="J83" s="358">
        <f>SUMPRODUCT((事故データ!$AT$4:$AT$364=$C83)*(事故データ!$U$4:$U$364=J$70)*(事故データ!$V$4:$V$364=1))</f>
        <v>0</v>
      </c>
      <c r="K83" s="358">
        <f>SUMPRODUCT((事故データ!$AT$4:$AT$364=$C83)*(事故データ!$U$4:$U$364=K$70)*(事故データ!$V$4:$V$364=1))</f>
        <v>0</v>
      </c>
      <c r="L83" s="358">
        <f>SUMPRODUCT((事故データ!$AT$4:$AT$364=$C83)*(事故データ!$U$4:$U$364=L$70)*(事故データ!$V$4:$V$364=1))</f>
        <v>0</v>
      </c>
      <c r="M83" s="358">
        <f>SUMPRODUCT((事故データ!$AT$4:$AT$364=$C83)*(事故データ!$U$4:$U$364=M$70)*(事故データ!$V$4:$V$364=1))</f>
        <v>0</v>
      </c>
      <c r="N83" s="358">
        <f>SUMPRODUCT((事故データ!$AT$4:$AT$364=$C83)*(事故データ!$U$4:$U$364=N$70)*(事故データ!$V$4:$V$364=1))</f>
        <v>0</v>
      </c>
      <c r="O83" s="358">
        <f>SUMPRODUCT((事故データ!$AT$4:$AT$364=$C83)*(事故データ!$U$4:$U$364=O$70)*(事故データ!$V$4:$V$364=1))</f>
        <v>0</v>
      </c>
      <c r="P83" s="442">
        <f>SUMPRODUCT((事故データ!$AT$4:$AT$364=$C83)*(事故データ!$U$4:$U$364=P$70)*(事故データ!$V$4:$V$364=1))</f>
        <v>0</v>
      </c>
      <c r="R83" s="731" t="str">
        <f t="shared" si="30"/>
        <v>右側面</v>
      </c>
      <c r="S83" s="732">
        <f ca="1">SUMPRODUCT((事故データ!$AT$4:$AT$364=$R83)*(事故データ!$U$4:$U$364=S$71)*(事故データ!$V$4:$V$364=1))</f>
        <v>0</v>
      </c>
      <c r="T83" s="298"/>
      <c r="U83" s="298"/>
      <c r="V83" s="298"/>
      <c r="W83" s="298"/>
      <c r="X83" s="298"/>
      <c r="Y83" s="298"/>
    </row>
    <row r="84" spans="1:56">
      <c r="C84" s="594" t="str">
        <f t="shared" si="28"/>
        <v>右側面後</v>
      </c>
      <c r="D84" s="356">
        <f t="shared" si="29"/>
        <v>0</v>
      </c>
      <c r="E84" s="700">
        <f>SUMPRODUCT((事故データ!$AT$4:$AT$364=$C84)*(事故データ!$U$4:$U$364=E$70)*(事故データ!$V$4:$V$364=1))</f>
        <v>0</v>
      </c>
      <c r="F84" s="358">
        <f>SUMPRODUCT((事故データ!$AT$4:$AT$364=$C84)*(事故データ!$U$4:$U$364=F$70)*(事故データ!$V$4:$V$364=1))</f>
        <v>0</v>
      </c>
      <c r="G84" s="358">
        <f>SUMPRODUCT((事故データ!$AT$4:$AT$364=$C84)*(事故データ!$U$4:$U$364=G$70)*(事故データ!$V$4:$V$364=1))</f>
        <v>0</v>
      </c>
      <c r="H84" s="358">
        <f>SUMPRODUCT((事故データ!$AT$4:$AT$364=$C84)*(事故データ!$U$4:$U$364=H$70)*(事故データ!$V$4:$V$364=1))</f>
        <v>0</v>
      </c>
      <c r="I84" s="358">
        <f>SUMPRODUCT((事故データ!$AT$4:$AT$364=$C84)*(事故データ!$U$4:$U$364=I$70)*(事故データ!$V$4:$V$364=1))</f>
        <v>0</v>
      </c>
      <c r="J84" s="358">
        <f>SUMPRODUCT((事故データ!$AT$4:$AT$364=$C84)*(事故データ!$U$4:$U$364=J$70)*(事故データ!$V$4:$V$364=1))</f>
        <v>0</v>
      </c>
      <c r="K84" s="358">
        <f>SUMPRODUCT((事故データ!$AT$4:$AT$364=$C84)*(事故データ!$U$4:$U$364=K$70)*(事故データ!$V$4:$V$364=1))</f>
        <v>0</v>
      </c>
      <c r="L84" s="358">
        <f>SUMPRODUCT((事故データ!$AT$4:$AT$364=$C84)*(事故データ!$U$4:$U$364=L$70)*(事故データ!$V$4:$V$364=1))</f>
        <v>0</v>
      </c>
      <c r="M84" s="358">
        <f>SUMPRODUCT((事故データ!$AT$4:$AT$364=$C84)*(事故データ!$U$4:$U$364=M$70)*(事故データ!$V$4:$V$364=1))</f>
        <v>0</v>
      </c>
      <c r="N84" s="358">
        <f>SUMPRODUCT((事故データ!$AT$4:$AT$364=$C84)*(事故データ!$U$4:$U$364=N$70)*(事故データ!$V$4:$V$364=1))</f>
        <v>0</v>
      </c>
      <c r="O84" s="358">
        <f>SUMPRODUCT((事故データ!$AT$4:$AT$364=$C84)*(事故データ!$U$4:$U$364=O$70)*(事故データ!$V$4:$V$364=1))</f>
        <v>0</v>
      </c>
      <c r="P84" s="442">
        <f>SUMPRODUCT((事故データ!$AT$4:$AT$364=$C84)*(事故データ!$U$4:$U$364=P$70)*(事故データ!$V$4:$V$364=1))</f>
        <v>0</v>
      </c>
      <c r="R84" s="731" t="str">
        <f t="shared" si="30"/>
        <v>右側面後</v>
      </c>
      <c r="S84" s="732">
        <f ca="1">SUMPRODUCT((事故データ!$AT$4:$AT$364=$R84)*(事故データ!$U$4:$U$364=S$71)*(事故データ!$V$4:$V$364=1))</f>
        <v>0</v>
      </c>
      <c r="T84" s="298"/>
      <c r="U84" s="298"/>
      <c r="V84" s="298"/>
      <c r="W84" s="298"/>
      <c r="X84" s="298"/>
      <c r="Y84" s="298"/>
    </row>
    <row r="85" spans="1:56">
      <c r="C85" s="594" t="str">
        <f t="shared" si="28"/>
        <v>上部箱中央</v>
      </c>
      <c r="D85" s="356">
        <f t="shared" si="29"/>
        <v>0</v>
      </c>
      <c r="E85" s="700">
        <f>SUMPRODUCT((事故データ!$AT$4:$AT$364=$C85)*(事故データ!$U$4:$U$364=E$70)*(事故データ!$V$4:$V$364=1))</f>
        <v>0</v>
      </c>
      <c r="F85" s="358">
        <f>SUMPRODUCT((事故データ!$AT$4:$AT$364=$C85)*(事故データ!$U$4:$U$364=F$70)*(事故データ!$V$4:$V$364=1))</f>
        <v>0</v>
      </c>
      <c r="G85" s="358">
        <f>SUMPRODUCT((事故データ!$AT$4:$AT$364=$C85)*(事故データ!$U$4:$U$364=G$70)*(事故データ!$V$4:$V$364=1))</f>
        <v>0</v>
      </c>
      <c r="H85" s="358">
        <f>SUMPRODUCT((事故データ!$AT$4:$AT$364=$C85)*(事故データ!$U$4:$U$364=H$70)*(事故データ!$V$4:$V$364=1))</f>
        <v>0</v>
      </c>
      <c r="I85" s="358">
        <f>SUMPRODUCT((事故データ!$AT$4:$AT$364=$C85)*(事故データ!$U$4:$U$364=I$70)*(事故データ!$V$4:$V$364=1))</f>
        <v>0</v>
      </c>
      <c r="J85" s="358">
        <f>SUMPRODUCT((事故データ!$AT$4:$AT$364=$C85)*(事故データ!$U$4:$U$364=J$70)*(事故データ!$V$4:$V$364=1))</f>
        <v>0</v>
      </c>
      <c r="K85" s="358">
        <f>SUMPRODUCT((事故データ!$AT$4:$AT$364=$C85)*(事故データ!$U$4:$U$364=K$70)*(事故データ!$V$4:$V$364=1))</f>
        <v>0</v>
      </c>
      <c r="L85" s="358">
        <f>SUMPRODUCT((事故データ!$AT$4:$AT$364=$C85)*(事故データ!$U$4:$U$364=L$70)*(事故データ!$V$4:$V$364=1))</f>
        <v>0</v>
      </c>
      <c r="M85" s="358">
        <f>SUMPRODUCT((事故データ!$AT$4:$AT$364=$C85)*(事故データ!$U$4:$U$364=M$70)*(事故データ!$V$4:$V$364=1))</f>
        <v>0</v>
      </c>
      <c r="N85" s="358">
        <f>SUMPRODUCT((事故データ!$AT$4:$AT$364=$C85)*(事故データ!$U$4:$U$364=N$70)*(事故データ!$V$4:$V$364=1))</f>
        <v>0</v>
      </c>
      <c r="O85" s="358">
        <f>SUMPRODUCT((事故データ!$AT$4:$AT$364=$C85)*(事故データ!$U$4:$U$364=O$70)*(事故データ!$V$4:$V$364=1))</f>
        <v>0</v>
      </c>
      <c r="P85" s="442">
        <f>SUMPRODUCT((事故データ!$AT$4:$AT$364=$C85)*(事故データ!$U$4:$U$364=P$70)*(事故データ!$V$4:$V$364=1))</f>
        <v>0</v>
      </c>
      <c r="R85" s="731" t="str">
        <f t="shared" si="30"/>
        <v>上部箱中央</v>
      </c>
      <c r="S85" s="732">
        <f ca="1">SUMPRODUCT((事故データ!$AT$4:$AT$364=$R85)*(事故データ!$U$4:$U$364=S$71)*(事故データ!$V$4:$V$364=1))</f>
        <v>0</v>
      </c>
      <c r="T85" s="298"/>
      <c r="U85" s="298" t="s">
        <v>1729</v>
      </c>
      <c r="V85" s="306">
        <f ca="1">S86</f>
        <v>0</v>
      </c>
      <c r="W85" s="298"/>
      <c r="X85" s="298"/>
      <c r="Y85" s="298"/>
    </row>
    <row r="86" spans="1:56">
      <c r="C86" s="594" t="str">
        <f t="shared" si="28"/>
        <v>下部</v>
      </c>
      <c r="D86" s="356">
        <f t="shared" si="29"/>
        <v>0</v>
      </c>
      <c r="E86" s="700">
        <f>SUMPRODUCT((事故データ!$AT$4:$AT$364=$C86)*(事故データ!$U$4:$U$364=E$70)*(事故データ!$V$4:$V$364=1))</f>
        <v>0</v>
      </c>
      <c r="F86" s="358">
        <f>SUMPRODUCT((事故データ!$AT$4:$AT$364=$C86)*(事故データ!$U$4:$U$364=F$70)*(事故データ!$V$4:$V$364=1))</f>
        <v>0</v>
      </c>
      <c r="G86" s="358">
        <f>SUMPRODUCT((事故データ!$AT$4:$AT$364=$C86)*(事故データ!$U$4:$U$364=G$70)*(事故データ!$V$4:$V$364=1))</f>
        <v>0</v>
      </c>
      <c r="H86" s="358">
        <f>SUMPRODUCT((事故データ!$AT$4:$AT$364=$C86)*(事故データ!$U$4:$U$364=H$70)*(事故データ!$V$4:$V$364=1))</f>
        <v>0</v>
      </c>
      <c r="I86" s="358">
        <f>SUMPRODUCT((事故データ!$AT$4:$AT$364=$C86)*(事故データ!$U$4:$U$364=I$70)*(事故データ!$V$4:$V$364=1))</f>
        <v>0</v>
      </c>
      <c r="J86" s="358">
        <f>SUMPRODUCT((事故データ!$AT$4:$AT$364=$C86)*(事故データ!$U$4:$U$364=J$70)*(事故データ!$V$4:$V$364=1))</f>
        <v>0</v>
      </c>
      <c r="K86" s="358">
        <f>SUMPRODUCT((事故データ!$AT$4:$AT$364=$C86)*(事故データ!$U$4:$U$364=K$70)*(事故データ!$V$4:$V$364=1))</f>
        <v>0</v>
      </c>
      <c r="L86" s="358">
        <f>SUMPRODUCT((事故データ!$AT$4:$AT$364=$C86)*(事故データ!$U$4:$U$364=L$70)*(事故データ!$V$4:$V$364=1))</f>
        <v>0</v>
      </c>
      <c r="M86" s="358">
        <f>SUMPRODUCT((事故データ!$AT$4:$AT$364=$C86)*(事故データ!$U$4:$U$364=M$70)*(事故データ!$V$4:$V$364=1))</f>
        <v>0</v>
      </c>
      <c r="N86" s="358">
        <f>SUMPRODUCT((事故データ!$AT$4:$AT$364=$C86)*(事故データ!$U$4:$U$364=N$70)*(事故データ!$V$4:$V$364=1))</f>
        <v>0</v>
      </c>
      <c r="O86" s="358">
        <f>SUMPRODUCT((事故データ!$AT$4:$AT$364=$C86)*(事故データ!$U$4:$U$364=O$70)*(事故データ!$V$4:$V$364=1))</f>
        <v>0</v>
      </c>
      <c r="P86" s="442">
        <f>SUMPRODUCT((事故データ!$AT$4:$AT$364=$C86)*(事故データ!$U$4:$U$364=P$70)*(事故データ!$V$4:$V$364=1))</f>
        <v>0</v>
      </c>
      <c r="R86" s="731" t="str">
        <f t="shared" si="30"/>
        <v>下部</v>
      </c>
      <c r="S86" s="732">
        <f ca="1">SUMPRODUCT((事故データ!$AT$4:$AT$364=$R86)*(事故データ!$U$4:$U$364=S$71)*(事故データ!$V$4:$V$364=1))</f>
        <v>0</v>
      </c>
      <c r="T86" s="298"/>
      <c r="U86" s="298"/>
      <c r="V86" s="298"/>
      <c r="W86" s="298"/>
      <c r="X86" s="298"/>
      <c r="Y86" s="298"/>
    </row>
    <row r="87" spans="1:56">
      <c r="C87" s="594" t="str">
        <f t="shared" ref="C87:C88" si="31">R57</f>
        <v>その他</v>
      </c>
      <c r="D87" s="356">
        <f t="shared" si="29"/>
        <v>0</v>
      </c>
      <c r="E87" s="700">
        <f>SUMPRODUCT((事故データ!$AT$4:$AT$364=$C87)*(事故データ!$U$4:$U$364=E$70)*(事故データ!$V$4:$V$364=1))</f>
        <v>0</v>
      </c>
      <c r="F87" s="358">
        <f>SUMPRODUCT((事故データ!$AT$4:$AT$364=$C87)*(事故データ!$U$4:$U$364=F$70)*(事故データ!$V$4:$V$364=1))</f>
        <v>0</v>
      </c>
      <c r="G87" s="358">
        <f>SUMPRODUCT((事故データ!$AT$4:$AT$364=$C87)*(事故データ!$U$4:$U$364=G$70)*(事故データ!$V$4:$V$364=1))</f>
        <v>0</v>
      </c>
      <c r="H87" s="358">
        <f>SUMPRODUCT((事故データ!$AT$4:$AT$364=$C87)*(事故データ!$U$4:$U$364=H$70)*(事故データ!$V$4:$V$364=1))</f>
        <v>0</v>
      </c>
      <c r="I87" s="358">
        <f>SUMPRODUCT((事故データ!$AT$4:$AT$364=$C87)*(事故データ!$U$4:$U$364=I$70)*(事故データ!$V$4:$V$364=1))</f>
        <v>0</v>
      </c>
      <c r="J87" s="358">
        <f>SUMPRODUCT((事故データ!$AT$4:$AT$364=$C87)*(事故データ!$U$4:$U$364=J$70)*(事故データ!$V$4:$V$364=1))</f>
        <v>0</v>
      </c>
      <c r="K87" s="358">
        <f>SUMPRODUCT((事故データ!$AT$4:$AT$364=$C87)*(事故データ!$U$4:$U$364=K$70)*(事故データ!$V$4:$V$364=1))</f>
        <v>0</v>
      </c>
      <c r="L87" s="358">
        <f>SUMPRODUCT((事故データ!$AT$4:$AT$364=$C87)*(事故データ!$U$4:$U$364=L$70)*(事故データ!$V$4:$V$364=1))</f>
        <v>0</v>
      </c>
      <c r="M87" s="358">
        <f>SUMPRODUCT((事故データ!$AT$4:$AT$364=$C87)*(事故データ!$U$4:$U$364=M$70)*(事故データ!$V$4:$V$364=1))</f>
        <v>0</v>
      </c>
      <c r="N87" s="358">
        <f>SUMPRODUCT((事故データ!$AT$4:$AT$364=$C87)*(事故データ!$U$4:$U$364=N$70)*(事故データ!$V$4:$V$364=1))</f>
        <v>0</v>
      </c>
      <c r="O87" s="358">
        <f>SUMPRODUCT((事故データ!$AT$4:$AT$364=$C87)*(事故データ!$U$4:$U$364=O$70)*(事故データ!$V$4:$V$364=1))</f>
        <v>0</v>
      </c>
      <c r="P87" s="442">
        <f>SUMPRODUCT((事故データ!$AT$4:$AT$364=$C87)*(事故データ!$U$4:$U$364=P$70)*(事故データ!$V$4:$V$364=1))</f>
        <v>0</v>
      </c>
      <c r="R87" s="731" t="str">
        <f t="shared" si="30"/>
        <v>その他</v>
      </c>
      <c r="S87" s="732">
        <f ca="1">SUMPRODUCT((事故データ!$AT$4:$AT$364=$R87)*(事故データ!$U$4:$U$364=S$71)*(事故データ!$V$4:$V$364=1))</f>
        <v>0</v>
      </c>
      <c r="T87" s="298"/>
      <c r="U87" s="309" t="str">
        <f>C87</f>
        <v>その他</v>
      </c>
      <c r="V87" s="306">
        <f ca="1">S87</f>
        <v>0</v>
      </c>
      <c r="W87" s="298"/>
      <c r="X87" s="298"/>
      <c r="Y87" s="298"/>
    </row>
    <row r="88" spans="1:56">
      <c r="C88" s="611" t="str">
        <f t="shared" si="31"/>
        <v>不明</v>
      </c>
      <c r="D88" s="369">
        <f t="shared" si="29"/>
        <v>0</v>
      </c>
      <c r="E88" s="701">
        <f>SUMPRODUCT((事故データ!$AT$4:$AT$364=$C88)*(事故データ!$U$4:$U$364=E$70)*(事故データ!$V$4:$V$364=1))</f>
        <v>0</v>
      </c>
      <c r="F88" s="371">
        <f>SUMPRODUCT((事故データ!$AT$4:$AT$364=$C88)*(事故データ!$U$4:$U$364=F$70)*(事故データ!$V$4:$V$364=1))</f>
        <v>0</v>
      </c>
      <c r="G88" s="371">
        <f>SUMPRODUCT((事故データ!$AT$4:$AT$364=$C88)*(事故データ!$U$4:$U$364=G$70)*(事故データ!$V$4:$V$364=1))</f>
        <v>0</v>
      </c>
      <c r="H88" s="371">
        <f>SUMPRODUCT((事故データ!$AT$4:$AT$364=$C88)*(事故データ!$U$4:$U$364=H$70)*(事故データ!$V$4:$V$364=1))</f>
        <v>0</v>
      </c>
      <c r="I88" s="371">
        <f>SUMPRODUCT((事故データ!$AT$4:$AT$364=$C88)*(事故データ!$U$4:$U$364=I$70)*(事故データ!$V$4:$V$364=1))</f>
        <v>0</v>
      </c>
      <c r="J88" s="371">
        <f>SUMPRODUCT((事故データ!$AT$4:$AT$364=$C88)*(事故データ!$U$4:$U$364=J$70)*(事故データ!$V$4:$V$364=1))</f>
        <v>0</v>
      </c>
      <c r="K88" s="371">
        <f>SUMPRODUCT((事故データ!$AT$4:$AT$364=$C88)*(事故データ!$U$4:$U$364=K$70)*(事故データ!$V$4:$V$364=1))</f>
        <v>0</v>
      </c>
      <c r="L88" s="371">
        <f>SUMPRODUCT((事故データ!$AT$4:$AT$364=$C88)*(事故データ!$U$4:$U$364=L$70)*(事故データ!$V$4:$V$364=1))</f>
        <v>0</v>
      </c>
      <c r="M88" s="371">
        <f>SUMPRODUCT((事故データ!$AT$4:$AT$364=$C88)*(事故データ!$U$4:$U$364=M$70)*(事故データ!$V$4:$V$364=1))</f>
        <v>0</v>
      </c>
      <c r="N88" s="371">
        <f>SUMPRODUCT((事故データ!$AT$4:$AT$364=$C88)*(事故データ!$U$4:$U$364=N$70)*(事故データ!$V$4:$V$364=1))</f>
        <v>0</v>
      </c>
      <c r="O88" s="371">
        <f>SUMPRODUCT((事故データ!$AT$4:$AT$364=$C88)*(事故データ!$U$4:$U$364=O$70)*(事故データ!$V$4:$V$364=1))</f>
        <v>0</v>
      </c>
      <c r="P88" s="443">
        <f>SUMPRODUCT((事故データ!$AT$4:$AT$364=$C88)*(事故データ!$U$4:$U$364=P$70)*(事故データ!$V$4:$V$364=1))</f>
        <v>0</v>
      </c>
      <c r="R88" s="733" t="str">
        <f t="shared" si="30"/>
        <v>不明</v>
      </c>
      <c r="S88" s="734">
        <f ca="1">SUMPRODUCT((事故データ!$AT$4:$AT$364=$R88)*(事故データ!$U$4:$U$364=S$71)*(事故データ!$V$4:$V$364=1))</f>
        <v>0</v>
      </c>
      <c r="T88" s="298"/>
      <c r="U88" s="309"/>
      <c r="V88" s="306"/>
      <c r="W88" s="298"/>
      <c r="X88" s="298"/>
      <c r="Y88" s="298"/>
    </row>
    <row r="89" spans="1:56">
      <c r="A89" s="325" t="s">
        <v>248</v>
      </c>
      <c r="R89" s="298"/>
      <c r="S89" s="309"/>
      <c r="T89" s="306">
        <f>P89</f>
        <v>0</v>
      </c>
      <c r="U89" s="298"/>
      <c r="V89" s="298"/>
      <c r="W89" s="298"/>
    </row>
    <row r="93" spans="1:56" ht="19.5" thickBot="1">
      <c r="R93" s="437" t="s">
        <v>336</v>
      </c>
      <c r="S93" s="326" t="s">
        <v>337</v>
      </c>
      <c r="AA93" s="298"/>
      <c r="AB93" s="298"/>
      <c r="AC93" s="298" t="s">
        <v>1425</v>
      </c>
      <c r="AD93" s="298"/>
      <c r="AE93" s="298"/>
      <c r="AF93" s="298"/>
      <c r="AG93" s="298"/>
      <c r="AH93" s="298"/>
      <c r="AI93" s="298"/>
      <c r="AJ93" s="298" t="s">
        <v>1426</v>
      </c>
      <c r="AK93" s="298"/>
      <c r="AL93" s="298"/>
      <c r="AM93" s="298"/>
      <c r="AN93" s="298"/>
      <c r="AO93" s="298"/>
      <c r="AP93" s="298"/>
      <c r="AQ93" s="298"/>
      <c r="AR93" s="298"/>
      <c r="AS93" s="298"/>
      <c r="AT93" s="298"/>
      <c r="AU93" s="298"/>
      <c r="AV93" s="298"/>
      <c r="AW93" s="298"/>
      <c r="AX93" s="298"/>
      <c r="AY93" s="298"/>
      <c r="AZ93" s="298"/>
      <c r="BA93" s="298"/>
      <c r="BB93" s="298"/>
      <c r="BC93" s="298"/>
      <c r="BD93" s="298"/>
    </row>
    <row r="94" spans="1:56" ht="20.25" thickTop="1" thickBot="1">
      <c r="B94" s="1130">
        <v>4</v>
      </c>
      <c r="C94" s="720" t="s">
        <v>347</v>
      </c>
      <c r="D94" s="721" t="s">
        <v>341</v>
      </c>
      <c r="E94" s="722">
        <v>1</v>
      </c>
      <c r="F94" s="722">
        <v>2</v>
      </c>
      <c r="G94" s="722">
        <v>3</v>
      </c>
      <c r="H94" s="722">
        <v>4</v>
      </c>
      <c r="I94" s="722">
        <v>5</v>
      </c>
      <c r="J94" s="722">
        <v>6</v>
      </c>
      <c r="K94" s="722">
        <v>7</v>
      </c>
      <c r="L94" s="722">
        <v>8</v>
      </c>
      <c r="M94" s="722">
        <v>9</v>
      </c>
      <c r="N94" s="722">
        <v>10</v>
      </c>
      <c r="O94" s="722">
        <v>11</v>
      </c>
      <c r="P94" s="722">
        <v>12</v>
      </c>
      <c r="R94" s="723">
        <v>15</v>
      </c>
      <c r="S94" s="723">
        <v>4</v>
      </c>
      <c r="AA94" s="298"/>
      <c r="AB94" s="298"/>
      <c r="AC94" s="948">
        <v>1</v>
      </c>
      <c r="AD94" s="298" t="s">
        <v>1423</v>
      </c>
      <c r="AE94" s="298"/>
      <c r="AF94" s="298"/>
      <c r="AG94" s="298"/>
      <c r="AH94" s="298"/>
      <c r="AI94" s="298"/>
      <c r="AJ94" s="948">
        <v>2</v>
      </c>
      <c r="AK94" s="298" t="s">
        <v>1423</v>
      </c>
      <c r="AL94" s="298"/>
      <c r="AM94" s="298"/>
      <c r="AN94" s="298"/>
      <c r="AO94" s="298"/>
      <c r="AP94" s="298"/>
      <c r="AQ94" s="948">
        <v>1</v>
      </c>
      <c r="AR94" s="298" t="s">
        <v>1424</v>
      </c>
      <c r="AS94" s="298"/>
      <c r="AT94" s="298"/>
      <c r="AU94" s="298"/>
      <c r="AV94" s="298"/>
      <c r="AW94" s="298"/>
      <c r="AX94" s="948">
        <v>2</v>
      </c>
      <c r="AY94" s="298" t="s">
        <v>1424</v>
      </c>
      <c r="AZ94" s="298"/>
      <c r="BA94" s="298"/>
      <c r="BB94" s="298"/>
      <c r="BC94" s="298"/>
      <c r="BD94" s="298"/>
    </row>
    <row r="95" spans="1:56" ht="19.5" thickTop="1">
      <c r="C95" s="326" t="s">
        <v>343</v>
      </c>
      <c r="D95" s="437"/>
      <c r="E95" s="548"/>
      <c r="F95" s="548"/>
      <c r="G95" s="548"/>
      <c r="H95" s="548"/>
      <c r="I95" s="548"/>
      <c r="J95" s="548"/>
      <c r="K95" s="548"/>
      <c r="L95" s="548"/>
      <c r="M95" s="548"/>
      <c r="N95" s="548"/>
      <c r="O95" s="548"/>
      <c r="P95" s="548"/>
      <c r="R95" s="520" t="s">
        <v>342</v>
      </c>
      <c r="S95" s="548"/>
      <c r="T95" s="298"/>
      <c r="U95" s="298"/>
      <c r="V95" s="298"/>
      <c r="W95" s="298"/>
      <c r="X95" s="298"/>
      <c r="Y95" s="298"/>
      <c r="Z95" s="298"/>
      <c r="AA95" s="298"/>
      <c r="AB95" s="298"/>
      <c r="AC95" s="298" t="s">
        <v>1611</v>
      </c>
      <c r="AD95" s="298"/>
      <c r="AE95" s="298"/>
      <c r="AF95" s="298"/>
      <c r="AG95" s="298"/>
      <c r="AH95" s="298"/>
      <c r="AI95" s="298"/>
      <c r="AJ95" s="298" t="s">
        <v>1611</v>
      </c>
      <c r="AK95" s="298"/>
      <c r="AL95" s="298"/>
      <c r="AM95" s="298"/>
      <c r="AN95" s="298"/>
      <c r="AO95" s="298"/>
      <c r="AP95" s="298"/>
      <c r="AQ95" s="298" t="s">
        <v>342</v>
      </c>
      <c r="AR95" s="298"/>
      <c r="AS95" s="298"/>
      <c r="AT95" s="298"/>
      <c r="AU95" s="298"/>
      <c r="AV95" s="298"/>
      <c r="AW95" s="298"/>
      <c r="AX95" s="298" t="s">
        <v>342</v>
      </c>
      <c r="AY95" s="298"/>
      <c r="AZ95" s="298"/>
      <c r="BA95" s="298"/>
      <c r="BB95" s="298"/>
      <c r="BC95" s="298"/>
      <c r="BD95" s="298"/>
    </row>
    <row r="96" spans="1:56" ht="36" customHeight="1">
      <c r="B96" s="735" t="s">
        <v>348</v>
      </c>
      <c r="C96" s="339" t="s">
        <v>335</v>
      </c>
      <c r="D96" s="759" t="s">
        <v>324</v>
      </c>
      <c r="E96" s="949" t="str">
        <f t="shared" ref="E96:J96" si="32">E40</f>
        <v>1t</v>
      </c>
      <c r="F96" s="313" t="str">
        <f t="shared" si="32"/>
        <v>2t</v>
      </c>
      <c r="G96" s="313" t="str">
        <f t="shared" si="32"/>
        <v>3t</v>
      </c>
      <c r="H96" s="313" t="str">
        <f t="shared" si="32"/>
        <v>4t</v>
      </c>
      <c r="I96" s="313" t="str">
        <f t="shared" si="32"/>
        <v>5t</v>
      </c>
      <c r="J96" s="313" t="str">
        <f t="shared" si="32"/>
        <v>7t</v>
      </c>
      <c r="K96" s="313" t="str">
        <f t="shared" ref="K96:P96" si="33">K40</f>
        <v>8t</v>
      </c>
      <c r="L96" s="313" t="str">
        <f t="shared" si="33"/>
        <v>中型</v>
      </c>
      <c r="M96" s="313" t="str">
        <f t="shared" si="33"/>
        <v>大型</v>
      </c>
      <c r="N96" s="313" t="str">
        <f t="shared" si="33"/>
        <v>乗用車</v>
      </c>
      <c r="O96" s="313" t="str">
        <f t="shared" si="33"/>
        <v>軽自動車</v>
      </c>
      <c r="P96" s="314" t="str">
        <f t="shared" si="33"/>
        <v>その他</v>
      </c>
      <c r="R96" s="319" t="str">
        <f>VLOOKUP(R94,$B$98:$C$120,2,0)</f>
        <v>バック時</v>
      </c>
      <c r="S96" s="950" t="str">
        <f ca="1">LOOKUP(S94,$E$94:$P$96,$E$96:$P$96)</f>
        <v>4t</v>
      </c>
      <c r="T96" s="951" t="s">
        <v>1434</v>
      </c>
      <c r="U96" s="298"/>
      <c r="V96" s="298"/>
      <c r="W96" s="298"/>
      <c r="X96" s="298"/>
      <c r="Y96" s="298"/>
      <c r="Z96" s="298"/>
      <c r="AA96" s="298"/>
      <c r="AB96" s="298"/>
      <c r="AC96" s="1138" t="s">
        <v>1419</v>
      </c>
      <c r="AD96" s="298" t="str">
        <f>R96</f>
        <v>バック時</v>
      </c>
      <c r="AE96" s="298"/>
      <c r="AF96" s="1180" t="s">
        <v>1417</v>
      </c>
      <c r="AG96" s="1180"/>
      <c r="AH96" s="298"/>
      <c r="AI96" s="298"/>
      <c r="AJ96" s="1138" t="s">
        <v>1419</v>
      </c>
      <c r="AK96" s="298" t="str">
        <f>R96</f>
        <v>バック時</v>
      </c>
      <c r="AL96" s="298"/>
      <c r="AM96" s="1180" t="s">
        <v>1418</v>
      </c>
      <c r="AN96" s="1180"/>
      <c r="AO96" s="298"/>
      <c r="AP96" s="298"/>
      <c r="AQ96" s="952" t="str">
        <f ca="1">S96</f>
        <v>4t</v>
      </c>
      <c r="AR96" s="298" t="str">
        <f>R96</f>
        <v>バック時</v>
      </c>
      <c r="AS96" s="298"/>
      <c r="AT96" s="1179" t="s">
        <v>1417</v>
      </c>
      <c r="AU96" s="1179"/>
      <c r="AV96" s="298"/>
      <c r="AW96" s="298"/>
      <c r="AX96" s="952" t="str">
        <f ca="1">S96</f>
        <v>4t</v>
      </c>
      <c r="AY96" s="298" t="str">
        <f>R96</f>
        <v>バック時</v>
      </c>
      <c r="AZ96" s="298"/>
      <c r="BA96" s="1179" t="s">
        <v>1418</v>
      </c>
      <c r="BB96" s="1179"/>
      <c r="BC96" s="298"/>
      <c r="BD96" s="298"/>
    </row>
    <row r="97" spans="2:56">
      <c r="B97" s="590" t="s">
        <v>340</v>
      </c>
      <c r="C97" s="547" t="s">
        <v>339</v>
      </c>
      <c r="D97" s="739">
        <f>SUM(D98:D122)</f>
        <v>31</v>
      </c>
      <c r="E97" s="740">
        <f t="shared" ref="E97:P97" si="34">SUM(E98:E122)</f>
        <v>0</v>
      </c>
      <c r="F97" s="313">
        <f t="shared" si="34"/>
        <v>10</v>
      </c>
      <c r="G97" s="313">
        <f t="shared" si="34"/>
        <v>0</v>
      </c>
      <c r="H97" s="313">
        <f t="shared" si="34"/>
        <v>13</v>
      </c>
      <c r="I97" s="313">
        <f t="shared" si="34"/>
        <v>0</v>
      </c>
      <c r="J97" s="313">
        <f t="shared" si="34"/>
        <v>0</v>
      </c>
      <c r="K97" s="313">
        <f t="shared" si="34"/>
        <v>0</v>
      </c>
      <c r="L97" s="313">
        <f t="shared" si="34"/>
        <v>2</v>
      </c>
      <c r="M97" s="313">
        <f t="shared" si="34"/>
        <v>3</v>
      </c>
      <c r="N97" s="313">
        <f t="shared" si="34"/>
        <v>3</v>
      </c>
      <c r="O97" s="313">
        <f t="shared" si="34"/>
        <v>0</v>
      </c>
      <c r="P97" s="314">
        <f t="shared" si="34"/>
        <v>0</v>
      </c>
      <c r="R97" s="404" t="s">
        <v>338</v>
      </c>
      <c r="S97" s="649">
        <f ca="1">SUM(S98:S113)</f>
        <v>4</v>
      </c>
      <c r="T97" s="953">
        <f ca="1">SUM(T98:T113)</f>
        <v>1</v>
      </c>
      <c r="U97" s="298"/>
      <c r="V97" s="306">
        <f ca="1">S98</f>
        <v>0</v>
      </c>
      <c r="W97" s="299">
        <f ca="1">S99</f>
        <v>0</v>
      </c>
      <c r="X97" s="307">
        <f ca="1">S100</f>
        <v>1</v>
      </c>
      <c r="Y97" s="298"/>
      <c r="Z97" s="298"/>
      <c r="AA97" s="954" t="s">
        <v>0</v>
      </c>
      <c r="AB97" s="955"/>
      <c r="AC97" s="728">
        <f>SUM(AC98:AC113)</f>
        <v>5</v>
      </c>
      <c r="AD97" s="858">
        <f>SUM(AD98:AD113)</f>
        <v>0</v>
      </c>
      <c r="AE97" s="298"/>
      <c r="AF97" s="306">
        <f>AC98</f>
        <v>0</v>
      </c>
      <c r="AG97" s="299">
        <f>AC99</f>
        <v>0</v>
      </c>
      <c r="AH97" s="307">
        <f>AC100</f>
        <v>1</v>
      </c>
      <c r="AI97" s="298"/>
      <c r="AJ97" s="728">
        <f>SUM(AJ98:AJ113)</f>
        <v>4</v>
      </c>
      <c r="AK97" s="858">
        <f>SUM(AK98:AK113)</f>
        <v>1</v>
      </c>
      <c r="AL97" s="298"/>
      <c r="AM97" s="306">
        <f>AJ98</f>
        <v>0</v>
      </c>
      <c r="AN97" s="299">
        <f>AJ99</f>
        <v>0</v>
      </c>
      <c r="AO97" s="307">
        <f>AJ100</f>
        <v>0</v>
      </c>
      <c r="AP97" s="298"/>
      <c r="AQ97" s="728">
        <f ca="1">SUM(AQ98:AQ113)</f>
        <v>1</v>
      </c>
      <c r="AR97" s="858">
        <f ca="1">SUM(AR98:AR113)</f>
        <v>0</v>
      </c>
      <c r="AS97" s="298"/>
      <c r="AT97" s="306">
        <f ca="1">AQ98</f>
        <v>0</v>
      </c>
      <c r="AU97" s="299">
        <f ca="1">AQ99</f>
        <v>0</v>
      </c>
      <c r="AV97" s="307">
        <f ca="1">AQ100</f>
        <v>1</v>
      </c>
      <c r="AW97" s="298"/>
      <c r="AX97" s="728">
        <f ca="1">SUM(AX98:AX113)</f>
        <v>3</v>
      </c>
      <c r="AY97" s="858">
        <f ca="1">SUM(AY98:AY113)</f>
        <v>1</v>
      </c>
      <c r="AZ97" s="298"/>
      <c r="BA97" s="306">
        <f ca="1">AX98</f>
        <v>0</v>
      </c>
      <c r="BB97" s="299">
        <f ca="1">AX99</f>
        <v>0</v>
      </c>
      <c r="BC97" s="307">
        <f ca="1">AX100</f>
        <v>0</v>
      </c>
      <c r="BD97" s="298"/>
    </row>
    <row r="98" spans="2:56">
      <c r="B98" s="590">
        <v>1</v>
      </c>
      <c r="C98" s="760" t="str">
        <f>項目入力!X10</f>
        <v>正面衝突</v>
      </c>
      <c r="D98" s="761">
        <f t="shared" ref="D98:D122" si="35">SUM(E98:P98)</f>
        <v>0</v>
      </c>
      <c r="E98" s="762">
        <f>SUMPRODUCT((事故データ!$AO$4:$AO$364=$C98)*(事故データ!$U$4:$U$364=E$96)*(事故データ!$V$4:$V$364=1))</f>
        <v>0</v>
      </c>
      <c r="F98" s="763">
        <f>SUMPRODUCT((事故データ!$AO$4:$AO$364=$C98)*(事故データ!$U$4:$U$364=F$96)*(事故データ!$V$4:$V$364=1))</f>
        <v>0</v>
      </c>
      <c r="G98" s="763">
        <f>SUMPRODUCT((事故データ!$AO$4:$AO$364=$C98)*(事故データ!$U$4:$U$364=G$96)*(事故データ!$V$4:$V$364=1))</f>
        <v>0</v>
      </c>
      <c r="H98" s="763">
        <f>SUMPRODUCT((事故データ!$AO$4:$AO$364=$C98)*(事故データ!$U$4:$U$364=H$96)*(事故データ!$V$4:$V$364=1))</f>
        <v>0</v>
      </c>
      <c r="I98" s="763">
        <f>SUMPRODUCT((事故データ!$AO$4:$AO$364=$C98)*(事故データ!$U$4:$U$364=I$96)*(事故データ!$V$4:$V$364=1))</f>
        <v>0</v>
      </c>
      <c r="J98" s="763">
        <f>SUMPRODUCT((事故データ!$AO$4:$AO$364=$C98)*(事故データ!$U$4:$U$364=J$96)*(事故データ!$V$4:$V$364=1))</f>
        <v>0</v>
      </c>
      <c r="K98" s="763">
        <f>SUMPRODUCT((事故データ!$AO$4:$AO$364=$C98)*(事故データ!$U$4:$U$364=K$96)*(事故データ!$V$4:$V$364=1))</f>
        <v>0</v>
      </c>
      <c r="L98" s="763">
        <f>SUMPRODUCT((事故データ!$AO$4:$AO$364=$C98)*(事故データ!$U$4:$U$364=L$96)*(事故データ!$V$4:$V$364=1))</f>
        <v>0</v>
      </c>
      <c r="M98" s="763">
        <f>SUMPRODUCT((事故データ!$AO$4:$AO$364=$C98)*(事故データ!$U$4:$U$364=M$96)*(事故データ!$V$4:$V$364=1))</f>
        <v>0</v>
      </c>
      <c r="N98" s="763">
        <f>SUMPRODUCT((事故データ!$AO$4:$AO$364=$C98)*(事故データ!$U$4:$U$364=N$96)*(事故データ!$V$4:$V$364=1))</f>
        <v>0</v>
      </c>
      <c r="O98" s="763">
        <f>SUMPRODUCT((事故データ!$AO$4:$AO$364=$C98)*(事故データ!$U$4:$U$364=O$96)*(事故データ!$V$4:$V$364=1))</f>
        <v>0</v>
      </c>
      <c r="P98" s="764">
        <f>SUMPRODUCT((事故データ!$AO$4:$AO$364=$C98)*(事故データ!$U$4:$U$364=P$96)*(事故データ!$V$4:$V$364=1))</f>
        <v>0</v>
      </c>
      <c r="R98" s="745" t="str">
        <f t="shared" ref="R98:R113" si="36">R43</f>
        <v>前部左角</v>
      </c>
      <c r="S98" s="411">
        <f ca="1">SUMPRODUCT((事故データ!$AO$4:$AO$364=R$96)*(事故データ!$AT$4:$AT$364=$R98)*(事故データ!$U$4:$U$364=S$96)*(事故データ!$V$4:$V$364=1))</f>
        <v>0</v>
      </c>
      <c r="T98" s="956">
        <f ca="1">SUMPRODUCT((事故データ!$AO$4:$AO$364=R$96)*(事故データ!$AT$4:$AT$364=$R98)*(事故データ!$AW$4:$AW$364=1)*(事故データ!$U$4:$U$364=S$96)*(事故データ!$V$4:$V$364=1))</f>
        <v>0</v>
      </c>
      <c r="U98" s="298"/>
      <c r="V98" s="299">
        <f ca="1">S104</f>
        <v>0</v>
      </c>
      <c r="W98" s="298"/>
      <c r="X98" s="299">
        <f ca="1">S107</f>
        <v>0</v>
      </c>
      <c r="Y98" s="298"/>
      <c r="Z98" s="298"/>
      <c r="AA98" s="957" t="s">
        <v>142</v>
      </c>
      <c r="AB98" s="958"/>
      <c r="AC98" s="345">
        <f>SUMPRODUCT((事故データ!$AO$4:$AO$364=R$96)*(事故データ!$AT$4:$AT$364=$R98)*(事故データ!$AK$4:$AK$364=AC$94)*(事故データ!$V$4:$V$364=1))</f>
        <v>0</v>
      </c>
      <c r="AD98" s="858">
        <f>SUMPRODUCT((事故データ!$AO$4:$AO$364=R$96)*(事故データ!$AT$4:$AT$364=$R98)*(事故データ!$AK$4:$AK$364=AC$94)*(事故データ!$AW$4:$AW$364=1)*(事故データ!$V$4:$V$364=1))</f>
        <v>0</v>
      </c>
      <c r="AE98" s="298"/>
      <c r="AF98" s="299">
        <f>AC104</f>
        <v>1</v>
      </c>
      <c r="AG98" s="298"/>
      <c r="AH98" s="299">
        <f>AC107</f>
        <v>0</v>
      </c>
      <c r="AI98" s="298"/>
      <c r="AJ98" s="345">
        <f>SUMPRODUCT((事故データ!$AO$4:$AO$364=R$96)*(事故データ!$AT$4:$AT$364=$R98)*(事故データ!$AK$4:$AK$364=AJ$94)*(事故データ!$V$4:$V$364=1))</f>
        <v>0</v>
      </c>
      <c r="AK98" s="858">
        <f>SUMPRODUCT((事故データ!$AO$4:$AO$364=R$96)*(事故データ!$AT$4:$AT$364=$R98)*(事故データ!$AK$4:$AK$364=AJ$94)*(事故データ!$AW$4:$AW$364=1)*(事故データ!$V$4:$V$364=1))</f>
        <v>0</v>
      </c>
      <c r="AL98" s="298"/>
      <c r="AM98" s="299">
        <f>AJ104</f>
        <v>0</v>
      </c>
      <c r="AN98" s="298"/>
      <c r="AO98" s="299">
        <f>AJ107</f>
        <v>0</v>
      </c>
      <c r="AP98" s="298"/>
      <c r="AQ98" s="345">
        <f ca="1">SUMPRODUCT((事故データ!$AO$4:$AO$364=R$96)*(事故データ!$AT$4:$AT$364=$R98)*(事故データ!$U$4:$U$364=S$96)*(事故データ!$AK$4:$AK$364=AQ$94)*(事故データ!$V$4:$V$364=1))</f>
        <v>0</v>
      </c>
      <c r="AR98" s="858">
        <f ca="1">SUMPRODUCT((事故データ!$AO$4:$AO$364=R$96)*(事故データ!$AT$4:$AT$364=$R98)*(事故データ!$U$4:$U$364=S$96)*(事故データ!$AK$4:$AK$364=AQ$94)*(事故データ!$AW$4:$AW$364=1)*(事故データ!$V$4:$V$364=1))</f>
        <v>0</v>
      </c>
      <c r="AS98" s="298"/>
      <c r="AT98" s="299">
        <f ca="1">AQ104</f>
        <v>0</v>
      </c>
      <c r="AU98" s="298"/>
      <c r="AV98" s="299">
        <f ca="1">AQ107</f>
        <v>0</v>
      </c>
      <c r="AW98" s="298"/>
      <c r="AX98" s="345">
        <f ca="1">SUMPRODUCT((事故データ!$AO$4:$AO$364=R$96)*(事故データ!$AT$4:$AT$364=$R98)*(事故データ!$U$4:$U$364=S$96)*(事故データ!$AK$4:$AK$364=AX$94)*(事故データ!$V$4:$V$364=1))</f>
        <v>0</v>
      </c>
      <c r="AY98" s="858">
        <f ca="1">SUMPRODUCT((事故データ!$AO$4:$AO$364=R$96)*(事故データ!$AT$4:$AT$364=$R98)*(事故データ!$U$4:$U$364=S$96)*(事故データ!$AK$4:$AK$364=AX$94)*(事故データ!$AW$4:$AW$364=1)*(事故データ!$V$4:$V$364=1))</f>
        <v>0</v>
      </c>
      <c r="AZ98" s="298"/>
      <c r="BA98" s="299">
        <f ca="1">AX104</f>
        <v>0</v>
      </c>
      <c r="BB98" s="298"/>
      <c r="BC98" s="299">
        <f ca="1">AX107</f>
        <v>0</v>
      </c>
      <c r="BD98" s="298"/>
    </row>
    <row r="99" spans="2:56">
      <c r="B99" s="590">
        <v>2</v>
      </c>
      <c r="C99" s="769" t="str">
        <f>項目入力!X11</f>
        <v>直進時</v>
      </c>
      <c r="D99" s="770">
        <f t="shared" si="35"/>
        <v>1</v>
      </c>
      <c r="E99" s="771">
        <f>SUMPRODUCT((事故データ!$AO$4:$AO$364=$C99)*(事故データ!$U$4:$U$364=E$96)*(事故データ!$V$4:$V$364=1))</f>
        <v>0</v>
      </c>
      <c r="F99" s="772">
        <f>SUMPRODUCT((事故データ!$AO$4:$AO$364=$C99)*(事故データ!$U$4:$U$364=F$96)*(事故データ!$V$4:$V$364=1))</f>
        <v>1</v>
      </c>
      <c r="G99" s="772">
        <f>SUMPRODUCT((事故データ!$AO$4:$AO$364=$C99)*(事故データ!$U$4:$U$364=G$96)*(事故データ!$V$4:$V$364=1))</f>
        <v>0</v>
      </c>
      <c r="H99" s="772">
        <f>SUMPRODUCT((事故データ!$AO$4:$AO$364=$C99)*(事故データ!$U$4:$U$364=H$96)*(事故データ!$V$4:$V$364=1))</f>
        <v>0</v>
      </c>
      <c r="I99" s="772">
        <f>SUMPRODUCT((事故データ!$AO$4:$AO$364=$C99)*(事故データ!$U$4:$U$364=I$96)*(事故データ!$V$4:$V$364=1))</f>
        <v>0</v>
      </c>
      <c r="J99" s="772">
        <f>SUMPRODUCT((事故データ!$AO$4:$AO$364=$C99)*(事故データ!$U$4:$U$364=J$96)*(事故データ!$V$4:$V$364=1))</f>
        <v>0</v>
      </c>
      <c r="K99" s="772">
        <f>SUMPRODUCT((事故データ!$AO$4:$AO$364=$C99)*(事故データ!$U$4:$U$364=K$96)*(事故データ!$V$4:$V$364=1))</f>
        <v>0</v>
      </c>
      <c r="L99" s="772">
        <f>SUMPRODUCT((事故データ!$AO$4:$AO$364=$C99)*(事故データ!$U$4:$U$364=L$96)*(事故データ!$V$4:$V$364=1))</f>
        <v>0</v>
      </c>
      <c r="M99" s="772">
        <f>SUMPRODUCT((事故データ!$AO$4:$AO$364=$C99)*(事故データ!$U$4:$U$364=M$96)*(事故データ!$V$4:$V$364=1))</f>
        <v>0</v>
      </c>
      <c r="N99" s="772">
        <f>SUMPRODUCT((事故データ!$AO$4:$AO$364=$C99)*(事故データ!$U$4:$U$364=N$96)*(事故データ!$V$4:$V$364=1))</f>
        <v>0</v>
      </c>
      <c r="O99" s="772">
        <f>SUMPRODUCT((事故データ!$AO$4:$AO$364=$C99)*(事故データ!$U$4:$U$364=O$96)*(事故データ!$V$4:$V$364=1))</f>
        <v>0</v>
      </c>
      <c r="P99" s="773">
        <f>SUMPRODUCT((事故データ!$AO$4:$AO$364=$C99)*(事故データ!$U$4:$U$364=P$96)*(事故データ!$V$4:$V$364=1))</f>
        <v>0</v>
      </c>
      <c r="R99" s="749" t="str">
        <f t="shared" si="36"/>
        <v>前部</v>
      </c>
      <c r="S99" s="422">
        <f ca="1">SUMPRODUCT((事故データ!$AO$4:$AO$364=R$96)*(事故データ!$AT$4:$AT$364=$R99)*(事故データ!$U$4:$U$364=S$96)*(事故データ!$V$4:$V$364=1))</f>
        <v>0</v>
      </c>
      <c r="T99" s="959">
        <f ca="1">SUMPRODUCT((事故データ!$AO$4:$AO$364=R$96)*(事故データ!$AT$4:$AT$364=$R99)*(事故データ!$AW$4:$AW$364=1)*(事故データ!$U$4:$U$364=S$96)*(事故データ!$V$4:$V$364=1))</f>
        <v>0</v>
      </c>
      <c r="U99" s="298"/>
      <c r="V99" s="310"/>
      <c r="W99" s="298"/>
      <c r="X99" s="310"/>
      <c r="Y99" s="298"/>
      <c r="Z99" s="298"/>
      <c r="AA99" s="960" t="s">
        <v>27</v>
      </c>
      <c r="AB99" s="961"/>
      <c r="AC99" s="354">
        <f>SUMPRODUCT((事故データ!$AO$4:$AO$364=R$96)*(事故データ!$AT$4:$AT$364=$R99)*(事故データ!$AK$4:$AK$364=AC$94)*(事故データ!$V$4:$V$364=1))</f>
        <v>0</v>
      </c>
      <c r="AD99" s="858">
        <f>SUMPRODUCT((事故データ!$AO$4:$AO$364=R$96)*(事故データ!$AT$4:$AT$364=$R99)*(事故データ!$AK$4:$AK$364=AC$94)*(事故データ!$AW$4:$AW$364=1)*(事故データ!$V$4:$V$364=1))</f>
        <v>0</v>
      </c>
      <c r="AE99" s="298"/>
      <c r="AF99" s="310"/>
      <c r="AG99" s="298"/>
      <c r="AH99" s="310"/>
      <c r="AI99" s="298"/>
      <c r="AJ99" s="354">
        <f>SUMPRODUCT((事故データ!$AO$4:$AO$364=R$96)*(事故データ!$AT$4:$AT$364=$R99)*(事故データ!$AK$4:$AK$364=AJ$94)*(事故データ!$V$4:$V$364=1))</f>
        <v>0</v>
      </c>
      <c r="AK99" s="858">
        <f>SUMPRODUCT((事故データ!$AO$4:$AO$364=R$96)*(事故データ!$AT$4:$AT$364=$R99)*(事故データ!$AK$4:$AK$364=AJ$94)*(事故データ!$AW$4:$AW$364=1)*(事故データ!$V$4:$V$364=1))</f>
        <v>0</v>
      </c>
      <c r="AL99" s="298"/>
      <c r="AM99" s="310"/>
      <c r="AN99" s="298"/>
      <c r="AO99" s="310"/>
      <c r="AP99" s="298"/>
      <c r="AQ99" s="354">
        <f ca="1">SUMPRODUCT((事故データ!$AO$4:$AO$364=R$96)*(事故データ!$AT$4:$AT$364=$R99)*(事故データ!$U$4:$U$364=S$96)*(事故データ!$AK$4:$AK$364=AQ$94)*(事故データ!$V$4:$V$364=1))</f>
        <v>0</v>
      </c>
      <c r="AR99" s="858">
        <f ca="1">SUMPRODUCT((事故データ!$AO$4:$AO$364=R$96)*(事故データ!$AT$4:$AT$364=$R99)*(事故データ!$U$4:$U$364=S$96)*(事故データ!$AK$4:$AK$364=AQ$94)*(事故データ!$AW$4:$AW$364=1)*(事故データ!$V$4:$V$364=1))</f>
        <v>0</v>
      </c>
      <c r="AS99" s="298"/>
      <c r="AT99" s="310"/>
      <c r="AU99" s="298"/>
      <c r="AV99" s="310"/>
      <c r="AW99" s="298"/>
      <c r="AX99" s="354">
        <f ca="1">SUMPRODUCT((事故データ!$AO$4:$AO$364=R$96)*(事故データ!$AT$4:$AT$364=$R99)*(事故データ!$U$4:$U$364=S$96)*(事故データ!$AK$4:$AK$364=AX$94)*(事故データ!$V$4:$V$364=1))</f>
        <v>0</v>
      </c>
      <c r="AY99" s="858">
        <f ca="1">SUMPRODUCT((事故データ!$AO$4:$AO$364=R$96)*(事故データ!$AT$4:$AT$364=$R99)*(事故データ!$U$4:$U$364=S$96)*(事故データ!$AK$4:$AK$364=AX$94)*(事故データ!$AW$4:$AW$364=1)*(事故データ!$V$4:$V$364=1))</f>
        <v>0</v>
      </c>
      <c r="AZ99" s="298"/>
      <c r="BA99" s="310"/>
      <c r="BB99" s="298"/>
      <c r="BC99" s="310"/>
      <c r="BD99" s="298"/>
    </row>
    <row r="100" spans="2:56">
      <c r="B100" s="590">
        <v>3</v>
      </c>
      <c r="C100" s="769" t="str">
        <f>項目入力!X12</f>
        <v>出会い頭</v>
      </c>
      <c r="D100" s="770">
        <f t="shared" si="35"/>
        <v>0</v>
      </c>
      <c r="E100" s="771">
        <f>SUMPRODUCT((事故データ!$AO$4:$AO$364=$C100)*(事故データ!$U$4:$U$364=E$96)*(事故データ!$V$4:$V$364=1))</f>
        <v>0</v>
      </c>
      <c r="F100" s="772">
        <f>SUMPRODUCT((事故データ!$AO$4:$AO$364=$C100)*(事故データ!$U$4:$U$364=F$96)*(事故データ!$V$4:$V$364=1))</f>
        <v>0</v>
      </c>
      <c r="G100" s="772">
        <f>SUMPRODUCT((事故データ!$AO$4:$AO$364=$C100)*(事故データ!$U$4:$U$364=G$96)*(事故データ!$V$4:$V$364=1))</f>
        <v>0</v>
      </c>
      <c r="H100" s="772">
        <f>SUMPRODUCT((事故データ!$AO$4:$AO$364=$C100)*(事故データ!$U$4:$U$364=H$96)*(事故データ!$V$4:$V$364=1))</f>
        <v>0</v>
      </c>
      <c r="I100" s="772">
        <f>SUMPRODUCT((事故データ!$AO$4:$AO$364=$C100)*(事故データ!$U$4:$U$364=I$96)*(事故データ!$V$4:$V$364=1))</f>
        <v>0</v>
      </c>
      <c r="J100" s="772">
        <f>SUMPRODUCT((事故データ!$AO$4:$AO$364=$C100)*(事故データ!$U$4:$U$364=J$96)*(事故データ!$V$4:$V$364=1))</f>
        <v>0</v>
      </c>
      <c r="K100" s="772">
        <f>SUMPRODUCT((事故データ!$AO$4:$AO$364=$C100)*(事故データ!$U$4:$U$364=K$96)*(事故データ!$V$4:$V$364=1))</f>
        <v>0</v>
      </c>
      <c r="L100" s="772">
        <f>SUMPRODUCT((事故データ!$AO$4:$AO$364=$C100)*(事故データ!$U$4:$U$364=L$96)*(事故データ!$V$4:$V$364=1))</f>
        <v>0</v>
      </c>
      <c r="M100" s="772">
        <f>SUMPRODUCT((事故データ!$AO$4:$AO$364=$C100)*(事故データ!$U$4:$U$364=M$96)*(事故データ!$V$4:$V$364=1))</f>
        <v>0</v>
      </c>
      <c r="N100" s="772">
        <f>SUMPRODUCT((事故データ!$AO$4:$AO$364=$C100)*(事故データ!$U$4:$U$364=N$96)*(事故データ!$V$4:$V$364=1))</f>
        <v>0</v>
      </c>
      <c r="O100" s="772">
        <f>SUMPRODUCT((事故データ!$AO$4:$AO$364=$C100)*(事故データ!$U$4:$U$364=O$96)*(事故データ!$V$4:$V$364=1))</f>
        <v>0</v>
      </c>
      <c r="P100" s="773">
        <f>SUMPRODUCT((事故データ!$AO$4:$AO$364=$C100)*(事故データ!$U$4:$U$364=P$96)*(事故データ!$V$4:$V$364=1))</f>
        <v>0</v>
      </c>
      <c r="R100" s="749" t="str">
        <f t="shared" si="36"/>
        <v>前部右角</v>
      </c>
      <c r="S100" s="422">
        <f ca="1">SUMPRODUCT((事故データ!$AO$4:$AO$364=R$96)*(事故データ!$AT$4:$AT$364=$R100)*(事故データ!$U$4:$U$364=S$96)*(事故データ!$V$4:$V$364=1))</f>
        <v>1</v>
      </c>
      <c r="T100" s="959">
        <f ca="1">SUMPRODUCT((事故データ!$AO$4:$AO$364=R$96)*(事故データ!$AT$4:$AT$364=$R100)*(事故データ!$AW$4:$AW$364=1)*(事故データ!$U$4:$U$364=S$96)*(事故データ!$V$4:$V$364=1))</f>
        <v>0</v>
      </c>
      <c r="U100" s="298"/>
      <c r="V100" s="310"/>
      <c r="W100" s="298"/>
      <c r="X100" s="310"/>
      <c r="Y100" s="298"/>
      <c r="Z100" s="298"/>
      <c r="AA100" s="960" t="s">
        <v>150</v>
      </c>
      <c r="AB100" s="961"/>
      <c r="AC100" s="354">
        <f>SUMPRODUCT((事故データ!$AO$4:$AO$364=R$96)*(事故データ!$AT$4:$AT$364=$R100)*(事故データ!$AK$4:$AK$364=AC$94)*(事故データ!$V$4:$V$364=1))</f>
        <v>1</v>
      </c>
      <c r="AD100" s="858">
        <f>SUMPRODUCT((事故データ!$AO$4:$AO$364=R$96)*(事故データ!$AT$4:$AT$364=$R100)*(事故データ!$AK$4:$AK$364=AC$94)*(事故データ!$AW$4:$AW$364=1)*(事故データ!$V$4:$V$364=1))</f>
        <v>0</v>
      </c>
      <c r="AE100" s="298"/>
      <c r="AF100" s="310"/>
      <c r="AG100" s="298"/>
      <c r="AH100" s="310"/>
      <c r="AI100" s="298"/>
      <c r="AJ100" s="354">
        <f>SUMPRODUCT((事故データ!$AO$4:$AO$364=R$96)*(事故データ!$AT$4:$AT$364=$R100)*(事故データ!$AK$4:$AK$364=AJ$94)*(事故データ!$V$4:$V$364=1))</f>
        <v>0</v>
      </c>
      <c r="AK100" s="858">
        <f>SUMPRODUCT((事故データ!$AO$4:$AO$364=R$96)*(事故データ!$AT$4:$AT$364=$R100)*(事故データ!$AK$4:$AK$364=AJ$94)*(事故データ!$AW$4:$AW$364=1)*(事故データ!$V$4:$V$364=1))</f>
        <v>0</v>
      </c>
      <c r="AL100" s="298"/>
      <c r="AM100" s="310"/>
      <c r="AN100" s="298"/>
      <c r="AO100" s="310"/>
      <c r="AP100" s="298"/>
      <c r="AQ100" s="354">
        <f ca="1">SUMPRODUCT((事故データ!$AO$4:$AO$364=R$96)*(事故データ!$AT$4:$AT$364=$R100)*(事故データ!$U$4:$U$364=S$96)*(事故データ!$AK$4:$AK$364=AQ$94)*(事故データ!$V$4:$V$364=1))</f>
        <v>1</v>
      </c>
      <c r="AR100" s="858">
        <f ca="1">SUMPRODUCT((事故データ!$AO$4:$AO$364=R$96)*(事故データ!$AT$4:$AT$364=$R100)*(事故データ!$U$4:$U$364=S$96)*(事故データ!$AK$4:$AK$364=AQ$94)*(事故データ!$AW$4:$AW$364=1)*(事故データ!$V$4:$V$364=1))</f>
        <v>0</v>
      </c>
      <c r="AS100" s="298"/>
      <c r="AT100" s="310"/>
      <c r="AU100" s="298"/>
      <c r="AV100" s="310"/>
      <c r="AW100" s="298"/>
      <c r="AX100" s="354">
        <f ca="1">SUMPRODUCT((事故データ!$AO$4:$AO$364=R$96)*(事故データ!$AT$4:$AT$364=$R100)*(事故データ!$U$4:$U$364=S$96)*(事故データ!$AK$4:$AK$364=AX$94)*(事故データ!$V$4:$V$364=1))</f>
        <v>0</v>
      </c>
      <c r="AY100" s="858">
        <f ca="1">SUMPRODUCT((事故データ!$AO$4:$AO$364=R$96)*(事故データ!$AT$4:$AT$364=$R100)*(事故データ!$U$4:$U$364=S$96)*(事故データ!$AK$4:$AK$364=AX$94)*(事故データ!$AW$4:$AW$364=1)*(事故データ!$V$4:$V$364=1))</f>
        <v>0</v>
      </c>
      <c r="AZ100" s="298"/>
      <c r="BA100" s="310"/>
      <c r="BB100" s="298"/>
      <c r="BC100" s="310"/>
      <c r="BD100" s="298"/>
    </row>
    <row r="101" spans="2:56">
      <c r="B101" s="590">
        <v>4</v>
      </c>
      <c r="C101" s="769" t="str">
        <f>項目入力!X13</f>
        <v>右折時</v>
      </c>
      <c r="D101" s="770">
        <f t="shared" si="35"/>
        <v>0</v>
      </c>
      <c r="E101" s="771">
        <f>SUMPRODUCT((事故データ!$AO$4:$AO$364=$C101)*(事故データ!$U$4:$U$364=E$96)*(事故データ!$V$4:$V$364=1))</f>
        <v>0</v>
      </c>
      <c r="F101" s="772">
        <f>SUMPRODUCT((事故データ!$AO$4:$AO$364=$C101)*(事故データ!$U$4:$U$364=F$96)*(事故データ!$V$4:$V$364=1))</f>
        <v>0</v>
      </c>
      <c r="G101" s="772">
        <f>SUMPRODUCT((事故データ!$AO$4:$AO$364=$C101)*(事故データ!$U$4:$U$364=G$96)*(事故データ!$V$4:$V$364=1))</f>
        <v>0</v>
      </c>
      <c r="H101" s="772">
        <f>SUMPRODUCT((事故データ!$AO$4:$AO$364=$C101)*(事故データ!$U$4:$U$364=H$96)*(事故データ!$V$4:$V$364=1))</f>
        <v>0</v>
      </c>
      <c r="I101" s="772">
        <f>SUMPRODUCT((事故データ!$AO$4:$AO$364=$C101)*(事故データ!$U$4:$U$364=I$96)*(事故データ!$V$4:$V$364=1))</f>
        <v>0</v>
      </c>
      <c r="J101" s="772">
        <f>SUMPRODUCT((事故データ!$AO$4:$AO$364=$C101)*(事故データ!$U$4:$U$364=J$96)*(事故データ!$V$4:$V$364=1))</f>
        <v>0</v>
      </c>
      <c r="K101" s="772">
        <f>SUMPRODUCT((事故データ!$AO$4:$AO$364=$C101)*(事故データ!$U$4:$U$364=K$96)*(事故データ!$V$4:$V$364=1))</f>
        <v>0</v>
      </c>
      <c r="L101" s="772">
        <f>SUMPRODUCT((事故データ!$AO$4:$AO$364=$C101)*(事故データ!$U$4:$U$364=L$96)*(事故データ!$V$4:$V$364=1))</f>
        <v>0</v>
      </c>
      <c r="M101" s="772">
        <f>SUMPRODUCT((事故データ!$AO$4:$AO$364=$C101)*(事故データ!$U$4:$U$364=M$96)*(事故データ!$V$4:$V$364=1))</f>
        <v>0</v>
      </c>
      <c r="N101" s="772">
        <f>SUMPRODUCT((事故データ!$AO$4:$AO$364=$C101)*(事故データ!$U$4:$U$364=N$96)*(事故データ!$V$4:$V$364=1))</f>
        <v>0</v>
      </c>
      <c r="O101" s="772">
        <f>SUMPRODUCT((事故データ!$AO$4:$AO$364=$C101)*(事故データ!$U$4:$U$364=O$96)*(事故データ!$V$4:$V$364=1))</f>
        <v>0</v>
      </c>
      <c r="P101" s="773">
        <f>SUMPRODUCT((事故データ!$AO$4:$AO$364=$C101)*(事故データ!$U$4:$U$364=P$96)*(事故データ!$V$4:$V$364=1))</f>
        <v>0</v>
      </c>
      <c r="R101" s="749" t="str">
        <f t="shared" si="36"/>
        <v>後部左角</v>
      </c>
      <c r="S101" s="422">
        <f ca="1">SUMPRODUCT((事故データ!$AO$4:$AO$364=R$96)*(事故データ!$AT$4:$AT$364=$R101)*(事故データ!$U$4:$U$364=S$96)*(事故データ!$V$4:$V$364=1))</f>
        <v>1</v>
      </c>
      <c r="T101" s="959">
        <f ca="1">SUMPRODUCT((事故データ!$AO$4:$AO$364=R$96)*(事故データ!$AT$4:$AT$364=$R101)*(事故データ!$AW$4:$AW$364=1)*(事故データ!$U$4:$U$364=S$96)*(事故データ!$V$4:$V$364=1))</f>
        <v>0</v>
      </c>
      <c r="U101" s="298"/>
      <c r="V101" s="299">
        <f ca="1">S105</f>
        <v>0</v>
      </c>
      <c r="W101" s="298"/>
      <c r="X101" s="299">
        <f ca="1">S108</f>
        <v>0</v>
      </c>
      <c r="Y101" s="298"/>
      <c r="Z101" s="298"/>
      <c r="AA101" s="960" t="s">
        <v>143</v>
      </c>
      <c r="AB101" s="961"/>
      <c r="AC101" s="354">
        <f>SUMPRODUCT((事故データ!$AO$4:$AO$364=R$96)*(事故データ!$AT$4:$AT$364=$R101)*(事故データ!$AK$4:$AK$364=AC$94)*(事故データ!$V$4:$V$364=1))</f>
        <v>0</v>
      </c>
      <c r="AD101" s="858">
        <f>SUMPRODUCT((事故データ!$AO$4:$AO$364=R$96)*(事故データ!$AT$4:$AT$364=$R101)*(事故データ!$AK$4:$AK$364=AC$94)*(事故データ!$AW$4:$AW$364=1)*(事故データ!$V$4:$V$364=1))</f>
        <v>0</v>
      </c>
      <c r="AE101" s="298"/>
      <c r="AF101" s="299">
        <f>AC105</f>
        <v>0</v>
      </c>
      <c r="AG101" s="298"/>
      <c r="AH101" s="299">
        <f>AC108</f>
        <v>0</v>
      </c>
      <c r="AI101" s="298"/>
      <c r="AJ101" s="354">
        <f>SUMPRODUCT((事故データ!$AO$4:$AO$364=R$96)*(事故データ!$AT$4:$AT$364=$R101)*(事故データ!$AK$4:$AK$364=AJ$94)*(事故データ!$V$4:$V$364=1))</f>
        <v>2</v>
      </c>
      <c r="AK101" s="858">
        <f>SUMPRODUCT((事故データ!$AO$4:$AO$364=R$96)*(事故データ!$AT$4:$AT$364=$R101)*(事故データ!$AK$4:$AK$364=AJ$94)*(事故データ!$AW$4:$AW$364=1)*(事故データ!$V$4:$V$364=1))</f>
        <v>0</v>
      </c>
      <c r="AL101" s="298"/>
      <c r="AM101" s="299">
        <f>AJ105</f>
        <v>0</v>
      </c>
      <c r="AN101" s="298"/>
      <c r="AO101" s="299">
        <f>AJ108</f>
        <v>0</v>
      </c>
      <c r="AP101" s="298"/>
      <c r="AQ101" s="354">
        <f ca="1">SUMPRODUCT((事故データ!$AO$4:$AO$364=R$96)*(事故データ!$AT$4:$AT$364=$R101)*(事故データ!$U$4:$U$364=S$96)*(事故データ!$AK$4:$AK$364=AQ$94)*(事故データ!$V$4:$V$364=1))</f>
        <v>0</v>
      </c>
      <c r="AR101" s="858">
        <f ca="1">SUMPRODUCT((事故データ!$AO$4:$AO$364=R$96)*(事故データ!$AT$4:$AT$364=$R101)*(事故データ!$U$4:$U$364=S$96)*(事故データ!$AK$4:$AK$364=AQ$94)*(事故データ!$AW$4:$AW$364=1)*(事故データ!$V$4:$V$364=1))</f>
        <v>0</v>
      </c>
      <c r="AS101" s="298"/>
      <c r="AT101" s="299">
        <f ca="1">AQ105</f>
        <v>0</v>
      </c>
      <c r="AU101" s="298"/>
      <c r="AV101" s="299">
        <f ca="1">AQ108</f>
        <v>0</v>
      </c>
      <c r="AW101" s="298"/>
      <c r="AX101" s="354">
        <f ca="1">SUMPRODUCT((事故データ!$AO$4:$AO$364=R$96)*(事故データ!$AT$4:$AT$364=$R101)*(事故データ!$U$4:$U$364=S$96)*(事故データ!$AK$4:$AK$364=AX$94)*(事故データ!$V$4:$V$364=1))</f>
        <v>1</v>
      </c>
      <c r="AY101" s="858">
        <f ca="1">SUMPRODUCT((事故データ!$AO$4:$AO$364=R$96)*(事故データ!$AT$4:$AT$364=$R101)*(事故データ!$U$4:$U$364=S$96)*(事故データ!$AK$4:$AK$364=AX$94)*(事故データ!$AW$4:$AW$364=1)*(事故データ!$V$4:$V$364=1))</f>
        <v>0</v>
      </c>
      <c r="AZ101" s="298"/>
      <c r="BA101" s="299">
        <f ca="1">AX105</f>
        <v>0</v>
      </c>
      <c r="BB101" s="298"/>
      <c r="BC101" s="299">
        <f ca="1">AX108</f>
        <v>0</v>
      </c>
      <c r="BD101" s="298"/>
    </row>
    <row r="102" spans="2:56">
      <c r="B102" s="590">
        <v>5</v>
      </c>
      <c r="C102" s="769" t="str">
        <f>項目入力!X14</f>
        <v>左折時</v>
      </c>
      <c r="D102" s="770">
        <f t="shared" si="35"/>
        <v>4</v>
      </c>
      <c r="E102" s="771">
        <f>SUMPRODUCT((事故データ!$AO$4:$AO$364=$C102)*(事故データ!$U$4:$U$364=E$96)*(事故データ!$V$4:$V$364=1))</f>
        <v>0</v>
      </c>
      <c r="F102" s="772">
        <f>SUMPRODUCT((事故データ!$AO$4:$AO$364=$C102)*(事故データ!$U$4:$U$364=F$96)*(事故データ!$V$4:$V$364=1))</f>
        <v>1</v>
      </c>
      <c r="G102" s="772">
        <f>SUMPRODUCT((事故データ!$AO$4:$AO$364=$C102)*(事故データ!$U$4:$U$364=G$96)*(事故データ!$V$4:$V$364=1))</f>
        <v>0</v>
      </c>
      <c r="H102" s="772">
        <f>SUMPRODUCT((事故データ!$AO$4:$AO$364=$C102)*(事故データ!$U$4:$U$364=H$96)*(事故データ!$V$4:$V$364=1))</f>
        <v>3</v>
      </c>
      <c r="I102" s="772">
        <f>SUMPRODUCT((事故データ!$AO$4:$AO$364=$C102)*(事故データ!$U$4:$U$364=I$96)*(事故データ!$V$4:$V$364=1))</f>
        <v>0</v>
      </c>
      <c r="J102" s="772">
        <f>SUMPRODUCT((事故データ!$AO$4:$AO$364=$C102)*(事故データ!$U$4:$U$364=J$96)*(事故データ!$V$4:$V$364=1))</f>
        <v>0</v>
      </c>
      <c r="K102" s="772">
        <f>SUMPRODUCT((事故データ!$AO$4:$AO$364=$C102)*(事故データ!$U$4:$U$364=K$96)*(事故データ!$V$4:$V$364=1))</f>
        <v>0</v>
      </c>
      <c r="L102" s="772">
        <f>SUMPRODUCT((事故データ!$AO$4:$AO$364=$C102)*(事故データ!$U$4:$U$364=L$96)*(事故データ!$V$4:$V$364=1))</f>
        <v>0</v>
      </c>
      <c r="M102" s="772">
        <f>SUMPRODUCT((事故データ!$AO$4:$AO$364=$C102)*(事故データ!$U$4:$U$364=M$96)*(事故データ!$V$4:$V$364=1))</f>
        <v>0</v>
      </c>
      <c r="N102" s="772">
        <f>SUMPRODUCT((事故データ!$AO$4:$AO$364=$C102)*(事故データ!$U$4:$U$364=N$96)*(事故データ!$V$4:$V$364=1))</f>
        <v>0</v>
      </c>
      <c r="O102" s="772">
        <f>SUMPRODUCT((事故データ!$AO$4:$AO$364=$C102)*(事故データ!$U$4:$U$364=O$96)*(事故データ!$V$4:$V$364=1))</f>
        <v>0</v>
      </c>
      <c r="P102" s="773">
        <f>SUMPRODUCT((事故データ!$AO$4:$AO$364=$C102)*(事故データ!$U$4:$U$364=P$96)*(事故データ!$V$4:$V$364=1))</f>
        <v>0</v>
      </c>
      <c r="R102" s="749" t="str">
        <f t="shared" si="36"/>
        <v>後部</v>
      </c>
      <c r="S102" s="422">
        <f ca="1">SUMPRODUCT((事故データ!$AO$4:$AO$364=R$96)*(事故データ!$AT$4:$AT$364=$R102)*(事故データ!$U$4:$U$364=S$96)*(事故データ!$V$4:$V$364=1))</f>
        <v>0</v>
      </c>
      <c r="T102" s="959">
        <f ca="1">SUMPRODUCT((事故データ!$AO$4:$AO$364=R$96)*(事故データ!$AT$4:$AT$364=$R102)*(事故データ!$AW$4:$AW$364=1)*(事故データ!$U$4:$U$364=S$96)*(事故データ!$V$4:$V$364=1))</f>
        <v>0</v>
      </c>
      <c r="U102" s="298"/>
      <c r="V102" s="310"/>
      <c r="W102" s="298"/>
      <c r="X102" s="310"/>
      <c r="Y102" s="298"/>
      <c r="Z102" s="298"/>
      <c r="AA102" s="960" t="s">
        <v>8</v>
      </c>
      <c r="AB102" s="961"/>
      <c r="AC102" s="354">
        <f>SUMPRODUCT((事故データ!$AO$4:$AO$364=R$96)*(事故データ!$AT$4:$AT$364=$R102)*(事故データ!$AK$4:$AK$364=AC$94)*(事故データ!$V$4:$V$364=1))</f>
        <v>2</v>
      </c>
      <c r="AD102" s="858">
        <f>SUMPRODUCT((事故データ!$AO$4:$AO$364=R$96)*(事故データ!$AT$4:$AT$364=$R102)*(事故データ!$AK$4:$AK$364=AC$94)*(事故データ!$AW$4:$AW$364=1)*(事故データ!$V$4:$V$364=1))</f>
        <v>0</v>
      </c>
      <c r="AE102" s="298"/>
      <c r="AF102" s="310"/>
      <c r="AG102" s="298"/>
      <c r="AH102" s="310"/>
      <c r="AI102" s="298"/>
      <c r="AJ102" s="354">
        <f>SUMPRODUCT((事故データ!$AO$4:$AO$364=R$96)*(事故データ!$AT$4:$AT$364=$R102)*(事故データ!$AK$4:$AK$364=AJ$94)*(事故データ!$V$4:$V$364=1))</f>
        <v>0</v>
      </c>
      <c r="AK102" s="858">
        <f>SUMPRODUCT((事故データ!$AO$4:$AO$364=R$96)*(事故データ!$AT$4:$AT$364=$R102)*(事故データ!$AK$4:$AK$364=AJ$94)*(事故データ!$AW$4:$AW$364=1)*(事故データ!$V$4:$V$364=1))</f>
        <v>0</v>
      </c>
      <c r="AL102" s="298"/>
      <c r="AM102" s="310"/>
      <c r="AN102" s="298"/>
      <c r="AO102" s="310"/>
      <c r="AP102" s="298"/>
      <c r="AQ102" s="354">
        <f ca="1">SUMPRODUCT((事故データ!$AO$4:$AO$364=R$96)*(事故データ!$AT$4:$AT$364=$R102)*(事故データ!$U$4:$U$364=S$96)*(事故データ!$AK$4:$AK$364=AQ$94)*(事故データ!$V$4:$V$364=1))</f>
        <v>0</v>
      </c>
      <c r="AR102" s="858">
        <f ca="1">SUMPRODUCT((事故データ!$AO$4:$AO$364=R$96)*(事故データ!$AT$4:$AT$364=$R102)*(事故データ!$U$4:$U$364=S$96)*(事故データ!$AK$4:$AK$364=AQ$94)*(事故データ!$AW$4:$AW$364=1)*(事故データ!$V$4:$V$364=1))</f>
        <v>0</v>
      </c>
      <c r="AS102" s="298"/>
      <c r="AT102" s="310"/>
      <c r="AU102" s="298"/>
      <c r="AV102" s="310"/>
      <c r="AW102" s="298"/>
      <c r="AX102" s="354">
        <f ca="1">SUMPRODUCT((事故データ!$AO$4:$AO$364=R$96)*(事故データ!$AT$4:$AT$364=$R102)*(事故データ!$U$4:$U$364=S$96)*(事故データ!$AK$4:$AK$364=AX$94)*(事故データ!$V$4:$V$364=1))</f>
        <v>0</v>
      </c>
      <c r="AY102" s="858">
        <f ca="1">SUMPRODUCT((事故データ!$AO$4:$AO$364=R$96)*(事故データ!$AT$4:$AT$364=$R102)*(事故データ!$U$4:$U$364=S$96)*(事故データ!$AK$4:$AK$364=AX$94)*(事故データ!$AW$4:$AW$364=1)*(事故データ!$V$4:$V$364=1))</f>
        <v>0</v>
      </c>
      <c r="AZ102" s="298"/>
      <c r="BA102" s="310"/>
      <c r="BB102" s="298"/>
      <c r="BC102" s="310"/>
      <c r="BD102" s="298"/>
    </row>
    <row r="103" spans="2:56">
      <c r="B103" s="590">
        <v>6</v>
      </c>
      <c r="C103" s="769" t="str">
        <f>項目入力!X15</f>
        <v>カーブ走行時</v>
      </c>
      <c r="D103" s="770">
        <f t="shared" si="35"/>
        <v>0</v>
      </c>
      <c r="E103" s="771">
        <f>SUMPRODUCT((事故データ!$AO$4:$AO$364=$C103)*(事故データ!$U$4:$U$364=E$96)*(事故データ!$V$4:$V$364=1))</f>
        <v>0</v>
      </c>
      <c r="F103" s="772">
        <f>SUMPRODUCT((事故データ!$AO$4:$AO$364=$C103)*(事故データ!$U$4:$U$364=F$96)*(事故データ!$V$4:$V$364=1))</f>
        <v>0</v>
      </c>
      <c r="G103" s="772">
        <f>SUMPRODUCT((事故データ!$AO$4:$AO$364=$C103)*(事故データ!$U$4:$U$364=G$96)*(事故データ!$V$4:$V$364=1))</f>
        <v>0</v>
      </c>
      <c r="H103" s="772">
        <f>SUMPRODUCT((事故データ!$AO$4:$AO$364=$C103)*(事故データ!$U$4:$U$364=H$96)*(事故データ!$V$4:$V$364=1))</f>
        <v>0</v>
      </c>
      <c r="I103" s="772">
        <f>SUMPRODUCT((事故データ!$AO$4:$AO$364=$C103)*(事故データ!$U$4:$U$364=I$96)*(事故データ!$V$4:$V$364=1))</f>
        <v>0</v>
      </c>
      <c r="J103" s="772">
        <f>SUMPRODUCT((事故データ!$AO$4:$AO$364=$C103)*(事故データ!$U$4:$U$364=J$96)*(事故データ!$V$4:$V$364=1))</f>
        <v>0</v>
      </c>
      <c r="K103" s="772">
        <f>SUMPRODUCT((事故データ!$AO$4:$AO$364=$C103)*(事故データ!$U$4:$U$364=K$96)*(事故データ!$V$4:$V$364=1))</f>
        <v>0</v>
      </c>
      <c r="L103" s="772">
        <f>SUMPRODUCT((事故データ!$AO$4:$AO$364=$C103)*(事故データ!$U$4:$U$364=L$96)*(事故データ!$V$4:$V$364=1))</f>
        <v>0</v>
      </c>
      <c r="M103" s="772">
        <f>SUMPRODUCT((事故データ!$AO$4:$AO$364=$C103)*(事故データ!$U$4:$U$364=M$96)*(事故データ!$V$4:$V$364=1))</f>
        <v>0</v>
      </c>
      <c r="N103" s="772">
        <f>SUMPRODUCT((事故データ!$AO$4:$AO$364=$C103)*(事故データ!$U$4:$U$364=N$96)*(事故データ!$V$4:$V$364=1))</f>
        <v>0</v>
      </c>
      <c r="O103" s="772">
        <f>SUMPRODUCT((事故データ!$AO$4:$AO$364=$C103)*(事故データ!$U$4:$U$364=O$96)*(事故データ!$V$4:$V$364=1))</f>
        <v>0</v>
      </c>
      <c r="P103" s="773">
        <f>SUMPRODUCT((事故データ!$AO$4:$AO$364=$C103)*(事故データ!$U$4:$U$364=P$96)*(事故データ!$V$4:$V$364=1))</f>
        <v>0</v>
      </c>
      <c r="R103" s="749" t="str">
        <f t="shared" si="36"/>
        <v>後部右角</v>
      </c>
      <c r="S103" s="422">
        <f ca="1">SUMPRODUCT((事故データ!$AO$4:$AO$364=R$96)*(事故データ!$AT$4:$AT$364=$R103)*(事故データ!$U$4:$U$364=S$96)*(事故データ!$V$4:$V$364=1))</f>
        <v>1</v>
      </c>
      <c r="T103" s="959">
        <f ca="1">SUMPRODUCT((事故データ!$AO$4:$AO$364=R$96)*(事故データ!$AT$4:$AT$364=$R103)*(事故データ!$AW$4:$AW$364=1)*(事故データ!$U$4:$U$364=S$96)*(事故データ!$V$4:$V$364=1))</f>
        <v>0</v>
      </c>
      <c r="U103" s="298"/>
      <c r="V103" s="299">
        <f ca="1">S106</f>
        <v>1</v>
      </c>
      <c r="W103" s="298"/>
      <c r="X103" s="299">
        <f ca="1">S109</f>
        <v>0</v>
      </c>
      <c r="Y103" s="298"/>
      <c r="Z103" s="298"/>
      <c r="AA103" s="960" t="s">
        <v>151</v>
      </c>
      <c r="AB103" s="961"/>
      <c r="AC103" s="354">
        <f>SUMPRODUCT((事故データ!$AO$4:$AO$364=R$96)*(事故データ!$AT$4:$AT$364=$R103)*(事故データ!$AK$4:$AK$364=AC$94)*(事故データ!$V$4:$V$364=1))</f>
        <v>1</v>
      </c>
      <c r="AD103" s="858">
        <f>SUMPRODUCT((事故データ!$AO$4:$AO$364=R$96)*(事故データ!$AT$4:$AT$364=$R103)*(事故データ!$AK$4:$AK$364=AC$94)*(事故データ!$AW$4:$AW$364=1)*(事故データ!$V$4:$V$364=1))</f>
        <v>0</v>
      </c>
      <c r="AE103" s="298"/>
      <c r="AF103" s="299">
        <f>AC106</f>
        <v>0</v>
      </c>
      <c r="AG103" s="298"/>
      <c r="AH103" s="299">
        <f>AC109</f>
        <v>0</v>
      </c>
      <c r="AI103" s="298"/>
      <c r="AJ103" s="354">
        <f>SUMPRODUCT((事故データ!$AO$4:$AO$364=R$96)*(事故データ!$AT$4:$AT$364=$R103)*(事故データ!$AK$4:$AK$364=AJ$94)*(事故データ!$V$4:$V$364=1))</f>
        <v>1</v>
      </c>
      <c r="AK103" s="858">
        <f>SUMPRODUCT((事故データ!$AO$4:$AO$364=R$96)*(事故データ!$AT$4:$AT$364=$R103)*(事故データ!$AK$4:$AK$364=AJ$94)*(事故データ!$AW$4:$AW$364=1)*(事故データ!$V$4:$V$364=1))</f>
        <v>0</v>
      </c>
      <c r="AL103" s="298"/>
      <c r="AM103" s="299">
        <f>AJ106</f>
        <v>1</v>
      </c>
      <c r="AN103" s="298"/>
      <c r="AO103" s="299">
        <f>AJ109</f>
        <v>0</v>
      </c>
      <c r="AP103" s="298"/>
      <c r="AQ103" s="354">
        <f ca="1">SUMPRODUCT((事故データ!$AO$4:$AO$364=R$96)*(事故データ!$AT$4:$AT$364=$R103)*(事故データ!$U$4:$U$364=S$96)*(事故データ!$AK$4:$AK$364=AQ$94)*(事故データ!$V$4:$V$364=1))</f>
        <v>0</v>
      </c>
      <c r="AR103" s="858">
        <f ca="1">SUMPRODUCT((事故データ!$AO$4:$AO$364=R$96)*(事故データ!$AT$4:$AT$364=$R103)*(事故データ!$U$4:$U$364=S$96)*(事故データ!$AK$4:$AK$364=AQ$94)*(事故データ!$AW$4:$AW$364=1)*(事故データ!$V$4:$V$364=1))</f>
        <v>0</v>
      </c>
      <c r="AS103" s="298"/>
      <c r="AT103" s="299">
        <f ca="1">AQ106</f>
        <v>0</v>
      </c>
      <c r="AU103" s="298"/>
      <c r="AV103" s="299">
        <f ca="1">AQ109</f>
        <v>0</v>
      </c>
      <c r="AW103" s="298"/>
      <c r="AX103" s="354">
        <f ca="1">SUMPRODUCT((事故データ!$AO$4:$AO$364=R$96)*(事故データ!$AT$4:$AT$364=$R103)*(事故データ!$U$4:$U$364=S$96)*(事故データ!$AK$4:$AK$364=AX$94)*(事故データ!$V$4:$V$364=1))</f>
        <v>1</v>
      </c>
      <c r="AY103" s="858">
        <f ca="1">SUMPRODUCT((事故データ!$AO$4:$AO$364=R$96)*(事故データ!$AT$4:$AT$364=$R103)*(事故データ!$U$4:$U$364=S$96)*(事故データ!$AK$4:$AK$364=AX$94)*(事故データ!$AW$4:$AW$364=1)*(事故データ!$V$4:$V$364=1))</f>
        <v>0</v>
      </c>
      <c r="AZ103" s="298"/>
      <c r="BA103" s="299">
        <f ca="1">AX106</f>
        <v>1</v>
      </c>
      <c r="BB103" s="298"/>
      <c r="BC103" s="299">
        <f ca="1">AX109</f>
        <v>0</v>
      </c>
      <c r="BD103" s="298"/>
    </row>
    <row r="104" spans="2:56">
      <c r="B104" s="590">
        <v>7</v>
      </c>
      <c r="C104" s="769" t="str">
        <f>項目入力!X16</f>
        <v>追突</v>
      </c>
      <c r="D104" s="770">
        <f t="shared" si="35"/>
        <v>2</v>
      </c>
      <c r="E104" s="771">
        <f>SUMPRODUCT((事故データ!$AO$4:$AO$364=$C104)*(事故データ!$U$4:$U$364=E$96)*(事故データ!$V$4:$V$364=1))</f>
        <v>0</v>
      </c>
      <c r="F104" s="772">
        <f>SUMPRODUCT((事故データ!$AO$4:$AO$364=$C104)*(事故データ!$U$4:$U$364=F$96)*(事故データ!$V$4:$V$364=1))</f>
        <v>0</v>
      </c>
      <c r="G104" s="772">
        <f>SUMPRODUCT((事故データ!$AO$4:$AO$364=$C104)*(事故データ!$U$4:$U$364=G$96)*(事故データ!$V$4:$V$364=1))</f>
        <v>0</v>
      </c>
      <c r="H104" s="772">
        <f>SUMPRODUCT((事故データ!$AO$4:$AO$364=$C104)*(事故データ!$U$4:$U$364=H$96)*(事故データ!$V$4:$V$364=1))</f>
        <v>1</v>
      </c>
      <c r="I104" s="772">
        <f>SUMPRODUCT((事故データ!$AO$4:$AO$364=$C104)*(事故データ!$U$4:$U$364=I$96)*(事故データ!$V$4:$V$364=1))</f>
        <v>0</v>
      </c>
      <c r="J104" s="772">
        <f>SUMPRODUCT((事故データ!$AO$4:$AO$364=$C104)*(事故データ!$U$4:$U$364=J$96)*(事故データ!$V$4:$V$364=1))</f>
        <v>0</v>
      </c>
      <c r="K104" s="772">
        <f>SUMPRODUCT((事故データ!$AO$4:$AO$364=$C104)*(事故データ!$U$4:$U$364=K$96)*(事故データ!$V$4:$V$364=1))</f>
        <v>0</v>
      </c>
      <c r="L104" s="772">
        <f>SUMPRODUCT((事故データ!$AO$4:$AO$364=$C104)*(事故データ!$U$4:$U$364=L$96)*(事故データ!$V$4:$V$364=1))</f>
        <v>0</v>
      </c>
      <c r="M104" s="772">
        <f>SUMPRODUCT((事故データ!$AO$4:$AO$364=$C104)*(事故データ!$U$4:$U$364=M$96)*(事故データ!$V$4:$V$364=1))</f>
        <v>0</v>
      </c>
      <c r="N104" s="772">
        <f>SUMPRODUCT((事故データ!$AO$4:$AO$364=$C104)*(事故データ!$U$4:$U$364=N$96)*(事故データ!$V$4:$V$364=1))</f>
        <v>1</v>
      </c>
      <c r="O104" s="772">
        <f>SUMPRODUCT((事故データ!$AO$4:$AO$364=$C104)*(事故データ!$U$4:$U$364=O$96)*(事故データ!$V$4:$V$364=1))</f>
        <v>0</v>
      </c>
      <c r="P104" s="773">
        <f>SUMPRODUCT((事故データ!$AO$4:$AO$364=$C104)*(事故データ!$U$4:$U$364=P$96)*(事故データ!$V$4:$V$364=1))</f>
        <v>0</v>
      </c>
      <c r="R104" s="749" t="str">
        <f t="shared" si="36"/>
        <v>左側面前</v>
      </c>
      <c r="S104" s="422">
        <f ca="1">SUMPRODUCT((事故データ!$AO$4:$AO$364=R$96)*(事故データ!$AT$4:$AT$364=$R104)*(事故データ!$U$4:$U$364=S$96)*(事故データ!$V$4:$V$364=1))</f>
        <v>0</v>
      </c>
      <c r="T104" s="959">
        <f ca="1">SUMPRODUCT((事故データ!$AO$4:$AO$364=R$96)*(事故データ!$AT$4:$AT$364=$R104)*(事故データ!$AW$4:$AW$364=1)*(事故データ!$U$4:$U$364=S$96)*(事故データ!$V$4:$V$364=1))</f>
        <v>0</v>
      </c>
      <c r="U104" s="298"/>
      <c r="V104" s="311">
        <f ca="1">S101</f>
        <v>1</v>
      </c>
      <c r="W104" s="299">
        <f ca="1">S102</f>
        <v>0</v>
      </c>
      <c r="X104" s="307">
        <f ca="1">S103</f>
        <v>1</v>
      </c>
      <c r="Y104" s="298"/>
      <c r="Z104" s="298"/>
      <c r="AA104" s="960" t="s">
        <v>148</v>
      </c>
      <c r="AB104" s="961"/>
      <c r="AC104" s="354">
        <f>SUMPRODUCT((事故データ!$AO$4:$AO$364=R$96)*(事故データ!$AT$4:$AT$364=$R104)*(事故データ!$AK$4:$AK$364=AC$94)*(事故データ!$V$4:$V$364=1))</f>
        <v>1</v>
      </c>
      <c r="AD104" s="858">
        <f>SUMPRODUCT((事故データ!$AO$4:$AO$364=R$96)*(事故データ!$AT$4:$AT$364=$R104)*(事故データ!$AK$4:$AK$364=AC$94)*(事故データ!$AW$4:$AW$364=1)*(事故データ!$V$4:$V$364=1))</f>
        <v>0</v>
      </c>
      <c r="AE104" s="298"/>
      <c r="AF104" s="311">
        <f>AC101</f>
        <v>0</v>
      </c>
      <c r="AG104" s="299">
        <f>AC102</f>
        <v>2</v>
      </c>
      <c r="AH104" s="307">
        <f>AC103</f>
        <v>1</v>
      </c>
      <c r="AI104" s="298"/>
      <c r="AJ104" s="354">
        <f>SUMPRODUCT((事故データ!$AO$4:$AO$364=R$96)*(事故データ!$AT$4:$AT$364=$R104)*(事故データ!$AK$4:$AK$364=AJ$94)*(事故データ!$V$4:$V$364=1))</f>
        <v>0</v>
      </c>
      <c r="AK104" s="858">
        <f>SUMPRODUCT((事故データ!$AO$4:$AO$364=R$96)*(事故データ!$AT$4:$AT$364=$R104)*(事故データ!$AK$4:$AK$364=AJ$94)*(事故データ!$AW$4:$AW$364=1)*(事故データ!$V$4:$V$364=1))</f>
        <v>0</v>
      </c>
      <c r="AL104" s="298"/>
      <c r="AM104" s="311">
        <f>AJ101</f>
        <v>2</v>
      </c>
      <c r="AN104" s="299">
        <f>AJ102</f>
        <v>0</v>
      </c>
      <c r="AO104" s="307">
        <f>AJ103</f>
        <v>1</v>
      </c>
      <c r="AP104" s="298"/>
      <c r="AQ104" s="354">
        <f ca="1">SUMPRODUCT((事故データ!$AO$4:$AO$364=R$96)*(事故データ!$AT$4:$AT$364=$R104)*(事故データ!$U$4:$U$364=S$96)*(事故データ!$AK$4:$AK$364=AQ$94)*(事故データ!$V$4:$V$364=1))</f>
        <v>0</v>
      </c>
      <c r="AR104" s="858">
        <f ca="1">SUMPRODUCT((事故データ!$AO$4:$AO$364=R$96)*(事故データ!$AT$4:$AT$364=$R104)*(事故データ!$U$4:$U$364=S$96)*(事故データ!$AK$4:$AK$364=AQ$94)*(事故データ!$AW$4:$AW$364=1)*(事故データ!$V$4:$V$364=1))</f>
        <v>0</v>
      </c>
      <c r="AS104" s="298"/>
      <c r="AT104" s="311">
        <f ca="1">AQ101</f>
        <v>0</v>
      </c>
      <c r="AU104" s="299">
        <f ca="1">AQ102</f>
        <v>0</v>
      </c>
      <c r="AV104" s="307">
        <f ca="1">AQ103</f>
        <v>0</v>
      </c>
      <c r="AW104" s="298"/>
      <c r="AX104" s="354">
        <f ca="1">SUMPRODUCT((事故データ!$AO$4:$AO$364=R$96)*(事故データ!$AT$4:$AT$364=$R104)*(事故データ!$U$4:$U$364=S$96)*(事故データ!$AK$4:$AK$364=AX$94)*(事故データ!$V$4:$V$364=1))</f>
        <v>0</v>
      </c>
      <c r="AY104" s="858">
        <f ca="1">SUMPRODUCT((事故データ!$AO$4:$AO$364=R$96)*(事故データ!$AT$4:$AT$364=$R104)*(事故データ!$U$4:$U$364=S$96)*(事故データ!$AK$4:$AK$364=AX$94)*(事故データ!$AW$4:$AW$364=1)*(事故データ!$V$4:$V$364=1))</f>
        <v>0</v>
      </c>
      <c r="AZ104" s="298"/>
      <c r="BA104" s="311">
        <f ca="1">AX101</f>
        <v>1</v>
      </c>
      <c r="BB104" s="299">
        <f ca="1">AX102</f>
        <v>0</v>
      </c>
      <c r="BC104" s="307">
        <f ca="1">AX103</f>
        <v>1</v>
      </c>
      <c r="BD104" s="298"/>
    </row>
    <row r="105" spans="2:56">
      <c r="B105" s="590">
        <v>8</v>
      </c>
      <c r="C105" s="769" t="str">
        <f>項目入力!X17</f>
        <v>発進追突</v>
      </c>
      <c r="D105" s="770">
        <f t="shared" si="35"/>
        <v>2</v>
      </c>
      <c r="E105" s="771">
        <f>SUMPRODUCT((事故データ!$AO$4:$AO$364=$C105)*(事故データ!$U$4:$U$364=E$96)*(事故データ!$V$4:$V$364=1))</f>
        <v>0</v>
      </c>
      <c r="F105" s="772">
        <f>SUMPRODUCT((事故データ!$AO$4:$AO$364=$C105)*(事故データ!$U$4:$U$364=F$96)*(事故データ!$V$4:$V$364=1))</f>
        <v>0</v>
      </c>
      <c r="G105" s="772">
        <f>SUMPRODUCT((事故データ!$AO$4:$AO$364=$C105)*(事故データ!$U$4:$U$364=G$96)*(事故データ!$V$4:$V$364=1))</f>
        <v>0</v>
      </c>
      <c r="H105" s="772">
        <f>SUMPRODUCT((事故データ!$AO$4:$AO$364=$C105)*(事故データ!$U$4:$U$364=H$96)*(事故データ!$V$4:$V$364=1))</f>
        <v>0</v>
      </c>
      <c r="I105" s="772">
        <f>SUMPRODUCT((事故データ!$AO$4:$AO$364=$C105)*(事故データ!$U$4:$U$364=I$96)*(事故データ!$V$4:$V$364=1))</f>
        <v>0</v>
      </c>
      <c r="J105" s="772">
        <f>SUMPRODUCT((事故データ!$AO$4:$AO$364=$C105)*(事故データ!$U$4:$U$364=J$96)*(事故データ!$V$4:$V$364=1))</f>
        <v>0</v>
      </c>
      <c r="K105" s="772">
        <f>SUMPRODUCT((事故データ!$AO$4:$AO$364=$C105)*(事故データ!$U$4:$U$364=K$96)*(事故データ!$V$4:$V$364=1))</f>
        <v>0</v>
      </c>
      <c r="L105" s="772">
        <f>SUMPRODUCT((事故データ!$AO$4:$AO$364=$C105)*(事故データ!$U$4:$U$364=L$96)*(事故データ!$V$4:$V$364=1))</f>
        <v>1</v>
      </c>
      <c r="M105" s="772">
        <f>SUMPRODUCT((事故データ!$AO$4:$AO$364=$C105)*(事故データ!$U$4:$U$364=M$96)*(事故データ!$V$4:$V$364=1))</f>
        <v>0</v>
      </c>
      <c r="N105" s="772">
        <f>SUMPRODUCT((事故データ!$AO$4:$AO$364=$C105)*(事故データ!$U$4:$U$364=N$96)*(事故データ!$V$4:$V$364=1))</f>
        <v>1</v>
      </c>
      <c r="O105" s="772">
        <f>SUMPRODUCT((事故データ!$AO$4:$AO$364=$C105)*(事故データ!$U$4:$U$364=O$96)*(事故データ!$V$4:$V$364=1))</f>
        <v>0</v>
      </c>
      <c r="P105" s="773">
        <f>SUMPRODUCT((事故データ!$AO$4:$AO$364=$C105)*(事故データ!$U$4:$U$364=P$96)*(事故データ!$V$4:$V$364=1))</f>
        <v>0</v>
      </c>
      <c r="R105" s="749" t="str">
        <f t="shared" si="36"/>
        <v>左側面</v>
      </c>
      <c r="S105" s="422">
        <f ca="1">SUMPRODUCT((事故データ!$AO$4:$AO$364=R$96)*(事故データ!$AT$4:$AT$364=$R105)*(事故データ!$U$4:$U$364=S$96)*(事故データ!$V$4:$V$364=1))</f>
        <v>0</v>
      </c>
      <c r="T105" s="959">
        <f ca="1">SUMPRODUCT((事故データ!$AO$4:$AO$364=R$96)*(事故データ!$AT$4:$AT$364=$R105)*(事故データ!$AW$4:$AW$364=1)*(事故データ!$U$4:$U$364=S$96)*(事故データ!$V$4:$V$364=1))</f>
        <v>0</v>
      </c>
      <c r="U105" s="298"/>
      <c r="V105" s="298"/>
      <c r="W105" s="298"/>
      <c r="X105" s="298"/>
      <c r="Y105" s="298"/>
      <c r="Z105" s="298"/>
      <c r="AA105" s="960" t="s">
        <v>37</v>
      </c>
      <c r="AB105" s="961"/>
      <c r="AC105" s="354">
        <f>SUMPRODUCT((事故データ!$AO$4:$AO$364=R$96)*(事故データ!$AT$4:$AT$364=$R105)*(事故データ!$AK$4:$AK$364=AC$94)*(事故データ!$V$4:$V$364=1))</f>
        <v>0</v>
      </c>
      <c r="AD105" s="858">
        <f>SUMPRODUCT((事故データ!$AO$4:$AO$364=R$96)*(事故データ!$AT$4:$AT$364=$R105)*(事故データ!$AK$4:$AK$364=AC$94)*(事故データ!$AW$4:$AW$364=1)*(事故データ!$V$4:$V$364=1))</f>
        <v>0</v>
      </c>
      <c r="AE105" s="298"/>
      <c r="AF105" s="298"/>
      <c r="AG105" s="298"/>
      <c r="AH105" s="298"/>
      <c r="AI105" s="298"/>
      <c r="AJ105" s="354">
        <f>SUMPRODUCT((事故データ!$AO$4:$AO$364=R$96)*(事故データ!$AT$4:$AT$364=$R105)*(事故データ!$AK$4:$AK$364=AJ$94)*(事故データ!$V$4:$V$364=1))</f>
        <v>0</v>
      </c>
      <c r="AK105" s="858">
        <f>SUMPRODUCT((事故データ!$AO$4:$AO$364=R$96)*(事故データ!$AT$4:$AT$364=$R105)*(事故データ!$AK$4:$AK$364=AJ$94)*(事故データ!$AW$4:$AW$364=1)*(事故データ!$V$4:$V$364=1))</f>
        <v>0</v>
      </c>
      <c r="AL105" s="298"/>
      <c r="AM105" s="298"/>
      <c r="AN105" s="298"/>
      <c r="AO105" s="298"/>
      <c r="AP105" s="298"/>
      <c r="AQ105" s="354">
        <f ca="1">SUMPRODUCT((事故データ!$AO$4:$AO$364=R$96)*(事故データ!$AT$4:$AT$364=$R105)*(事故データ!$U$4:$U$364=S$96)*(事故データ!$AK$4:$AK$364=AQ$94)*(事故データ!$V$4:$V$364=1))</f>
        <v>0</v>
      </c>
      <c r="AR105" s="858">
        <f ca="1">SUMPRODUCT((事故データ!$AO$4:$AO$364=R$96)*(事故データ!$AT$4:$AT$364=$R105)*(事故データ!$U$4:$U$364=S$96)*(事故データ!$AK$4:$AK$364=AQ$94)*(事故データ!$AW$4:$AW$364=1)*(事故データ!$V$4:$V$364=1))</f>
        <v>0</v>
      </c>
      <c r="AS105" s="298"/>
      <c r="AT105" s="298"/>
      <c r="AU105" s="298"/>
      <c r="AV105" s="298"/>
      <c r="AW105" s="298"/>
      <c r="AX105" s="354">
        <f ca="1">SUMPRODUCT((事故データ!$AO$4:$AO$364=R$96)*(事故データ!$AT$4:$AT$364=$R105)*(事故データ!$U$4:$U$364=S$96)*(事故データ!$AK$4:$AK$364=AX$94)*(事故データ!$V$4:$V$364=1))</f>
        <v>0</v>
      </c>
      <c r="AY105" s="858">
        <f ca="1">SUMPRODUCT((事故データ!$AO$4:$AO$364=R$96)*(事故データ!$AT$4:$AT$364=$R105)*(事故データ!$U$4:$U$364=S$96)*(事故データ!$AK$4:$AK$364=AX$94)*(事故データ!$AW$4:$AW$364=1)*(事故データ!$V$4:$V$364=1))</f>
        <v>0</v>
      </c>
      <c r="AZ105" s="298"/>
      <c r="BA105" s="298"/>
      <c r="BB105" s="298"/>
      <c r="BC105" s="298"/>
      <c r="BD105" s="298"/>
    </row>
    <row r="106" spans="2:56">
      <c r="B106" s="590">
        <v>9</v>
      </c>
      <c r="C106" s="769" t="str">
        <f>項目入力!X18</f>
        <v>車線
変更時</v>
      </c>
      <c r="D106" s="770">
        <f t="shared" si="35"/>
        <v>1</v>
      </c>
      <c r="E106" s="771">
        <f>SUMPRODUCT((事故データ!$AO$4:$AO$364=$C106)*(事故データ!$U$4:$U$364=E$96)*(事故データ!$V$4:$V$364=1))</f>
        <v>0</v>
      </c>
      <c r="F106" s="772">
        <f>SUMPRODUCT((事故データ!$AO$4:$AO$364=$C106)*(事故データ!$U$4:$U$364=F$96)*(事故データ!$V$4:$V$364=1))</f>
        <v>0</v>
      </c>
      <c r="G106" s="772">
        <f>SUMPRODUCT((事故データ!$AO$4:$AO$364=$C106)*(事故データ!$U$4:$U$364=G$96)*(事故データ!$V$4:$V$364=1))</f>
        <v>0</v>
      </c>
      <c r="H106" s="772">
        <f>SUMPRODUCT((事故データ!$AO$4:$AO$364=$C106)*(事故データ!$U$4:$U$364=H$96)*(事故データ!$V$4:$V$364=1))</f>
        <v>0</v>
      </c>
      <c r="I106" s="772">
        <f>SUMPRODUCT((事故データ!$AO$4:$AO$364=$C106)*(事故データ!$U$4:$U$364=I$96)*(事故データ!$V$4:$V$364=1))</f>
        <v>0</v>
      </c>
      <c r="J106" s="772">
        <f>SUMPRODUCT((事故データ!$AO$4:$AO$364=$C106)*(事故データ!$U$4:$U$364=J$96)*(事故データ!$V$4:$V$364=1))</f>
        <v>0</v>
      </c>
      <c r="K106" s="772">
        <f>SUMPRODUCT((事故データ!$AO$4:$AO$364=$C106)*(事故データ!$U$4:$U$364=K$96)*(事故データ!$V$4:$V$364=1))</f>
        <v>0</v>
      </c>
      <c r="L106" s="772">
        <f>SUMPRODUCT((事故データ!$AO$4:$AO$364=$C106)*(事故データ!$U$4:$U$364=L$96)*(事故データ!$V$4:$V$364=1))</f>
        <v>0</v>
      </c>
      <c r="M106" s="772">
        <f>SUMPRODUCT((事故データ!$AO$4:$AO$364=$C106)*(事故データ!$U$4:$U$364=M$96)*(事故データ!$V$4:$V$364=1))</f>
        <v>1</v>
      </c>
      <c r="N106" s="772">
        <f>SUMPRODUCT((事故データ!$AO$4:$AO$364=$C106)*(事故データ!$U$4:$U$364=N$96)*(事故データ!$V$4:$V$364=1))</f>
        <v>0</v>
      </c>
      <c r="O106" s="772">
        <f>SUMPRODUCT((事故データ!$AO$4:$AO$364=$C106)*(事故データ!$U$4:$U$364=O$96)*(事故データ!$V$4:$V$364=1))</f>
        <v>0</v>
      </c>
      <c r="P106" s="773">
        <f>SUMPRODUCT((事故データ!$AO$4:$AO$364=$C106)*(事故データ!$U$4:$U$364=P$96)*(事故データ!$V$4:$V$364=1))</f>
        <v>0</v>
      </c>
      <c r="R106" s="749" t="str">
        <f t="shared" si="36"/>
        <v>左側面後</v>
      </c>
      <c r="S106" s="422">
        <f ca="1">SUMPRODUCT((事故データ!$AO$4:$AO$364=R$96)*(事故データ!$AT$4:$AT$364=$R106)*(事故データ!$U$4:$U$364=S$96)*(事故データ!$V$4:$V$364=1))</f>
        <v>1</v>
      </c>
      <c r="T106" s="959">
        <f ca="1">SUMPRODUCT((事故データ!$AO$4:$AO$364=R$96)*(事故データ!$AT$4:$AT$364=$R106)*(事故データ!$AW$4:$AW$364=1)*(事故データ!$U$4:$U$364=S$96)*(事故データ!$V$4:$V$364=1))</f>
        <v>1</v>
      </c>
      <c r="U106" s="298"/>
      <c r="V106" s="298"/>
      <c r="W106" s="306">
        <f ca="1">S110</f>
        <v>0</v>
      </c>
      <c r="X106" s="298"/>
      <c r="Y106" s="298"/>
      <c r="Z106" s="298"/>
      <c r="AA106" s="960" t="s">
        <v>139</v>
      </c>
      <c r="AB106" s="961"/>
      <c r="AC106" s="354">
        <f>SUMPRODUCT((事故データ!$AO$4:$AO$364=R$96)*(事故データ!$AT$4:$AT$364=$R106)*(事故データ!$AK$4:$AK$364=AC$94)*(事故データ!$V$4:$V$364=1))</f>
        <v>0</v>
      </c>
      <c r="AD106" s="858">
        <f>SUMPRODUCT((事故データ!$AO$4:$AO$364=R$96)*(事故データ!$AT$4:$AT$364=$R106)*(事故データ!$AK$4:$AK$364=AC$94)*(事故データ!$AW$4:$AW$364=1)*(事故データ!$V$4:$V$364=1))</f>
        <v>0</v>
      </c>
      <c r="AE106" s="298"/>
      <c r="AF106" s="298" t="s">
        <v>1730</v>
      </c>
      <c r="AG106" s="306">
        <f>AC110</f>
        <v>0</v>
      </c>
      <c r="AH106" s="298"/>
      <c r="AI106" s="298"/>
      <c r="AJ106" s="354">
        <f>SUMPRODUCT((事故データ!$AO$4:$AO$364=R$96)*(事故データ!$AT$4:$AT$364=$R106)*(事故データ!$AK$4:$AK$364=AJ$94)*(事故データ!$V$4:$V$364=1))</f>
        <v>1</v>
      </c>
      <c r="AK106" s="858">
        <f>SUMPRODUCT((事故データ!$AO$4:$AO$364=R$96)*(事故データ!$AT$4:$AT$364=$R106)*(事故データ!$AK$4:$AK$364=AJ$94)*(事故データ!$AW$4:$AW$364=1)*(事故データ!$V$4:$V$364=1))</f>
        <v>1</v>
      </c>
      <c r="AL106" s="298"/>
      <c r="AM106" s="298" t="s">
        <v>1730</v>
      </c>
      <c r="AN106" s="306">
        <f>AJ110</f>
        <v>0</v>
      </c>
      <c r="AO106" s="298"/>
      <c r="AP106" s="298"/>
      <c r="AQ106" s="354">
        <f ca="1">SUMPRODUCT((事故データ!$AO$4:$AO$364=R$96)*(事故データ!$AT$4:$AT$364=$R106)*(事故データ!$U$4:$U$364=S$96)*(事故データ!$AK$4:$AK$364=AQ$94)*(事故データ!$V$4:$V$364=1))</f>
        <v>0</v>
      </c>
      <c r="AR106" s="858">
        <f ca="1">SUMPRODUCT((事故データ!$AO$4:$AO$364=R$96)*(事故データ!$AT$4:$AT$364=$R106)*(事故データ!$U$4:$U$364=S$96)*(事故データ!$AK$4:$AK$364=AQ$94)*(事故データ!$AW$4:$AW$364=1)*(事故データ!$V$4:$V$364=1))</f>
        <v>0</v>
      </c>
      <c r="AS106" s="298"/>
      <c r="AT106" s="298" t="s">
        <v>1730</v>
      </c>
      <c r="AU106" s="306">
        <f ca="1">AQ110</f>
        <v>0</v>
      </c>
      <c r="AV106" s="298"/>
      <c r="AW106" s="298"/>
      <c r="AX106" s="354">
        <f ca="1">SUMPRODUCT((事故データ!$AO$4:$AO$364=R$96)*(事故データ!$AT$4:$AT$364=$R106)*(事故データ!$U$4:$U$364=S$96)*(事故データ!$AK$4:$AK$364=AX$94)*(事故データ!$V$4:$V$364=1))</f>
        <v>1</v>
      </c>
      <c r="AY106" s="858">
        <f ca="1">SUMPRODUCT((事故データ!$AO$4:$AO$364=R$96)*(事故データ!$AT$4:$AT$364=$R106)*(事故データ!$U$4:$U$364=S$96)*(事故データ!$AK$4:$AK$364=AX$94)*(事故データ!$AW$4:$AW$364=1)*(事故データ!$V$4:$V$364=1))</f>
        <v>1</v>
      </c>
      <c r="AZ106" s="298"/>
      <c r="BA106" s="298" t="s">
        <v>1730</v>
      </c>
      <c r="BB106" s="306">
        <f ca="1">AX110</f>
        <v>0</v>
      </c>
      <c r="BC106" s="298"/>
      <c r="BD106" s="298"/>
    </row>
    <row r="107" spans="2:56">
      <c r="B107" s="590">
        <v>10</v>
      </c>
      <c r="C107" s="769" t="str">
        <f>項目入力!X19</f>
        <v>合流時</v>
      </c>
      <c r="D107" s="770">
        <f t="shared" si="35"/>
        <v>0</v>
      </c>
      <c r="E107" s="771">
        <f>SUMPRODUCT((事故データ!$AO$4:$AO$364=$C107)*(事故データ!$U$4:$U$364=E$96)*(事故データ!$V$4:$V$364=1))</f>
        <v>0</v>
      </c>
      <c r="F107" s="772">
        <f>SUMPRODUCT((事故データ!$AO$4:$AO$364=$C107)*(事故データ!$U$4:$U$364=F$96)*(事故データ!$V$4:$V$364=1))</f>
        <v>0</v>
      </c>
      <c r="G107" s="772">
        <f>SUMPRODUCT((事故データ!$AO$4:$AO$364=$C107)*(事故データ!$U$4:$U$364=G$96)*(事故データ!$V$4:$V$364=1))</f>
        <v>0</v>
      </c>
      <c r="H107" s="772">
        <f>SUMPRODUCT((事故データ!$AO$4:$AO$364=$C107)*(事故データ!$U$4:$U$364=H$96)*(事故データ!$V$4:$V$364=1))</f>
        <v>0</v>
      </c>
      <c r="I107" s="772">
        <f>SUMPRODUCT((事故データ!$AO$4:$AO$364=$C107)*(事故データ!$U$4:$U$364=I$96)*(事故データ!$V$4:$V$364=1))</f>
        <v>0</v>
      </c>
      <c r="J107" s="772">
        <f>SUMPRODUCT((事故データ!$AO$4:$AO$364=$C107)*(事故データ!$U$4:$U$364=J$96)*(事故データ!$V$4:$V$364=1))</f>
        <v>0</v>
      </c>
      <c r="K107" s="772">
        <f>SUMPRODUCT((事故データ!$AO$4:$AO$364=$C107)*(事故データ!$U$4:$U$364=K$96)*(事故データ!$V$4:$V$364=1))</f>
        <v>0</v>
      </c>
      <c r="L107" s="772">
        <f>SUMPRODUCT((事故データ!$AO$4:$AO$364=$C107)*(事故データ!$U$4:$U$364=L$96)*(事故データ!$V$4:$V$364=1))</f>
        <v>0</v>
      </c>
      <c r="M107" s="772">
        <f>SUMPRODUCT((事故データ!$AO$4:$AO$364=$C107)*(事故データ!$U$4:$U$364=M$96)*(事故データ!$V$4:$V$364=1))</f>
        <v>0</v>
      </c>
      <c r="N107" s="772">
        <f>SUMPRODUCT((事故データ!$AO$4:$AO$364=$C107)*(事故データ!$U$4:$U$364=N$96)*(事故データ!$V$4:$V$364=1))</f>
        <v>0</v>
      </c>
      <c r="O107" s="772">
        <f>SUMPRODUCT((事故データ!$AO$4:$AO$364=$C107)*(事故データ!$U$4:$U$364=O$96)*(事故データ!$V$4:$V$364=1))</f>
        <v>0</v>
      </c>
      <c r="P107" s="773">
        <f>SUMPRODUCT((事故データ!$AO$4:$AO$364=$C107)*(事故データ!$U$4:$U$364=P$96)*(事故データ!$V$4:$V$364=1))</f>
        <v>0</v>
      </c>
      <c r="R107" s="749" t="str">
        <f t="shared" si="36"/>
        <v>右側面前</v>
      </c>
      <c r="S107" s="422">
        <f ca="1">SUMPRODUCT((事故データ!$AO$4:$AO$364=R$96)*(事故データ!$AT$4:$AT$364=$R107)*(事故データ!$U$4:$U$364=S$96)*(事故データ!$V$4:$V$364=1))</f>
        <v>0</v>
      </c>
      <c r="T107" s="959">
        <f ca="1">SUMPRODUCT((事故データ!$AO$4:$AO$364=R$96)*(事故データ!$AT$4:$AT$364=$R107)*(事故データ!$AW$4:$AW$364=1)*(事故データ!$U$4:$U$364=S$96)*(事故データ!$V$4:$V$364=1))</f>
        <v>0</v>
      </c>
      <c r="U107" s="298"/>
      <c r="V107" s="298"/>
      <c r="W107" s="298"/>
      <c r="X107" s="298"/>
      <c r="Y107" s="298"/>
      <c r="Z107" s="298"/>
      <c r="AA107" s="960" t="s">
        <v>153</v>
      </c>
      <c r="AB107" s="961"/>
      <c r="AC107" s="354">
        <f>SUMPRODUCT((事故データ!$AO$4:$AO$364=R$96)*(事故データ!$AT$4:$AT$364=$R107)*(事故データ!$AK$4:$AK$364=AC$94)*(事故データ!$V$4:$V$364=1))</f>
        <v>0</v>
      </c>
      <c r="AD107" s="858">
        <f>SUMPRODUCT((事故データ!$AO$4:$AO$364=R$96)*(事故データ!$AT$4:$AT$364=$R107)*(事故データ!$AK$4:$AK$364=AC$94)*(事故データ!$AW$4:$AW$364=1)*(事故データ!$V$4:$V$364=1))</f>
        <v>0</v>
      </c>
      <c r="AE107" s="298"/>
      <c r="AF107" s="298"/>
      <c r="AG107" s="298"/>
      <c r="AH107" s="298"/>
      <c r="AI107" s="298"/>
      <c r="AJ107" s="354">
        <f>SUMPRODUCT((事故データ!$AO$4:$AO$364=R$96)*(事故データ!$AT$4:$AT$364=$R107)*(事故データ!$AK$4:$AK$364=AJ$94)*(事故データ!$V$4:$V$364=1))</f>
        <v>0</v>
      </c>
      <c r="AK107" s="858">
        <f>SUMPRODUCT((事故データ!$AO$4:$AO$364=R$96)*(事故データ!$AT$4:$AT$364=$R107)*(事故データ!$AK$4:$AK$364=AJ$94)*(事故データ!$AW$4:$AW$364=1)*(事故データ!$V$4:$V$364=1))</f>
        <v>0</v>
      </c>
      <c r="AL107" s="298"/>
      <c r="AM107" s="298"/>
      <c r="AN107" s="298"/>
      <c r="AO107" s="298"/>
      <c r="AP107" s="298"/>
      <c r="AQ107" s="354">
        <f ca="1">SUMPRODUCT((事故データ!$AO$4:$AO$364=R$96)*(事故データ!$AT$4:$AT$364=$R107)*(事故データ!$U$4:$U$364=S$96)*(事故データ!$AK$4:$AK$364=AQ$94)*(事故データ!$V$4:$V$364=1))</f>
        <v>0</v>
      </c>
      <c r="AR107" s="858">
        <f ca="1">SUMPRODUCT((事故データ!$AO$4:$AO$364=R$96)*(事故データ!$AT$4:$AT$364=$R107)*(事故データ!$U$4:$U$364=S$96)*(事故データ!$AK$4:$AK$364=AQ$94)*(事故データ!$AW$4:$AW$364=1)*(事故データ!$V$4:$V$364=1))</f>
        <v>0</v>
      </c>
      <c r="AS107" s="298"/>
      <c r="AT107" s="298"/>
      <c r="AU107" s="298"/>
      <c r="AV107" s="298"/>
      <c r="AW107" s="298"/>
      <c r="AX107" s="354">
        <f ca="1">SUMPRODUCT((事故データ!$AO$4:$AO$364=R$96)*(事故データ!$AT$4:$AT$364=$R107)*(事故データ!$U$4:$U$364=S$96)*(事故データ!$AK$4:$AK$364=AX$94)*(事故データ!$V$4:$V$364=1))</f>
        <v>0</v>
      </c>
      <c r="AY107" s="858">
        <f ca="1">SUMPRODUCT((事故データ!$AO$4:$AO$364=R$96)*(事故データ!$AT$4:$AT$364=$R107)*(事故データ!$U$4:$U$364=S$96)*(事故データ!$AK$4:$AK$364=AX$94)*(事故データ!$AW$4:$AW$364=1)*(事故データ!$V$4:$V$364=1))</f>
        <v>0</v>
      </c>
      <c r="AZ107" s="298"/>
      <c r="BA107" s="298"/>
      <c r="BB107" s="298"/>
      <c r="BC107" s="298"/>
      <c r="BD107" s="298"/>
    </row>
    <row r="108" spans="2:56">
      <c r="B108" s="590">
        <v>11</v>
      </c>
      <c r="C108" s="769" t="str">
        <f>項目入力!X20</f>
        <v>離合時</v>
      </c>
      <c r="D108" s="770">
        <f t="shared" si="35"/>
        <v>0</v>
      </c>
      <c r="E108" s="771">
        <f>SUMPRODUCT((事故データ!$AO$4:$AO$364=$C108)*(事故データ!$U$4:$U$364=E$96)*(事故データ!$V$4:$V$364=1))</f>
        <v>0</v>
      </c>
      <c r="F108" s="772">
        <f>SUMPRODUCT((事故データ!$AO$4:$AO$364=$C108)*(事故データ!$U$4:$U$364=F$96)*(事故データ!$V$4:$V$364=1))</f>
        <v>0</v>
      </c>
      <c r="G108" s="772">
        <f>SUMPRODUCT((事故データ!$AO$4:$AO$364=$C108)*(事故データ!$U$4:$U$364=G$96)*(事故データ!$V$4:$V$364=1))</f>
        <v>0</v>
      </c>
      <c r="H108" s="772">
        <f>SUMPRODUCT((事故データ!$AO$4:$AO$364=$C108)*(事故データ!$U$4:$U$364=H$96)*(事故データ!$V$4:$V$364=1))</f>
        <v>0</v>
      </c>
      <c r="I108" s="772">
        <f>SUMPRODUCT((事故データ!$AO$4:$AO$364=$C108)*(事故データ!$U$4:$U$364=I$96)*(事故データ!$V$4:$V$364=1))</f>
        <v>0</v>
      </c>
      <c r="J108" s="772">
        <f>SUMPRODUCT((事故データ!$AO$4:$AO$364=$C108)*(事故データ!$U$4:$U$364=J$96)*(事故データ!$V$4:$V$364=1))</f>
        <v>0</v>
      </c>
      <c r="K108" s="772">
        <f>SUMPRODUCT((事故データ!$AO$4:$AO$364=$C108)*(事故データ!$U$4:$U$364=K$96)*(事故データ!$V$4:$V$364=1))</f>
        <v>0</v>
      </c>
      <c r="L108" s="772">
        <f>SUMPRODUCT((事故データ!$AO$4:$AO$364=$C108)*(事故データ!$U$4:$U$364=L$96)*(事故データ!$V$4:$V$364=1))</f>
        <v>0</v>
      </c>
      <c r="M108" s="772">
        <f>SUMPRODUCT((事故データ!$AO$4:$AO$364=$C108)*(事故データ!$U$4:$U$364=M$96)*(事故データ!$V$4:$V$364=1))</f>
        <v>0</v>
      </c>
      <c r="N108" s="772">
        <f>SUMPRODUCT((事故データ!$AO$4:$AO$364=$C108)*(事故データ!$U$4:$U$364=N$96)*(事故データ!$V$4:$V$364=1))</f>
        <v>0</v>
      </c>
      <c r="O108" s="772">
        <f>SUMPRODUCT((事故データ!$AO$4:$AO$364=$C108)*(事故データ!$U$4:$U$364=O$96)*(事故データ!$V$4:$V$364=1))</f>
        <v>0</v>
      </c>
      <c r="P108" s="773">
        <f>SUMPRODUCT((事故データ!$AO$4:$AO$364=$C108)*(事故データ!$U$4:$U$364=P$96)*(事故データ!$V$4:$V$364=1))</f>
        <v>0</v>
      </c>
      <c r="R108" s="749" t="str">
        <f t="shared" si="36"/>
        <v>右側面</v>
      </c>
      <c r="S108" s="422">
        <f ca="1">SUMPRODUCT((事故データ!$AO$4:$AO$364=R$96)*(事故データ!$AT$4:$AT$364=$R108)*(事故データ!$U$4:$U$364=S$96)*(事故データ!$V$4:$V$364=1))</f>
        <v>0</v>
      </c>
      <c r="T108" s="959">
        <f ca="1">SUMPRODUCT((事故データ!$AO$4:$AO$364=R$96)*(事故データ!$AT$4:$AT$364=$R108)*(事故データ!$AW$4:$AW$364=1)*(事故データ!$U$4:$U$364=S$96)*(事故データ!$V$4:$V$364=1))</f>
        <v>0</v>
      </c>
      <c r="U108" s="298"/>
      <c r="V108" s="298"/>
      <c r="W108" s="298"/>
      <c r="X108" s="298"/>
      <c r="Y108" s="298"/>
      <c r="Z108" s="298"/>
      <c r="AA108" s="960" t="s">
        <v>39</v>
      </c>
      <c r="AB108" s="961"/>
      <c r="AC108" s="354">
        <f>SUMPRODUCT((事故データ!$AO$4:$AO$364=R$96)*(事故データ!$AT$4:$AT$364=$R108)*(事故データ!$AK$4:$AK$364=AC$94)*(事故データ!$V$4:$V$364=1))</f>
        <v>0</v>
      </c>
      <c r="AD108" s="858">
        <f>SUMPRODUCT((事故データ!$AO$4:$AO$364=R$96)*(事故データ!$AT$4:$AT$364=$R108)*(事故データ!$AK$4:$AK$364=AC$94)*(事故データ!$AW$4:$AW$364=1)*(事故データ!$V$4:$V$364=1))</f>
        <v>0</v>
      </c>
      <c r="AE108" s="298"/>
      <c r="AF108" s="298"/>
      <c r="AG108" s="298"/>
      <c r="AH108" s="298"/>
      <c r="AI108" s="298"/>
      <c r="AJ108" s="354">
        <f>SUMPRODUCT((事故データ!$AO$4:$AO$364=R$96)*(事故データ!$AT$4:$AT$364=$R108)*(事故データ!$AK$4:$AK$364=AJ$94)*(事故データ!$V$4:$V$364=1))</f>
        <v>0</v>
      </c>
      <c r="AK108" s="858">
        <f>SUMPRODUCT((事故データ!$AO$4:$AO$364=R$96)*(事故データ!$AT$4:$AT$364=$R108)*(事故データ!$AK$4:$AK$364=AJ$94)*(事故データ!$AW$4:$AW$364=1)*(事故データ!$V$4:$V$364=1))</f>
        <v>0</v>
      </c>
      <c r="AL108" s="298"/>
      <c r="AM108" s="298"/>
      <c r="AN108" s="298"/>
      <c r="AO108" s="298"/>
      <c r="AP108" s="298"/>
      <c r="AQ108" s="354">
        <f ca="1">SUMPRODUCT((事故データ!$AO$4:$AO$364=R$96)*(事故データ!$AT$4:$AT$364=$R108)*(事故データ!$U$4:$U$364=S$96)*(事故データ!$AK$4:$AK$364=AQ$94)*(事故データ!$V$4:$V$364=1))</f>
        <v>0</v>
      </c>
      <c r="AR108" s="858">
        <f ca="1">SUMPRODUCT((事故データ!$AO$4:$AO$364=R$96)*(事故データ!$AT$4:$AT$364=$R108)*(事故データ!$U$4:$U$364=S$96)*(事故データ!$AK$4:$AK$364=AQ$94)*(事故データ!$AW$4:$AW$364=1)*(事故データ!$V$4:$V$364=1))</f>
        <v>0</v>
      </c>
      <c r="AS108" s="298"/>
      <c r="AT108" s="298"/>
      <c r="AU108" s="298"/>
      <c r="AV108" s="298"/>
      <c r="AW108" s="298"/>
      <c r="AX108" s="354">
        <f ca="1">SUMPRODUCT((事故データ!$AO$4:$AO$364=R$96)*(事故データ!$AT$4:$AT$364=$R108)*(事故データ!$U$4:$U$364=S$96)*(事故データ!$AK$4:$AK$364=AX$94)*(事故データ!$V$4:$V$364=1))</f>
        <v>0</v>
      </c>
      <c r="AY108" s="858">
        <f ca="1">SUMPRODUCT((事故データ!$AO$4:$AO$364=R$96)*(事故データ!$AT$4:$AT$364=$R108)*(事故データ!$U$4:$U$364=S$96)*(事故データ!$AK$4:$AK$364=AX$94)*(事故データ!$AW$4:$AW$364=1)*(事故データ!$V$4:$V$364=1))</f>
        <v>0</v>
      </c>
      <c r="AZ108" s="298"/>
      <c r="BA108" s="298"/>
      <c r="BB108" s="298"/>
      <c r="BC108" s="298"/>
      <c r="BD108" s="298"/>
    </row>
    <row r="109" spans="2:56">
      <c r="B109" s="590">
        <v>12</v>
      </c>
      <c r="C109" s="769" t="str">
        <f>項目入力!X21</f>
        <v>側方通過時</v>
      </c>
      <c r="D109" s="770">
        <f t="shared" si="35"/>
        <v>0</v>
      </c>
      <c r="E109" s="771">
        <f>SUMPRODUCT((事故データ!$AO$4:$AO$364=$C109)*(事故データ!$U$4:$U$364=E$96)*(事故データ!$V$4:$V$364=1))</f>
        <v>0</v>
      </c>
      <c r="F109" s="772">
        <f>SUMPRODUCT((事故データ!$AO$4:$AO$364=$C109)*(事故データ!$U$4:$U$364=F$96)*(事故データ!$V$4:$V$364=1))</f>
        <v>0</v>
      </c>
      <c r="G109" s="772">
        <f>SUMPRODUCT((事故データ!$AO$4:$AO$364=$C109)*(事故データ!$U$4:$U$364=G$96)*(事故データ!$V$4:$V$364=1))</f>
        <v>0</v>
      </c>
      <c r="H109" s="772">
        <f>SUMPRODUCT((事故データ!$AO$4:$AO$364=$C109)*(事故データ!$U$4:$U$364=H$96)*(事故データ!$V$4:$V$364=1))</f>
        <v>0</v>
      </c>
      <c r="I109" s="772">
        <f>SUMPRODUCT((事故データ!$AO$4:$AO$364=$C109)*(事故データ!$U$4:$U$364=I$96)*(事故データ!$V$4:$V$364=1))</f>
        <v>0</v>
      </c>
      <c r="J109" s="772">
        <f>SUMPRODUCT((事故データ!$AO$4:$AO$364=$C109)*(事故データ!$U$4:$U$364=J$96)*(事故データ!$V$4:$V$364=1))</f>
        <v>0</v>
      </c>
      <c r="K109" s="772">
        <f>SUMPRODUCT((事故データ!$AO$4:$AO$364=$C109)*(事故データ!$U$4:$U$364=K$96)*(事故データ!$V$4:$V$364=1))</f>
        <v>0</v>
      </c>
      <c r="L109" s="772">
        <f>SUMPRODUCT((事故データ!$AO$4:$AO$364=$C109)*(事故データ!$U$4:$U$364=L$96)*(事故データ!$V$4:$V$364=1))</f>
        <v>0</v>
      </c>
      <c r="M109" s="772">
        <f>SUMPRODUCT((事故データ!$AO$4:$AO$364=$C109)*(事故データ!$U$4:$U$364=M$96)*(事故データ!$V$4:$V$364=1))</f>
        <v>0</v>
      </c>
      <c r="N109" s="772">
        <f>SUMPRODUCT((事故データ!$AO$4:$AO$364=$C109)*(事故データ!$U$4:$U$364=N$96)*(事故データ!$V$4:$V$364=1))</f>
        <v>0</v>
      </c>
      <c r="O109" s="772">
        <f>SUMPRODUCT((事故データ!$AO$4:$AO$364=$C109)*(事故データ!$U$4:$U$364=O$96)*(事故データ!$V$4:$V$364=1))</f>
        <v>0</v>
      </c>
      <c r="P109" s="773">
        <f>SUMPRODUCT((事故データ!$AO$4:$AO$364=$C109)*(事故データ!$U$4:$U$364=P$96)*(事故データ!$V$4:$V$364=1))</f>
        <v>0</v>
      </c>
      <c r="R109" s="749" t="str">
        <f t="shared" si="36"/>
        <v>右側面後</v>
      </c>
      <c r="S109" s="422">
        <f ca="1">SUMPRODUCT((事故データ!$AO$4:$AO$364=R$96)*(事故データ!$AT$4:$AT$364=$R109)*(事故データ!$U$4:$U$364=S$96)*(事故データ!$V$4:$V$364=1))</f>
        <v>0</v>
      </c>
      <c r="T109" s="959">
        <f ca="1">SUMPRODUCT((事故データ!$AO$4:$AO$364=R$96)*(事故データ!$AT$4:$AT$364=$R109)*(事故データ!$AW$4:$AW$364=1)*(事故データ!$U$4:$U$364=S$96)*(事故データ!$V$4:$V$364=1))</f>
        <v>0</v>
      </c>
      <c r="U109" s="298"/>
      <c r="V109" s="298"/>
      <c r="W109" s="298"/>
      <c r="X109" s="298"/>
      <c r="Y109" s="298"/>
      <c r="Z109" s="298"/>
      <c r="AA109" s="960" t="s">
        <v>135</v>
      </c>
      <c r="AB109" s="961"/>
      <c r="AC109" s="354">
        <f>SUMPRODUCT((事故データ!$AO$4:$AO$364=R$96)*(事故データ!$AT$4:$AT$364=$R109)*(事故データ!$AK$4:$AK$364=AC$94)*(事故データ!$V$4:$V$364=1))</f>
        <v>0</v>
      </c>
      <c r="AD109" s="858">
        <f>SUMPRODUCT((事故データ!$AO$4:$AO$364=R$96)*(事故データ!$AT$4:$AT$364=$R109)*(事故データ!$AK$4:$AK$364=AC$94)*(事故データ!$AW$4:$AW$364=1)*(事故データ!$V$4:$V$364=1))</f>
        <v>0</v>
      </c>
      <c r="AE109" s="298"/>
      <c r="AF109" s="298"/>
      <c r="AG109" s="298"/>
      <c r="AH109" s="298"/>
      <c r="AI109" s="298"/>
      <c r="AJ109" s="354">
        <f>SUMPRODUCT((事故データ!$AO$4:$AO$364=R$96)*(事故データ!$AT$4:$AT$364=$R109)*(事故データ!$AK$4:$AK$364=AJ$94)*(事故データ!$V$4:$V$364=1))</f>
        <v>0</v>
      </c>
      <c r="AK109" s="858">
        <f>SUMPRODUCT((事故データ!$AO$4:$AO$364=R$96)*(事故データ!$AT$4:$AT$364=$R109)*(事故データ!$AK$4:$AK$364=AJ$94)*(事故データ!$AW$4:$AW$364=1)*(事故データ!$V$4:$V$364=1))</f>
        <v>0</v>
      </c>
      <c r="AL109" s="298"/>
      <c r="AM109" s="298"/>
      <c r="AN109" s="298"/>
      <c r="AO109" s="298"/>
      <c r="AP109" s="298"/>
      <c r="AQ109" s="354">
        <f ca="1">SUMPRODUCT((事故データ!$AO$4:$AO$364=R$96)*(事故データ!$AT$4:$AT$364=$R109)*(事故データ!$U$4:$U$364=S$96)*(事故データ!$AK$4:$AK$364=AQ$94)*(事故データ!$V$4:$V$364=1))</f>
        <v>0</v>
      </c>
      <c r="AR109" s="858">
        <f ca="1">SUMPRODUCT((事故データ!$AO$4:$AO$364=R$96)*(事故データ!$AT$4:$AT$364=$R109)*(事故データ!$U$4:$U$364=S$96)*(事故データ!$AK$4:$AK$364=AQ$94)*(事故データ!$AW$4:$AW$364=1)*(事故データ!$V$4:$V$364=1))</f>
        <v>0</v>
      </c>
      <c r="AS109" s="298"/>
      <c r="AT109" s="298"/>
      <c r="AU109" s="298"/>
      <c r="AV109" s="298"/>
      <c r="AW109" s="298"/>
      <c r="AX109" s="354">
        <f ca="1">SUMPRODUCT((事故データ!$AO$4:$AO$364=R$96)*(事故データ!$AT$4:$AT$364=$R109)*(事故データ!$U$4:$U$364=S$96)*(事故データ!$AK$4:$AK$364=AX$94)*(事故データ!$V$4:$V$364=1))</f>
        <v>0</v>
      </c>
      <c r="AY109" s="858">
        <f ca="1">SUMPRODUCT((事故データ!$AO$4:$AO$364=R$96)*(事故データ!$AT$4:$AT$364=$R109)*(事故データ!$U$4:$U$364=S$96)*(事故データ!$AK$4:$AK$364=AX$94)*(事故データ!$AW$4:$AW$364=1)*(事故データ!$V$4:$V$364=1))</f>
        <v>0</v>
      </c>
      <c r="AZ109" s="298"/>
      <c r="BA109" s="298"/>
      <c r="BB109" s="298"/>
      <c r="BC109" s="298"/>
      <c r="BD109" s="298"/>
    </row>
    <row r="110" spans="2:56">
      <c r="B110" s="590">
        <v>13</v>
      </c>
      <c r="C110" s="769" t="str">
        <f>項目入力!X22</f>
        <v>施設出入時</v>
      </c>
      <c r="D110" s="770">
        <f t="shared" si="35"/>
        <v>1</v>
      </c>
      <c r="E110" s="771">
        <f>SUMPRODUCT((事故データ!$AO$4:$AO$364=$C110)*(事故データ!$U$4:$U$364=E$96)*(事故データ!$V$4:$V$364=1))</f>
        <v>0</v>
      </c>
      <c r="F110" s="772">
        <f>SUMPRODUCT((事故データ!$AO$4:$AO$364=$C110)*(事故データ!$U$4:$U$364=F$96)*(事故データ!$V$4:$V$364=1))</f>
        <v>0</v>
      </c>
      <c r="G110" s="772">
        <f>SUMPRODUCT((事故データ!$AO$4:$AO$364=$C110)*(事故データ!$U$4:$U$364=G$96)*(事故データ!$V$4:$V$364=1))</f>
        <v>0</v>
      </c>
      <c r="H110" s="772">
        <f>SUMPRODUCT((事故データ!$AO$4:$AO$364=$C110)*(事故データ!$U$4:$U$364=H$96)*(事故データ!$V$4:$V$364=1))</f>
        <v>1</v>
      </c>
      <c r="I110" s="772">
        <f>SUMPRODUCT((事故データ!$AO$4:$AO$364=$C110)*(事故データ!$U$4:$U$364=I$96)*(事故データ!$V$4:$V$364=1))</f>
        <v>0</v>
      </c>
      <c r="J110" s="772">
        <f>SUMPRODUCT((事故データ!$AO$4:$AO$364=$C110)*(事故データ!$U$4:$U$364=J$96)*(事故データ!$V$4:$V$364=1))</f>
        <v>0</v>
      </c>
      <c r="K110" s="772">
        <f>SUMPRODUCT((事故データ!$AO$4:$AO$364=$C110)*(事故データ!$U$4:$U$364=K$96)*(事故データ!$V$4:$V$364=1))</f>
        <v>0</v>
      </c>
      <c r="L110" s="772">
        <f>SUMPRODUCT((事故データ!$AO$4:$AO$364=$C110)*(事故データ!$U$4:$U$364=L$96)*(事故データ!$V$4:$V$364=1))</f>
        <v>0</v>
      </c>
      <c r="M110" s="772">
        <f>SUMPRODUCT((事故データ!$AO$4:$AO$364=$C110)*(事故データ!$U$4:$U$364=M$96)*(事故データ!$V$4:$V$364=1))</f>
        <v>0</v>
      </c>
      <c r="N110" s="772">
        <f>SUMPRODUCT((事故データ!$AO$4:$AO$364=$C110)*(事故データ!$U$4:$U$364=N$96)*(事故データ!$V$4:$V$364=1))</f>
        <v>0</v>
      </c>
      <c r="O110" s="772">
        <f>SUMPRODUCT((事故データ!$AO$4:$AO$364=$C110)*(事故データ!$U$4:$U$364=O$96)*(事故データ!$V$4:$V$364=1))</f>
        <v>0</v>
      </c>
      <c r="P110" s="773">
        <f>SUMPRODUCT((事故データ!$AO$4:$AO$364=$C110)*(事故データ!$U$4:$U$364=P$96)*(事故データ!$V$4:$V$364=1))</f>
        <v>0</v>
      </c>
      <c r="R110" s="749" t="str">
        <f t="shared" si="36"/>
        <v>上部箱中央</v>
      </c>
      <c r="S110" s="422">
        <f ca="1">SUMPRODUCT((事故データ!$AO$4:$AO$364=R$96)*(事故データ!$AT$4:$AT$364=$R110)*(事故データ!$U$4:$U$364=S$96)*(事故データ!$V$4:$V$364=1))</f>
        <v>0</v>
      </c>
      <c r="T110" s="959">
        <f ca="1">SUMPRODUCT((事故データ!$AO$4:$AO$364=R$96)*(事故データ!$AT$4:$AT$364=$R110)*(事故データ!$AW$4:$AW$364=1)*(事故データ!$U$4:$U$364=S$96)*(事故データ!$V$4:$V$364=1))</f>
        <v>0</v>
      </c>
      <c r="U110" s="298"/>
      <c r="V110" s="298"/>
      <c r="W110" s="306">
        <f ca="1">S111</f>
        <v>0</v>
      </c>
      <c r="X110" s="298"/>
      <c r="Y110" s="298"/>
      <c r="Z110" s="298"/>
      <c r="AA110" s="960" t="s">
        <v>1427</v>
      </c>
      <c r="AB110" s="961"/>
      <c r="AC110" s="354">
        <f>SUMPRODUCT((事故データ!$AO$4:$AO$364=R$96)*(事故データ!$AT$4:$AT$364=$R110)*(事故データ!$AK$4:$AK$364=AC$94)*(事故データ!$V$4:$V$364=1))</f>
        <v>0</v>
      </c>
      <c r="AD110" s="858">
        <f>SUMPRODUCT((事故データ!$AO$4:$AO$364=R$96)*(事故データ!$AT$4:$AT$364=$R110)*(事故データ!$AK$4:$AK$364=AC$94)*(事故データ!$AW$4:$AW$364=1)*(事故データ!$V$4:$V$364=1))</f>
        <v>0</v>
      </c>
      <c r="AE110" s="298"/>
      <c r="AF110" s="298" t="s">
        <v>1729</v>
      </c>
      <c r="AG110" s="306">
        <f>AC111</f>
        <v>0</v>
      </c>
      <c r="AH110" s="298"/>
      <c r="AI110" s="298"/>
      <c r="AJ110" s="354">
        <f>SUMPRODUCT((事故データ!$AO$4:$AO$364=R$96)*(事故データ!$AT$4:$AT$364=$R110)*(事故データ!$AK$4:$AK$364=AJ$94)*(事故データ!$V$4:$V$364=1))</f>
        <v>0</v>
      </c>
      <c r="AK110" s="858">
        <f>SUMPRODUCT((事故データ!$AO$4:$AO$364=R$96)*(事故データ!$AT$4:$AT$364=$R110)*(事故データ!$AK$4:$AK$364=AJ$94)*(事故データ!$AW$4:$AW$364=1)*(事故データ!$V$4:$V$364=1))</f>
        <v>0</v>
      </c>
      <c r="AL110" s="298"/>
      <c r="AM110" s="298" t="s">
        <v>1729</v>
      </c>
      <c r="AN110" s="306">
        <f>AJ111</f>
        <v>0</v>
      </c>
      <c r="AO110" s="298"/>
      <c r="AP110" s="298"/>
      <c r="AQ110" s="354">
        <f ca="1">SUMPRODUCT((事故データ!$AO$4:$AO$364=R$96)*(事故データ!$AT$4:$AT$364=$R110)*(事故データ!$U$4:$U$364=S$96)*(事故データ!$AK$4:$AK$364=AQ$94)*(事故データ!$V$4:$V$364=1))</f>
        <v>0</v>
      </c>
      <c r="AR110" s="858">
        <f ca="1">SUMPRODUCT((事故データ!$AO$4:$AO$364=R$96)*(事故データ!$AT$4:$AT$364=$R110)*(事故データ!$U$4:$U$364=S$96)*(事故データ!$AK$4:$AK$364=AQ$94)*(事故データ!$AW$4:$AW$364=1)*(事故データ!$V$4:$V$364=1))</f>
        <v>0</v>
      </c>
      <c r="AS110" s="298"/>
      <c r="AT110" s="298" t="s">
        <v>1729</v>
      </c>
      <c r="AU110" s="306">
        <f ca="1">AQ111</f>
        <v>0</v>
      </c>
      <c r="AV110" s="298"/>
      <c r="AW110" s="298"/>
      <c r="AX110" s="354">
        <f ca="1">SUMPRODUCT((事故データ!$AO$4:$AO$364=R$96)*(事故データ!$AT$4:$AT$364=$R110)*(事故データ!$U$4:$U$364=S$96)*(事故データ!$AK$4:$AK$364=AX$94)*(事故データ!$V$4:$V$364=1))</f>
        <v>0</v>
      </c>
      <c r="AY110" s="858">
        <f ca="1">SUMPRODUCT((事故データ!$AO$4:$AO$364=R$96)*(事故データ!$AT$4:$AT$364=$R110)*(事故データ!$U$4:$U$364=S$96)*(事故データ!$AK$4:$AK$364=AX$94)*(事故データ!$AW$4:$AW$364=1)*(事故データ!$V$4:$V$364=1))</f>
        <v>0</v>
      </c>
      <c r="AZ110" s="298"/>
      <c r="BA110" s="298" t="s">
        <v>1729</v>
      </c>
      <c r="BB110" s="306">
        <f ca="1">AX111</f>
        <v>0</v>
      </c>
      <c r="BC110" s="298"/>
      <c r="BD110" s="298"/>
    </row>
    <row r="111" spans="2:56">
      <c r="B111" s="590">
        <v>14</v>
      </c>
      <c r="C111" s="769" t="str">
        <f>項目入力!X23</f>
        <v>転回時</v>
      </c>
      <c r="D111" s="770">
        <f t="shared" si="35"/>
        <v>1</v>
      </c>
      <c r="E111" s="771">
        <f>SUMPRODUCT((事故データ!$AO$4:$AO$364=$C111)*(事故データ!$U$4:$U$364=E$96)*(事故データ!$V$4:$V$364=1))</f>
        <v>0</v>
      </c>
      <c r="F111" s="772">
        <f>SUMPRODUCT((事故データ!$AO$4:$AO$364=$C111)*(事故データ!$U$4:$U$364=F$96)*(事故データ!$V$4:$V$364=1))</f>
        <v>1</v>
      </c>
      <c r="G111" s="772">
        <f>SUMPRODUCT((事故データ!$AO$4:$AO$364=$C111)*(事故データ!$U$4:$U$364=G$96)*(事故データ!$V$4:$V$364=1))</f>
        <v>0</v>
      </c>
      <c r="H111" s="772">
        <f>SUMPRODUCT((事故データ!$AO$4:$AO$364=$C111)*(事故データ!$U$4:$U$364=H$96)*(事故データ!$V$4:$V$364=1))</f>
        <v>0</v>
      </c>
      <c r="I111" s="772">
        <f>SUMPRODUCT((事故データ!$AO$4:$AO$364=$C111)*(事故データ!$U$4:$U$364=I$96)*(事故データ!$V$4:$V$364=1))</f>
        <v>0</v>
      </c>
      <c r="J111" s="772">
        <f>SUMPRODUCT((事故データ!$AO$4:$AO$364=$C111)*(事故データ!$U$4:$U$364=J$96)*(事故データ!$V$4:$V$364=1))</f>
        <v>0</v>
      </c>
      <c r="K111" s="772">
        <f>SUMPRODUCT((事故データ!$AO$4:$AO$364=$C111)*(事故データ!$U$4:$U$364=K$96)*(事故データ!$V$4:$V$364=1))</f>
        <v>0</v>
      </c>
      <c r="L111" s="772">
        <f>SUMPRODUCT((事故データ!$AO$4:$AO$364=$C111)*(事故データ!$U$4:$U$364=L$96)*(事故データ!$V$4:$V$364=1))</f>
        <v>0</v>
      </c>
      <c r="M111" s="772">
        <f>SUMPRODUCT((事故データ!$AO$4:$AO$364=$C111)*(事故データ!$U$4:$U$364=M$96)*(事故データ!$V$4:$V$364=1))</f>
        <v>0</v>
      </c>
      <c r="N111" s="772">
        <f>SUMPRODUCT((事故データ!$AO$4:$AO$364=$C111)*(事故データ!$U$4:$U$364=N$96)*(事故データ!$V$4:$V$364=1))</f>
        <v>0</v>
      </c>
      <c r="O111" s="772">
        <f>SUMPRODUCT((事故データ!$AO$4:$AO$364=$C111)*(事故データ!$U$4:$U$364=O$96)*(事故データ!$V$4:$V$364=1))</f>
        <v>0</v>
      </c>
      <c r="P111" s="773">
        <f>SUMPRODUCT((事故データ!$AO$4:$AO$364=$C111)*(事故データ!$U$4:$U$364=P$96)*(事故データ!$V$4:$V$364=1))</f>
        <v>0</v>
      </c>
      <c r="R111" s="749" t="str">
        <f t="shared" si="36"/>
        <v>下部</v>
      </c>
      <c r="S111" s="422">
        <f ca="1">SUMPRODUCT((事故データ!$AO$4:$AO$364=R$96)*(事故データ!$AT$4:$AT$364=$R111)*(事故データ!$U$4:$U$364=S$96)*(事故データ!$V$4:$V$364=1))</f>
        <v>0</v>
      </c>
      <c r="T111" s="959">
        <f ca="1">SUMPRODUCT((事故データ!$AO$4:$AO$364=R$96)*(事故データ!$AT$4:$AT$364=$R111)*(事故データ!$AW$4:$AW$364=1)*(事故データ!$U$4:$U$364=S$96)*(事故データ!$V$4:$V$364=1))</f>
        <v>0</v>
      </c>
      <c r="U111" s="298"/>
      <c r="V111" s="298"/>
      <c r="W111" s="298"/>
      <c r="X111" s="298"/>
      <c r="Y111" s="298"/>
      <c r="Z111" s="298"/>
      <c r="AA111" s="960" t="s">
        <v>9</v>
      </c>
      <c r="AB111" s="961"/>
      <c r="AC111" s="354">
        <f>SUMPRODUCT((事故データ!$AO$4:$AO$364=R$96)*(事故データ!$AT$4:$AT$364=$R111)*(事故データ!$AK$4:$AK$364=AC$94)*(事故データ!$V$4:$V$364=1))</f>
        <v>0</v>
      </c>
      <c r="AD111" s="858">
        <f>SUMPRODUCT((事故データ!$AO$4:$AO$364=R$96)*(事故データ!$AT$4:$AT$364=$R111)*(事故データ!$AK$4:$AK$364=AC$94)*(事故データ!$AW$4:$AW$364=1)*(事故データ!$V$4:$V$364=1))</f>
        <v>0</v>
      </c>
      <c r="AE111" s="298"/>
      <c r="AF111" s="298"/>
      <c r="AG111" s="298"/>
      <c r="AH111" s="298"/>
      <c r="AI111" s="298"/>
      <c r="AJ111" s="354">
        <f>SUMPRODUCT((事故データ!$AO$4:$AO$364=R$96)*(事故データ!$AT$4:$AT$364=$R111)*(事故データ!$AK$4:$AK$364=AJ$94)*(事故データ!$V$4:$V$364=1))</f>
        <v>0</v>
      </c>
      <c r="AK111" s="858">
        <f>SUMPRODUCT((事故データ!$AO$4:$AO$364=R$96)*(事故データ!$AT$4:$AT$364=$R111)*(事故データ!$AK$4:$AK$364=AJ$94)*(事故データ!$AW$4:$AW$364=1)*(事故データ!$V$4:$V$364=1))</f>
        <v>0</v>
      </c>
      <c r="AL111" s="298"/>
      <c r="AM111" s="298"/>
      <c r="AN111" s="298"/>
      <c r="AO111" s="298"/>
      <c r="AP111" s="298"/>
      <c r="AQ111" s="354">
        <f ca="1">SUMPRODUCT((事故データ!$AO$4:$AO$364=R$96)*(事故データ!$AT$4:$AT$364=$R111)*(事故データ!$U$4:$U$364=S$96)*(事故データ!$AK$4:$AK$364=AQ$94)*(事故データ!$V$4:$V$364=1))</f>
        <v>0</v>
      </c>
      <c r="AR111" s="858">
        <f ca="1">SUMPRODUCT((事故データ!$AO$4:$AO$364=R$96)*(事故データ!$AT$4:$AT$364=$R111)*(事故データ!$U$4:$U$364=S$96)*(事故データ!$AK$4:$AK$364=AQ$94)*(事故データ!$AW$4:$AW$364=1)*(事故データ!$V$4:$V$364=1))</f>
        <v>0</v>
      </c>
      <c r="AS111" s="298"/>
      <c r="AT111" s="298"/>
      <c r="AU111" s="298"/>
      <c r="AV111" s="298"/>
      <c r="AW111" s="298"/>
      <c r="AX111" s="354">
        <f ca="1">SUMPRODUCT((事故データ!$AO$4:$AO$364=R$96)*(事故データ!$AT$4:$AT$364=$R111)*(事故データ!$U$4:$U$364=S$96)*(事故データ!$AK$4:$AK$364=AX$94)*(事故データ!$V$4:$V$364=1))</f>
        <v>0</v>
      </c>
      <c r="AY111" s="858">
        <f ca="1">SUMPRODUCT((事故データ!$AO$4:$AO$364=R$96)*(事故データ!$AT$4:$AT$364=$R111)*(事故データ!$U$4:$U$364=S$96)*(事故データ!$AK$4:$AK$364=AX$94)*(事故データ!$AW$4:$AW$364=1)*(事故データ!$V$4:$V$364=1))</f>
        <v>0</v>
      </c>
      <c r="AZ111" s="298"/>
      <c r="BA111" s="298"/>
      <c r="BB111" s="298"/>
      <c r="BC111" s="298"/>
      <c r="BD111" s="298"/>
    </row>
    <row r="112" spans="2:56">
      <c r="B112" s="590">
        <v>15</v>
      </c>
      <c r="C112" s="769" t="str">
        <f>項目入力!X24</f>
        <v>バック時</v>
      </c>
      <c r="D112" s="770">
        <f t="shared" si="35"/>
        <v>9</v>
      </c>
      <c r="E112" s="771">
        <f>SUMPRODUCT((事故データ!$AO$4:$AO$364=$C112)*(事故データ!$U$4:$U$364=E$96)*(事故データ!$V$4:$V$364=1))</f>
        <v>0</v>
      </c>
      <c r="F112" s="772">
        <f>SUMPRODUCT((事故データ!$AO$4:$AO$364=$C112)*(事故データ!$U$4:$U$364=F$96)*(事故データ!$V$4:$V$364=1))</f>
        <v>4</v>
      </c>
      <c r="G112" s="772">
        <f>SUMPRODUCT((事故データ!$AO$4:$AO$364=$C112)*(事故データ!$U$4:$U$364=G$96)*(事故データ!$V$4:$V$364=1))</f>
        <v>0</v>
      </c>
      <c r="H112" s="772">
        <f>SUMPRODUCT((事故データ!$AO$4:$AO$364=$C112)*(事故データ!$U$4:$U$364=H$96)*(事故データ!$V$4:$V$364=1))</f>
        <v>4</v>
      </c>
      <c r="I112" s="772">
        <f>SUMPRODUCT((事故データ!$AO$4:$AO$364=$C112)*(事故データ!$U$4:$U$364=I$96)*(事故データ!$V$4:$V$364=1))</f>
        <v>0</v>
      </c>
      <c r="J112" s="772">
        <f>SUMPRODUCT((事故データ!$AO$4:$AO$364=$C112)*(事故データ!$U$4:$U$364=J$96)*(事故データ!$V$4:$V$364=1))</f>
        <v>0</v>
      </c>
      <c r="K112" s="772">
        <f>SUMPRODUCT((事故データ!$AO$4:$AO$364=$C112)*(事故データ!$U$4:$U$364=K$96)*(事故データ!$V$4:$V$364=1))</f>
        <v>0</v>
      </c>
      <c r="L112" s="772">
        <f>SUMPRODUCT((事故データ!$AO$4:$AO$364=$C112)*(事故データ!$U$4:$U$364=L$96)*(事故データ!$V$4:$V$364=1))</f>
        <v>0</v>
      </c>
      <c r="M112" s="772">
        <f>SUMPRODUCT((事故データ!$AO$4:$AO$364=$C112)*(事故データ!$U$4:$U$364=M$96)*(事故データ!$V$4:$V$364=1))</f>
        <v>0</v>
      </c>
      <c r="N112" s="772">
        <f>SUMPRODUCT((事故データ!$AO$4:$AO$364=$C112)*(事故データ!$U$4:$U$364=N$96)*(事故データ!$V$4:$V$364=1))</f>
        <v>1</v>
      </c>
      <c r="O112" s="772">
        <f>SUMPRODUCT((事故データ!$AO$4:$AO$364=$C112)*(事故データ!$U$4:$U$364=O$96)*(事故データ!$V$4:$V$364=1))</f>
        <v>0</v>
      </c>
      <c r="P112" s="773">
        <f>SUMPRODUCT((事故データ!$AO$4:$AO$364=$C112)*(事故データ!$U$4:$U$364=P$96)*(事故データ!$V$4:$V$364=1))</f>
        <v>0</v>
      </c>
      <c r="R112" s="749" t="str">
        <f t="shared" si="36"/>
        <v>その他</v>
      </c>
      <c r="S112" s="422">
        <f ca="1">SUMPRODUCT((事故データ!$AO$4:$AO$364=R$96)*(事故データ!$AT$4:$AT$364=$R112)*(事故データ!$U$4:$U$364=S$96)*(事故データ!$V$4:$V$364=1))</f>
        <v>0</v>
      </c>
      <c r="T112" s="959">
        <f ca="1">SUMPRODUCT((事故データ!$AO$4:$AO$364=R$96)*(事故データ!$AT$4:$AT$364=$R112)*(事故データ!$AW$4:$AW$364=1)*(事故データ!$U$4:$U$364=S$96)*(事故データ!$V$4:$V$364=1))</f>
        <v>0</v>
      </c>
      <c r="U112" s="298"/>
      <c r="V112" s="309" t="str">
        <f>$R$112</f>
        <v>その他</v>
      </c>
      <c r="W112" s="306">
        <f ca="1">$S$112</f>
        <v>0</v>
      </c>
      <c r="X112" s="298"/>
      <c r="Y112" s="298"/>
      <c r="Z112" s="298"/>
      <c r="AA112" s="960" t="s">
        <v>99</v>
      </c>
      <c r="AB112" s="961"/>
      <c r="AC112" s="354">
        <f>SUMPRODUCT((事故データ!$AO$4:$AO$364=R$96)*(事故データ!$AT$4:$AT$364=$R112)*(事故データ!$AK$4:$AK$364=AC$94)*(事故データ!$V$4:$V$364=1))</f>
        <v>0</v>
      </c>
      <c r="AD112" s="858">
        <f>SUMPRODUCT((事故データ!$AO$4:$AO$364=R$96)*(事故データ!$AT$4:$AT$364=$R112)*(事故データ!$AK$4:$AK$364=AC$94)*(事故データ!$AW$4:$AW$364=1)*(事故データ!$V$4:$V$364=1))</f>
        <v>0</v>
      </c>
      <c r="AE112" s="298"/>
      <c r="AF112" s="309" t="str">
        <f>$R$112</f>
        <v>その他</v>
      </c>
      <c r="AG112" s="306">
        <f ca="1">$S$112</f>
        <v>0</v>
      </c>
      <c r="AH112" s="298"/>
      <c r="AI112" s="298"/>
      <c r="AJ112" s="354">
        <f>SUMPRODUCT((事故データ!$AO$4:$AO$364=R$96)*(事故データ!$AT$4:$AT$364=$R112)*(事故データ!$AK$4:$AK$364=AJ$94)*(事故データ!$V$4:$V$364=1))</f>
        <v>0</v>
      </c>
      <c r="AK112" s="858">
        <f>SUMPRODUCT((事故データ!$AO$4:$AO$364=R$96)*(事故データ!$AT$4:$AT$364=$R112)*(事故データ!$AK$4:$AK$364=AJ$94)*(事故データ!$AW$4:$AW$364=1)*(事故データ!$V$4:$V$364=1))</f>
        <v>0</v>
      </c>
      <c r="AL112" s="298"/>
      <c r="AM112" s="309" t="str">
        <f>$R$112</f>
        <v>その他</v>
      </c>
      <c r="AN112" s="306">
        <f ca="1">$S$112</f>
        <v>0</v>
      </c>
      <c r="AO112" s="298"/>
      <c r="AP112" s="298"/>
      <c r="AQ112" s="354">
        <f ca="1">SUMPRODUCT((事故データ!$AO$4:$AO$364=R$96)*(事故データ!$AT$4:$AT$364=$R112)*(事故データ!$U$4:$U$364=S$96)*(事故データ!$AK$4:$AK$364=AQ$94)*(事故データ!$V$4:$V$364=1))</f>
        <v>0</v>
      </c>
      <c r="AR112" s="858">
        <f ca="1">SUMPRODUCT((事故データ!$AO$4:$AO$364=R$96)*(事故データ!$AT$4:$AT$364=$R112)*(事故データ!$U$4:$U$364=S$96)*(事故データ!$AK$4:$AK$364=AQ$94)*(事故データ!$AW$4:$AW$364=1)*(事故データ!$V$4:$V$364=1))</f>
        <v>0</v>
      </c>
      <c r="AS112" s="298"/>
      <c r="AT112" s="309" t="str">
        <f>$R$112</f>
        <v>その他</v>
      </c>
      <c r="AU112" s="306">
        <f ca="1">$S$112</f>
        <v>0</v>
      </c>
      <c r="AV112" s="298"/>
      <c r="AW112" s="298"/>
      <c r="AX112" s="354">
        <f ca="1">SUMPRODUCT((事故データ!$AO$4:$AO$364=R$96)*(事故データ!$AT$4:$AT$364=$R112)*(事故データ!$U$4:$U$364=S$96)*(事故データ!$AK$4:$AK$364=AX$94)*(事故データ!$V$4:$V$364=1))</f>
        <v>0</v>
      </c>
      <c r="AY112" s="858">
        <f ca="1">SUMPRODUCT((事故データ!$AO$4:$AO$364=R$96)*(事故データ!$AT$4:$AT$364=$R112)*(事故データ!$U$4:$U$364=S$96)*(事故データ!$AK$4:$AK$364=AX$94)*(事故データ!$AW$4:$AW$364=1)*(事故データ!$V$4:$V$364=1))</f>
        <v>0</v>
      </c>
      <c r="AZ112" s="298"/>
      <c r="BA112" s="309" t="str">
        <f>$R$112</f>
        <v>その他</v>
      </c>
      <c r="BB112" s="306">
        <f ca="1">$S$112</f>
        <v>0</v>
      </c>
      <c r="BC112" s="298"/>
      <c r="BD112" s="298"/>
    </row>
    <row r="113" spans="1:56">
      <c r="B113" s="590">
        <v>16</v>
      </c>
      <c r="C113" s="769" t="str">
        <f>項目入力!X25</f>
        <v>移動時</v>
      </c>
      <c r="D113" s="770">
        <f t="shared" si="35"/>
        <v>5</v>
      </c>
      <c r="E113" s="771">
        <f>SUMPRODUCT((事故データ!$AO$4:$AO$364=$C113)*(事故データ!$U$4:$U$364=E$96)*(事故データ!$V$4:$V$364=1))</f>
        <v>0</v>
      </c>
      <c r="F113" s="772">
        <f>SUMPRODUCT((事故データ!$AO$4:$AO$364=$C113)*(事故データ!$U$4:$U$364=F$96)*(事故データ!$V$4:$V$364=1))</f>
        <v>0</v>
      </c>
      <c r="G113" s="772">
        <f>SUMPRODUCT((事故データ!$AO$4:$AO$364=$C113)*(事故データ!$U$4:$U$364=G$96)*(事故データ!$V$4:$V$364=1))</f>
        <v>0</v>
      </c>
      <c r="H113" s="772">
        <f>SUMPRODUCT((事故データ!$AO$4:$AO$364=$C113)*(事故データ!$U$4:$U$364=H$96)*(事故データ!$V$4:$V$364=1))</f>
        <v>3</v>
      </c>
      <c r="I113" s="772">
        <f>SUMPRODUCT((事故データ!$AO$4:$AO$364=$C113)*(事故データ!$U$4:$U$364=I$96)*(事故データ!$V$4:$V$364=1))</f>
        <v>0</v>
      </c>
      <c r="J113" s="772">
        <f>SUMPRODUCT((事故データ!$AO$4:$AO$364=$C113)*(事故データ!$U$4:$U$364=J$96)*(事故データ!$V$4:$V$364=1))</f>
        <v>0</v>
      </c>
      <c r="K113" s="772">
        <f>SUMPRODUCT((事故データ!$AO$4:$AO$364=$C113)*(事故データ!$U$4:$U$364=K$96)*(事故データ!$V$4:$V$364=1))</f>
        <v>0</v>
      </c>
      <c r="L113" s="772">
        <f>SUMPRODUCT((事故データ!$AO$4:$AO$364=$C113)*(事故データ!$U$4:$U$364=L$96)*(事故データ!$V$4:$V$364=1))</f>
        <v>1</v>
      </c>
      <c r="M113" s="772">
        <f>SUMPRODUCT((事故データ!$AO$4:$AO$364=$C113)*(事故データ!$U$4:$U$364=M$96)*(事故データ!$V$4:$V$364=1))</f>
        <v>1</v>
      </c>
      <c r="N113" s="772">
        <f>SUMPRODUCT((事故データ!$AO$4:$AO$364=$C113)*(事故データ!$U$4:$U$364=N$96)*(事故データ!$V$4:$V$364=1))</f>
        <v>0</v>
      </c>
      <c r="O113" s="772">
        <f>SUMPRODUCT((事故データ!$AO$4:$AO$364=$C113)*(事故データ!$U$4:$U$364=O$96)*(事故データ!$V$4:$V$364=1))</f>
        <v>0</v>
      </c>
      <c r="P113" s="773">
        <f>SUMPRODUCT((事故データ!$AO$4:$AO$364=$C113)*(事故データ!$U$4:$U$364=P$96)*(事故データ!$V$4:$V$364=1))</f>
        <v>0</v>
      </c>
      <c r="R113" s="601" t="str">
        <f t="shared" si="36"/>
        <v>不明</v>
      </c>
      <c r="S113" s="431">
        <f ca="1">SUMPRODUCT((事故データ!$AO$4:$AO$364=R$96)*(事故データ!$AT$4:$AT$364=$R113)*(事故データ!$U$4:$U$364=S$96)*(事故データ!$V$4:$V$364=1))</f>
        <v>0</v>
      </c>
      <c r="T113" s="959">
        <f ca="1">SUMPRODUCT((事故データ!$AO$4:$AO$364=R$96)*(事故データ!$AT$4:$AT$364=$R113)*(事故データ!$AW$4:$AW$364=1)*(事故データ!$U$4:$U$364=S$96)*(事故データ!$V$4:$V$364=1))</f>
        <v>0</v>
      </c>
      <c r="AA113" s="962" t="s">
        <v>1437</v>
      </c>
      <c r="AB113" s="963"/>
      <c r="AC113" s="367">
        <f>SUMPRODUCT((事故データ!$AO$4:$AO$364=R$96)*(事故データ!$AT$4:$AT$364=$R113)*(事故データ!$AK$4:$AK$364=AC$94)*(事故データ!$V$4:$V$364=1))</f>
        <v>0</v>
      </c>
      <c r="AD113" s="858">
        <f>SUMPRODUCT((事故データ!$AO$4:$AO$364=R$96)*(事故データ!$AT$4:$AT$364=$R113)*(事故データ!$AK$4:$AK$364=AC$94)*(事故データ!$AW$4:$AW$364=1)*(事故データ!$V$4:$V$364=1))</f>
        <v>0</v>
      </c>
      <c r="AE113" s="298"/>
      <c r="AF113" s="298"/>
      <c r="AG113" s="298"/>
      <c r="AH113" s="298"/>
      <c r="AI113" s="298"/>
      <c r="AJ113" s="367">
        <f>SUMPRODUCT((事故データ!$AO$4:$AO$364=R$96)*(事故データ!$AT$4:$AT$364=$R113)*(事故データ!$AK$4:$AK$364=AJ$94)*(事故データ!$V$4:$V$364=1))</f>
        <v>0</v>
      </c>
      <c r="AK113" s="858">
        <f>SUMPRODUCT((事故データ!$AO$4:$AO$364=R$96)*(事故データ!$AT$4:$AT$364=$R113)*(事故データ!$AK$4:$AK$364=AJ$94)*(事故データ!$AW$4:$AW$364=1)*(事故データ!$V$4:$V$364=1))</f>
        <v>0</v>
      </c>
      <c r="AL113" s="298"/>
      <c r="AM113" s="298"/>
      <c r="AN113" s="298"/>
      <c r="AO113" s="298"/>
      <c r="AP113" s="298"/>
      <c r="AQ113" s="367">
        <f ca="1">SUMPRODUCT((事故データ!$AO$4:$AO$364=R$96)*(事故データ!$AT$4:$AT$364=$R113)*(事故データ!$U$4:$U$364=S$96)*(事故データ!$AK$4:$AK$364=AQ$94)*(事故データ!$V$4:$V$364=1))</f>
        <v>0</v>
      </c>
      <c r="AR113" s="858">
        <f ca="1">SUMPRODUCT((事故データ!$AO$4:$AO$364=R$96)*(事故データ!$AT$4:$AT$364=$R113)*(事故データ!$U$4:$U$364=S$96)*(事故データ!$AK$4:$AK$364=AQ$94)*(事故データ!$AW$4:$AW$364=1)*(事故データ!$V$4:$V$364=1))</f>
        <v>0</v>
      </c>
      <c r="AS113" s="298"/>
      <c r="AT113" s="298"/>
      <c r="AU113" s="298"/>
      <c r="AV113" s="298"/>
      <c r="AW113" s="298"/>
      <c r="AX113" s="367">
        <f ca="1">SUMPRODUCT((事故データ!$AO$4:$AO$364=R$96)*(事故データ!$AT$4:$AT$364=$R113)*(事故データ!$U$4:$U$364=S$96)*(事故データ!$AK$4:$AK$364=AX$94)*(事故データ!$V$4:$V$364=1))</f>
        <v>0</v>
      </c>
      <c r="AY113" s="858">
        <f ca="1">SUMPRODUCT((事故データ!$AO$4:$AO$364=R$96)*(事故データ!$AT$4:$AT$364=$R113)*(事故データ!$U$4:$U$364=S$96)*(事故データ!$AK$4:$AK$364=AX$94)*(事故データ!$AW$4:$AW$364=1)*(事故データ!$V$4:$V$364=1))</f>
        <v>0</v>
      </c>
      <c r="AZ113" s="298"/>
      <c r="BA113" s="298"/>
      <c r="BB113" s="298"/>
      <c r="BC113" s="298"/>
      <c r="BD113" s="298"/>
    </row>
    <row r="114" spans="1:56">
      <c r="B114" s="590">
        <v>17</v>
      </c>
      <c r="C114" s="769" t="str">
        <f>項目入力!X26</f>
        <v>料金所等通過時</v>
      </c>
      <c r="D114" s="770">
        <f t="shared" si="35"/>
        <v>0</v>
      </c>
      <c r="E114" s="771">
        <f>SUMPRODUCT((事故データ!$AO$4:$AO$364=$C114)*(事故データ!$U$4:$U$364=E$96)*(事故データ!$V$4:$V$364=1))</f>
        <v>0</v>
      </c>
      <c r="F114" s="772">
        <f>SUMPRODUCT((事故データ!$AO$4:$AO$364=$C114)*(事故データ!$U$4:$U$364=F$96)*(事故データ!$V$4:$V$364=1))</f>
        <v>0</v>
      </c>
      <c r="G114" s="772">
        <f>SUMPRODUCT((事故データ!$AO$4:$AO$364=$C114)*(事故データ!$U$4:$U$364=G$96)*(事故データ!$V$4:$V$364=1))</f>
        <v>0</v>
      </c>
      <c r="H114" s="772">
        <f>SUMPRODUCT((事故データ!$AO$4:$AO$364=$C114)*(事故データ!$U$4:$U$364=H$96)*(事故データ!$V$4:$V$364=1))</f>
        <v>0</v>
      </c>
      <c r="I114" s="772">
        <f>SUMPRODUCT((事故データ!$AO$4:$AO$364=$C114)*(事故データ!$U$4:$U$364=I$96)*(事故データ!$V$4:$V$364=1))</f>
        <v>0</v>
      </c>
      <c r="J114" s="772">
        <f>SUMPRODUCT((事故データ!$AO$4:$AO$364=$C114)*(事故データ!$U$4:$U$364=J$96)*(事故データ!$V$4:$V$364=1))</f>
        <v>0</v>
      </c>
      <c r="K114" s="772">
        <f>SUMPRODUCT((事故データ!$AO$4:$AO$364=$C114)*(事故データ!$U$4:$U$364=K$96)*(事故データ!$V$4:$V$364=1))</f>
        <v>0</v>
      </c>
      <c r="L114" s="772">
        <f>SUMPRODUCT((事故データ!$AO$4:$AO$364=$C114)*(事故データ!$U$4:$U$364=L$96)*(事故データ!$V$4:$V$364=1))</f>
        <v>0</v>
      </c>
      <c r="M114" s="772">
        <f>SUMPRODUCT((事故データ!$AO$4:$AO$364=$C114)*(事故データ!$U$4:$U$364=M$96)*(事故データ!$V$4:$V$364=1))</f>
        <v>0</v>
      </c>
      <c r="N114" s="772">
        <f>SUMPRODUCT((事故データ!$AO$4:$AO$364=$C114)*(事故データ!$U$4:$U$364=N$96)*(事故データ!$V$4:$V$364=1))</f>
        <v>0</v>
      </c>
      <c r="O114" s="772">
        <f>SUMPRODUCT((事故データ!$AO$4:$AO$364=$C114)*(事故データ!$U$4:$U$364=O$96)*(事故データ!$V$4:$V$364=1))</f>
        <v>0</v>
      </c>
      <c r="P114" s="773">
        <f>SUMPRODUCT((事故データ!$AO$4:$AO$364=$C114)*(事故データ!$U$4:$U$364=P$96)*(事故データ!$V$4:$V$364=1))</f>
        <v>0</v>
      </c>
    </row>
    <row r="115" spans="1:56">
      <c r="B115" s="590">
        <v>18</v>
      </c>
      <c r="C115" s="769" t="str">
        <f>項目入力!X27</f>
        <v>発進時＆措置等</v>
      </c>
      <c r="D115" s="770">
        <f t="shared" si="35"/>
        <v>3</v>
      </c>
      <c r="E115" s="771">
        <f>SUMPRODUCT((事故データ!$AO$4:$AO$364=$C115)*(事故データ!$U$4:$U$364=E$96)*(事故データ!$V$4:$V$364=1))</f>
        <v>0</v>
      </c>
      <c r="F115" s="772">
        <f>SUMPRODUCT((事故データ!$AO$4:$AO$364=$C115)*(事故データ!$U$4:$U$364=F$96)*(事故データ!$V$4:$V$364=1))</f>
        <v>2</v>
      </c>
      <c r="G115" s="772">
        <f>SUMPRODUCT((事故データ!$AO$4:$AO$364=$C115)*(事故データ!$U$4:$U$364=G$96)*(事故データ!$V$4:$V$364=1))</f>
        <v>0</v>
      </c>
      <c r="H115" s="772">
        <f>SUMPRODUCT((事故データ!$AO$4:$AO$364=$C115)*(事故データ!$U$4:$U$364=H$96)*(事故データ!$V$4:$V$364=1))</f>
        <v>1</v>
      </c>
      <c r="I115" s="772">
        <f>SUMPRODUCT((事故データ!$AO$4:$AO$364=$C115)*(事故データ!$U$4:$U$364=I$96)*(事故データ!$V$4:$V$364=1))</f>
        <v>0</v>
      </c>
      <c r="J115" s="772">
        <f>SUMPRODUCT((事故データ!$AO$4:$AO$364=$C115)*(事故データ!$U$4:$U$364=J$96)*(事故データ!$V$4:$V$364=1))</f>
        <v>0</v>
      </c>
      <c r="K115" s="772">
        <f>SUMPRODUCT((事故データ!$AO$4:$AO$364=$C115)*(事故データ!$U$4:$U$364=K$96)*(事故データ!$V$4:$V$364=1))</f>
        <v>0</v>
      </c>
      <c r="L115" s="772">
        <f>SUMPRODUCT((事故データ!$AO$4:$AO$364=$C115)*(事故データ!$U$4:$U$364=L$96)*(事故データ!$V$4:$V$364=1))</f>
        <v>0</v>
      </c>
      <c r="M115" s="772">
        <f>SUMPRODUCT((事故データ!$AO$4:$AO$364=$C115)*(事故データ!$U$4:$U$364=M$96)*(事故データ!$V$4:$V$364=1))</f>
        <v>0</v>
      </c>
      <c r="N115" s="772">
        <f>SUMPRODUCT((事故データ!$AO$4:$AO$364=$C115)*(事故データ!$U$4:$U$364=N$96)*(事故データ!$V$4:$V$364=1))</f>
        <v>0</v>
      </c>
      <c r="O115" s="772">
        <f>SUMPRODUCT((事故データ!$AO$4:$AO$364=$C115)*(事故データ!$U$4:$U$364=O$96)*(事故データ!$V$4:$V$364=1))</f>
        <v>0</v>
      </c>
      <c r="P115" s="773">
        <f>SUMPRODUCT((事故データ!$AO$4:$AO$364=$C115)*(事故データ!$U$4:$U$364=P$96)*(事故データ!$V$4:$V$364=1))</f>
        <v>0</v>
      </c>
    </row>
    <row r="116" spans="1:56">
      <c r="B116" s="590">
        <v>19</v>
      </c>
      <c r="C116" s="769" t="str">
        <f>項目入力!X28</f>
        <v>停車時</v>
      </c>
      <c r="D116" s="770">
        <f t="shared" si="35"/>
        <v>1</v>
      </c>
      <c r="E116" s="771">
        <f>SUMPRODUCT((事故データ!$AO$4:$AO$364=$C116)*(事故データ!$U$4:$U$364=E$96)*(事故データ!$V$4:$V$364=1))</f>
        <v>0</v>
      </c>
      <c r="F116" s="772">
        <f>SUMPRODUCT((事故データ!$AO$4:$AO$364=$C116)*(事故データ!$U$4:$U$364=F$96)*(事故データ!$V$4:$V$364=1))</f>
        <v>0</v>
      </c>
      <c r="G116" s="772">
        <f>SUMPRODUCT((事故データ!$AO$4:$AO$364=$C116)*(事故データ!$U$4:$U$364=G$96)*(事故データ!$V$4:$V$364=1))</f>
        <v>0</v>
      </c>
      <c r="H116" s="772">
        <f>SUMPRODUCT((事故データ!$AO$4:$AO$364=$C116)*(事故データ!$U$4:$U$364=H$96)*(事故データ!$V$4:$V$364=1))</f>
        <v>0</v>
      </c>
      <c r="I116" s="772">
        <f>SUMPRODUCT((事故データ!$AO$4:$AO$364=$C116)*(事故データ!$U$4:$U$364=I$96)*(事故データ!$V$4:$V$364=1))</f>
        <v>0</v>
      </c>
      <c r="J116" s="772">
        <f>SUMPRODUCT((事故データ!$AO$4:$AO$364=$C116)*(事故データ!$U$4:$U$364=J$96)*(事故データ!$V$4:$V$364=1))</f>
        <v>0</v>
      </c>
      <c r="K116" s="772">
        <f>SUMPRODUCT((事故データ!$AO$4:$AO$364=$C116)*(事故データ!$U$4:$U$364=K$96)*(事故データ!$V$4:$V$364=1))</f>
        <v>0</v>
      </c>
      <c r="L116" s="772">
        <f>SUMPRODUCT((事故データ!$AO$4:$AO$364=$C116)*(事故データ!$U$4:$U$364=L$96)*(事故データ!$V$4:$V$364=1))</f>
        <v>0</v>
      </c>
      <c r="M116" s="772">
        <f>SUMPRODUCT((事故データ!$AO$4:$AO$364=$C116)*(事故データ!$U$4:$U$364=M$96)*(事故データ!$V$4:$V$364=1))</f>
        <v>1</v>
      </c>
      <c r="N116" s="772">
        <f>SUMPRODUCT((事故データ!$AO$4:$AO$364=$C116)*(事故データ!$U$4:$U$364=N$96)*(事故データ!$V$4:$V$364=1))</f>
        <v>0</v>
      </c>
      <c r="O116" s="772">
        <f>SUMPRODUCT((事故データ!$AO$4:$AO$364=$C116)*(事故データ!$U$4:$U$364=O$96)*(事故データ!$V$4:$V$364=1))</f>
        <v>0</v>
      </c>
      <c r="P116" s="773">
        <f>SUMPRODUCT((事故データ!$AO$4:$AO$364=$C116)*(事故データ!$U$4:$U$364=P$96)*(事故データ!$V$4:$V$364=1))</f>
        <v>0</v>
      </c>
    </row>
    <row r="117" spans="1:56">
      <c r="B117" s="590">
        <v>20</v>
      </c>
      <c r="C117" s="769" t="str">
        <f>項目入力!X29</f>
        <v>ドア・扉開閉時</v>
      </c>
      <c r="D117" s="770">
        <f t="shared" si="35"/>
        <v>0</v>
      </c>
      <c r="E117" s="771">
        <f>SUMPRODUCT((事故データ!$AO$4:$AO$364=$C117)*(事故データ!$U$4:$U$364=E$96)*(事故データ!$V$4:$V$364=1))</f>
        <v>0</v>
      </c>
      <c r="F117" s="772">
        <f>SUMPRODUCT((事故データ!$AO$4:$AO$364=$C117)*(事故データ!$U$4:$U$364=F$96)*(事故データ!$V$4:$V$364=1))</f>
        <v>0</v>
      </c>
      <c r="G117" s="772">
        <f>SUMPRODUCT((事故データ!$AO$4:$AO$364=$C117)*(事故データ!$U$4:$U$364=G$96)*(事故データ!$V$4:$V$364=1))</f>
        <v>0</v>
      </c>
      <c r="H117" s="772">
        <f>SUMPRODUCT((事故データ!$AO$4:$AO$364=$C117)*(事故データ!$U$4:$U$364=H$96)*(事故データ!$V$4:$V$364=1))</f>
        <v>0</v>
      </c>
      <c r="I117" s="772">
        <f>SUMPRODUCT((事故データ!$AO$4:$AO$364=$C117)*(事故データ!$U$4:$U$364=I$96)*(事故データ!$V$4:$V$364=1))</f>
        <v>0</v>
      </c>
      <c r="J117" s="772">
        <f>SUMPRODUCT((事故データ!$AO$4:$AO$364=$C117)*(事故データ!$U$4:$U$364=J$96)*(事故データ!$V$4:$V$364=1))</f>
        <v>0</v>
      </c>
      <c r="K117" s="772">
        <f>SUMPRODUCT((事故データ!$AO$4:$AO$364=$C117)*(事故データ!$U$4:$U$364=K$96)*(事故データ!$V$4:$V$364=1))</f>
        <v>0</v>
      </c>
      <c r="L117" s="772">
        <f>SUMPRODUCT((事故データ!$AO$4:$AO$364=$C117)*(事故データ!$U$4:$U$364=L$96)*(事故データ!$V$4:$V$364=1))</f>
        <v>0</v>
      </c>
      <c r="M117" s="772">
        <f>SUMPRODUCT((事故データ!$AO$4:$AO$364=$C117)*(事故データ!$U$4:$U$364=M$96)*(事故データ!$V$4:$V$364=1))</f>
        <v>0</v>
      </c>
      <c r="N117" s="772">
        <f>SUMPRODUCT((事故データ!$AO$4:$AO$364=$C117)*(事故データ!$U$4:$U$364=N$96)*(事故データ!$V$4:$V$364=1))</f>
        <v>0</v>
      </c>
      <c r="O117" s="772">
        <f>SUMPRODUCT((事故データ!$AO$4:$AO$364=$C117)*(事故データ!$U$4:$U$364=O$96)*(事故データ!$V$4:$V$364=1))</f>
        <v>0</v>
      </c>
      <c r="P117" s="773">
        <f>SUMPRODUCT((事故データ!$AO$4:$AO$364=$C117)*(事故データ!$U$4:$U$364=P$96)*(事故データ!$V$4:$V$364=1))</f>
        <v>0</v>
      </c>
    </row>
    <row r="118" spans="1:56">
      <c r="B118" s="590">
        <v>21</v>
      </c>
      <c r="C118" s="769" t="str">
        <f>項目入力!X30</f>
        <v>駐停車時措置</v>
      </c>
      <c r="D118" s="770">
        <f t="shared" si="35"/>
        <v>1</v>
      </c>
      <c r="E118" s="771">
        <f>SUMPRODUCT((事故データ!$AO$4:$AO$364=$C118)*(事故データ!$U$4:$U$364=E$96)*(事故データ!$V$4:$V$364=1))</f>
        <v>0</v>
      </c>
      <c r="F118" s="772">
        <f>SUMPRODUCT((事故データ!$AO$4:$AO$364=$C118)*(事故データ!$U$4:$U$364=F$96)*(事故データ!$V$4:$V$364=1))</f>
        <v>1</v>
      </c>
      <c r="G118" s="772">
        <f>SUMPRODUCT((事故データ!$AO$4:$AO$364=$C118)*(事故データ!$U$4:$U$364=G$96)*(事故データ!$V$4:$V$364=1))</f>
        <v>0</v>
      </c>
      <c r="H118" s="772">
        <f>SUMPRODUCT((事故データ!$AO$4:$AO$364=$C118)*(事故データ!$U$4:$U$364=H$96)*(事故データ!$V$4:$V$364=1))</f>
        <v>0</v>
      </c>
      <c r="I118" s="772">
        <f>SUMPRODUCT((事故データ!$AO$4:$AO$364=$C118)*(事故データ!$U$4:$U$364=I$96)*(事故データ!$V$4:$V$364=1))</f>
        <v>0</v>
      </c>
      <c r="J118" s="772">
        <f>SUMPRODUCT((事故データ!$AO$4:$AO$364=$C118)*(事故データ!$U$4:$U$364=J$96)*(事故データ!$V$4:$V$364=1))</f>
        <v>0</v>
      </c>
      <c r="K118" s="772">
        <f>SUMPRODUCT((事故データ!$AO$4:$AO$364=$C118)*(事故データ!$U$4:$U$364=K$96)*(事故データ!$V$4:$V$364=1))</f>
        <v>0</v>
      </c>
      <c r="L118" s="772">
        <f>SUMPRODUCT((事故データ!$AO$4:$AO$364=$C118)*(事故データ!$U$4:$U$364=L$96)*(事故データ!$V$4:$V$364=1))</f>
        <v>0</v>
      </c>
      <c r="M118" s="772">
        <f>SUMPRODUCT((事故データ!$AO$4:$AO$364=$C118)*(事故データ!$U$4:$U$364=M$96)*(事故データ!$V$4:$V$364=1))</f>
        <v>0</v>
      </c>
      <c r="N118" s="772">
        <f>SUMPRODUCT((事故データ!$AO$4:$AO$364=$C118)*(事故データ!$U$4:$U$364=N$96)*(事故データ!$V$4:$V$364=1))</f>
        <v>0</v>
      </c>
      <c r="O118" s="772">
        <f>SUMPRODUCT((事故データ!$AO$4:$AO$364=$C118)*(事故データ!$U$4:$U$364=O$96)*(事故データ!$V$4:$V$364=1))</f>
        <v>0</v>
      </c>
      <c r="P118" s="773">
        <f>SUMPRODUCT((事故データ!$AO$4:$AO$364=$C118)*(事故データ!$U$4:$U$364=P$96)*(事故データ!$V$4:$V$364=1))</f>
        <v>0</v>
      </c>
    </row>
    <row r="119" spans="1:56">
      <c r="B119" s="590">
        <v>22</v>
      </c>
      <c r="C119" s="769" t="str">
        <f>項目入力!X31</f>
        <v>車内事故</v>
      </c>
      <c r="D119" s="770">
        <f t="shared" si="35"/>
        <v>0</v>
      </c>
      <c r="E119" s="771">
        <f>SUMPRODUCT((事故データ!$AO$4:$AO$364=$C119)*(事故データ!$U$4:$U$364=E$96)*(事故データ!$V$4:$V$364=1))</f>
        <v>0</v>
      </c>
      <c r="F119" s="772">
        <f>SUMPRODUCT((事故データ!$AO$4:$AO$364=$C119)*(事故データ!$U$4:$U$364=F$96)*(事故データ!$V$4:$V$364=1))</f>
        <v>0</v>
      </c>
      <c r="G119" s="772">
        <f>SUMPRODUCT((事故データ!$AO$4:$AO$364=$C119)*(事故データ!$U$4:$U$364=G$96)*(事故データ!$V$4:$V$364=1))</f>
        <v>0</v>
      </c>
      <c r="H119" s="772">
        <f>SUMPRODUCT((事故データ!$AO$4:$AO$364=$C119)*(事故データ!$U$4:$U$364=H$96)*(事故データ!$V$4:$V$364=1))</f>
        <v>0</v>
      </c>
      <c r="I119" s="772">
        <f>SUMPRODUCT((事故データ!$AO$4:$AO$364=$C119)*(事故データ!$U$4:$U$364=I$96)*(事故データ!$V$4:$V$364=1))</f>
        <v>0</v>
      </c>
      <c r="J119" s="772">
        <f>SUMPRODUCT((事故データ!$AO$4:$AO$364=$C119)*(事故データ!$U$4:$U$364=J$96)*(事故データ!$V$4:$V$364=1))</f>
        <v>0</v>
      </c>
      <c r="K119" s="772">
        <f>SUMPRODUCT((事故データ!$AO$4:$AO$364=$C119)*(事故データ!$U$4:$U$364=K$96)*(事故データ!$V$4:$V$364=1))</f>
        <v>0</v>
      </c>
      <c r="L119" s="772">
        <f>SUMPRODUCT((事故データ!$AO$4:$AO$364=$C119)*(事故データ!$U$4:$U$364=L$96)*(事故データ!$V$4:$V$364=1))</f>
        <v>0</v>
      </c>
      <c r="M119" s="772">
        <f>SUMPRODUCT((事故データ!$AO$4:$AO$364=$C119)*(事故データ!$U$4:$U$364=M$96)*(事故データ!$V$4:$V$364=1))</f>
        <v>0</v>
      </c>
      <c r="N119" s="772">
        <f>SUMPRODUCT((事故データ!$AO$4:$AO$364=$C119)*(事故データ!$U$4:$U$364=N$96)*(事故データ!$V$4:$V$364=1))</f>
        <v>0</v>
      </c>
      <c r="O119" s="772">
        <f>SUMPRODUCT((事故データ!$AO$4:$AO$364=$C119)*(事故データ!$U$4:$U$364=O$96)*(事故データ!$V$4:$V$364=1))</f>
        <v>0</v>
      </c>
      <c r="P119" s="773">
        <f>SUMPRODUCT((事故データ!$AO$4:$AO$364=$C119)*(事故データ!$U$4:$U$364=P$96)*(事故データ!$V$4:$V$364=1))</f>
        <v>0</v>
      </c>
    </row>
    <row r="120" spans="1:56">
      <c r="B120" s="590">
        <v>23</v>
      </c>
      <c r="C120" s="769" t="str">
        <f>項目入力!X32</f>
        <v>荷積降時等事故</v>
      </c>
      <c r="D120" s="770">
        <f t="shared" si="35"/>
        <v>0</v>
      </c>
      <c r="E120" s="771">
        <f>SUMPRODUCT((事故データ!$AO$4:$AO$364=$C120)*(事故データ!$U$4:$U$364=E$96)*(事故データ!$V$4:$V$364=1))</f>
        <v>0</v>
      </c>
      <c r="F120" s="772">
        <f>SUMPRODUCT((事故データ!$AO$4:$AO$364=$C120)*(事故データ!$U$4:$U$364=F$96)*(事故データ!$V$4:$V$364=1))</f>
        <v>0</v>
      </c>
      <c r="G120" s="772">
        <f>SUMPRODUCT((事故データ!$AO$4:$AO$364=$C120)*(事故データ!$U$4:$U$364=G$96)*(事故データ!$V$4:$V$364=1))</f>
        <v>0</v>
      </c>
      <c r="H120" s="772">
        <f>SUMPRODUCT((事故データ!$AO$4:$AO$364=$C120)*(事故データ!$U$4:$U$364=H$96)*(事故データ!$V$4:$V$364=1))</f>
        <v>0</v>
      </c>
      <c r="I120" s="772">
        <f>SUMPRODUCT((事故データ!$AO$4:$AO$364=$C120)*(事故データ!$U$4:$U$364=I$96)*(事故データ!$V$4:$V$364=1))</f>
        <v>0</v>
      </c>
      <c r="J120" s="772">
        <f>SUMPRODUCT((事故データ!$AO$4:$AO$364=$C120)*(事故データ!$U$4:$U$364=J$96)*(事故データ!$V$4:$V$364=1))</f>
        <v>0</v>
      </c>
      <c r="K120" s="772">
        <f>SUMPRODUCT((事故データ!$AO$4:$AO$364=$C120)*(事故データ!$U$4:$U$364=K$96)*(事故データ!$V$4:$V$364=1))</f>
        <v>0</v>
      </c>
      <c r="L120" s="772">
        <f>SUMPRODUCT((事故データ!$AO$4:$AO$364=$C120)*(事故データ!$U$4:$U$364=L$96)*(事故データ!$V$4:$V$364=1))</f>
        <v>0</v>
      </c>
      <c r="M120" s="772">
        <f>SUMPRODUCT((事故データ!$AO$4:$AO$364=$C120)*(事故データ!$U$4:$U$364=M$96)*(事故データ!$V$4:$V$364=1))</f>
        <v>0</v>
      </c>
      <c r="N120" s="772">
        <f>SUMPRODUCT((事故データ!$AO$4:$AO$364=$C120)*(事故データ!$U$4:$U$364=N$96)*(事故データ!$V$4:$V$364=1))</f>
        <v>0</v>
      </c>
      <c r="O120" s="772">
        <f>SUMPRODUCT((事故データ!$AO$4:$AO$364=$C120)*(事故データ!$U$4:$U$364=O$96)*(事故データ!$V$4:$V$364=1))</f>
        <v>0</v>
      </c>
      <c r="P120" s="773">
        <f>SUMPRODUCT((事故データ!$AO$4:$AO$364=$C120)*(事故データ!$U$4:$U$364=P$96)*(事故データ!$V$4:$V$364=1))</f>
        <v>0</v>
      </c>
    </row>
    <row r="121" spans="1:56">
      <c r="B121" s="590">
        <v>24</v>
      </c>
      <c r="C121" s="769" t="str">
        <f>項目入力!X33</f>
        <v>落下・飛散等事故</v>
      </c>
      <c r="D121" s="770">
        <f t="shared" si="35"/>
        <v>0</v>
      </c>
      <c r="E121" s="771">
        <f>SUMPRODUCT((事故データ!$AO$4:$AO$364=$C121)*(事故データ!$U$4:$U$364=E$96)*(事故データ!$V$4:$V$364=1))</f>
        <v>0</v>
      </c>
      <c r="F121" s="772">
        <f>SUMPRODUCT((事故データ!$AO$4:$AO$364=$C121)*(事故データ!$U$4:$U$364=F$96)*(事故データ!$V$4:$V$364=1))</f>
        <v>0</v>
      </c>
      <c r="G121" s="772">
        <f>SUMPRODUCT((事故データ!$AO$4:$AO$364=$C121)*(事故データ!$U$4:$U$364=G$96)*(事故データ!$V$4:$V$364=1))</f>
        <v>0</v>
      </c>
      <c r="H121" s="772">
        <f>SUMPRODUCT((事故データ!$AO$4:$AO$364=$C121)*(事故データ!$U$4:$U$364=H$96)*(事故データ!$V$4:$V$364=1))</f>
        <v>0</v>
      </c>
      <c r="I121" s="772">
        <f>SUMPRODUCT((事故データ!$AO$4:$AO$364=$C121)*(事故データ!$U$4:$U$364=I$96)*(事故データ!$V$4:$V$364=1))</f>
        <v>0</v>
      </c>
      <c r="J121" s="772">
        <f>SUMPRODUCT((事故データ!$AO$4:$AO$364=$C121)*(事故データ!$U$4:$U$364=J$96)*(事故データ!$V$4:$V$364=1))</f>
        <v>0</v>
      </c>
      <c r="K121" s="772">
        <f>SUMPRODUCT((事故データ!$AO$4:$AO$364=$C121)*(事故データ!$U$4:$U$364=K$96)*(事故データ!$V$4:$V$364=1))</f>
        <v>0</v>
      </c>
      <c r="L121" s="772">
        <f>SUMPRODUCT((事故データ!$AO$4:$AO$364=$C121)*(事故データ!$U$4:$U$364=L$96)*(事故データ!$V$4:$V$364=1))</f>
        <v>0</v>
      </c>
      <c r="M121" s="772">
        <f>SUMPRODUCT((事故データ!$AO$4:$AO$364=$C121)*(事故データ!$U$4:$U$364=M$96)*(事故データ!$V$4:$V$364=1))</f>
        <v>0</v>
      </c>
      <c r="N121" s="772">
        <f>SUMPRODUCT((事故データ!$AO$4:$AO$364=$C121)*(事故データ!$U$4:$U$364=N$96)*(事故データ!$V$4:$V$364=1))</f>
        <v>0</v>
      </c>
      <c r="O121" s="772">
        <f>SUMPRODUCT((事故データ!$AO$4:$AO$364=$C121)*(事故データ!$U$4:$U$364=O$96)*(事故データ!$V$4:$V$364=1))</f>
        <v>0</v>
      </c>
      <c r="P121" s="773">
        <f>SUMPRODUCT((事故データ!$AO$4:$AO$364=$C121)*(事故データ!$U$4:$U$364=P$96)*(事故データ!$V$4:$V$364=1))</f>
        <v>0</v>
      </c>
    </row>
    <row r="122" spans="1:56">
      <c r="B122" s="590">
        <v>25</v>
      </c>
      <c r="C122" s="778" t="str">
        <f>項目入力!X34</f>
        <v>その他・不明</v>
      </c>
      <c r="D122" s="779">
        <f t="shared" si="35"/>
        <v>0</v>
      </c>
      <c r="E122" s="780">
        <f>SUMPRODUCT((事故データ!$AO$4:$AO$364=$C122)*(事故データ!$U$4:$U$364=E$96)*(事故データ!$V$4:$V$364=1))</f>
        <v>0</v>
      </c>
      <c r="F122" s="781">
        <f>SUMPRODUCT((事故データ!$AO$4:$AO$364=$C122)*(事故データ!$U$4:$U$364=F$96)*(事故データ!$V$4:$V$364=1))</f>
        <v>0</v>
      </c>
      <c r="G122" s="781">
        <f>SUMPRODUCT((事故データ!$AO$4:$AO$364=$C122)*(事故データ!$U$4:$U$364=G$96)*(事故データ!$V$4:$V$364=1))</f>
        <v>0</v>
      </c>
      <c r="H122" s="781">
        <f>SUMPRODUCT((事故データ!$AO$4:$AO$364=$C122)*(事故データ!$U$4:$U$364=H$96)*(事故データ!$V$4:$V$364=1))</f>
        <v>0</v>
      </c>
      <c r="I122" s="781">
        <f>SUMPRODUCT((事故データ!$AO$4:$AO$364=$C122)*(事故データ!$U$4:$U$364=I$96)*(事故データ!$V$4:$V$364=1))</f>
        <v>0</v>
      </c>
      <c r="J122" s="781">
        <f>SUMPRODUCT((事故データ!$AO$4:$AO$364=$C122)*(事故データ!$U$4:$U$364=J$96)*(事故データ!$V$4:$V$364=1))</f>
        <v>0</v>
      </c>
      <c r="K122" s="781">
        <f>SUMPRODUCT((事故データ!$AO$4:$AO$364=$C122)*(事故データ!$U$4:$U$364=K$96)*(事故データ!$V$4:$V$364=1))</f>
        <v>0</v>
      </c>
      <c r="L122" s="781">
        <f>SUMPRODUCT((事故データ!$AO$4:$AO$364=$C122)*(事故データ!$U$4:$U$364=L$96)*(事故データ!$V$4:$V$364=1))</f>
        <v>0</v>
      </c>
      <c r="M122" s="781">
        <f>SUMPRODUCT((事故データ!$AO$4:$AO$364=$C122)*(事故データ!$U$4:$U$364=M$96)*(事故データ!$V$4:$V$364=1))</f>
        <v>0</v>
      </c>
      <c r="N122" s="781">
        <f>SUMPRODUCT((事故データ!$AO$4:$AO$364=$C122)*(事故データ!$U$4:$U$364=N$96)*(事故データ!$V$4:$V$364=1))</f>
        <v>0</v>
      </c>
      <c r="O122" s="781">
        <f>SUMPRODUCT((事故データ!$AO$4:$AO$364=$C122)*(事故データ!$U$4:$U$364=O$96)*(事故データ!$V$4:$V$364=1))</f>
        <v>0</v>
      </c>
      <c r="P122" s="782">
        <f>SUMPRODUCT((事故データ!$AO$4:$AO$364=$C122)*(事故データ!$U$4:$U$364=P$96)*(事故データ!$V$4:$V$364=1))</f>
        <v>0</v>
      </c>
    </row>
    <row r="123" spans="1:56">
      <c r="A123" s="325" t="s">
        <v>372</v>
      </c>
    </row>
    <row r="125" spans="1:56">
      <c r="B125" s="400"/>
      <c r="C125" s="753"/>
    </row>
    <row r="126" spans="1:56">
      <c r="B126" s="1130">
        <v>5</v>
      </c>
    </row>
    <row r="127" spans="1:56" ht="22.7" customHeight="1">
      <c r="B127" s="400" t="s">
        <v>1186</v>
      </c>
      <c r="C127" s="503">
        <v>19</v>
      </c>
      <c r="D127" s="298" t="s">
        <v>345</v>
      </c>
      <c r="E127" s="298"/>
      <c r="F127" s="298"/>
      <c r="G127" s="298"/>
      <c r="H127" s="298"/>
      <c r="I127" s="298"/>
      <c r="J127" s="298"/>
      <c r="K127" s="298"/>
      <c r="L127" s="298"/>
      <c r="M127" s="298"/>
      <c r="N127" s="298"/>
      <c r="O127" s="298"/>
      <c r="P127" s="298"/>
      <c r="Q127" s="298"/>
      <c r="R127" s="503">
        <f>C127</f>
        <v>19</v>
      </c>
      <c r="S127" s="298" t="s">
        <v>346</v>
      </c>
      <c r="T127" s="298"/>
      <c r="U127" s="298"/>
      <c r="V127" s="298"/>
      <c r="W127" s="298"/>
      <c r="X127" s="298"/>
      <c r="Y127" s="298"/>
      <c r="Z127" s="298"/>
      <c r="AA127" s="298"/>
      <c r="AB127" s="298"/>
      <c r="AC127" s="298"/>
      <c r="AD127" s="298"/>
    </row>
    <row r="128" spans="1:56" ht="61.15" customHeight="1">
      <c r="C128" s="546" t="s">
        <v>334</v>
      </c>
      <c r="D128" s="690" t="s">
        <v>324</v>
      </c>
      <c r="E128" s="313" t="str">
        <f t="shared" ref="E128:K128" si="37">E96</f>
        <v>1t</v>
      </c>
      <c r="F128" s="313" t="str">
        <f t="shared" si="37"/>
        <v>2t</v>
      </c>
      <c r="G128" s="313" t="str">
        <f t="shared" si="37"/>
        <v>3t</v>
      </c>
      <c r="H128" s="313" t="str">
        <f t="shared" si="37"/>
        <v>4t</v>
      </c>
      <c r="I128" s="313" t="str">
        <f t="shared" si="37"/>
        <v>5t</v>
      </c>
      <c r="J128" s="313" t="str">
        <f t="shared" si="37"/>
        <v>7t</v>
      </c>
      <c r="K128" s="313" t="str">
        <f t="shared" si="37"/>
        <v>8t</v>
      </c>
      <c r="L128" s="313" t="str">
        <f t="shared" ref="L128:P128" si="38">L96</f>
        <v>中型</v>
      </c>
      <c r="M128" s="313" t="str">
        <f t="shared" si="38"/>
        <v>大型</v>
      </c>
      <c r="N128" s="313" t="str">
        <f t="shared" si="38"/>
        <v>乗用車</v>
      </c>
      <c r="O128" s="313" t="str">
        <f t="shared" si="38"/>
        <v>軽自動車</v>
      </c>
      <c r="P128" s="314" t="str">
        <f t="shared" si="38"/>
        <v>その他</v>
      </c>
      <c r="Q128" s="298"/>
      <c r="R128" s="546" t="s">
        <v>334</v>
      </c>
      <c r="S128" s="754" t="s">
        <v>324</v>
      </c>
      <c r="T128" s="479" t="str">
        <f t="shared" ref="T128:Y128" si="39">T40</f>
        <v>1t</v>
      </c>
      <c r="U128" s="945" t="str">
        <f t="shared" si="39"/>
        <v>2t</v>
      </c>
      <c r="V128" s="945" t="str">
        <f t="shared" si="39"/>
        <v>3t</v>
      </c>
      <c r="W128" s="945" t="str">
        <f t="shared" si="39"/>
        <v>4t</v>
      </c>
      <c r="X128" s="945" t="str">
        <f t="shared" si="39"/>
        <v>5t</v>
      </c>
      <c r="Y128" s="945" t="str">
        <f t="shared" si="39"/>
        <v>7t</v>
      </c>
      <c r="Z128" s="945" t="str">
        <f t="shared" ref="Z128:AE128" si="40">Z40</f>
        <v>8t</v>
      </c>
      <c r="AA128" s="945" t="str">
        <f t="shared" si="40"/>
        <v>中型</v>
      </c>
      <c r="AB128" s="945" t="str">
        <f t="shared" si="40"/>
        <v>大型</v>
      </c>
      <c r="AC128" s="945" t="str">
        <f t="shared" si="40"/>
        <v>乗用車</v>
      </c>
      <c r="AD128" s="945" t="str">
        <f t="shared" si="40"/>
        <v>軽自動車</v>
      </c>
      <c r="AE128" s="946" t="str">
        <f t="shared" si="40"/>
        <v>その他</v>
      </c>
    </row>
    <row r="129" spans="3:31" ht="21.4" customHeight="1">
      <c r="C129" s="545" t="s">
        <v>326</v>
      </c>
      <c r="D129" s="711">
        <f>SUM(E129:P129)</f>
        <v>31</v>
      </c>
      <c r="E129" s="712">
        <f>SUMPRODUCT((事故データ!$O$4:$O$364=$C$127)*(事故データ!$U$4:$U$364=E$128))</f>
        <v>0</v>
      </c>
      <c r="F129" s="713">
        <f>SUMPRODUCT((事故データ!$O$4:$O$364=$C$127)*(事故データ!$U$4:$U$364=F$128))</f>
        <v>10</v>
      </c>
      <c r="G129" s="713">
        <f>SUMPRODUCT((事故データ!$O$4:$O$364=$C$127)*(事故データ!$U$4:$U$364=G$128))</f>
        <v>0</v>
      </c>
      <c r="H129" s="713">
        <f>SUMPRODUCT((事故データ!$O$4:$O$364=$C$127)*(事故データ!$U$4:$U$364=H$128))</f>
        <v>13</v>
      </c>
      <c r="I129" s="713">
        <f>SUMPRODUCT((事故データ!$O$4:$O$364=$C$127)*(事故データ!$U$4:$U$364=I$128))</f>
        <v>0</v>
      </c>
      <c r="J129" s="713">
        <f>SUMPRODUCT((事故データ!$O$4:$O$364=$C$127)*(事故データ!$U$4:$U$364=J$128))</f>
        <v>0</v>
      </c>
      <c r="K129" s="713">
        <f>SUMPRODUCT((事故データ!$O$4:$O$364=$C$127)*(事故データ!$U$4:$U$364=K$128))</f>
        <v>0</v>
      </c>
      <c r="L129" s="713">
        <f>SUMPRODUCT((事故データ!$O$4:$O$364=$C$127)*(事故データ!$U$4:$U$364=L$128))</f>
        <v>2</v>
      </c>
      <c r="M129" s="713">
        <f>SUMPRODUCT((事故データ!$O$4:$O$364=$C$127)*(事故データ!$U$4:$U$364=M$128))</f>
        <v>3</v>
      </c>
      <c r="N129" s="713">
        <f>SUMPRODUCT((事故データ!$O$4:$O$364=$C$127)*(事故データ!$U$4:$U$364=N$128))</f>
        <v>3</v>
      </c>
      <c r="O129" s="713">
        <f>SUMPRODUCT((事故データ!$O$4:$O$364=$C$127)*(事故データ!$U$4:$U$364=O$128))</f>
        <v>0</v>
      </c>
      <c r="P129" s="714">
        <f>SUMPRODUCT((事故データ!$O$4:$O$364=$C$127)*(事故データ!$U$4:$U$364=P$128))</f>
        <v>0</v>
      </c>
      <c r="Q129" s="298"/>
      <c r="R129" s="608" t="s">
        <v>326</v>
      </c>
      <c r="S129" s="756">
        <f>SUM(T129:AE129)</f>
        <v>31</v>
      </c>
      <c r="T129" s="716">
        <f>SUMPRODUCT((事故データ!$O$4:$O$364=$C$127)*(事故データ!$U$4:$U$364=T$128))</f>
        <v>0</v>
      </c>
      <c r="U129" s="717">
        <f>SUMPRODUCT((事故データ!$O$4:$O$364=$C$127)*(事故データ!$U$4:$U$364=U$128))</f>
        <v>10</v>
      </c>
      <c r="V129" s="718">
        <f>SUMPRODUCT((事故データ!$O$4:$O$364=$C$127)*(事故データ!$U$4:$U$364=V$128))</f>
        <v>0</v>
      </c>
      <c r="W129" s="718">
        <f>SUMPRODUCT((事故データ!$O$4:$O$364=$C$127)*(事故データ!$U$4:$U$364=W$128))</f>
        <v>13</v>
      </c>
      <c r="X129" s="718">
        <f>SUMPRODUCT((事故データ!$O$4:$O$364=$C$127)*(事故データ!$U$4:$U$364=X$128))</f>
        <v>0</v>
      </c>
      <c r="Y129" s="718">
        <f>SUMPRODUCT((事故データ!$O$4:$O$364=$C$127)*(事故データ!$U$4:$U$364=Y$128))</f>
        <v>0</v>
      </c>
      <c r="Z129" s="718">
        <f>SUMPRODUCT((事故データ!$O$4:$O$364=$C$127)*(事故データ!$U$4:$U$364=Z$128))</f>
        <v>0</v>
      </c>
      <c r="AA129" s="718">
        <f>SUMPRODUCT((事故データ!$O$4:$O$364=$C$127)*(事故データ!$U$4:$U$364=AA$128))</f>
        <v>2</v>
      </c>
      <c r="AB129" s="718">
        <f>SUMPRODUCT((事故データ!$O$4:$O$364=$C$127)*(事故データ!$U$4:$U$364=AB$128))</f>
        <v>3</v>
      </c>
      <c r="AC129" s="718">
        <f>SUMPRODUCT((事故データ!$O$4:$O$364=$C$127)*(事故データ!$U$4:$U$364=AC$128))</f>
        <v>3</v>
      </c>
      <c r="AD129" s="718">
        <f>SUMPRODUCT((事故データ!$O$4:$O$364=$C$127)*(事故データ!$U$4:$U$364=AD$128))</f>
        <v>0</v>
      </c>
      <c r="AE129" s="719">
        <f>SUMPRODUCT((事故データ!$O$4:$O$364=$C$127)*(事故データ!$U$4:$U$364=AE$128))</f>
        <v>0</v>
      </c>
    </row>
    <row r="130" spans="3:31">
      <c r="C130" s="339" t="s">
        <v>327</v>
      </c>
      <c r="D130" s="338">
        <f>SUM(D131:D151)</f>
        <v>31</v>
      </c>
      <c r="E130" s="390">
        <f>SUM(E131:E147)</f>
        <v>0</v>
      </c>
      <c r="F130" s="390">
        <f t="shared" ref="F130:H130" si="41">SUM(F131:F147)</f>
        <v>10</v>
      </c>
      <c r="G130" s="390">
        <f t="shared" si="41"/>
        <v>0</v>
      </c>
      <c r="H130" s="390">
        <f t="shared" si="41"/>
        <v>13</v>
      </c>
      <c r="I130" s="390">
        <f>SUM(I131:I147)</f>
        <v>0</v>
      </c>
      <c r="J130" s="390">
        <f>SUM(J131:J147)</f>
        <v>0</v>
      </c>
      <c r="K130" s="390">
        <f t="shared" ref="K130:P130" si="42">SUM(K131:K147)</f>
        <v>0</v>
      </c>
      <c r="L130" s="390">
        <f t="shared" si="42"/>
        <v>2</v>
      </c>
      <c r="M130" s="390">
        <f t="shared" si="42"/>
        <v>3</v>
      </c>
      <c r="N130" s="390">
        <f t="shared" si="42"/>
        <v>3</v>
      </c>
      <c r="O130" s="390">
        <f t="shared" si="42"/>
        <v>0</v>
      </c>
      <c r="P130" s="392">
        <f t="shared" si="42"/>
        <v>0</v>
      </c>
      <c r="Q130" s="298"/>
      <c r="R130" s="388" t="s">
        <v>310</v>
      </c>
      <c r="S130" s="338">
        <f>SUM(S131:S146)</f>
        <v>31</v>
      </c>
      <c r="T130" s="488">
        <f t="shared" ref="T130:AE130" si="43">SUM(T131:T146)</f>
        <v>0</v>
      </c>
      <c r="U130" s="391">
        <f t="shared" si="43"/>
        <v>10</v>
      </c>
      <c r="V130" s="694">
        <f t="shared" si="43"/>
        <v>0</v>
      </c>
      <c r="W130" s="694">
        <f t="shared" si="43"/>
        <v>13</v>
      </c>
      <c r="X130" s="694">
        <f t="shared" si="43"/>
        <v>0</v>
      </c>
      <c r="Y130" s="694">
        <f t="shared" si="43"/>
        <v>0</v>
      </c>
      <c r="Z130" s="694">
        <f t="shared" si="43"/>
        <v>0</v>
      </c>
      <c r="AA130" s="694">
        <f t="shared" si="43"/>
        <v>2</v>
      </c>
      <c r="AB130" s="694">
        <f t="shared" si="43"/>
        <v>3</v>
      </c>
      <c r="AC130" s="694">
        <f t="shared" si="43"/>
        <v>3</v>
      </c>
      <c r="AD130" s="694">
        <f t="shared" si="43"/>
        <v>0</v>
      </c>
      <c r="AE130" s="695">
        <f t="shared" si="43"/>
        <v>0</v>
      </c>
    </row>
    <row r="131" spans="3:31">
      <c r="C131" s="532" t="str">
        <f t="shared" ref="C131:C147" si="44">C43</f>
        <v>車</v>
      </c>
      <c r="D131" s="697">
        <f t="shared" ref="D131:D151" si="45">SUM(E131:P131)</f>
        <v>10</v>
      </c>
      <c r="E131" s="415">
        <f>SUMPRODUCT((事故データ!$O$4:$O$364=$C$127)*(事故データ!$V$4:$V$364=1)*(事故データ!$AU$4:$AU$364=$C131)*(事故データ!$U$4:$U$364=E$128))</f>
        <v>0</v>
      </c>
      <c r="F131" s="415">
        <f>SUMPRODUCT((事故データ!$O$4:$O$364=$C$127)*(事故データ!$V$4:$V$364=1)*(事故データ!$AU$4:$AU$364=$C131)*(事故データ!$U$4:$U$364=F$128))</f>
        <v>2</v>
      </c>
      <c r="G131" s="415">
        <f>SUMPRODUCT((事故データ!$O$4:$O$364=$C$127)*(事故データ!$V$4:$V$364=1)*(事故データ!$AU$4:$AU$364=$C131)*(事故データ!$U$4:$U$364=G$128))</f>
        <v>0</v>
      </c>
      <c r="H131" s="415">
        <f>SUMPRODUCT((事故データ!$O$4:$O$364=$C$127)*(事故データ!$V$4:$V$364=1)*(事故データ!$AU$4:$AU$364=$C131)*(事故データ!$U$4:$U$364=H$128))</f>
        <v>2</v>
      </c>
      <c r="I131" s="415">
        <f>SUMPRODUCT((事故データ!$O$4:$O$364=$C$127)*(事故データ!$V$4:$V$364=1)*(事故データ!$AU$4:$AU$364=$C131)*(事故データ!$U$4:$U$364=I$128))</f>
        <v>0</v>
      </c>
      <c r="J131" s="415">
        <f>SUMPRODUCT((事故データ!$O$4:$O$364=$C$127)*(事故データ!$V$4:$V$364=1)*(事故データ!$AU$4:$AU$364=$C131)*(事故データ!$U$4:$U$364=J$128))</f>
        <v>0</v>
      </c>
      <c r="K131" s="415">
        <f>SUMPRODUCT((事故データ!$O$4:$O$364=$C$127)*(事故データ!$V$4:$V$364=1)*(事故データ!$AU$4:$AU$364=$C131)*(事故データ!$U$4:$U$364=K$128))</f>
        <v>0</v>
      </c>
      <c r="L131" s="415">
        <f>SUMPRODUCT((事故データ!$O$4:$O$364=$C$127)*(事故データ!$V$4:$V$364=1)*(事故データ!$AU$4:$AU$364=$C131)*(事故データ!$U$4:$U$364=L$128))</f>
        <v>1</v>
      </c>
      <c r="M131" s="415">
        <f>SUMPRODUCT((事故データ!$O$4:$O$364=$C$127)*(事故データ!$V$4:$V$364=1)*(事故データ!$AU$4:$AU$364=$C131)*(事故データ!$U$4:$U$364=M$128))</f>
        <v>3</v>
      </c>
      <c r="N131" s="415">
        <f>SUMPRODUCT((事故データ!$O$4:$O$364=$C$127)*(事故データ!$V$4:$V$364=1)*(事故データ!$AU$4:$AU$364=$C131)*(事故データ!$U$4:$U$364=N$128))</f>
        <v>2</v>
      </c>
      <c r="O131" s="415">
        <f>SUMPRODUCT((事故データ!$O$4:$O$364=$C$127)*(事故データ!$V$4:$V$364=1)*(事故データ!$AU$4:$AU$364=$C131)*(事故データ!$U$4:$U$364=O$128))</f>
        <v>0</v>
      </c>
      <c r="P131" s="450">
        <f>SUMPRODUCT((事故データ!$O$4:$O$364=$C$127)*(事故データ!$V$4:$V$364=1)*(事故データ!$AU$4:$AU$364=$C131)*(事故データ!$U$4:$U$364=P$128))</f>
        <v>0</v>
      </c>
      <c r="Q131" s="298"/>
      <c r="R131" s="609" t="str">
        <f t="shared" ref="R131:R146" si="46">R13</f>
        <v>前部左角</v>
      </c>
      <c r="S131" s="413">
        <f t="shared" ref="S131:S146" si="47">SUM(T131:AE131)</f>
        <v>0</v>
      </c>
      <c r="T131" s="698">
        <f>SUMPRODUCT((事故データ!$O$4:$O$364=$C$127)*(事故データ!$AT$4:$AT$364=$R131)*(事故データ!$U$4:$U$364=T$128)*(事故データ!$V$4:$V$364=1))</f>
        <v>0</v>
      </c>
      <c r="U131" s="415">
        <f>SUMPRODUCT((事故データ!$O$4:$O$364=$C$127)*(事故データ!$AT$4:$AT$364=$R131)*(事故データ!$U$4:$U$364=U$128)*(事故データ!$V$4:$V$364=1))</f>
        <v>0</v>
      </c>
      <c r="V131" s="415">
        <f>SUMPRODUCT((事故データ!$O$4:$O$364=$C$127)*(事故データ!$AT$4:$AT$364=$R131)*(事故データ!$U$4:$U$364=V$128)*(事故データ!$V$4:$V$364=1))</f>
        <v>0</v>
      </c>
      <c r="W131" s="415">
        <f>SUMPRODUCT((事故データ!$O$4:$O$364=$C$127)*(事故データ!$AT$4:$AT$364=$R131)*(事故データ!$U$4:$U$364=W$128)*(事故データ!$V$4:$V$364=1))</f>
        <v>0</v>
      </c>
      <c r="X131" s="415">
        <f>SUMPRODUCT((事故データ!$O$4:$O$364=$C$127)*(事故データ!$AT$4:$AT$364=$R131)*(事故データ!$U$4:$U$364=X$128)*(事故データ!$V$4:$V$364=1))</f>
        <v>0</v>
      </c>
      <c r="Y131" s="415">
        <f>SUMPRODUCT((事故データ!$O$4:$O$364=$C$127)*(事故データ!$AT$4:$AT$364=$R131)*(事故データ!$U$4:$U$364=Y$128)*(事故データ!$V$4:$V$364=1))</f>
        <v>0</v>
      </c>
      <c r="Z131" s="415">
        <f>SUMPRODUCT((事故データ!$O$4:$O$364=$C$127)*(事故データ!$AT$4:$AT$364=$R131)*(事故データ!$U$4:$U$364=Z$128)*(事故データ!$V$4:$V$364=1))</f>
        <v>0</v>
      </c>
      <c r="AA131" s="415">
        <f>SUMPRODUCT((事故データ!$O$4:$O$364=$C$127)*(事故データ!$AT$4:$AT$364=$R131)*(事故データ!$U$4:$U$364=AA$128)*(事故データ!$V$4:$V$364=1))</f>
        <v>0</v>
      </c>
      <c r="AB131" s="415">
        <f>SUMPRODUCT((事故データ!$O$4:$O$364=$C$127)*(事故データ!$AT$4:$AT$364=$R131)*(事故データ!$U$4:$U$364=AB$128)*(事故データ!$V$4:$V$364=1))</f>
        <v>0</v>
      </c>
      <c r="AC131" s="415">
        <f>SUMPRODUCT((事故データ!$O$4:$O$364=$C$127)*(事故データ!$AT$4:$AT$364=$R131)*(事故データ!$U$4:$U$364=AC$128)*(事故データ!$V$4:$V$364=1))</f>
        <v>0</v>
      </c>
      <c r="AD131" s="415">
        <f>SUMPRODUCT((事故データ!$O$4:$O$364=$C$127)*(事故データ!$AT$4:$AT$364=$R131)*(事故データ!$U$4:$U$364=AD$128)*(事故データ!$V$4:$V$364=1))</f>
        <v>0</v>
      </c>
      <c r="AE131" s="450">
        <f>SUMPRODUCT((事故データ!$O$4:$O$364=$C$127)*(事故データ!$AT$4:$AT$364=$R131)*(事故データ!$U$4:$U$364=AE$128)*(事故データ!$V$4:$V$364=1))</f>
        <v>0</v>
      </c>
    </row>
    <row r="132" spans="3:31">
      <c r="C132" s="531" t="str">
        <f t="shared" si="44"/>
        <v>単車</v>
      </c>
      <c r="D132" s="699">
        <f t="shared" si="45"/>
        <v>0</v>
      </c>
      <c r="E132" s="358">
        <f>SUMPRODUCT((事故データ!$O$4:$O$364=$C$127)*(事故データ!$V$4:$V$364=1)*(事故データ!$AU$4:$AU$364=$C132)*(事故データ!$U$4:$U$364=E$128))</f>
        <v>0</v>
      </c>
      <c r="F132" s="358">
        <f>SUMPRODUCT((事故データ!$O$4:$O$364=$C$127)*(事故データ!$V$4:$V$364=1)*(事故データ!$AU$4:$AU$364=$C132)*(事故データ!$U$4:$U$364=F$128))</f>
        <v>0</v>
      </c>
      <c r="G132" s="358">
        <f>SUMPRODUCT((事故データ!$O$4:$O$364=$C$127)*(事故データ!$V$4:$V$364=1)*(事故データ!$AU$4:$AU$364=$C132)*(事故データ!$U$4:$U$364=G$128))</f>
        <v>0</v>
      </c>
      <c r="H132" s="358">
        <f>SUMPRODUCT((事故データ!$O$4:$O$364=$C$127)*(事故データ!$V$4:$V$364=1)*(事故データ!$AU$4:$AU$364=$C132)*(事故データ!$U$4:$U$364=H$128))</f>
        <v>0</v>
      </c>
      <c r="I132" s="358">
        <f>SUMPRODUCT((事故データ!$O$4:$O$364=$C$127)*(事故データ!$V$4:$V$364=1)*(事故データ!$AU$4:$AU$364=$C132)*(事故データ!$U$4:$U$364=I$128))</f>
        <v>0</v>
      </c>
      <c r="J132" s="358">
        <f>SUMPRODUCT((事故データ!$O$4:$O$364=$C$127)*(事故データ!$V$4:$V$364=1)*(事故データ!$AU$4:$AU$364=$C132)*(事故データ!$U$4:$U$364=J$128))</f>
        <v>0</v>
      </c>
      <c r="K132" s="358">
        <f>SUMPRODUCT((事故データ!$O$4:$O$364=$C$127)*(事故データ!$V$4:$V$364=1)*(事故データ!$AU$4:$AU$364=$C132)*(事故データ!$U$4:$U$364=K$128))</f>
        <v>0</v>
      </c>
      <c r="L132" s="358">
        <f>SUMPRODUCT((事故データ!$O$4:$O$364=$C$127)*(事故データ!$V$4:$V$364=1)*(事故データ!$AU$4:$AU$364=$C132)*(事故データ!$U$4:$U$364=L$128))</f>
        <v>0</v>
      </c>
      <c r="M132" s="358">
        <f>SUMPRODUCT((事故データ!$O$4:$O$364=$C$127)*(事故データ!$V$4:$V$364=1)*(事故データ!$AU$4:$AU$364=$C132)*(事故データ!$U$4:$U$364=M$128))</f>
        <v>0</v>
      </c>
      <c r="N132" s="358">
        <f>SUMPRODUCT((事故データ!$O$4:$O$364=$C$127)*(事故データ!$V$4:$V$364=1)*(事故データ!$AU$4:$AU$364=$C132)*(事故データ!$U$4:$U$364=N$128))</f>
        <v>0</v>
      </c>
      <c r="O132" s="358">
        <f>SUMPRODUCT((事故データ!$O$4:$O$364=$C$127)*(事故データ!$V$4:$V$364=1)*(事故データ!$AU$4:$AU$364=$C132)*(事故データ!$U$4:$U$364=O$128))</f>
        <v>0</v>
      </c>
      <c r="P132" s="442">
        <f>SUMPRODUCT((事故データ!$O$4:$O$364=$C$127)*(事故データ!$V$4:$V$364=1)*(事故データ!$AU$4:$AU$364=$C132)*(事故データ!$U$4:$U$364=P$128))</f>
        <v>0</v>
      </c>
      <c r="Q132" s="298"/>
      <c r="R132" s="594" t="str">
        <f t="shared" si="46"/>
        <v>前部</v>
      </c>
      <c r="S132" s="356">
        <f t="shared" si="47"/>
        <v>3</v>
      </c>
      <c r="T132" s="700">
        <f>SUMPRODUCT((事故データ!$O$4:$O$364=$C$127)*(事故データ!$AT$4:$AT$364=$R132)*(事故データ!$U$4:$U$364=T$128)*(事故データ!$V$4:$V$364=1))</f>
        <v>0</v>
      </c>
      <c r="U132" s="358">
        <f>SUMPRODUCT((事故データ!$O$4:$O$364=$C$127)*(事故データ!$AT$4:$AT$364=$R132)*(事故データ!$U$4:$U$364=U$128)*(事故データ!$V$4:$V$364=1))</f>
        <v>0</v>
      </c>
      <c r="V132" s="358">
        <f>SUMPRODUCT((事故データ!$O$4:$O$364=$C$127)*(事故データ!$AT$4:$AT$364=$R132)*(事故データ!$U$4:$U$364=V$128)*(事故データ!$V$4:$V$364=1))</f>
        <v>0</v>
      </c>
      <c r="W132" s="358">
        <f>SUMPRODUCT((事故データ!$O$4:$O$364=$C$127)*(事故データ!$AT$4:$AT$364=$R132)*(事故データ!$U$4:$U$364=W$128)*(事故データ!$V$4:$V$364=1))</f>
        <v>0</v>
      </c>
      <c r="X132" s="358">
        <f>SUMPRODUCT((事故データ!$O$4:$O$364=$C$127)*(事故データ!$AT$4:$AT$364=$R132)*(事故データ!$U$4:$U$364=X$128)*(事故データ!$V$4:$V$364=1))</f>
        <v>0</v>
      </c>
      <c r="Y132" s="358">
        <f>SUMPRODUCT((事故データ!$O$4:$O$364=$C$127)*(事故データ!$AT$4:$AT$364=$R132)*(事故データ!$U$4:$U$364=Y$128)*(事故データ!$V$4:$V$364=1))</f>
        <v>0</v>
      </c>
      <c r="Z132" s="358">
        <f>SUMPRODUCT((事故データ!$O$4:$O$364=$C$127)*(事故データ!$AT$4:$AT$364=$R132)*(事故データ!$U$4:$U$364=Z$128)*(事故データ!$V$4:$V$364=1))</f>
        <v>0</v>
      </c>
      <c r="AA132" s="358">
        <f>SUMPRODUCT((事故データ!$O$4:$O$364=$C$127)*(事故データ!$AT$4:$AT$364=$R132)*(事故データ!$U$4:$U$364=AA$128)*(事故データ!$V$4:$V$364=1))</f>
        <v>1</v>
      </c>
      <c r="AB132" s="358">
        <f>SUMPRODUCT((事故データ!$O$4:$O$364=$C$127)*(事故データ!$AT$4:$AT$364=$R132)*(事故データ!$U$4:$U$364=AB$128)*(事故データ!$V$4:$V$364=1))</f>
        <v>0</v>
      </c>
      <c r="AC132" s="358">
        <f>SUMPRODUCT((事故データ!$O$4:$O$364=$C$127)*(事故データ!$AT$4:$AT$364=$R132)*(事故データ!$U$4:$U$364=AC$128)*(事故データ!$V$4:$V$364=1))</f>
        <v>2</v>
      </c>
      <c r="AD132" s="358">
        <f>SUMPRODUCT((事故データ!$O$4:$O$364=$C$127)*(事故データ!$AT$4:$AT$364=$R132)*(事故データ!$U$4:$U$364=AD$128)*(事故データ!$V$4:$V$364=1))</f>
        <v>0</v>
      </c>
      <c r="AE132" s="442">
        <f>SUMPRODUCT((事故データ!$O$4:$O$364=$C$127)*(事故データ!$AT$4:$AT$364=$R132)*(事故データ!$U$4:$U$364=AE$128)*(事故データ!$V$4:$V$364=1))</f>
        <v>0</v>
      </c>
    </row>
    <row r="133" spans="3:31">
      <c r="C133" s="531" t="str">
        <f t="shared" si="44"/>
        <v>自転車</v>
      </c>
      <c r="D133" s="699">
        <f t="shared" si="45"/>
        <v>0</v>
      </c>
      <c r="E133" s="358">
        <f>SUMPRODUCT((事故データ!$O$4:$O$364=$C$127)*(事故データ!$V$4:$V$364=1)*(事故データ!$AU$4:$AU$364=$C133)*(事故データ!$U$4:$U$364=E$128))</f>
        <v>0</v>
      </c>
      <c r="F133" s="358">
        <f>SUMPRODUCT((事故データ!$O$4:$O$364=$C$127)*(事故データ!$V$4:$V$364=1)*(事故データ!$AU$4:$AU$364=$C133)*(事故データ!$U$4:$U$364=F$128))</f>
        <v>0</v>
      </c>
      <c r="G133" s="358">
        <f>SUMPRODUCT((事故データ!$O$4:$O$364=$C$127)*(事故データ!$V$4:$V$364=1)*(事故データ!$AU$4:$AU$364=$C133)*(事故データ!$U$4:$U$364=G$128))</f>
        <v>0</v>
      </c>
      <c r="H133" s="358">
        <f>SUMPRODUCT((事故データ!$O$4:$O$364=$C$127)*(事故データ!$V$4:$V$364=1)*(事故データ!$AU$4:$AU$364=$C133)*(事故データ!$U$4:$U$364=H$128))</f>
        <v>0</v>
      </c>
      <c r="I133" s="358">
        <f>SUMPRODUCT((事故データ!$O$4:$O$364=$C$127)*(事故データ!$V$4:$V$364=1)*(事故データ!$AU$4:$AU$364=$C133)*(事故データ!$U$4:$U$364=I$128))</f>
        <v>0</v>
      </c>
      <c r="J133" s="358">
        <f>SUMPRODUCT((事故データ!$O$4:$O$364=$C$127)*(事故データ!$V$4:$V$364=1)*(事故データ!$AU$4:$AU$364=$C133)*(事故データ!$U$4:$U$364=J$128))</f>
        <v>0</v>
      </c>
      <c r="K133" s="358">
        <f>SUMPRODUCT((事故データ!$O$4:$O$364=$C$127)*(事故データ!$V$4:$V$364=1)*(事故データ!$AU$4:$AU$364=$C133)*(事故データ!$U$4:$U$364=K$128))</f>
        <v>0</v>
      </c>
      <c r="L133" s="358">
        <f>SUMPRODUCT((事故データ!$O$4:$O$364=$C$127)*(事故データ!$V$4:$V$364=1)*(事故データ!$AU$4:$AU$364=$C133)*(事故データ!$U$4:$U$364=L$128))</f>
        <v>0</v>
      </c>
      <c r="M133" s="358">
        <f>SUMPRODUCT((事故データ!$O$4:$O$364=$C$127)*(事故データ!$V$4:$V$364=1)*(事故データ!$AU$4:$AU$364=$C133)*(事故データ!$U$4:$U$364=M$128))</f>
        <v>0</v>
      </c>
      <c r="N133" s="358">
        <f>SUMPRODUCT((事故データ!$O$4:$O$364=$C$127)*(事故データ!$V$4:$V$364=1)*(事故データ!$AU$4:$AU$364=$C133)*(事故データ!$U$4:$U$364=N$128))</f>
        <v>0</v>
      </c>
      <c r="O133" s="358">
        <f>SUMPRODUCT((事故データ!$O$4:$O$364=$C$127)*(事故データ!$V$4:$V$364=1)*(事故データ!$AU$4:$AU$364=$C133)*(事故データ!$U$4:$U$364=O$128))</f>
        <v>0</v>
      </c>
      <c r="P133" s="442">
        <f>SUMPRODUCT((事故データ!$O$4:$O$364=$C$127)*(事故データ!$V$4:$V$364=1)*(事故データ!$AU$4:$AU$364=$C133)*(事故データ!$U$4:$U$364=P$128))</f>
        <v>0</v>
      </c>
      <c r="Q133" s="298"/>
      <c r="R133" s="594" t="str">
        <f t="shared" si="46"/>
        <v>前部右角</v>
      </c>
      <c r="S133" s="356">
        <f t="shared" si="47"/>
        <v>2</v>
      </c>
      <c r="T133" s="700">
        <f>SUMPRODUCT((事故データ!$O$4:$O$364=$C$127)*(事故データ!$AT$4:$AT$364=$R133)*(事故データ!$U$4:$U$364=T$128)*(事故データ!$V$4:$V$364=1))</f>
        <v>0</v>
      </c>
      <c r="U133" s="358">
        <f>SUMPRODUCT((事故データ!$O$4:$O$364=$C$127)*(事故データ!$AT$4:$AT$364=$R133)*(事故データ!$U$4:$U$364=U$128)*(事故データ!$V$4:$V$364=1))</f>
        <v>0</v>
      </c>
      <c r="V133" s="358">
        <f>SUMPRODUCT((事故データ!$O$4:$O$364=$C$127)*(事故データ!$AT$4:$AT$364=$R133)*(事故データ!$U$4:$U$364=V$128)*(事故データ!$V$4:$V$364=1))</f>
        <v>0</v>
      </c>
      <c r="W133" s="358">
        <f>SUMPRODUCT((事故データ!$O$4:$O$364=$C$127)*(事故データ!$AT$4:$AT$364=$R133)*(事故データ!$U$4:$U$364=W$128)*(事故データ!$V$4:$V$364=1))</f>
        <v>2</v>
      </c>
      <c r="X133" s="358">
        <f>SUMPRODUCT((事故データ!$O$4:$O$364=$C$127)*(事故データ!$AT$4:$AT$364=$R133)*(事故データ!$U$4:$U$364=X$128)*(事故データ!$V$4:$V$364=1))</f>
        <v>0</v>
      </c>
      <c r="Y133" s="358">
        <f>SUMPRODUCT((事故データ!$O$4:$O$364=$C$127)*(事故データ!$AT$4:$AT$364=$R133)*(事故データ!$U$4:$U$364=Y$128)*(事故データ!$V$4:$V$364=1))</f>
        <v>0</v>
      </c>
      <c r="Z133" s="358">
        <f>SUMPRODUCT((事故データ!$O$4:$O$364=$C$127)*(事故データ!$AT$4:$AT$364=$R133)*(事故データ!$U$4:$U$364=Z$128)*(事故データ!$V$4:$V$364=1))</f>
        <v>0</v>
      </c>
      <c r="AA133" s="358">
        <f>SUMPRODUCT((事故データ!$O$4:$O$364=$C$127)*(事故データ!$AT$4:$AT$364=$R133)*(事故データ!$U$4:$U$364=AA$128)*(事故データ!$V$4:$V$364=1))</f>
        <v>0</v>
      </c>
      <c r="AB133" s="358">
        <f>SUMPRODUCT((事故データ!$O$4:$O$364=$C$127)*(事故データ!$AT$4:$AT$364=$R133)*(事故データ!$U$4:$U$364=AB$128)*(事故データ!$V$4:$V$364=1))</f>
        <v>0</v>
      </c>
      <c r="AC133" s="358">
        <f>SUMPRODUCT((事故データ!$O$4:$O$364=$C$127)*(事故データ!$AT$4:$AT$364=$R133)*(事故データ!$U$4:$U$364=AC$128)*(事故データ!$V$4:$V$364=1))</f>
        <v>0</v>
      </c>
      <c r="AD133" s="358">
        <f>SUMPRODUCT((事故データ!$O$4:$O$364=$C$127)*(事故データ!$AT$4:$AT$364=$R133)*(事故データ!$U$4:$U$364=AD$128)*(事故データ!$V$4:$V$364=1))</f>
        <v>0</v>
      </c>
      <c r="AE133" s="442">
        <f>SUMPRODUCT((事故データ!$O$4:$O$364=$C$127)*(事故データ!$AT$4:$AT$364=$R133)*(事故データ!$U$4:$U$364=AE$128)*(事故データ!$V$4:$V$364=1))</f>
        <v>0</v>
      </c>
    </row>
    <row r="134" spans="3:31">
      <c r="C134" s="531" t="str">
        <f t="shared" si="44"/>
        <v>歩行者</v>
      </c>
      <c r="D134" s="699">
        <f t="shared" si="45"/>
        <v>0</v>
      </c>
      <c r="E134" s="358">
        <f>SUMPRODUCT((事故データ!$O$4:$O$364=$C$127)*(事故データ!$V$4:$V$364=1)*(事故データ!$AU$4:$AU$364=$C134)*(事故データ!$U$4:$U$364=E$128))</f>
        <v>0</v>
      </c>
      <c r="F134" s="358">
        <f>SUMPRODUCT((事故データ!$O$4:$O$364=$C$127)*(事故データ!$V$4:$V$364=1)*(事故データ!$AU$4:$AU$364=$C134)*(事故データ!$U$4:$U$364=F$128))</f>
        <v>0</v>
      </c>
      <c r="G134" s="358">
        <f>SUMPRODUCT((事故データ!$O$4:$O$364=$C$127)*(事故データ!$V$4:$V$364=1)*(事故データ!$AU$4:$AU$364=$C134)*(事故データ!$U$4:$U$364=G$128))</f>
        <v>0</v>
      </c>
      <c r="H134" s="358">
        <f>SUMPRODUCT((事故データ!$O$4:$O$364=$C$127)*(事故データ!$V$4:$V$364=1)*(事故データ!$AU$4:$AU$364=$C134)*(事故データ!$U$4:$U$364=H$128))</f>
        <v>0</v>
      </c>
      <c r="I134" s="358">
        <f>SUMPRODUCT((事故データ!$O$4:$O$364=$C$127)*(事故データ!$V$4:$V$364=1)*(事故データ!$AU$4:$AU$364=$C134)*(事故データ!$U$4:$U$364=I$128))</f>
        <v>0</v>
      </c>
      <c r="J134" s="358">
        <f>SUMPRODUCT((事故データ!$O$4:$O$364=$C$127)*(事故データ!$V$4:$V$364=1)*(事故データ!$AU$4:$AU$364=$C134)*(事故データ!$U$4:$U$364=J$128))</f>
        <v>0</v>
      </c>
      <c r="K134" s="358">
        <f>SUMPRODUCT((事故データ!$O$4:$O$364=$C$127)*(事故データ!$V$4:$V$364=1)*(事故データ!$AU$4:$AU$364=$C134)*(事故データ!$U$4:$U$364=K$128))</f>
        <v>0</v>
      </c>
      <c r="L134" s="358">
        <f>SUMPRODUCT((事故データ!$O$4:$O$364=$C$127)*(事故データ!$V$4:$V$364=1)*(事故データ!$AU$4:$AU$364=$C134)*(事故データ!$U$4:$U$364=L$128))</f>
        <v>0</v>
      </c>
      <c r="M134" s="358">
        <f>SUMPRODUCT((事故データ!$O$4:$O$364=$C$127)*(事故データ!$V$4:$V$364=1)*(事故データ!$AU$4:$AU$364=$C134)*(事故データ!$U$4:$U$364=M$128))</f>
        <v>0</v>
      </c>
      <c r="N134" s="358">
        <f>SUMPRODUCT((事故データ!$O$4:$O$364=$C$127)*(事故データ!$V$4:$V$364=1)*(事故データ!$AU$4:$AU$364=$C134)*(事故データ!$U$4:$U$364=N$128))</f>
        <v>0</v>
      </c>
      <c r="O134" s="358">
        <f>SUMPRODUCT((事故データ!$O$4:$O$364=$C$127)*(事故データ!$V$4:$V$364=1)*(事故データ!$AU$4:$AU$364=$C134)*(事故データ!$U$4:$U$364=O$128))</f>
        <v>0</v>
      </c>
      <c r="P134" s="442">
        <f>SUMPRODUCT((事故データ!$O$4:$O$364=$C$127)*(事故データ!$V$4:$V$364=1)*(事故データ!$AU$4:$AU$364=$C134)*(事故データ!$U$4:$U$364=P$128))</f>
        <v>0</v>
      </c>
      <c r="Q134" s="298"/>
      <c r="R134" s="594" t="str">
        <f t="shared" si="46"/>
        <v>後部左角</v>
      </c>
      <c r="S134" s="356">
        <f t="shared" si="47"/>
        <v>4</v>
      </c>
      <c r="T134" s="700">
        <f>SUMPRODUCT((事故データ!$O$4:$O$364=$C$127)*(事故データ!$AT$4:$AT$364=$R134)*(事故データ!$U$4:$U$364=T$128)*(事故データ!$V$4:$V$364=1))</f>
        <v>0</v>
      </c>
      <c r="U134" s="358">
        <f>SUMPRODUCT((事故データ!$O$4:$O$364=$C$127)*(事故データ!$AT$4:$AT$364=$R134)*(事故データ!$U$4:$U$364=U$128)*(事故データ!$V$4:$V$364=1))</f>
        <v>0</v>
      </c>
      <c r="V134" s="358">
        <f>SUMPRODUCT((事故データ!$O$4:$O$364=$C$127)*(事故データ!$AT$4:$AT$364=$R134)*(事故データ!$U$4:$U$364=V$128)*(事故データ!$V$4:$V$364=1))</f>
        <v>0</v>
      </c>
      <c r="W134" s="358">
        <f>SUMPRODUCT((事故データ!$O$4:$O$364=$C$127)*(事故データ!$AT$4:$AT$364=$R134)*(事故データ!$U$4:$U$364=W$128)*(事故データ!$V$4:$V$364=1))</f>
        <v>2</v>
      </c>
      <c r="X134" s="358">
        <f>SUMPRODUCT((事故データ!$O$4:$O$364=$C$127)*(事故データ!$AT$4:$AT$364=$R134)*(事故データ!$U$4:$U$364=X$128)*(事故データ!$V$4:$V$364=1))</f>
        <v>0</v>
      </c>
      <c r="Y134" s="358">
        <f>SUMPRODUCT((事故データ!$O$4:$O$364=$C$127)*(事故データ!$AT$4:$AT$364=$R134)*(事故データ!$U$4:$U$364=Y$128)*(事故データ!$V$4:$V$364=1))</f>
        <v>0</v>
      </c>
      <c r="Z134" s="358">
        <f>SUMPRODUCT((事故データ!$O$4:$O$364=$C$127)*(事故データ!$AT$4:$AT$364=$R134)*(事故データ!$U$4:$U$364=Z$128)*(事故データ!$V$4:$V$364=1))</f>
        <v>0</v>
      </c>
      <c r="AA134" s="358">
        <f>SUMPRODUCT((事故データ!$O$4:$O$364=$C$127)*(事故データ!$AT$4:$AT$364=$R134)*(事故データ!$U$4:$U$364=AA$128)*(事故データ!$V$4:$V$364=1))</f>
        <v>0</v>
      </c>
      <c r="AB134" s="358">
        <f>SUMPRODUCT((事故データ!$O$4:$O$364=$C$127)*(事故データ!$AT$4:$AT$364=$R134)*(事故データ!$U$4:$U$364=AB$128)*(事故データ!$V$4:$V$364=1))</f>
        <v>1</v>
      </c>
      <c r="AC134" s="358">
        <f>SUMPRODUCT((事故データ!$O$4:$O$364=$C$127)*(事故データ!$AT$4:$AT$364=$R134)*(事故データ!$U$4:$U$364=AC$128)*(事故データ!$V$4:$V$364=1))</f>
        <v>1</v>
      </c>
      <c r="AD134" s="358">
        <f>SUMPRODUCT((事故データ!$O$4:$O$364=$C$127)*(事故データ!$AT$4:$AT$364=$R134)*(事故データ!$U$4:$U$364=AD$128)*(事故データ!$V$4:$V$364=1))</f>
        <v>0</v>
      </c>
      <c r="AE134" s="442">
        <f>SUMPRODUCT((事故データ!$O$4:$O$364=$C$127)*(事故データ!$AT$4:$AT$364=$R134)*(事故データ!$U$4:$U$364=AE$128)*(事故データ!$V$4:$V$364=1))</f>
        <v>0</v>
      </c>
    </row>
    <row r="135" spans="3:31">
      <c r="C135" s="531" t="str">
        <f t="shared" si="44"/>
        <v>施設設置物</v>
      </c>
      <c r="D135" s="699">
        <f t="shared" si="45"/>
        <v>2</v>
      </c>
      <c r="E135" s="358">
        <f>SUMPRODUCT((事故データ!$O$4:$O$364=$C$127)*(事故データ!$V$4:$V$364=1)*(事故データ!$AU$4:$AU$364=$C135)*(事故データ!$U$4:$U$364=E$128))</f>
        <v>0</v>
      </c>
      <c r="F135" s="358">
        <f>SUMPRODUCT((事故データ!$O$4:$O$364=$C$127)*(事故データ!$V$4:$V$364=1)*(事故データ!$AU$4:$AU$364=$C135)*(事故データ!$U$4:$U$364=F$128))</f>
        <v>1</v>
      </c>
      <c r="G135" s="358">
        <f>SUMPRODUCT((事故データ!$O$4:$O$364=$C$127)*(事故データ!$V$4:$V$364=1)*(事故データ!$AU$4:$AU$364=$C135)*(事故データ!$U$4:$U$364=G$128))</f>
        <v>0</v>
      </c>
      <c r="H135" s="358">
        <f>SUMPRODUCT((事故データ!$O$4:$O$364=$C$127)*(事故データ!$V$4:$V$364=1)*(事故データ!$AU$4:$AU$364=$C135)*(事故データ!$U$4:$U$364=H$128))</f>
        <v>1</v>
      </c>
      <c r="I135" s="358">
        <f>SUMPRODUCT((事故データ!$O$4:$O$364=$C$127)*(事故データ!$V$4:$V$364=1)*(事故データ!$AU$4:$AU$364=$C135)*(事故データ!$U$4:$U$364=I$128))</f>
        <v>0</v>
      </c>
      <c r="J135" s="358">
        <f>SUMPRODUCT((事故データ!$O$4:$O$364=$C$127)*(事故データ!$V$4:$V$364=1)*(事故データ!$AU$4:$AU$364=$C135)*(事故データ!$U$4:$U$364=J$128))</f>
        <v>0</v>
      </c>
      <c r="K135" s="358">
        <f>SUMPRODUCT((事故データ!$O$4:$O$364=$C$127)*(事故データ!$V$4:$V$364=1)*(事故データ!$AU$4:$AU$364=$C135)*(事故データ!$U$4:$U$364=K$128))</f>
        <v>0</v>
      </c>
      <c r="L135" s="358">
        <f>SUMPRODUCT((事故データ!$O$4:$O$364=$C$127)*(事故データ!$V$4:$V$364=1)*(事故データ!$AU$4:$AU$364=$C135)*(事故データ!$U$4:$U$364=L$128))</f>
        <v>0</v>
      </c>
      <c r="M135" s="358">
        <f>SUMPRODUCT((事故データ!$O$4:$O$364=$C$127)*(事故データ!$V$4:$V$364=1)*(事故データ!$AU$4:$AU$364=$C135)*(事故データ!$U$4:$U$364=M$128))</f>
        <v>0</v>
      </c>
      <c r="N135" s="358">
        <f>SUMPRODUCT((事故データ!$O$4:$O$364=$C$127)*(事故データ!$V$4:$V$364=1)*(事故データ!$AU$4:$AU$364=$C135)*(事故データ!$U$4:$U$364=N$128))</f>
        <v>0</v>
      </c>
      <c r="O135" s="358">
        <f>SUMPRODUCT((事故データ!$O$4:$O$364=$C$127)*(事故データ!$V$4:$V$364=1)*(事故データ!$AU$4:$AU$364=$C135)*(事故データ!$U$4:$U$364=O$128))</f>
        <v>0</v>
      </c>
      <c r="P135" s="442">
        <f>SUMPRODUCT((事故データ!$O$4:$O$364=$C$127)*(事故データ!$V$4:$V$364=1)*(事故データ!$AU$4:$AU$364=$C135)*(事故データ!$U$4:$U$364=P$128))</f>
        <v>0</v>
      </c>
      <c r="Q135" s="298"/>
      <c r="R135" s="594" t="str">
        <f t="shared" si="46"/>
        <v>後部</v>
      </c>
      <c r="S135" s="356">
        <f t="shared" si="47"/>
        <v>2</v>
      </c>
      <c r="T135" s="700">
        <f>SUMPRODUCT((事故データ!$O$4:$O$364=$C$127)*(事故データ!$AT$4:$AT$364=$R135)*(事故データ!$U$4:$U$364=T$128)*(事故データ!$V$4:$V$364=1))</f>
        <v>0</v>
      </c>
      <c r="U135" s="358">
        <f>SUMPRODUCT((事故データ!$O$4:$O$364=$C$127)*(事故データ!$AT$4:$AT$364=$R135)*(事故データ!$U$4:$U$364=U$128)*(事故データ!$V$4:$V$364=1))</f>
        <v>2</v>
      </c>
      <c r="V135" s="358">
        <f>SUMPRODUCT((事故データ!$O$4:$O$364=$C$127)*(事故データ!$AT$4:$AT$364=$R135)*(事故データ!$U$4:$U$364=V$128)*(事故データ!$V$4:$V$364=1))</f>
        <v>0</v>
      </c>
      <c r="W135" s="358">
        <f>SUMPRODUCT((事故データ!$O$4:$O$364=$C$127)*(事故データ!$AT$4:$AT$364=$R135)*(事故データ!$U$4:$U$364=W$128)*(事故データ!$V$4:$V$364=1))</f>
        <v>0</v>
      </c>
      <c r="X135" s="358">
        <f>SUMPRODUCT((事故データ!$O$4:$O$364=$C$127)*(事故データ!$AT$4:$AT$364=$R135)*(事故データ!$U$4:$U$364=X$128)*(事故データ!$V$4:$V$364=1))</f>
        <v>0</v>
      </c>
      <c r="Y135" s="358">
        <f>SUMPRODUCT((事故データ!$O$4:$O$364=$C$127)*(事故データ!$AT$4:$AT$364=$R135)*(事故データ!$U$4:$U$364=Y$128)*(事故データ!$V$4:$V$364=1))</f>
        <v>0</v>
      </c>
      <c r="Z135" s="358">
        <f>SUMPRODUCT((事故データ!$O$4:$O$364=$C$127)*(事故データ!$AT$4:$AT$364=$R135)*(事故データ!$U$4:$U$364=Z$128)*(事故データ!$V$4:$V$364=1))</f>
        <v>0</v>
      </c>
      <c r="AA135" s="358">
        <f>SUMPRODUCT((事故データ!$O$4:$O$364=$C$127)*(事故データ!$AT$4:$AT$364=$R135)*(事故データ!$U$4:$U$364=AA$128)*(事故データ!$V$4:$V$364=1))</f>
        <v>0</v>
      </c>
      <c r="AB135" s="358">
        <f>SUMPRODUCT((事故データ!$O$4:$O$364=$C$127)*(事故データ!$AT$4:$AT$364=$R135)*(事故データ!$U$4:$U$364=AB$128)*(事故データ!$V$4:$V$364=1))</f>
        <v>0</v>
      </c>
      <c r="AC135" s="358">
        <f>SUMPRODUCT((事故データ!$O$4:$O$364=$C$127)*(事故データ!$AT$4:$AT$364=$R135)*(事故データ!$U$4:$U$364=AC$128)*(事故データ!$V$4:$V$364=1))</f>
        <v>0</v>
      </c>
      <c r="AD135" s="358">
        <f>SUMPRODUCT((事故データ!$O$4:$O$364=$C$127)*(事故データ!$AT$4:$AT$364=$R135)*(事故データ!$U$4:$U$364=AD$128)*(事故データ!$V$4:$V$364=1))</f>
        <v>0</v>
      </c>
      <c r="AE135" s="442">
        <f>SUMPRODUCT((事故データ!$O$4:$O$364=$C$127)*(事故データ!$AT$4:$AT$364=$R135)*(事故データ!$U$4:$U$364=AE$128)*(事故データ!$V$4:$V$364=1))</f>
        <v>0</v>
      </c>
    </row>
    <row r="136" spans="3:31">
      <c r="C136" s="531" t="str">
        <f t="shared" si="44"/>
        <v>門扉・家屋等</v>
      </c>
      <c r="D136" s="699">
        <f t="shared" si="45"/>
        <v>1</v>
      </c>
      <c r="E136" s="358">
        <f>SUMPRODUCT((事故データ!$O$4:$O$364=$C$127)*(事故データ!$V$4:$V$364=1)*(事故データ!$AU$4:$AU$364=$C136)*(事故データ!$U$4:$U$364=E$128))</f>
        <v>0</v>
      </c>
      <c r="F136" s="358">
        <f>SUMPRODUCT((事故データ!$O$4:$O$364=$C$127)*(事故データ!$V$4:$V$364=1)*(事故データ!$AU$4:$AU$364=$C136)*(事故データ!$U$4:$U$364=F$128))</f>
        <v>0</v>
      </c>
      <c r="G136" s="358">
        <f>SUMPRODUCT((事故データ!$O$4:$O$364=$C$127)*(事故データ!$V$4:$V$364=1)*(事故データ!$AU$4:$AU$364=$C136)*(事故データ!$U$4:$U$364=G$128))</f>
        <v>0</v>
      </c>
      <c r="H136" s="358">
        <f>SUMPRODUCT((事故データ!$O$4:$O$364=$C$127)*(事故データ!$V$4:$V$364=1)*(事故データ!$AU$4:$AU$364=$C136)*(事故データ!$U$4:$U$364=H$128))</f>
        <v>1</v>
      </c>
      <c r="I136" s="358">
        <f>SUMPRODUCT((事故データ!$O$4:$O$364=$C$127)*(事故データ!$V$4:$V$364=1)*(事故データ!$AU$4:$AU$364=$C136)*(事故データ!$U$4:$U$364=I$128))</f>
        <v>0</v>
      </c>
      <c r="J136" s="358">
        <f>SUMPRODUCT((事故データ!$O$4:$O$364=$C$127)*(事故データ!$V$4:$V$364=1)*(事故データ!$AU$4:$AU$364=$C136)*(事故データ!$U$4:$U$364=J$128))</f>
        <v>0</v>
      </c>
      <c r="K136" s="358">
        <f>SUMPRODUCT((事故データ!$O$4:$O$364=$C$127)*(事故データ!$V$4:$V$364=1)*(事故データ!$AU$4:$AU$364=$C136)*(事故データ!$U$4:$U$364=K$128))</f>
        <v>0</v>
      </c>
      <c r="L136" s="358">
        <f>SUMPRODUCT((事故データ!$O$4:$O$364=$C$127)*(事故データ!$V$4:$V$364=1)*(事故データ!$AU$4:$AU$364=$C136)*(事故データ!$U$4:$U$364=L$128))</f>
        <v>0</v>
      </c>
      <c r="M136" s="358">
        <f>SUMPRODUCT((事故データ!$O$4:$O$364=$C$127)*(事故データ!$V$4:$V$364=1)*(事故データ!$AU$4:$AU$364=$C136)*(事故データ!$U$4:$U$364=M$128))</f>
        <v>0</v>
      </c>
      <c r="N136" s="358">
        <f>SUMPRODUCT((事故データ!$O$4:$O$364=$C$127)*(事故データ!$V$4:$V$364=1)*(事故データ!$AU$4:$AU$364=$C136)*(事故データ!$U$4:$U$364=N$128))</f>
        <v>0</v>
      </c>
      <c r="O136" s="358">
        <f>SUMPRODUCT((事故データ!$O$4:$O$364=$C$127)*(事故データ!$V$4:$V$364=1)*(事故データ!$AU$4:$AU$364=$C136)*(事故データ!$U$4:$U$364=O$128))</f>
        <v>0</v>
      </c>
      <c r="P136" s="442">
        <f>SUMPRODUCT((事故データ!$O$4:$O$364=$C$127)*(事故データ!$V$4:$V$364=1)*(事故データ!$AU$4:$AU$364=$C136)*(事故データ!$U$4:$U$364=P$128))</f>
        <v>0</v>
      </c>
      <c r="Q136" s="298"/>
      <c r="R136" s="594" t="str">
        <f t="shared" si="46"/>
        <v>後部右角</v>
      </c>
      <c r="S136" s="356">
        <f t="shared" si="47"/>
        <v>7</v>
      </c>
      <c r="T136" s="700">
        <f>SUMPRODUCT((事故データ!$O$4:$O$364=$C$127)*(事故データ!$AT$4:$AT$364=$R136)*(事故データ!$U$4:$U$364=T$128)*(事故データ!$V$4:$V$364=1))</f>
        <v>0</v>
      </c>
      <c r="U136" s="358">
        <f>SUMPRODUCT((事故データ!$O$4:$O$364=$C$127)*(事故データ!$AT$4:$AT$364=$R136)*(事故データ!$U$4:$U$364=U$128)*(事故データ!$V$4:$V$364=1))</f>
        <v>3</v>
      </c>
      <c r="V136" s="358">
        <f>SUMPRODUCT((事故データ!$O$4:$O$364=$C$127)*(事故データ!$AT$4:$AT$364=$R136)*(事故データ!$U$4:$U$364=V$128)*(事故データ!$V$4:$V$364=1))</f>
        <v>0</v>
      </c>
      <c r="W136" s="358">
        <f>SUMPRODUCT((事故データ!$O$4:$O$364=$C$127)*(事故データ!$AT$4:$AT$364=$R136)*(事故データ!$U$4:$U$364=W$128)*(事故データ!$V$4:$V$364=1))</f>
        <v>3</v>
      </c>
      <c r="X136" s="358">
        <f>SUMPRODUCT((事故データ!$O$4:$O$364=$C$127)*(事故データ!$AT$4:$AT$364=$R136)*(事故データ!$U$4:$U$364=X$128)*(事故データ!$V$4:$V$364=1))</f>
        <v>0</v>
      </c>
      <c r="Y136" s="358">
        <f>SUMPRODUCT((事故データ!$O$4:$O$364=$C$127)*(事故データ!$AT$4:$AT$364=$R136)*(事故データ!$U$4:$U$364=Y$128)*(事故データ!$V$4:$V$364=1))</f>
        <v>0</v>
      </c>
      <c r="Z136" s="358">
        <f>SUMPRODUCT((事故データ!$O$4:$O$364=$C$127)*(事故データ!$AT$4:$AT$364=$R136)*(事故データ!$U$4:$U$364=Z$128)*(事故データ!$V$4:$V$364=1))</f>
        <v>0</v>
      </c>
      <c r="AA136" s="358">
        <f>SUMPRODUCT((事故データ!$O$4:$O$364=$C$127)*(事故データ!$AT$4:$AT$364=$R136)*(事故データ!$U$4:$U$364=AA$128)*(事故データ!$V$4:$V$364=1))</f>
        <v>0</v>
      </c>
      <c r="AB136" s="358">
        <f>SUMPRODUCT((事故データ!$O$4:$O$364=$C$127)*(事故データ!$AT$4:$AT$364=$R136)*(事故データ!$U$4:$U$364=AB$128)*(事故データ!$V$4:$V$364=1))</f>
        <v>1</v>
      </c>
      <c r="AC136" s="358">
        <f>SUMPRODUCT((事故データ!$O$4:$O$364=$C$127)*(事故データ!$AT$4:$AT$364=$R136)*(事故データ!$U$4:$U$364=AC$128)*(事故データ!$V$4:$V$364=1))</f>
        <v>0</v>
      </c>
      <c r="AD136" s="358">
        <f>SUMPRODUCT((事故データ!$O$4:$O$364=$C$127)*(事故データ!$AT$4:$AT$364=$R136)*(事故データ!$U$4:$U$364=AD$128)*(事故データ!$V$4:$V$364=1))</f>
        <v>0</v>
      </c>
      <c r="AE136" s="442">
        <f>SUMPRODUCT((事故データ!$O$4:$O$364=$C$127)*(事故データ!$AT$4:$AT$364=$R136)*(事故データ!$U$4:$U$364=AE$128)*(事故データ!$V$4:$V$364=1))</f>
        <v>0</v>
      </c>
    </row>
    <row r="137" spans="3:31">
      <c r="C137" s="531" t="str">
        <f t="shared" si="44"/>
        <v>ゲートバー</v>
      </c>
      <c r="D137" s="699">
        <f t="shared" si="45"/>
        <v>0</v>
      </c>
      <c r="E137" s="358">
        <f>SUMPRODUCT((事故データ!$O$4:$O$364=$C$127)*(事故データ!$V$4:$V$364=1)*(事故データ!$AU$4:$AU$364=$C137)*(事故データ!$U$4:$U$364=E$128))</f>
        <v>0</v>
      </c>
      <c r="F137" s="358">
        <f>SUMPRODUCT((事故データ!$O$4:$O$364=$C$127)*(事故データ!$V$4:$V$364=1)*(事故データ!$AU$4:$AU$364=$C137)*(事故データ!$U$4:$U$364=F$128))</f>
        <v>0</v>
      </c>
      <c r="G137" s="358">
        <f>SUMPRODUCT((事故データ!$O$4:$O$364=$C$127)*(事故データ!$V$4:$V$364=1)*(事故データ!$AU$4:$AU$364=$C137)*(事故データ!$U$4:$U$364=G$128))</f>
        <v>0</v>
      </c>
      <c r="H137" s="358">
        <f>SUMPRODUCT((事故データ!$O$4:$O$364=$C$127)*(事故データ!$V$4:$V$364=1)*(事故データ!$AU$4:$AU$364=$C137)*(事故データ!$U$4:$U$364=H$128))</f>
        <v>0</v>
      </c>
      <c r="I137" s="358">
        <f>SUMPRODUCT((事故データ!$O$4:$O$364=$C$127)*(事故データ!$V$4:$V$364=1)*(事故データ!$AU$4:$AU$364=$C137)*(事故データ!$U$4:$U$364=I$128))</f>
        <v>0</v>
      </c>
      <c r="J137" s="358">
        <f>SUMPRODUCT((事故データ!$O$4:$O$364=$C$127)*(事故データ!$V$4:$V$364=1)*(事故データ!$AU$4:$AU$364=$C137)*(事故データ!$U$4:$U$364=J$128))</f>
        <v>0</v>
      </c>
      <c r="K137" s="358">
        <f>SUMPRODUCT((事故データ!$O$4:$O$364=$C$127)*(事故データ!$V$4:$V$364=1)*(事故データ!$AU$4:$AU$364=$C137)*(事故データ!$U$4:$U$364=K$128))</f>
        <v>0</v>
      </c>
      <c r="L137" s="358">
        <f>SUMPRODUCT((事故データ!$O$4:$O$364=$C$127)*(事故データ!$V$4:$V$364=1)*(事故データ!$AU$4:$AU$364=$C137)*(事故データ!$U$4:$U$364=L$128))</f>
        <v>0</v>
      </c>
      <c r="M137" s="358">
        <f>SUMPRODUCT((事故データ!$O$4:$O$364=$C$127)*(事故データ!$V$4:$V$364=1)*(事故データ!$AU$4:$AU$364=$C137)*(事故データ!$U$4:$U$364=M$128))</f>
        <v>0</v>
      </c>
      <c r="N137" s="358">
        <f>SUMPRODUCT((事故データ!$O$4:$O$364=$C$127)*(事故データ!$V$4:$V$364=1)*(事故データ!$AU$4:$AU$364=$C137)*(事故データ!$U$4:$U$364=N$128))</f>
        <v>0</v>
      </c>
      <c r="O137" s="358">
        <f>SUMPRODUCT((事故データ!$O$4:$O$364=$C$127)*(事故データ!$V$4:$V$364=1)*(事故データ!$AU$4:$AU$364=$C137)*(事故データ!$U$4:$U$364=O$128))</f>
        <v>0</v>
      </c>
      <c r="P137" s="442">
        <f>SUMPRODUCT((事故データ!$O$4:$O$364=$C$127)*(事故データ!$V$4:$V$364=1)*(事故データ!$AU$4:$AU$364=$C137)*(事故データ!$U$4:$U$364=P$128))</f>
        <v>0</v>
      </c>
      <c r="Q137" s="298"/>
      <c r="R137" s="594" t="str">
        <f t="shared" si="46"/>
        <v>左側面前</v>
      </c>
      <c r="S137" s="356">
        <f t="shared" si="47"/>
        <v>1</v>
      </c>
      <c r="T137" s="700">
        <f>SUMPRODUCT((事故データ!$O$4:$O$364=$C$127)*(事故データ!$AT$4:$AT$364=$R137)*(事故データ!$U$4:$U$364=T$128)*(事故データ!$V$4:$V$364=1))</f>
        <v>0</v>
      </c>
      <c r="U137" s="358">
        <f>SUMPRODUCT((事故データ!$O$4:$O$364=$C$127)*(事故データ!$AT$4:$AT$364=$R137)*(事故データ!$U$4:$U$364=U$128)*(事故データ!$V$4:$V$364=1))</f>
        <v>1</v>
      </c>
      <c r="V137" s="358">
        <f>SUMPRODUCT((事故データ!$O$4:$O$364=$C$127)*(事故データ!$AT$4:$AT$364=$R137)*(事故データ!$U$4:$U$364=V$128)*(事故データ!$V$4:$V$364=1))</f>
        <v>0</v>
      </c>
      <c r="W137" s="358">
        <f>SUMPRODUCT((事故データ!$O$4:$O$364=$C$127)*(事故データ!$AT$4:$AT$364=$R137)*(事故データ!$U$4:$U$364=W$128)*(事故データ!$V$4:$V$364=1))</f>
        <v>0</v>
      </c>
      <c r="X137" s="358">
        <f>SUMPRODUCT((事故データ!$O$4:$O$364=$C$127)*(事故データ!$AT$4:$AT$364=$R137)*(事故データ!$U$4:$U$364=X$128)*(事故データ!$V$4:$V$364=1))</f>
        <v>0</v>
      </c>
      <c r="Y137" s="358">
        <f>SUMPRODUCT((事故データ!$O$4:$O$364=$C$127)*(事故データ!$AT$4:$AT$364=$R137)*(事故データ!$U$4:$U$364=Y$128)*(事故データ!$V$4:$V$364=1))</f>
        <v>0</v>
      </c>
      <c r="Z137" s="358">
        <f>SUMPRODUCT((事故データ!$O$4:$O$364=$C$127)*(事故データ!$AT$4:$AT$364=$R137)*(事故データ!$U$4:$U$364=Z$128)*(事故データ!$V$4:$V$364=1))</f>
        <v>0</v>
      </c>
      <c r="AA137" s="358">
        <f>SUMPRODUCT((事故データ!$O$4:$O$364=$C$127)*(事故データ!$AT$4:$AT$364=$R137)*(事故データ!$U$4:$U$364=AA$128)*(事故データ!$V$4:$V$364=1))</f>
        <v>0</v>
      </c>
      <c r="AB137" s="358">
        <f>SUMPRODUCT((事故データ!$O$4:$O$364=$C$127)*(事故データ!$AT$4:$AT$364=$R137)*(事故データ!$U$4:$U$364=AB$128)*(事故データ!$V$4:$V$364=1))</f>
        <v>0</v>
      </c>
      <c r="AC137" s="358">
        <f>SUMPRODUCT((事故データ!$O$4:$O$364=$C$127)*(事故データ!$AT$4:$AT$364=$R137)*(事故データ!$U$4:$U$364=AC$128)*(事故データ!$V$4:$V$364=1))</f>
        <v>0</v>
      </c>
      <c r="AD137" s="358">
        <f>SUMPRODUCT((事故データ!$O$4:$O$364=$C$127)*(事故データ!$AT$4:$AT$364=$R137)*(事故データ!$U$4:$U$364=AD$128)*(事故データ!$V$4:$V$364=1))</f>
        <v>0</v>
      </c>
      <c r="AE137" s="442">
        <f>SUMPRODUCT((事故データ!$O$4:$O$364=$C$127)*(事故データ!$AT$4:$AT$364=$R137)*(事故データ!$U$4:$U$364=AE$128)*(事故データ!$V$4:$V$364=1))</f>
        <v>0</v>
      </c>
    </row>
    <row r="138" spans="3:31">
      <c r="C138" s="531" t="str">
        <f t="shared" si="44"/>
        <v>チェーン</v>
      </c>
      <c r="D138" s="699">
        <f t="shared" si="45"/>
        <v>0</v>
      </c>
      <c r="E138" s="358">
        <f>SUMPRODUCT((事故データ!$O$4:$O$364=$C$127)*(事故データ!$V$4:$V$364=1)*(事故データ!$AU$4:$AU$364=$C138)*(事故データ!$U$4:$U$364=E$128))</f>
        <v>0</v>
      </c>
      <c r="F138" s="358">
        <f>SUMPRODUCT((事故データ!$O$4:$O$364=$C$127)*(事故データ!$V$4:$V$364=1)*(事故データ!$AU$4:$AU$364=$C138)*(事故データ!$U$4:$U$364=F$128))</f>
        <v>0</v>
      </c>
      <c r="G138" s="358">
        <f>SUMPRODUCT((事故データ!$O$4:$O$364=$C$127)*(事故データ!$V$4:$V$364=1)*(事故データ!$AU$4:$AU$364=$C138)*(事故データ!$U$4:$U$364=G$128))</f>
        <v>0</v>
      </c>
      <c r="H138" s="358">
        <f>SUMPRODUCT((事故データ!$O$4:$O$364=$C$127)*(事故データ!$V$4:$V$364=1)*(事故データ!$AU$4:$AU$364=$C138)*(事故データ!$U$4:$U$364=H$128))</f>
        <v>0</v>
      </c>
      <c r="I138" s="358">
        <f>SUMPRODUCT((事故データ!$O$4:$O$364=$C$127)*(事故データ!$V$4:$V$364=1)*(事故データ!$AU$4:$AU$364=$C138)*(事故データ!$U$4:$U$364=I$128))</f>
        <v>0</v>
      </c>
      <c r="J138" s="358">
        <f>SUMPRODUCT((事故データ!$O$4:$O$364=$C$127)*(事故データ!$V$4:$V$364=1)*(事故データ!$AU$4:$AU$364=$C138)*(事故データ!$U$4:$U$364=J$128))</f>
        <v>0</v>
      </c>
      <c r="K138" s="358">
        <f>SUMPRODUCT((事故データ!$O$4:$O$364=$C$127)*(事故データ!$V$4:$V$364=1)*(事故データ!$AU$4:$AU$364=$C138)*(事故データ!$U$4:$U$364=K$128))</f>
        <v>0</v>
      </c>
      <c r="L138" s="358">
        <f>SUMPRODUCT((事故データ!$O$4:$O$364=$C$127)*(事故データ!$V$4:$V$364=1)*(事故データ!$AU$4:$AU$364=$C138)*(事故データ!$U$4:$U$364=L$128))</f>
        <v>0</v>
      </c>
      <c r="M138" s="358">
        <f>SUMPRODUCT((事故データ!$O$4:$O$364=$C$127)*(事故データ!$V$4:$V$364=1)*(事故データ!$AU$4:$AU$364=$C138)*(事故データ!$U$4:$U$364=M$128))</f>
        <v>0</v>
      </c>
      <c r="N138" s="358">
        <f>SUMPRODUCT((事故データ!$O$4:$O$364=$C$127)*(事故データ!$V$4:$V$364=1)*(事故データ!$AU$4:$AU$364=$C138)*(事故データ!$U$4:$U$364=N$128))</f>
        <v>0</v>
      </c>
      <c r="O138" s="358">
        <f>SUMPRODUCT((事故データ!$O$4:$O$364=$C$127)*(事故データ!$V$4:$V$364=1)*(事故データ!$AU$4:$AU$364=$C138)*(事故データ!$U$4:$U$364=O$128))</f>
        <v>0</v>
      </c>
      <c r="P138" s="442">
        <f>SUMPRODUCT((事故データ!$O$4:$O$364=$C$127)*(事故データ!$V$4:$V$364=1)*(事故データ!$AU$4:$AU$364=$C138)*(事故データ!$U$4:$U$364=P$128))</f>
        <v>0</v>
      </c>
      <c r="Q138" s="298"/>
      <c r="R138" s="594" t="str">
        <f t="shared" si="46"/>
        <v>左側面</v>
      </c>
      <c r="S138" s="356">
        <f t="shared" si="47"/>
        <v>5</v>
      </c>
      <c r="T138" s="700">
        <f>SUMPRODUCT((事故データ!$O$4:$O$364=$C$127)*(事故データ!$AT$4:$AT$364=$R138)*(事故データ!$U$4:$U$364=T$128)*(事故データ!$V$4:$V$364=1))</f>
        <v>0</v>
      </c>
      <c r="U138" s="358">
        <f>SUMPRODUCT((事故データ!$O$4:$O$364=$C$127)*(事故データ!$AT$4:$AT$364=$R138)*(事故データ!$U$4:$U$364=U$128)*(事故データ!$V$4:$V$364=1))</f>
        <v>1</v>
      </c>
      <c r="V138" s="358">
        <f>SUMPRODUCT((事故データ!$O$4:$O$364=$C$127)*(事故データ!$AT$4:$AT$364=$R138)*(事故データ!$U$4:$U$364=V$128)*(事故データ!$V$4:$V$364=1))</f>
        <v>0</v>
      </c>
      <c r="W138" s="358">
        <f>SUMPRODUCT((事故データ!$O$4:$O$364=$C$127)*(事故データ!$AT$4:$AT$364=$R138)*(事故データ!$U$4:$U$364=W$128)*(事故データ!$V$4:$V$364=1))</f>
        <v>3</v>
      </c>
      <c r="X138" s="358">
        <f>SUMPRODUCT((事故データ!$O$4:$O$364=$C$127)*(事故データ!$AT$4:$AT$364=$R138)*(事故データ!$U$4:$U$364=X$128)*(事故データ!$V$4:$V$364=1))</f>
        <v>0</v>
      </c>
      <c r="Y138" s="358">
        <f>SUMPRODUCT((事故データ!$O$4:$O$364=$C$127)*(事故データ!$AT$4:$AT$364=$R138)*(事故データ!$U$4:$U$364=Y$128)*(事故データ!$V$4:$V$364=1))</f>
        <v>0</v>
      </c>
      <c r="Z138" s="358">
        <f>SUMPRODUCT((事故データ!$O$4:$O$364=$C$127)*(事故データ!$AT$4:$AT$364=$R138)*(事故データ!$U$4:$U$364=Z$128)*(事故データ!$V$4:$V$364=1))</f>
        <v>0</v>
      </c>
      <c r="AA138" s="358">
        <f>SUMPRODUCT((事故データ!$O$4:$O$364=$C$127)*(事故データ!$AT$4:$AT$364=$R138)*(事故データ!$U$4:$U$364=AA$128)*(事故データ!$V$4:$V$364=1))</f>
        <v>1</v>
      </c>
      <c r="AB138" s="358">
        <f>SUMPRODUCT((事故データ!$O$4:$O$364=$C$127)*(事故データ!$AT$4:$AT$364=$R138)*(事故データ!$U$4:$U$364=AB$128)*(事故データ!$V$4:$V$364=1))</f>
        <v>0</v>
      </c>
      <c r="AC138" s="358">
        <f>SUMPRODUCT((事故データ!$O$4:$O$364=$C$127)*(事故データ!$AT$4:$AT$364=$R138)*(事故データ!$U$4:$U$364=AC$128)*(事故データ!$V$4:$V$364=1))</f>
        <v>0</v>
      </c>
      <c r="AD138" s="358">
        <f>SUMPRODUCT((事故データ!$O$4:$O$364=$C$127)*(事故データ!$AT$4:$AT$364=$R138)*(事故データ!$U$4:$U$364=AD$128)*(事故データ!$V$4:$V$364=1))</f>
        <v>0</v>
      </c>
      <c r="AE138" s="442">
        <f>SUMPRODUCT((事故データ!$O$4:$O$364=$C$127)*(事故データ!$AT$4:$AT$364=$R138)*(事故データ!$U$4:$U$364=AE$128)*(事故データ!$V$4:$V$364=1))</f>
        <v>0</v>
      </c>
    </row>
    <row r="139" spans="3:31">
      <c r="C139" s="531" t="str">
        <f t="shared" si="44"/>
        <v>壁・塀等</v>
      </c>
      <c r="D139" s="699">
        <f t="shared" si="45"/>
        <v>2</v>
      </c>
      <c r="E139" s="358">
        <f>SUMPRODUCT((事故データ!$O$4:$O$364=$C$127)*(事故データ!$V$4:$V$364=1)*(事故データ!$AU$4:$AU$364=$C139)*(事故データ!$U$4:$U$364=E$128))</f>
        <v>0</v>
      </c>
      <c r="F139" s="358">
        <f>SUMPRODUCT((事故データ!$O$4:$O$364=$C$127)*(事故データ!$V$4:$V$364=1)*(事故データ!$AU$4:$AU$364=$C139)*(事故データ!$U$4:$U$364=F$128))</f>
        <v>2</v>
      </c>
      <c r="G139" s="358">
        <f>SUMPRODUCT((事故データ!$O$4:$O$364=$C$127)*(事故データ!$V$4:$V$364=1)*(事故データ!$AU$4:$AU$364=$C139)*(事故データ!$U$4:$U$364=G$128))</f>
        <v>0</v>
      </c>
      <c r="H139" s="358">
        <f>SUMPRODUCT((事故データ!$O$4:$O$364=$C$127)*(事故データ!$V$4:$V$364=1)*(事故データ!$AU$4:$AU$364=$C139)*(事故データ!$U$4:$U$364=H$128))</f>
        <v>0</v>
      </c>
      <c r="I139" s="358">
        <f>SUMPRODUCT((事故データ!$O$4:$O$364=$C$127)*(事故データ!$V$4:$V$364=1)*(事故データ!$AU$4:$AU$364=$C139)*(事故データ!$U$4:$U$364=I$128))</f>
        <v>0</v>
      </c>
      <c r="J139" s="358">
        <f>SUMPRODUCT((事故データ!$O$4:$O$364=$C$127)*(事故データ!$V$4:$V$364=1)*(事故データ!$AU$4:$AU$364=$C139)*(事故データ!$U$4:$U$364=J$128))</f>
        <v>0</v>
      </c>
      <c r="K139" s="358">
        <f>SUMPRODUCT((事故データ!$O$4:$O$364=$C$127)*(事故データ!$V$4:$V$364=1)*(事故データ!$AU$4:$AU$364=$C139)*(事故データ!$U$4:$U$364=K$128))</f>
        <v>0</v>
      </c>
      <c r="L139" s="358">
        <f>SUMPRODUCT((事故データ!$O$4:$O$364=$C$127)*(事故データ!$V$4:$V$364=1)*(事故データ!$AU$4:$AU$364=$C139)*(事故データ!$U$4:$U$364=L$128))</f>
        <v>0</v>
      </c>
      <c r="M139" s="358">
        <f>SUMPRODUCT((事故データ!$O$4:$O$364=$C$127)*(事故データ!$V$4:$V$364=1)*(事故データ!$AU$4:$AU$364=$C139)*(事故データ!$U$4:$U$364=M$128))</f>
        <v>0</v>
      </c>
      <c r="N139" s="358">
        <f>SUMPRODUCT((事故データ!$O$4:$O$364=$C$127)*(事故データ!$V$4:$V$364=1)*(事故データ!$AU$4:$AU$364=$C139)*(事故データ!$U$4:$U$364=N$128))</f>
        <v>0</v>
      </c>
      <c r="O139" s="358">
        <f>SUMPRODUCT((事故データ!$O$4:$O$364=$C$127)*(事故データ!$V$4:$V$364=1)*(事故データ!$AU$4:$AU$364=$C139)*(事故データ!$U$4:$U$364=O$128))</f>
        <v>0</v>
      </c>
      <c r="P139" s="442">
        <f>SUMPRODUCT((事故データ!$O$4:$O$364=$C$127)*(事故データ!$V$4:$V$364=1)*(事故データ!$AU$4:$AU$364=$C139)*(事故データ!$U$4:$U$364=P$128))</f>
        <v>0</v>
      </c>
      <c r="Q139" s="298"/>
      <c r="R139" s="594" t="str">
        <f t="shared" si="46"/>
        <v>左側面後</v>
      </c>
      <c r="S139" s="356">
        <f t="shared" si="47"/>
        <v>6</v>
      </c>
      <c r="T139" s="700">
        <f>SUMPRODUCT((事故データ!$O$4:$O$364=$C$127)*(事故データ!$AT$4:$AT$364=$R139)*(事故データ!$U$4:$U$364=T$128)*(事故データ!$V$4:$V$364=1))</f>
        <v>0</v>
      </c>
      <c r="U139" s="358">
        <f>SUMPRODUCT((事故データ!$O$4:$O$364=$C$127)*(事故データ!$AT$4:$AT$364=$R139)*(事故データ!$U$4:$U$364=U$128)*(事故データ!$V$4:$V$364=1))</f>
        <v>3</v>
      </c>
      <c r="V139" s="358">
        <f>SUMPRODUCT((事故データ!$O$4:$O$364=$C$127)*(事故データ!$AT$4:$AT$364=$R139)*(事故データ!$U$4:$U$364=V$128)*(事故データ!$V$4:$V$364=1))</f>
        <v>0</v>
      </c>
      <c r="W139" s="358">
        <f>SUMPRODUCT((事故データ!$O$4:$O$364=$C$127)*(事故データ!$AT$4:$AT$364=$R139)*(事故データ!$U$4:$U$364=W$128)*(事故データ!$V$4:$V$364=1))</f>
        <v>2</v>
      </c>
      <c r="X139" s="358">
        <f>SUMPRODUCT((事故データ!$O$4:$O$364=$C$127)*(事故データ!$AT$4:$AT$364=$R139)*(事故データ!$U$4:$U$364=X$128)*(事故データ!$V$4:$V$364=1))</f>
        <v>0</v>
      </c>
      <c r="Y139" s="358">
        <f>SUMPRODUCT((事故データ!$O$4:$O$364=$C$127)*(事故データ!$AT$4:$AT$364=$R139)*(事故データ!$U$4:$U$364=Y$128)*(事故データ!$V$4:$V$364=1))</f>
        <v>0</v>
      </c>
      <c r="Z139" s="358">
        <f>SUMPRODUCT((事故データ!$O$4:$O$364=$C$127)*(事故データ!$AT$4:$AT$364=$R139)*(事故データ!$U$4:$U$364=Z$128)*(事故データ!$V$4:$V$364=1))</f>
        <v>0</v>
      </c>
      <c r="AA139" s="358">
        <f>SUMPRODUCT((事故データ!$O$4:$O$364=$C$127)*(事故データ!$AT$4:$AT$364=$R139)*(事故データ!$U$4:$U$364=AA$128)*(事故データ!$V$4:$V$364=1))</f>
        <v>0</v>
      </c>
      <c r="AB139" s="358">
        <f>SUMPRODUCT((事故データ!$O$4:$O$364=$C$127)*(事故データ!$AT$4:$AT$364=$R139)*(事故データ!$U$4:$U$364=AB$128)*(事故データ!$V$4:$V$364=1))</f>
        <v>1</v>
      </c>
      <c r="AC139" s="358">
        <f>SUMPRODUCT((事故データ!$O$4:$O$364=$C$127)*(事故データ!$AT$4:$AT$364=$R139)*(事故データ!$U$4:$U$364=AC$128)*(事故データ!$V$4:$V$364=1))</f>
        <v>0</v>
      </c>
      <c r="AD139" s="358">
        <f>SUMPRODUCT((事故データ!$O$4:$O$364=$C$127)*(事故データ!$AT$4:$AT$364=$R139)*(事故データ!$U$4:$U$364=AD$128)*(事故データ!$V$4:$V$364=1))</f>
        <v>0</v>
      </c>
      <c r="AE139" s="442">
        <f>SUMPRODUCT((事故データ!$O$4:$O$364=$C$127)*(事故データ!$AT$4:$AT$364=$R139)*(事故データ!$U$4:$U$364=AE$128)*(事故データ!$V$4:$V$364=1))</f>
        <v>0</v>
      </c>
    </row>
    <row r="140" spans="3:31">
      <c r="C140" s="531" t="str">
        <f t="shared" si="44"/>
        <v>ガードレール</v>
      </c>
      <c r="D140" s="699">
        <f t="shared" si="45"/>
        <v>1</v>
      </c>
      <c r="E140" s="358">
        <f>SUMPRODUCT((事故データ!$O$4:$O$364=$C$127)*(事故データ!$V$4:$V$364=1)*(事故データ!$AU$4:$AU$364=$C140)*(事故データ!$U$4:$U$364=E$128))</f>
        <v>0</v>
      </c>
      <c r="F140" s="358">
        <f>SUMPRODUCT((事故データ!$O$4:$O$364=$C$127)*(事故データ!$V$4:$V$364=1)*(事故データ!$AU$4:$AU$364=$C140)*(事故データ!$U$4:$U$364=F$128))</f>
        <v>0</v>
      </c>
      <c r="G140" s="358">
        <f>SUMPRODUCT((事故データ!$O$4:$O$364=$C$127)*(事故データ!$V$4:$V$364=1)*(事故データ!$AU$4:$AU$364=$C140)*(事故データ!$U$4:$U$364=G$128))</f>
        <v>0</v>
      </c>
      <c r="H140" s="358">
        <f>SUMPRODUCT((事故データ!$O$4:$O$364=$C$127)*(事故データ!$V$4:$V$364=1)*(事故データ!$AU$4:$AU$364=$C140)*(事故データ!$U$4:$U$364=H$128))</f>
        <v>1</v>
      </c>
      <c r="I140" s="358">
        <f>SUMPRODUCT((事故データ!$O$4:$O$364=$C$127)*(事故データ!$V$4:$V$364=1)*(事故データ!$AU$4:$AU$364=$C140)*(事故データ!$U$4:$U$364=I$128))</f>
        <v>0</v>
      </c>
      <c r="J140" s="358">
        <f>SUMPRODUCT((事故データ!$O$4:$O$364=$C$127)*(事故データ!$V$4:$V$364=1)*(事故データ!$AU$4:$AU$364=$C140)*(事故データ!$U$4:$U$364=J$128))</f>
        <v>0</v>
      </c>
      <c r="K140" s="358">
        <f>SUMPRODUCT((事故データ!$O$4:$O$364=$C$127)*(事故データ!$V$4:$V$364=1)*(事故データ!$AU$4:$AU$364=$C140)*(事故データ!$U$4:$U$364=K$128))</f>
        <v>0</v>
      </c>
      <c r="L140" s="358">
        <f>SUMPRODUCT((事故データ!$O$4:$O$364=$C$127)*(事故データ!$V$4:$V$364=1)*(事故データ!$AU$4:$AU$364=$C140)*(事故データ!$U$4:$U$364=L$128))</f>
        <v>0</v>
      </c>
      <c r="M140" s="358">
        <f>SUMPRODUCT((事故データ!$O$4:$O$364=$C$127)*(事故データ!$V$4:$V$364=1)*(事故データ!$AU$4:$AU$364=$C140)*(事故データ!$U$4:$U$364=M$128))</f>
        <v>0</v>
      </c>
      <c r="N140" s="358">
        <f>SUMPRODUCT((事故データ!$O$4:$O$364=$C$127)*(事故データ!$V$4:$V$364=1)*(事故データ!$AU$4:$AU$364=$C140)*(事故データ!$U$4:$U$364=N$128))</f>
        <v>0</v>
      </c>
      <c r="O140" s="358">
        <f>SUMPRODUCT((事故データ!$O$4:$O$364=$C$127)*(事故データ!$V$4:$V$364=1)*(事故データ!$AU$4:$AU$364=$C140)*(事故データ!$U$4:$U$364=O$128))</f>
        <v>0</v>
      </c>
      <c r="P140" s="442">
        <f>SUMPRODUCT((事故データ!$O$4:$O$364=$C$127)*(事故データ!$V$4:$V$364=1)*(事故データ!$AU$4:$AU$364=$C140)*(事故データ!$U$4:$U$364=P$128))</f>
        <v>0</v>
      </c>
      <c r="Q140" s="298"/>
      <c r="R140" s="594" t="str">
        <f t="shared" si="46"/>
        <v>右側面前</v>
      </c>
      <c r="S140" s="356">
        <f t="shared" si="47"/>
        <v>1</v>
      </c>
      <c r="T140" s="700">
        <f>SUMPRODUCT((事故データ!$O$4:$O$364=$C$127)*(事故データ!$AT$4:$AT$364=$R140)*(事故データ!$U$4:$U$364=T$128)*(事故データ!$V$4:$V$364=1))</f>
        <v>0</v>
      </c>
      <c r="U140" s="358">
        <f>SUMPRODUCT((事故データ!$O$4:$O$364=$C$127)*(事故データ!$AT$4:$AT$364=$R140)*(事故データ!$U$4:$U$364=U$128)*(事故データ!$V$4:$V$364=1))</f>
        <v>0</v>
      </c>
      <c r="V140" s="358">
        <f>SUMPRODUCT((事故データ!$O$4:$O$364=$C$127)*(事故データ!$AT$4:$AT$364=$R140)*(事故データ!$U$4:$U$364=V$128)*(事故データ!$V$4:$V$364=1))</f>
        <v>0</v>
      </c>
      <c r="W140" s="358">
        <f>SUMPRODUCT((事故データ!$O$4:$O$364=$C$127)*(事故データ!$AT$4:$AT$364=$R140)*(事故データ!$U$4:$U$364=W$128)*(事故データ!$V$4:$V$364=1))</f>
        <v>1</v>
      </c>
      <c r="X140" s="358">
        <f>SUMPRODUCT((事故データ!$O$4:$O$364=$C$127)*(事故データ!$AT$4:$AT$364=$R140)*(事故データ!$U$4:$U$364=X$128)*(事故データ!$V$4:$V$364=1))</f>
        <v>0</v>
      </c>
      <c r="Y140" s="358">
        <f>SUMPRODUCT((事故データ!$O$4:$O$364=$C$127)*(事故データ!$AT$4:$AT$364=$R140)*(事故データ!$U$4:$U$364=Y$128)*(事故データ!$V$4:$V$364=1))</f>
        <v>0</v>
      </c>
      <c r="Z140" s="358">
        <f>SUMPRODUCT((事故データ!$O$4:$O$364=$C$127)*(事故データ!$AT$4:$AT$364=$R140)*(事故データ!$U$4:$U$364=Z$128)*(事故データ!$V$4:$V$364=1))</f>
        <v>0</v>
      </c>
      <c r="AA140" s="358">
        <f>SUMPRODUCT((事故データ!$O$4:$O$364=$C$127)*(事故データ!$AT$4:$AT$364=$R140)*(事故データ!$U$4:$U$364=AA$128)*(事故データ!$V$4:$V$364=1))</f>
        <v>0</v>
      </c>
      <c r="AB140" s="358">
        <f>SUMPRODUCT((事故データ!$O$4:$O$364=$C$127)*(事故データ!$AT$4:$AT$364=$R140)*(事故データ!$U$4:$U$364=AB$128)*(事故データ!$V$4:$V$364=1))</f>
        <v>0</v>
      </c>
      <c r="AC140" s="358">
        <f>SUMPRODUCT((事故データ!$O$4:$O$364=$C$127)*(事故データ!$AT$4:$AT$364=$R140)*(事故データ!$U$4:$U$364=AC$128)*(事故データ!$V$4:$V$364=1))</f>
        <v>0</v>
      </c>
      <c r="AD140" s="358">
        <f>SUMPRODUCT((事故データ!$O$4:$O$364=$C$127)*(事故データ!$AT$4:$AT$364=$R140)*(事故データ!$U$4:$U$364=AD$128)*(事故データ!$V$4:$V$364=1))</f>
        <v>0</v>
      </c>
      <c r="AE140" s="442">
        <f>SUMPRODUCT((事故データ!$O$4:$O$364=$C$127)*(事故データ!$AT$4:$AT$364=$R140)*(事故データ!$U$4:$U$364=AE$128)*(事故データ!$V$4:$V$364=1))</f>
        <v>0</v>
      </c>
    </row>
    <row r="141" spans="3:31">
      <c r="C141" s="531" t="str">
        <f t="shared" si="44"/>
        <v>信号・街灯・標識・柱等</v>
      </c>
      <c r="D141" s="699">
        <f t="shared" si="45"/>
        <v>2</v>
      </c>
      <c r="E141" s="358">
        <f>SUMPRODUCT((事故データ!$O$4:$O$364=$C$127)*(事故データ!$V$4:$V$364=1)*(事故データ!$AU$4:$AU$364=$C141)*(事故データ!$U$4:$U$364=E$128))</f>
        <v>0</v>
      </c>
      <c r="F141" s="358">
        <f>SUMPRODUCT((事故データ!$O$4:$O$364=$C$127)*(事故データ!$V$4:$V$364=1)*(事故データ!$AU$4:$AU$364=$C141)*(事故データ!$U$4:$U$364=F$128))</f>
        <v>0</v>
      </c>
      <c r="G141" s="358">
        <f>SUMPRODUCT((事故データ!$O$4:$O$364=$C$127)*(事故データ!$V$4:$V$364=1)*(事故データ!$AU$4:$AU$364=$C141)*(事故データ!$U$4:$U$364=G$128))</f>
        <v>0</v>
      </c>
      <c r="H141" s="358">
        <f>SUMPRODUCT((事故データ!$O$4:$O$364=$C$127)*(事故データ!$V$4:$V$364=1)*(事故データ!$AU$4:$AU$364=$C141)*(事故データ!$U$4:$U$364=H$128))</f>
        <v>1</v>
      </c>
      <c r="I141" s="358">
        <f>SUMPRODUCT((事故データ!$O$4:$O$364=$C$127)*(事故データ!$V$4:$V$364=1)*(事故データ!$AU$4:$AU$364=$C141)*(事故データ!$U$4:$U$364=I$128))</f>
        <v>0</v>
      </c>
      <c r="J141" s="358">
        <f>SUMPRODUCT((事故データ!$O$4:$O$364=$C$127)*(事故データ!$V$4:$V$364=1)*(事故データ!$AU$4:$AU$364=$C141)*(事故データ!$U$4:$U$364=J$128))</f>
        <v>0</v>
      </c>
      <c r="K141" s="358">
        <f>SUMPRODUCT((事故データ!$O$4:$O$364=$C$127)*(事故データ!$V$4:$V$364=1)*(事故データ!$AU$4:$AU$364=$C141)*(事故データ!$U$4:$U$364=K$128))</f>
        <v>0</v>
      </c>
      <c r="L141" s="358">
        <f>SUMPRODUCT((事故データ!$O$4:$O$364=$C$127)*(事故データ!$V$4:$V$364=1)*(事故データ!$AU$4:$AU$364=$C141)*(事故データ!$U$4:$U$364=L$128))</f>
        <v>0</v>
      </c>
      <c r="M141" s="358">
        <f>SUMPRODUCT((事故データ!$O$4:$O$364=$C$127)*(事故データ!$V$4:$V$364=1)*(事故データ!$AU$4:$AU$364=$C141)*(事故データ!$U$4:$U$364=M$128))</f>
        <v>0</v>
      </c>
      <c r="N141" s="358">
        <f>SUMPRODUCT((事故データ!$O$4:$O$364=$C$127)*(事故データ!$V$4:$V$364=1)*(事故データ!$AU$4:$AU$364=$C141)*(事故データ!$U$4:$U$364=N$128))</f>
        <v>1</v>
      </c>
      <c r="O141" s="358">
        <f>SUMPRODUCT((事故データ!$O$4:$O$364=$C$127)*(事故データ!$V$4:$V$364=1)*(事故データ!$AU$4:$AU$364=$C141)*(事故データ!$U$4:$U$364=O$128))</f>
        <v>0</v>
      </c>
      <c r="P141" s="442">
        <f>SUMPRODUCT((事故データ!$O$4:$O$364=$C$127)*(事故データ!$V$4:$V$364=1)*(事故データ!$AU$4:$AU$364=$C141)*(事故データ!$U$4:$U$364=P$128))</f>
        <v>0</v>
      </c>
      <c r="Q141" s="298"/>
      <c r="R141" s="594" t="str">
        <f t="shared" si="46"/>
        <v>右側面</v>
      </c>
      <c r="S141" s="356">
        <f t="shared" si="47"/>
        <v>0</v>
      </c>
      <c r="T141" s="700">
        <f>SUMPRODUCT((事故データ!$O$4:$O$364=$C$127)*(事故データ!$AT$4:$AT$364=$R141)*(事故データ!$U$4:$U$364=T$128)*(事故データ!$V$4:$V$364=1))</f>
        <v>0</v>
      </c>
      <c r="U141" s="358">
        <f>SUMPRODUCT((事故データ!$O$4:$O$364=$C$127)*(事故データ!$AT$4:$AT$364=$R141)*(事故データ!$U$4:$U$364=U$128)*(事故データ!$V$4:$V$364=1))</f>
        <v>0</v>
      </c>
      <c r="V141" s="358">
        <f>SUMPRODUCT((事故データ!$O$4:$O$364=$C$127)*(事故データ!$AT$4:$AT$364=$R141)*(事故データ!$U$4:$U$364=V$128)*(事故データ!$V$4:$V$364=1))</f>
        <v>0</v>
      </c>
      <c r="W141" s="358">
        <f>SUMPRODUCT((事故データ!$O$4:$O$364=$C$127)*(事故データ!$AT$4:$AT$364=$R141)*(事故データ!$U$4:$U$364=W$128)*(事故データ!$V$4:$V$364=1))</f>
        <v>0</v>
      </c>
      <c r="X141" s="358">
        <f>SUMPRODUCT((事故データ!$O$4:$O$364=$C$127)*(事故データ!$AT$4:$AT$364=$R141)*(事故データ!$U$4:$U$364=X$128)*(事故データ!$V$4:$V$364=1))</f>
        <v>0</v>
      </c>
      <c r="Y141" s="358">
        <f>SUMPRODUCT((事故データ!$O$4:$O$364=$C$127)*(事故データ!$AT$4:$AT$364=$R141)*(事故データ!$U$4:$U$364=Y$128)*(事故データ!$V$4:$V$364=1))</f>
        <v>0</v>
      </c>
      <c r="Z141" s="358">
        <f>SUMPRODUCT((事故データ!$O$4:$O$364=$C$127)*(事故データ!$AT$4:$AT$364=$R141)*(事故データ!$U$4:$U$364=Z$128)*(事故データ!$V$4:$V$364=1))</f>
        <v>0</v>
      </c>
      <c r="AA141" s="358">
        <f>SUMPRODUCT((事故データ!$O$4:$O$364=$C$127)*(事故データ!$AT$4:$AT$364=$R141)*(事故データ!$U$4:$U$364=AA$128)*(事故データ!$V$4:$V$364=1))</f>
        <v>0</v>
      </c>
      <c r="AB141" s="358">
        <f>SUMPRODUCT((事故データ!$O$4:$O$364=$C$127)*(事故データ!$AT$4:$AT$364=$R141)*(事故データ!$U$4:$U$364=AB$128)*(事故データ!$V$4:$V$364=1))</f>
        <v>0</v>
      </c>
      <c r="AC141" s="358">
        <f>SUMPRODUCT((事故データ!$O$4:$O$364=$C$127)*(事故データ!$AT$4:$AT$364=$R141)*(事故データ!$U$4:$U$364=AC$128)*(事故データ!$V$4:$V$364=1))</f>
        <v>0</v>
      </c>
      <c r="AD141" s="358">
        <f>SUMPRODUCT((事故データ!$O$4:$O$364=$C$127)*(事故データ!$AT$4:$AT$364=$R141)*(事故データ!$U$4:$U$364=AD$128)*(事故データ!$V$4:$V$364=1))</f>
        <v>0</v>
      </c>
      <c r="AE141" s="442">
        <f>SUMPRODUCT((事故データ!$O$4:$O$364=$C$127)*(事故データ!$AT$4:$AT$364=$R141)*(事故データ!$U$4:$U$364=AE$128)*(事故データ!$V$4:$V$364=1))</f>
        <v>0</v>
      </c>
    </row>
    <row r="142" spans="3:31">
      <c r="C142" s="531" t="str">
        <f t="shared" si="44"/>
        <v>柵・フェンス</v>
      </c>
      <c r="D142" s="699">
        <f t="shared" si="45"/>
        <v>3</v>
      </c>
      <c r="E142" s="358">
        <f>SUMPRODUCT((事故データ!$O$4:$O$364=$C$127)*(事故データ!$V$4:$V$364=1)*(事故データ!$AU$4:$AU$364=$C142)*(事故データ!$U$4:$U$364=E$128))</f>
        <v>0</v>
      </c>
      <c r="F142" s="358">
        <f>SUMPRODUCT((事故データ!$O$4:$O$364=$C$127)*(事故データ!$V$4:$V$364=1)*(事故データ!$AU$4:$AU$364=$C142)*(事故データ!$U$4:$U$364=F$128))</f>
        <v>1</v>
      </c>
      <c r="G142" s="358">
        <f>SUMPRODUCT((事故データ!$O$4:$O$364=$C$127)*(事故データ!$V$4:$V$364=1)*(事故データ!$AU$4:$AU$364=$C142)*(事故データ!$U$4:$U$364=G$128))</f>
        <v>0</v>
      </c>
      <c r="H142" s="358">
        <f>SUMPRODUCT((事故データ!$O$4:$O$364=$C$127)*(事故データ!$V$4:$V$364=1)*(事故データ!$AU$4:$AU$364=$C142)*(事故データ!$U$4:$U$364=H$128))</f>
        <v>2</v>
      </c>
      <c r="I142" s="358">
        <f>SUMPRODUCT((事故データ!$O$4:$O$364=$C$127)*(事故データ!$V$4:$V$364=1)*(事故データ!$AU$4:$AU$364=$C142)*(事故データ!$U$4:$U$364=I$128))</f>
        <v>0</v>
      </c>
      <c r="J142" s="358">
        <f>SUMPRODUCT((事故データ!$O$4:$O$364=$C$127)*(事故データ!$V$4:$V$364=1)*(事故データ!$AU$4:$AU$364=$C142)*(事故データ!$U$4:$U$364=J$128))</f>
        <v>0</v>
      </c>
      <c r="K142" s="358">
        <f>SUMPRODUCT((事故データ!$O$4:$O$364=$C$127)*(事故データ!$V$4:$V$364=1)*(事故データ!$AU$4:$AU$364=$C142)*(事故データ!$U$4:$U$364=K$128))</f>
        <v>0</v>
      </c>
      <c r="L142" s="358">
        <f>SUMPRODUCT((事故データ!$O$4:$O$364=$C$127)*(事故データ!$V$4:$V$364=1)*(事故データ!$AU$4:$AU$364=$C142)*(事故データ!$U$4:$U$364=L$128))</f>
        <v>0</v>
      </c>
      <c r="M142" s="358">
        <f>SUMPRODUCT((事故データ!$O$4:$O$364=$C$127)*(事故データ!$V$4:$V$364=1)*(事故データ!$AU$4:$AU$364=$C142)*(事故データ!$U$4:$U$364=M$128))</f>
        <v>0</v>
      </c>
      <c r="N142" s="358">
        <f>SUMPRODUCT((事故データ!$O$4:$O$364=$C$127)*(事故データ!$V$4:$V$364=1)*(事故データ!$AU$4:$AU$364=$C142)*(事故データ!$U$4:$U$364=N$128))</f>
        <v>0</v>
      </c>
      <c r="O142" s="358">
        <f>SUMPRODUCT((事故データ!$O$4:$O$364=$C$127)*(事故データ!$V$4:$V$364=1)*(事故データ!$AU$4:$AU$364=$C142)*(事故データ!$U$4:$U$364=O$128))</f>
        <v>0</v>
      </c>
      <c r="P142" s="442">
        <f>SUMPRODUCT((事故データ!$O$4:$O$364=$C$127)*(事故データ!$V$4:$V$364=1)*(事故データ!$AU$4:$AU$364=$C142)*(事故データ!$U$4:$U$364=P$128))</f>
        <v>0</v>
      </c>
      <c r="Q142" s="298"/>
      <c r="R142" s="594" t="str">
        <f t="shared" si="46"/>
        <v>右側面後</v>
      </c>
      <c r="S142" s="356">
        <f t="shared" si="47"/>
        <v>0</v>
      </c>
      <c r="T142" s="700">
        <f>SUMPRODUCT((事故データ!$O$4:$O$364=$C$127)*(事故データ!$AT$4:$AT$364=$R142)*(事故データ!$U$4:$U$364=T$128)*(事故データ!$V$4:$V$364=1))</f>
        <v>0</v>
      </c>
      <c r="U142" s="358">
        <f>SUMPRODUCT((事故データ!$O$4:$O$364=$C$127)*(事故データ!$AT$4:$AT$364=$R142)*(事故データ!$U$4:$U$364=U$128)*(事故データ!$V$4:$V$364=1))</f>
        <v>0</v>
      </c>
      <c r="V142" s="358">
        <f>SUMPRODUCT((事故データ!$O$4:$O$364=$C$127)*(事故データ!$AT$4:$AT$364=$R142)*(事故データ!$U$4:$U$364=V$128)*(事故データ!$V$4:$V$364=1))</f>
        <v>0</v>
      </c>
      <c r="W142" s="358">
        <f>SUMPRODUCT((事故データ!$O$4:$O$364=$C$127)*(事故データ!$AT$4:$AT$364=$R142)*(事故データ!$U$4:$U$364=W$128)*(事故データ!$V$4:$V$364=1))</f>
        <v>0</v>
      </c>
      <c r="X142" s="358">
        <f>SUMPRODUCT((事故データ!$O$4:$O$364=$C$127)*(事故データ!$AT$4:$AT$364=$R142)*(事故データ!$U$4:$U$364=X$128)*(事故データ!$V$4:$V$364=1))</f>
        <v>0</v>
      </c>
      <c r="Y142" s="358">
        <f>SUMPRODUCT((事故データ!$O$4:$O$364=$C$127)*(事故データ!$AT$4:$AT$364=$R142)*(事故データ!$U$4:$U$364=Y$128)*(事故データ!$V$4:$V$364=1))</f>
        <v>0</v>
      </c>
      <c r="Z142" s="358">
        <f>SUMPRODUCT((事故データ!$O$4:$O$364=$C$127)*(事故データ!$AT$4:$AT$364=$R142)*(事故データ!$U$4:$U$364=Z$128)*(事故データ!$V$4:$V$364=1))</f>
        <v>0</v>
      </c>
      <c r="AA142" s="358">
        <f>SUMPRODUCT((事故データ!$O$4:$O$364=$C$127)*(事故データ!$AT$4:$AT$364=$R142)*(事故データ!$U$4:$U$364=AA$128)*(事故データ!$V$4:$V$364=1))</f>
        <v>0</v>
      </c>
      <c r="AB142" s="358">
        <f>SUMPRODUCT((事故データ!$O$4:$O$364=$C$127)*(事故データ!$AT$4:$AT$364=$R142)*(事故データ!$U$4:$U$364=AB$128)*(事故データ!$V$4:$V$364=1))</f>
        <v>0</v>
      </c>
      <c r="AC142" s="358">
        <f>SUMPRODUCT((事故データ!$O$4:$O$364=$C$127)*(事故データ!$AT$4:$AT$364=$R142)*(事故データ!$U$4:$U$364=AC$128)*(事故データ!$V$4:$V$364=1))</f>
        <v>0</v>
      </c>
      <c r="AD142" s="358">
        <f>SUMPRODUCT((事故データ!$O$4:$O$364=$C$127)*(事故データ!$AT$4:$AT$364=$R142)*(事故データ!$U$4:$U$364=AD$128)*(事故データ!$V$4:$V$364=1))</f>
        <v>0</v>
      </c>
      <c r="AE142" s="442">
        <f>SUMPRODUCT((事故データ!$O$4:$O$364=$C$127)*(事故データ!$AT$4:$AT$364=$R142)*(事故データ!$U$4:$U$364=AE$128)*(事故データ!$V$4:$V$364=1))</f>
        <v>0</v>
      </c>
    </row>
    <row r="143" spans="3:31">
      <c r="C143" s="531" t="str">
        <f t="shared" si="44"/>
        <v>ポール</v>
      </c>
      <c r="D143" s="699">
        <f t="shared" si="45"/>
        <v>3</v>
      </c>
      <c r="E143" s="358">
        <f>SUMPRODUCT((事故データ!$O$4:$O$364=$C$127)*(事故データ!$V$4:$V$364=1)*(事故データ!$AU$4:$AU$364=$C143)*(事故データ!$U$4:$U$364=E$128))</f>
        <v>0</v>
      </c>
      <c r="F143" s="358">
        <f>SUMPRODUCT((事故データ!$O$4:$O$364=$C$127)*(事故データ!$V$4:$V$364=1)*(事故データ!$AU$4:$AU$364=$C143)*(事故データ!$U$4:$U$364=F$128))</f>
        <v>1</v>
      </c>
      <c r="G143" s="358">
        <f>SUMPRODUCT((事故データ!$O$4:$O$364=$C$127)*(事故データ!$V$4:$V$364=1)*(事故データ!$AU$4:$AU$364=$C143)*(事故データ!$U$4:$U$364=G$128))</f>
        <v>0</v>
      </c>
      <c r="H143" s="358">
        <f>SUMPRODUCT((事故データ!$O$4:$O$364=$C$127)*(事故データ!$V$4:$V$364=1)*(事故データ!$AU$4:$AU$364=$C143)*(事故データ!$U$4:$U$364=H$128))</f>
        <v>2</v>
      </c>
      <c r="I143" s="358">
        <f>SUMPRODUCT((事故データ!$O$4:$O$364=$C$127)*(事故データ!$V$4:$V$364=1)*(事故データ!$AU$4:$AU$364=$C143)*(事故データ!$U$4:$U$364=I$128))</f>
        <v>0</v>
      </c>
      <c r="J143" s="358">
        <f>SUMPRODUCT((事故データ!$O$4:$O$364=$C$127)*(事故データ!$V$4:$V$364=1)*(事故データ!$AU$4:$AU$364=$C143)*(事故データ!$U$4:$U$364=J$128))</f>
        <v>0</v>
      </c>
      <c r="K143" s="358">
        <f>SUMPRODUCT((事故データ!$O$4:$O$364=$C$127)*(事故データ!$V$4:$V$364=1)*(事故データ!$AU$4:$AU$364=$C143)*(事故データ!$U$4:$U$364=K$128))</f>
        <v>0</v>
      </c>
      <c r="L143" s="358">
        <f>SUMPRODUCT((事故データ!$O$4:$O$364=$C$127)*(事故データ!$V$4:$V$364=1)*(事故データ!$AU$4:$AU$364=$C143)*(事故データ!$U$4:$U$364=L$128))</f>
        <v>0</v>
      </c>
      <c r="M143" s="358">
        <f>SUMPRODUCT((事故データ!$O$4:$O$364=$C$127)*(事故データ!$V$4:$V$364=1)*(事故データ!$AU$4:$AU$364=$C143)*(事故データ!$U$4:$U$364=M$128))</f>
        <v>0</v>
      </c>
      <c r="N143" s="358">
        <f>SUMPRODUCT((事故データ!$O$4:$O$364=$C$127)*(事故データ!$V$4:$V$364=1)*(事故データ!$AU$4:$AU$364=$C143)*(事故データ!$U$4:$U$364=N$128))</f>
        <v>0</v>
      </c>
      <c r="O143" s="358">
        <f>SUMPRODUCT((事故データ!$O$4:$O$364=$C$127)*(事故データ!$V$4:$V$364=1)*(事故データ!$AU$4:$AU$364=$C143)*(事故データ!$U$4:$U$364=O$128))</f>
        <v>0</v>
      </c>
      <c r="P143" s="442">
        <f>SUMPRODUCT((事故データ!$O$4:$O$364=$C$127)*(事故データ!$V$4:$V$364=1)*(事故データ!$AU$4:$AU$364=$C143)*(事故データ!$U$4:$U$364=P$128))</f>
        <v>0</v>
      </c>
      <c r="Q143" s="298"/>
      <c r="R143" s="594" t="str">
        <f t="shared" si="46"/>
        <v>上部箱中央</v>
      </c>
      <c r="S143" s="356">
        <f t="shared" si="47"/>
        <v>0</v>
      </c>
      <c r="T143" s="700">
        <f>SUMPRODUCT((事故データ!$O$4:$O$364=$C$127)*(事故データ!$AT$4:$AT$364=$R143)*(事故データ!$U$4:$U$364=T$128)*(事故データ!$V$4:$V$364=1))</f>
        <v>0</v>
      </c>
      <c r="U143" s="358">
        <f>SUMPRODUCT((事故データ!$O$4:$O$364=$C$127)*(事故データ!$AT$4:$AT$364=$R143)*(事故データ!$U$4:$U$364=U$128)*(事故データ!$V$4:$V$364=1))</f>
        <v>0</v>
      </c>
      <c r="V143" s="358">
        <f>SUMPRODUCT((事故データ!$O$4:$O$364=$C$127)*(事故データ!$AT$4:$AT$364=$R143)*(事故データ!$U$4:$U$364=V$128)*(事故データ!$V$4:$V$364=1))</f>
        <v>0</v>
      </c>
      <c r="W143" s="358">
        <f>SUMPRODUCT((事故データ!$O$4:$O$364=$C$127)*(事故データ!$AT$4:$AT$364=$R143)*(事故データ!$U$4:$U$364=W$128)*(事故データ!$V$4:$V$364=1))</f>
        <v>0</v>
      </c>
      <c r="X143" s="358">
        <f>SUMPRODUCT((事故データ!$O$4:$O$364=$C$127)*(事故データ!$AT$4:$AT$364=$R143)*(事故データ!$U$4:$U$364=X$128)*(事故データ!$V$4:$V$364=1))</f>
        <v>0</v>
      </c>
      <c r="Y143" s="358">
        <f>SUMPRODUCT((事故データ!$O$4:$O$364=$C$127)*(事故データ!$AT$4:$AT$364=$R143)*(事故データ!$U$4:$U$364=Y$128)*(事故データ!$V$4:$V$364=1))</f>
        <v>0</v>
      </c>
      <c r="Z143" s="358">
        <f>SUMPRODUCT((事故データ!$O$4:$O$364=$C$127)*(事故データ!$AT$4:$AT$364=$R143)*(事故データ!$U$4:$U$364=Z$128)*(事故データ!$V$4:$V$364=1))</f>
        <v>0</v>
      </c>
      <c r="AA143" s="358">
        <f>SUMPRODUCT((事故データ!$O$4:$O$364=$C$127)*(事故データ!$AT$4:$AT$364=$R143)*(事故データ!$U$4:$U$364=AA$128)*(事故データ!$V$4:$V$364=1))</f>
        <v>0</v>
      </c>
      <c r="AB143" s="358">
        <f>SUMPRODUCT((事故データ!$O$4:$O$364=$C$127)*(事故データ!$AT$4:$AT$364=$R143)*(事故データ!$U$4:$U$364=AB$128)*(事故データ!$V$4:$V$364=1))</f>
        <v>0</v>
      </c>
      <c r="AC143" s="358">
        <f>SUMPRODUCT((事故データ!$O$4:$O$364=$C$127)*(事故データ!$AT$4:$AT$364=$R143)*(事故データ!$U$4:$U$364=AC$128)*(事故データ!$V$4:$V$364=1))</f>
        <v>0</v>
      </c>
      <c r="AD143" s="358">
        <f>SUMPRODUCT((事故データ!$O$4:$O$364=$C$127)*(事故データ!$AT$4:$AT$364=$R143)*(事故データ!$U$4:$U$364=AD$128)*(事故データ!$V$4:$V$364=1))</f>
        <v>0</v>
      </c>
      <c r="AE143" s="442">
        <f>SUMPRODUCT((事故データ!$O$4:$O$364=$C$127)*(事故データ!$AT$4:$AT$364=$R143)*(事故データ!$U$4:$U$364=AE$128)*(事故データ!$V$4:$V$364=1))</f>
        <v>0</v>
      </c>
    </row>
    <row r="144" spans="3:31">
      <c r="C144" s="531" t="str">
        <f t="shared" si="44"/>
        <v>縁石等道路設置物</v>
      </c>
      <c r="D144" s="699">
        <f t="shared" si="45"/>
        <v>1</v>
      </c>
      <c r="E144" s="358">
        <f>SUMPRODUCT((事故データ!$O$4:$O$364=$C$127)*(事故データ!$V$4:$V$364=1)*(事故データ!$AU$4:$AU$364=$C144)*(事故データ!$U$4:$U$364=E$128))</f>
        <v>0</v>
      </c>
      <c r="F144" s="358">
        <f>SUMPRODUCT((事故データ!$O$4:$O$364=$C$127)*(事故データ!$V$4:$V$364=1)*(事故データ!$AU$4:$AU$364=$C144)*(事故データ!$U$4:$U$364=F$128))</f>
        <v>1</v>
      </c>
      <c r="G144" s="358">
        <f>SUMPRODUCT((事故データ!$O$4:$O$364=$C$127)*(事故データ!$V$4:$V$364=1)*(事故データ!$AU$4:$AU$364=$C144)*(事故データ!$U$4:$U$364=G$128))</f>
        <v>0</v>
      </c>
      <c r="H144" s="358">
        <f>SUMPRODUCT((事故データ!$O$4:$O$364=$C$127)*(事故データ!$V$4:$V$364=1)*(事故データ!$AU$4:$AU$364=$C144)*(事故データ!$U$4:$U$364=H$128))</f>
        <v>0</v>
      </c>
      <c r="I144" s="358">
        <f>SUMPRODUCT((事故データ!$O$4:$O$364=$C$127)*(事故データ!$V$4:$V$364=1)*(事故データ!$AU$4:$AU$364=$C144)*(事故データ!$U$4:$U$364=I$128))</f>
        <v>0</v>
      </c>
      <c r="J144" s="358">
        <f>SUMPRODUCT((事故データ!$O$4:$O$364=$C$127)*(事故データ!$V$4:$V$364=1)*(事故データ!$AU$4:$AU$364=$C144)*(事故データ!$U$4:$U$364=J$128))</f>
        <v>0</v>
      </c>
      <c r="K144" s="358">
        <f>SUMPRODUCT((事故データ!$O$4:$O$364=$C$127)*(事故データ!$V$4:$V$364=1)*(事故データ!$AU$4:$AU$364=$C144)*(事故データ!$U$4:$U$364=K$128))</f>
        <v>0</v>
      </c>
      <c r="L144" s="358">
        <f>SUMPRODUCT((事故データ!$O$4:$O$364=$C$127)*(事故データ!$V$4:$V$364=1)*(事故データ!$AU$4:$AU$364=$C144)*(事故データ!$U$4:$U$364=L$128))</f>
        <v>0</v>
      </c>
      <c r="M144" s="358">
        <f>SUMPRODUCT((事故データ!$O$4:$O$364=$C$127)*(事故データ!$V$4:$V$364=1)*(事故データ!$AU$4:$AU$364=$C144)*(事故データ!$U$4:$U$364=M$128))</f>
        <v>0</v>
      </c>
      <c r="N144" s="358">
        <f>SUMPRODUCT((事故データ!$O$4:$O$364=$C$127)*(事故データ!$V$4:$V$364=1)*(事故データ!$AU$4:$AU$364=$C144)*(事故データ!$U$4:$U$364=N$128))</f>
        <v>0</v>
      </c>
      <c r="O144" s="358">
        <f>SUMPRODUCT((事故データ!$O$4:$O$364=$C$127)*(事故データ!$V$4:$V$364=1)*(事故データ!$AU$4:$AU$364=$C144)*(事故データ!$U$4:$U$364=O$128))</f>
        <v>0</v>
      </c>
      <c r="P144" s="442">
        <f>SUMPRODUCT((事故データ!$O$4:$O$364=$C$127)*(事故データ!$V$4:$V$364=1)*(事故データ!$AU$4:$AU$364=$C144)*(事故データ!$U$4:$U$364=P$128))</f>
        <v>0</v>
      </c>
      <c r="Q144" s="298"/>
      <c r="R144" s="594" t="str">
        <f t="shared" si="46"/>
        <v>下部</v>
      </c>
      <c r="S144" s="356">
        <f t="shared" si="47"/>
        <v>0</v>
      </c>
      <c r="T144" s="700">
        <f>SUMPRODUCT((事故データ!$O$4:$O$364=$C$127)*(事故データ!$AT$4:$AT$364=$R144)*(事故データ!$U$4:$U$364=T$128)*(事故データ!$V$4:$V$364=1))</f>
        <v>0</v>
      </c>
      <c r="U144" s="358">
        <f>SUMPRODUCT((事故データ!$O$4:$O$364=$C$127)*(事故データ!$AT$4:$AT$364=$R144)*(事故データ!$U$4:$U$364=U$128)*(事故データ!$V$4:$V$364=1))</f>
        <v>0</v>
      </c>
      <c r="V144" s="358">
        <f>SUMPRODUCT((事故データ!$O$4:$O$364=$C$127)*(事故データ!$AT$4:$AT$364=$R144)*(事故データ!$U$4:$U$364=V$128)*(事故データ!$V$4:$V$364=1))</f>
        <v>0</v>
      </c>
      <c r="W144" s="358">
        <f>SUMPRODUCT((事故データ!$O$4:$O$364=$C$127)*(事故データ!$AT$4:$AT$364=$R144)*(事故データ!$U$4:$U$364=W$128)*(事故データ!$V$4:$V$364=1))</f>
        <v>0</v>
      </c>
      <c r="X144" s="358">
        <f>SUMPRODUCT((事故データ!$O$4:$O$364=$C$127)*(事故データ!$AT$4:$AT$364=$R144)*(事故データ!$U$4:$U$364=X$128)*(事故データ!$V$4:$V$364=1))</f>
        <v>0</v>
      </c>
      <c r="Y144" s="358">
        <f>SUMPRODUCT((事故データ!$O$4:$O$364=$C$127)*(事故データ!$AT$4:$AT$364=$R144)*(事故データ!$U$4:$U$364=Y$128)*(事故データ!$V$4:$V$364=1))</f>
        <v>0</v>
      </c>
      <c r="Z144" s="358">
        <f>SUMPRODUCT((事故データ!$O$4:$O$364=$C$127)*(事故データ!$AT$4:$AT$364=$R144)*(事故データ!$U$4:$U$364=Z$128)*(事故データ!$V$4:$V$364=1))</f>
        <v>0</v>
      </c>
      <c r="AA144" s="358">
        <f>SUMPRODUCT((事故データ!$O$4:$O$364=$C$127)*(事故データ!$AT$4:$AT$364=$R144)*(事故データ!$U$4:$U$364=AA$128)*(事故データ!$V$4:$V$364=1))</f>
        <v>0</v>
      </c>
      <c r="AB144" s="358">
        <f>SUMPRODUCT((事故データ!$O$4:$O$364=$C$127)*(事故データ!$AT$4:$AT$364=$R144)*(事故データ!$U$4:$U$364=AB$128)*(事故データ!$V$4:$V$364=1))</f>
        <v>0</v>
      </c>
      <c r="AC144" s="358">
        <f>SUMPRODUCT((事故データ!$O$4:$O$364=$C$127)*(事故データ!$AT$4:$AT$364=$R144)*(事故データ!$U$4:$U$364=AC$128)*(事故データ!$V$4:$V$364=1))</f>
        <v>0</v>
      </c>
      <c r="AD144" s="358">
        <f>SUMPRODUCT((事故データ!$O$4:$O$364=$C$127)*(事故データ!$AT$4:$AT$364=$R144)*(事故データ!$U$4:$U$364=AD$128)*(事故データ!$V$4:$V$364=1))</f>
        <v>0</v>
      </c>
      <c r="AE144" s="442">
        <f>SUMPRODUCT((事故データ!$O$4:$O$364=$C$127)*(事故データ!$AT$4:$AT$364=$R144)*(事故データ!$U$4:$U$364=AE$128)*(事故データ!$V$4:$V$364=1))</f>
        <v>0</v>
      </c>
    </row>
    <row r="145" spans="1:31">
      <c r="C145" s="531" t="str">
        <f t="shared" si="44"/>
        <v>花壇等低い設置物</v>
      </c>
      <c r="D145" s="699">
        <f t="shared" si="45"/>
        <v>0</v>
      </c>
      <c r="E145" s="358">
        <f>SUMPRODUCT((事故データ!$O$4:$O$364=$C$127)*(事故データ!$V$4:$V$364=1)*(事故データ!$AU$4:$AU$364=$C145)*(事故データ!$U$4:$U$364=E$128))</f>
        <v>0</v>
      </c>
      <c r="F145" s="358">
        <f>SUMPRODUCT((事故データ!$O$4:$O$364=$C$127)*(事故データ!$V$4:$V$364=1)*(事故データ!$AU$4:$AU$364=$C145)*(事故データ!$U$4:$U$364=F$128))</f>
        <v>0</v>
      </c>
      <c r="G145" s="358">
        <f>SUMPRODUCT((事故データ!$O$4:$O$364=$C$127)*(事故データ!$V$4:$V$364=1)*(事故データ!$AU$4:$AU$364=$C145)*(事故データ!$U$4:$U$364=G$128))</f>
        <v>0</v>
      </c>
      <c r="H145" s="358">
        <f>SUMPRODUCT((事故データ!$O$4:$O$364=$C$127)*(事故データ!$V$4:$V$364=1)*(事故データ!$AU$4:$AU$364=$C145)*(事故データ!$U$4:$U$364=H$128))</f>
        <v>0</v>
      </c>
      <c r="I145" s="358">
        <f>SUMPRODUCT((事故データ!$O$4:$O$364=$C$127)*(事故データ!$V$4:$V$364=1)*(事故データ!$AU$4:$AU$364=$C145)*(事故データ!$U$4:$U$364=I$128))</f>
        <v>0</v>
      </c>
      <c r="J145" s="358">
        <f>SUMPRODUCT((事故データ!$O$4:$O$364=$C$127)*(事故データ!$V$4:$V$364=1)*(事故データ!$AU$4:$AU$364=$C145)*(事故データ!$U$4:$U$364=J$128))</f>
        <v>0</v>
      </c>
      <c r="K145" s="358">
        <f>SUMPRODUCT((事故データ!$O$4:$O$364=$C$127)*(事故データ!$V$4:$V$364=1)*(事故データ!$AU$4:$AU$364=$C145)*(事故データ!$U$4:$U$364=K$128))</f>
        <v>0</v>
      </c>
      <c r="L145" s="358">
        <f>SUMPRODUCT((事故データ!$O$4:$O$364=$C$127)*(事故データ!$V$4:$V$364=1)*(事故データ!$AU$4:$AU$364=$C145)*(事故データ!$U$4:$U$364=L$128))</f>
        <v>0</v>
      </c>
      <c r="M145" s="358">
        <f>SUMPRODUCT((事故データ!$O$4:$O$364=$C$127)*(事故データ!$V$4:$V$364=1)*(事故データ!$AU$4:$AU$364=$C145)*(事故データ!$U$4:$U$364=M$128))</f>
        <v>0</v>
      </c>
      <c r="N145" s="358">
        <f>SUMPRODUCT((事故データ!$O$4:$O$364=$C$127)*(事故データ!$V$4:$V$364=1)*(事故データ!$AU$4:$AU$364=$C145)*(事故データ!$U$4:$U$364=N$128))</f>
        <v>0</v>
      </c>
      <c r="O145" s="358">
        <f>SUMPRODUCT((事故データ!$O$4:$O$364=$C$127)*(事故データ!$V$4:$V$364=1)*(事故データ!$AU$4:$AU$364=$C145)*(事故データ!$U$4:$U$364=O$128))</f>
        <v>0</v>
      </c>
      <c r="P145" s="442">
        <f>SUMPRODUCT((事故データ!$O$4:$O$364=$C$127)*(事故データ!$V$4:$V$364=1)*(事故データ!$AU$4:$AU$364=$C145)*(事故データ!$U$4:$U$364=P$128))</f>
        <v>0</v>
      </c>
      <c r="Q145" s="298"/>
      <c r="R145" s="594" t="str">
        <f t="shared" si="46"/>
        <v>その他</v>
      </c>
      <c r="S145" s="356">
        <f t="shared" si="47"/>
        <v>0</v>
      </c>
      <c r="T145" s="700">
        <f>SUMPRODUCT((事故データ!$O$4:$O$364=$C$127)*(事故データ!$AT$4:$AT$364=$R145)*(事故データ!$U$4:$U$364=T$128)*(事故データ!$V$4:$V$364=1))</f>
        <v>0</v>
      </c>
      <c r="U145" s="358">
        <f>SUMPRODUCT((事故データ!$O$4:$O$364=$C$127)*(事故データ!$AT$4:$AT$364=$R145)*(事故データ!$U$4:$U$364=U$128)*(事故データ!$V$4:$V$364=1))</f>
        <v>0</v>
      </c>
      <c r="V145" s="358">
        <f>SUMPRODUCT((事故データ!$O$4:$O$364=$C$127)*(事故データ!$AT$4:$AT$364=$R145)*(事故データ!$U$4:$U$364=V$128)*(事故データ!$V$4:$V$364=1))</f>
        <v>0</v>
      </c>
      <c r="W145" s="358">
        <f>SUMPRODUCT((事故データ!$O$4:$O$364=$C$127)*(事故データ!$AT$4:$AT$364=$R145)*(事故データ!$U$4:$U$364=W$128)*(事故データ!$V$4:$V$364=1))</f>
        <v>0</v>
      </c>
      <c r="X145" s="358">
        <f>SUMPRODUCT((事故データ!$O$4:$O$364=$C$127)*(事故データ!$AT$4:$AT$364=$R145)*(事故データ!$U$4:$U$364=X$128)*(事故データ!$V$4:$V$364=1))</f>
        <v>0</v>
      </c>
      <c r="Y145" s="358">
        <f>SUMPRODUCT((事故データ!$O$4:$O$364=$C$127)*(事故データ!$AT$4:$AT$364=$R145)*(事故データ!$U$4:$U$364=Y$128)*(事故データ!$V$4:$V$364=1))</f>
        <v>0</v>
      </c>
      <c r="Z145" s="358">
        <f>SUMPRODUCT((事故データ!$O$4:$O$364=$C$127)*(事故データ!$AT$4:$AT$364=$R145)*(事故データ!$U$4:$U$364=Z$128)*(事故データ!$V$4:$V$364=1))</f>
        <v>0</v>
      </c>
      <c r="AA145" s="358">
        <f>SUMPRODUCT((事故データ!$O$4:$O$364=$C$127)*(事故データ!$AT$4:$AT$364=$R145)*(事故データ!$U$4:$U$364=AA$128)*(事故データ!$V$4:$V$364=1))</f>
        <v>0</v>
      </c>
      <c r="AB145" s="358">
        <f>SUMPRODUCT((事故データ!$O$4:$O$364=$C$127)*(事故データ!$AT$4:$AT$364=$R145)*(事故データ!$U$4:$U$364=AB$128)*(事故データ!$V$4:$V$364=1))</f>
        <v>0</v>
      </c>
      <c r="AC145" s="358">
        <f>SUMPRODUCT((事故データ!$O$4:$O$364=$C$127)*(事故データ!$AT$4:$AT$364=$R145)*(事故データ!$U$4:$U$364=AC$128)*(事故データ!$V$4:$V$364=1))</f>
        <v>0</v>
      </c>
      <c r="AD145" s="358">
        <f>SUMPRODUCT((事故データ!$O$4:$O$364=$C$127)*(事故データ!$AT$4:$AT$364=$R145)*(事故データ!$U$4:$U$364=AD$128)*(事故データ!$V$4:$V$364=1))</f>
        <v>0</v>
      </c>
      <c r="AE145" s="442">
        <f>SUMPRODUCT((事故データ!$O$4:$O$364=$C$127)*(事故データ!$AT$4:$AT$364=$R145)*(事故データ!$U$4:$U$364=AE$128)*(事故データ!$V$4:$V$364=1))</f>
        <v>0</v>
      </c>
    </row>
    <row r="146" spans="1:31">
      <c r="C146" s="531" t="str">
        <f t="shared" si="44"/>
        <v>屋根.軒.庇等高所設置物</v>
      </c>
      <c r="D146" s="699">
        <f t="shared" si="45"/>
        <v>6</v>
      </c>
      <c r="E146" s="358">
        <f>SUMPRODUCT((事故データ!$O$4:$O$364=$C$127)*(事故データ!$V$4:$V$364=1)*(事故データ!$AU$4:$AU$364=$C146)*(事故データ!$U$4:$U$364=E$128))</f>
        <v>0</v>
      </c>
      <c r="F146" s="358">
        <f>SUMPRODUCT((事故データ!$O$4:$O$364=$C$127)*(事故データ!$V$4:$V$364=1)*(事故データ!$AU$4:$AU$364=$C146)*(事故データ!$U$4:$U$364=F$128))</f>
        <v>2</v>
      </c>
      <c r="G146" s="358">
        <f>SUMPRODUCT((事故データ!$O$4:$O$364=$C$127)*(事故データ!$V$4:$V$364=1)*(事故データ!$AU$4:$AU$364=$C146)*(事故データ!$U$4:$U$364=G$128))</f>
        <v>0</v>
      </c>
      <c r="H146" s="358">
        <f>SUMPRODUCT((事故データ!$O$4:$O$364=$C$127)*(事故データ!$V$4:$V$364=1)*(事故データ!$AU$4:$AU$364=$C146)*(事故データ!$U$4:$U$364=H$128))</f>
        <v>3</v>
      </c>
      <c r="I146" s="358">
        <f>SUMPRODUCT((事故データ!$O$4:$O$364=$C$127)*(事故データ!$V$4:$V$364=1)*(事故データ!$AU$4:$AU$364=$C146)*(事故データ!$U$4:$U$364=I$128))</f>
        <v>0</v>
      </c>
      <c r="J146" s="358">
        <f>SUMPRODUCT((事故データ!$O$4:$O$364=$C$127)*(事故データ!$V$4:$V$364=1)*(事故データ!$AU$4:$AU$364=$C146)*(事故データ!$U$4:$U$364=J$128))</f>
        <v>0</v>
      </c>
      <c r="K146" s="358">
        <f>SUMPRODUCT((事故データ!$O$4:$O$364=$C$127)*(事故データ!$V$4:$V$364=1)*(事故データ!$AU$4:$AU$364=$C146)*(事故データ!$U$4:$U$364=K$128))</f>
        <v>0</v>
      </c>
      <c r="L146" s="358">
        <f>SUMPRODUCT((事故データ!$O$4:$O$364=$C$127)*(事故データ!$V$4:$V$364=1)*(事故データ!$AU$4:$AU$364=$C146)*(事故データ!$U$4:$U$364=L$128))</f>
        <v>1</v>
      </c>
      <c r="M146" s="358">
        <f>SUMPRODUCT((事故データ!$O$4:$O$364=$C$127)*(事故データ!$V$4:$V$364=1)*(事故データ!$AU$4:$AU$364=$C146)*(事故データ!$U$4:$U$364=M$128))</f>
        <v>0</v>
      </c>
      <c r="N146" s="358">
        <f>SUMPRODUCT((事故データ!$O$4:$O$364=$C$127)*(事故データ!$V$4:$V$364=1)*(事故データ!$AU$4:$AU$364=$C146)*(事故データ!$U$4:$U$364=N$128))</f>
        <v>0</v>
      </c>
      <c r="O146" s="358">
        <f>SUMPRODUCT((事故データ!$O$4:$O$364=$C$127)*(事故データ!$V$4:$V$364=1)*(事故データ!$AU$4:$AU$364=$C146)*(事故データ!$U$4:$U$364=O$128))</f>
        <v>0</v>
      </c>
      <c r="P146" s="442">
        <f>SUMPRODUCT((事故データ!$O$4:$O$364=$C$127)*(事故データ!$V$4:$V$364=1)*(事故データ!$AU$4:$AU$364=$C146)*(事故データ!$U$4:$U$364=P$128))</f>
        <v>0</v>
      </c>
      <c r="Q146" s="298"/>
      <c r="R146" s="611" t="str">
        <f t="shared" si="46"/>
        <v>不明</v>
      </c>
      <c r="S146" s="369">
        <f t="shared" si="47"/>
        <v>0</v>
      </c>
      <c r="T146" s="701">
        <f>SUMPRODUCT((事故データ!$O$4:$O$364=$C$127)*(事故データ!$AT$4:$AT$364=$R146)*(事故データ!$U$4:$U$364=T$128)*(事故データ!$V$4:$V$364=1))</f>
        <v>0</v>
      </c>
      <c r="U146" s="371">
        <f>SUMPRODUCT((事故データ!$O$4:$O$364=$C$127)*(事故データ!$AT$4:$AT$364=$R146)*(事故データ!$U$4:$U$364=U$128)*(事故データ!$V$4:$V$364=1))</f>
        <v>0</v>
      </c>
      <c r="V146" s="371">
        <f>SUMPRODUCT((事故データ!$O$4:$O$364=$C$127)*(事故データ!$AT$4:$AT$364=$R146)*(事故データ!$U$4:$U$364=V$128)*(事故データ!$V$4:$V$364=1))</f>
        <v>0</v>
      </c>
      <c r="W146" s="371">
        <f>SUMPRODUCT((事故データ!$O$4:$O$364=$C$127)*(事故データ!$AT$4:$AT$364=$R146)*(事故データ!$U$4:$U$364=W$128)*(事故データ!$V$4:$V$364=1))</f>
        <v>0</v>
      </c>
      <c r="X146" s="371">
        <f>SUMPRODUCT((事故データ!$O$4:$O$364=$C$127)*(事故データ!$AT$4:$AT$364=$R146)*(事故データ!$U$4:$U$364=X$128)*(事故データ!$V$4:$V$364=1))</f>
        <v>0</v>
      </c>
      <c r="Y146" s="371">
        <f>SUMPRODUCT((事故データ!$O$4:$O$364=$C$127)*(事故データ!$AT$4:$AT$364=$R146)*(事故データ!$U$4:$U$364=Y$128)*(事故データ!$V$4:$V$364=1))</f>
        <v>0</v>
      </c>
      <c r="Z146" s="371">
        <f>SUMPRODUCT((事故データ!$O$4:$O$364=$C$127)*(事故データ!$AT$4:$AT$364=$R146)*(事故データ!$U$4:$U$364=Z$128)*(事故データ!$V$4:$V$364=1))</f>
        <v>0</v>
      </c>
      <c r="AA146" s="371">
        <f>SUMPRODUCT((事故データ!$O$4:$O$364=$C$127)*(事故データ!$AT$4:$AT$364=$R146)*(事故データ!$U$4:$U$364=AA$128)*(事故データ!$V$4:$V$364=1))</f>
        <v>0</v>
      </c>
      <c r="AB146" s="371">
        <f>SUMPRODUCT((事故データ!$O$4:$O$364=$C$127)*(事故データ!$AT$4:$AT$364=$R146)*(事故データ!$U$4:$U$364=AB$128)*(事故データ!$V$4:$V$364=1))</f>
        <v>0</v>
      </c>
      <c r="AC146" s="371">
        <f>SUMPRODUCT((事故データ!$O$4:$O$364=$C$127)*(事故データ!$AT$4:$AT$364=$R146)*(事故データ!$U$4:$U$364=AC$128)*(事故データ!$V$4:$V$364=1))</f>
        <v>0</v>
      </c>
      <c r="AD146" s="371">
        <f>SUMPRODUCT((事故データ!$O$4:$O$364=$C$127)*(事故データ!$AT$4:$AT$364=$R146)*(事故データ!$U$4:$U$364=AD$128)*(事故データ!$V$4:$V$364=1))</f>
        <v>0</v>
      </c>
      <c r="AE146" s="443">
        <f>SUMPRODUCT((事故データ!$O$4:$O$364=$C$127)*(事故データ!$AT$4:$AT$364=$R146)*(事故データ!$U$4:$U$364=AE$128)*(事故データ!$V$4:$V$364=1))</f>
        <v>0</v>
      </c>
    </row>
    <row r="147" spans="1:31">
      <c r="C147" s="531" t="str">
        <f t="shared" si="44"/>
        <v>街路樹等高所物</v>
      </c>
      <c r="D147" s="699">
        <f t="shared" si="45"/>
        <v>0</v>
      </c>
      <c r="E147" s="358">
        <f>SUMPRODUCT((事故データ!$O$4:$O$364=$C$127)*(事故データ!$V$4:$V$364=1)*(事故データ!$AU$4:$AU$364=$C147)*(事故データ!$U$4:$U$364=E$128))</f>
        <v>0</v>
      </c>
      <c r="F147" s="358">
        <f>SUMPRODUCT((事故データ!$O$4:$O$364=$C$127)*(事故データ!$V$4:$V$364=1)*(事故データ!$AU$4:$AU$364=$C147)*(事故データ!$U$4:$U$364=F$128))</f>
        <v>0</v>
      </c>
      <c r="G147" s="358">
        <f>SUMPRODUCT((事故データ!$O$4:$O$364=$C$127)*(事故データ!$V$4:$V$364=1)*(事故データ!$AU$4:$AU$364=$C147)*(事故データ!$U$4:$U$364=G$128))</f>
        <v>0</v>
      </c>
      <c r="H147" s="358">
        <f>SUMPRODUCT((事故データ!$O$4:$O$364=$C$127)*(事故データ!$V$4:$V$364=1)*(事故データ!$AU$4:$AU$364=$C147)*(事故データ!$U$4:$U$364=H$128))</f>
        <v>0</v>
      </c>
      <c r="I147" s="358">
        <f>SUMPRODUCT((事故データ!$O$4:$O$364=$C$127)*(事故データ!$V$4:$V$364=1)*(事故データ!$AU$4:$AU$364=$C147)*(事故データ!$U$4:$U$364=I$128))</f>
        <v>0</v>
      </c>
      <c r="J147" s="358">
        <f>SUMPRODUCT((事故データ!$O$4:$O$364=$C$127)*(事故データ!$V$4:$V$364=1)*(事故データ!$AU$4:$AU$364=$C147)*(事故データ!$U$4:$U$364=J$128))</f>
        <v>0</v>
      </c>
      <c r="K147" s="358">
        <f>SUMPRODUCT((事故データ!$O$4:$O$364=$C$127)*(事故データ!$V$4:$V$364=1)*(事故データ!$AU$4:$AU$364=$C147)*(事故データ!$U$4:$U$364=K$128))</f>
        <v>0</v>
      </c>
      <c r="L147" s="358">
        <f>SUMPRODUCT((事故データ!$O$4:$O$364=$C$127)*(事故データ!$V$4:$V$364=1)*(事故データ!$AU$4:$AU$364=$C147)*(事故データ!$U$4:$U$364=L$128))</f>
        <v>0</v>
      </c>
      <c r="M147" s="358">
        <f>SUMPRODUCT((事故データ!$O$4:$O$364=$C$127)*(事故データ!$V$4:$V$364=1)*(事故データ!$AU$4:$AU$364=$C147)*(事故データ!$U$4:$U$364=M$128))</f>
        <v>0</v>
      </c>
      <c r="N147" s="358">
        <f>SUMPRODUCT((事故データ!$O$4:$O$364=$C$127)*(事故データ!$V$4:$V$364=1)*(事故データ!$AU$4:$AU$364=$C147)*(事故データ!$U$4:$U$364=N$128))</f>
        <v>0</v>
      </c>
      <c r="O147" s="358">
        <f>SUMPRODUCT((事故データ!$O$4:$O$364=$C$127)*(事故データ!$V$4:$V$364=1)*(事故データ!$AU$4:$AU$364=$C147)*(事故データ!$U$4:$U$364=O$128))</f>
        <v>0</v>
      </c>
      <c r="P147" s="442">
        <f>SUMPRODUCT((事故データ!$O$4:$O$364=$C$127)*(事故データ!$V$4:$V$364=1)*(事故データ!$AU$4:$AU$364=$C147)*(事故データ!$U$4:$U$364=P$128))</f>
        <v>0</v>
      </c>
      <c r="Q147" s="298"/>
    </row>
    <row r="148" spans="1:31">
      <c r="C148" s="531" t="str">
        <f t="shared" ref="C148:C151" si="48">C60</f>
        <v>ボックス等設置物</v>
      </c>
      <c r="D148" s="699">
        <f t="shared" si="45"/>
        <v>0</v>
      </c>
      <c r="E148" s="358">
        <f>SUMPRODUCT((事故データ!$O$4:$O$364=$C$127)*(事故データ!$V$4:$V$364=1)*(事故データ!$AU$4:$AU$364=$C148)*(事故データ!$U$4:$U$364=E$128))</f>
        <v>0</v>
      </c>
      <c r="F148" s="358">
        <f>SUMPRODUCT((事故データ!$O$4:$O$364=$C$127)*(事故データ!$V$4:$V$364=1)*(事故データ!$AU$4:$AU$364=$C148)*(事故データ!$U$4:$U$364=F$128))</f>
        <v>0</v>
      </c>
      <c r="G148" s="358">
        <f>SUMPRODUCT((事故データ!$O$4:$O$364=$C$127)*(事故データ!$V$4:$V$364=1)*(事故データ!$AU$4:$AU$364=$C148)*(事故データ!$U$4:$U$364=G$128))</f>
        <v>0</v>
      </c>
      <c r="H148" s="358">
        <f>SUMPRODUCT((事故データ!$O$4:$O$364=$C$127)*(事故データ!$V$4:$V$364=1)*(事故データ!$AU$4:$AU$364=$C148)*(事故データ!$U$4:$U$364=H$128))</f>
        <v>0</v>
      </c>
      <c r="I148" s="358">
        <f>SUMPRODUCT((事故データ!$O$4:$O$364=$C$127)*(事故データ!$V$4:$V$364=1)*(事故データ!$AU$4:$AU$364=$C148)*(事故データ!$U$4:$U$364=I$128))</f>
        <v>0</v>
      </c>
      <c r="J148" s="358">
        <f>SUMPRODUCT((事故データ!$O$4:$O$364=$C$127)*(事故データ!$V$4:$V$364=1)*(事故データ!$AU$4:$AU$364=$C148)*(事故データ!$U$4:$U$364=J$128))</f>
        <v>0</v>
      </c>
      <c r="K148" s="358">
        <f>SUMPRODUCT((事故データ!$O$4:$O$364=$C$127)*(事故データ!$V$4:$V$364=1)*(事故データ!$AU$4:$AU$364=$C148)*(事故データ!$U$4:$U$364=K$128))</f>
        <v>0</v>
      </c>
      <c r="L148" s="358">
        <f>SUMPRODUCT((事故データ!$O$4:$O$364=$C$127)*(事故データ!$V$4:$V$364=1)*(事故データ!$AU$4:$AU$364=$C148)*(事故データ!$U$4:$U$364=L$128))</f>
        <v>0</v>
      </c>
      <c r="M148" s="358">
        <f>SUMPRODUCT((事故データ!$O$4:$O$364=$C$127)*(事故データ!$V$4:$V$364=1)*(事故データ!$AU$4:$AU$364=$C148)*(事故データ!$U$4:$U$364=M$128))</f>
        <v>0</v>
      </c>
      <c r="N148" s="358">
        <f>SUMPRODUCT((事故データ!$O$4:$O$364=$C$127)*(事故データ!$V$4:$V$364=1)*(事故データ!$AU$4:$AU$364=$C148)*(事故データ!$U$4:$U$364=N$128))</f>
        <v>0</v>
      </c>
      <c r="O148" s="358">
        <f>SUMPRODUCT((事故データ!$O$4:$O$364=$C$127)*(事故データ!$V$4:$V$364=1)*(事故データ!$AU$4:$AU$364=$C148)*(事故データ!$U$4:$U$364=O$128))</f>
        <v>0</v>
      </c>
      <c r="P148" s="442">
        <f>SUMPRODUCT((事故データ!$O$4:$O$364=$C$127)*(事故データ!$V$4:$V$364=1)*(事故データ!$AU$4:$AU$364=$C148)*(事故データ!$U$4:$U$364=P$128))</f>
        <v>0</v>
      </c>
      <c r="Q148" s="298"/>
    </row>
    <row r="149" spans="1:31">
      <c r="C149" s="531" t="str">
        <f t="shared" si="48"/>
        <v>フォークリフト</v>
      </c>
      <c r="D149" s="699">
        <f t="shared" si="45"/>
        <v>0</v>
      </c>
      <c r="E149" s="358">
        <f>SUMPRODUCT((事故データ!$O$4:$O$364=$C$127)*(事故データ!$V$4:$V$364=1)*(事故データ!$AU$4:$AU$364=$C149)*(事故データ!$U$4:$U$364=E$128))</f>
        <v>0</v>
      </c>
      <c r="F149" s="358">
        <f>SUMPRODUCT((事故データ!$O$4:$O$364=$C$127)*(事故データ!$V$4:$V$364=1)*(事故データ!$AU$4:$AU$364=$C149)*(事故データ!$U$4:$U$364=F$128))</f>
        <v>0</v>
      </c>
      <c r="G149" s="358">
        <f>SUMPRODUCT((事故データ!$O$4:$O$364=$C$127)*(事故データ!$V$4:$V$364=1)*(事故データ!$AU$4:$AU$364=$C149)*(事故データ!$U$4:$U$364=G$128))</f>
        <v>0</v>
      </c>
      <c r="H149" s="358">
        <f>SUMPRODUCT((事故データ!$O$4:$O$364=$C$127)*(事故データ!$V$4:$V$364=1)*(事故データ!$AU$4:$AU$364=$C149)*(事故データ!$U$4:$U$364=H$128))</f>
        <v>0</v>
      </c>
      <c r="I149" s="358">
        <f>SUMPRODUCT((事故データ!$O$4:$O$364=$C$127)*(事故データ!$V$4:$V$364=1)*(事故データ!$AU$4:$AU$364=$C149)*(事故データ!$U$4:$U$364=I$128))</f>
        <v>0</v>
      </c>
      <c r="J149" s="358">
        <f>SUMPRODUCT((事故データ!$O$4:$O$364=$C$127)*(事故データ!$V$4:$V$364=1)*(事故データ!$AU$4:$AU$364=$C149)*(事故データ!$U$4:$U$364=J$128))</f>
        <v>0</v>
      </c>
      <c r="K149" s="358">
        <f>SUMPRODUCT((事故データ!$O$4:$O$364=$C$127)*(事故データ!$V$4:$V$364=1)*(事故データ!$AU$4:$AU$364=$C149)*(事故データ!$U$4:$U$364=K$128))</f>
        <v>0</v>
      </c>
      <c r="L149" s="358">
        <f>SUMPRODUCT((事故データ!$O$4:$O$364=$C$127)*(事故データ!$V$4:$V$364=1)*(事故データ!$AU$4:$AU$364=$C149)*(事故データ!$U$4:$U$364=L$128))</f>
        <v>0</v>
      </c>
      <c r="M149" s="358">
        <f>SUMPRODUCT((事故データ!$O$4:$O$364=$C$127)*(事故データ!$V$4:$V$364=1)*(事故データ!$AU$4:$AU$364=$C149)*(事故データ!$U$4:$U$364=M$128))</f>
        <v>0</v>
      </c>
      <c r="N149" s="358">
        <f>SUMPRODUCT((事故データ!$O$4:$O$364=$C$127)*(事故データ!$V$4:$V$364=1)*(事故データ!$AU$4:$AU$364=$C149)*(事故データ!$U$4:$U$364=N$128))</f>
        <v>0</v>
      </c>
      <c r="O149" s="358">
        <f>SUMPRODUCT((事故データ!$O$4:$O$364=$C$127)*(事故データ!$V$4:$V$364=1)*(事故データ!$AU$4:$AU$364=$C149)*(事故データ!$U$4:$U$364=O$128))</f>
        <v>0</v>
      </c>
      <c r="P149" s="442">
        <f>SUMPRODUCT((事故データ!$O$4:$O$364=$C$127)*(事故データ!$V$4:$V$364=1)*(事故データ!$AU$4:$AU$364=$C149)*(事故データ!$U$4:$U$364=P$128))</f>
        <v>0</v>
      </c>
      <c r="Q149" s="298"/>
    </row>
    <row r="150" spans="1:31">
      <c r="C150" s="531" t="str">
        <f t="shared" si="48"/>
        <v>飛散飛来・倒壊物等</v>
      </c>
      <c r="D150" s="699">
        <f t="shared" si="45"/>
        <v>0</v>
      </c>
      <c r="E150" s="358">
        <f>SUMPRODUCT((事故データ!$O$4:$O$364=$C$127)*(事故データ!$V$4:$V$364=1)*(事故データ!$AU$4:$AU$364=$C150)*(事故データ!$U$4:$U$364=E$128))</f>
        <v>0</v>
      </c>
      <c r="F150" s="358">
        <f>SUMPRODUCT((事故データ!$O$4:$O$364=$C$127)*(事故データ!$V$4:$V$364=1)*(事故データ!$AU$4:$AU$364=$C150)*(事故データ!$U$4:$U$364=F$128))</f>
        <v>0</v>
      </c>
      <c r="G150" s="358">
        <f>SUMPRODUCT((事故データ!$O$4:$O$364=$C$127)*(事故データ!$V$4:$V$364=1)*(事故データ!$AU$4:$AU$364=$C150)*(事故データ!$U$4:$U$364=G$128))</f>
        <v>0</v>
      </c>
      <c r="H150" s="358">
        <f>SUMPRODUCT((事故データ!$O$4:$O$364=$C$127)*(事故データ!$V$4:$V$364=1)*(事故データ!$AU$4:$AU$364=$C150)*(事故データ!$U$4:$U$364=H$128))</f>
        <v>0</v>
      </c>
      <c r="I150" s="358">
        <f>SUMPRODUCT((事故データ!$O$4:$O$364=$C$127)*(事故データ!$V$4:$V$364=1)*(事故データ!$AU$4:$AU$364=$C150)*(事故データ!$U$4:$U$364=I$128))</f>
        <v>0</v>
      </c>
      <c r="J150" s="358">
        <f>SUMPRODUCT((事故データ!$O$4:$O$364=$C$127)*(事故データ!$V$4:$V$364=1)*(事故データ!$AU$4:$AU$364=$C150)*(事故データ!$U$4:$U$364=J$128))</f>
        <v>0</v>
      </c>
      <c r="K150" s="358">
        <f>SUMPRODUCT((事故データ!$O$4:$O$364=$C$127)*(事故データ!$V$4:$V$364=1)*(事故データ!$AU$4:$AU$364=$C150)*(事故データ!$U$4:$U$364=K$128))</f>
        <v>0</v>
      </c>
      <c r="L150" s="358">
        <f>SUMPRODUCT((事故データ!$O$4:$O$364=$C$127)*(事故データ!$V$4:$V$364=1)*(事故データ!$AU$4:$AU$364=$C150)*(事故データ!$U$4:$U$364=L$128))</f>
        <v>0</v>
      </c>
      <c r="M150" s="358">
        <f>SUMPRODUCT((事故データ!$O$4:$O$364=$C$127)*(事故データ!$V$4:$V$364=1)*(事故データ!$AU$4:$AU$364=$C150)*(事故データ!$U$4:$U$364=M$128))</f>
        <v>0</v>
      </c>
      <c r="N150" s="358">
        <f>SUMPRODUCT((事故データ!$O$4:$O$364=$C$127)*(事故データ!$V$4:$V$364=1)*(事故データ!$AU$4:$AU$364=$C150)*(事故データ!$U$4:$U$364=N$128))</f>
        <v>0</v>
      </c>
      <c r="O150" s="358">
        <f>SUMPRODUCT((事故データ!$O$4:$O$364=$C$127)*(事故データ!$V$4:$V$364=1)*(事故データ!$AU$4:$AU$364=$C150)*(事故データ!$U$4:$U$364=O$128))</f>
        <v>0</v>
      </c>
      <c r="P150" s="442">
        <f>SUMPRODUCT((事故データ!$O$4:$O$364=$C$127)*(事故データ!$V$4:$V$364=1)*(事故データ!$AU$4:$AU$364=$C150)*(事故データ!$U$4:$U$364=P$128))</f>
        <v>0</v>
      </c>
      <c r="Q150" s="298"/>
    </row>
    <row r="151" spans="1:31">
      <c r="C151" s="533" t="str">
        <f t="shared" si="48"/>
        <v>不明</v>
      </c>
      <c r="D151" s="704">
        <f t="shared" si="45"/>
        <v>0</v>
      </c>
      <c r="E151" s="371">
        <f>SUMPRODUCT((事故データ!$O$4:$O$364=$C$127)*(事故データ!$V$4:$V$364=1)*(事故データ!$AU$4:$AU$364=$C151)*(事故データ!$U$4:$U$364=E$128))</f>
        <v>0</v>
      </c>
      <c r="F151" s="371">
        <f>SUMPRODUCT((事故データ!$O$4:$O$364=$C$127)*(事故データ!$V$4:$V$364=1)*(事故データ!$AU$4:$AU$364=$C151)*(事故データ!$U$4:$U$364=F$128))</f>
        <v>0</v>
      </c>
      <c r="G151" s="371">
        <f>SUMPRODUCT((事故データ!$O$4:$O$364=$C$127)*(事故データ!$V$4:$V$364=1)*(事故データ!$AU$4:$AU$364=$C151)*(事故データ!$U$4:$U$364=G$128))</f>
        <v>0</v>
      </c>
      <c r="H151" s="371">
        <f>SUMPRODUCT((事故データ!$O$4:$O$364=$C$127)*(事故データ!$V$4:$V$364=1)*(事故データ!$AU$4:$AU$364=$C151)*(事故データ!$U$4:$U$364=H$128))</f>
        <v>0</v>
      </c>
      <c r="I151" s="371">
        <f>SUMPRODUCT((事故データ!$O$4:$O$364=$C$127)*(事故データ!$V$4:$V$364=1)*(事故データ!$AU$4:$AU$364=$C151)*(事故データ!$U$4:$U$364=I$128))</f>
        <v>0</v>
      </c>
      <c r="J151" s="371">
        <f>SUMPRODUCT((事故データ!$O$4:$O$364=$C$127)*(事故データ!$V$4:$V$364=1)*(事故データ!$AU$4:$AU$364=$C151)*(事故データ!$U$4:$U$364=J$128))</f>
        <v>0</v>
      </c>
      <c r="K151" s="371">
        <f>SUMPRODUCT((事故データ!$O$4:$O$364=$C$127)*(事故データ!$V$4:$V$364=1)*(事故データ!$AU$4:$AU$364=$C151)*(事故データ!$U$4:$U$364=K$128))</f>
        <v>0</v>
      </c>
      <c r="L151" s="371">
        <f>SUMPRODUCT((事故データ!$O$4:$O$364=$C$127)*(事故データ!$V$4:$V$364=1)*(事故データ!$AU$4:$AU$364=$C151)*(事故データ!$U$4:$U$364=L$128))</f>
        <v>0</v>
      </c>
      <c r="M151" s="371">
        <f>SUMPRODUCT((事故データ!$O$4:$O$364=$C$127)*(事故データ!$V$4:$V$364=1)*(事故データ!$AU$4:$AU$364=$C151)*(事故データ!$U$4:$U$364=M$128))</f>
        <v>0</v>
      </c>
      <c r="N151" s="371">
        <f>SUMPRODUCT((事故データ!$O$4:$O$364=$C$127)*(事故データ!$V$4:$V$364=1)*(事故データ!$AU$4:$AU$364=$C151)*(事故データ!$U$4:$U$364=N$128))</f>
        <v>0</v>
      </c>
      <c r="O151" s="371">
        <f>SUMPRODUCT((事故データ!$O$4:$O$364=$C$127)*(事故データ!$V$4:$V$364=1)*(事故データ!$AU$4:$AU$364=$C151)*(事故データ!$U$4:$U$364=O$128))</f>
        <v>0</v>
      </c>
      <c r="P151" s="443">
        <f>SUMPRODUCT((事故データ!$O$4:$O$364=$C$127)*(事故データ!$V$4:$V$364=1)*(事故データ!$AU$4:$AU$364=$C151)*(事故データ!$U$4:$U$364=P$128))</f>
        <v>0</v>
      </c>
      <c r="Q151" s="298"/>
    </row>
    <row r="152" spans="1:31">
      <c r="A152" s="325" t="s">
        <v>372</v>
      </c>
    </row>
    <row r="154" spans="1:31" ht="19.5" thickBot="1">
      <c r="B154" s="1130">
        <v>6</v>
      </c>
      <c r="R154" s="437" t="s">
        <v>336</v>
      </c>
      <c r="S154" s="326" t="s">
        <v>337</v>
      </c>
    </row>
    <row r="155" spans="1:31" ht="20.25" thickTop="1" thickBot="1">
      <c r="C155" s="720" t="s">
        <v>347</v>
      </c>
      <c r="D155" s="721" t="s">
        <v>341</v>
      </c>
      <c r="E155" s="722">
        <v>1</v>
      </c>
      <c r="F155" s="722">
        <v>2</v>
      </c>
      <c r="G155" s="722">
        <v>3</v>
      </c>
      <c r="H155" s="722">
        <v>4</v>
      </c>
      <c r="I155" s="722">
        <v>5</v>
      </c>
      <c r="J155" s="722">
        <v>6</v>
      </c>
      <c r="K155" s="722">
        <v>7</v>
      </c>
      <c r="L155" s="722">
        <v>8</v>
      </c>
      <c r="M155" s="722">
        <v>9</v>
      </c>
      <c r="N155" s="722">
        <v>10</v>
      </c>
      <c r="O155" s="722">
        <v>11</v>
      </c>
      <c r="P155" s="722">
        <v>12</v>
      </c>
      <c r="R155" s="723">
        <v>15</v>
      </c>
      <c r="S155" s="723">
        <v>4</v>
      </c>
    </row>
    <row r="156" spans="1:31" ht="27" customHeight="1" thickTop="1">
      <c r="C156" s="1137">
        <f>C127</f>
        <v>19</v>
      </c>
      <c r="D156" s="934" t="s">
        <v>1712</v>
      </c>
      <c r="E156" s="548"/>
      <c r="F156" s="548"/>
      <c r="G156" s="548"/>
      <c r="H156" s="548"/>
      <c r="I156" s="548"/>
      <c r="J156" s="548"/>
      <c r="K156" s="548"/>
      <c r="L156" s="548"/>
      <c r="M156" s="548"/>
      <c r="N156" s="548"/>
      <c r="O156" s="548"/>
      <c r="P156" s="548"/>
      <c r="R156" s="758" t="str">
        <f>C127&amp;"年 事故形態別×車種別×衝突部位"</f>
        <v>19年 事故形態別×車種別×衝突部位</v>
      </c>
      <c r="S156" s="310"/>
      <c r="T156" s="298"/>
      <c r="U156" s="298"/>
      <c r="V156" s="298"/>
      <c r="W156" s="298"/>
      <c r="X156" s="298"/>
      <c r="Y156" s="298"/>
      <c r="Z156" s="298"/>
    </row>
    <row r="157" spans="1:31" ht="37.5">
      <c r="B157" s="735" t="s">
        <v>348</v>
      </c>
      <c r="C157" s="339" t="s">
        <v>335</v>
      </c>
      <c r="D157" s="759" t="s">
        <v>324</v>
      </c>
      <c r="E157" s="949" t="str">
        <f>E128</f>
        <v>1t</v>
      </c>
      <c r="F157" s="313" t="str">
        <f t="shared" ref="F157:J157" si="49">F128</f>
        <v>2t</v>
      </c>
      <c r="G157" s="313" t="str">
        <f t="shared" si="49"/>
        <v>3t</v>
      </c>
      <c r="H157" s="313" t="str">
        <f t="shared" si="49"/>
        <v>4t</v>
      </c>
      <c r="I157" s="313" t="str">
        <f t="shared" si="49"/>
        <v>5t</v>
      </c>
      <c r="J157" s="313" t="str">
        <f t="shared" si="49"/>
        <v>7t</v>
      </c>
      <c r="K157" s="313" t="str">
        <f t="shared" ref="K157:P157" si="50">K128</f>
        <v>8t</v>
      </c>
      <c r="L157" s="313" t="str">
        <f t="shared" si="50"/>
        <v>中型</v>
      </c>
      <c r="M157" s="313" t="str">
        <f t="shared" si="50"/>
        <v>大型</v>
      </c>
      <c r="N157" s="313" t="str">
        <f t="shared" si="50"/>
        <v>乗用車</v>
      </c>
      <c r="O157" s="313" t="str">
        <f t="shared" si="50"/>
        <v>軽自動車</v>
      </c>
      <c r="P157" s="314" t="str">
        <f t="shared" si="50"/>
        <v>その他</v>
      </c>
      <c r="R157" s="319" t="str">
        <f>VLOOKUP(R155,$B$159:$C$181,2,0)</f>
        <v>バック時</v>
      </c>
      <c r="S157" s="950" t="str">
        <f ca="1">LOOKUP(S155,$E$94:$P$96,$E$96:$P$96)</f>
        <v>4t</v>
      </c>
      <c r="T157" s="298"/>
      <c r="U157" s="298"/>
      <c r="V157" s="298"/>
      <c r="W157" s="298"/>
      <c r="X157" s="298"/>
      <c r="Y157" s="298"/>
      <c r="Z157" s="298"/>
    </row>
    <row r="158" spans="1:31">
      <c r="B158" s="722" t="s">
        <v>340</v>
      </c>
      <c r="C158" s="547" t="s">
        <v>109</v>
      </c>
      <c r="D158" s="739">
        <f>SUM(D159:D183)</f>
        <v>31</v>
      </c>
      <c r="E158" s="949">
        <f t="shared" ref="E158:J158" si="51">SUM(E159:E183)</f>
        <v>0</v>
      </c>
      <c r="F158" s="313">
        <f t="shared" si="51"/>
        <v>10</v>
      </c>
      <c r="G158" s="313">
        <f t="shared" si="51"/>
        <v>0</v>
      </c>
      <c r="H158" s="313">
        <f t="shared" si="51"/>
        <v>13</v>
      </c>
      <c r="I158" s="313">
        <f t="shared" si="51"/>
        <v>0</v>
      </c>
      <c r="J158" s="313">
        <f t="shared" si="51"/>
        <v>0</v>
      </c>
      <c r="K158" s="313">
        <f t="shared" ref="K158" si="52">SUM(K159:K183)</f>
        <v>0</v>
      </c>
      <c r="L158" s="313">
        <f t="shared" ref="L158" si="53">SUM(L159:L183)</f>
        <v>2</v>
      </c>
      <c r="M158" s="313">
        <f t="shared" ref="M158:P158" si="54">SUM(M159:M183)</f>
        <v>3</v>
      </c>
      <c r="N158" s="313">
        <f t="shared" si="54"/>
        <v>3</v>
      </c>
      <c r="O158" s="313">
        <f t="shared" si="54"/>
        <v>0</v>
      </c>
      <c r="P158" s="314">
        <f t="shared" si="54"/>
        <v>0</v>
      </c>
      <c r="R158" s="331" t="s">
        <v>338</v>
      </c>
      <c r="S158" s="649">
        <f ca="1">SUM(S159:S173)</f>
        <v>4</v>
      </c>
      <c r="T158" s="298"/>
      <c r="U158" s="298"/>
      <c r="V158" s="306">
        <f ca="1">S159</f>
        <v>0</v>
      </c>
      <c r="W158" s="299">
        <f ca="1">S160</f>
        <v>0</v>
      </c>
      <c r="X158" s="307">
        <f ca="1">S161</f>
        <v>1</v>
      </c>
      <c r="Y158" s="298"/>
      <c r="Z158" s="298"/>
    </row>
    <row r="159" spans="1:31">
      <c r="B159" s="590">
        <v>1</v>
      </c>
      <c r="C159" s="760" t="str">
        <f>項目入力!X10</f>
        <v>正面衝突</v>
      </c>
      <c r="D159" s="761">
        <f t="shared" ref="D159:D183" si="55">SUM(E159:P159)</f>
        <v>0</v>
      </c>
      <c r="E159" s="762">
        <f>SUMPRODUCT((事故データ!$O$4:$O$364=$C$127)*(事故データ!$AO$4:$AO$364=$C159)*(事故データ!$U$4:$U$364=E$157)*(事故データ!$V$4:$V$364=1))</f>
        <v>0</v>
      </c>
      <c r="F159" s="763">
        <f>SUMPRODUCT((事故データ!$O$4:$O$364=$C$127)*(事故データ!$AO$4:$AO$364=$C159)*(事故データ!$U$4:$U$364=F$157)*(事故データ!$V$4:$V$364=1))</f>
        <v>0</v>
      </c>
      <c r="G159" s="763">
        <f>SUMPRODUCT((事故データ!$O$4:$O$364=$C$127)*(事故データ!$AO$4:$AO$364=$C159)*(事故データ!$U$4:$U$364=G$157)*(事故データ!$V$4:$V$364=1))</f>
        <v>0</v>
      </c>
      <c r="H159" s="763">
        <f>SUMPRODUCT((事故データ!$O$4:$O$364=$C$127)*(事故データ!$AO$4:$AO$364=$C159)*(事故データ!$U$4:$U$364=H$157)*(事故データ!$V$4:$V$364=1))</f>
        <v>0</v>
      </c>
      <c r="I159" s="763">
        <f>SUMPRODUCT((事故データ!$O$4:$O$364=$C$127)*(事故データ!$AO$4:$AO$364=$C159)*(事故データ!$U$4:$U$364=I$157)*(事故データ!$V$4:$V$364=1))</f>
        <v>0</v>
      </c>
      <c r="J159" s="763">
        <f>SUMPRODUCT((事故データ!$O$4:$O$364=$C$127)*(事故データ!$AO$4:$AO$364=$C159)*(事故データ!$U$4:$U$364=J$157)*(事故データ!$V$4:$V$364=1))</f>
        <v>0</v>
      </c>
      <c r="K159" s="763">
        <f>SUMPRODUCT((事故データ!$O$4:$O$364=$C$127)*(事故データ!$AO$4:$AO$364=$C159)*(事故データ!$U$4:$U$364=K$157)*(事故データ!$V$4:$V$364=1))</f>
        <v>0</v>
      </c>
      <c r="L159" s="763">
        <f>SUMPRODUCT((事故データ!$O$4:$O$364=$C$127)*(事故データ!$AO$4:$AO$364=$C159)*(事故データ!$U$4:$U$364=L$157)*(事故データ!$V$4:$V$364=1))</f>
        <v>0</v>
      </c>
      <c r="M159" s="763">
        <f>SUMPRODUCT((事故データ!$O$4:$O$364=$C$127)*(事故データ!$AO$4:$AO$364=$C159)*(事故データ!$U$4:$U$364=M$157)*(事故データ!$V$4:$V$364=1))</f>
        <v>0</v>
      </c>
      <c r="N159" s="763">
        <f>SUMPRODUCT((事故データ!$O$4:$O$364=$C$127)*(事故データ!$AO$4:$AO$364=$C159)*(事故データ!$U$4:$U$364=N$157)*(事故データ!$V$4:$V$364=1))</f>
        <v>0</v>
      </c>
      <c r="O159" s="763">
        <f>SUMPRODUCT((事故データ!$O$4:$O$364=$C$127)*(事故データ!$AO$4:$AO$364=$C159)*(事故データ!$U$4:$U$364=O$157)*(事故データ!$V$4:$V$364=1))</f>
        <v>0</v>
      </c>
      <c r="P159" s="764">
        <f>SUMPRODUCT((事故データ!$O$4:$O$364=$C$127)*(事故データ!$AO$4:$AO$364=$C159)*(事故データ!$U$4:$U$364=P$157)*(事故データ!$V$4:$V$364=1))</f>
        <v>0</v>
      </c>
      <c r="R159" s="745" t="str">
        <f t="shared" ref="R159:R174" si="56">R131</f>
        <v>前部左角</v>
      </c>
      <c r="S159" s="411">
        <f ca="1">SUMPRODUCT((事故データ!$O$4:$O$364=$C$127)*(事故データ!$AO$4:$AO$364=R$157)*(事故データ!$AT$4:$AT$364=$R159)*(事故データ!$U$4:$U$364=S$157)*(事故データ!$V$4:$V$364=1))</f>
        <v>0</v>
      </c>
      <c r="T159" s="298"/>
      <c r="U159" s="298"/>
      <c r="V159" s="299">
        <f ca="1">S165</f>
        <v>0</v>
      </c>
      <c r="W159" s="298"/>
      <c r="X159" s="299">
        <f ca="1">S168</f>
        <v>0</v>
      </c>
      <c r="Y159" s="298"/>
      <c r="Z159" s="298"/>
    </row>
    <row r="160" spans="1:31">
      <c r="B160" s="590">
        <v>2</v>
      </c>
      <c r="C160" s="769" t="str">
        <f>項目入力!X11</f>
        <v>直進時</v>
      </c>
      <c r="D160" s="770">
        <f t="shared" si="55"/>
        <v>1</v>
      </c>
      <c r="E160" s="771">
        <f>SUMPRODUCT((事故データ!$O$4:$O$364=$C$127)*(事故データ!$AO$4:$AO$364=$C160)*(事故データ!$U$4:$U$364=E$157)*(事故データ!$V$4:$V$364=1))</f>
        <v>0</v>
      </c>
      <c r="F160" s="772">
        <f>SUMPRODUCT((事故データ!$O$4:$O$364=$C$127)*(事故データ!$AO$4:$AO$364=$C160)*(事故データ!$U$4:$U$364=F$157)*(事故データ!$V$4:$V$364=1))</f>
        <v>1</v>
      </c>
      <c r="G160" s="772">
        <f>SUMPRODUCT((事故データ!$O$4:$O$364=$C$127)*(事故データ!$AO$4:$AO$364=$C160)*(事故データ!$U$4:$U$364=G$157)*(事故データ!$V$4:$V$364=1))</f>
        <v>0</v>
      </c>
      <c r="H160" s="772">
        <f>SUMPRODUCT((事故データ!$O$4:$O$364=$C$127)*(事故データ!$AO$4:$AO$364=$C160)*(事故データ!$U$4:$U$364=H$157)*(事故データ!$V$4:$V$364=1))</f>
        <v>0</v>
      </c>
      <c r="I160" s="772">
        <f>SUMPRODUCT((事故データ!$O$4:$O$364=$C$127)*(事故データ!$AO$4:$AO$364=$C160)*(事故データ!$U$4:$U$364=I$157)*(事故データ!$V$4:$V$364=1))</f>
        <v>0</v>
      </c>
      <c r="J160" s="772">
        <f>SUMPRODUCT((事故データ!$O$4:$O$364=$C$127)*(事故データ!$AO$4:$AO$364=$C160)*(事故データ!$U$4:$U$364=J$157)*(事故データ!$V$4:$V$364=1))</f>
        <v>0</v>
      </c>
      <c r="K160" s="772">
        <f>SUMPRODUCT((事故データ!$O$4:$O$364=$C$127)*(事故データ!$AO$4:$AO$364=$C160)*(事故データ!$U$4:$U$364=K$157)*(事故データ!$V$4:$V$364=1))</f>
        <v>0</v>
      </c>
      <c r="L160" s="772">
        <f>SUMPRODUCT((事故データ!$O$4:$O$364=$C$127)*(事故データ!$AO$4:$AO$364=$C160)*(事故データ!$U$4:$U$364=L$157)*(事故データ!$V$4:$V$364=1))</f>
        <v>0</v>
      </c>
      <c r="M160" s="772">
        <f>SUMPRODUCT((事故データ!$O$4:$O$364=$C$127)*(事故データ!$AO$4:$AO$364=$C160)*(事故データ!$U$4:$U$364=M$157)*(事故データ!$V$4:$V$364=1))</f>
        <v>0</v>
      </c>
      <c r="N160" s="772">
        <f>SUMPRODUCT((事故データ!$O$4:$O$364=$C$127)*(事故データ!$AO$4:$AO$364=$C160)*(事故データ!$U$4:$U$364=N$157)*(事故データ!$V$4:$V$364=1))</f>
        <v>0</v>
      </c>
      <c r="O160" s="772">
        <f>SUMPRODUCT((事故データ!$O$4:$O$364=$C$127)*(事故データ!$AO$4:$AO$364=$C160)*(事故データ!$U$4:$U$364=O$157)*(事故データ!$V$4:$V$364=1))</f>
        <v>0</v>
      </c>
      <c r="P160" s="773">
        <f>SUMPRODUCT((事故データ!$O$4:$O$364=$C$127)*(事故データ!$AO$4:$AO$364=$C160)*(事故データ!$U$4:$U$364=P$157)*(事故データ!$V$4:$V$364=1))</f>
        <v>0</v>
      </c>
      <c r="R160" s="749" t="str">
        <f t="shared" si="56"/>
        <v>前部</v>
      </c>
      <c r="S160" s="422">
        <f ca="1">SUMPRODUCT((事故データ!$O$4:$O$364=$C$127)*(事故データ!$AO$4:$AO$364=R$157)*(事故データ!$AT$4:$AT$364=$R160)*(事故データ!$U$4:$U$364=S$157)*(事故データ!$V$4:$V$364=1))</f>
        <v>0</v>
      </c>
      <c r="T160" s="298"/>
      <c r="U160" s="298"/>
      <c r="V160" s="310"/>
      <c r="W160" s="298"/>
      <c r="X160" s="310"/>
      <c r="Y160" s="298"/>
      <c r="Z160" s="298"/>
    </row>
    <row r="161" spans="2:26">
      <c r="B161" s="590">
        <v>3</v>
      </c>
      <c r="C161" s="769" t="str">
        <f>項目入力!X12</f>
        <v>出会い頭</v>
      </c>
      <c r="D161" s="770">
        <f t="shared" si="55"/>
        <v>0</v>
      </c>
      <c r="E161" s="771">
        <f>SUMPRODUCT((事故データ!$O$4:$O$364=$C$127)*(事故データ!$AO$4:$AO$364=$C161)*(事故データ!$U$4:$U$364=E$157)*(事故データ!$V$4:$V$364=1))</f>
        <v>0</v>
      </c>
      <c r="F161" s="772">
        <f>SUMPRODUCT((事故データ!$O$4:$O$364=$C$127)*(事故データ!$AO$4:$AO$364=$C161)*(事故データ!$U$4:$U$364=F$157)*(事故データ!$V$4:$V$364=1))</f>
        <v>0</v>
      </c>
      <c r="G161" s="772">
        <f>SUMPRODUCT((事故データ!$O$4:$O$364=$C$127)*(事故データ!$AO$4:$AO$364=$C161)*(事故データ!$U$4:$U$364=G$157)*(事故データ!$V$4:$V$364=1))</f>
        <v>0</v>
      </c>
      <c r="H161" s="772">
        <f>SUMPRODUCT((事故データ!$O$4:$O$364=$C$127)*(事故データ!$AO$4:$AO$364=$C161)*(事故データ!$U$4:$U$364=H$157)*(事故データ!$V$4:$V$364=1))</f>
        <v>0</v>
      </c>
      <c r="I161" s="772">
        <f>SUMPRODUCT((事故データ!$O$4:$O$364=$C$127)*(事故データ!$AO$4:$AO$364=$C161)*(事故データ!$U$4:$U$364=I$157)*(事故データ!$V$4:$V$364=1))</f>
        <v>0</v>
      </c>
      <c r="J161" s="772">
        <f>SUMPRODUCT((事故データ!$O$4:$O$364=$C$127)*(事故データ!$AO$4:$AO$364=$C161)*(事故データ!$U$4:$U$364=J$157)*(事故データ!$V$4:$V$364=1))</f>
        <v>0</v>
      </c>
      <c r="K161" s="772">
        <f>SUMPRODUCT((事故データ!$O$4:$O$364=$C$127)*(事故データ!$AO$4:$AO$364=$C161)*(事故データ!$U$4:$U$364=K$157)*(事故データ!$V$4:$V$364=1))</f>
        <v>0</v>
      </c>
      <c r="L161" s="772">
        <f>SUMPRODUCT((事故データ!$O$4:$O$364=$C$127)*(事故データ!$AO$4:$AO$364=$C161)*(事故データ!$U$4:$U$364=L$157)*(事故データ!$V$4:$V$364=1))</f>
        <v>0</v>
      </c>
      <c r="M161" s="772">
        <f>SUMPRODUCT((事故データ!$O$4:$O$364=$C$127)*(事故データ!$AO$4:$AO$364=$C161)*(事故データ!$U$4:$U$364=M$157)*(事故データ!$V$4:$V$364=1))</f>
        <v>0</v>
      </c>
      <c r="N161" s="772">
        <f>SUMPRODUCT((事故データ!$O$4:$O$364=$C$127)*(事故データ!$AO$4:$AO$364=$C161)*(事故データ!$U$4:$U$364=N$157)*(事故データ!$V$4:$V$364=1))</f>
        <v>0</v>
      </c>
      <c r="O161" s="772">
        <f>SUMPRODUCT((事故データ!$O$4:$O$364=$C$127)*(事故データ!$AO$4:$AO$364=$C161)*(事故データ!$U$4:$U$364=O$157)*(事故データ!$V$4:$V$364=1))</f>
        <v>0</v>
      </c>
      <c r="P161" s="773">
        <f>SUMPRODUCT((事故データ!$O$4:$O$364=$C$127)*(事故データ!$AO$4:$AO$364=$C161)*(事故データ!$U$4:$U$364=P$157)*(事故データ!$V$4:$V$364=1))</f>
        <v>0</v>
      </c>
      <c r="R161" s="749" t="str">
        <f t="shared" si="56"/>
        <v>前部右角</v>
      </c>
      <c r="S161" s="422">
        <f ca="1">SUMPRODUCT((事故データ!$O$4:$O$364=$C$127)*(事故データ!$AO$4:$AO$364=R$157)*(事故データ!$AT$4:$AT$364=$R161)*(事故データ!$U$4:$U$364=S$157)*(事故データ!$V$4:$V$364=1))</f>
        <v>1</v>
      </c>
      <c r="T161" s="298"/>
      <c r="U161" s="298"/>
      <c r="V161" s="310"/>
      <c r="W161" s="298"/>
      <c r="X161" s="310"/>
      <c r="Y161" s="298"/>
      <c r="Z161" s="298"/>
    </row>
    <row r="162" spans="2:26">
      <c r="B162" s="590">
        <v>4</v>
      </c>
      <c r="C162" s="769" t="str">
        <f>項目入力!X13</f>
        <v>右折時</v>
      </c>
      <c r="D162" s="770">
        <f t="shared" si="55"/>
        <v>0</v>
      </c>
      <c r="E162" s="771">
        <f>SUMPRODUCT((事故データ!$O$4:$O$364=$C$127)*(事故データ!$AO$4:$AO$364=$C162)*(事故データ!$U$4:$U$364=E$157)*(事故データ!$V$4:$V$364=1))</f>
        <v>0</v>
      </c>
      <c r="F162" s="772">
        <f>SUMPRODUCT((事故データ!$O$4:$O$364=$C$127)*(事故データ!$AO$4:$AO$364=$C162)*(事故データ!$U$4:$U$364=F$157)*(事故データ!$V$4:$V$364=1))</f>
        <v>0</v>
      </c>
      <c r="G162" s="772">
        <f>SUMPRODUCT((事故データ!$O$4:$O$364=$C$127)*(事故データ!$AO$4:$AO$364=$C162)*(事故データ!$U$4:$U$364=G$157)*(事故データ!$V$4:$V$364=1))</f>
        <v>0</v>
      </c>
      <c r="H162" s="772">
        <f>SUMPRODUCT((事故データ!$O$4:$O$364=$C$127)*(事故データ!$AO$4:$AO$364=$C162)*(事故データ!$U$4:$U$364=H$157)*(事故データ!$V$4:$V$364=1))</f>
        <v>0</v>
      </c>
      <c r="I162" s="772">
        <f>SUMPRODUCT((事故データ!$O$4:$O$364=$C$127)*(事故データ!$AO$4:$AO$364=$C162)*(事故データ!$U$4:$U$364=I$157)*(事故データ!$V$4:$V$364=1))</f>
        <v>0</v>
      </c>
      <c r="J162" s="772">
        <f>SUMPRODUCT((事故データ!$O$4:$O$364=$C$127)*(事故データ!$AO$4:$AO$364=$C162)*(事故データ!$U$4:$U$364=J$157)*(事故データ!$V$4:$V$364=1))</f>
        <v>0</v>
      </c>
      <c r="K162" s="772">
        <f>SUMPRODUCT((事故データ!$O$4:$O$364=$C$127)*(事故データ!$AO$4:$AO$364=$C162)*(事故データ!$U$4:$U$364=K$157)*(事故データ!$V$4:$V$364=1))</f>
        <v>0</v>
      </c>
      <c r="L162" s="772">
        <f>SUMPRODUCT((事故データ!$O$4:$O$364=$C$127)*(事故データ!$AO$4:$AO$364=$C162)*(事故データ!$U$4:$U$364=L$157)*(事故データ!$V$4:$V$364=1))</f>
        <v>0</v>
      </c>
      <c r="M162" s="772">
        <f>SUMPRODUCT((事故データ!$O$4:$O$364=$C$127)*(事故データ!$AO$4:$AO$364=$C162)*(事故データ!$U$4:$U$364=M$157)*(事故データ!$V$4:$V$364=1))</f>
        <v>0</v>
      </c>
      <c r="N162" s="772">
        <f>SUMPRODUCT((事故データ!$O$4:$O$364=$C$127)*(事故データ!$AO$4:$AO$364=$C162)*(事故データ!$U$4:$U$364=N$157)*(事故データ!$V$4:$V$364=1))</f>
        <v>0</v>
      </c>
      <c r="O162" s="772">
        <f>SUMPRODUCT((事故データ!$O$4:$O$364=$C$127)*(事故データ!$AO$4:$AO$364=$C162)*(事故データ!$U$4:$U$364=O$157)*(事故データ!$V$4:$V$364=1))</f>
        <v>0</v>
      </c>
      <c r="P162" s="773">
        <f>SUMPRODUCT((事故データ!$O$4:$O$364=$C$127)*(事故データ!$AO$4:$AO$364=$C162)*(事故データ!$U$4:$U$364=P$157)*(事故データ!$V$4:$V$364=1))</f>
        <v>0</v>
      </c>
      <c r="R162" s="749" t="str">
        <f t="shared" si="56"/>
        <v>後部左角</v>
      </c>
      <c r="S162" s="422">
        <f ca="1">SUMPRODUCT((事故データ!$O$4:$O$364=$C$127)*(事故データ!$AO$4:$AO$364=R$157)*(事故データ!$AT$4:$AT$364=$R162)*(事故データ!$U$4:$U$364=S$157)*(事故データ!$V$4:$V$364=1))</f>
        <v>1</v>
      </c>
      <c r="T162" s="298"/>
      <c r="U162" s="298"/>
      <c r="V162" s="299">
        <f ca="1">S166</f>
        <v>0</v>
      </c>
      <c r="W162" s="298"/>
      <c r="X162" s="299">
        <f ca="1">S169</f>
        <v>0</v>
      </c>
      <c r="Y162" s="298"/>
      <c r="Z162" s="298"/>
    </row>
    <row r="163" spans="2:26">
      <c r="B163" s="590">
        <v>5</v>
      </c>
      <c r="C163" s="769" t="str">
        <f>項目入力!X14</f>
        <v>左折時</v>
      </c>
      <c r="D163" s="770">
        <f t="shared" si="55"/>
        <v>4</v>
      </c>
      <c r="E163" s="771">
        <f>SUMPRODUCT((事故データ!$O$4:$O$364=$C$127)*(事故データ!$AO$4:$AO$364=$C163)*(事故データ!$U$4:$U$364=E$157)*(事故データ!$V$4:$V$364=1))</f>
        <v>0</v>
      </c>
      <c r="F163" s="772">
        <f>SUMPRODUCT((事故データ!$O$4:$O$364=$C$127)*(事故データ!$AO$4:$AO$364=$C163)*(事故データ!$U$4:$U$364=F$157)*(事故データ!$V$4:$V$364=1))</f>
        <v>1</v>
      </c>
      <c r="G163" s="772">
        <f>SUMPRODUCT((事故データ!$O$4:$O$364=$C$127)*(事故データ!$AO$4:$AO$364=$C163)*(事故データ!$U$4:$U$364=G$157)*(事故データ!$V$4:$V$364=1))</f>
        <v>0</v>
      </c>
      <c r="H163" s="772">
        <f>SUMPRODUCT((事故データ!$O$4:$O$364=$C$127)*(事故データ!$AO$4:$AO$364=$C163)*(事故データ!$U$4:$U$364=H$157)*(事故データ!$V$4:$V$364=1))</f>
        <v>3</v>
      </c>
      <c r="I163" s="772">
        <f>SUMPRODUCT((事故データ!$O$4:$O$364=$C$127)*(事故データ!$AO$4:$AO$364=$C163)*(事故データ!$U$4:$U$364=I$157)*(事故データ!$V$4:$V$364=1))</f>
        <v>0</v>
      </c>
      <c r="J163" s="772">
        <f>SUMPRODUCT((事故データ!$O$4:$O$364=$C$127)*(事故データ!$AO$4:$AO$364=$C163)*(事故データ!$U$4:$U$364=J$157)*(事故データ!$V$4:$V$364=1))</f>
        <v>0</v>
      </c>
      <c r="K163" s="772">
        <f>SUMPRODUCT((事故データ!$O$4:$O$364=$C$127)*(事故データ!$AO$4:$AO$364=$C163)*(事故データ!$U$4:$U$364=K$157)*(事故データ!$V$4:$V$364=1))</f>
        <v>0</v>
      </c>
      <c r="L163" s="772">
        <f>SUMPRODUCT((事故データ!$O$4:$O$364=$C$127)*(事故データ!$AO$4:$AO$364=$C163)*(事故データ!$U$4:$U$364=L$157)*(事故データ!$V$4:$V$364=1))</f>
        <v>0</v>
      </c>
      <c r="M163" s="772">
        <f>SUMPRODUCT((事故データ!$O$4:$O$364=$C$127)*(事故データ!$AO$4:$AO$364=$C163)*(事故データ!$U$4:$U$364=M$157)*(事故データ!$V$4:$V$364=1))</f>
        <v>0</v>
      </c>
      <c r="N163" s="772">
        <f>SUMPRODUCT((事故データ!$O$4:$O$364=$C$127)*(事故データ!$AO$4:$AO$364=$C163)*(事故データ!$U$4:$U$364=N$157)*(事故データ!$V$4:$V$364=1))</f>
        <v>0</v>
      </c>
      <c r="O163" s="772">
        <f>SUMPRODUCT((事故データ!$O$4:$O$364=$C$127)*(事故データ!$AO$4:$AO$364=$C163)*(事故データ!$U$4:$U$364=O$157)*(事故データ!$V$4:$V$364=1))</f>
        <v>0</v>
      </c>
      <c r="P163" s="773">
        <f>SUMPRODUCT((事故データ!$O$4:$O$364=$C$127)*(事故データ!$AO$4:$AO$364=$C163)*(事故データ!$U$4:$U$364=P$157)*(事故データ!$V$4:$V$364=1))</f>
        <v>0</v>
      </c>
      <c r="R163" s="749" t="str">
        <f t="shared" si="56"/>
        <v>後部</v>
      </c>
      <c r="S163" s="422">
        <f ca="1">SUMPRODUCT((事故データ!$O$4:$O$364=$C$127)*(事故データ!$AO$4:$AO$364=R$157)*(事故データ!$AT$4:$AT$364=$R163)*(事故データ!$U$4:$U$364=S$157)*(事故データ!$V$4:$V$364=1))</f>
        <v>0</v>
      </c>
      <c r="T163" s="298"/>
      <c r="U163" s="298"/>
      <c r="V163" s="310"/>
      <c r="W163" s="298"/>
      <c r="X163" s="310"/>
      <c r="Y163" s="298"/>
      <c r="Z163" s="298"/>
    </row>
    <row r="164" spans="2:26">
      <c r="B164" s="590">
        <v>6</v>
      </c>
      <c r="C164" s="769" t="str">
        <f>項目入力!X15</f>
        <v>カーブ走行時</v>
      </c>
      <c r="D164" s="770">
        <f t="shared" si="55"/>
        <v>0</v>
      </c>
      <c r="E164" s="771">
        <f>SUMPRODUCT((事故データ!$O$4:$O$364=$C$127)*(事故データ!$AO$4:$AO$364=$C164)*(事故データ!$U$4:$U$364=E$157)*(事故データ!$V$4:$V$364=1))</f>
        <v>0</v>
      </c>
      <c r="F164" s="772">
        <f>SUMPRODUCT((事故データ!$O$4:$O$364=$C$127)*(事故データ!$AO$4:$AO$364=$C164)*(事故データ!$U$4:$U$364=F$157)*(事故データ!$V$4:$V$364=1))</f>
        <v>0</v>
      </c>
      <c r="G164" s="772">
        <f>SUMPRODUCT((事故データ!$O$4:$O$364=$C$127)*(事故データ!$AO$4:$AO$364=$C164)*(事故データ!$U$4:$U$364=G$157)*(事故データ!$V$4:$V$364=1))</f>
        <v>0</v>
      </c>
      <c r="H164" s="772">
        <f>SUMPRODUCT((事故データ!$O$4:$O$364=$C$127)*(事故データ!$AO$4:$AO$364=$C164)*(事故データ!$U$4:$U$364=H$157)*(事故データ!$V$4:$V$364=1))</f>
        <v>0</v>
      </c>
      <c r="I164" s="772">
        <f>SUMPRODUCT((事故データ!$O$4:$O$364=$C$127)*(事故データ!$AO$4:$AO$364=$C164)*(事故データ!$U$4:$U$364=I$157)*(事故データ!$V$4:$V$364=1))</f>
        <v>0</v>
      </c>
      <c r="J164" s="772">
        <f>SUMPRODUCT((事故データ!$O$4:$O$364=$C$127)*(事故データ!$AO$4:$AO$364=$C164)*(事故データ!$U$4:$U$364=J$157)*(事故データ!$V$4:$V$364=1))</f>
        <v>0</v>
      </c>
      <c r="K164" s="772">
        <f>SUMPRODUCT((事故データ!$O$4:$O$364=$C$127)*(事故データ!$AO$4:$AO$364=$C164)*(事故データ!$U$4:$U$364=K$157)*(事故データ!$V$4:$V$364=1))</f>
        <v>0</v>
      </c>
      <c r="L164" s="772">
        <f>SUMPRODUCT((事故データ!$O$4:$O$364=$C$127)*(事故データ!$AO$4:$AO$364=$C164)*(事故データ!$U$4:$U$364=L$157)*(事故データ!$V$4:$V$364=1))</f>
        <v>0</v>
      </c>
      <c r="M164" s="772">
        <f>SUMPRODUCT((事故データ!$O$4:$O$364=$C$127)*(事故データ!$AO$4:$AO$364=$C164)*(事故データ!$U$4:$U$364=M$157)*(事故データ!$V$4:$V$364=1))</f>
        <v>0</v>
      </c>
      <c r="N164" s="772">
        <f>SUMPRODUCT((事故データ!$O$4:$O$364=$C$127)*(事故データ!$AO$4:$AO$364=$C164)*(事故データ!$U$4:$U$364=N$157)*(事故データ!$V$4:$V$364=1))</f>
        <v>0</v>
      </c>
      <c r="O164" s="772">
        <f>SUMPRODUCT((事故データ!$O$4:$O$364=$C$127)*(事故データ!$AO$4:$AO$364=$C164)*(事故データ!$U$4:$U$364=O$157)*(事故データ!$V$4:$V$364=1))</f>
        <v>0</v>
      </c>
      <c r="P164" s="773">
        <f>SUMPRODUCT((事故データ!$O$4:$O$364=$C$127)*(事故データ!$AO$4:$AO$364=$C164)*(事故データ!$U$4:$U$364=P$157)*(事故データ!$V$4:$V$364=1))</f>
        <v>0</v>
      </c>
      <c r="R164" s="749" t="str">
        <f t="shared" si="56"/>
        <v>後部右角</v>
      </c>
      <c r="S164" s="422">
        <f ca="1">SUMPRODUCT((事故データ!$O$4:$O$364=$C$127)*(事故データ!$AO$4:$AO$364=R$157)*(事故データ!$AT$4:$AT$364=$R164)*(事故データ!$U$4:$U$364=S$157)*(事故データ!$V$4:$V$364=1))</f>
        <v>1</v>
      </c>
      <c r="T164" s="298"/>
      <c r="U164" s="298"/>
      <c r="V164" s="299">
        <f ca="1">S167</f>
        <v>1</v>
      </c>
      <c r="W164" s="298"/>
      <c r="X164" s="299">
        <f ca="1">S170</f>
        <v>0</v>
      </c>
      <c r="Y164" s="298"/>
      <c r="Z164" s="298"/>
    </row>
    <row r="165" spans="2:26">
      <c r="B165" s="590">
        <v>7</v>
      </c>
      <c r="C165" s="769" t="str">
        <f>項目入力!X16</f>
        <v>追突</v>
      </c>
      <c r="D165" s="770">
        <f t="shared" si="55"/>
        <v>2</v>
      </c>
      <c r="E165" s="771">
        <f>SUMPRODUCT((事故データ!$O$4:$O$364=$C$127)*(事故データ!$AO$4:$AO$364=$C165)*(事故データ!$U$4:$U$364=E$157)*(事故データ!$V$4:$V$364=1))</f>
        <v>0</v>
      </c>
      <c r="F165" s="772">
        <f>SUMPRODUCT((事故データ!$O$4:$O$364=$C$127)*(事故データ!$AO$4:$AO$364=$C165)*(事故データ!$U$4:$U$364=F$157)*(事故データ!$V$4:$V$364=1))</f>
        <v>0</v>
      </c>
      <c r="G165" s="772">
        <f>SUMPRODUCT((事故データ!$O$4:$O$364=$C$127)*(事故データ!$AO$4:$AO$364=$C165)*(事故データ!$U$4:$U$364=G$157)*(事故データ!$V$4:$V$364=1))</f>
        <v>0</v>
      </c>
      <c r="H165" s="772">
        <f>SUMPRODUCT((事故データ!$O$4:$O$364=$C$127)*(事故データ!$AO$4:$AO$364=$C165)*(事故データ!$U$4:$U$364=H$157)*(事故データ!$V$4:$V$364=1))</f>
        <v>1</v>
      </c>
      <c r="I165" s="772">
        <f>SUMPRODUCT((事故データ!$O$4:$O$364=$C$127)*(事故データ!$AO$4:$AO$364=$C165)*(事故データ!$U$4:$U$364=I$157)*(事故データ!$V$4:$V$364=1))</f>
        <v>0</v>
      </c>
      <c r="J165" s="772">
        <f>SUMPRODUCT((事故データ!$O$4:$O$364=$C$127)*(事故データ!$AO$4:$AO$364=$C165)*(事故データ!$U$4:$U$364=J$157)*(事故データ!$V$4:$V$364=1))</f>
        <v>0</v>
      </c>
      <c r="K165" s="772">
        <f>SUMPRODUCT((事故データ!$O$4:$O$364=$C$127)*(事故データ!$AO$4:$AO$364=$C165)*(事故データ!$U$4:$U$364=K$157)*(事故データ!$V$4:$V$364=1))</f>
        <v>0</v>
      </c>
      <c r="L165" s="772">
        <f>SUMPRODUCT((事故データ!$O$4:$O$364=$C$127)*(事故データ!$AO$4:$AO$364=$C165)*(事故データ!$U$4:$U$364=L$157)*(事故データ!$V$4:$V$364=1))</f>
        <v>0</v>
      </c>
      <c r="M165" s="772">
        <f>SUMPRODUCT((事故データ!$O$4:$O$364=$C$127)*(事故データ!$AO$4:$AO$364=$C165)*(事故データ!$U$4:$U$364=M$157)*(事故データ!$V$4:$V$364=1))</f>
        <v>0</v>
      </c>
      <c r="N165" s="772">
        <f>SUMPRODUCT((事故データ!$O$4:$O$364=$C$127)*(事故データ!$AO$4:$AO$364=$C165)*(事故データ!$U$4:$U$364=N$157)*(事故データ!$V$4:$V$364=1))</f>
        <v>1</v>
      </c>
      <c r="O165" s="772">
        <f>SUMPRODUCT((事故データ!$O$4:$O$364=$C$127)*(事故データ!$AO$4:$AO$364=$C165)*(事故データ!$U$4:$U$364=O$157)*(事故データ!$V$4:$V$364=1))</f>
        <v>0</v>
      </c>
      <c r="P165" s="773">
        <f>SUMPRODUCT((事故データ!$O$4:$O$364=$C$127)*(事故データ!$AO$4:$AO$364=$C165)*(事故データ!$U$4:$U$364=P$157)*(事故データ!$V$4:$V$364=1))</f>
        <v>0</v>
      </c>
      <c r="R165" s="749" t="str">
        <f t="shared" si="56"/>
        <v>左側面前</v>
      </c>
      <c r="S165" s="422">
        <f ca="1">SUMPRODUCT((事故データ!$O$4:$O$364=$C$127)*(事故データ!$AO$4:$AO$364=R$157)*(事故データ!$AT$4:$AT$364=$R165)*(事故データ!$U$4:$U$364=S$157)*(事故データ!$V$4:$V$364=1))</f>
        <v>0</v>
      </c>
      <c r="T165" s="298"/>
      <c r="U165" s="298"/>
      <c r="V165" s="311">
        <f ca="1">S162</f>
        <v>1</v>
      </c>
      <c r="W165" s="299">
        <f ca="1">S163</f>
        <v>0</v>
      </c>
      <c r="X165" s="307">
        <f ca="1">S164</f>
        <v>1</v>
      </c>
      <c r="Y165" s="298"/>
      <c r="Z165" s="298"/>
    </row>
    <row r="166" spans="2:26">
      <c r="B166" s="590">
        <v>8</v>
      </c>
      <c r="C166" s="769" t="str">
        <f>項目入力!X17</f>
        <v>発進追突</v>
      </c>
      <c r="D166" s="770">
        <f t="shared" si="55"/>
        <v>2</v>
      </c>
      <c r="E166" s="771">
        <f>SUMPRODUCT((事故データ!$O$4:$O$364=$C$127)*(事故データ!$AO$4:$AO$364=$C166)*(事故データ!$U$4:$U$364=E$157)*(事故データ!$V$4:$V$364=1))</f>
        <v>0</v>
      </c>
      <c r="F166" s="772">
        <f>SUMPRODUCT((事故データ!$O$4:$O$364=$C$127)*(事故データ!$AO$4:$AO$364=$C166)*(事故データ!$U$4:$U$364=F$157)*(事故データ!$V$4:$V$364=1))</f>
        <v>0</v>
      </c>
      <c r="G166" s="772">
        <f>SUMPRODUCT((事故データ!$O$4:$O$364=$C$127)*(事故データ!$AO$4:$AO$364=$C166)*(事故データ!$U$4:$U$364=G$157)*(事故データ!$V$4:$V$364=1))</f>
        <v>0</v>
      </c>
      <c r="H166" s="772">
        <f>SUMPRODUCT((事故データ!$O$4:$O$364=$C$127)*(事故データ!$AO$4:$AO$364=$C166)*(事故データ!$U$4:$U$364=H$157)*(事故データ!$V$4:$V$364=1))</f>
        <v>0</v>
      </c>
      <c r="I166" s="772">
        <f>SUMPRODUCT((事故データ!$O$4:$O$364=$C$127)*(事故データ!$AO$4:$AO$364=$C166)*(事故データ!$U$4:$U$364=I$157)*(事故データ!$V$4:$V$364=1))</f>
        <v>0</v>
      </c>
      <c r="J166" s="772">
        <f>SUMPRODUCT((事故データ!$O$4:$O$364=$C$127)*(事故データ!$AO$4:$AO$364=$C166)*(事故データ!$U$4:$U$364=J$157)*(事故データ!$V$4:$V$364=1))</f>
        <v>0</v>
      </c>
      <c r="K166" s="772">
        <f>SUMPRODUCT((事故データ!$O$4:$O$364=$C$127)*(事故データ!$AO$4:$AO$364=$C166)*(事故データ!$U$4:$U$364=K$157)*(事故データ!$V$4:$V$364=1))</f>
        <v>0</v>
      </c>
      <c r="L166" s="772">
        <f>SUMPRODUCT((事故データ!$O$4:$O$364=$C$127)*(事故データ!$AO$4:$AO$364=$C166)*(事故データ!$U$4:$U$364=L$157)*(事故データ!$V$4:$V$364=1))</f>
        <v>1</v>
      </c>
      <c r="M166" s="772">
        <f>SUMPRODUCT((事故データ!$O$4:$O$364=$C$127)*(事故データ!$AO$4:$AO$364=$C166)*(事故データ!$U$4:$U$364=M$157)*(事故データ!$V$4:$V$364=1))</f>
        <v>0</v>
      </c>
      <c r="N166" s="772">
        <f>SUMPRODUCT((事故データ!$O$4:$O$364=$C$127)*(事故データ!$AO$4:$AO$364=$C166)*(事故データ!$U$4:$U$364=N$157)*(事故データ!$V$4:$V$364=1))</f>
        <v>1</v>
      </c>
      <c r="O166" s="772">
        <f>SUMPRODUCT((事故データ!$O$4:$O$364=$C$127)*(事故データ!$AO$4:$AO$364=$C166)*(事故データ!$U$4:$U$364=O$157)*(事故データ!$V$4:$V$364=1))</f>
        <v>0</v>
      </c>
      <c r="P166" s="773">
        <f>SUMPRODUCT((事故データ!$O$4:$O$364=$C$127)*(事故データ!$AO$4:$AO$364=$C166)*(事故データ!$U$4:$U$364=P$157)*(事故データ!$V$4:$V$364=1))</f>
        <v>0</v>
      </c>
      <c r="R166" s="749" t="str">
        <f t="shared" si="56"/>
        <v>左側面</v>
      </c>
      <c r="S166" s="422">
        <f ca="1">SUMPRODUCT((事故データ!$O$4:$O$364=$C$127)*(事故データ!$AO$4:$AO$364=R$157)*(事故データ!$AT$4:$AT$364=$R166)*(事故データ!$U$4:$U$364=S$157)*(事故データ!$V$4:$V$364=1))</f>
        <v>0</v>
      </c>
      <c r="T166" s="298"/>
      <c r="U166" s="298"/>
      <c r="V166" s="298"/>
      <c r="W166" s="298"/>
      <c r="X166" s="298"/>
      <c r="Y166" s="298"/>
      <c r="Z166" s="298"/>
    </row>
    <row r="167" spans="2:26">
      <c r="B167" s="590">
        <v>9</v>
      </c>
      <c r="C167" s="769" t="str">
        <f>項目入力!X18</f>
        <v>車線
変更時</v>
      </c>
      <c r="D167" s="770">
        <f t="shared" si="55"/>
        <v>1</v>
      </c>
      <c r="E167" s="771">
        <f>SUMPRODUCT((事故データ!$O$4:$O$364=$C$127)*(事故データ!$AO$4:$AO$364=$C167)*(事故データ!$U$4:$U$364=E$157)*(事故データ!$V$4:$V$364=1))</f>
        <v>0</v>
      </c>
      <c r="F167" s="772">
        <f>SUMPRODUCT((事故データ!$O$4:$O$364=$C$127)*(事故データ!$AO$4:$AO$364=$C167)*(事故データ!$U$4:$U$364=F$157)*(事故データ!$V$4:$V$364=1))</f>
        <v>0</v>
      </c>
      <c r="G167" s="772">
        <f>SUMPRODUCT((事故データ!$O$4:$O$364=$C$127)*(事故データ!$AO$4:$AO$364=$C167)*(事故データ!$U$4:$U$364=G$157)*(事故データ!$V$4:$V$364=1))</f>
        <v>0</v>
      </c>
      <c r="H167" s="772">
        <f>SUMPRODUCT((事故データ!$O$4:$O$364=$C$127)*(事故データ!$AO$4:$AO$364=$C167)*(事故データ!$U$4:$U$364=H$157)*(事故データ!$V$4:$V$364=1))</f>
        <v>0</v>
      </c>
      <c r="I167" s="772">
        <f>SUMPRODUCT((事故データ!$O$4:$O$364=$C$127)*(事故データ!$AO$4:$AO$364=$C167)*(事故データ!$U$4:$U$364=I$157)*(事故データ!$V$4:$V$364=1))</f>
        <v>0</v>
      </c>
      <c r="J167" s="772">
        <f>SUMPRODUCT((事故データ!$O$4:$O$364=$C$127)*(事故データ!$AO$4:$AO$364=$C167)*(事故データ!$U$4:$U$364=J$157)*(事故データ!$V$4:$V$364=1))</f>
        <v>0</v>
      </c>
      <c r="K167" s="772">
        <f>SUMPRODUCT((事故データ!$O$4:$O$364=$C$127)*(事故データ!$AO$4:$AO$364=$C167)*(事故データ!$U$4:$U$364=K$157)*(事故データ!$V$4:$V$364=1))</f>
        <v>0</v>
      </c>
      <c r="L167" s="772">
        <f>SUMPRODUCT((事故データ!$O$4:$O$364=$C$127)*(事故データ!$AO$4:$AO$364=$C167)*(事故データ!$U$4:$U$364=L$157)*(事故データ!$V$4:$V$364=1))</f>
        <v>0</v>
      </c>
      <c r="M167" s="772">
        <f>SUMPRODUCT((事故データ!$O$4:$O$364=$C$127)*(事故データ!$AO$4:$AO$364=$C167)*(事故データ!$U$4:$U$364=M$157)*(事故データ!$V$4:$V$364=1))</f>
        <v>1</v>
      </c>
      <c r="N167" s="772">
        <f>SUMPRODUCT((事故データ!$O$4:$O$364=$C$127)*(事故データ!$AO$4:$AO$364=$C167)*(事故データ!$U$4:$U$364=N$157)*(事故データ!$V$4:$V$364=1))</f>
        <v>0</v>
      </c>
      <c r="O167" s="772">
        <f>SUMPRODUCT((事故データ!$O$4:$O$364=$C$127)*(事故データ!$AO$4:$AO$364=$C167)*(事故データ!$U$4:$U$364=O$157)*(事故データ!$V$4:$V$364=1))</f>
        <v>0</v>
      </c>
      <c r="P167" s="773">
        <f>SUMPRODUCT((事故データ!$O$4:$O$364=$C$127)*(事故データ!$AO$4:$AO$364=$C167)*(事故データ!$U$4:$U$364=P$157)*(事故データ!$V$4:$V$364=1))</f>
        <v>0</v>
      </c>
      <c r="R167" s="749" t="str">
        <f t="shared" si="56"/>
        <v>左側面後</v>
      </c>
      <c r="S167" s="422">
        <f ca="1">SUMPRODUCT((事故データ!$O$4:$O$364=$C$127)*(事故データ!$AO$4:$AO$364=R$157)*(事故データ!$AT$4:$AT$364=$R167)*(事故データ!$U$4:$U$364=S$157)*(事故データ!$V$4:$V$364=1))</f>
        <v>1</v>
      </c>
      <c r="T167" s="298"/>
      <c r="U167" s="298"/>
      <c r="V167" s="298"/>
      <c r="W167" s="306">
        <f ca="1">S171</f>
        <v>0</v>
      </c>
      <c r="X167" s="298"/>
      <c r="Y167" s="298"/>
      <c r="Z167" s="298"/>
    </row>
    <row r="168" spans="2:26">
      <c r="B168" s="590">
        <v>10</v>
      </c>
      <c r="C168" s="769" t="str">
        <f>項目入力!X19</f>
        <v>合流時</v>
      </c>
      <c r="D168" s="770">
        <f t="shared" si="55"/>
        <v>0</v>
      </c>
      <c r="E168" s="771">
        <f>SUMPRODUCT((事故データ!$O$4:$O$364=$C$127)*(事故データ!$AO$4:$AO$364=$C168)*(事故データ!$U$4:$U$364=E$157)*(事故データ!$V$4:$V$364=1))</f>
        <v>0</v>
      </c>
      <c r="F168" s="772">
        <f>SUMPRODUCT((事故データ!$O$4:$O$364=$C$127)*(事故データ!$AO$4:$AO$364=$C168)*(事故データ!$U$4:$U$364=F$157)*(事故データ!$V$4:$V$364=1))</f>
        <v>0</v>
      </c>
      <c r="G168" s="772">
        <f>SUMPRODUCT((事故データ!$O$4:$O$364=$C$127)*(事故データ!$AO$4:$AO$364=$C168)*(事故データ!$U$4:$U$364=G$157)*(事故データ!$V$4:$V$364=1))</f>
        <v>0</v>
      </c>
      <c r="H168" s="772">
        <f>SUMPRODUCT((事故データ!$O$4:$O$364=$C$127)*(事故データ!$AO$4:$AO$364=$C168)*(事故データ!$U$4:$U$364=H$157)*(事故データ!$V$4:$V$364=1))</f>
        <v>0</v>
      </c>
      <c r="I168" s="772">
        <f>SUMPRODUCT((事故データ!$O$4:$O$364=$C$127)*(事故データ!$AO$4:$AO$364=$C168)*(事故データ!$U$4:$U$364=I$157)*(事故データ!$V$4:$V$364=1))</f>
        <v>0</v>
      </c>
      <c r="J168" s="772">
        <f>SUMPRODUCT((事故データ!$O$4:$O$364=$C$127)*(事故データ!$AO$4:$AO$364=$C168)*(事故データ!$U$4:$U$364=J$157)*(事故データ!$V$4:$V$364=1))</f>
        <v>0</v>
      </c>
      <c r="K168" s="772">
        <f>SUMPRODUCT((事故データ!$O$4:$O$364=$C$127)*(事故データ!$AO$4:$AO$364=$C168)*(事故データ!$U$4:$U$364=K$157)*(事故データ!$V$4:$V$364=1))</f>
        <v>0</v>
      </c>
      <c r="L168" s="772">
        <f>SUMPRODUCT((事故データ!$O$4:$O$364=$C$127)*(事故データ!$AO$4:$AO$364=$C168)*(事故データ!$U$4:$U$364=L$157)*(事故データ!$V$4:$V$364=1))</f>
        <v>0</v>
      </c>
      <c r="M168" s="772">
        <f>SUMPRODUCT((事故データ!$O$4:$O$364=$C$127)*(事故データ!$AO$4:$AO$364=$C168)*(事故データ!$U$4:$U$364=M$157)*(事故データ!$V$4:$V$364=1))</f>
        <v>0</v>
      </c>
      <c r="N168" s="772">
        <f>SUMPRODUCT((事故データ!$O$4:$O$364=$C$127)*(事故データ!$AO$4:$AO$364=$C168)*(事故データ!$U$4:$U$364=N$157)*(事故データ!$V$4:$V$364=1))</f>
        <v>0</v>
      </c>
      <c r="O168" s="772">
        <f>SUMPRODUCT((事故データ!$O$4:$O$364=$C$127)*(事故データ!$AO$4:$AO$364=$C168)*(事故データ!$U$4:$U$364=O$157)*(事故データ!$V$4:$V$364=1))</f>
        <v>0</v>
      </c>
      <c r="P168" s="773">
        <f>SUMPRODUCT((事故データ!$O$4:$O$364=$C$127)*(事故データ!$AO$4:$AO$364=$C168)*(事故データ!$U$4:$U$364=P$157)*(事故データ!$V$4:$V$364=1))</f>
        <v>0</v>
      </c>
      <c r="R168" s="749" t="str">
        <f t="shared" si="56"/>
        <v>右側面前</v>
      </c>
      <c r="S168" s="422">
        <f ca="1">SUMPRODUCT((事故データ!$O$4:$O$364=$C$127)*(事故データ!$AO$4:$AO$364=R$157)*(事故データ!$AT$4:$AT$364=$R168)*(事故データ!$U$4:$U$364=S$157)*(事故データ!$V$4:$V$364=1))</f>
        <v>0</v>
      </c>
      <c r="T168" s="298"/>
      <c r="U168" s="298"/>
      <c r="V168" s="298"/>
      <c r="W168" s="298"/>
      <c r="X168" s="298"/>
      <c r="Y168" s="298"/>
      <c r="Z168" s="298"/>
    </row>
    <row r="169" spans="2:26">
      <c r="B169" s="590">
        <v>11</v>
      </c>
      <c r="C169" s="769" t="str">
        <f>項目入力!X20</f>
        <v>離合時</v>
      </c>
      <c r="D169" s="770">
        <f t="shared" si="55"/>
        <v>0</v>
      </c>
      <c r="E169" s="771">
        <f>SUMPRODUCT((事故データ!$O$4:$O$364=$C$127)*(事故データ!$AO$4:$AO$364=$C169)*(事故データ!$U$4:$U$364=E$157)*(事故データ!$V$4:$V$364=1))</f>
        <v>0</v>
      </c>
      <c r="F169" s="772">
        <f>SUMPRODUCT((事故データ!$O$4:$O$364=$C$127)*(事故データ!$AO$4:$AO$364=$C169)*(事故データ!$U$4:$U$364=F$157)*(事故データ!$V$4:$V$364=1))</f>
        <v>0</v>
      </c>
      <c r="G169" s="772">
        <f>SUMPRODUCT((事故データ!$O$4:$O$364=$C$127)*(事故データ!$AO$4:$AO$364=$C169)*(事故データ!$U$4:$U$364=G$157)*(事故データ!$V$4:$V$364=1))</f>
        <v>0</v>
      </c>
      <c r="H169" s="772">
        <f>SUMPRODUCT((事故データ!$O$4:$O$364=$C$127)*(事故データ!$AO$4:$AO$364=$C169)*(事故データ!$U$4:$U$364=H$157)*(事故データ!$V$4:$V$364=1))</f>
        <v>0</v>
      </c>
      <c r="I169" s="772">
        <f>SUMPRODUCT((事故データ!$O$4:$O$364=$C$127)*(事故データ!$AO$4:$AO$364=$C169)*(事故データ!$U$4:$U$364=I$157)*(事故データ!$V$4:$V$364=1))</f>
        <v>0</v>
      </c>
      <c r="J169" s="772">
        <f>SUMPRODUCT((事故データ!$O$4:$O$364=$C$127)*(事故データ!$AO$4:$AO$364=$C169)*(事故データ!$U$4:$U$364=J$157)*(事故データ!$V$4:$V$364=1))</f>
        <v>0</v>
      </c>
      <c r="K169" s="772">
        <f>SUMPRODUCT((事故データ!$O$4:$O$364=$C$127)*(事故データ!$AO$4:$AO$364=$C169)*(事故データ!$U$4:$U$364=K$157)*(事故データ!$V$4:$V$364=1))</f>
        <v>0</v>
      </c>
      <c r="L169" s="772">
        <f>SUMPRODUCT((事故データ!$O$4:$O$364=$C$127)*(事故データ!$AO$4:$AO$364=$C169)*(事故データ!$U$4:$U$364=L$157)*(事故データ!$V$4:$V$364=1))</f>
        <v>0</v>
      </c>
      <c r="M169" s="772">
        <f>SUMPRODUCT((事故データ!$O$4:$O$364=$C$127)*(事故データ!$AO$4:$AO$364=$C169)*(事故データ!$U$4:$U$364=M$157)*(事故データ!$V$4:$V$364=1))</f>
        <v>0</v>
      </c>
      <c r="N169" s="772">
        <f>SUMPRODUCT((事故データ!$O$4:$O$364=$C$127)*(事故データ!$AO$4:$AO$364=$C169)*(事故データ!$U$4:$U$364=N$157)*(事故データ!$V$4:$V$364=1))</f>
        <v>0</v>
      </c>
      <c r="O169" s="772">
        <f>SUMPRODUCT((事故データ!$O$4:$O$364=$C$127)*(事故データ!$AO$4:$AO$364=$C169)*(事故データ!$U$4:$U$364=O$157)*(事故データ!$V$4:$V$364=1))</f>
        <v>0</v>
      </c>
      <c r="P169" s="773">
        <f>SUMPRODUCT((事故データ!$O$4:$O$364=$C$127)*(事故データ!$AO$4:$AO$364=$C169)*(事故データ!$U$4:$U$364=P$157)*(事故データ!$V$4:$V$364=1))</f>
        <v>0</v>
      </c>
      <c r="R169" s="749" t="str">
        <f t="shared" si="56"/>
        <v>右側面</v>
      </c>
      <c r="S169" s="422">
        <f ca="1">SUMPRODUCT((事故データ!$O$4:$O$364=$C$127)*(事故データ!$AO$4:$AO$364=R$157)*(事故データ!$AT$4:$AT$364=$R169)*(事故データ!$U$4:$U$364=S$157)*(事故データ!$V$4:$V$364=1))</f>
        <v>0</v>
      </c>
      <c r="T169" s="298"/>
      <c r="U169" s="298"/>
      <c r="V169" s="298"/>
      <c r="W169" s="298"/>
      <c r="X169" s="298"/>
      <c r="Y169" s="298"/>
      <c r="Z169" s="298"/>
    </row>
    <row r="170" spans="2:26">
      <c r="B170" s="590">
        <v>12</v>
      </c>
      <c r="C170" s="769" t="str">
        <f>項目入力!X21</f>
        <v>側方通過時</v>
      </c>
      <c r="D170" s="770">
        <f t="shared" si="55"/>
        <v>0</v>
      </c>
      <c r="E170" s="771">
        <f>SUMPRODUCT((事故データ!$O$4:$O$364=$C$127)*(事故データ!$AO$4:$AO$364=$C170)*(事故データ!$U$4:$U$364=E$157)*(事故データ!$V$4:$V$364=1))</f>
        <v>0</v>
      </c>
      <c r="F170" s="772">
        <f>SUMPRODUCT((事故データ!$O$4:$O$364=$C$127)*(事故データ!$AO$4:$AO$364=$C170)*(事故データ!$U$4:$U$364=F$157)*(事故データ!$V$4:$V$364=1))</f>
        <v>0</v>
      </c>
      <c r="G170" s="772">
        <f>SUMPRODUCT((事故データ!$O$4:$O$364=$C$127)*(事故データ!$AO$4:$AO$364=$C170)*(事故データ!$U$4:$U$364=G$157)*(事故データ!$V$4:$V$364=1))</f>
        <v>0</v>
      </c>
      <c r="H170" s="772">
        <f>SUMPRODUCT((事故データ!$O$4:$O$364=$C$127)*(事故データ!$AO$4:$AO$364=$C170)*(事故データ!$U$4:$U$364=H$157)*(事故データ!$V$4:$V$364=1))</f>
        <v>0</v>
      </c>
      <c r="I170" s="772">
        <f>SUMPRODUCT((事故データ!$O$4:$O$364=$C$127)*(事故データ!$AO$4:$AO$364=$C170)*(事故データ!$U$4:$U$364=I$157)*(事故データ!$V$4:$V$364=1))</f>
        <v>0</v>
      </c>
      <c r="J170" s="772">
        <f>SUMPRODUCT((事故データ!$O$4:$O$364=$C$127)*(事故データ!$AO$4:$AO$364=$C170)*(事故データ!$U$4:$U$364=J$157)*(事故データ!$V$4:$V$364=1))</f>
        <v>0</v>
      </c>
      <c r="K170" s="772">
        <f>SUMPRODUCT((事故データ!$O$4:$O$364=$C$127)*(事故データ!$AO$4:$AO$364=$C170)*(事故データ!$U$4:$U$364=K$157)*(事故データ!$V$4:$V$364=1))</f>
        <v>0</v>
      </c>
      <c r="L170" s="772">
        <f>SUMPRODUCT((事故データ!$O$4:$O$364=$C$127)*(事故データ!$AO$4:$AO$364=$C170)*(事故データ!$U$4:$U$364=L$157)*(事故データ!$V$4:$V$364=1))</f>
        <v>0</v>
      </c>
      <c r="M170" s="772">
        <f>SUMPRODUCT((事故データ!$O$4:$O$364=$C$127)*(事故データ!$AO$4:$AO$364=$C170)*(事故データ!$U$4:$U$364=M$157)*(事故データ!$V$4:$V$364=1))</f>
        <v>0</v>
      </c>
      <c r="N170" s="772">
        <f>SUMPRODUCT((事故データ!$O$4:$O$364=$C$127)*(事故データ!$AO$4:$AO$364=$C170)*(事故データ!$U$4:$U$364=N$157)*(事故データ!$V$4:$V$364=1))</f>
        <v>0</v>
      </c>
      <c r="O170" s="772">
        <f>SUMPRODUCT((事故データ!$O$4:$O$364=$C$127)*(事故データ!$AO$4:$AO$364=$C170)*(事故データ!$U$4:$U$364=O$157)*(事故データ!$V$4:$V$364=1))</f>
        <v>0</v>
      </c>
      <c r="P170" s="773">
        <f>SUMPRODUCT((事故データ!$O$4:$O$364=$C$127)*(事故データ!$AO$4:$AO$364=$C170)*(事故データ!$U$4:$U$364=P$157)*(事故データ!$V$4:$V$364=1))</f>
        <v>0</v>
      </c>
      <c r="R170" s="749" t="str">
        <f t="shared" si="56"/>
        <v>右側面後</v>
      </c>
      <c r="S170" s="422">
        <f ca="1">SUMPRODUCT((事故データ!$O$4:$O$364=$C$127)*(事故データ!$AO$4:$AO$364=R$157)*(事故データ!$AT$4:$AT$364=$R170)*(事故データ!$U$4:$U$364=S$157)*(事故データ!$V$4:$V$364=1))</f>
        <v>0</v>
      </c>
      <c r="T170" s="298"/>
      <c r="U170" s="298"/>
      <c r="V170" s="298"/>
      <c r="W170" s="298"/>
      <c r="X170" s="298"/>
      <c r="Y170" s="298"/>
      <c r="Z170" s="298"/>
    </row>
    <row r="171" spans="2:26">
      <c r="B171" s="590">
        <v>13</v>
      </c>
      <c r="C171" s="769" t="str">
        <f>項目入力!X22</f>
        <v>施設出入時</v>
      </c>
      <c r="D171" s="770">
        <f t="shared" si="55"/>
        <v>1</v>
      </c>
      <c r="E171" s="771">
        <f>SUMPRODUCT((事故データ!$O$4:$O$364=$C$127)*(事故データ!$AO$4:$AO$364=$C171)*(事故データ!$U$4:$U$364=E$157)*(事故データ!$V$4:$V$364=1))</f>
        <v>0</v>
      </c>
      <c r="F171" s="772">
        <f>SUMPRODUCT((事故データ!$O$4:$O$364=$C$127)*(事故データ!$AO$4:$AO$364=$C171)*(事故データ!$U$4:$U$364=F$157)*(事故データ!$V$4:$V$364=1))</f>
        <v>0</v>
      </c>
      <c r="G171" s="772">
        <f>SUMPRODUCT((事故データ!$O$4:$O$364=$C$127)*(事故データ!$AO$4:$AO$364=$C171)*(事故データ!$U$4:$U$364=G$157)*(事故データ!$V$4:$V$364=1))</f>
        <v>0</v>
      </c>
      <c r="H171" s="772">
        <f>SUMPRODUCT((事故データ!$O$4:$O$364=$C$127)*(事故データ!$AO$4:$AO$364=$C171)*(事故データ!$U$4:$U$364=H$157)*(事故データ!$V$4:$V$364=1))</f>
        <v>1</v>
      </c>
      <c r="I171" s="772">
        <f>SUMPRODUCT((事故データ!$O$4:$O$364=$C$127)*(事故データ!$AO$4:$AO$364=$C171)*(事故データ!$U$4:$U$364=I$157)*(事故データ!$V$4:$V$364=1))</f>
        <v>0</v>
      </c>
      <c r="J171" s="772">
        <f>SUMPRODUCT((事故データ!$O$4:$O$364=$C$127)*(事故データ!$AO$4:$AO$364=$C171)*(事故データ!$U$4:$U$364=J$157)*(事故データ!$V$4:$V$364=1))</f>
        <v>0</v>
      </c>
      <c r="K171" s="772">
        <f>SUMPRODUCT((事故データ!$O$4:$O$364=$C$127)*(事故データ!$AO$4:$AO$364=$C171)*(事故データ!$U$4:$U$364=K$157)*(事故データ!$V$4:$V$364=1))</f>
        <v>0</v>
      </c>
      <c r="L171" s="772">
        <f>SUMPRODUCT((事故データ!$O$4:$O$364=$C$127)*(事故データ!$AO$4:$AO$364=$C171)*(事故データ!$U$4:$U$364=L$157)*(事故データ!$V$4:$V$364=1))</f>
        <v>0</v>
      </c>
      <c r="M171" s="772">
        <f>SUMPRODUCT((事故データ!$O$4:$O$364=$C$127)*(事故データ!$AO$4:$AO$364=$C171)*(事故データ!$U$4:$U$364=M$157)*(事故データ!$V$4:$V$364=1))</f>
        <v>0</v>
      </c>
      <c r="N171" s="772">
        <f>SUMPRODUCT((事故データ!$O$4:$O$364=$C$127)*(事故データ!$AO$4:$AO$364=$C171)*(事故データ!$U$4:$U$364=N$157)*(事故データ!$V$4:$V$364=1))</f>
        <v>0</v>
      </c>
      <c r="O171" s="772">
        <f>SUMPRODUCT((事故データ!$O$4:$O$364=$C$127)*(事故データ!$AO$4:$AO$364=$C171)*(事故データ!$U$4:$U$364=O$157)*(事故データ!$V$4:$V$364=1))</f>
        <v>0</v>
      </c>
      <c r="P171" s="773">
        <f>SUMPRODUCT((事故データ!$O$4:$O$364=$C$127)*(事故データ!$AO$4:$AO$364=$C171)*(事故データ!$U$4:$U$364=P$157)*(事故データ!$V$4:$V$364=1))</f>
        <v>0</v>
      </c>
      <c r="R171" s="749" t="str">
        <f t="shared" si="56"/>
        <v>上部箱中央</v>
      </c>
      <c r="S171" s="422">
        <f ca="1">SUMPRODUCT((事故データ!$O$4:$O$364=$C$127)*(事故データ!$AO$4:$AO$364=R$157)*(事故データ!$AT$4:$AT$364=$R171)*(事故データ!$U$4:$U$364=S$157)*(事故データ!$V$4:$V$364=1))</f>
        <v>0</v>
      </c>
      <c r="T171" s="298"/>
      <c r="U171" s="298"/>
      <c r="V171" s="298"/>
      <c r="W171" s="306">
        <f ca="1">S172</f>
        <v>0</v>
      </c>
      <c r="X171" s="298"/>
      <c r="Y171" s="298"/>
      <c r="Z171" s="298"/>
    </row>
    <row r="172" spans="2:26">
      <c r="B172" s="590">
        <v>14</v>
      </c>
      <c r="C172" s="769" t="str">
        <f>項目入力!X23</f>
        <v>転回時</v>
      </c>
      <c r="D172" s="770">
        <f t="shared" si="55"/>
        <v>1</v>
      </c>
      <c r="E172" s="771">
        <f>SUMPRODUCT((事故データ!$O$4:$O$364=$C$127)*(事故データ!$AO$4:$AO$364=$C172)*(事故データ!$U$4:$U$364=E$157)*(事故データ!$V$4:$V$364=1))</f>
        <v>0</v>
      </c>
      <c r="F172" s="772">
        <f>SUMPRODUCT((事故データ!$O$4:$O$364=$C$127)*(事故データ!$AO$4:$AO$364=$C172)*(事故データ!$U$4:$U$364=F$157)*(事故データ!$V$4:$V$364=1))</f>
        <v>1</v>
      </c>
      <c r="G172" s="772">
        <f>SUMPRODUCT((事故データ!$O$4:$O$364=$C$127)*(事故データ!$AO$4:$AO$364=$C172)*(事故データ!$U$4:$U$364=G$157)*(事故データ!$V$4:$V$364=1))</f>
        <v>0</v>
      </c>
      <c r="H172" s="772">
        <f>SUMPRODUCT((事故データ!$O$4:$O$364=$C$127)*(事故データ!$AO$4:$AO$364=$C172)*(事故データ!$U$4:$U$364=H$157)*(事故データ!$V$4:$V$364=1))</f>
        <v>0</v>
      </c>
      <c r="I172" s="772">
        <f>SUMPRODUCT((事故データ!$O$4:$O$364=$C$127)*(事故データ!$AO$4:$AO$364=$C172)*(事故データ!$U$4:$U$364=I$157)*(事故データ!$V$4:$V$364=1))</f>
        <v>0</v>
      </c>
      <c r="J172" s="772">
        <f>SUMPRODUCT((事故データ!$O$4:$O$364=$C$127)*(事故データ!$AO$4:$AO$364=$C172)*(事故データ!$U$4:$U$364=J$157)*(事故データ!$V$4:$V$364=1))</f>
        <v>0</v>
      </c>
      <c r="K172" s="772">
        <f>SUMPRODUCT((事故データ!$O$4:$O$364=$C$127)*(事故データ!$AO$4:$AO$364=$C172)*(事故データ!$U$4:$U$364=K$157)*(事故データ!$V$4:$V$364=1))</f>
        <v>0</v>
      </c>
      <c r="L172" s="772">
        <f>SUMPRODUCT((事故データ!$O$4:$O$364=$C$127)*(事故データ!$AO$4:$AO$364=$C172)*(事故データ!$U$4:$U$364=L$157)*(事故データ!$V$4:$V$364=1))</f>
        <v>0</v>
      </c>
      <c r="M172" s="772">
        <f>SUMPRODUCT((事故データ!$O$4:$O$364=$C$127)*(事故データ!$AO$4:$AO$364=$C172)*(事故データ!$U$4:$U$364=M$157)*(事故データ!$V$4:$V$364=1))</f>
        <v>0</v>
      </c>
      <c r="N172" s="772">
        <f>SUMPRODUCT((事故データ!$O$4:$O$364=$C$127)*(事故データ!$AO$4:$AO$364=$C172)*(事故データ!$U$4:$U$364=N$157)*(事故データ!$V$4:$V$364=1))</f>
        <v>0</v>
      </c>
      <c r="O172" s="772">
        <f>SUMPRODUCT((事故データ!$O$4:$O$364=$C$127)*(事故データ!$AO$4:$AO$364=$C172)*(事故データ!$U$4:$U$364=O$157)*(事故データ!$V$4:$V$364=1))</f>
        <v>0</v>
      </c>
      <c r="P172" s="773">
        <f>SUMPRODUCT((事故データ!$O$4:$O$364=$C$127)*(事故データ!$AO$4:$AO$364=$C172)*(事故データ!$U$4:$U$364=P$157)*(事故データ!$V$4:$V$364=1))</f>
        <v>0</v>
      </c>
      <c r="R172" s="749" t="str">
        <f t="shared" si="56"/>
        <v>下部</v>
      </c>
      <c r="S172" s="422">
        <f ca="1">SUMPRODUCT((事故データ!$O$4:$O$364=$C$127)*(事故データ!$AO$4:$AO$364=R$157)*(事故データ!$AT$4:$AT$364=$R172)*(事故データ!$U$4:$U$364=S$157)*(事故データ!$V$4:$V$364=1))</f>
        <v>0</v>
      </c>
      <c r="T172" s="298"/>
      <c r="U172" s="298"/>
      <c r="V172" s="298"/>
      <c r="W172" s="298"/>
      <c r="X172" s="298"/>
      <c r="Y172" s="298"/>
      <c r="Z172" s="298"/>
    </row>
    <row r="173" spans="2:26">
      <c r="B173" s="590">
        <v>15</v>
      </c>
      <c r="C173" s="769" t="str">
        <f>項目入力!X24</f>
        <v>バック時</v>
      </c>
      <c r="D173" s="770">
        <f t="shared" si="55"/>
        <v>9</v>
      </c>
      <c r="E173" s="771">
        <f>SUMPRODUCT((事故データ!$O$4:$O$364=$C$127)*(事故データ!$AO$4:$AO$364=$C173)*(事故データ!$U$4:$U$364=E$157)*(事故データ!$V$4:$V$364=1))</f>
        <v>0</v>
      </c>
      <c r="F173" s="772">
        <f>SUMPRODUCT((事故データ!$O$4:$O$364=$C$127)*(事故データ!$AO$4:$AO$364=$C173)*(事故データ!$U$4:$U$364=F$157)*(事故データ!$V$4:$V$364=1))</f>
        <v>4</v>
      </c>
      <c r="G173" s="772">
        <f>SUMPRODUCT((事故データ!$O$4:$O$364=$C$127)*(事故データ!$AO$4:$AO$364=$C173)*(事故データ!$U$4:$U$364=G$157)*(事故データ!$V$4:$V$364=1))</f>
        <v>0</v>
      </c>
      <c r="H173" s="772">
        <f>SUMPRODUCT((事故データ!$O$4:$O$364=$C$127)*(事故データ!$AO$4:$AO$364=$C173)*(事故データ!$U$4:$U$364=H$157)*(事故データ!$V$4:$V$364=1))</f>
        <v>4</v>
      </c>
      <c r="I173" s="772">
        <f>SUMPRODUCT((事故データ!$O$4:$O$364=$C$127)*(事故データ!$AO$4:$AO$364=$C173)*(事故データ!$U$4:$U$364=I$157)*(事故データ!$V$4:$V$364=1))</f>
        <v>0</v>
      </c>
      <c r="J173" s="772">
        <f>SUMPRODUCT((事故データ!$O$4:$O$364=$C$127)*(事故データ!$AO$4:$AO$364=$C173)*(事故データ!$U$4:$U$364=J$157)*(事故データ!$V$4:$V$364=1))</f>
        <v>0</v>
      </c>
      <c r="K173" s="772">
        <f>SUMPRODUCT((事故データ!$O$4:$O$364=$C$127)*(事故データ!$AO$4:$AO$364=$C173)*(事故データ!$U$4:$U$364=K$157)*(事故データ!$V$4:$V$364=1))</f>
        <v>0</v>
      </c>
      <c r="L173" s="772">
        <f>SUMPRODUCT((事故データ!$O$4:$O$364=$C$127)*(事故データ!$AO$4:$AO$364=$C173)*(事故データ!$U$4:$U$364=L$157)*(事故データ!$V$4:$V$364=1))</f>
        <v>0</v>
      </c>
      <c r="M173" s="772">
        <f>SUMPRODUCT((事故データ!$O$4:$O$364=$C$127)*(事故データ!$AO$4:$AO$364=$C173)*(事故データ!$U$4:$U$364=M$157)*(事故データ!$V$4:$V$364=1))</f>
        <v>0</v>
      </c>
      <c r="N173" s="772">
        <f>SUMPRODUCT((事故データ!$O$4:$O$364=$C$127)*(事故データ!$AO$4:$AO$364=$C173)*(事故データ!$U$4:$U$364=N$157)*(事故データ!$V$4:$V$364=1))</f>
        <v>1</v>
      </c>
      <c r="O173" s="772">
        <f>SUMPRODUCT((事故データ!$O$4:$O$364=$C$127)*(事故データ!$AO$4:$AO$364=$C173)*(事故データ!$U$4:$U$364=O$157)*(事故データ!$V$4:$V$364=1))</f>
        <v>0</v>
      </c>
      <c r="P173" s="773">
        <f>SUMPRODUCT((事故データ!$O$4:$O$364=$C$127)*(事故データ!$AO$4:$AO$364=$C173)*(事故データ!$U$4:$U$364=P$157)*(事故データ!$V$4:$V$364=1))</f>
        <v>0</v>
      </c>
      <c r="R173" s="749" t="str">
        <f t="shared" si="56"/>
        <v>その他</v>
      </c>
      <c r="S173" s="422">
        <f ca="1">SUMPRODUCT((事故データ!$O$4:$O$364=$C$127)*(事故データ!$AO$4:$AO$364=R$157)*(事故データ!$AT$4:$AT$364=$R173)*(事故データ!$U$4:$U$364=S$157)*(事故データ!$V$4:$V$364=1))</f>
        <v>0</v>
      </c>
      <c r="T173" s="298"/>
      <c r="U173" s="298"/>
      <c r="V173" s="309" t="str">
        <f>R173</f>
        <v>その他</v>
      </c>
      <c r="W173" s="306">
        <f ca="1">S173</f>
        <v>0</v>
      </c>
      <c r="X173" s="298"/>
      <c r="Y173" s="298"/>
      <c r="Z173" s="298"/>
    </row>
    <row r="174" spans="2:26">
      <c r="B174" s="590">
        <v>16</v>
      </c>
      <c r="C174" s="769" t="str">
        <f>項目入力!X25</f>
        <v>移動時</v>
      </c>
      <c r="D174" s="770">
        <f t="shared" si="55"/>
        <v>5</v>
      </c>
      <c r="E174" s="771">
        <f>SUMPRODUCT((事故データ!$O$4:$O$364=$C$127)*(事故データ!$AO$4:$AO$364=$C174)*(事故データ!$U$4:$U$364=E$157)*(事故データ!$V$4:$V$364=1))</f>
        <v>0</v>
      </c>
      <c r="F174" s="772">
        <f>SUMPRODUCT((事故データ!$O$4:$O$364=$C$127)*(事故データ!$AO$4:$AO$364=$C174)*(事故データ!$U$4:$U$364=F$157)*(事故データ!$V$4:$V$364=1))</f>
        <v>0</v>
      </c>
      <c r="G174" s="772">
        <f>SUMPRODUCT((事故データ!$O$4:$O$364=$C$127)*(事故データ!$AO$4:$AO$364=$C174)*(事故データ!$U$4:$U$364=G$157)*(事故データ!$V$4:$V$364=1))</f>
        <v>0</v>
      </c>
      <c r="H174" s="772">
        <f>SUMPRODUCT((事故データ!$O$4:$O$364=$C$127)*(事故データ!$AO$4:$AO$364=$C174)*(事故データ!$U$4:$U$364=H$157)*(事故データ!$V$4:$V$364=1))</f>
        <v>3</v>
      </c>
      <c r="I174" s="772">
        <f>SUMPRODUCT((事故データ!$O$4:$O$364=$C$127)*(事故データ!$AO$4:$AO$364=$C174)*(事故データ!$U$4:$U$364=I$157)*(事故データ!$V$4:$V$364=1))</f>
        <v>0</v>
      </c>
      <c r="J174" s="772">
        <f>SUMPRODUCT((事故データ!$O$4:$O$364=$C$127)*(事故データ!$AO$4:$AO$364=$C174)*(事故データ!$U$4:$U$364=J$157)*(事故データ!$V$4:$V$364=1))</f>
        <v>0</v>
      </c>
      <c r="K174" s="772">
        <f>SUMPRODUCT((事故データ!$O$4:$O$364=$C$127)*(事故データ!$AO$4:$AO$364=$C174)*(事故データ!$U$4:$U$364=K$157)*(事故データ!$V$4:$V$364=1))</f>
        <v>0</v>
      </c>
      <c r="L174" s="772">
        <f>SUMPRODUCT((事故データ!$O$4:$O$364=$C$127)*(事故データ!$AO$4:$AO$364=$C174)*(事故データ!$U$4:$U$364=L$157)*(事故データ!$V$4:$V$364=1))</f>
        <v>1</v>
      </c>
      <c r="M174" s="772">
        <f>SUMPRODUCT((事故データ!$O$4:$O$364=$C$127)*(事故データ!$AO$4:$AO$364=$C174)*(事故データ!$U$4:$U$364=M$157)*(事故データ!$V$4:$V$364=1))</f>
        <v>1</v>
      </c>
      <c r="N174" s="772">
        <f>SUMPRODUCT((事故データ!$O$4:$O$364=$C$127)*(事故データ!$AO$4:$AO$364=$C174)*(事故データ!$U$4:$U$364=N$157)*(事故データ!$V$4:$V$364=1))</f>
        <v>0</v>
      </c>
      <c r="O174" s="772">
        <f>SUMPRODUCT((事故データ!$O$4:$O$364=$C$127)*(事故データ!$AO$4:$AO$364=$C174)*(事故データ!$U$4:$U$364=O$157)*(事故データ!$V$4:$V$364=1))</f>
        <v>0</v>
      </c>
      <c r="P174" s="773">
        <f>SUMPRODUCT((事故データ!$O$4:$O$364=$C$127)*(事故データ!$AO$4:$AO$364=$C174)*(事故データ!$U$4:$U$364=P$157)*(事故データ!$V$4:$V$364=1))</f>
        <v>0</v>
      </c>
      <c r="R174" s="601" t="str">
        <f t="shared" si="56"/>
        <v>不明</v>
      </c>
      <c r="S174" s="431">
        <f ca="1">SUMPRODUCT((事故データ!$O$4:$O$364=$C$127)*(事故データ!$AO$4:$AO$364=R$157)*(事故データ!$AT$4:$AT$364=$R174)*(事故データ!$U$4:$U$364=S$157)*(事故データ!$V$4:$V$364=1))</f>
        <v>0</v>
      </c>
    </row>
    <row r="175" spans="2:26">
      <c r="B175" s="590">
        <v>17</v>
      </c>
      <c r="C175" s="769" t="str">
        <f>項目入力!X26</f>
        <v>料金所等通過時</v>
      </c>
      <c r="D175" s="770">
        <f t="shared" si="55"/>
        <v>0</v>
      </c>
      <c r="E175" s="771">
        <f>SUMPRODUCT((事故データ!$O$4:$O$364=$C$127)*(事故データ!$AO$4:$AO$364=$C175)*(事故データ!$U$4:$U$364=E$157)*(事故データ!$V$4:$V$364=1))</f>
        <v>0</v>
      </c>
      <c r="F175" s="772">
        <f>SUMPRODUCT((事故データ!$O$4:$O$364=$C$127)*(事故データ!$AO$4:$AO$364=$C175)*(事故データ!$U$4:$U$364=F$157)*(事故データ!$V$4:$V$364=1))</f>
        <v>0</v>
      </c>
      <c r="G175" s="772">
        <f>SUMPRODUCT((事故データ!$O$4:$O$364=$C$127)*(事故データ!$AO$4:$AO$364=$C175)*(事故データ!$U$4:$U$364=G$157)*(事故データ!$V$4:$V$364=1))</f>
        <v>0</v>
      </c>
      <c r="H175" s="772">
        <f>SUMPRODUCT((事故データ!$O$4:$O$364=$C$127)*(事故データ!$AO$4:$AO$364=$C175)*(事故データ!$U$4:$U$364=H$157)*(事故データ!$V$4:$V$364=1))</f>
        <v>0</v>
      </c>
      <c r="I175" s="772">
        <f>SUMPRODUCT((事故データ!$O$4:$O$364=$C$127)*(事故データ!$AO$4:$AO$364=$C175)*(事故データ!$U$4:$U$364=I$157)*(事故データ!$V$4:$V$364=1))</f>
        <v>0</v>
      </c>
      <c r="J175" s="772">
        <f>SUMPRODUCT((事故データ!$O$4:$O$364=$C$127)*(事故データ!$AO$4:$AO$364=$C175)*(事故データ!$U$4:$U$364=J$157)*(事故データ!$V$4:$V$364=1))</f>
        <v>0</v>
      </c>
      <c r="K175" s="772">
        <f>SUMPRODUCT((事故データ!$O$4:$O$364=$C$127)*(事故データ!$AO$4:$AO$364=$C175)*(事故データ!$U$4:$U$364=K$157)*(事故データ!$V$4:$V$364=1))</f>
        <v>0</v>
      </c>
      <c r="L175" s="772">
        <f>SUMPRODUCT((事故データ!$O$4:$O$364=$C$127)*(事故データ!$AO$4:$AO$364=$C175)*(事故データ!$U$4:$U$364=L$157)*(事故データ!$V$4:$V$364=1))</f>
        <v>0</v>
      </c>
      <c r="M175" s="772">
        <f>SUMPRODUCT((事故データ!$O$4:$O$364=$C$127)*(事故データ!$AO$4:$AO$364=$C175)*(事故データ!$U$4:$U$364=M$157)*(事故データ!$V$4:$V$364=1))</f>
        <v>0</v>
      </c>
      <c r="N175" s="772">
        <f>SUMPRODUCT((事故データ!$O$4:$O$364=$C$127)*(事故データ!$AO$4:$AO$364=$C175)*(事故データ!$U$4:$U$364=N$157)*(事故データ!$V$4:$V$364=1))</f>
        <v>0</v>
      </c>
      <c r="O175" s="772">
        <f>SUMPRODUCT((事故データ!$O$4:$O$364=$C$127)*(事故データ!$AO$4:$AO$364=$C175)*(事故データ!$U$4:$U$364=O$157)*(事故データ!$V$4:$V$364=1))</f>
        <v>0</v>
      </c>
      <c r="P175" s="773">
        <f>SUMPRODUCT((事故データ!$O$4:$O$364=$C$127)*(事故データ!$AO$4:$AO$364=$C175)*(事故データ!$U$4:$U$364=P$157)*(事故データ!$V$4:$V$364=1))</f>
        <v>0</v>
      </c>
    </row>
    <row r="176" spans="2:26">
      <c r="B176" s="590">
        <v>18</v>
      </c>
      <c r="C176" s="769" t="str">
        <f>項目入力!X27</f>
        <v>発進時＆措置等</v>
      </c>
      <c r="D176" s="770">
        <f t="shared" si="55"/>
        <v>3</v>
      </c>
      <c r="E176" s="771">
        <f>SUMPRODUCT((事故データ!$O$4:$O$364=$C$127)*(事故データ!$AO$4:$AO$364=$C176)*(事故データ!$U$4:$U$364=E$157)*(事故データ!$V$4:$V$364=1))</f>
        <v>0</v>
      </c>
      <c r="F176" s="772">
        <f>SUMPRODUCT((事故データ!$O$4:$O$364=$C$127)*(事故データ!$AO$4:$AO$364=$C176)*(事故データ!$U$4:$U$364=F$157)*(事故データ!$V$4:$V$364=1))</f>
        <v>2</v>
      </c>
      <c r="G176" s="772">
        <f>SUMPRODUCT((事故データ!$O$4:$O$364=$C$127)*(事故データ!$AO$4:$AO$364=$C176)*(事故データ!$U$4:$U$364=G$157)*(事故データ!$V$4:$V$364=1))</f>
        <v>0</v>
      </c>
      <c r="H176" s="772">
        <f>SUMPRODUCT((事故データ!$O$4:$O$364=$C$127)*(事故データ!$AO$4:$AO$364=$C176)*(事故データ!$U$4:$U$364=H$157)*(事故データ!$V$4:$V$364=1))</f>
        <v>1</v>
      </c>
      <c r="I176" s="772">
        <f>SUMPRODUCT((事故データ!$O$4:$O$364=$C$127)*(事故データ!$AO$4:$AO$364=$C176)*(事故データ!$U$4:$U$364=I$157)*(事故データ!$V$4:$V$364=1))</f>
        <v>0</v>
      </c>
      <c r="J176" s="772">
        <f>SUMPRODUCT((事故データ!$O$4:$O$364=$C$127)*(事故データ!$AO$4:$AO$364=$C176)*(事故データ!$U$4:$U$364=J$157)*(事故データ!$V$4:$V$364=1))</f>
        <v>0</v>
      </c>
      <c r="K176" s="772">
        <f>SUMPRODUCT((事故データ!$O$4:$O$364=$C$127)*(事故データ!$AO$4:$AO$364=$C176)*(事故データ!$U$4:$U$364=K$157)*(事故データ!$V$4:$V$364=1))</f>
        <v>0</v>
      </c>
      <c r="L176" s="772">
        <f>SUMPRODUCT((事故データ!$O$4:$O$364=$C$127)*(事故データ!$AO$4:$AO$364=$C176)*(事故データ!$U$4:$U$364=L$157)*(事故データ!$V$4:$V$364=1))</f>
        <v>0</v>
      </c>
      <c r="M176" s="772">
        <f>SUMPRODUCT((事故データ!$O$4:$O$364=$C$127)*(事故データ!$AO$4:$AO$364=$C176)*(事故データ!$U$4:$U$364=M$157)*(事故データ!$V$4:$V$364=1))</f>
        <v>0</v>
      </c>
      <c r="N176" s="772">
        <f>SUMPRODUCT((事故データ!$O$4:$O$364=$C$127)*(事故データ!$AO$4:$AO$364=$C176)*(事故データ!$U$4:$U$364=N$157)*(事故データ!$V$4:$V$364=1))</f>
        <v>0</v>
      </c>
      <c r="O176" s="772">
        <f>SUMPRODUCT((事故データ!$O$4:$O$364=$C$127)*(事故データ!$AO$4:$AO$364=$C176)*(事故データ!$U$4:$U$364=O$157)*(事故データ!$V$4:$V$364=1))</f>
        <v>0</v>
      </c>
      <c r="P176" s="773">
        <f>SUMPRODUCT((事故データ!$O$4:$O$364=$C$127)*(事故データ!$AO$4:$AO$364=$C176)*(事故データ!$U$4:$U$364=P$157)*(事故データ!$V$4:$V$364=1))</f>
        <v>0</v>
      </c>
    </row>
    <row r="177" spans="1:16">
      <c r="B177" s="590">
        <v>19</v>
      </c>
      <c r="C177" s="769" t="str">
        <f>項目入力!X28</f>
        <v>停車時</v>
      </c>
      <c r="D177" s="770">
        <f t="shared" si="55"/>
        <v>1</v>
      </c>
      <c r="E177" s="771">
        <f>SUMPRODUCT((事故データ!$O$4:$O$364=$C$127)*(事故データ!$AO$4:$AO$364=$C177)*(事故データ!$U$4:$U$364=E$157)*(事故データ!$V$4:$V$364=1))</f>
        <v>0</v>
      </c>
      <c r="F177" s="772">
        <f>SUMPRODUCT((事故データ!$O$4:$O$364=$C$127)*(事故データ!$AO$4:$AO$364=$C177)*(事故データ!$U$4:$U$364=F$157)*(事故データ!$V$4:$V$364=1))</f>
        <v>0</v>
      </c>
      <c r="G177" s="772">
        <f>SUMPRODUCT((事故データ!$O$4:$O$364=$C$127)*(事故データ!$AO$4:$AO$364=$C177)*(事故データ!$U$4:$U$364=G$157)*(事故データ!$V$4:$V$364=1))</f>
        <v>0</v>
      </c>
      <c r="H177" s="772">
        <f>SUMPRODUCT((事故データ!$O$4:$O$364=$C$127)*(事故データ!$AO$4:$AO$364=$C177)*(事故データ!$U$4:$U$364=H$157)*(事故データ!$V$4:$V$364=1))</f>
        <v>0</v>
      </c>
      <c r="I177" s="772">
        <f>SUMPRODUCT((事故データ!$O$4:$O$364=$C$127)*(事故データ!$AO$4:$AO$364=$C177)*(事故データ!$U$4:$U$364=I$157)*(事故データ!$V$4:$V$364=1))</f>
        <v>0</v>
      </c>
      <c r="J177" s="772">
        <f>SUMPRODUCT((事故データ!$O$4:$O$364=$C$127)*(事故データ!$AO$4:$AO$364=$C177)*(事故データ!$U$4:$U$364=J$157)*(事故データ!$V$4:$V$364=1))</f>
        <v>0</v>
      </c>
      <c r="K177" s="772">
        <f>SUMPRODUCT((事故データ!$O$4:$O$364=$C$127)*(事故データ!$AO$4:$AO$364=$C177)*(事故データ!$U$4:$U$364=K$157)*(事故データ!$V$4:$V$364=1))</f>
        <v>0</v>
      </c>
      <c r="L177" s="772">
        <f>SUMPRODUCT((事故データ!$O$4:$O$364=$C$127)*(事故データ!$AO$4:$AO$364=$C177)*(事故データ!$U$4:$U$364=L$157)*(事故データ!$V$4:$V$364=1))</f>
        <v>0</v>
      </c>
      <c r="M177" s="772">
        <f>SUMPRODUCT((事故データ!$O$4:$O$364=$C$127)*(事故データ!$AO$4:$AO$364=$C177)*(事故データ!$U$4:$U$364=M$157)*(事故データ!$V$4:$V$364=1))</f>
        <v>1</v>
      </c>
      <c r="N177" s="772">
        <f>SUMPRODUCT((事故データ!$O$4:$O$364=$C$127)*(事故データ!$AO$4:$AO$364=$C177)*(事故データ!$U$4:$U$364=N$157)*(事故データ!$V$4:$V$364=1))</f>
        <v>0</v>
      </c>
      <c r="O177" s="772">
        <f>SUMPRODUCT((事故データ!$O$4:$O$364=$C$127)*(事故データ!$AO$4:$AO$364=$C177)*(事故データ!$U$4:$U$364=O$157)*(事故データ!$V$4:$V$364=1))</f>
        <v>0</v>
      </c>
      <c r="P177" s="773">
        <f>SUMPRODUCT((事故データ!$O$4:$O$364=$C$127)*(事故データ!$AO$4:$AO$364=$C177)*(事故データ!$U$4:$U$364=P$157)*(事故データ!$V$4:$V$364=1))</f>
        <v>0</v>
      </c>
    </row>
    <row r="178" spans="1:16">
      <c r="B178" s="590">
        <v>20</v>
      </c>
      <c r="C178" s="769" t="str">
        <f>項目入力!X29</f>
        <v>ドア・扉開閉時</v>
      </c>
      <c r="D178" s="770">
        <f t="shared" si="55"/>
        <v>0</v>
      </c>
      <c r="E178" s="771">
        <f>SUMPRODUCT((事故データ!$O$4:$O$364=$C$127)*(事故データ!$AO$4:$AO$364=$C178)*(事故データ!$U$4:$U$364=E$157)*(事故データ!$V$4:$V$364=1))</f>
        <v>0</v>
      </c>
      <c r="F178" s="772">
        <f>SUMPRODUCT((事故データ!$O$4:$O$364=$C$127)*(事故データ!$AO$4:$AO$364=$C178)*(事故データ!$U$4:$U$364=F$157)*(事故データ!$V$4:$V$364=1))</f>
        <v>0</v>
      </c>
      <c r="G178" s="772">
        <f>SUMPRODUCT((事故データ!$O$4:$O$364=$C$127)*(事故データ!$AO$4:$AO$364=$C178)*(事故データ!$U$4:$U$364=G$157)*(事故データ!$V$4:$V$364=1))</f>
        <v>0</v>
      </c>
      <c r="H178" s="772">
        <f>SUMPRODUCT((事故データ!$O$4:$O$364=$C$127)*(事故データ!$AO$4:$AO$364=$C178)*(事故データ!$U$4:$U$364=H$157)*(事故データ!$V$4:$V$364=1))</f>
        <v>0</v>
      </c>
      <c r="I178" s="772">
        <f>SUMPRODUCT((事故データ!$O$4:$O$364=$C$127)*(事故データ!$AO$4:$AO$364=$C178)*(事故データ!$U$4:$U$364=I$157)*(事故データ!$V$4:$V$364=1))</f>
        <v>0</v>
      </c>
      <c r="J178" s="772">
        <f>SUMPRODUCT((事故データ!$O$4:$O$364=$C$127)*(事故データ!$AO$4:$AO$364=$C178)*(事故データ!$U$4:$U$364=J$157)*(事故データ!$V$4:$V$364=1))</f>
        <v>0</v>
      </c>
      <c r="K178" s="772">
        <f>SUMPRODUCT((事故データ!$O$4:$O$364=$C$127)*(事故データ!$AO$4:$AO$364=$C178)*(事故データ!$U$4:$U$364=K$157)*(事故データ!$V$4:$V$364=1))</f>
        <v>0</v>
      </c>
      <c r="L178" s="772">
        <f>SUMPRODUCT((事故データ!$O$4:$O$364=$C$127)*(事故データ!$AO$4:$AO$364=$C178)*(事故データ!$U$4:$U$364=L$157)*(事故データ!$V$4:$V$364=1))</f>
        <v>0</v>
      </c>
      <c r="M178" s="772">
        <f>SUMPRODUCT((事故データ!$O$4:$O$364=$C$127)*(事故データ!$AO$4:$AO$364=$C178)*(事故データ!$U$4:$U$364=M$157)*(事故データ!$V$4:$V$364=1))</f>
        <v>0</v>
      </c>
      <c r="N178" s="772">
        <f>SUMPRODUCT((事故データ!$O$4:$O$364=$C$127)*(事故データ!$AO$4:$AO$364=$C178)*(事故データ!$U$4:$U$364=N$157)*(事故データ!$V$4:$V$364=1))</f>
        <v>0</v>
      </c>
      <c r="O178" s="772">
        <f>SUMPRODUCT((事故データ!$O$4:$O$364=$C$127)*(事故データ!$AO$4:$AO$364=$C178)*(事故データ!$U$4:$U$364=O$157)*(事故データ!$V$4:$V$364=1))</f>
        <v>0</v>
      </c>
      <c r="P178" s="773">
        <f>SUMPRODUCT((事故データ!$O$4:$O$364=$C$127)*(事故データ!$AO$4:$AO$364=$C178)*(事故データ!$U$4:$U$364=P$157)*(事故データ!$V$4:$V$364=1))</f>
        <v>0</v>
      </c>
    </row>
    <row r="179" spans="1:16">
      <c r="B179" s="590">
        <v>21</v>
      </c>
      <c r="C179" s="769" t="str">
        <f>項目入力!X30</f>
        <v>駐停車時措置</v>
      </c>
      <c r="D179" s="770">
        <f t="shared" si="55"/>
        <v>1</v>
      </c>
      <c r="E179" s="771">
        <f>SUMPRODUCT((事故データ!$O$4:$O$364=$C$127)*(事故データ!$AO$4:$AO$364=$C179)*(事故データ!$U$4:$U$364=E$157)*(事故データ!$V$4:$V$364=1))</f>
        <v>0</v>
      </c>
      <c r="F179" s="772">
        <f>SUMPRODUCT((事故データ!$O$4:$O$364=$C$127)*(事故データ!$AO$4:$AO$364=$C179)*(事故データ!$U$4:$U$364=F$157)*(事故データ!$V$4:$V$364=1))</f>
        <v>1</v>
      </c>
      <c r="G179" s="772">
        <f>SUMPRODUCT((事故データ!$O$4:$O$364=$C$127)*(事故データ!$AO$4:$AO$364=$C179)*(事故データ!$U$4:$U$364=G$157)*(事故データ!$V$4:$V$364=1))</f>
        <v>0</v>
      </c>
      <c r="H179" s="772">
        <f>SUMPRODUCT((事故データ!$O$4:$O$364=$C$127)*(事故データ!$AO$4:$AO$364=$C179)*(事故データ!$U$4:$U$364=H$157)*(事故データ!$V$4:$V$364=1))</f>
        <v>0</v>
      </c>
      <c r="I179" s="772">
        <f>SUMPRODUCT((事故データ!$O$4:$O$364=$C$127)*(事故データ!$AO$4:$AO$364=$C179)*(事故データ!$U$4:$U$364=I$157)*(事故データ!$V$4:$V$364=1))</f>
        <v>0</v>
      </c>
      <c r="J179" s="772">
        <f>SUMPRODUCT((事故データ!$O$4:$O$364=$C$127)*(事故データ!$AO$4:$AO$364=$C179)*(事故データ!$U$4:$U$364=J$157)*(事故データ!$V$4:$V$364=1))</f>
        <v>0</v>
      </c>
      <c r="K179" s="772">
        <f>SUMPRODUCT((事故データ!$O$4:$O$364=$C$127)*(事故データ!$AO$4:$AO$364=$C179)*(事故データ!$U$4:$U$364=K$157)*(事故データ!$V$4:$V$364=1))</f>
        <v>0</v>
      </c>
      <c r="L179" s="772">
        <f>SUMPRODUCT((事故データ!$O$4:$O$364=$C$127)*(事故データ!$AO$4:$AO$364=$C179)*(事故データ!$U$4:$U$364=L$157)*(事故データ!$V$4:$V$364=1))</f>
        <v>0</v>
      </c>
      <c r="M179" s="772">
        <f>SUMPRODUCT((事故データ!$O$4:$O$364=$C$127)*(事故データ!$AO$4:$AO$364=$C179)*(事故データ!$U$4:$U$364=M$157)*(事故データ!$V$4:$V$364=1))</f>
        <v>0</v>
      </c>
      <c r="N179" s="772">
        <f>SUMPRODUCT((事故データ!$O$4:$O$364=$C$127)*(事故データ!$AO$4:$AO$364=$C179)*(事故データ!$U$4:$U$364=N$157)*(事故データ!$V$4:$V$364=1))</f>
        <v>0</v>
      </c>
      <c r="O179" s="772">
        <f>SUMPRODUCT((事故データ!$O$4:$O$364=$C$127)*(事故データ!$AO$4:$AO$364=$C179)*(事故データ!$U$4:$U$364=O$157)*(事故データ!$V$4:$V$364=1))</f>
        <v>0</v>
      </c>
      <c r="P179" s="773">
        <f>SUMPRODUCT((事故データ!$O$4:$O$364=$C$127)*(事故データ!$AO$4:$AO$364=$C179)*(事故データ!$U$4:$U$364=P$157)*(事故データ!$V$4:$V$364=1))</f>
        <v>0</v>
      </c>
    </row>
    <row r="180" spans="1:16">
      <c r="B180" s="590">
        <v>22</v>
      </c>
      <c r="C180" s="769" t="str">
        <f>項目入力!X31</f>
        <v>車内事故</v>
      </c>
      <c r="D180" s="770">
        <f t="shared" si="55"/>
        <v>0</v>
      </c>
      <c r="E180" s="771">
        <f>SUMPRODUCT((事故データ!$O$4:$O$364=$C$127)*(事故データ!$AO$4:$AO$364=$C180)*(事故データ!$U$4:$U$364=E$157)*(事故データ!$V$4:$V$364=1))</f>
        <v>0</v>
      </c>
      <c r="F180" s="772">
        <f>SUMPRODUCT((事故データ!$O$4:$O$364=$C$127)*(事故データ!$AO$4:$AO$364=$C180)*(事故データ!$U$4:$U$364=F$157)*(事故データ!$V$4:$V$364=1))</f>
        <v>0</v>
      </c>
      <c r="G180" s="772">
        <f>SUMPRODUCT((事故データ!$O$4:$O$364=$C$127)*(事故データ!$AO$4:$AO$364=$C180)*(事故データ!$U$4:$U$364=G$157)*(事故データ!$V$4:$V$364=1))</f>
        <v>0</v>
      </c>
      <c r="H180" s="772">
        <f>SUMPRODUCT((事故データ!$O$4:$O$364=$C$127)*(事故データ!$AO$4:$AO$364=$C180)*(事故データ!$U$4:$U$364=H$157)*(事故データ!$V$4:$V$364=1))</f>
        <v>0</v>
      </c>
      <c r="I180" s="772">
        <f>SUMPRODUCT((事故データ!$O$4:$O$364=$C$127)*(事故データ!$AO$4:$AO$364=$C180)*(事故データ!$U$4:$U$364=I$157)*(事故データ!$V$4:$V$364=1))</f>
        <v>0</v>
      </c>
      <c r="J180" s="772">
        <f>SUMPRODUCT((事故データ!$O$4:$O$364=$C$127)*(事故データ!$AO$4:$AO$364=$C180)*(事故データ!$U$4:$U$364=J$157)*(事故データ!$V$4:$V$364=1))</f>
        <v>0</v>
      </c>
      <c r="K180" s="772">
        <f>SUMPRODUCT((事故データ!$O$4:$O$364=$C$127)*(事故データ!$AO$4:$AO$364=$C180)*(事故データ!$U$4:$U$364=K$157)*(事故データ!$V$4:$V$364=1))</f>
        <v>0</v>
      </c>
      <c r="L180" s="772">
        <f>SUMPRODUCT((事故データ!$O$4:$O$364=$C$127)*(事故データ!$AO$4:$AO$364=$C180)*(事故データ!$U$4:$U$364=L$157)*(事故データ!$V$4:$V$364=1))</f>
        <v>0</v>
      </c>
      <c r="M180" s="772">
        <f>SUMPRODUCT((事故データ!$O$4:$O$364=$C$127)*(事故データ!$AO$4:$AO$364=$C180)*(事故データ!$U$4:$U$364=M$157)*(事故データ!$V$4:$V$364=1))</f>
        <v>0</v>
      </c>
      <c r="N180" s="772">
        <f>SUMPRODUCT((事故データ!$O$4:$O$364=$C$127)*(事故データ!$AO$4:$AO$364=$C180)*(事故データ!$U$4:$U$364=N$157)*(事故データ!$V$4:$V$364=1))</f>
        <v>0</v>
      </c>
      <c r="O180" s="772">
        <f>SUMPRODUCT((事故データ!$O$4:$O$364=$C$127)*(事故データ!$AO$4:$AO$364=$C180)*(事故データ!$U$4:$U$364=O$157)*(事故データ!$V$4:$V$364=1))</f>
        <v>0</v>
      </c>
      <c r="P180" s="773">
        <f>SUMPRODUCT((事故データ!$O$4:$O$364=$C$127)*(事故データ!$AO$4:$AO$364=$C180)*(事故データ!$U$4:$U$364=P$157)*(事故データ!$V$4:$V$364=1))</f>
        <v>0</v>
      </c>
    </row>
    <row r="181" spans="1:16">
      <c r="B181" s="590">
        <v>23</v>
      </c>
      <c r="C181" s="769" t="str">
        <f>項目入力!X32</f>
        <v>荷積降時等事故</v>
      </c>
      <c r="D181" s="770">
        <f t="shared" si="55"/>
        <v>0</v>
      </c>
      <c r="E181" s="771">
        <f>SUMPRODUCT((事故データ!$O$4:$O$364=$C$127)*(事故データ!$AO$4:$AO$364=$C181)*(事故データ!$U$4:$U$364=E$157)*(事故データ!$V$4:$V$364=1))</f>
        <v>0</v>
      </c>
      <c r="F181" s="772">
        <f>SUMPRODUCT((事故データ!$O$4:$O$364=$C$127)*(事故データ!$AO$4:$AO$364=$C181)*(事故データ!$U$4:$U$364=F$157)*(事故データ!$V$4:$V$364=1))</f>
        <v>0</v>
      </c>
      <c r="G181" s="772">
        <f>SUMPRODUCT((事故データ!$O$4:$O$364=$C$127)*(事故データ!$AO$4:$AO$364=$C181)*(事故データ!$U$4:$U$364=G$157)*(事故データ!$V$4:$V$364=1))</f>
        <v>0</v>
      </c>
      <c r="H181" s="772">
        <f>SUMPRODUCT((事故データ!$O$4:$O$364=$C$127)*(事故データ!$AO$4:$AO$364=$C181)*(事故データ!$U$4:$U$364=H$157)*(事故データ!$V$4:$V$364=1))</f>
        <v>0</v>
      </c>
      <c r="I181" s="772">
        <f>SUMPRODUCT((事故データ!$O$4:$O$364=$C$127)*(事故データ!$AO$4:$AO$364=$C181)*(事故データ!$U$4:$U$364=I$157)*(事故データ!$V$4:$V$364=1))</f>
        <v>0</v>
      </c>
      <c r="J181" s="772">
        <f>SUMPRODUCT((事故データ!$O$4:$O$364=$C$127)*(事故データ!$AO$4:$AO$364=$C181)*(事故データ!$U$4:$U$364=J$157)*(事故データ!$V$4:$V$364=1))</f>
        <v>0</v>
      </c>
      <c r="K181" s="772">
        <f>SUMPRODUCT((事故データ!$O$4:$O$364=$C$127)*(事故データ!$AO$4:$AO$364=$C181)*(事故データ!$U$4:$U$364=K$157)*(事故データ!$V$4:$V$364=1))</f>
        <v>0</v>
      </c>
      <c r="L181" s="772">
        <f>SUMPRODUCT((事故データ!$O$4:$O$364=$C$127)*(事故データ!$AO$4:$AO$364=$C181)*(事故データ!$U$4:$U$364=L$157)*(事故データ!$V$4:$V$364=1))</f>
        <v>0</v>
      </c>
      <c r="M181" s="772">
        <f>SUMPRODUCT((事故データ!$O$4:$O$364=$C$127)*(事故データ!$AO$4:$AO$364=$C181)*(事故データ!$U$4:$U$364=M$157)*(事故データ!$V$4:$V$364=1))</f>
        <v>0</v>
      </c>
      <c r="N181" s="772">
        <f>SUMPRODUCT((事故データ!$O$4:$O$364=$C$127)*(事故データ!$AO$4:$AO$364=$C181)*(事故データ!$U$4:$U$364=N$157)*(事故データ!$V$4:$V$364=1))</f>
        <v>0</v>
      </c>
      <c r="O181" s="772">
        <f>SUMPRODUCT((事故データ!$O$4:$O$364=$C$127)*(事故データ!$AO$4:$AO$364=$C181)*(事故データ!$U$4:$U$364=O$157)*(事故データ!$V$4:$V$364=1))</f>
        <v>0</v>
      </c>
      <c r="P181" s="773">
        <f>SUMPRODUCT((事故データ!$O$4:$O$364=$C$127)*(事故データ!$AO$4:$AO$364=$C181)*(事故データ!$U$4:$U$364=P$157)*(事故データ!$V$4:$V$364=1))</f>
        <v>0</v>
      </c>
    </row>
    <row r="182" spans="1:16">
      <c r="B182" s="590">
        <v>24</v>
      </c>
      <c r="C182" s="769" t="str">
        <f>項目入力!X33</f>
        <v>落下・飛散等事故</v>
      </c>
      <c r="D182" s="770">
        <f t="shared" si="55"/>
        <v>0</v>
      </c>
      <c r="E182" s="771">
        <f>SUMPRODUCT((事故データ!$O$4:$O$364=$C$127)*(事故データ!$AO$4:$AO$364=$C182)*(事故データ!$U$4:$U$364=E$157)*(事故データ!$V$4:$V$364=1))</f>
        <v>0</v>
      </c>
      <c r="F182" s="772">
        <f>SUMPRODUCT((事故データ!$O$4:$O$364=$C$127)*(事故データ!$AO$4:$AO$364=$C182)*(事故データ!$U$4:$U$364=F$157)*(事故データ!$V$4:$V$364=1))</f>
        <v>0</v>
      </c>
      <c r="G182" s="772">
        <f>SUMPRODUCT((事故データ!$O$4:$O$364=$C$127)*(事故データ!$AO$4:$AO$364=$C182)*(事故データ!$U$4:$U$364=G$157)*(事故データ!$V$4:$V$364=1))</f>
        <v>0</v>
      </c>
      <c r="H182" s="772">
        <f>SUMPRODUCT((事故データ!$O$4:$O$364=$C$127)*(事故データ!$AO$4:$AO$364=$C182)*(事故データ!$U$4:$U$364=H$157)*(事故データ!$V$4:$V$364=1))</f>
        <v>0</v>
      </c>
      <c r="I182" s="772">
        <f>SUMPRODUCT((事故データ!$O$4:$O$364=$C$127)*(事故データ!$AO$4:$AO$364=$C182)*(事故データ!$U$4:$U$364=I$157)*(事故データ!$V$4:$V$364=1))</f>
        <v>0</v>
      </c>
      <c r="J182" s="772">
        <f>SUMPRODUCT((事故データ!$O$4:$O$364=$C$127)*(事故データ!$AO$4:$AO$364=$C182)*(事故データ!$U$4:$U$364=J$157)*(事故データ!$V$4:$V$364=1))</f>
        <v>0</v>
      </c>
      <c r="K182" s="772">
        <f>SUMPRODUCT((事故データ!$O$4:$O$364=$C$127)*(事故データ!$AO$4:$AO$364=$C182)*(事故データ!$U$4:$U$364=K$157)*(事故データ!$V$4:$V$364=1))</f>
        <v>0</v>
      </c>
      <c r="L182" s="772">
        <f>SUMPRODUCT((事故データ!$O$4:$O$364=$C$127)*(事故データ!$AO$4:$AO$364=$C182)*(事故データ!$U$4:$U$364=L$157)*(事故データ!$V$4:$V$364=1))</f>
        <v>0</v>
      </c>
      <c r="M182" s="772">
        <f>SUMPRODUCT((事故データ!$O$4:$O$364=$C$127)*(事故データ!$AO$4:$AO$364=$C182)*(事故データ!$U$4:$U$364=M$157)*(事故データ!$V$4:$V$364=1))</f>
        <v>0</v>
      </c>
      <c r="N182" s="772">
        <f>SUMPRODUCT((事故データ!$O$4:$O$364=$C$127)*(事故データ!$AO$4:$AO$364=$C182)*(事故データ!$U$4:$U$364=N$157)*(事故データ!$V$4:$V$364=1))</f>
        <v>0</v>
      </c>
      <c r="O182" s="772">
        <f>SUMPRODUCT((事故データ!$O$4:$O$364=$C$127)*(事故データ!$AO$4:$AO$364=$C182)*(事故データ!$U$4:$U$364=O$157)*(事故データ!$V$4:$V$364=1))</f>
        <v>0</v>
      </c>
      <c r="P182" s="773">
        <f>SUMPRODUCT((事故データ!$O$4:$O$364=$C$127)*(事故データ!$AO$4:$AO$364=$C182)*(事故データ!$U$4:$U$364=P$157)*(事故データ!$V$4:$V$364=1))</f>
        <v>0</v>
      </c>
    </row>
    <row r="183" spans="1:16">
      <c r="B183" s="590">
        <v>25</v>
      </c>
      <c r="C183" s="778" t="str">
        <f>項目入力!X34</f>
        <v>その他・不明</v>
      </c>
      <c r="D183" s="779">
        <f t="shared" si="55"/>
        <v>0</v>
      </c>
      <c r="E183" s="780">
        <f>SUMPRODUCT((事故データ!$O$4:$O$364=$C$127)*(事故データ!$AO$4:$AO$364=$C183)*(事故データ!$U$4:$U$364=E$157)*(事故データ!$V$4:$V$364=1))</f>
        <v>0</v>
      </c>
      <c r="F183" s="781">
        <f>SUMPRODUCT((事故データ!$O$4:$O$364=$C$127)*(事故データ!$AO$4:$AO$364=$C183)*(事故データ!$U$4:$U$364=F$157)*(事故データ!$V$4:$V$364=1))</f>
        <v>0</v>
      </c>
      <c r="G183" s="781">
        <f>SUMPRODUCT((事故データ!$O$4:$O$364=$C$127)*(事故データ!$AO$4:$AO$364=$C183)*(事故データ!$U$4:$U$364=G$157)*(事故データ!$V$4:$V$364=1))</f>
        <v>0</v>
      </c>
      <c r="H183" s="781">
        <f>SUMPRODUCT((事故データ!$O$4:$O$364=$C$127)*(事故データ!$AO$4:$AO$364=$C183)*(事故データ!$U$4:$U$364=H$157)*(事故データ!$V$4:$V$364=1))</f>
        <v>0</v>
      </c>
      <c r="I183" s="781">
        <f>SUMPRODUCT((事故データ!$O$4:$O$364=$C$127)*(事故データ!$AO$4:$AO$364=$C183)*(事故データ!$U$4:$U$364=I$157)*(事故データ!$V$4:$V$364=1))</f>
        <v>0</v>
      </c>
      <c r="J183" s="781">
        <f>SUMPRODUCT((事故データ!$O$4:$O$364=$C$127)*(事故データ!$AO$4:$AO$364=$C183)*(事故データ!$U$4:$U$364=J$157)*(事故データ!$V$4:$V$364=1))</f>
        <v>0</v>
      </c>
      <c r="K183" s="781">
        <f>SUMPRODUCT((事故データ!$O$4:$O$364=$C$127)*(事故データ!$AO$4:$AO$364=$C183)*(事故データ!$U$4:$U$364=K$157)*(事故データ!$V$4:$V$364=1))</f>
        <v>0</v>
      </c>
      <c r="L183" s="781">
        <f>SUMPRODUCT((事故データ!$O$4:$O$364=$C$127)*(事故データ!$AO$4:$AO$364=$C183)*(事故データ!$U$4:$U$364=L$157)*(事故データ!$V$4:$V$364=1))</f>
        <v>0</v>
      </c>
      <c r="M183" s="781">
        <f>SUMPRODUCT((事故データ!$O$4:$O$364=$C$127)*(事故データ!$AO$4:$AO$364=$C183)*(事故データ!$U$4:$U$364=M$157)*(事故データ!$V$4:$V$364=1))</f>
        <v>0</v>
      </c>
      <c r="N183" s="781">
        <f>SUMPRODUCT((事故データ!$O$4:$O$364=$C$127)*(事故データ!$AO$4:$AO$364=$C183)*(事故データ!$U$4:$U$364=N$157)*(事故データ!$V$4:$V$364=1))</f>
        <v>0</v>
      </c>
      <c r="O183" s="781">
        <f>SUMPRODUCT((事故データ!$O$4:$O$364=$C$127)*(事故データ!$AO$4:$AO$364=$C183)*(事故データ!$U$4:$U$364=O$157)*(事故データ!$V$4:$V$364=1))</f>
        <v>0</v>
      </c>
      <c r="P183" s="782">
        <f>SUMPRODUCT((事故データ!$O$4:$O$364=$C$127)*(事故データ!$AO$4:$AO$364=$C183)*(事故データ!$U$4:$U$364=P$157)*(事故データ!$V$4:$V$364=1))</f>
        <v>0</v>
      </c>
    </row>
    <row r="184" spans="1:16">
      <c r="B184" s="298"/>
      <c r="D184" s="787"/>
      <c r="E184" s="787"/>
      <c r="F184" s="787"/>
      <c r="G184" s="787"/>
      <c r="H184" s="787"/>
      <c r="I184" s="787"/>
      <c r="J184" s="787"/>
      <c r="K184" s="787"/>
      <c r="L184" s="787"/>
      <c r="M184" s="787"/>
      <c r="N184" s="787"/>
      <c r="O184" s="787"/>
    </row>
    <row r="185" spans="1:16">
      <c r="A185" s="325" t="s">
        <v>372</v>
      </c>
    </row>
  </sheetData>
  <mergeCells count="5">
    <mergeCell ref="U71:V71"/>
    <mergeCell ref="AT96:AU96"/>
    <mergeCell ref="BA96:BB96"/>
    <mergeCell ref="AF96:AG96"/>
    <mergeCell ref="AM96:AN96"/>
  </mergeCells>
  <phoneticPr fontId="2"/>
  <conditionalFormatting sqref="T82:T89 I35:P38 E184:O184 I67:P67 E12:P36 E42:P65 S42:AE58 S12:AE30 D72:P88 E97:P122 E129:P151 T129:AE129 S130:AE146 E158:P183">
    <cfRule type="cellIs" dxfId="312" priority="77" operator="between">
      <formula>0</formula>
      <formula>0</formula>
    </cfRule>
  </conditionalFormatting>
  <conditionalFormatting sqref="D13:D36">
    <cfRule type="cellIs" dxfId="311" priority="65" operator="between">
      <formula>0</formula>
      <formula>0</formula>
    </cfRule>
  </conditionalFormatting>
  <conditionalFormatting sqref="D43:D65">
    <cfRule type="cellIs" dxfId="310" priority="62" operator="between">
      <formula>0</formula>
      <formula>0</formula>
    </cfRule>
  </conditionalFormatting>
  <conditionalFormatting sqref="D97:D122">
    <cfRule type="cellIs" dxfId="309" priority="59" operator="between">
      <formula>0</formula>
      <formula>0</formula>
    </cfRule>
  </conditionalFormatting>
  <conditionalFormatting sqref="S97:S113 T97">
    <cfRule type="cellIs" dxfId="308" priority="57" operator="between">
      <formula>0</formula>
      <formula>0</formula>
    </cfRule>
  </conditionalFormatting>
  <conditionalFormatting sqref="V97:X104">
    <cfRule type="cellIs" dxfId="307" priority="56" operator="between">
      <formula>0</formula>
      <formula>0</formula>
    </cfRule>
  </conditionalFormatting>
  <conditionalFormatting sqref="W106:W112">
    <cfRule type="cellIs" dxfId="306" priority="55" operator="between">
      <formula>0</formula>
      <formula>0</formula>
    </cfRule>
  </conditionalFormatting>
  <conditionalFormatting sqref="D131:D151">
    <cfRule type="cellIs" dxfId="305" priority="53" operator="between">
      <formula>0</formula>
      <formula>0</formula>
    </cfRule>
  </conditionalFormatting>
  <conditionalFormatting sqref="D158:D184">
    <cfRule type="cellIs" dxfId="304" priority="50" operator="between">
      <formula>0</formula>
      <formula>0</formula>
    </cfRule>
  </conditionalFormatting>
  <conditionalFormatting sqref="S158:S174">
    <cfRule type="cellIs" dxfId="303" priority="48" operator="between">
      <formula>0</formula>
      <formula>0</formula>
    </cfRule>
  </conditionalFormatting>
  <conditionalFormatting sqref="V158:X165">
    <cfRule type="cellIs" dxfId="302" priority="47" operator="between">
      <formula>0</formula>
      <formula>0</formula>
    </cfRule>
  </conditionalFormatting>
  <conditionalFormatting sqref="W167:W173">
    <cfRule type="cellIs" dxfId="301" priority="46" operator="between">
      <formula>0</formula>
      <formula>0</formula>
    </cfRule>
  </conditionalFormatting>
  <conditionalFormatting sqref="AI52:AI58">
    <cfRule type="cellIs" dxfId="300" priority="42" operator="between">
      <formula>0</formula>
      <formula>0</formula>
    </cfRule>
  </conditionalFormatting>
  <conditionalFormatting sqref="AH43:AJ50">
    <cfRule type="cellIs" dxfId="299" priority="43" operator="between">
      <formula>0</formula>
      <formula>0</formula>
    </cfRule>
  </conditionalFormatting>
  <conditionalFormatting sqref="V81:V88">
    <cfRule type="cellIs" dxfId="298" priority="35" operator="between">
      <formula>0</formula>
      <formula>0</formula>
    </cfRule>
  </conditionalFormatting>
  <conditionalFormatting sqref="S73:U80 U72:W79 W72:Y78 X71:Y71">
    <cfRule type="cellIs" dxfId="297" priority="37" operator="between">
      <formula>0</formula>
      <formula>0</formula>
    </cfRule>
  </conditionalFormatting>
  <conditionalFormatting sqref="S73:S88">
    <cfRule type="cellIs" dxfId="296" priority="34" operator="between">
      <formula>0</formula>
      <formula>0</formula>
    </cfRule>
  </conditionalFormatting>
  <conditionalFormatting sqref="T41:AE41">
    <cfRule type="cellIs" dxfId="295" priority="32" operator="between">
      <formula>0</formula>
      <formula>0</formula>
    </cfRule>
    <cfRule type="cellIs" priority="33" operator="between">
      <formula>0</formula>
      <formula>0</formula>
    </cfRule>
  </conditionalFormatting>
  <conditionalFormatting sqref="AI22:AI28">
    <cfRule type="cellIs" dxfId="294" priority="30" operator="between">
      <formula>0</formula>
      <formula>0</formula>
    </cfRule>
  </conditionalFormatting>
  <conditionalFormatting sqref="AH13:AJ20">
    <cfRule type="cellIs" dxfId="293" priority="31" operator="between">
      <formula>0</formula>
      <formula>0</formula>
    </cfRule>
  </conditionalFormatting>
  <conditionalFormatting sqref="AX98:AX113">
    <cfRule type="cellIs" dxfId="292" priority="23" operator="between">
      <formula>0</formula>
      <formula>0</formula>
    </cfRule>
  </conditionalFormatting>
  <conditionalFormatting sqref="AJ98:AJ113">
    <cfRule type="cellIs" dxfId="291" priority="16" operator="between">
      <formula>0</formula>
      <formula>0</formula>
    </cfRule>
  </conditionalFormatting>
  <conditionalFormatting sqref="AQ97:AQ113">
    <cfRule type="cellIs" dxfId="290" priority="29" operator="between">
      <formula>0</formula>
      <formula>0</formula>
    </cfRule>
  </conditionalFormatting>
  <conditionalFormatting sqref="AT97:AV104">
    <cfRule type="cellIs" dxfId="289" priority="28" operator="between">
      <formula>0</formula>
      <formula>0</formula>
    </cfRule>
  </conditionalFormatting>
  <conditionalFormatting sqref="AU106:AU111">
    <cfRule type="cellIs" dxfId="288" priority="27" operator="between">
      <formula>0</formula>
      <formula>0</formula>
    </cfRule>
  </conditionalFormatting>
  <conditionalFormatting sqref="AX97">
    <cfRule type="cellIs" dxfId="287" priority="26" operator="between">
      <formula>0</formula>
      <formula>0</formula>
    </cfRule>
  </conditionalFormatting>
  <conditionalFormatting sqref="BA97:BC104">
    <cfRule type="cellIs" dxfId="286" priority="25" operator="between">
      <formula>0</formula>
      <formula>0</formula>
    </cfRule>
  </conditionalFormatting>
  <conditionalFormatting sqref="BB106:BB111">
    <cfRule type="cellIs" dxfId="285" priority="24" operator="between">
      <formula>0</formula>
      <formula>0</formula>
    </cfRule>
  </conditionalFormatting>
  <conditionalFormatting sqref="AC97:AC113">
    <cfRule type="cellIs" dxfId="284" priority="22" operator="between">
      <formula>0</formula>
      <formula>0</formula>
    </cfRule>
  </conditionalFormatting>
  <conditionalFormatting sqref="AF97:AH104">
    <cfRule type="cellIs" dxfId="283" priority="21" operator="between">
      <formula>0</formula>
      <formula>0</formula>
    </cfRule>
  </conditionalFormatting>
  <conditionalFormatting sqref="AG106:AG111">
    <cfRule type="cellIs" dxfId="282" priority="20" operator="between">
      <formula>0</formula>
      <formula>0</formula>
    </cfRule>
  </conditionalFormatting>
  <conditionalFormatting sqref="AJ97">
    <cfRule type="cellIs" dxfId="281" priority="19" operator="between">
      <formula>0</formula>
      <formula>0</formula>
    </cfRule>
  </conditionalFormatting>
  <conditionalFormatting sqref="AM97:AO104">
    <cfRule type="cellIs" dxfId="280" priority="18" operator="between">
      <formula>0</formula>
      <formula>0</formula>
    </cfRule>
  </conditionalFormatting>
  <conditionalFormatting sqref="AN106:AN111">
    <cfRule type="cellIs" dxfId="279" priority="17" operator="between">
      <formula>0</formula>
      <formula>0</formula>
    </cfRule>
  </conditionalFormatting>
  <conditionalFormatting sqref="AU112">
    <cfRule type="cellIs" dxfId="278" priority="11" operator="between">
      <formula>0</formula>
      <formula>0</formula>
    </cfRule>
  </conditionalFormatting>
  <conditionalFormatting sqref="BB112">
    <cfRule type="cellIs" dxfId="277" priority="10" operator="between">
      <formula>0</formula>
      <formula>0</formula>
    </cfRule>
  </conditionalFormatting>
  <conditionalFormatting sqref="AG112">
    <cfRule type="cellIs" dxfId="276" priority="13" operator="between">
      <formula>0</formula>
      <formula>0</formula>
    </cfRule>
  </conditionalFormatting>
  <conditionalFormatting sqref="AN112">
    <cfRule type="cellIs" dxfId="275" priority="12" operator="between">
      <formula>0</formula>
      <formula>0</formula>
    </cfRule>
  </conditionalFormatting>
  <conditionalFormatting sqref="AD98:AD113">
    <cfRule type="cellIs" dxfId="274" priority="9" operator="between">
      <formula>0</formula>
      <formula>0</formula>
    </cfRule>
  </conditionalFormatting>
  <conditionalFormatting sqref="AK98:AK113">
    <cfRule type="cellIs" dxfId="273" priority="8" operator="between">
      <formula>0</formula>
      <formula>0</formula>
    </cfRule>
  </conditionalFormatting>
  <conditionalFormatting sqref="T98:T113">
    <cfRule type="cellIs" dxfId="272" priority="3" operator="between">
      <formula>0</formula>
      <formula>0</formula>
    </cfRule>
  </conditionalFormatting>
  <conditionalFormatting sqref="AR98:AR113">
    <cfRule type="cellIs" dxfId="271" priority="7" operator="between">
      <formula>0</formula>
      <formula>0</formula>
    </cfRule>
  </conditionalFormatting>
  <conditionalFormatting sqref="AY98:AY113">
    <cfRule type="cellIs" dxfId="270" priority="6" operator="between">
      <formula>0</formula>
      <formula>0</formula>
    </cfRule>
  </conditionalFormatting>
  <conditionalFormatting sqref="E41:P41">
    <cfRule type="cellIs" dxfId="269" priority="2" operator="between">
      <formula>0</formula>
      <formula>0</formula>
    </cfRule>
  </conditionalFormatting>
  <conditionalFormatting sqref="E71:P71">
    <cfRule type="cellIs" dxfId="268" priority="1" operator="between">
      <formula>0</formula>
      <formula>0</formula>
    </cfRule>
  </conditionalFormatting>
  <hyperlinks>
    <hyperlink ref="A185" location="車種×衝突物!A1" display="▲" xr:uid="{00000000-0004-0000-0700-000004000000}"/>
    <hyperlink ref="A152" location="車種×衝突物!A1" display="▲" xr:uid="{00000000-0004-0000-0700-000005000000}"/>
    <hyperlink ref="A123" location="車種×衝突物!A1" display="▲" xr:uid="{00000000-0004-0000-0700-000006000000}"/>
    <hyperlink ref="A66" location="車種×衝突物!A1" display="▲" xr:uid="{00000000-0004-0000-0700-000007000000}"/>
    <hyperlink ref="A37" location="車種×衝突物!A1" display="▲" xr:uid="{00000000-0004-0000-0700-000008000000}"/>
    <hyperlink ref="A89" location="車種×衝突物!A1" display="▲" xr:uid="{00000000-0004-0000-0700-000009000000}"/>
    <hyperlink ref="C2" location="車種×衝突物!A15" display="▼車種別×衝突物別 ＆ 衝突部位別×車種別（全体・入力年以降）" xr:uid="{2EED1048-FC6B-4F87-AE64-779B2FF10D25}"/>
    <hyperlink ref="C3" location="車種×衝突物!A45" display="▼車種別×衝突物別 ＆ 衝突部位別×車種別（第一当事者・入力年以降）" xr:uid="{D7A26CC2-C84B-47D9-8645-78ED2D44890E}"/>
    <hyperlink ref="C4" location="車種×衝突物!A75" display="▼車種別(検索)× 衝突部位別（第一当事者・入力年以降）" xr:uid="{5CD23DA1-8EA8-42BF-955E-4A46F2E78C55}"/>
    <hyperlink ref="C5" location="車種×衝突物!A102" display="▼車種別×事故形態別＆車種別（検索）（第一当事者・入力年以降）バックカメラ有無" xr:uid="{F5FF0D3E-A6D4-449A-B5F2-155026412B55}"/>
    <hyperlink ref="C6" location="車種×衝突物!A133" display="▼車種別×衝突物別 ＆ 車種別×衝突部位別（第一当事者・指定年）" xr:uid="{EAFB84CD-85E0-4C91-8C4C-650F0CF92B61}"/>
    <hyperlink ref="C7" location="車種×衝突物!A165" display="▼車種別×事故形態別 ＆ 衝突部位別（検索）（第一当事者・指定年）" xr:uid="{8BDDCBEE-AF39-448C-B2CA-237EA381EF95}"/>
  </hyperlinks>
  <pageMargins left="0.41" right="0.19685039370078741" top="0.74803149606299213" bottom="0.74803149606299213" header="0.31496062992125984" footer="0.31496062992125984"/>
  <pageSetup paperSize="9" scale="90" orientation="landscape" r:id="rId1"/>
  <ignoredErrors>
    <ignoredError sqref="D42 S42 D72 D130 S130"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79998168889431442"/>
  </sheetPr>
  <dimension ref="A2:AH515"/>
  <sheetViews>
    <sheetView zoomScale="90" zoomScaleNormal="90" workbookViewId="0"/>
  </sheetViews>
  <sheetFormatPr defaultColWidth="9" defaultRowHeight="18.75"/>
  <cols>
    <col min="1" max="2" width="4.375" style="326" customWidth="1"/>
    <col min="3" max="3" width="23.375" style="326" customWidth="1"/>
    <col min="4" max="4" width="8.25" style="326" customWidth="1"/>
    <col min="5" max="5" width="8.625" style="326" customWidth="1"/>
    <col min="6" max="6" width="10.625" style="326" customWidth="1"/>
    <col min="7" max="7" width="12.875" style="326" customWidth="1"/>
    <col min="8" max="8" width="21.125" style="437" customWidth="1"/>
    <col min="9" max="9" width="6.5" style="326" customWidth="1"/>
    <col min="10" max="33" width="7.125" style="326" customWidth="1"/>
    <col min="34" max="34" width="6.75" style="326" customWidth="1"/>
    <col min="35" max="35" width="17.5" style="326" customWidth="1"/>
    <col min="36" max="52" width="6.375" style="326" customWidth="1"/>
    <col min="53" max="16384" width="9" style="326"/>
  </cols>
  <sheetData>
    <row r="2" spans="1:25">
      <c r="B2" s="326">
        <v>1</v>
      </c>
      <c r="C2" s="326" t="s">
        <v>357</v>
      </c>
      <c r="G2" s="437"/>
      <c r="H2" s="326"/>
    </row>
    <row r="3" spans="1:25">
      <c r="B3" s="326">
        <v>2</v>
      </c>
      <c r="C3" s="1136" t="s">
        <v>362</v>
      </c>
    </row>
    <row r="4" spans="1:25">
      <c r="B4" s="326">
        <v>3</v>
      </c>
      <c r="C4" s="1136" t="s">
        <v>363</v>
      </c>
    </row>
    <row r="5" spans="1:25">
      <c r="B5" s="326">
        <v>4</v>
      </c>
      <c r="C5" s="1136" t="s">
        <v>1716</v>
      </c>
    </row>
    <row r="6" spans="1:25">
      <c r="B6" s="326">
        <v>5</v>
      </c>
      <c r="C6" s="1136" t="s">
        <v>1673</v>
      </c>
      <c r="J6" s="466"/>
      <c r="K6" s="467"/>
    </row>
    <row r="7" spans="1:25">
      <c r="B7" s="326">
        <v>6</v>
      </c>
      <c r="C7" s="1136" t="s">
        <v>364</v>
      </c>
      <c r="K7" s="468"/>
      <c r="M7" s="467"/>
    </row>
    <row r="8" spans="1:25">
      <c r="B8" s="326">
        <v>7</v>
      </c>
      <c r="C8" s="1136" t="s">
        <v>365</v>
      </c>
      <c r="K8" s="468"/>
      <c r="M8" s="467"/>
    </row>
    <row r="9" spans="1:25">
      <c r="B9" s="326">
        <v>8</v>
      </c>
      <c r="C9" s="1136" t="s">
        <v>1719</v>
      </c>
    </row>
    <row r="10" spans="1:25">
      <c r="B10" s="326">
        <v>9</v>
      </c>
      <c r="C10" s="1136" t="s">
        <v>1718</v>
      </c>
    </row>
    <row r="11" spans="1:25">
      <c r="B11" s="326">
        <v>10</v>
      </c>
      <c r="C11" s="1136" t="s">
        <v>1618</v>
      </c>
    </row>
    <row r="13" spans="1:25">
      <c r="A13" s="326">
        <v>1</v>
      </c>
      <c r="C13" s="298" t="s">
        <v>244</v>
      </c>
      <c r="D13" s="298"/>
      <c r="E13" s="298"/>
      <c r="F13" s="298"/>
      <c r="G13" s="298"/>
      <c r="H13" s="298" t="s">
        <v>246</v>
      </c>
      <c r="I13" s="298"/>
      <c r="J13" s="298"/>
      <c r="K13" s="298"/>
      <c r="L13" s="298"/>
      <c r="M13" s="298"/>
      <c r="N13" s="298"/>
      <c r="O13" s="298"/>
      <c r="P13" s="298"/>
      <c r="Q13" s="298"/>
      <c r="R13" s="298"/>
      <c r="S13" s="298"/>
      <c r="T13" s="298"/>
    </row>
    <row r="14" spans="1:25" ht="37.5" customHeight="1">
      <c r="C14" s="1185" t="s">
        <v>58</v>
      </c>
      <c r="D14" s="1181" t="s">
        <v>5</v>
      </c>
      <c r="E14" s="1183">
        <v>1</v>
      </c>
      <c r="F14" s="474" t="s">
        <v>245</v>
      </c>
      <c r="G14" s="298"/>
      <c r="H14" s="375" t="s">
        <v>1523</v>
      </c>
      <c r="I14" s="475" t="s">
        <v>0</v>
      </c>
      <c r="J14" s="476" t="str">
        <f>項目入力!C111</f>
        <v>前部</v>
      </c>
      <c r="K14" s="477" t="str">
        <f>項目入力!D111</f>
        <v>前部左角</v>
      </c>
      <c r="L14" s="477" t="str">
        <f>項目入力!E111</f>
        <v>前部右角</v>
      </c>
      <c r="M14" s="477" t="str">
        <f>項目入力!F111</f>
        <v>後部左角</v>
      </c>
      <c r="N14" s="477" t="str">
        <f>項目入力!G111</f>
        <v>後部</v>
      </c>
      <c r="O14" s="477" t="str">
        <f>項目入力!H111</f>
        <v>後部右角</v>
      </c>
      <c r="P14" s="477" t="str">
        <f>項目入力!I111</f>
        <v>左側面前</v>
      </c>
      <c r="Q14" s="477" t="str">
        <f>項目入力!J111</f>
        <v>左側面</v>
      </c>
      <c r="R14" s="477" t="str">
        <f>項目入力!K111</f>
        <v>左側面後</v>
      </c>
      <c r="S14" s="477" t="str">
        <f>項目入力!L111</f>
        <v>右側面前</v>
      </c>
      <c r="T14" s="477" t="str">
        <f>項目入力!M111</f>
        <v>右側面</v>
      </c>
      <c r="U14" s="477" t="str">
        <f>項目入力!N111</f>
        <v>右側面後</v>
      </c>
      <c r="V14" s="477" t="str">
        <f>項目入力!O111</f>
        <v>上部箱中央</v>
      </c>
      <c r="W14" s="477" t="str">
        <f>項目入力!P111</f>
        <v>下部</v>
      </c>
      <c r="X14" s="477" t="str">
        <f>項目入力!Q111</f>
        <v>その他</v>
      </c>
      <c r="Y14" s="478" t="str">
        <f>項目入力!R111</f>
        <v>不明</v>
      </c>
    </row>
    <row r="15" spans="1:25" ht="19.5" customHeight="1">
      <c r="C15" s="1186"/>
      <c r="D15" s="1182"/>
      <c r="E15" s="1184"/>
      <c r="F15" s="481" t="s">
        <v>356</v>
      </c>
      <c r="G15" s="298"/>
      <c r="H15" s="482" t="s">
        <v>247</v>
      </c>
      <c r="I15" s="483">
        <f>SUM(J15:Y15)</f>
        <v>31</v>
      </c>
      <c r="J15" s="484">
        <f>SUMPRODUCT((事故データ!$AT$4:$AT$364=J$14)*(事故データ!$V$4:$V$364&gt;=1))</f>
        <v>3</v>
      </c>
      <c r="K15" s="485">
        <f>SUMPRODUCT((事故データ!$AT$4:$AT$364=K$14)*(事故データ!$V$4:$V$364&gt;=1))</f>
        <v>0</v>
      </c>
      <c r="L15" s="485">
        <f>SUMPRODUCT((事故データ!$AT$4:$AT$364=L$14)*(事故データ!$V$4:$V$364&gt;=1))</f>
        <v>2</v>
      </c>
      <c r="M15" s="485">
        <f>SUMPRODUCT((事故データ!$AT$4:$AT$364=M$14)*(事故データ!$V$4:$V$364&gt;=1))</f>
        <v>4</v>
      </c>
      <c r="N15" s="485">
        <f>SUMPRODUCT((事故データ!$AT$4:$AT$364=N$14)*(事故データ!$V$4:$V$364&gt;=1))</f>
        <v>2</v>
      </c>
      <c r="O15" s="485">
        <f>SUMPRODUCT((事故データ!$AT$4:$AT$364=O$14)*(事故データ!$V$4:$V$364&gt;=1))</f>
        <v>7</v>
      </c>
      <c r="P15" s="485">
        <f>SUMPRODUCT((事故データ!$AT$4:$AT$364=P$14)*(事故データ!$V$4:$V$364&gt;=1))</f>
        <v>1</v>
      </c>
      <c r="Q15" s="485">
        <f>SUMPRODUCT((事故データ!$AT$4:$AT$364=Q$14)*(事故データ!$V$4:$V$364&gt;=1))</f>
        <v>5</v>
      </c>
      <c r="R15" s="485">
        <f>SUMPRODUCT((事故データ!$AT$4:$AT$364=R$14)*(事故データ!$V$4:$V$364&gt;=1))</f>
        <v>6</v>
      </c>
      <c r="S15" s="485">
        <f>SUMPRODUCT((事故データ!$AT$4:$AT$364=S$14)*(事故データ!$V$4:$V$364&gt;=1))</f>
        <v>1</v>
      </c>
      <c r="T15" s="485">
        <f>SUMPRODUCT((事故データ!$AT$4:$AT$364=T$14)*(事故データ!$V$4:$V$364&gt;=1))</f>
        <v>0</v>
      </c>
      <c r="U15" s="485">
        <f>SUMPRODUCT((事故データ!$AT$4:$AT$364=U$14)*(事故データ!$V$4:$V$364&gt;=1))</f>
        <v>0</v>
      </c>
      <c r="V15" s="485">
        <f>SUMPRODUCT((事故データ!$AT$4:$AT$364=V$14)*(事故データ!$V$4:$V$364&gt;=1))</f>
        <v>0</v>
      </c>
      <c r="W15" s="485">
        <f>SUMPRODUCT((事故データ!$AT$4:$AT$364=W$14)*(事故データ!$V$4:$V$364&gt;=1))</f>
        <v>0</v>
      </c>
      <c r="X15" s="485">
        <f>SUMPRODUCT((事故データ!$AT$4:$AT$364=X$14)*(事故データ!$V$4:$V$364&gt;=1))</f>
        <v>0</v>
      </c>
      <c r="Y15" s="486">
        <f>SUMPRODUCT((事故データ!$AT$4:$AT$364=Y$14)*(事故データ!$V$4:$V$364&gt;=1))</f>
        <v>0</v>
      </c>
    </row>
    <row r="16" spans="1:25">
      <c r="C16" s="1187"/>
      <c r="D16" s="338">
        <f>SUM(D17:D60)</f>
        <v>31</v>
      </c>
      <c r="E16" s="338">
        <f t="shared" ref="E16:F16" si="0">SUM(E17:E60)</f>
        <v>31</v>
      </c>
      <c r="F16" s="387">
        <f t="shared" si="0"/>
        <v>5</v>
      </c>
      <c r="G16" s="298"/>
      <c r="H16" s="487" t="s">
        <v>319</v>
      </c>
      <c r="I16" s="488">
        <f>SUM(I17:I60)</f>
        <v>31</v>
      </c>
      <c r="J16" s="389">
        <f>SUM(J17:J60)</f>
        <v>3</v>
      </c>
      <c r="K16" s="390">
        <f t="shared" ref="K16:Y16" si="1">SUM(K17:K60)</f>
        <v>0</v>
      </c>
      <c r="L16" s="390">
        <f t="shared" si="1"/>
        <v>2</v>
      </c>
      <c r="M16" s="390">
        <f t="shared" si="1"/>
        <v>4</v>
      </c>
      <c r="N16" s="390">
        <f t="shared" si="1"/>
        <v>2</v>
      </c>
      <c r="O16" s="390">
        <f t="shared" si="1"/>
        <v>7</v>
      </c>
      <c r="P16" s="390">
        <f t="shared" si="1"/>
        <v>1</v>
      </c>
      <c r="Q16" s="390">
        <f t="shared" si="1"/>
        <v>5</v>
      </c>
      <c r="R16" s="390">
        <f t="shared" si="1"/>
        <v>6</v>
      </c>
      <c r="S16" s="390">
        <f t="shared" si="1"/>
        <v>1</v>
      </c>
      <c r="T16" s="390">
        <f t="shared" si="1"/>
        <v>0</v>
      </c>
      <c r="U16" s="390">
        <f t="shared" si="1"/>
        <v>0</v>
      </c>
      <c r="V16" s="390">
        <f t="shared" si="1"/>
        <v>0</v>
      </c>
      <c r="W16" s="390">
        <f t="shared" si="1"/>
        <v>0</v>
      </c>
      <c r="X16" s="390">
        <f t="shared" si="1"/>
        <v>0</v>
      </c>
      <c r="Y16" s="392">
        <f t="shared" si="1"/>
        <v>0</v>
      </c>
    </row>
    <row r="17" spans="2:25">
      <c r="B17" s="326">
        <v>1</v>
      </c>
      <c r="C17" s="343" t="str">
        <f>項目入力!M10</f>
        <v>直進</v>
      </c>
      <c r="D17" s="411">
        <f>COUNTIF(事故データ!$AQ$4:$AQ$364,C17)</f>
        <v>2</v>
      </c>
      <c r="E17" s="411">
        <f>SUMPRODUCT((事故データ!$AQ$4:$AQ$364=$C17)*(事故データ!$V$4:$V$364=1))</f>
        <v>2</v>
      </c>
      <c r="F17" s="492">
        <f>SUMPRODUCT((事故データ!$AQ$4:$AQ$364=$C17)*(事故データ!$V$4:$V$364=1)*(事故データ!$T$4:$T$364="人身"))</f>
        <v>0</v>
      </c>
      <c r="G17" s="306"/>
      <c r="H17" s="412" t="str">
        <f>C17</f>
        <v>直進</v>
      </c>
      <c r="I17" s="413">
        <f t="shared" ref="I17:I59" si="2">SUM(J17:Y17)</f>
        <v>2</v>
      </c>
      <c r="J17" s="348">
        <f>SUMPRODUCT((事故データ!$AQ$4:$AQ$364=$H17)*(事故データ!$AT$4:$AT$364=J$14)*(事故データ!$V$4:$V$364=1))</f>
        <v>1</v>
      </c>
      <c r="K17" s="349">
        <f>SUMPRODUCT((事故データ!$AQ$4:$AQ$364=$H17)*(事故データ!$AT$4:$AT$364=K$14)*(事故データ!$V$4:$V$364=1))</f>
        <v>0</v>
      </c>
      <c r="L17" s="349">
        <f>SUMPRODUCT((事故データ!$AQ$4:$AQ$364=$H17)*(事故データ!$AT$4:$AT$364=L$14)*(事故データ!$V$4:$V$364=1))</f>
        <v>0</v>
      </c>
      <c r="M17" s="349">
        <f>SUMPRODUCT((事故データ!$AQ$4:$AQ$364=$H17)*(事故データ!$AT$4:$AT$364=M$14)*(事故データ!$V$4:$V$364=1))</f>
        <v>0</v>
      </c>
      <c r="N17" s="349">
        <f>SUMPRODUCT((事故データ!$AQ$4:$AQ$364=$H17)*(事故データ!$AT$4:$AT$364=N$14)*(事故データ!$V$4:$V$364=1))</f>
        <v>0</v>
      </c>
      <c r="O17" s="349">
        <f>SUMPRODUCT((事故データ!$AQ$4:$AQ$364=$H17)*(事故データ!$AT$4:$AT$364=O$14)*(事故データ!$V$4:$V$364=1))</f>
        <v>0</v>
      </c>
      <c r="P17" s="349">
        <f>SUMPRODUCT((事故データ!$AQ$4:$AQ$364=$H17)*(事故データ!$AT$4:$AT$364=P$14)*(事故データ!$V$4:$V$364=1))</f>
        <v>0</v>
      </c>
      <c r="Q17" s="349">
        <f>SUMPRODUCT((事故データ!$AQ$4:$AQ$364=$H17)*(事故データ!$AT$4:$AT$364=Q$14)*(事故データ!$V$4:$V$364=1))</f>
        <v>0</v>
      </c>
      <c r="R17" s="349">
        <f>SUMPRODUCT((事故データ!$AQ$4:$AQ$364=$H17)*(事故データ!$AT$4:$AT$364=R$14)*(事故データ!$V$4:$V$364=1))</f>
        <v>1</v>
      </c>
      <c r="S17" s="349">
        <f>SUMPRODUCT((事故データ!$AQ$4:$AQ$364=$H17)*(事故データ!$AT$4:$AT$364=S$14)*(事故データ!$V$4:$V$364=1))</f>
        <v>0</v>
      </c>
      <c r="T17" s="349">
        <f>SUMPRODUCT((事故データ!$AQ$4:$AQ$364=$H17)*(事故データ!$AT$4:$AT$364=T$14)*(事故データ!$V$4:$V$364=1))</f>
        <v>0</v>
      </c>
      <c r="U17" s="349">
        <f>SUMPRODUCT((事故データ!$AQ$4:$AQ$364=$H17)*(事故データ!$AT$4:$AT$364=U$14)*(事故データ!$V$4:$V$364=1))</f>
        <v>0</v>
      </c>
      <c r="V17" s="349">
        <f>SUMPRODUCT((事故データ!$AQ$4:$AQ$364=$H17)*(事故データ!$AT$4:$AT$364=V$14)*(事故データ!$V$4:$V$364=1))</f>
        <v>0</v>
      </c>
      <c r="W17" s="349">
        <f>SUMPRODUCT((事故データ!$AQ$4:$AQ$364=$H17)*(事故データ!$AT$4:$AT$364=W$14)*(事故データ!$V$4:$V$364=1))</f>
        <v>0</v>
      </c>
      <c r="X17" s="349">
        <f>SUMPRODUCT((事故データ!$AQ$4:$AQ$364=$H17)*(事故データ!$AT$4:$AT$364=X$14)*(事故データ!$V$4:$V$364=1))</f>
        <v>0</v>
      </c>
      <c r="Y17" s="441">
        <f>SUMPRODUCT((事故データ!$AQ$4:$AQ$364=$H17)*(事故データ!$AT$4:$AT$364=Y$14)*(事故データ!$V$4:$V$364=1))</f>
        <v>0</v>
      </c>
    </row>
    <row r="18" spans="2:25">
      <c r="B18" s="326">
        <v>2</v>
      </c>
      <c r="C18" s="352" t="str">
        <f>項目入力!M11</f>
        <v>右折</v>
      </c>
      <c r="D18" s="422">
        <f>COUNTIF(事故データ!$AQ$4:$AQ$364,C18)</f>
        <v>0</v>
      </c>
      <c r="E18" s="422">
        <f>SUMPRODUCT((事故データ!$AQ$4:$AQ$364=$C18)*(事故データ!$V$4:$V$364=1))</f>
        <v>0</v>
      </c>
      <c r="F18" s="496">
        <f>SUMPRODUCT((事故データ!$AQ$4:$AQ$364=$C18)*(事故データ!$V$4:$V$364=1)*(事故データ!$T$4:$T$364="人身"))</f>
        <v>0</v>
      </c>
      <c r="G18" s="306"/>
      <c r="H18" s="355" t="str">
        <f t="shared" ref="H18:H27" si="3">C18</f>
        <v>右折</v>
      </c>
      <c r="I18" s="356">
        <f t="shared" si="2"/>
        <v>0</v>
      </c>
      <c r="J18" s="357">
        <f>SUMPRODUCT((事故データ!$AQ$4:$AQ$364=$H18)*(事故データ!$AT$4:$AT$364=J$14)*(事故データ!$V$4:$V$364=1))</f>
        <v>0</v>
      </c>
      <c r="K18" s="358">
        <f>SUMPRODUCT((事故データ!$AQ$4:$AQ$364=$H18)*(事故データ!$AT$4:$AT$364=K$14)*(事故データ!$V$4:$V$364=1))</f>
        <v>0</v>
      </c>
      <c r="L18" s="358">
        <f>SUMPRODUCT((事故データ!$AQ$4:$AQ$364=$H18)*(事故データ!$AT$4:$AT$364=L$14)*(事故データ!$V$4:$V$364=1))</f>
        <v>0</v>
      </c>
      <c r="M18" s="358">
        <f>SUMPRODUCT((事故データ!$AQ$4:$AQ$364=$H18)*(事故データ!$AT$4:$AT$364=M$14)*(事故データ!$V$4:$V$364=1))</f>
        <v>0</v>
      </c>
      <c r="N18" s="358">
        <f>SUMPRODUCT((事故データ!$AQ$4:$AQ$364=$H18)*(事故データ!$AT$4:$AT$364=N$14)*(事故データ!$V$4:$V$364=1))</f>
        <v>0</v>
      </c>
      <c r="O18" s="358">
        <f>SUMPRODUCT((事故データ!$AQ$4:$AQ$364=$H18)*(事故データ!$AT$4:$AT$364=O$14)*(事故データ!$V$4:$V$364=1))</f>
        <v>0</v>
      </c>
      <c r="P18" s="358">
        <f>SUMPRODUCT((事故データ!$AQ$4:$AQ$364=$H18)*(事故データ!$AT$4:$AT$364=P$14)*(事故データ!$V$4:$V$364=1))</f>
        <v>0</v>
      </c>
      <c r="Q18" s="358">
        <f>SUMPRODUCT((事故データ!$AQ$4:$AQ$364=$H18)*(事故データ!$AT$4:$AT$364=Q$14)*(事故データ!$V$4:$V$364=1))</f>
        <v>0</v>
      </c>
      <c r="R18" s="358">
        <f>SUMPRODUCT((事故データ!$AQ$4:$AQ$364=$H18)*(事故データ!$AT$4:$AT$364=R$14)*(事故データ!$V$4:$V$364=1))</f>
        <v>0</v>
      </c>
      <c r="S18" s="358">
        <f>SUMPRODUCT((事故データ!$AQ$4:$AQ$364=$H18)*(事故データ!$AT$4:$AT$364=S$14)*(事故データ!$V$4:$V$364=1))</f>
        <v>0</v>
      </c>
      <c r="T18" s="358">
        <f>SUMPRODUCT((事故データ!$AQ$4:$AQ$364=$H18)*(事故データ!$AT$4:$AT$364=T$14)*(事故データ!$V$4:$V$364=1))</f>
        <v>0</v>
      </c>
      <c r="U18" s="358">
        <f>SUMPRODUCT((事故データ!$AQ$4:$AQ$364=$H18)*(事故データ!$AT$4:$AT$364=U$14)*(事故データ!$V$4:$V$364=1))</f>
        <v>0</v>
      </c>
      <c r="V18" s="358">
        <f>SUMPRODUCT((事故データ!$AQ$4:$AQ$364=$H18)*(事故データ!$AT$4:$AT$364=V$14)*(事故データ!$V$4:$V$364=1))</f>
        <v>0</v>
      </c>
      <c r="W18" s="358">
        <f>SUMPRODUCT((事故データ!$AQ$4:$AQ$364=$H18)*(事故データ!$AT$4:$AT$364=W$14)*(事故データ!$V$4:$V$364=1))</f>
        <v>0</v>
      </c>
      <c r="X18" s="358">
        <f>SUMPRODUCT((事故データ!$AQ$4:$AQ$364=$H18)*(事故データ!$AT$4:$AT$364=X$14)*(事故データ!$V$4:$V$364=1))</f>
        <v>0</v>
      </c>
      <c r="Y18" s="442">
        <f>SUMPRODUCT((事故データ!$AQ$4:$AQ$364=$H18)*(事故データ!$AT$4:$AT$364=Y$14)*(事故データ!$V$4:$V$364=1))</f>
        <v>0</v>
      </c>
    </row>
    <row r="19" spans="2:25">
      <c r="B19" s="326">
        <v>3</v>
      </c>
      <c r="C19" s="352" t="str">
        <f>項目入力!M12</f>
        <v>左折</v>
      </c>
      <c r="D19" s="422">
        <f>COUNTIF(事故データ!$AQ$4:$AQ$364,C19)</f>
        <v>3</v>
      </c>
      <c r="E19" s="422">
        <f>SUMPRODUCT((事故データ!$AQ$4:$AQ$364=$C19)*(事故データ!$V$4:$V$364=1))</f>
        <v>3</v>
      </c>
      <c r="F19" s="496">
        <f>SUMPRODUCT((事故データ!$AQ$4:$AQ$364=$C19)*(事故データ!$V$4:$V$364=1)*(事故データ!$T$4:$T$364="人身"))</f>
        <v>1</v>
      </c>
      <c r="G19" s="306"/>
      <c r="H19" s="355" t="str">
        <f t="shared" si="3"/>
        <v>左折</v>
      </c>
      <c r="I19" s="356">
        <f t="shared" si="2"/>
        <v>3</v>
      </c>
      <c r="J19" s="357">
        <f>SUMPRODUCT((事故データ!$AQ$4:$AQ$364=$H19)*(事故データ!$AT$4:$AT$364=J$14)*(事故データ!$V$4:$V$364=1))</f>
        <v>0</v>
      </c>
      <c r="K19" s="358">
        <f>SUMPRODUCT((事故データ!$AQ$4:$AQ$364=$H19)*(事故データ!$AT$4:$AT$364=K$14)*(事故データ!$V$4:$V$364=1))</f>
        <v>0</v>
      </c>
      <c r="L19" s="358">
        <f>SUMPRODUCT((事故データ!$AQ$4:$AQ$364=$H19)*(事故データ!$AT$4:$AT$364=L$14)*(事故データ!$V$4:$V$364=1))</f>
        <v>0</v>
      </c>
      <c r="M19" s="358">
        <f>SUMPRODUCT((事故データ!$AQ$4:$AQ$364=$H19)*(事故データ!$AT$4:$AT$364=M$14)*(事故データ!$V$4:$V$364=1))</f>
        <v>0</v>
      </c>
      <c r="N19" s="358">
        <f>SUMPRODUCT((事故データ!$AQ$4:$AQ$364=$H19)*(事故データ!$AT$4:$AT$364=N$14)*(事故データ!$V$4:$V$364=1))</f>
        <v>0</v>
      </c>
      <c r="O19" s="358">
        <f>SUMPRODUCT((事故データ!$AQ$4:$AQ$364=$H19)*(事故データ!$AT$4:$AT$364=O$14)*(事故データ!$V$4:$V$364=1))</f>
        <v>0</v>
      </c>
      <c r="P19" s="358">
        <f>SUMPRODUCT((事故データ!$AQ$4:$AQ$364=$H19)*(事故データ!$AT$4:$AT$364=P$14)*(事故データ!$V$4:$V$364=1))</f>
        <v>0</v>
      </c>
      <c r="Q19" s="358">
        <f>SUMPRODUCT((事故データ!$AQ$4:$AQ$364=$H19)*(事故データ!$AT$4:$AT$364=Q$14)*(事故データ!$V$4:$V$364=1))</f>
        <v>3</v>
      </c>
      <c r="R19" s="358">
        <f>SUMPRODUCT((事故データ!$AQ$4:$AQ$364=$H19)*(事故データ!$AT$4:$AT$364=R$14)*(事故データ!$V$4:$V$364=1))</f>
        <v>0</v>
      </c>
      <c r="S19" s="358">
        <f>SUMPRODUCT((事故データ!$AQ$4:$AQ$364=$H19)*(事故データ!$AT$4:$AT$364=S$14)*(事故データ!$V$4:$V$364=1))</f>
        <v>0</v>
      </c>
      <c r="T19" s="358">
        <f>SUMPRODUCT((事故データ!$AQ$4:$AQ$364=$H19)*(事故データ!$AT$4:$AT$364=T$14)*(事故データ!$V$4:$V$364=1))</f>
        <v>0</v>
      </c>
      <c r="U19" s="358">
        <f>SUMPRODUCT((事故データ!$AQ$4:$AQ$364=$H19)*(事故データ!$AT$4:$AT$364=U$14)*(事故データ!$V$4:$V$364=1))</f>
        <v>0</v>
      </c>
      <c r="V19" s="358">
        <f>SUMPRODUCT((事故データ!$AQ$4:$AQ$364=$H19)*(事故データ!$AT$4:$AT$364=V$14)*(事故データ!$V$4:$V$364=1))</f>
        <v>0</v>
      </c>
      <c r="W19" s="358">
        <f>SUMPRODUCT((事故データ!$AQ$4:$AQ$364=$H19)*(事故データ!$AT$4:$AT$364=W$14)*(事故データ!$V$4:$V$364=1))</f>
        <v>0</v>
      </c>
      <c r="X19" s="358">
        <f>SUMPRODUCT((事故データ!$AQ$4:$AQ$364=$H19)*(事故データ!$AT$4:$AT$364=X$14)*(事故データ!$V$4:$V$364=1))</f>
        <v>0</v>
      </c>
      <c r="Y19" s="442">
        <f>SUMPRODUCT((事故データ!$AQ$4:$AQ$364=$H19)*(事故データ!$AT$4:$AT$364=Y$14)*(事故データ!$V$4:$V$364=1))</f>
        <v>0</v>
      </c>
    </row>
    <row r="20" spans="2:25">
      <c r="B20" s="326">
        <v>4</v>
      </c>
      <c r="C20" s="352" t="str">
        <f>項目入力!M13</f>
        <v>左折大回り</v>
      </c>
      <c r="D20" s="422">
        <f>COUNTIF(事故データ!$AQ$4:$AQ$364,C20)</f>
        <v>0</v>
      </c>
      <c r="E20" s="422">
        <f>SUMPRODUCT((事故データ!$AQ$4:$AQ$364=$C20)*(事故データ!$V$4:$V$364=1))</f>
        <v>0</v>
      </c>
      <c r="F20" s="496">
        <f>SUMPRODUCT((事故データ!$AQ$4:$AQ$364=$C20)*(事故データ!$V$4:$V$364=1)*(事故データ!$T$4:$T$364="人身"))</f>
        <v>0</v>
      </c>
      <c r="G20" s="306"/>
      <c r="H20" s="355" t="str">
        <f t="shared" si="3"/>
        <v>左折大回り</v>
      </c>
      <c r="I20" s="356">
        <f t="shared" si="2"/>
        <v>0</v>
      </c>
      <c r="J20" s="357">
        <f>SUMPRODUCT((事故データ!$AQ$4:$AQ$364=$H20)*(事故データ!$AT$4:$AT$364=J$14)*(事故データ!$V$4:$V$364=1))</f>
        <v>0</v>
      </c>
      <c r="K20" s="358">
        <f>SUMPRODUCT((事故データ!$AQ$4:$AQ$364=$H20)*(事故データ!$AT$4:$AT$364=K$14)*(事故データ!$V$4:$V$364=1))</f>
        <v>0</v>
      </c>
      <c r="L20" s="358">
        <f>SUMPRODUCT((事故データ!$AQ$4:$AQ$364=$H20)*(事故データ!$AT$4:$AT$364=L$14)*(事故データ!$V$4:$V$364=1))</f>
        <v>0</v>
      </c>
      <c r="M20" s="358">
        <f>SUMPRODUCT((事故データ!$AQ$4:$AQ$364=$H20)*(事故データ!$AT$4:$AT$364=M$14)*(事故データ!$V$4:$V$364=1))</f>
        <v>0</v>
      </c>
      <c r="N20" s="358">
        <f>SUMPRODUCT((事故データ!$AQ$4:$AQ$364=$H20)*(事故データ!$AT$4:$AT$364=N$14)*(事故データ!$V$4:$V$364=1))</f>
        <v>0</v>
      </c>
      <c r="O20" s="358">
        <f>SUMPRODUCT((事故データ!$AQ$4:$AQ$364=$H20)*(事故データ!$AT$4:$AT$364=O$14)*(事故データ!$V$4:$V$364=1))</f>
        <v>0</v>
      </c>
      <c r="P20" s="358">
        <f>SUMPRODUCT((事故データ!$AQ$4:$AQ$364=$H20)*(事故データ!$AT$4:$AT$364=P$14)*(事故データ!$V$4:$V$364=1))</f>
        <v>0</v>
      </c>
      <c r="Q20" s="358">
        <f>SUMPRODUCT((事故データ!$AQ$4:$AQ$364=$H20)*(事故データ!$AT$4:$AT$364=Q$14)*(事故データ!$V$4:$V$364=1))</f>
        <v>0</v>
      </c>
      <c r="R20" s="358">
        <f>SUMPRODUCT((事故データ!$AQ$4:$AQ$364=$H20)*(事故データ!$AT$4:$AT$364=R$14)*(事故データ!$V$4:$V$364=1))</f>
        <v>0</v>
      </c>
      <c r="S20" s="358">
        <f>SUMPRODUCT((事故データ!$AQ$4:$AQ$364=$H20)*(事故データ!$AT$4:$AT$364=S$14)*(事故データ!$V$4:$V$364=1))</f>
        <v>0</v>
      </c>
      <c r="T20" s="358">
        <f>SUMPRODUCT((事故データ!$AQ$4:$AQ$364=$H20)*(事故データ!$AT$4:$AT$364=T$14)*(事故データ!$V$4:$V$364=1))</f>
        <v>0</v>
      </c>
      <c r="U20" s="358">
        <f>SUMPRODUCT((事故データ!$AQ$4:$AQ$364=$H20)*(事故データ!$AT$4:$AT$364=U$14)*(事故データ!$V$4:$V$364=1))</f>
        <v>0</v>
      </c>
      <c r="V20" s="358">
        <f>SUMPRODUCT((事故データ!$AQ$4:$AQ$364=$H20)*(事故データ!$AT$4:$AT$364=V$14)*(事故データ!$V$4:$V$364=1))</f>
        <v>0</v>
      </c>
      <c r="W20" s="358">
        <f>SUMPRODUCT((事故データ!$AQ$4:$AQ$364=$H20)*(事故データ!$AT$4:$AT$364=W$14)*(事故データ!$V$4:$V$364=1))</f>
        <v>0</v>
      </c>
      <c r="X20" s="358">
        <f>SUMPRODUCT((事故データ!$AQ$4:$AQ$364=$H20)*(事故データ!$AT$4:$AT$364=X$14)*(事故データ!$V$4:$V$364=1))</f>
        <v>0</v>
      </c>
      <c r="Y20" s="442">
        <f>SUMPRODUCT((事故データ!$AQ$4:$AQ$364=$H20)*(事故データ!$AT$4:$AT$364=Y$14)*(事故データ!$V$4:$V$364=1))</f>
        <v>0</v>
      </c>
    </row>
    <row r="21" spans="2:25">
      <c r="B21" s="326">
        <v>5</v>
      </c>
      <c r="C21" s="352" t="str">
        <f>項目入力!M14</f>
        <v>施設・駐車場に入 右折</v>
      </c>
      <c r="D21" s="422">
        <f>COUNTIF(事故データ!$AQ$4:$AQ$364,C21)</f>
        <v>0</v>
      </c>
      <c r="E21" s="422">
        <f>SUMPRODUCT((事故データ!$AQ$4:$AQ$364=$C21)*(事故データ!$V$4:$V$364=1))</f>
        <v>0</v>
      </c>
      <c r="F21" s="496">
        <f>SUMPRODUCT((事故データ!$AQ$4:$AQ$364=$C21)*(事故データ!$V$4:$V$364=1)*(事故データ!$T$4:$T$364="人身"))</f>
        <v>0</v>
      </c>
      <c r="G21" s="306"/>
      <c r="H21" s="355" t="str">
        <f t="shared" si="3"/>
        <v>施設・駐車場に入 右折</v>
      </c>
      <c r="I21" s="356">
        <f t="shared" si="2"/>
        <v>0</v>
      </c>
      <c r="J21" s="357">
        <f>SUMPRODUCT((事故データ!$AQ$4:$AQ$364=$H21)*(事故データ!$AT$4:$AT$364=J$14)*(事故データ!$V$4:$V$364=1))</f>
        <v>0</v>
      </c>
      <c r="K21" s="358">
        <f>SUMPRODUCT((事故データ!$AQ$4:$AQ$364=$H21)*(事故データ!$AT$4:$AT$364=K$14)*(事故データ!$V$4:$V$364=1))</f>
        <v>0</v>
      </c>
      <c r="L21" s="358">
        <f>SUMPRODUCT((事故データ!$AQ$4:$AQ$364=$H21)*(事故データ!$AT$4:$AT$364=L$14)*(事故データ!$V$4:$V$364=1))</f>
        <v>0</v>
      </c>
      <c r="M21" s="358">
        <f>SUMPRODUCT((事故データ!$AQ$4:$AQ$364=$H21)*(事故データ!$AT$4:$AT$364=M$14)*(事故データ!$V$4:$V$364=1))</f>
        <v>0</v>
      </c>
      <c r="N21" s="358">
        <f>SUMPRODUCT((事故データ!$AQ$4:$AQ$364=$H21)*(事故データ!$AT$4:$AT$364=N$14)*(事故データ!$V$4:$V$364=1))</f>
        <v>0</v>
      </c>
      <c r="O21" s="358">
        <f>SUMPRODUCT((事故データ!$AQ$4:$AQ$364=$H21)*(事故データ!$AT$4:$AT$364=O$14)*(事故データ!$V$4:$V$364=1))</f>
        <v>0</v>
      </c>
      <c r="P21" s="358">
        <f>SUMPRODUCT((事故データ!$AQ$4:$AQ$364=$H21)*(事故データ!$AT$4:$AT$364=P$14)*(事故データ!$V$4:$V$364=1))</f>
        <v>0</v>
      </c>
      <c r="Q21" s="358">
        <f>SUMPRODUCT((事故データ!$AQ$4:$AQ$364=$H21)*(事故データ!$AT$4:$AT$364=Q$14)*(事故データ!$V$4:$V$364=1))</f>
        <v>0</v>
      </c>
      <c r="R21" s="358">
        <f>SUMPRODUCT((事故データ!$AQ$4:$AQ$364=$H21)*(事故データ!$AT$4:$AT$364=R$14)*(事故データ!$V$4:$V$364=1))</f>
        <v>0</v>
      </c>
      <c r="S21" s="358">
        <f>SUMPRODUCT((事故データ!$AQ$4:$AQ$364=$H21)*(事故データ!$AT$4:$AT$364=S$14)*(事故データ!$V$4:$V$364=1))</f>
        <v>0</v>
      </c>
      <c r="T21" s="358">
        <f>SUMPRODUCT((事故データ!$AQ$4:$AQ$364=$H21)*(事故データ!$AT$4:$AT$364=T$14)*(事故データ!$V$4:$V$364=1))</f>
        <v>0</v>
      </c>
      <c r="U21" s="358">
        <f>SUMPRODUCT((事故データ!$AQ$4:$AQ$364=$H21)*(事故データ!$AT$4:$AT$364=U$14)*(事故データ!$V$4:$V$364=1))</f>
        <v>0</v>
      </c>
      <c r="V21" s="358">
        <f>SUMPRODUCT((事故データ!$AQ$4:$AQ$364=$H21)*(事故データ!$AT$4:$AT$364=V$14)*(事故データ!$V$4:$V$364=1))</f>
        <v>0</v>
      </c>
      <c r="W21" s="358">
        <f>SUMPRODUCT((事故データ!$AQ$4:$AQ$364=$H21)*(事故データ!$AT$4:$AT$364=W$14)*(事故データ!$V$4:$V$364=1))</f>
        <v>0</v>
      </c>
      <c r="X21" s="358">
        <f>SUMPRODUCT((事故データ!$AQ$4:$AQ$364=$H21)*(事故データ!$AT$4:$AT$364=X$14)*(事故データ!$V$4:$V$364=1))</f>
        <v>0</v>
      </c>
      <c r="Y21" s="442">
        <f>SUMPRODUCT((事故データ!$AQ$4:$AQ$364=$H21)*(事故データ!$AT$4:$AT$364=Y$14)*(事故データ!$V$4:$V$364=1))</f>
        <v>0</v>
      </c>
    </row>
    <row r="22" spans="2:25">
      <c r="B22" s="326">
        <v>6</v>
      </c>
      <c r="C22" s="352" t="str">
        <f>項目入力!M15</f>
        <v>施設・駐車場に入 左折</v>
      </c>
      <c r="D22" s="422">
        <f>COUNTIF(事故データ!$AQ$4:$AQ$364,C22)</f>
        <v>0</v>
      </c>
      <c r="E22" s="422">
        <f>SUMPRODUCT((事故データ!$AQ$4:$AQ$364=$C22)*(事故データ!$V$4:$V$364=1))</f>
        <v>0</v>
      </c>
      <c r="F22" s="496">
        <f>SUMPRODUCT((事故データ!$AQ$4:$AQ$364=$C22)*(事故データ!$V$4:$V$364=1)*(事故データ!$T$4:$T$364="人身"))</f>
        <v>0</v>
      </c>
      <c r="G22" s="306"/>
      <c r="H22" s="355" t="str">
        <f t="shared" si="3"/>
        <v>施設・駐車場に入 左折</v>
      </c>
      <c r="I22" s="356">
        <f t="shared" si="2"/>
        <v>0</v>
      </c>
      <c r="J22" s="357">
        <f>SUMPRODUCT((事故データ!$AQ$4:$AQ$364=$H22)*(事故データ!$AT$4:$AT$364=J$14)*(事故データ!$V$4:$V$364=1))</f>
        <v>0</v>
      </c>
      <c r="K22" s="358">
        <f>SUMPRODUCT((事故データ!$AQ$4:$AQ$364=$H22)*(事故データ!$AT$4:$AT$364=K$14)*(事故データ!$V$4:$V$364=1))</f>
        <v>0</v>
      </c>
      <c r="L22" s="358">
        <f>SUMPRODUCT((事故データ!$AQ$4:$AQ$364=$H22)*(事故データ!$AT$4:$AT$364=L$14)*(事故データ!$V$4:$V$364=1))</f>
        <v>0</v>
      </c>
      <c r="M22" s="358">
        <f>SUMPRODUCT((事故データ!$AQ$4:$AQ$364=$H22)*(事故データ!$AT$4:$AT$364=M$14)*(事故データ!$V$4:$V$364=1))</f>
        <v>0</v>
      </c>
      <c r="N22" s="358">
        <f>SUMPRODUCT((事故データ!$AQ$4:$AQ$364=$H22)*(事故データ!$AT$4:$AT$364=N$14)*(事故データ!$V$4:$V$364=1))</f>
        <v>0</v>
      </c>
      <c r="O22" s="358">
        <f>SUMPRODUCT((事故データ!$AQ$4:$AQ$364=$H22)*(事故データ!$AT$4:$AT$364=O$14)*(事故データ!$V$4:$V$364=1))</f>
        <v>0</v>
      </c>
      <c r="P22" s="358">
        <f>SUMPRODUCT((事故データ!$AQ$4:$AQ$364=$H22)*(事故データ!$AT$4:$AT$364=P$14)*(事故データ!$V$4:$V$364=1))</f>
        <v>0</v>
      </c>
      <c r="Q22" s="358">
        <f>SUMPRODUCT((事故データ!$AQ$4:$AQ$364=$H22)*(事故データ!$AT$4:$AT$364=Q$14)*(事故データ!$V$4:$V$364=1))</f>
        <v>0</v>
      </c>
      <c r="R22" s="358">
        <f>SUMPRODUCT((事故データ!$AQ$4:$AQ$364=$H22)*(事故データ!$AT$4:$AT$364=R$14)*(事故データ!$V$4:$V$364=1))</f>
        <v>0</v>
      </c>
      <c r="S22" s="358">
        <f>SUMPRODUCT((事故データ!$AQ$4:$AQ$364=$H22)*(事故データ!$AT$4:$AT$364=S$14)*(事故データ!$V$4:$V$364=1))</f>
        <v>0</v>
      </c>
      <c r="T22" s="358">
        <f>SUMPRODUCT((事故データ!$AQ$4:$AQ$364=$H22)*(事故データ!$AT$4:$AT$364=T$14)*(事故データ!$V$4:$V$364=1))</f>
        <v>0</v>
      </c>
      <c r="U22" s="358">
        <f>SUMPRODUCT((事故データ!$AQ$4:$AQ$364=$H22)*(事故データ!$AT$4:$AT$364=U$14)*(事故データ!$V$4:$V$364=1))</f>
        <v>0</v>
      </c>
      <c r="V22" s="358">
        <f>SUMPRODUCT((事故データ!$AQ$4:$AQ$364=$H22)*(事故データ!$AT$4:$AT$364=V$14)*(事故データ!$V$4:$V$364=1))</f>
        <v>0</v>
      </c>
      <c r="W22" s="358">
        <f>SUMPRODUCT((事故データ!$AQ$4:$AQ$364=$H22)*(事故データ!$AT$4:$AT$364=W$14)*(事故データ!$V$4:$V$364=1))</f>
        <v>0</v>
      </c>
      <c r="X22" s="358">
        <f>SUMPRODUCT((事故データ!$AQ$4:$AQ$364=$H22)*(事故データ!$AT$4:$AT$364=X$14)*(事故データ!$V$4:$V$364=1))</f>
        <v>0</v>
      </c>
      <c r="Y22" s="442">
        <f>SUMPRODUCT((事故データ!$AQ$4:$AQ$364=$H22)*(事故データ!$AT$4:$AT$364=Y$14)*(事故データ!$V$4:$V$364=1))</f>
        <v>0</v>
      </c>
    </row>
    <row r="23" spans="2:25">
      <c r="B23" s="326">
        <v>7</v>
      </c>
      <c r="C23" s="352" t="str">
        <f>項目入力!M16</f>
        <v>施設・駐車場からバック出</v>
      </c>
      <c r="D23" s="422">
        <f>COUNTIF(事故データ!$AQ$4:$AQ$364,C23)</f>
        <v>0</v>
      </c>
      <c r="E23" s="422">
        <f>SUMPRODUCT((事故データ!$AQ$4:$AQ$364=$C23)*(事故データ!$V$4:$V$364=1))</f>
        <v>0</v>
      </c>
      <c r="F23" s="496">
        <f>SUMPRODUCT((事故データ!$AQ$4:$AQ$364=$C23)*(事故データ!$V$4:$V$364=1)*(事故データ!$T$4:$T$364="人身"))</f>
        <v>0</v>
      </c>
      <c r="G23" s="306"/>
      <c r="H23" s="355" t="str">
        <f t="shared" si="3"/>
        <v>施設・駐車場からバック出</v>
      </c>
      <c r="I23" s="356">
        <f t="shared" si="2"/>
        <v>0</v>
      </c>
      <c r="J23" s="357">
        <f>SUMPRODUCT((事故データ!$AQ$4:$AQ$364=$H23)*(事故データ!$AT$4:$AT$364=J$14)*(事故データ!$V$4:$V$364=1))</f>
        <v>0</v>
      </c>
      <c r="K23" s="358">
        <f>SUMPRODUCT((事故データ!$AQ$4:$AQ$364=$H23)*(事故データ!$AT$4:$AT$364=K$14)*(事故データ!$V$4:$V$364=1))</f>
        <v>0</v>
      </c>
      <c r="L23" s="358">
        <f>SUMPRODUCT((事故データ!$AQ$4:$AQ$364=$H23)*(事故データ!$AT$4:$AT$364=L$14)*(事故データ!$V$4:$V$364=1))</f>
        <v>0</v>
      </c>
      <c r="M23" s="358">
        <f>SUMPRODUCT((事故データ!$AQ$4:$AQ$364=$H23)*(事故データ!$AT$4:$AT$364=M$14)*(事故データ!$V$4:$V$364=1))</f>
        <v>0</v>
      </c>
      <c r="N23" s="358">
        <f>SUMPRODUCT((事故データ!$AQ$4:$AQ$364=$H23)*(事故データ!$AT$4:$AT$364=N$14)*(事故データ!$V$4:$V$364=1))</f>
        <v>0</v>
      </c>
      <c r="O23" s="358">
        <f>SUMPRODUCT((事故データ!$AQ$4:$AQ$364=$H23)*(事故データ!$AT$4:$AT$364=O$14)*(事故データ!$V$4:$V$364=1))</f>
        <v>0</v>
      </c>
      <c r="P23" s="358">
        <f>SUMPRODUCT((事故データ!$AQ$4:$AQ$364=$H23)*(事故データ!$AT$4:$AT$364=P$14)*(事故データ!$V$4:$V$364=1))</f>
        <v>0</v>
      </c>
      <c r="Q23" s="358">
        <f>SUMPRODUCT((事故データ!$AQ$4:$AQ$364=$H23)*(事故データ!$AT$4:$AT$364=Q$14)*(事故データ!$V$4:$V$364=1))</f>
        <v>0</v>
      </c>
      <c r="R23" s="358">
        <f>SUMPRODUCT((事故データ!$AQ$4:$AQ$364=$H23)*(事故データ!$AT$4:$AT$364=R$14)*(事故データ!$V$4:$V$364=1))</f>
        <v>0</v>
      </c>
      <c r="S23" s="358">
        <f>SUMPRODUCT((事故データ!$AQ$4:$AQ$364=$H23)*(事故データ!$AT$4:$AT$364=S$14)*(事故データ!$V$4:$V$364=1))</f>
        <v>0</v>
      </c>
      <c r="T23" s="358">
        <f>SUMPRODUCT((事故データ!$AQ$4:$AQ$364=$H23)*(事故データ!$AT$4:$AT$364=T$14)*(事故データ!$V$4:$V$364=1))</f>
        <v>0</v>
      </c>
      <c r="U23" s="358">
        <f>SUMPRODUCT((事故データ!$AQ$4:$AQ$364=$H23)*(事故データ!$AT$4:$AT$364=U$14)*(事故データ!$V$4:$V$364=1))</f>
        <v>0</v>
      </c>
      <c r="V23" s="358">
        <f>SUMPRODUCT((事故データ!$AQ$4:$AQ$364=$H23)*(事故データ!$AT$4:$AT$364=V$14)*(事故データ!$V$4:$V$364=1))</f>
        <v>0</v>
      </c>
      <c r="W23" s="358">
        <f>SUMPRODUCT((事故データ!$AQ$4:$AQ$364=$H23)*(事故データ!$AT$4:$AT$364=W$14)*(事故データ!$V$4:$V$364=1))</f>
        <v>0</v>
      </c>
      <c r="X23" s="358">
        <f>SUMPRODUCT((事故データ!$AQ$4:$AQ$364=$H23)*(事故データ!$AT$4:$AT$364=X$14)*(事故データ!$V$4:$V$364=1))</f>
        <v>0</v>
      </c>
      <c r="Y23" s="442">
        <f>SUMPRODUCT((事故データ!$AQ$4:$AQ$364=$H23)*(事故データ!$AT$4:$AT$364=Y$14)*(事故データ!$V$4:$V$364=1))</f>
        <v>0</v>
      </c>
    </row>
    <row r="24" spans="2:25">
      <c r="B24" s="326">
        <v>8</v>
      </c>
      <c r="C24" s="352" t="str">
        <f>項目入力!M17</f>
        <v>施設・駐車場から出 右折</v>
      </c>
      <c r="D24" s="422">
        <f>COUNTIF(事故データ!$AQ$4:$AQ$364,C24)</f>
        <v>1</v>
      </c>
      <c r="E24" s="422">
        <f>SUMPRODUCT((事故データ!$AQ$4:$AQ$364=$C24)*(事故データ!$V$4:$V$364=1))</f>
        <v>1</v>
      </c>
      <c r="F24" s="496">
        <f>SUMPRODUCT((事故データ!$AQ$4:$AQ$364=$C24)*(事故データ!$V$4:$V$364=1)*(事故データ!$T$4:$T$364="人身"))</f>
        <v>0</v>
      </c>
      <c r="G24" s="306"/>
      <c r="H24" s="355" t="str">
        <f t="shared" si="3"/>
        <v>施設・駐車場から出 右折</v>
      </c>
      <c r="I24" s="356">
        <f t="shared" si="2"/>
        <v>1</v>
      </c>
      <c r="J24" s="357">
        <f>SUMPRODUCT((事故データ!$AQ$4:$AQ$364=$H24)*(事故データ!$AT$4:$AT$364=J$14)*(事故データ!$V$4:$V$364=1))</f>
        <v>0</v>
      </c>
      <c r="K24" s="358">
        <f>SUMPRODUCT((事故データ!$AQ$4:$AQ$364=$H24)*(事故データ!$AT$4:$AT$364=K$14)*(事故データ!$V$4:$V$364=1))</f>
        <v>0</v>
      </c>
      <c r="L24" s="358">
        <f>SUMPRODUCT((事故データ!$AQ$4:$AQ$364=$H24)*(事故データ!$AT$4:$AT$364=L$14)*(事故データ!$V$4:$V$364=1))</f>
        <v>0</v>
      </c>
      <c r="M24" s="358">
        <f>SUMPRODUCT((事故データ!$AQ$4:$AQ$364=$H24)*(事故データ!$AT$4:$AT$364=M$14)*(事故データ!$V$4:$V$364=1))</f>
        <v>1</v>
      </c>
      <c r="N24" s="358">
        <f>SUMPRODUCT((事故データ!$AQ$4:$AQ$364=$H24)*(事故データ!$AT$4:$AT$364=N$14)*(事故データ!$V$4:$V$364=1))</f>
        <v>0</v>
      </c>
      <c r="O24" s="358">
        <f>SUMPRODUCT((事故データ!$AQ$4:$AQ$364=$H24)*(事故データ!$AT$4:$AT$364=O$14)*(事故データ!$V$4:$V$364=1))</f>
        <v>0</v>
      </c>
      <c r="P24" s="358">
        <f>SUMPRODUCT((事故データ!$AQ$4:$AQ$364=$H24)*(事故データ!$AT$4:$AT$364=P$14)*(事故データ!$V$4:$V$364=1))</f>
        <v>0</v>
      </c>
      <c r="Q24" s="358">
        <f>SUMPRODUCT((事故データ!$AQ$4:$AQ$364=$H24)*(事故データ!$AT$4:$AT$364=Q$14)*(事故データ!$V$4:$V$364=1))</f>
        <v>0</v>
      </c>
      <c r="R24" s="358">
        <f>SUMPRODUCT((事故データ!$AQ$4:$AQ$364=$H24)*(事故データ!$AT$4:$AT$364=R$14)*(事故データ!$V$4:$V$364=1))</f>
        <v>0</v>
      </c>
      <c r="S24" s="358">
        <f>SUMPRODUCT((事故データ!$AQ$4:$AQ$364=$H24)*(事故データ!$AT$4:$AT$364=S$14)*(事故データ!$V$4:$V$364=1))</f>
        <v>0</v>
      </c>
      <c r="T24" s="358">
        <f>SUMPRODUCT((事故データ!$AQ$4:$AQ$364=$H24)*(事故データ!$AT$4:$AT$364=T$14)*(事故データ!$V$4:$V$364=1))</f>
        <v>0</v>
      </c>
      <c r="U24" s="358">
        <f>SUMPRODUCT((事故データ!$AQ$4:$AQ$364=$H24)*(事故データ!$AT$4:$AT$364=U$14)*(事故データ!$V$4:$V$364=1))</f>
        <v>0</v>
      </c>
      <c r="V24" s="358">
        <f>SUMPRODUCT((事故データ!$AQ$4:$AQ$364=$H24)*(事故データ!$AT$4:$AT$364=V$14)*(事故データ!$V$4:$V$364=1))</f>
        <v>0</v>
      </c>
      <c r="W24" s="358">
        <f>SUMPRODUCT((事故データ!$AQ$4:$AQ$364=$H24)*(事故データ!$AT$4:$AT$364=W$14)*(事故データ!$V$4:$V$364=1))</f>
        <v>0</v>
      </c>
      <c r="X24" s="358">
        <f>SUMPRODUCT((事故データ!$AQ$4:$AQ$364=$H24)*(事故データ!$AT$4:$AT$364=X$14)*(事故データ!$V$4:$V$364=1))</f>
        <v>0</v>
      </c>
      <c r="Y24" s="442">
        <f>SUMPRODUCT((事故データ!$AQ$4:$AQ$364=$H24)*(事故データ!$AT$4:$AT$364=Y$14)*(事故データ!$V$4:$V$364=1))</f>
        <v>0</v>
      </c>
    </row>
    <row r="25" spans="2:25">
      <c r="B25" s="326">
        <v>9</v>
      </c>
      <c r="C25" s="352" t="str">
        <f>項目入力!M18</f>
        <v>施設・駐車場から出 左折</v>
      </c>
      <c r="D25" s="422">
        <f>COUNTIF(事故データ!$AQ$4:$AQ$364,C25)</f>
        <v>0</v>
      </c>
      <c r="E25" s="422">
        <f>SUMPRODUCT((事故データ!$AQ$4:$AQ$364=$C25)*(事故データ!$V$4:$V$364=1))</f>
        <v>0</v>
      </c>
      <c r="F25" s="496">
        <f>SUMPRODUCT((事故データ!$AQ$4:$AQ$364=$C25)*(事故データ!$V$4:$V$364=1)*(事故データ!$T$4:$T$364="人身"))</f>
        <v>0</v>
      </c>
      <c r="G25" s="306"/>
      <c r="H25" s="355" t="str">
        <f t="shared" si="3"/>
        <v>施設・駐車場から出 左折</v>
      </c>
      <c r="I25" s="356">
        <f t="shared" si="2"/>
        <v>0</v>
      </c>
      <c r="J25" s="357">
        <f>SUMPRODUCT((事故データ!$AQ$4:$AQ$364=$H25)*(事故データ!$AT$4:$AT$364=J$14)*(事故データ!$V$4:$V$364=1))</f>
        <v>0</v>
      </c>
      <c r="K25" s="358">
        <f>SUMPRODUCT((事故データ!$AQ$4:$AQ$364=$H25)*(事故データ!$AT$4:$AT$364=K$14)*(事故データ!$V$4:$V$364=1))</f>
        <v>0</v>
      </c>
      <c r="L25" s="358">
        <f>SUMPRODUCT((事故データ!$AQ$4:$AQ$364=$H25)*(事故データ!$AT$4:$AT$364=L$14)*(事故データ!$V$4:$V$364=1))</f>
        <v>0</v>
      </c>
      <c r="M25" s="358">
        <f>SUMPRODUCT((事故データ!$AQ$4:$AQ$364=$H25)*(事故データ!$AT$4:$AT$364=M$14)*(事故データ!$V$4:$V$364=1))</f>
        <v>0</v>
      </c>
      <c r="N25" s="358">
        <f>SUMPRODUCT((事故データ!$AQ$4:$AQ$364=$H25)*(事故データ!$AT$4:$AT$364=N$14)*(事故データ!$V$4:$V$364=1))</f>
        <v>0</v>
      </c>
      <c r="O25" s="358">
        <f>SUMPRODUCT((事故データ!$AQ$4:$AQ$364=$H25)*(事故データ!$AT$4:$AT$364=O$14)*(事故データ!$V$4:$V$364=1))</f>
        <v>0</v>
      </c>
      <c r="P25" s="358">
        <f>SUMPRODUCT((事故データ!$AQ$4:$AQ$364=$H25)*(事故データ!$AT$4:$AT$364=P$14)*(事故データ!$V$4:$V$364=1))</f>
        <v>0</v>
      </c>
      <c r="Q25" s="358">
        <f>SUMPRODUCT((事故データ!$AQ$4:$AQ$364=$H25)*(事故データ!$AT$4:$AT$364=Q$14)*(事故データ!$V$4:$V$364=1))</f>
        <v>0</v>
      </c>
      <c r="R25" s="358">
        <f>SUMPRODUCT((事故データ!$AQ$4:$AQ$364=$H25)*(事故データ!$AT$4:$AT$364=R$14)*(事故データ!$V$4:$V$364=1))</f>
        <v>0</v>
      </c>
      <c r="S25" s="358">
        <f>SUMPRODUCT((事故データ!$AQ$4:$AQ$364=$H25)*(事故データ!$AT$4:$AT$364=S$14)*(事故データ!$V$4:$V$364=1))</f>
        <v>0</v>
      </c>
      <c r="T25" s="358">
        <f>SUMPRODUCT((事故データ!$AQ$4:$AQ$364=$H25)*(事故データ!$AT$4:$AT$364=T$14)*(事故データ!$V$4:$V$364=1))</f>
        <v>0</v>
      </c>
      <c r="U25" s="358">
        <f>SUMPRODUCT((事故データ!$AQ$4:$AQ$364=$H25)*(事故データ!$AT$4:$AT$364=U$14)*(事故データ!$V$4:$V$364=1))</f>
        <v>0</v>
      </c>
      <c r="V25" s="358">
        <f>SUMPRODUCT((事故データ!$AQ$4:$AQ$364=$H25)*(事故データ!$AT$4:$AT$364=V$14)*(事故データ!$V$4:$V$364=1))</f>
        <v>0</v>
      </c>
      <c r="W25" s="358">
        <f>SUMPRODUCT((事故データ!$AQ$4:$AQ$364=$H25)*(事故データ!$AT$4:$AT$364=W$14)*(事故データ!$V$4:$V$364=1))</f>
        <v>0</v>
      </c>
      <c r="X25" s="358">
        <f>SUMPRODUCT((事故データ!$AQ$4:$AQ$364=$H25)*(事故データ!$AT$4:$AT$364=X$14)*(事故データ!$V$4:$V$364=1))</f>
        <v>0</v>
      </c>
      <c r="Y25" s="442">
        <f>SUMPRODUCT((事故データ!$AQ$4:$AQ$364=$H25)*(事故データ!$AT$4:$AT$364=Y$14)*(事故データ!$V$4:$V$364=1))</f>
        <v>0</v>
      </c>
    </row>
    <row r="26" spans="2:25">
      <c r="B26" s="326">
        <v>10</v>
      </c>
      <c r="C26" s="352" t="str">
        <f>項目入力!M19</f>
        <v>道路に進入</v>
      </c>
      <c r="D26" s="422">
        <f>COUNTIF(事故データ!$AQ$4:$AQ$364,C26)</f>
        <v>0</v>
      </c>
      <c r="E26" s="422">
        <f>SUMPRODUCT((事故データ!$AQ$4:$AQ$364=$C26)*(事故データ!$V$4:$V$364=1))</f>
        <v>0</v>
      </c>
      <c r="F26" s="496">
        <f>SUMPRODUCT((事故データ!$AQ$4:$AQ$364=$C26)*(事故データ!$V$4:$V$364=1)*(事故データ!$T$4:$T$364="人身"))</f>
        <v>0</v>
      </c>
      <c r="G26" s="306"/>
      <c r="H26" s="355" t="str">
        <f t="shared" si="3"/>
        <v>道路に進入</v>
      </c>
      <c r="I26" s="356">
        <f t="shared" si="2"/>
        <v>0</v>
      </c>
      <c r="J26" s="357">
        <f>SUMPRODUCT((事故データ!$AQ$4:$AQ$364=$H26)*(事故データ!$AT$4:$AT$364=J$14)*(事故データ!$V$4:$V$364=1))</f>
        <v>0</v>
      </c>
      <c r="K26" s="358">
        <f>SUMPRODUCT((事故データ!$AQ$4:$AQ$364=$H26)*(事故データ!$AT$4:$AT$364=K$14)*(事故データ!$V$4:$V$364=1))</f>
        <v>0</v>
      </c>
      <c r="L26" s="358">
        <f>SUMPRODUCT((事故データ!$AQ$4:$AQ$364=$H26)*(事故データ!$AT$4:$AT$364=L$14)*(事故データ!$V$4:$V$364=1))</f>
        <v>0</v>
      </c>
      <c r="M26" s="358">
        <f>SUMPRODUCT((事故データ!$AQ$4:$AQ$364=$H26)*(事故データ!$AT$4:$AT$364=M$14)*(事故データ!$V$4:$V$364=1))</f>
        <v>0</v>
      </c>
      <c r="N26" s="358">
        <f>SUMPRODUCT((事故データ!$AQ$4:$AQ$364=$H26)*(事故データ!$AT$4:$AT$364=N$14)*(事故データ!$V$4:$V$364=1))</f>
        <v>0</v>
      </c>
      <c r="O26" s="358">
        <f>SUMPRODUCT((事故データ!$AQ$4:$AQ$364=$H26)*(事故データ!$AT$4:$AT$364=O$14)*(事故データ!$V$4:$V$364=1))</f>
        <v>0</v>
      </c>
      <c r="P26" s="358">
        <f>SUMPRODUCT((事故データ!$AQ$4:$AQ$364=$H26)*(事故データ!$AT$4:$AT$364=P$14)*(事故データ!$V$4:$V$364=1))</f>
        <v>0</v>
      </c>
      <c r="Q26" s="358">
        <f>SUMPRODUCT((事故データ!$AQ$4:$AQ$364=$H26)*(事故データ!$AT$4:$AT$364=Q$14)*(事故データ!$V$4:$V$364=1))</f>
        <v>0</v>
      </c>
      <c r="R26" s="358">
        <f>SUMPRODUCT((事故データ!$AQ$4:$AQ$364=$H26)*(事故データ!$AT$4:$AT$364=R$14)*(事故データ!$V$4:$V$364=1))</f>
        <v>0</v>
      </c>
      <c r="S26" s="358">
        <f>SUMPRODUCT((事故データ!$AQ$4:$AQ$364=$H26)*(事故データ!$AT$4:$AT$364=S$14)*(事故データ!$V$4:$V$364=1))</f>
        <v>0</v>
      </c>
      <c r="T26" s="358">
        <f>SUMPRODUCT((事故データ!$AQ$4:$AQ$364=$H26)*(事故データ!$AT$4:$AT$364=T$14)*(事故データ!$V$4:$V$364=1))</f>
        <v>0</v>
      </c>
      <c r="U26" s="358">
        <f>SUMPRODUCT((事故データ!$AQ$4:$AQ$364=$H26)*(事故データ!$AT$4:$AT$364=U$14)*(事故データ!$V$4:$V$364=1))</f>
        <v>0</v>
      </c>
      <c r="V26" s="358">
        <f>SUMPRODUCT((事故データ!$AQ$4:$AQ$364=$H26)*(事故データ!$AT$4:$AT$364=V$14)*(事故データ!$V$4:$V$364=1))</f>
        <v>0</v>
      </c>
      <c r="W26" s="358">
        <f>SUMPRODUCT((事故データ!$AQ$4:$AQ$364=$H26)*(事故データ!$AT$4:$AT$364=W$14)*(事故データ!$V$4:$V$364=1))</f>
        <v>0</v>
      </c>
      <c r="X26" s="358">
        <f>SUMPRODUCT((事故データ!$AQ$4:$AQ$364=$H26)*(事故データ!$AT$4:$AT$364=X$14)*(事故データ!$V$4:$V$364=1))</f>
        <v>0</v>
      </c>
      <c r="Y26" s="442">
        <f>SUMPRODUCT((事故データ!$AQ$4:$AQ$364=$H26)*(事故データ!$AT$4:$AT$364=Y$14)*(事故データ!$V$4:$V$364=1))</f>
        <v>0</v>
      </c>
    </row>
    <row r="27" spans="2:25">
      <c r="B27" s="326">
        <v>11</v>
      </c>
      <c r="C27" s="352" t="str">
        <f>項目入力!M20</f>
        <v>道路から進入</v>
      </c>
      <c r="D27" s="422">
        <f>COUNTIF(事故データ!$AQ$4:$AQ$364,C27)</f>
        <v>0</v>
      </c>
      <c r="E27" s="422">
        <f>SUMPRODUCT((事故データ!$AQ$4:$AQ$364=$C27)*(事故データ!$V$4:$V$364=1))</f>
        <v>0</v>
      </c>
      <c r="F27" s="496">
        <f>SUMPRODUCT((事故データ!$AQ$4:$AQ$364=$C27)*(事故データ!$V$4:$V$364=1)*(事故データ!$T$4:$T$364="人身"))</f>
        <v>0</v>
      </c>
      <c r="G27" s="306"/>
      <c r="H27" s="355" t="str">
        <f t="shared" si="3"/>
        <v>道路から進入</v>
      </c>
      <c r="I27" s="356">
        <f t="shared" si="2"/>
        <v>0</v>
      </c>
      <c r="J27" s="357">
        <f>SUMPRODUCT((事故データ!$AQ$4:$AQ$364=$H27)*(事故データ!$AT$4:$AT$364=J$14)*(事故データ!$V$4:$V$364=1))</f>
        <v>0</v>
      </c>
      <c r="K27" s="358">
        <f>SUMPRODUCT((事故データ!$AQ$4:$AQ$364=$H27)*(事故データ!$AT$4:$AT$364=K$14)*(事故データ!$V$4:$V$364=1))</f>
        <v>0</v>
      </c>
      <c r="L27" s="358">
        <f>SUMPRODUCT((事故データ!$AQ$4:$AQ$364=$H27)*(事故データ!$AT$4:$AT$364=L$14)*(事故データ!$V$4:$V$364=1))</f>
        <v>0</v>
      </c>
      <c r="M27" s="358">
        <f>SUMPRODUCT((事故データ!$AQ$4:$AQ$364=$H27)*(事故データ!$AT$4:$AT$364=M$14)*(事故データ!$V$4:$V$364=1))</f>
        <v>0</v>
      </c>
      <c r="N27" s="358">
        <f>SUMPRODUCT((事故データ!$AQ$4:$AQ$364=$H27)*(事故データ!$AT$4:$AT$364=N$14)*(事故データ!$V$4:$V$364=1))</f>
        <v>0</v>
      </c>
      <c r="O27" s="358">
        <f>SUMPRODUCT((事故データ!$AQ$4:$AQ$364=$H27)*(事故データ!$AT$4:$AT$364=O$14)*(事故データ!$V$4:$V$364=1))</f>
        <v>0</v>
      </c>
      <c r="P27" s="358">
        <f>SUMPRODUCT((事故データ!$AQ$4:$AQ$364=$H27)*(事故データ!$AT$4:$AT$364=P$14)*(事故データ!$V$4:$V$364=1))</f>
        <v>0</v>
      </c>
      <c r="Q27" s="358">
        <f>SUMPRODUCT((事故データ!$AQ$4:$AQ$364=$H27)*(事故データ!$AT$4:$AT$364=Q$14)*(事故データ!$V$4:$V$364=1))</f>
        <v>0</v>
      </c>
      <c r="R27" s="358">
        <f>SUMPRODUCT((事故データ!$AQ$4:$AQ$364=$H27)*(事故データ!$AT$4:$AT$364=R$14)*(事故データ!$V$4:$V$364=1))</f>
        <v>0</v>
      </c>
      <c r="S27" s="358">
        <f>SUMPRODUCT((事故データ!$AQ$4:$AQ$364=$H27)*(事故データ!$AT$4:$AT$364=S$14)*(事故データ!$V$4:$V$364=1))</f>
        <v>0</v>
      </c>
      <c r="T27" s="358">
        <f>SUMPRODUCT((事故データ!$AQ$4:$AQ$364=$H27)*(事故データ!$AT$4:$AT$364=T$14)*(事故データ!$V$4:$V$364=1))</f>
        <v>0</v>
      </c>
      <c r="U27" s="358">
        <f>SUMPRODUCT((事故データ!$AQ$4:$AQ$364=$H27)*(事故データ!$AT$4:$AT$364=U$14)*(事故データ!$V$4:$V$364=1))</f>
        <v>0</v>
      </c>
      <c r="V27" s="358">
        <f>SUMPRODUCT((事故データ!$AQ$4:$AQ$364=$H27)*(事故データ!$AT$4:$AT$364=V$14)*(事故データ!$V$4:$V$364=1))</f>
        <v>0</v>
      </c>
      <c r="W27" s="358">
        <f>SUMPRODUCT((事故データ!$AQ$4:$AQ$364=$H27)*(事故データ!$AT$4:$AT$364=W$14)*(事故データ!$V$4:$V$364=1))</f>
        <v>0</v>
      </c>
      <c r="X27" s="358">
        <f>SUMPRODUCT((事故データ!$AQ$4:$AQ$364=$H27)*(事故データ!$AT$4:$AT$364=X$14)*(事故データ!$V$4:$V$364=1))</f>
        <v>0</v>
      </c>
      <c r="Y27" s="442">
        <f>SUMPRODUCT((事故データ!$AQ$4:$AQ$364=$H27)*(事故データ!$AT$4:$AT$364=Y$14)*(事故データ!$V$4:$V$364=1))</f>
        <v>0</v>
      </c>
    </row>
    <row r="28" spans="2:25">
      <c r="B28" s="326">
        <v>12</v>
      </c>
      <c r="C28" s="352" t="str">
        <f>項目入力!M21</f>
        <v>道路からバック進入</v>
      </c>
      <c r="D28" s="422">
        <f>COUNTIF(事故データ!$AQ$4:$AQ$364,C28)</f>
        <v>2</v>
      </c>
      <c r="E28" s="422">
        <f>SUMPRODUCT((事故データ!$AQ$4:$AQ$364=$C28)*(事故データ!$V$4:$V$364=1))</f>
        <v>2</v>
      </c>
      <c r="F28" s="496">
        <f>SUMPRODUCT((事故データ!$AQ$4:$AQ$364=$C28)*(事故データ!$V$4:$V$364=1)*(事故データ!$T$4:$T$364="人身"))</f>
        <v>1</v>
      </c>
      <c r="G28" s="306"/>
      <c r="H28" s="355" t="str">
        <f t="shared" ref="H28:H55" si="4">C28</f>
        <v>道路からバック進入</v>
      </c>
      <c r="I28" s="356">
        <f t="shared" si="2"/>
        <v>2</v>
      </c>
      <c r="J28" s="357">
        <f>SUMPRODUCT((事故データ!$AQ$4:$AQ$364=$H28)*(事故データ!$AT$4:$AT$364=J$14)*(事故データ!$V$4:$V$364=1))</f>
        <v>0</v>
      </c>
      <c r="K28" s="358">
        <f>SUMPRODUCT((事故データ!$AQ$4:$AQ$364=$H28)*(事故データ!$AT$4:$AT$364=K$14)*(事故データ!$V$4:$V$364=1))</f>
        <v>0</v>
      </c>
      <c r="L28" s="358">
        <f>SUMPRODUCT((事故データ!$AQ$4:$AQ$364=$H28)*(事故データ!$AT$4:$AT$364=L$14)*(事故データ!$V$4:$V$364=1))</f>
        <v>0</v>
      </c>
      <c r="M28" s="358">
        <f>SUMPRODUCT((事故データ!$AQ$4:$AQ$364=$H28)*(事故データ!$AT$4:$AT$364=M$14)*(事故データ!$V$4:$V$364=1))</f>
        <v>0</v>
      </c>
      <c r="N28" s="358">
        <f>SUMPRODUCT((事故データ!$AQ$4:$AQ$364=$H28)*(事故データ!$AT$4:$AT$364=N$14)*(事故データ!$V$4:$V$364=1))</f>
        <v>1</v>
      </c>
      <c r="O28" s="358">
        <f>SUMPRODUCT((事故データ!$AQ$4:$AQ$364=$H28)*(事故データ!$AT$4:$AT$364=O$14)*(事故データ!$V$4:$V$364=1))</f>
        <v>1</v>
      </c>
      <c r="P28" s="358">
        <f>SUMPRODUCT((事故データ!$AQ$4:$AQ$364=$H28)*(事故データ!$AT$4:$AT$364=P$14)*(事故データ!$V$4:$V$364=1))</f>
        <v>0</v>
      </c>
      <c r="Q28" s="358">
        <f>SUMPRODUCT((事故データ!$AQ$4:$AQ$364=$H28)*(事故データ!$AT$4:$AT$364=Q$14)*(事故データ!$V$4:$V$364=1))</f>
        <v>0</v>
      </c>
      <c r="R28" s="358">
        <f>SUMPRODUCT((事故データ!$AQ$4:$AQ$364=$H28)*(事故データ!$AT$4:$AT$364=R$14)*(事故データ!$V$4:$V$364=1))</f>
        <v>0</v>
      </c>
      <c r="S28" s="358">
        <f>SUMPRODUCT((事故データ!$AQ$4:$AQ$364=$H28)*(事故データ!$AT$4:$AT$364=S$14)*(事故データ!$V$4:$V$364=1))</f>
        <v>0</v>
      </c>
      <c r="T28" s="358">
        <f>SUMPRODUCT((事故データ!$AQ$4:$AQ$364=$H28)*(事故データ!$AT$4:$AT$364=T$14)*(事故データ!$V$4:$V$364=1))</f>
        <v>0</v>
      </c>
      <c r="U28" s="358">
        <f>SUMPRODUCT((事故データ!$AQ$4:$AQ$364=$H28)*(事故データ!$AT$4:$AT$364=U$14)*(事故データ!$V$4:$V$364=1))</f>
        <v>0</v>
      </c>
      <c r="V28" s="358">
        <f>SUMPRODUCT((事故データ!$AQ$4:$AQ$364=$H28)*(事故データ!$AT$4:$AT$364=V$14)*(事故データ!$V$4:$V$364=1))</f>
        <v>0</v>
      </c>
      <c r="W28" s="358">
        <f>SUMPRODUCT((事故データ!$AQ$4:$AQ$364=$H28)*(事故データ!$AT$4:$AT$364=W$14)*(事故データ!$V$4:$V$364=1))</f>
        <v>0</v>
      </c>
      <c r="X28" s="358">
        <f>SUMPRODUCT((事故データ!$AQ$4:$AQ$364=$H28)*(事故データ!$AT$4:$AT$364=X$14)*(事故データ!$V$4:$V$364=1))</f>
        <v>0</v>
      </c>
      <c r="Y28" s="442">
        <f>SUMPRODUCT((事故データ!$AQ$4:$AQ$364=$H28)*(事故データ!$AT$4:$AT$364=Y$14)*(事故データ!$V$4:$V$364=1))</f>
        <v>0</v>
      </c>
    </row>
    <row r="29" spans="2:25">
      <c r="B29" s="326">
        <v>13</v>
      </c>
      <c r="C29" s="352" t="str">
        <f>項目入力!M22</f>
        <v>車線変更(右)</v>
      </c>
      <c r="D29" s="422">
        <f>COUNTIF(事故データ!$AQ$4:$AQ$364,C29)</f>
        <v>1</v>
      </c>
      <c r="E29" s="422">
        <f>SUMPRODUCT((事故データ!$AQ$4:$AQ$364=$C29)*(事故データ!$V$4:$V$364=1))</f>
        <v>1</v>
      </c>
      <c r="F29" s="496">
        <f>SUMPRODUCT((事故データ!$AQ$4:$AQ$364=$C29)*(事故データ!$V$4:$V$364=1)*(事故データ!$T$4:$T$364="人身"))</f>
        <v>0</v>
      </c>
      <c r="G29" s="306"/>
      <c r="H29" s="355" t="str">
        <f t="shared" si="4"/>
        <v>車線変更(右)</v>
      </c>
      <c r="I29" s="356">
        <f t="shared" si="2"/>
        <v>1</v>
      </c>
      <c r="J29" s="357">
        <f>SUMPRODUCT((事故データ!$AQ$4:$AQ$364=$H29)*(事故データ!$AT$4:$AT$364=J$14)*(事故データ!$V$4:$V$364=1))</f>
        <v>0</v>
      </c>
      <c r="K29" s="358">
        <f>SUMPRODUCT((事故データ!$AQ$4:$AQ$364=$H29)*(事故データ!$AT$4:$AT$364=K$14)*(事故データ!$V$4:$V$364=1))</f>
        <v>0</v>
      </c>
      <c r="L29" s="358">
        <f>SUMPRODUCT((事故データ!$AQ$4:$AQ$364=$H29)*(事故データ!$AT$4:$AT$364=L$14)*(事故データ!$V$4:$V$364=1))</f>
        <v>0</v>
      </c>
      <c r="M29" s="358">
        <f>SUMPRODUCT((事故データ!$AQ$4:$AQ$364=$H29)*(事故データ!$AT$4:$AT$364=M$14)*(事故データ!$V$4:$V$364=1))</f>
        <v>0</v>
      </c>
      <c r="N29" s="358">
        <f>SUMPRODUCT((事故データ!$AQ$4:$AQ$364=$H29)*(事故データ!$AT$4:$AT$364=N$14)*(事故データ!$V$4:$V$364=1))</f>
        <v>0</v>
      </c>
      <c r="O29" s="358">
        <f>SUMPRODUCT((事故データ!$AQ$4:$AQ$364=$H29)*(事故データ!$AT$4:$AT$364=O$14)*(事故データ!$V$4:$V$364=1))</f>
        <v>1</v>
      </c>
      <c r="P29" s="358">
        <f>SUMPRODUCT((事故データ!$AQ$4:$AQ$364=$H29)*(事故データ!$AT$4:$AT$364=P$14)*(事故データ!$V$4:$V$364=1))</f>
        <v>0</v>
      </c>
      <c r="Q29" s="358">
        <f>SUMPRODUCT((事故データ!$AQ$4:$AQ$364=$H29)*(事故データ!$AT$4:$AT$364=Q$14)*(事故データ!$V$4:$V$364=1))</f>
        <v>0</v>
      </c>
      <c r="R29" s="358">
        <f>SUMPRODUCT((事故データ!$AQ$4:$AQ$364=$H29)*(事故データ!$AT$4:$AT$364=R$14)*(事故データ!$V$4:$V$364=1))</f>
        <v>0</v>
      </c>
      <c r="S29" s="358">
        <f>SUMPRODUCT((事故データ!$AQ$4:$AQ$364=$H29)*(事故データ!$AT$4:$AT$364=S$14)*(事故データ!$V$4:$V$364=1))</f>
        <v>0</v>
      </c>
      <c r="T29" s="358">
        <f>SUMPRODUCT((事故データ!$AQ$4:$AQ$364=$H29)*(事故データ!$AT$4:$AT$364=T$14)*(事故データ!$V$4:$V$364=1))</f>
        <v>0</v>
      </c>
      <c r="U29" s="358">
        <f>SUMPRODUCT((事故データ!$AQ$4:$AQ$364=$H29)*(事故データ!$AT$4:$AT$364=U$14)*(事故データ!$V$4:$V$364=1))</f>
        <v>0</v>
      </c>
      <c r="V29" s="358">
        <f>SUMPRODUCT((事故データ!$AQ$4:$AQ$364=$H29)*(事故データ!$AT$4:$AT$364=V$14)*(事故データ!$V$4:$V$364=1))</f>
        <v>0</v>
      </c>
      <c r="W29" s="358">
        <f>SUMPRODUCT((事故データ!$AQ$4:$AQ$364=$H29)*(事故データ!$AT$4:$AT$364=W$14)*(事故データ!$V$4:$V$364=1))</f>
        <v>0</v>
      </c>
      <c r="X29" s="358">
        <f>SUMPRODUCT((事故データ!$AQ$4:$AQ$364=$H29)*(事故データ!$AT$4:$AT$364=X$14)*(事故データ!$V$4:$V$364=1))</f>
        <v>0</v>
      </c>
      <c r="Y29" s="442">
        <f>SUMPRODUCT((事故データ!$AQ$4:$AQ$364=$H29)*(事故データ!$AT$4:$AT$364=Y$14)*(事故データ!$V$4:$V$364=1))</f>
        <v>0</v>
      </c>
    </row>
    <row r="30" spans="2:25">
      <c r="B30" s="326">
        <v>14</v>
      </c>
      <c r="C30" s="352" t="str">
        <f>項目入力!M23</f>
        <v>車線変更(左)</v>
      </c>
      <c r="D30" s="422">
        <f>COUNTIF(事故データ!$AQ$4:$AQ$364,C30)</f>
        <v>0</v>
      </c>
      <c r="E30" s="422">
        <f>SUMPRODUCT((事故データ!$AQ$4:$AQ$364=$C30)*(事故データ!$V$4:$V$364=1))</f>
        <v>0</v>
      </c>
      <c r="F30" s="496">
        <f>SUMPRODUCT((事故データ!$AQ$4:$AQ$364=$C30)*(事故データ!$V$4:$V$364=1)*(事故データ!$T$4:$T$364="人身"))</f>
        <v>0</v>
      </c>
      <c r="G30" s="306"/>
      <c r="H30" s="355" t="str">
        <f t="shared" si="4"/>
        <v>車線変更(左)</v>
      </c>
      <c r="I30" s="356">
        <f t="shared" si="2"/>
        <v>0</v>
      </c>
      <c r="J30" s="357">
        <f>SUMPRODUCT((事故データ!$AQ$4:$AQ$364=$H30)*(事故データ!$AT$4:$AT$364=J$14)*(事故データ!$V$4:$V$364=1))</f>
        <v>0</v>
      </c>
      <c r="K30" s="358">
        <f>SUMPRODUCT((事故データ!$AQ$4:$AQ$364=$H30)*(事故データ!$AT$4:$AT$364=K$14)*(事故データ!$V$4:$V$364=1))</f>
        <v>0</v>
      </c>
      <c r="L30" s="358">
        <f>SUMPRODUCT((事故データ!$AQ$4:$AQ$364=$H30)*(事故データ!$AT$4:$AT$364=L$14)*(事故データ!$V$4:$V$364=1))</f>
        <v>0</v>
      </c>
      <c r="M30" s="358">
        <f>SUMPRODUCT((事故データ!$AQ$4:$AQ$364=$H30)*(事故データ!$AT$4:$AT$364=M$14)*(事故データ!$V$4:$V$364=1))</f>
        <v>0</v>
      </c>
      <c r="N30" s="358">
        <f>SUMPRODUCT((事故データ!$AQ$4:$AQ$364=$H30)*(事故データ!$AT$4:$AT$364=N$14)*(事故データ!$V$4:$V$364=1))</f>
        <v>0</v>
      </c>
      <c r="O30" s="358">
        <f>SUMPRODUCT((事故データ!$AQ$4:$AQ$364=$H30)*(事故データ!$AT$4:$AT$364=O$14)*(事故データ!$V$4:$V$364=1))</f>
        <v>0</v>
      </c>
      <c r="P30" s="358">
        <f>SUMPRODUCT((事故データ!$AQ$4:$AQ$364=$H30)*(事故データ!$AT$4:$AT$364=P$14)*(事故データ!$V$4:$V$364=1))</f>
        <v>0</v>
      </c>
      <c r="Q30" s="358">
        <f>SUMPRODUCT((事故データ!$AQ$4:$AQ$364=$H30)*(事故データ!$AT$4:$AT$364=Q$14)*(事故データ!$V$4:$V$364=1))</f>
        <v>0</v>
      </c>
      <c r="R30" s="358">
        <f>SUMPRODUCT((事故データ!$AQ$4:$AQ$364=$H30)*(事故データ!$AT$4:$AT$364=R$14)*(事故データ!$V$4:$V$364=1))</f>
        <v>0</v>
      </c>
      <c r="S30" s="358">
        <f>SUMPRODUCT((事故データ!$AQ$4:$AQ$364=$H30)*(事故データ!$AT$4:$AT$364=S$14)*(事故データ!$V$4:$V$364=1))</f>
        <v>0</v>
      </c>
      <c r="T30" s="358">
        <f>SUMPRODUCT((事故データ!$AQ$4:$AQ$364=$H30)*(事故データ!$AT$4:$AT$364=T$14)*(事故データ!$V$4:$V$364=1))</f>
        <v>0</v>
      </c>
      <c r="U30" s="358">
        <f>SUMPRODUCT((事故データ!$AQ$4:$AQ$364=$H30)*(事故データ!$AT$4:$AT$364=U$14)*(事故データ!$V$4:$V$364=1))</f>
        <v>0</v>
      </c>
      <c r="V30" s="358">
        <f>SUMPRODUCT((事故データ!$AQ$4:$AQ$364=$H30)*(事故データ!$AT$4:$AT$364=V$14)*(事故データ!$V$4:$V$364=1))</f>
        <v>0</v>
      </c>
      <c r="W30" s="358">
        <f>SUMPRODUCT((事故データ!$AQ$4:$AQ$364=$H30)*(事故データ!$AT$4:$AT$364=W$14)*(事故データ!$V$4:$V$364=1))</f>
        <v>0</v>
      </c>
      <c r="X30" s="358">
        <f>SUMPRODUCT((事故データ!$AQ$4:$AQ$364=$H30)*(事故データ!$AT$4:$AT$364=X$14)*(事故データ!$V$4:$V$364=1))</f>
        <v>0</v>
      </c>
      <c r="Y30" s="442">
        <f>SUMPRODUCT((事故データ!$AQ$4:$AQ$364=$H30)*(事故データ!$AT$4:$AT$364=Y$14)*(事故データ!$V$4:$V$364=1))</f>
        <v>0</v>
      </c>
    </row>
    <row r="31" spans="2:25">
      <c r="B31" s="326">
        <v>15</v>
      </c>
      <c r="C31" s="352" t="str">
        <f>項目入力!M24</f>
        <v>本線進入</v>
      </c>
      <c r="D31" s="422">
        <f>COUNTIF(事故データ!$AQ$4:$AQ$364,C31)</f>
        <v>0</v>
      </c>
      <c r="E31" s="422">
        <f>SUMPRODUCT((事故データ!$AQ$4:$AQ$364=$C31)*(事故データ!$V$4:$V$364=1))</f>
        <v>0</v>
      </c>
      <c r="F31" s="496">
        <f>SUMPRODUCT((事故データ!$AQ$4:$AQ$364=$C31)*(事故データ!$V$4:$V$364=1)*(事故データ!$T$4:$T$364="人身"))</f>
        <v>0</v>
      </c>
      <c r="G31" s="306"/>
      <c r="H31" s="355" t="str">
        <f t="shared" si="4"/>
        <v>本線進入</v>
      </c>
      <c r="I31" s="356">
        <f t="shared" si="2"/>
        <v>0</v>
      </c>
      <c r="J31" s="357">
        <f>SUMPRODUCT((事故データ!$AQ$4:$AQ$364=$H31)*(事故データ!$AT$4:$AT$364=J$14)*(事故データ!$V$4:$V$364=1))</f>
        <v>0</v>
      </c>
      <c r="K31" s="358">
        <f>SUMPRODUCT((事故データ!$AQ$4:$AQ$364=$H31)*(事故データ!$AT$4:$AT$364=K$14)*(事故データ!$V$4:$V$364=1))</f>
        <v>0</v>
      </c>
      <c r="L31" s="358">
        <f>SUMPRODUCT((事故データ!$AQ$4:$AQ$364=$H31)*(事故データ!$AT$4:$AT$364=L$14)*(事故データ!$V$4:$V$364=1))</f>
        <v>0</v>
      </c>
      <c r="M31" s="358">
        <f>SUMPRODUCT((事故データ!$AQ$4:$AQ$364=$H31)*(事故データ!$AT$4:$AT$364=M$14)*(事故データ!$V$4:$V$364=1))</f>
        <v>0</v>
      </c>
      <c r="N31" s="358">
        <f>SUMPRODUCT((事故データ!$AQ$4:$AQ$364=$H31)*(事故データ!$AT$4:$AT$364=N$14)*(事故データ!$V$4:$V$364=1))</f>
        <v>0</v>
      </c>
      <c r="O31" s="358">
        <f>SUMPRODUCT((事故データ!$AQ$4:$AQ$364=$H31)*(事故データ!$AT$4:$AT$364=O$14)*(事故データ!$V$4:$V$364=1))</f>
        <v>0</v>
      </c>
      <c r="P31" s="358">
        <f>SUMPRODUCT((事故データ!$AQ$4:$AQ$364=$H31)*(事故データ!$AT$4:$AT$364=P$14)*(事故データ!$V$4:$V$364=1))</f>
        <v>0</v>
      </c>
      <c r="Q31" s="358">
        <f>SUMPRODUCT((事故データ!$AQ$4:$AQ$364=$H31)*(事故データ!$AT$4:$AT$364=Q$14)*(事故データ!$V$4:$V$364=1))</f>
        <v>0</v>
      </c>
      <c r="R31" s="358">
        <f>SUMPRODUCT((事故データ!$AQ$4:$AQ$364=$H31)*(事故データ!$AT$4:$AT$364=R$14)*(事故データ!$V$4:$V$364=1))</f>
        <v>0</v>
      </c>
      <c r="S31" s="358">
        <f>SUMPRODUCT((事故データ!$AQ$4:$AQ$364=$H31)*(事故データ!$AT$4:$AT$364=S$14)*(事故データ!$V$4:$V$364=1))</f>
        <v>0</v>
      </c>
      <c r="T31" s="358">
        <f>SUMPRODUCT((事故データ!$AQ$4:$AQ$364=$H31)*(事故データ!$AT$4:$AT$364=T$14)*(事故データ!$V$4:$V$364=1))</f>
        <v>0</v>
      </c>
      <c r="U31" s="358">
        <f>SUMPRODUCT((事故データ!$AQ$4:$AQ$364=$H31)*(事故データ!$AT$4:$AT$364=U$14)*(事故データ!$V$4:$V$364=1))</f>
        <v>0</v>
      </c>
      <c r="V31" s="358">
        <f>SUMPRODUCT((事故データ!$AQ$4:$AQ$364=$H31)*(事故データ!$AT$4:$AT$364=V$14)*(事故データ!$V$4:$V$364=1))</f>
        <v>0</v>
      </c>
      <c r="W31" s="358">
        <f>SUMPRODUCT((事故データ!$AQ$4:$AQ$364=$H31)*(事故データ!$AT$4:$AT$364=W$14)*(事故データ!$V$4:$V$364=1))</f>
        <v>0</v>
      </c>
      <c r="X31" s="358">
        <f>SUMPRODUCT((事故データ!$AQ$4:$AQ$364=$H31)*(事故データ!$AT$4:$AT$364=X$14)*(事故データ!$V$4:$V$364=1))</f>
        <v>0</v>
      </c>
      <c r="Y31" s="442">
        <f>SUMPRODUCT((事故データ!$AQ$4:$AQ$364=$H31)*(事故データ!$AT$4:$AT$364=Y$14)*(事故データ!$V$4:$V$364=1))</f>
        <v>0</v>
      </c>
    </row>
    <row r="32" spans="2:25">
      <c r="B32" s="326">
        <v>16</v>
      </c>
      <c r="C32" s="352" t="str">
        <f>項目入力!M25</f>
        <v>出路・合流・分岐に進入</v>
      </c>
      <c r="D32" s="422">
        <f>COUNTIF(事故データ!$AQ$4:$AQ$364,C32)</f>
        <v>0</v>
      </c>
      <c r="E32" s="422">
        <f>SUMPRODUCT((事故データ!$AQ$4:$AQ$364=$C32)*(事故データ!$V$4:$V$364=1))</f>
        <v>0</v>
      </c>
      <c r="F32" s="496">
        <f>SUMPRODUCT((事故データ!$AQ$4:$AQ$364=$C32)*(事故データ!$V$4:$V$364=1)*(事故データ!$T$4:$T$364="人身"))</f>
        <v>0</v>
      </c>
      <c r="G32" s="306"/>
      <c r="H32" s="355" t="str">
        <f t="shared" si="4"/>
        <v>出路・合流・分岐に進入</v>
      </c>
      <c r="I32" s="356">
        <f t="shared" si="2"/>
        <v>0</v>
      </c>
      <c r="J32" s="357">
        <f>SUMPRODUCT((事故データ!$AQ$4:$AQ$364=$H32)*(事故データ!$AT$4:$AT$364=J$14)*(事故データ!$V$4:$V$364=1))</f>
        <v>0</v>
      </c>
      <c r="K32" s="358">
        <f>SUMPRODUCT((事故データ!$AQ$4:$AQ$364=$H32)*(事故データ!$AT$4:$AT$364=K$14)*(事故データ!$V$4:$V$364=1))</f>
        <v>0</v>
      </c>
      <c r="L32" s="358">
        <f>SUMPRODUCT((事故データ!$AQ$4:$AQ$364=$H32)*(事故データ!$AT$4:$AT$364=L$14)*(事故データ!$V$4:$V$364=1))</f>
        <v>0</v>
      </c>
      <c r="M32" s="358">
        <f>SUMPRODUCT((事故データ!$AQ$4:$AQ$364=$H32)*(事故データ!$AT$4:$AT$364=M$14)*(事故データ!$V$4:$V$364=1))</f>
        <v>0</v>
      </c>
      <c r="N32" s="358">
        <f>SUMPRODUCT((事故データ!$AQ$4:$AQ$364=$H32)*(事故データ!$AT$4:$AT$364=N$14)*(事故データ!$V$4:$V$364=1))</f>
        <v>0</v>
      </c>
      <c r="O32" s="358">
        <f>SUMPRODUCT((事故データ!$AQ$4:$AQ$364=$H32)*(事故データ!$AT$4:$AT$364=O$14)*(事故データ!$V$4:$V$364=1))</f>
        <v>0</v>
      </c>
      <c r="P32" s="358">
        <f>SUMPRODUCT((事故データ!$AQ$4:$AQ$364=$H32)*(事故データ!$AT$4:$AT$364=P$14)*(事故データ!$V$4:$V$364=1))</f>
        <v>0</v>
      </c>
      <c r="Q32" s="358">
        <f>SUMPRODUCT((事故データ!$AQ$4:$AQ$364=$H32)*(事故データ!$AT$4:$AT$364=Q$14)*(事故データ!$V$4:$V$364=1))</f>
        <v>0</v>
      </c>
      <c r="R32" s="358">
        <f>SUMPRODUCT((事故データ!$AQ$4:$AQ$364=$H32)*(事故データ!$AT$4:$AT$364=R$14)*(事故データ!$V$4:$V$364=1))</f>
        <v>0</v>
      </c>
      <c r="S32" s="358">
        <f>SUMPRODUCT((事故データ!$AQ$4:$AQ$364=$H32)*(事故データ!$AT$4:$AT$364=S$14)*(事故データ!$V$4:$V$364=1))</f>
        <v>0</v>
      </c>
      <c r="T32" s="358">
        <f>SUMPRODUCT((事故データ!$AQ$4:$AQ$364=$H32)*(事故データ!$AT$4:$AT$364=T$14)*(事故データ!$V$4:$V$364=1))</f>
        <v>0</v>
      </c>
      <c r="U32" s="358">
        <f>SUMPRODUCT((事故データ!$AQ$4:$AQ$364=$H32)*(事故データ!$AT$4:$AT$364=U$14)*(事故データ!$V$4:$V$364=1))</f>
        <v>0</v>
      </c>
      <c r="V32" s="358">
        <f>SUMPRODUCT((事故データ!$AQ$4:$AQ$364=$H32)*(事故データ!$AT$4:$AT$364=V$14)*(事故データ!$V$4:$V$364=1))</f>
        <v>0</v>
      </c>
      <c r="W32" s="358">
        <f>SUMPRODUCT((事故データ!$AQ$4:$AQ$364=$H32)*(事故データ!$AT$4:$AT$364=W$14)*(事故データ!$V$4:$V$364=1))</f>
        <v>0</v>
      </c>
      <c r="X32" s="358">
        <f>SUMPRODUCT((事故データ!$AQ$4:$AQ$364=$H32)*(事故データ!$AT$4:$AT$364=X$14)*(事故データ!$V$4:$V$364=1))</f>
        <v>0</v>
      </c>
      <c r="Y32" s="442">
        <f>SUMPRODUCT((事故データ!$AQ$4:$AQ$364=$H32)*(事故データ!$AT$4:$AT$364=Y$14)*(事故データ!$V$4:$V$364=1))</f>
        <v>0</v>
      </c>
    </row>
    <row r="33" spans="2:25">
      <c r="B33" s="326">
        <v>17</v>
      </c>
      <c r="C33" s="352" t="str">
        <f>項目入力!M26</f>
        <v>発進時</v>
      </c>
      <c r="D33" s="422">
        <f>COUNTIF(事故データ!$AQ$4:$AQ$364,C33)</f>
        <v>2</v>
      </c>
      <c r="E33" s="422">
        <f>SUMPRODUCT((事故データ!$AQ$4:$AQ$364=$C33)*(事故データ!$V$4:$V$364=1))</f>
        <v>2</v>
      </c>
      <c r="F33" s="496">
        <f>SUMPRODUCT((事故データ!$AQ$4:$AQ$364=$C33)*(事故データ!$V$4:$V$364=1)*(事故データ!$T$4:$T$364="人身"))</f>
        <v>1</v>
      </c>
      <c r="G33" s="306"/>
      <c r="H33" s="355" t="str">
        <f t="shared" si="4"/>
        <v>発進時</v>
      </c>
      <c r="I33" s="356">
        <f t="shared" si="2"/>
        <v>2</v>
      </c>
      <c r="J33" s="357">
        <f>SUMPRODUCT((事故データ!$AQ$4:$AQ$364=$H33)*(事故データ!$AT$4:$AT$364=J$14)*(事故データ!$V$4:$V$364=1))</f>
        <v>0</v>
      </c>
      <c r="K33" s="358">
        <f>SUMPRODUCT((事故データ!$AQ$4:$AQ$364=$H33)*(事故データ!$AT$4:$AT$364=K$14)*(事故データ!$V$4:$V$364=1))</f>
        <v>0</v>
      </c>
      <c r="L33" s="358">
        <f>SUMPRODUCT((事故データ!$AQ$4:$AQ$364=$H33)*(事故データ!$AT$4:$AT$364=L$14)*(事故データ!$V$4:$V$364=1))</f>
        <v>0</v>
      </c>
      <c r="M33" s="358">
        <f>SUMPRODUCT((事故データ!$AQ$4:$AQ$364=$H33)*(事故データ!$AT$4:$AT$364=M$14)*(事故データ!$V$4:$V$364=1))</f>
        <v>0</v>
      </c>
      <c r="N33" s="358">
        <f>SUMPRODUCT((事故データ!$AQ$4:$AQ$364=$H33)*(事故データ!$AT$4:$AT$364=N$14)*(事故データ!$V$4:$V$364=1))</f>
        <v>0</v>
      </c>
      <c r="O33" s="358">
        <f>SUMPRODUCT((事故データ!$AQ$4:$AQ$364=$H33)*(事故データ!$AT$4:$AT$364=O$14)*(事故データ!$V$4:$V$364=1))</f>
        <v>1</v>
      </c>
      <c r="P33" s="358">
        <f>SUMPRODUCT((事故データ!$AQ$4:$AQ$364=$H33)*(事故データ!$AT$4:$AT$364=P$14)*(事故データ!$V$4:$V$364=1))</f>
        <v>0</v>
      </c>
      <c r="Q33" s="358">
        <f>SUMPRODUCT((事故データ!$AQ$4:$AQ$364=$H33)*(事故データ!$AT$4:$AT$364=Q$14)*(事故データ!$V$4:$V$364=1))</f>
        <v>0</v>
      </c>
      <c r="R33" s="358">
        <f>SUMPRODUCT((事故データ!$AQ$4:$AQ$364=$H33)*(事故データ!$AT$4:$AT$364=R$14)*(事故データ!$V$4:$V$364=1))</f>
        <v>1</v>
      </c>
      <c r="S33" s="358">
        <f>SUMPRODUCT((事故データ!$AQ$4:$AQ$364=$H33)*(事故データ!$AT$4:$AT$364=S$14)*(事故データ!$V$4:$V$364=1))</f>
        <v>0</v>
      </c>
      <c r="T33" s="358">
        <f>SUMPRODUCT((事故データ!$AQ$4:$AQ$364=$H33)*(事故データ!$AT$4:$AT$364=T$14)*(事故データ!$V$4:$V$364=1))</f>
        <v>0</v>
      </c>
      <c r="U33" s="358">
        <f>SUMPRODUCT((事故データ!$AQ$4:$AQ$364=$H33)*(事故データ!$AT$4:$AT$364=U$14)*(事故データ!$V$4:$V$364=1))</f>
        <v>0</v>
      </c>
      <c r="V33" s="358">
        <f>SUMPRODUCT((事故データ!$AQ$4:$AQ$364=$H33)*(事故データ!$AT$4:$AT$364=V$14)*(事故データ!$V$4:$V$364=1))</f>
        <v>0</v>
      </c>
      <c r="W33" s="358">
        <f>SUMPRODUCT((事故データ!$AQ$4:$AQ$364=$H33)*(事故データ!$AT$4:$AT$364=W$14)*(事故データ!$V$4:$V$364=1))</f>
        <v>0</v>
      </c>
      <c r="X33" s="358">
        <f>SUMPRODUCT((事故データ!$AQ$4:$AQ$364=$H33)*(事故データ!$AT$4:$AT$364=X$14)*(事故データ!$V$4:$V$364=1))</f>
        <v>0</v>
      </c>
      <c r="Y33" s="442">
        <f>SUMPRODUCT((事故データ!$AQ$4:$AQ$364=$H33)*(事故データ!$AT$4:$AT$364=Y$14)*(事故データ!$V$4:$V$364=1))</f>
        <v>0</v>
      </c>
    </row>
    <row r="34" spans="2:25">
      <c r="B34" s="326">
        <v>18</v>
      </c>
      <c r="C34" s="352" t="str">
        <f>項目入力!M27</f>
        <v>信号発進</v>
      </c>
      <c r="D34" s="422">
        <f>COUNTIF(事故データ!$AQ$4:$AQ$364,C34)</f>
        <v>1</v>
      </c>
      <c r="E34" s="422">
        <f>SUMPRODUCT((事故データ!$AQ$4:$AQ$364=$C34)*(事故データ!$V$4:$V$364=1))</f>
        <v>1</v>
      </c>
      <c r="F34" s="496">
        <f>SUMPRODUCT((事故データ!$AQ$4:$AQ$364=$C34)*(事故データ!$V$4:$V$364=1)*(事故データ!$T$4:$T$364="人身"))</f>
        <v>0</v>
      </c>
      <c r="G34" s="306"/>
      <c r="H34" s="355" t="str">
        <f t="shared" si="4"/>
        <v>信号発進</v>
      </c>
      <c r="I34" s="356">
        <f t="shared" si="2"/>
        <v>1</v>
      </c>
      <c r="J34" s="357">
        <f>SUMPRODUCT((事故データ!$AQ$4:$AQ$364=$H34)*(事故データ!$AT$4:$AT$364=J$14)*(事故データ!$V$4:$V$364=1))</f>
        <v>1</v>
      </c>
      <c r="K34" s="358">
        <f>SUMPRODUCT((事故データ!$AQ$4:$AQ$364=$H34)*(事故データ!$AT$4:$AT$364=K$14)*(事故データ!$V$4:$V$364=1))</f>
        <v>0</v>
      </c>
      <c r="L34" s="358">
        <f>SUMPRODUCT((事故データ!$AQ$4:$AQ$364=$H34)*(事故データ!$AT$4:$AT$364=L$14)*(事故データ!$V$4:$V$364=1))</f>
        <v>0</v>
      </c>
      <c r="M34" s="358">
        <f>SUMPRODUCT((事故データ!$AQ$4:$AQ$364=$H34)*(事故データ!$AT$4:$AT$364=M$14)*(事故データ!$V$4:$V$364=1))</f>
        <v>0</v>
      </c>
      <c r="N34" s="358">
        <f>SUMPRODUCT((事故データ!$AQ$4:$AQ$364=$H34)*(事故データ!$AT$4:$AT$364=N$14)*(事故データ!$V$4:$V$364=1))</f>
        <v>0</v>
      </c>
      <c r="O34" s="358">
        <f>SUMPRODUCT((事故データ!$AQ$4:$AQ$364=$H34)*(事故データ!$AT$4:$AT$364=O$14)*(事故データ!$V$4:$V$364=1))</f>
        <v>0</v>
      </c>
      <c r="P34" s="358">
        <f>SUMPRODUCT((事故データ!$AQ$4:$AQ$364=$H34)*(事故データ!$AT$4:$AT$364=P$14)*(事故データ!$V$4:$V$364=1))</f>
        <v>0</v>
      </c>
      <c r="Q34" s="358">
        <f>SUMPRODUCT((事故データ!$AQ$4:$AQ$364=$H34)*(事故データ!$AT$4:$AT$364=Q$14)*(事故データ!$V$4:$V$364=1))</f>
        <v>0</v>
      </c>
      <c r="R34" s="358">
        <f>SUMPRODUCT((事故データ!$AQ$4:$AQ$364=$H34)*(事故データ!$AT$4:$AT$364=R$14)*(事故データ!$V$4:$V$364=1))</f>
        <v>0</v>
      </c>
      <c r="S34" s="358">
        <f>SUMPRODUCT((事故データ!$AQ$4:$AQ$364=$H34)*(事故データ!$AT$4:$AT$364=S$14)*(事故データ!$V$4:$V$364=1))</f>
        <v>0</v>
      </c>
      <c r="T34" s="358">
        <f>SUMPRODUCT((事故データ!$AQ$4:$AQ$364=$H34)*(事故データ!$AT$4:$AT$364=T$14)*(事故データ!$V$4:$V$364=1))</f>
        <v>0</v>
      </c>
      <c r="U34" s="358">
        <f>SUMPRODUCT((事故データ!$AQ$4:$AQ$364=$H34)*(事故データ!$AT$4:$AT$364=U$14)*(事故データ!$V$4:$V$364=1))</f>
        <v>0</v>
      </c>
      <c r="V34" s="358">
        <f>SUMPRODUCT((事故データ!$AQ$4:$AQ$364=$H34)*(事故データ!$AT$4:$AT$364=V$14)*(事故データ!$V$4:$V$364=1))</f>
        <v>0</v>
      </c>
      <c r="W34" s="358">
        <f>SUMPRODUCT((事故データ!$AQ$4:$AQ$364=$H34)*(事故データ!$AT$4:$AT$364=W$14)*(事故データ!$V$4:$V$364=1))</f>
        <v>0</v>
      </c>
      <c r="X34" s="358">
        <f>SUMPRODUCT((事故データ!$AQ$4:$AQ$364=$H34)*(事故データ!$AT$4:$AT$364=X$14)*(事故データ!$V$4:$V$364=1))</f>
        <v>0</v>
      </c>
      <c r="Y34" s="442">
        <f>SUMPRODUCT((事故データ!$AQ$4:$AQ$364=$H34)*(事故データ!$AT$4:$AT$364=Y$14)*(事故データ!$V$4:$V$364=1))</f>
        <v>0</v>
      </c>
    </row>
    <row r="35" spans="2:25">
      <c r="B35" s="326">
        <v>19</v>
      </c>
      <c r="C35" s="352" t="str">
        <f>項目入力!M28</f>
        <v>信号待ち停止</v>
      </c>
      <c r="D35" s="422">
        <f>COUNTIF(事故データ!$AQ$4:$AQ$364,C35)</f>
        <v>2</v>
      </c>
      <c r="E35" s="422">
        <f>SUMPRODUCT((事故データ!$AQ$4:$AQ$364=$C35)*(事故データ!$V$4:$V$364=1))</f>
        <v>2</v>
      </c>
      <c r="F35" s="496">
        <f>SUMPRODUCT((事故データ!$AQ$4:$AQ$364=$C35)*(事故データ!$V$4:$V$364=1)*(事故データ!$T$4:$T$364="人身"))</f>
        <v>1</v>
      </c>
      <c r="G35" s="306"/>
      <c r="H35" s="355" t="str">
        <f t="shared" si="4"/>
        <v>信号待ち停止</v>
      </c>
      <c r="I35" s="356">
        <f t="shared" si="2"/>
        <v>2</v>
      </c>
      <c r="J35" s="357">
        <f>SUMPRODUCT((事故データ!$AQ$4:$AQ$364=$H35)*(事故データ!$AT$4:$AT$364=J$14)*(事故データ!$V$4:$V$364=1))</f>
        <v>1</v>
      </c>
      <c r="K35" s="358">
        <f>SUMPRODUCT((事故データ!$AQ$4:$AQ$364=$H35)*(事故データ!$AT$4:$AT$364=K$14)*(事故データ!$V$4:$V$364=1))</f>
        <v>0</v>
      </c>
      <c r="L35" s="358">
        <f>SUMPRODUCT((事故データ!$AQ$4:$AQ$364=$H35)*(事故データ!$AT$4:$AT$364=L$14)*(事故データ!$V$4:$V$364=1))</f>
        <v>0</v>
      </c>
      <c r="M35" s="358">
        <f>SUMPRODUCT((事故データ!$AQ$4:$AQ$364=$H35)*(事故データ!$AT$4:$AT$364=M$14)*(事故データ!$V$4:$V$364=1))</f>
        <v>0</v>
      </c>
      <c r="N35" s="358">
        <f>SUMPRODUCT((事故データ!$AQ$4:$AQ$364=$H35)*(事故データ!$AT$4:$AT$364=N$14)*(事故データ!$V$4:$V$364=1))</f>
        <v>0</v>
      </c>
      <c r="O35" s="358">
        <f>SUMPRODUCT((事故データ!$AQ$4:$AQ$364=$H35)*(事故データ!$AT$4:$AT$364=O$14)*(事故データ!$V$4:$V$364=1))</f>
        <v>0</v>
      </c>
      <c r="P35" s="358">
        <f>SUMPRODUCT((事故データ!$AQ$4:$AQ$364=$H35)*(事故データ!$AT$4:$AT$364=P$14)*(事故データ!$V$4:$V$364=1))</f>
        <v>0</v>
      </c>
      <c r="Q35" s="358">
        <f>SUMPRODUCT((事故データ!$AQ$4:$AQ$364=$H35)*(事故データ!$AT$4:$AT$364=Q$14)*(事故データ!$V$4:$V$364=1))</f>
        <v>0</v>
      </c>
      <c r="R35" s="358">
        <f>SUMPRODUCT((事故データ!$AQ$4:$AQ$364=$H35)*(事故データ!$AT$4:$AT$364=R$14)*(事故データ!$V$4:$V$364=1))</f>
        <v>1</v>
      </c>
      <c r="S35" s="358">
        <f>SUMPRODUCT((事故データ!$AQ$4:$AQ$364=$H35)*(事故データ!$AT$4:$AT$364=S$14)*(事故データ!$V$4:$V$364=1))</f>
        <v>0</v>
      </c>
      <c r="T35" s="358">
        <f>SUMPRODUCT((事故データ!$AQ$4:$AQ$364=$H35)*(事故データ!$AT$4:$AT$364=T$14)*(事故データ!$V$4:$V$364=1))</f>
        <v>0</v>
      </c>
      <c r="U35" s="358">
        <f>SUMPRODUCT((事故データ!$AQ$4:$AQ$364=$H35)*(事故データ!$AT$4:$AT$364=U$14)*(事故データ!$V$4:$V$364=1))</f>
        <v>0</v>
      </c>
      <c r="V35" s="358">
        <f>SUMPRODUCT((事故データ!$AQ$4:$AQ$364=$H35)*(事故データ!$AT$4:$AT$364=V$14)*(事故データ!$V$4:$V$364=1))</f>
        <v>0</v>
      </c>
      <c r="W35" s="358">
        <f>SUMPRODUCT((事故データ!$AQ$4:$AQ$364=$H35)*(事故データ!$AT$4:$AT$364=W$14)*(事故データ!$V$4:$V$364=1))</f>
        <v>0</v>
      </c>
      <c r="X35" s="358">
        <f>SUMPRODUCT((事故データ!$AQ$4:$AQ$364=$H35)*(事故データ!$AT$4:$AT$364=X$14)*(事故データ!$V$4:$V$364=1))</f>
        <v>0</v>
      </c>
      <c r="Y35" s="442">
        <f>SUMPRODUCT((事故データ!$AQ$4:$AQ$364=$H35)*(事故データ!$AT$4:$AT$364=Y$14)*(事故データ!$V$4:$V$364=1))</f>
        <v>0</v>
      </c>
    </row>
    <row r="36" spans="2:25">
      <c r="B36" s="326">
        <v>20</v>
      </c>
      <c r="C36" s="352" t="str">
        <f>項目入力!M29</f>
        <v>渋滞で停止</v>
      </c>
      <c r="D36" s="422">
        <f>COUNTIF(事故データ!$AQ$4:$AQ$364,C36)</f>
        <v>0</v>
      </c>
      <c r="E36" s="422">
        <f>SUMPRODUCT((事故データ!$AQ$4:$AQ$364=$C36)*(事故データ!$V$4:$V$364=1))</f>
        <v>0</v>
      </c>
      <c r="F36" s="496">
        <f>SUMPRODUCT((事故データ!$AQ$4:$AQ$364=$C36)*(事故データ!$V$4:$V$364=1)*(事故データ!$T$4:$T$364="人身"))</f>
        <v>0</v>
      </c>
      <c r="G36" s="306"/>
      <c r="H36" s="355" t="str">
        <f t="shared" si="4"/>
        <v>渋滞で停止</v>
      </c>
      <c r="I36" s="356">
        <f t="shared" si="2"/>
        <v>0</v>
      </c>
      <c r="J36" s="357">
        <f>SUMPRODUCT((事故データ!$AQ$4:$AQ$364=$H36)*(事故データ!$AT$4:$AT$364=J$14)*(事故データ!$V$4:$V$364=1))</f>
        <v>0</v>
      </c>
      <c r="K36" s="358">
        <f>SUMPRODUCT((事故データ!$AQ$4:$AQ$364=$H36)*(事故データ!$AT$4:$AT$364=K$14)*(事故データ!$V$4:$V$364=1))</f>
        <v>0</v>
      </c>
      <c r="L36" s="358">
        <f>SUMPRODUCT((事故データ!$AQ$4:$AQ$364=$H36)*(事故データ!$AT$4:$AT$364=L$14)*(事故データ!$V$4:$V$364=1))</f>
        <v>0</v>
      </c>
      <c r="M36" s="358">
        <f>SUMPRODUCT((事故データ!$AQ$4:$AQ$364=$H36)*(事故データ!$AT$4:$AT$364=M$14)*(事故データ!$V$4:$V$364=1))</f>
        <v>0</v>
      </c>
      <c r="N36" s="358">
        <f>SUMPRODUCT((事故データ!$AQ$4:$AQ$364=$H36)*(事故データ!$AT$4:$AT$364=N$14)*(事故データ!$V$4:$V$364=1))</f>
        <v>0</v>
      </c>
      <c r="O36" s="358">
        <f>SUMPRODUCT((事故データ!$AQ$4:$AQ$364=$H36)*(事故データ!$AT$4:$AT$364=O$14)*(事故データ!$V$4:$V$364=1))</f>
        <v>0</v>
      </c>
      <c r="P36" s="358">
        <f>SUMPRODUCT((事故データ!$AQ$4:$AQ$364=$H36)*(事故データ!$AT$4:$AT$364=P$14)*(事故データ!$V$4:$V$364=1))</f>
        <v>0</v>
      </c>
      <c r="Q36" s="358">
        <f>SUMPRODUCT((事故データ!$AQ$4:$AQ$364=$H36)*(事故データ!$AT$4:$AT$364=Q$14)*(事故データ!$V$4:$V$364=1))</f>
        <v>0</v>
      </c>
      <c r="R36" s="358">
        <f>SUMPRODUCT((事故データ!$AQ$4:$AQ$364=$H36)*(事故データ!$AT$4:$AT$364=R$14)*(事故データ!$V$4:$V$364=1))</f>
        <v>0</v>
      </c>
      <c r="S36" s="358">
        <f>SUMPRODUCT((事故データ!$AQ$4:$AQ$364=$H36)*(事故データ!$AT$4:$AT$364=S$14)*(事故データ!$V$4:$V$364=1))</f>
        <v>0</v>
      </c>
      <c r="T36" s="358">
        <f>SUMPRODUCT((事故データ!$AQ$4:$AQ$364=$H36)*(事故データ!$AT$4:$AT$364=T$14)*(事故データ!$V$4:$V$364=1))</f>
        <v>0</v>
      </c>
      <c r="U36" s="358">
        <f>SUMPRODUCT((事故データ!$AQ$4:$AQ$364=$H36)*(事故データ!$AT$4:$AT$364=U$14)*(事故データ!$V$4:$V$364=1))</f>
        <v>0</v>
      </c>
      <c r="V36" s="358">
        <f>SUMPRODUCT((事故データ!$AQ$4:$AQ$364=$H36)*(事故データ!$AT$4:$AT$364=V$14)*(事故データ!$V$4:$V$364=1))</f>
        <v>0</v>
      </c>
      <c r="W36" s="358">
        <f>SUMPRODUCT((事故データ!$AQ$4:$AQ$364=$H36)*(事故データ!$AT$4:$AT$364=W$14)*(事故データ!$V$4:$V$364=1))</f>
        <v>0</v>
      </c>
      <c r="X36" s="358">
        <f>SUMPRODUCT((事故データ!$AQ$4:$AQ$364=$H36)*(事故データ!$AT$4:$AT$364=X$14)*(事故データ!$V$4:$V$364=1))</f>
        <v>0</v>
      </c>
      <c r="Y36" s="442">
        <f>SUMPRODUCT((事故データ!$AQ$4:$AQ$364=$H36)*(事故データ!$AT$4:$AT$364=Y$14)*(事故データ!$V$4:$V$364=1))</f>
        <v>0</v>
      </c>
    </row>
    <row r="37" spans="2:25">
      <c r="B37" s="326">
        <v>21</v>
      </c>
      <c r="C37" s="352" t="str">
        <f>項目入力!M30</f>
        <v>合流のため停止</v>
      </c>
      <c r="D37" s="422">
        <f>COUNTIF(事故データ!$AQ$4:$AQ$364,C37)</f>
        <v>0</v>
      </c>
      <c r="E37" s="422">
        <f>SUMPRODUCT((事故データ!$AQ$4:$AQ$364=$C37)*(事故データ!$V$4:$V$364=1))</f>
        <v>0</v>
      </c>
      <c r="F37" s="496">
        <f>SUMPRODUCT((事故データ!$AQ$4:$AQ$364=$C37)*(事故データ!$V$4:$V$364=1)*(事故データ!$T$4:$T$364="人身"))</f>
        <v>0</v>
      </c>
      <c r="G37" s="306"/>
      <c r="H37" s="355" t="str">
        <f t="shared" si="4"/>
        <v>合流のため停止</v>
      </c>
      <c r="I37" s="356">
        <f t="shared" si="2"/>
        <v>0</v>
      </c>
      <c r="J37" s="357">
        <f>SUMPRODUCT((事故データ!$AQ$4:$AQ$364=$H37)*(事故データ!$AT$4:$AT$364=J$14)*(事故データ!$V$4:$V$364=1))</f>
        <v>0</v>
      </c>
      <c r="K37" s="358">
        <f>SUMPRODUCT((事故データ!$AQ$4:$AQ$364=$H37)*(事故データ!$AT$4:$AT$364=K$14)*(事故データ!$V$4:$V$364=1))</f>
        <v>0</v>
      </c>
      <c r="L37" s="358">
        <f>SUMPRODUCT((事故データ!$AQ$4:$AQ$364=$H37)*(事故データ!$AT$4:$AT$364=L$14)*(事故データ!$V$4:$V$364=1))</f>
        <v>0</v>
      </c>
      <c r="M37" s="358">
        <f>SUMPRODUCT((事故データ!$AQ$4:$AQ$364=$H37)*(事故データ!$AT$4:$AT$364=M$14)*(事故データ!$V$4:$V$364=1))</f>
        <v>0</v>
      </c>
      <c r="N37" s="358">
        <f>SUMPRODUCT((事故データ!$AQ$4:$AQ$364=$H37)*(事故データ!$AT$4:$AT$364=N$14)*(事故データ!$V$4:$V$364=1))</f>
        <v>0</v>
      </c>
      <c r="O37" s="358">
        <f>SUMPRODUCT((事故データ!$AQ$4:$AQ$364=$H37)*(事故データ!$AT$4:$AT$364=O$14)*(事故データ!$V$4:$V$364=1))</f>
        <v>0</v>
      </c>
      <c r="P37" s="358">
        <f>SUMPRODUCT((事故データ!$AQ$4:$AQ$364=$H37)*(事故データ!$AT$4:$AT$364=P$14)*(事故データ!$V$4:$V$364=1))</f>
        <v>0</v>
      </c>
      <c r="Q37" s="358">
        <f>SUMPRODUCT((事故データ!$AQ$4:$AQ$364=$H37)*(事故データ!$AT$4:$AT$364=Q$14)*(事故データ!$V$4:$V$364=1))</f>
        <v>0</v>
      </c>
      <c r="R37" s="358">
        <f>SUMPRODUCT((事故データ!$AQ$4:$AQ$364=$H37)*(事故データ!$AT$4:$AT$364=R$14)*(事故データ!$V$4:$V$364=1))</f>
        <v>0</v>
      </c>
      <c r="S37" s="358">
        <f>SUMPRODUCT((事故データ!$AQ$4:$AQ$364=$H37)*(事故データ!$AT$4:$AT$364=S$14)*(事故データ!$V$4:$V$364=1))</f>
        <v>0</v>
      </c>
      <c r="T37" s="358">
        <f>SUMPRODUCT((事故データ!$AQ$4:$AQ$364=$H37)*(事故データ!$AT$4:$AT$364=T$14)*(事故データ!$V$4:$V$364=1))</f>
        <v>0</v>
      </c>
      <c r="U37" s="358">
        <f>SUMPRODUCT((事故データ!$AQ$4:$AQ$364=$H37)*(事故データ!$AT$4:$AT$364=U$14)*(事故データ!$V$4:$V$364=1))</f>
        <v>0</v>
      </c>
      <c r="V37" s="358">
        <f>SUMPRODUCT((事故データ!$AQ$4:$AQ$364=$H37)*(事故データ!$AT$4:$AT$364=V$14)*(事故データ!$V$4:$V$364=1))</f>
        <v>0</v>
      </c>
      <c r="W37" s="358">
        <f>SUMPRODUCT((事故データ!$AQ$4:$AQ$364=$H37)*(事故データ!$AT$4:$AT$364=W$14)*(事故データ!$V$4:$V$364=1))</f>
        <v>0</v>
      </c>
      <c r="X37" s="358">
        <f>SUMPRODUCT((事故データ!$AQ$4:$AQ$364=$H37)*(事故データ!$AT$4:$AT$364=X$14)*(事故データ!$V$4:$V$364=1))</f>
        <v>0</v>
      </c>
      <c r="Y37" s="442">
        <f>SUMPRODUCT((事故データ!$AQ$4:$AQ$364=$H37)*(事故データ!$AT$4:$AT$364=Y$14)*(事故データ!$V$4:$V$364=1))</f>
        <v>0</v>
      </c>
    </row>
    <row r="38" spans="2:25">
      <c r="B38" s="326">
        <v>22</v>
      </c>
      <c r="C38" s="352" t="str">
        <f>項目入力!M31</f>
        <v>移動、方向変換中(前進)</v>
      </c>
      <c r="D38" s="422">
        <f>COUNTIF(事故データ!$AQ$4:$AQ$364,C38)</f>
        <v>1</v>
      </c>
      <c r="E38" s="422">
        <f>SUMPRODUCT((事故データ!$AQ$4:$AQ$364=$C38)*(事故データ!$V$4:$V$364=1))</f>
        <v>1</v>
      </c>
      <c r="F38" s="496">
        <f>SUMPRODUCT((事故データ!$AQ$4:$AQ$364=$C38)*(事故データ!$V$4:$V$364=1)*(事故データ!$T$4:$T$364="人身"))</f>
        <v>0</v>
      </c>
      <c r="G38" s="306"/>
      <c r="H38" s="355" t="str">
        <f t="shared" si="4"/>
        <v>移動、方向変換中(前進)</v>
      </c>
      <c r="I38" s="356">
        <f t="shared" si="2"/>
        <v>1</v>
      </c>
      <c r="J38" s="357">
        <f>SUMPRODUCT((事故データ!$AQ$4:$AQ$364=$H38)*(事故データ!$AT$4:$AT$364=J$14)*(事故データ!$V$4:$V$364=1))</f>
        <v>0</v>
      </c>
      <c r="K38" s="358">
        <f>SUMPRODUCT((事故データ!$AQ$4:$AQ$364=$H38)*(事故データ!$AT$4:$AT$364=K$14)*(事故データ!$V$4:$V$364=1))</f>
        <v>0</v>
      </c>
      <c r="L38" s="358">
        <f>SUMPRODUCT((事故データ!$AQ$4:$AQ$364=$H38)*(事故データ!$AT$4:$AT$364=L$14)*(事故データ!$V$4:$V$364=1))</f>
        <v>1</v>
      </c>
      <c r="M38" s="358">
        <f>SUMPRODUCT((事故データ!$AQ$4:$AQ$364=$H38)*(事故データ!$AT$4:$AT$364=M$14)*(事故データ!$V$4:$V$364=1))</f>
        <v>0</v>
      </c>
      <c r="N38" s="358">
        <f>SUMPRODUCT((事故データ!$AQ$4:$AQ$364=$H38)*(事故データ!$AT$4:$AT$364=N$14)*(事故データ!$V$4:$V$364=1))</f>
        <v>0</v>
      </c>
      <c r="O38" s="358">
        <f>SUMPRODUCT((事故データ!$AQ$4:$AQ$364=$H38)*(事故データ!$AT$4:$AT$364=O$14)*(事故データ!$V$4:$V$364=1))</f>
        <v>0</v>
      </c>
      <c r="P38" s="358">
        <f>SUMPRODUCT((事故データ!$AQ$4:$AQ$364=$H38)*(事故データ!$AT$4:$AT$364=P$14)*(事故データ!$V$4:$V$364=1))</f>
        <v>0</v>
      </c>
      <c r="Q38" s="358">
        <f>SUMPRODUCT((事故データ!$AQ$4:$AQ$364=$H38)*(事故データ!$AT$4:$AT$364=Q$14)*(事故データ!$V$4:$V$364=1))</f>
        <v>0</v>
      </c>
      <c r="R38" s="358">
        <f>SUMPRODUCT((事故データ!$AQ$4:$AQ$364=$H38)*(事故データ!$AT$4:$AT$364=R$14)*(事故データ!$V$4:$V$364=1))</f>
        <v>0</v>
      </c>
      <c r="S38" s="358">
        <f>SUMPRODUCT((事故データ!$AQ$4:$AQ$364=$H38)*(事故データ!$AT$4:$AT$364=S$14)*(事故データ!$V$4:$V$364=1))</f>
        <v>0</v>
      </c>
      <c r="T38" s="358">
        <f>SUMPRODUCT((事故データ!$AQ$4:$AQ$364=$H38)*(事故データ!$AT$4:$AT$364=T$14)*(事故データ!$V$4:$V$364=1))</f>
        <v>0</v>
      </c>
      <c r="U38" s="358">
        <f>SUMPRODUCT((事故データ!$AQ$4:$AQ$364=$H38)*(事故データ!$AT$4:$AT$364=U$14)*(事故データ!$V$4:$V$364=1))</f>
        <v>0</v>
      </c>
      <c r="V38" s="358">
        <f>SUMPRODUCT((事故データ!$AQ$4:$AQ$364=$H38)*(事故データ!$AT$4:$AT$364=V$14)*(事故データ!$V$4:$V$364=1))</f>
        <v>0</v>
      </c>
      <c r="W38" s="358">
        <f>SUMPRODUCT((事故データ!$AQ$4:$AQ$364=$H38)*(事故データ!$AT$4:$AT$364=W$14)*(事故データ!$V$4:$V$364=1))</f>
        <v>0</v>
      </c>
      <c r="X38" s="358">
        <f>SUMPRODUCT((事故データ!$AQ$4:$AQ$364=$H38)*(事故データ!$AT$4:$AT$364=X$14)*(事故データ!$V$4:$V$364=1))</f>
        <v>0</v>
      </c>
      <c r="Y38" s="442">
        <f>SUMPRODUCT((事故データ!$AQ$4:$AQ$364=$H38)*(事故データ!$AT$4:$AT$364=Y$14)*(事故データ!$V$4:$V$364=1))</f>
        <v>0</v>
      </c>
    </row>
    <row r="39" spans="2:25">
      <c r="B39" s="326">
        <v>23</v>
      </c>
      <c r="C39" s="352" t="str">
        <f>項目入力!M32</f>
        <v>移動、方向変換中(右前進)</v>
      </c>
      <c r="D39" s="422">
        <f>COUNTIF(事故データ!$AQ$4:$AQ$364,C39)</f>
        <v>0</v>
      </c>
      <c r="E39" s="422">
        <f>SUMPRODUCT((事故データ!$AQ$4:$AQ$364=$C39)*(事故データ!$V$4:$V$364=1))</f>
        <v>0</v>
      </c>
      <c r="F39" s="496">
        <f>SUMPRODUCT((事故データ!$AQ$4:$AQ$364=$C39)*(事故データ!$V$4:$V$364=1)*(事故データ!$T$4:$T$364="人身"))</f>
        <v>0</v>
      </c>
      <c r="G39" s="306"/>
      <c r="H39" s="355" t="str">
        <f t="shared" si="4"/>
        <v>移動、方向変換中(右前進)</v>
      </c>
      <c r="I39" s="356">
        <f t="shared" si="2"/>
        <v>0</v>
      </c>
      <c r="J39" s="357">
        <f>SUMPRODUCT((事故データ!$AQ$4:$AQ$364=$H39)*(事故データ!$AT$4:$AT$364=J$14)*(事故データ!$V$4:$V$364=1))</f>
        <v>0</v>
      </c>
      <c r="K39" s="358">
        <f>SUMPRODUCT((事故データ!$AQ$4:$AQ$364=$H39)*(事故データ!$AT$4:$AT$364=K$14)*(事故データ!$V$4:$V$364=1))</f>
        <v>0</v>
      </c>
      <c r="L39" s="358">
        <f>SUMPRODUCT((事故データ!$AQ$4:$AQ$364=$H39)*(事故データ!$AT$4:$AT$364=L$14)*(事故データ!$V$4:$V$364=1))</f>
        <v>0</v>
      </c>
      <c r="M39" s="358">
        <f>SUMPRODUCT((事故データ!$AQ$4:$AQ$364=$H39)*(事故データ!$AT$4:$AT$364=M$14)*(事故データ!$V$4:$V$364=1))</f>
        <v>0</v>
      </c>
      <c r="N39" s="358">
        <f>SUMPRODUCT((事故データ!$AQ$4:$AQ$364=$H39)*(事故データ!$AT$4:$AT$364=N$14)*(事故データ!$V$4:$V$364=1))</f>
        <v>0</v>
      </c>
      <c r="O39" s="358">
        <f>SUMPRODUCT((事故データ!$AQ$4:$AQ$364=$H39)*(事故データ!$AT$4:$AT$364=O$14)*(事故データ!$V$4:$V$364=1))</f>
        <v>0</v>
      </c>
      <c r="P39" s="358">
        <f>SUMPRODUCT((事故データ!$AQ$4:$AQ$364=$H39)*(事故データ!$AT$4:$AT$364=P$14)*(事故データ!$V$4:$V$364=1))</f>
        <v>0</v>
      </c>
      <c r="Q39" s="358">
        <f>SUMPRODUCT((事故データ!$AQ$4:$AQ$364=$H39)*(事故データ!$AT$4:$AT$364=Q$14)*(事故データ!$V$4:$V$364=1))</f>
        <v>0</v>
      </c>
      <c r="R39" s="358">
        <f>SUMPRODUCT((事故データ!$AQ$4:$AQ$364=$H39)*(事故データ!$AT$4:$AT$364=R$14)*(事故データ!$V$4:$V$364=1))</f>
        <v>0</v>
      </c>
      <c r="S39" s="358">
        <f>SUMPRODUCT((事故データ!$AQ$4:$AQ$364=$H39)*(事故データ!$AT$4:$AT$364=S$14)*(事故データ!$V$4:$V$364=1))</f>
        <v>0</v>
      </c>
      <c r="T39" s="358">
        <f>SUMPRODUCT((事故データ!$AQ$4:$AQ$364=$H39)*(事故データ!$AT$4:$AT$364=T$14)*(事故データ!$V$4:$V$364=1))</f>
        <v>0</v>
      </c>
      <c r="U39" s="358">
        <f>SUMPRODUCT((事故データ!$AQ$4:$AQ$364=$H39)*(事故データ!$AT$4:$AT$364=U$14)*(事故データ!$V$4:$V$364=1))</f>
        <v>0</v>
      </c>
      <c r="V39" s="358">
        <f>SUMPRODUCT((事故データ!$AQ$4:$AQ$364=$H39)*(事故データ!$AT$4:$AT$364=V$14)*(事故データ!$V$4:$V$364=1))</f>
        <v>0</v>
      </c>
      <c r="W39" s="358">
        <f>SUMPRODUCT((事故データ!$AQ$4:$AQ$364=$H39)*(事故データ!$AT$4:$AT$364=W$14)*(事故データ!$V$4:$V$364=1))</f>
        <v>0</v>
      </c>
      <c r="X39" s="358">
        <f>SUMPRODUCT((事故データ!$AQ$4:$AQ$364=$H39)*(事故データ!$AT$4:$AT$364=X$14)*(事故データ!$V$4:$V$364=1))</f>
        <v>0</v>
      </c>
      <c r="Y39" s="442">
        <f>SUMPRODUCT((事故データ!$AQ$4:$AQ$364=$H39)*(事故データ!$AT$4:$AT$364=Y$14)*(事故データ!$V$4:$V$364=1))</f>
        <v>0</v>
      </c>
    </row>
    <row r="40" spans="2:25">
      <c r="B40" s="326">
        <v>24</v>
      </c>
      <c r="C40" s="352" t="str">
        <f>項目入力!M33</f>
        <v>移動、方向変換中(左前進)</v>
      </c>
      <c r="D40" s="422">
        <f>COUNTIF(事故データ!$AQ$4:$AQ$364,C40)</f>
        <v>4</v>
      </c>
      <c r="E40" s="422">
        <f>SUMPRODUCT((事故データ!$AQ$4:$AQ$364=$C40)*(事故データ!$V$4:$V$364=1))</f>
        <v>4</v>
      </c>
      <c r="F40" s="496">
        <f>SUMPRODUCT((事故データ!$AQ$4:$AQ$364=$C40)*(事故データ!$V$4:$V$364=1)*(事故データ!$T$4:$T$364="人身"))</f>
        <v>0</v>
      </c>
      <c r="G40" s="306"/>
      <c r="H40" s="355" t="str">
        <f t="shared" si="4"/>
        <v>移動、方向変換中(左前進)</v>
      </c>
      <c r="I40" s="356">
        <f t="shared" si="2"/>
        <v>4</v>
      </c>
      <c r="J40" s="357">
        <f>SUMPRODUCT((事故データ!$AQ$4:$AQ$364=$H40)*(事故データ!$AT$4:$AT$364=J$14)*(事故データ!$V$4:$V$364=1))</f>
        <v>0</v>
      </c>
      <c r="K40" s="358">
        <f>SUMPRODUCT((事故データ!$AQ$4:$AQ$364=$H40)*(事故データ!$AT$4:$AT$364=K$14)*(事故データ!$V$4:$V$364=1))</f>
        <v>0</v>
      </c>
      <c r="L40" s="358">
        <f>SUMPRODUCT((事故データ!$AQ$4:$AQ$364=$H40)*(事故データ!$AT$4:$AT$364=L$14)*(事故データ!$V$4:$V$364=1))</f>
        <v>0</v>
      </c>
      <c r="M40" s="358">
        <f>SUMPRODUCT((事故データ!$AQ$4:$AQ$364=$H40)*(事故データ!$AT$4:$AT$364=M$14)*(事故データ!$V$4:$V$364=1))</f>
        <v>0</v>
      </c>
      <c r="N40" s="358">
        <f>SUMPRODUCT((事故データ!$AQ$4:$AQ$364=$H40)*(事故データ!$AT$4:$AT$364=N$14)*(事故データ!$V$4:$V$364=1))</f>
        <v>0</v>
      </c>
      <c r="O40" s="358">
        <f>SUMPRODUCT((事故データ!$AQ$4:$AQ$364=$H40)*(事故データ!$AT$4:$AT$364=O$14)*(事故データ!$V$4:$V$364=1))</f>
        <v>1</v>
      </c>
      <c r="P40" s="358">
        <f>SUMPRODUCT((事故データ!$AQ$4:$AQ$364=$H40)*(事故データ!$AT$4:$AT$364=P$14)*(事故データ!$V$4:$V$364=1))</f>
        <v>0</v>
      </c>
      <c r="Q40" s="358">
        <f>SUMPRODUCT((事故データ!$AQ$4:$AQ$364=$H40)*(事故データ!$AT$4:$AT$364=Q$14)*(事故データ!$V$4:$V$364=1))</f>
        <v>1</v>
      </c>
      <c r="R40" s="358">
        <f>SUMPRODUCT((事故データ!$AQ$4:$AQ$364=$H40)*(事故データ!$AT$4:$AT$364=R$14)*(事故データ!$V$4:$V$364=1))</f>
        <v>1</v>
      </c>
      <c r="S40" s="358">
        <f>SUMPRODUCT((事故データ!$AQ$4:$AQ$364=$H40)*(事故データ!$AT$4:$AT$364=S$14)*(事故データ!$V$4:$V$364=1))</f>
        <v>1</v>
      </c>
      <c r="T40" s="358">
        <f>SUMPRODUCT((事故データ!$AQ$4:$AQ$364=$H40)*(事故データ!$AT$4:$AT$364=T$14)*(事故データ!$V$4:$V$364=1))</f>
        <v>0</v>
      </c>
      <c r="U40" s="358">
        <f>SUMPRODUCT((事故データ!$AQ$4:$AQ$364=$H40)*(事故データ!$AT$4:$AT$364=U$14)*(事故データ!$V$4:$V$364=1))</f>
        <v>0</v>
      </c>
      <c r="V40" s="358">
        <f>SUMPRODUCT((事故データ!$AQ$4:$AQ$364=$H40)*(事故データ!$AT$4:$AT$364=V$14)*(事故データ!$V$4:$V$364=1))</f>
        <v>0</v>
      </c>
      <c r="W40" s="358">
        <f>SUMPRODUCT((事故データ!$AQ$4:$AQ$364=$H40)*(事故データ!$AT$4:$AT$364=W$14)*(事故データ!$V$4:$V$364=1))</f>
        <v>0</v>
      </c>
      <c r="X40" s="358">
        <f>SUMPRODUCT((事故データ!$AQ$4:$AQ$364=$H40)*(事故データ!$AT$4:$AT$364=X$14)*(事故データ!$V$4:$V$364=1))</f>
        <v>0</v>
      </c>
      <c r="Y40" s="442">
        <f>SUMPRODUCT((事故データ!$AQ$4:$AQ$364=$H40)*(事故データ!$AT$4:$AT$364=Y$14)*(事故データ!$V$4:$V$364=1))</f>
        <v>0</v>
      </c>
    </row>
    <row r="41" spans="2:25">
      <c r="B41" s="326">
        <v>25</v>
      </c>
      <c r="C41" s="352" t="str">
        <f>項目入力!M34</f>
        <v>移動、方向変換中(後退)</v>
      </c>
      <c r="D41" s="422">
        <f>COUNTIF(事故データ!$AQ$4:$AQ$364,C41)</f>
        <v>3</v>
      </c>
      <c r="E41" s="422">
        <f>SUMPRODUCT((事故データ!$AQ$4:$AQ$364=$C41)*(事故データ!$V$4:$V$364=1))</f>
        <v>3</v>
      </c>
      <c r="F41" s="496">
        <f>SUMPRODUCT((事故データ!$AQ$4:$AQ$364=$C41)*(事故データ!$V$4:$V$364=1)*(事故データ!$T$4:$T$364="人身"))</f>
        <v>0</v>
      </c>
      <c r="G41" s="306"/>
      <c r="H41" s="355" t="str">
        <f t="shared" si="4"/>
        <v>移動、方向変換中(後退)</v>
      </c>
      <c r="I41" s="356">
        <f t="shared" si="2"/>
        <v>3</v>
      </c>
      <c r="J41" s="357">
        <f>SUMPRODUCT((事故データ!$AQ$4:$AQ$364=$H41)*(事故データ!$AT$4:$AT$364=J$14)*(事故データ!$V$4:$V$364=1))</f>
        <v>0</v>
      </c>
      <c r="K41" s="358">
        <f>SUMPRODUCT((事故データ!$AQ$4:$AQ$364=$H41)*(事故データ!$AT$4:$AT$364=K$14)*(事故データ!$V$4:$V$364=1))</f>
        <v>0</v>
      </c>
      <c r="L41" s="358">
        <f>SUMPRODUCT((事故データ!$AQ$4:$AQ$364=$H41)*(事故データ!$AT$4:$AT$364=L$14)*(事故データ!$V$4:$V$364=1))</f>
        <v>1</v>
      </c>
      <c r="M41" s="358">
        <f>SUMPRODUCT((事故データ!$AQ$4:$AQ$364=$H41)*(事故データ!$AT$4:$AT$364=M$14)*(事故データ!$V$4:$V$364=1))</f>
        <v>0</v>
      </c>
      <c r="N41" s="358">
        <f>SUMPRODUCT((事故データ!$AQ$4:$AQ$364=$H41)*(事故データ!$AT$4:$AT$364=N$14)*(事故データ!$V$4:$V$364=1))</f>
        <v>1</v>
      </c>
      <c r="O41" s="358">
        <f>SUMPRODUCT((事故データ!$AQ$4:$AQ$364=$H41)*(事故データ!$AT$4:$AT$364=O$14)*(事故データ!$V$4:$V$364=1))</f>
        <v>0</v>
      </c>
      <c r="P41" s="358">
        <f>SUMPRODUCT((事故データ!$AQ$4:$AQ$364=$H41)*(事故データ!$AT$4:$AT$364=P$14)*(事故データ!$V$4:$V$364=1))</f>
        <v>0</v>
      </c>
      <c r="Q41" s="358">
        <f>SUMPRODUCT((事故データ!$AQ$4:$AQ$364=$H41)*(事故データ!$AT$4:$AT$364=Q$14)*(事故データ!$V$4:$V$364=1))</f>
        <v>0</v>
      </c>
      <c r="R41" s="358">
        <f>SUMPRODUCT((事故データ!$AQ$4:$AQ$364=$H41)*(事故データ!$AT$4:$AT$364=R$14)*(事故データ!$V$4:$V$364=1))</f>
        <v>1</v>
      </c>
      <c r="S41" s="358">
        <f>SUMPRODUCT((事故データ!$AQ$4:$AQ$364=$H41)*(事故データ!$AT$4:$AT$364=S$14)*(事故データ!$V$4:$V$364=1))</f>
        <v>0</v>
      </c>
      <c r="T41" s="358">
        <f>SUMPRODUCT((事故データ!$AQ$4:$AQ$364=$H41)*(事故データ!$AT$4:$AT$364=T$14)*(事故データ!$V$4:$V$364=1))</f>
        <v>0</v>
      </c>
      <c r="U41" s="358">
        <f>SUMPRODUCT((事故データ!$AQ$4:$AQ$364=$H41)*(事故データ!$AT$4:$AT$364=U$14)*(事故データ!$V$4:$V$364=1))</f>
        <v>0</v>
      </c>
      <c r="V41" s="358">
        <f>SUMPRODUCT((事故データ!$AQ$4:$AQ$364=$H41)*(事故データ!$AT$4:$AT$364=V$14)*(事故データ!$V$4:$V$364=1))</f>
        <v>0</v>
      </c>
      <c r="W41" s="358">
        <f>SUMPRODUCT((事故データ!$AQ$4:$AQ$364=$H41)*(事故データ!$AT$4:$AT$364=W$14)*(事故データ!$V$4:$V$364=1))</f>
        <v>0</v>
      </c>
      <c r="X41" s="358">
        <f>SUMPRODUCT((事故データ!$AQ$4:$AQ$364=$H41)*(事故データ!$AT$4:$AT$364=X$14)*(事故データ!$V$4:$V$364=1))</f>
        <v>0</v>
      </c>
      <c r="Y41" s="442">
        <f>SUMPRODUCT((事故データ!$AQ$4:$AQ$364=$H41)*(事故データ!$AT$4:$AT$364=Y$14)*(事故データ!$V$4:$V$364=1))</f>
        <v>0</v>
      </c>
    </row>
    <row r="42" spans="2:25">
      <c r="B42" s="326">
        <v>26</v>
      </c>
      <c r="C42" s="352" t="str">
        <f>項目入力!M35</f>
        <v>移動、方向変換中(左後退)</v>
      </c>
      <c r="D42" s="422">
        <f>COUNTIF(事故データ!$AQ$4:$AQ$364,C42)</f>
        <v>0</v>
      </c>
      <c r="E42" s="422">
        <f>SUMPRODUCT((事故データ!$AQ$4:$AQ$364=$C42)*(事故データ!$V$4:$V$364=1))</f>
        <v>0</v>
      </c>
      <c r="F42" s="496">
        <f>SUMPRODUCT((事故データ!$AQ$4:$AQ$364=$C42)*(事故データ!$V$4:$V$364=1)*(事故データ!$T$4:$T$364="人身"))</f>
        <v>0</v>
      </c>
      <c r="G42" s="306"/>
      <c r="H42" s="355" t="str">
        <f t="shared" si="4"/>
        <v>移動、方向変換中(左後退)</v>
      </c>
      <c r="I42" s="356">
        <f t="shared" si="2"/>
        <v>0</v>
      </c>
      <c r="J42" s="357">
        <f>SUMPRODUCT((事故データ!$AQ$4:$AQ$364=$H42)*(事故データ!$AT$4:$AT$364=J$14)*(事故データ!$V$4:$V$364=1))</f>
        <v>0</v>
      </c>
      <c r="K42" s="358">
        <f>SUMPRODUCT((事故データ!$AQ$4:$AQ$364=$H42)*(事故データ!$AT$4:$AT$364=K$14)*(事故データ!$V$4:$V$364=1))</f>
        <v>0</v>
      </c>
      <c r="L42" s="358">
        <f>SUMPRODUCT((事故データ!$AQ$4:$AQ$364=$H42)*(事故データ!$AT$4:$AT$364=L$14)*(事故データ!$V$4:$V$364=1))</f>
        <v>0</v>
      </c>
      <c r="M42" s="358">
        <f>SUMPRODUCT((事故データ!$AQ$4:$AQ$364=$H42)*(事故データ!$AT$4:$AT$364=M$14)*(事故データ!$V$4:$V$364=1))</f>
        <v>0</v>
      </c>
      <c r="N42" s="358">
        <f>SUMPRODUCT((事故データ!$AQ$4:$AQ$364=$H42)*(事故データ!$AT$4:$AT$364=N$14)*(事故データ!$V$4:$V$364=1))</f>
        <v>0</v>
      </c>
      <c r="O42" s="358">
        <f>SUMPRODUCT((事故データ!$AQ$4:$AQ$364=$H42)*(事故データ!$AT$4:$AT$364=O$14)*(事故データ!$V$4:$V$364=1))</f>
        <v>0</v>
      </c>
      <c r="P42" s="358">
        <f>SUMPRODUCT((事故データ!$AQ$4:$AQ$364=$H42)*(事故データ!$AT$4:$AT$364=P$14)*(事故データ!$V$4:$V$364=1))</f>
        <v>0</v>
      </c>
      <c r="Q42" s="358">
        <f>SUMPRODUCT((事故データ!$AQ$4:$AQ$364=$H42)*(事故データ!$AT$4:$AT$364=Q$14)*(事故データ!$V$4:$V$364=1))</f>
        <v>0</v>
      </c>
      <c r="R42" s="358">
        <f>SUMPRODUCT((事故データ!$AQ$4:$AQ$364=$H42)*(事故データ!$AT$4:$AT$364=R$14)*(事故データ!$V$4:$V$364=1))</f>
        <v>0</v>
      </c>
      <c r="S42" s="358">
        <f>SUMPRODUCT((事故データ!$AQ$4:$AQ$364=$H42)*(事故データ!$AT$4:$AT$364=S$14)*(事故データ!$V$4:$V$364=1))</f>
        <v>0</v>
      </c>
      <c r="T42" s="358">
        <f>SUMPRODUCT((事故データ!$AQ$4:$AQ$364=$H42)*(事故データ!$AT$4:$AT$364=T$14)*(事故データ!$V$4:$V$364=1))</f>
        <v>0</v>
      </c>
      <c r="U42" s="358">
        <f>SUMPRODUCT((事故データ!$AQ$4:$AQ$364=$H42)*(事故データ!$AT$4:$AT$364=U$14)*(事故データ!$V$4:$V$364=1))</f>
        <v>0</v>
      </c>
      <c r="V42" s="358">
        <f>SUMPRODUCT((事故データ!$AQ$4:$AQ$364=$H42)*(事故データ!$AT$4:$AT$364=V$14)*(事故データ!$V$4:$V$364=1))</f>
        <v>0</v>
      </c>
      <c r="W42" s="358">
        <f>SUMPRODUCT((事故データ!$AQ$4:$AQ$364=$H42)*(事故データ!$AT$4:$AT$364=W$14)*(事故データ!$V$4:$V$364=1))</f>
        <v>0</v>
      </c>
      <c r="X42" s="358">
        <f>SUMPRODUCT((事故データ!$AQ$4:$AQ$364=$H42)*(事故データ!$AT$4:$AT$364=X$14)*(事故データ!$V$4:$V$364=1))</f>
        <v>0</v>
      </c>
      <c r="Y42" s="442">
        <f>SUMPRODUCT((事故データ!$AQ$4:$AQ$364=$H42)*(事故データ!$AT$4:$AT$364=Y$14)*(事故データ!$V$4:$V$364=1))</f>
        <v>0</v>
      </c>
    </row>
    <row r="43" spans="2:25">
      <c r="B43" s="326">
        <v>27</v>
      </c>
      <c r="C43" s="352" t="str">
        <f>項目入力!M36</f>
        <v>移動、方向変換中(右後退)</v>
      </c>
      <c r="D43" s="422">
        <f>COUNTIF(事故データ!$AQ$4:$AQ$364,C43)</f>
        <v>0</v>
      </c>
      <c r="E43" s="422">
        <f>SUMPRODUCT((事故データ!$AQ$4:$AQ$364=$C43)*(事故データ!$V$4:$V$364=1))</f>
        <v>0</v>
      </c>
      <c r="F43" s="496">
        <f>SUMPRODUCT((事故データ!$AQ$4:$AQ$364=$C43)*(事故データ!$V$4:$V$364=1)*(事故データ!$T$4:$T$364="人身"))</f>
        <v>0</v>
      </c>
      <c r="G43" s="306"/>
      <c r="H43" s="355" t="str">
        <f t="shared" si="4"/>
        <v>移動、方向変換中(右後退)</v>
      </c>
      <c r="I43" s="356">
        <f t="shared" si="2"/>
        <v>0</v>
      </c>
      <c r="J43" s="357">
        <f>SUMPRODUCT((事故データ!$AQ$4:$AQ$364=$H43)*(事故データ!$AT$4:$AT$364=J$14)*(事故データ!$V$4:$V$364=1))</f>
        <v>0</v>
      </c>
      <c r="K43" s="358">
        <f>SUMPRODUCT((事故データ!$AQ$4:$AQ$364=$H43)*(事故データ!$AT$4:$AT$364=K$14)*(事故データ!$V$4:$V$364=1))</f>
        <v>0</v>
      </c>
      <c r="L43" s="358">
        <f>SUMPRODUCT((事故データ!$AQ$4:$AQ$364=$H43)*(事故データ!$AT$4:$AT$364=L$14)*(事故データ!$V$4:$V$364=1))</f>
        <v>0</v>
      </c>
      <c r="M43" s="358">
        <f>SUMPRODUCT((事故データ!$AQ$4:$AQ$364=$H43)*(事故データ!$AT$4:$AT$364=M$14)*(事故データ!$V$4:$V$364=1))</f>
        <v>0</v>
      </c>
      <c r="N43" s="358">
        <f>SUMPRODUCT((事故データ!$AQ$4:$AQ$364=$H43)*(事故データ!$AT$4:$AT$364=N$14)*(事故データ!$V$4:$V$364=1))</f>
        <v>0</v>
      </c>
      <c r="O43" s="358">
        <f>SUMPRODUCT((事故データ!$AQ$4:$AQ$364=$H43)*(事故データ!$AT$4:$AT$364=O$14)*(事故データ!$V$4:$V$364=1))</f>
        <v>0</v>
      </c>
      <c r="P43" s="358">
        <f>SUMPRODUCT((事故データ!$AQ$4:$AQ$364=$H43)*(事故データ!$AT$4:$AT$364=P$14)*(事故データ!$V$4:$V$364=1))</f>
        <v>0</v>
      </c>
      <c r="Q43" s="358">
        <f>SUMPRODUCT((事故データ!$AQ$4:$AQ$364=$H43)*(事故データ!$AT$4:$AT$364=Q$14)*(事故データ!$V$4:$V$364=1))</f>
        <v>0</v>
      </c>
      <c r="R43" s="358">
        <f>SUMPRODUCT((事故データ!$AQ$4:$AQ$364=$H43)*(事故データ!$AT$4:$AT$364=R$14)*(事故データ!$V$4:$V$364=1))</f>
        <v>0</v>
      </c>
      <c r="S43" s="358">
        <f>SUMPRODUCT((事故データ!$AQ$4:$AQ$364=$H43)*(事故データ!$AT$4:$AT$364=S$14)*(事故データ!$V$4:$V$364=1))</f>
        <v>0</v>
      </c>
      <c r="T43" s="358">
        <f>SUMPRODUCT((事故データ!$AQ$4:$AQ$364=$H43)*(事故データ!$AT$4:$AT$364=T$14)*(事故データ!$V$4:$V$364=1))</f>
        <v>0</v>
      </c>
      <c r="U43" s="358">
        <f>SUMPRODUCT((事故データ!$AQ$4:$AQ$364=$H43)*(事故データ!$AT$4:$AT$364=U$14)*(事故データ!$V$4:$V$364=1))</f>
        <v>0</v>
      </c>
      <c r="V43" s="358">
        <f>SUMPRODUCT((事故データ!$AQ$4:$AQ$364=$H43)*(事故データ!$AT$4:$AT$364=V$14)*(事故データ!$V$4:$V$364=1))</f>
        <v>0</v>
      </c>
      <c r="W43" s="358">
        <f>SUMPRODUCT((事故データ!$AQ$4:$AQ$364=$H43)*(事故データ!$AT$4:$AT$364=W$14)*(事故データ!$V$4:$V$364=1))</f>
        <v>0</v>
      </c>
      <c r="X43" s="358">
        <f>SUMPRODUCT((事故データ!$AQ$4:$AQ$364=$H43)*(事故データ!$AT$4:$AT$364=X$14)*(事故データ!$V$4:$V$364=1))</f>
        <v>0</v>
      </c>
      <c r="Y43" s="442">
        <f>SUMPRODUCT((事故データ!$AQ$4:$AQ$364=$H43)*(事故データ!$AT$4:$AT$364=Y$14)*(事故データ!$V$4:$V$364=1))</f>
        <v>0</v>
      </c>
    </row>
    <row r="44" spans="2:25">
      <c r="B44" s="326">
        <v>28</v>
      </c>
      <c r="C44" s="352" t="str">
        <f>項目入力!M37</f>
        <v>切り返し(バック)</v>
      </c>
      <c r="D44" s="422">
        <f>COUNTIF(事故データ!$AQ$4:$AQ$364,C44)</f>
        <v>2</v>
      </c>
      <c r="E44" s="422">
        <f>SUMPRODUCT((事故データ!$AQ$4:$AQ$364=$C44)*(事故データ!$V$4:$V$364=1))</f>
        <v>2</v>
      </c>
      <c r="F44" s="496">
        <f>SUMPRODUCT((事故データ!$AQ$4:$AQ$364=$C44)*(事故データ!$V$4:$V$364=1)*(事故データ!$T$4:$T$364="人身"))</f>
        <v>1</v>
      </c>
      <c r="G44" s="306"/>
      <c r="H44" s="355" t="str">
        <f t="shared" si="4"/>
        <v>切り返し(バック)</v>
      </c>
      <c r="I44" s="356">
        <f t="shared" si="2"/>
        <v>2</v>
      </c>
      <c r="J44" s="357">
        <f>SUMPRODUCT((事故データ!$AQ$4:$AQ$364=$H44)*(事故データ!$AT$4:$AT$364=J$14)*(事故データ!$V$4:$V$364=1))</f>
        <v>0</v>
      </c>
      <c r="K44" s="358">
        <f>SUMPRODUCT((事故データ!$AQ$4:$AQ$364=$H44)*(事故データ!$AT$4:$AT$364=K$14)*(事故データ!$V$4:$V$364=1))</f>
        <v>0</v>
      </c>
      <c r="L44" s="358">
        <f>SUMPRODUCT((事故データ!$AQ$4:$AQ$364=$H44)*(事故データ!$AT$4:$AT$364=L$14)*(事故データ!$V$4:$V$364=1))</f>
        <v>0</v>
      </c>
      <c r="M44" s="358">
        <f>SUMPRODUCT((事故データ!$AQ$4:$AQ$364=$H44)*(事故データ!$AT$4:$AT$364=M$14)*(事故データ!$V$4:$V$364=1))</f>
        <v>0</v>
      </c>
      <c r="N44" s="358">
        <f>SUMPRODUCT((事故データ!$AQ$4:$AQ$364=$H44)*(事故データ!$AT$4:$AT$364=N$14)*(事故データ!$V$4:$V$364=1))</f>
        <v>0</v>
      </c>
      <c r="O44" s="358">
        <f>SUMPRODUCT((事故データ!$AQ$4:$AQ$364=$H44)*(事故データ!$AT$4:$AT$364=O$14)*(事故データ!$V$4:$V$364=1))</f>
        <v>1</v>
      </c>
      <c r="P44" s="358">
        <f>SUMPRODUCT((事故データ!$AQ$4:$AQ$364=$H44)*(事故データ!$AT$4:$AT$364=P$14)*(事故データ!$V$4:$V$364=1))</f>
        <v>1</v>
      </c>
      <c r="Q44" s="358">
        <f>SUMPRODUCT((事故データ!$AQ$4:$AQ$364=$H44)*(事故データ!$AT$4:$AT$364=Q$14)*(事故データ!$V$4:$V$364=1))</f>
        <v>0</v>
      </c>
      <c r="R44" s="358">
        <f>SUMPRODUCT((事故データ!$AQ$4:$AQ$364=$H44)*(事故データ!$AT$4:$AT$364=R$14)*(事故データ!$V$4:$V$364=1))</f>
        <v>0</v>
      </c>
      <c r="S44" s="358">
        <f>SUMPRODUCT((事故データ!$AQ$4:$AQ$364=$H44)*(事故データ!$AT$4:$AT$364=S$14)*(事故データ!$V$4:$V$364=1))</f>
        <v>0</v>
      </c>
      <c r="T44" s="358">
        <f>SUMPRODUCT((事故データ!$AQ$4:$AQ$364=$H44)*(事故データ!$AT$4:$AT$364=T$14)*(事故データ!$V$4:$V$364=1))</f>
        <v>0</v>
      </c>
      <c r="U44" s="358">
        <f>SUMPRODUCT((事故データ!$AQ$4:$AQ$364=$H44)*(事故データ!$AT$4:$AT$364=U$14)*(事故データ!$V$4:$V$364=1))</f>
        <v>0</v>
      </c>
      <c r="V44" s="358">
        <f>SUMPRODUCT((事故データ!$AQ$4:$AQ$364=$H44)*(事故データ!$AT$4:$AT$364=V$14)*(事故データ!$V$4:$V$364=1))</f>
        <v>0</v>
      </c>
      <c r="W44" s="358">
        <f>SUMPRODUCT((事故データ!$AQ$4:$AQ$364=$H44)*(事故データ!$AT$4:$AT$364=W$14)*(事故データ!$V$4:$V$364=1))</f>
        <v>0</v>
      </c>
      <c r="X44" s="358">
        <f>SUMPRODUCT((事故データ!$AQ$4:$AQ$364=$H44)*(事故データ!$AT$4:$AT$364=X$14)*(事故データ!$V$4:$V$364=1))</f>
        <v>0</v>
      </c>
      <c r="Y44" s="442">
        <f>SUMPRODUCT((事故データ!$AQ$4:$AQ$364=$H44)*(事故データ!$AT$4:$AT$364=Y$14)*(事故データ!$V$4:$V$364=1))</f>
        <v>0</v>
      </c>
    </row>
    <row r="45" spans="2:25">
      <c r="B45" s="326">
        <v>29</v>
      </c>
      <c r="C45" s="352" t="str">
        <f>項目入力!M38</f>
        <v>切り返し(前進)</v>
      </c>
      <c r="D45" s="422">
        <f>COUNTIF(事故データ!$AQ$4:$AQ$364,C45)</f>
        <v>1</v>
      </c>
      <c r="E45" s="422">
        <f>SUMPRODUCT((事故データ!$AQ$4:$AQ$364=$C45)*(事故データ!$V$4:$V$364=1))</f>
        <v>1</v>
      </c>
      <c r="F45" s="496">
        <f>SUMPRODUCT((事故データ!$AQ$4:$AQ$364=$C45)*(事故データ!$V$4:$V$364=1)*(事故データ!$T$4:$T$364="人身"))</f>
        <v>0</v>
      </c>
      <c r="G45" s="306"/>
      <c r="H45" s="355" t="str">
        <f t="shared" si="4"/>
        <v>切り返し(前進)</v>
      </c>
      <c r="I45" s="356">
        <f t="shared" si="2"/>
        <v>1</v>
      </c>
      <c r="J45" s="357">
        <f>SUMPRODUCT((事故データ!$AQ$4:$AQ$364=$H45)*(事故データ!$AT$4:$AT$364=J$14)*(事故データ!$V$4:$V$364=1))</f>
        <v>0</v>
      </c>
      <c r="K45" s="358">
        <f>SUMPRODUCT((事故データ!$AQ$4:$AQ$364=$H45)*(事故データ!$AT$4:$AT$364=K$14)*(事故データ!$V$4:$V$364=1))</f>
        <v>0</v>
      </c>
      <c r="L45" s="358">
        <f>SUMPRODUCT((事故データ!$AQ$4:$AQ$364=$H45)*(事故データ!$AT$4:$AT$364=L$14)*(事故データ!$V$4:$V$364=1))</f>
        <v>0</v>
      </c>
      <c r="M45" s="358">
        <f>SUMPRODUCT((事故データ!$AQ$4:$AQ$364=$H45)*(事故データ!$AT$4:$AT$364=M$14)*(事故データ!$V$4:$V$364=1))</f>
        <v>0</v>
      </c>
      <c r="N45" s="358">
        <f>SUMPRODUCT((事故データ!$AQ$4:$AQ$364=$H45)*(事故データ!$AT$4:$AT$364=N$14)*(事故データ!$V$4:$V$364=1))</f>
        <v>0</v>
      </c>
      <c r="O45" s="358">
        <f>SUMPRODUCT((事故データ!$AQ$4:$AQ$364=$H45)*(事故データ!$AT$4:$AT$364=O$14)*(事故データ!$V$4:$V$364=1))</f>
        <v>0</v>
      </c>
      <c r="P45" s="358">
        <f>SUMPRODUCT((事故データ!$AQ$4:$AQ$364=$H45)*(事故データ!$AT$4:$AT$364=P$14)*(事故データ!$V$4:$V$364=1))</f>
        <v>0</v>
      </c>
      <c r="Q45" s="358">
        <f>SUMPRODUCT((事故データ!$AQ$4:$AQ$364=$H45)*(事故データ!$AT$4:$AT$364=Q$14)*(事故データ!$V$4:$V$364=1))</f>
        <v>1</v>
      </c>
      <c r="R45" s="358">
        <f>SUMPRODUCT((事故データ!$AQ$4:$AQ$364=$H45)*(事故データ!$AT$4:$AT$364=R$14)*(事故データ!$V$4:$V$364=1))</f>
        <v>0</v>
      </c>
      <c r="S45" s="358">
        <f>SUMPRODUCT((事故データ!$AQ$4:$AQ$364=$H45)*(事故データ!$AT$4:$AT$364=S$14)*(事故データ!$V$4:$V$364=1))</f>
        <v>0</v>
      </c>
      <c r="T45" s="358">
        <f>SUMPRODUCT((事故データ!$AQ$4:$AQ$364=$H45)*(事故データ!$AT$4:$AT$364=T$14)*(事故データ!$V$4:$V$364=1))</f>
        <v>0</v>
      </c>
      <c r="U45" s="358">
        <f>SUMPRODUCT((事故データ!$AQ$4:$AQ$364=$H45)*(事故データ!$AT$4:$AT$364=U$14)*(事故データ!$V$4:$V$364=1))</f>
        <v>0</v>
      </c>
      <c r="V45" s="358">
        <f>SUMPRODUCT((事故データ!$AQ$4:$AQ$364=$H45)*(事故データ!$AT$4:$AT$364=V$14)*(事故データ!$V$4:$V$364=1))</f>
        <v>0</v>
      </c>
      <c r="W45" s="358">
        <f>SUMPRODUCT((事故データ!$AQ$4:$AQ$364=$H45)*(事故データ!$AT$4:$AT$364=W$14)*(事故データ!$V$4:$V$364=1))</f>
        <v>0</v>
      </c>
      <c r="X45" s="358">
        <f>SUMPRODUCT((事故データ!$AQ$4:$AQ$364=$H45)*(事故データ!$AT$4:$AT$364=X$14)*(事故データ!$V$4:$V$364=1))</f>
        <v>0</v>
      </c>
      <c r="Y45" s="442">
        <f>SUMPRODUCT((事故データ!$AQ$4:$AQ$364=$H45)*(事故データ!$AT$4:$AT$364=Y$14)*(事故データ!$V$4:$V$364=1))</f>
        <v>0</v>
      </c>
    </row>
    <row r="46" spans="2:25">
      <c r="B46" s="326">
        <v>30</v>
      </c>
      <c r="C46" s="352" t="str">
        <f>項目入力!M39</f>
        <v>車庫入・着車時(バック)</v>
      </c>
      <c r="D46" s="422">
        <f>COUNTIF(事故データ!$AQ$4:$AQ$364,C46)</f>
        <v>1</v>
      </c>
      <c r="E46" s="422">
        <f>SUMPRODUCT((事故データ!$AQ$4:$AQ$364=$C46)*(事故データ!$V$4:$V$364=1))</f>
        <v>1</v>
      </c>
      <c r="F46" s="496">
        <f>SUMPRODUCT((事故データ!$AQ$4:$AQ$364=$C46)*(事故データ!$V$4:$V$364=1)*(事故データ!$T$4:$T$364="人身"))</f>
        <v>0</v>
      </c>
      <c r="G46" s="306"/>
      <c r="H46" s="355" t="str">
        <f t="shared" si="4"/>
        <v>車庫入・着車時(バック)</v>
      </c>
      <c r="I46" s="356">
        <f t="shared" si="2"/>
        <v>1</v>
      </c>
      <c r="J46" s="357">
        <f>SUMPRODUCT((事故データ!$AQ$4:$AQ$364=$H46)*(事故データ!$AT$4:$AT$364=J$14)*(事故データ!$V$4:$V$364=1))</f>
        <v>0</v>
      </c>
      <c r="K46" s="358">
        <f>SUMPRODUCT((事故データ!$AQ$4:$AQ$364=$H46)*(事故データ!$AT$4:$AT$364=K$14)*(事故データ!$V$4:$V$364=1))</f>
        <v>0</v>
      </c>
      <c r="L46" s="358">
        <f>SUMPRODUCT((事故データ!$AQ$4:$AQ$364=$H46)*(事故データ!$AT$4:$AT$364=L$14)*(事故データ!$V$4:$V$364=1))</f>
        <v>0</v>
      </c>
      <c r="M46" s="358">
        <f>SUMPRODUCT((事故データ!$AQ$4:$AQ$364=$H46)*(事故データ!$AT$4:$AT$364=M$14)*(事故データ!$V$4:$V$364=1))</f>
        <v>1</v>
      </c>
      <c r="N46" s="358">
        <f>SUMPRODUCT((事故データ!$AQ$4:$AQ$364=$H46)*(事故データ!$AT$4:$AT$364=N$14)*(事故データ!$V$4:$V$364=1))</f>
        <v>0</v>
      </c>
      <c r="O46" s="358">
        <f>SUMPRODUCT((事故データ!$AQ$4:$AQ$364=$H46)*(事故データ!$AT$4:$AT$364=O$14)*(事故データ!$V$4:$V$364=1))</f>
        <v>0</v>
      </c>
      <c r="P46" s="358">
        <f>SUMPRODUCT((事故データ!$AQ$4:$AQ$364=$H46)*(事故データ!$AT$4:$AT$364=P$14)*(事故データ!$V$4:$V$364=1))</f>
        <v>0</v>
      </c>
      <c r="Q46" s="358">
        <f>SUMPRODUCT((事故データ!$AQ$4:$AQ$364=$H46)*(事故データ!$AT$4:$AT$364=Q$14)*(事故データ!$V$4:$V$364=1))</f>
        <v>0</v>
      </c>
      <c r="R46" s="358">
        <f>SUMPRODUCT((事故データ!$AQ$4:$AQ$364=$H46)*(事故データ!$AT$4:$AT$364=R$14)*(事故データ!$V$4:$V$364=1))</f>
        <v>0</v>
      </c>
      <c r="S46" s="358">
        <f>SUMPRODUCT((事故データ!$AQ$4:$AQ$364=$H46)*(事故データ!$AT$4:$AT$364=S$14)*(事故データ!$V$4:$V$364=1))</f>
        <v>0</v>
      </c>
      <c r="T46" s="358">
        <f>SUMPRODUCT((事故データ!$AQ$4:$AQ$364=$H46)*(事故データ!$AT$4:$AT$364=T$14)*(事故データ!$V$4:$V$364=1))</f>
        <v>0</v>
      </c>
      <c r="U46" s="358">
        <f>SUMPRODUCT((事故データ!$AQ$4:$AQ$364=$H46)*(事故データ!$AT$4:$AT$364=U$14)*(事故データ!$V$4:$V$364=1))</f>
        <v>0</v>
      </c>
      <c r="V46" s="358">
        <f>SUMPRODUCT((事故データ!$AQ$4:$AQ$364=$H46)*(事故データ!$AT$4:$AT$364=V$14)*(事故データ!$V$4:$V$364=1))</f>
        <v>0</v>
      </c>
      <c r="W46" s="358">
        <f>SUMPRODUCT((事故データ!$AQ$4:$AQ$364=$H46)*(事故データ!$AT$4:$AT$364=W$14)*(事故データ!$V$4:$V$364=1))</f>
        <v>0</v>
      </c>
      <c r="X46" s="358">
        <f>SUMPRODUCT((事故データ!$AQ$4:$AQ$364=$H46)*(事故データ!$AT$4:$AT$364=X$14)*(事故データ!$V$4:$V$364=1))</f>
        <v>0</v>
      </c>
      <c r="Y46" s="442">
        <f>SUMPRODUCT((事故データ!$AQ$4:$AQ$364=$H46)*(事故データ!$AT$4:$AT$364=Y$14)*(事故データ!$V$4:$V$364=1))</f>
        <v>0</v>
      </c>
    </row>
    <row r="47" spans="2:25">
      <c r="B47" s="326">
        <v>31</v>
      </c>
      <c r="C47" s="352" t="str">
        <f>項目入力!M40</f>
        <v>車庫入・着車時(前進)</v>
      </c>
      <c r="D47" s="422">
        <f>COUNTIF(事故データ!$AQ$4:$AQ$364,C47)</f>
        <v>1</v>
      </c>
      <c r="E47" s="422">
        <f>SUMPRODUCT((事故データ!$AQ$4:$AQ$364=$C47)*(事故データ!$V$4:$V$364=1))</f>
        <v>1</v>
      </c>
      <c r="F47" s="496">
        <f>SUMPRODUCT((事故データ!$AQ$4:$AQ$364=$C47)*(事故データ!$V$4:$V$364=1)*(事故データ!$T$4:$T$364="人身"))</f>
        <v>0</v>
      </c>
      <c r="G47" s="306"/>
      <c r="H47" s="355" t="str">
        <f t="shared" si="4"/>
        <v>車庫入・着車時(前進)</v>
      </c>
      <c r="I47" s="356">
        <f t="shared" si="2"/>
        <v>1</v>
      </c>
      <c r="J47" s="357">
        <f>SUMPRODUCT((事故データ!$AQ$4:$AQ$364=$H47)*(事故データ!$AT$4:$AT$364=J$14)*(事故データ!$V$4:$V$364=1))</f>
        <v>0</v>
      </c>
      <c r="K47" s="358">
        <f>SUMPRODUCT((事故データ!$AQ$4:$AQ$364=$H47)*(事故データ!$AT$4:$AT$364=K$14)*(事故データ!$V$4:$V$364=1))</f>
        <v>0</v>
      </c>
      <c r="L47" s="358">
        <f>SUMPRODUCT((事故データ!$AQ$4:$AQ$364=$H47)*(事故データ!$AT$4:$AT$364=L$14)*(事故データ!$V$4:$V$364=1))</f>
        <v>0</v>
      </c>
      <c r="M47" s="358">
        <f>SUMPRODUCT((事故データ!$AQ$4:$AQ$364=$H47)*(事故データ!$AT$4:$AT$364=M$14)*(事故データ!$V$4:$V$364=1))</f>
        <v>1</v>
      </c>
      <c r="N47" s="358">
        <f>SUMPRODUCT((事故データ!$AQ$4:$AQ$364=$H47)*(事故データ!$AT$4:$AT$364=N$14)*(事故データ!$V$4:$V$364=1))</f>
        <v>0</v>
      </c>
      <c r="O47" s="358">
        <f>SUMPRODUCT((事故データ!$AQ$4:$AQ$364=$H47)*(事故データ!$AT$4:$AT$364=O$14)*(事故データ!$V$4:$V$364=1))</f>
        <v>0</v>
      </c>
      <c r="P47" s="358">
        <f>SUMPRODUCT((事故データ!$AQ$4:$AQ$364=$H47)*(事故データ!$AT$4:$AT$364=P$14)*(事故データ!$V$4:$V$364=1))</f>
        <v>0</v>
      </c>
      <c r="Q47" s="358">
        <f>SUMPRODUCT((事故データ!$AQ$4:$AQ$364=$H47)*(事故データ!$AT$4:$AT$364=Q$14)*(事故データ!$V$4:$V$364=1))</f>
        <v>0</v>
      </c>
      <c r="R47" s="358">
        <f>SUMPRODUCT((事故データ!$AQ$4:$AQ$364=$H47)*(事故データ!$AT$4:$AT$364=R$14)*(事故データ!$V$4:$V$364=1))</f>
        <v>0</v>
      </c>
      <c r="S47" s="358">
        <f>SUMPRODUCT((事故データ!$AQ$4:$AQ$364=$H47)*(事故データ!$AT$4:$AT$364=S$14)*(事故データ!$V$4:$V$364=1))</f>
        <v>0</v>
      </c>
      <c r="T47" s="358">
        <f>SUMPRODUCT((事故データ!$AQ$4:$AQ$364=$H47)*(事故データ!$AT$4:$AT$364=T$14)*(事故データ!$V$4:$V$364=1))</f>
        <v>0</v>
      </c>
      <c r="U47" s="358">
        <f>SUMPRODUCT((事故データ!$AQ$4:$AQ$364=$H47)*(事故データ!$AT$4:$AT$364=U$14)*(事故データ!$V$4:$V$364=1))</f>
        <v>0</v>
      </c>
      <c r="V47" s="358">
        <f>SUMPRODUCT((事故データ!$AQ$4:$AQ$364=$H47)*(事故データ!$AT$4:$AT$364=V$14)*(事故データ!$V$4:$V$364=1))</f>
        <v>0</v>
      </c>
      <c r="W47" s="358">
        <f>SUMPRODUCT((事故データ!$AQ$4:$AQ$364=$H47)*(事故データ!$AT$4:$AT$364=W$14)*(事故データ!$V$4:$V$364=1))</f>
        <v>0</v>
      </c>
      <c r="X47" s="358">
        <f>SUMPRODUCT((事故データ!$AQ$4:$AQ$364=$H47)*(事故データ!$AT$4:$AT$364=X$14)*(事故データ!$V$4:$V$364=1))</f>
        <v>0</v>
      </c>
      <c r="Y47" s="442">
        <f>SUMPRODUCT((事故データ!$AQ$4:$AQ$364=$H47)*(事故データ!$AT$4:$AT$364=Y$14)*(事故データ!$V$4:$V$364=1))</f>
        <v>0</v>
      </c>
    </row>
    <row r="48" spans="2:25">
      <c r="B48" s="326">
        <v>32</v>
      </c>
      <c r="C48" s="352" t="str">
        <f>項目入力!M41</f>
        <v>車庫出(バック)</v>
      </c>
      <c r="D48" s="422">
        <f>COUNTIF(事故データ!$AQ$4:$AQ$364,C48)</f>
        <v>1</v>
      </c>
      <c r="E48" s="422">
        <f>SUMPRODUCT((事故データ!$AQ$4:$AQ$364=$C48)*(事故データ!$V$4:$V$364=1))</f>
        <v>1</v>
      </c>
      <c r="F48" s="496">
        <f>SUMPRODUCT((事故データ!$AQ$4:$AQ$364=$C48)*(事故データ!$V$4:$V$364=1)*(事故データ!$T$4:$T$364="人身"))</f>
        <v>0</v>
      </c>
      <c r="G48" s="306"/>
      <c r="H48" s="355" t="str">
        <f t="shared" si="4"/>
        <v>車庫出(バック)</v>
      </c>
      <c r="I48" s="356">
        <f t="shared" si="2"/>
        <v>1</v>
      </c>
      <c r="J48" s="357">
        <f>SUMPRODUCT((事故データ!$AQ$4:$AQ$364=$H48)*(事故データ!$AT$4:$AT$364=J$14)*(事故データ!$V$4:$V$364=1))</f>
        <v>0</v>
      </c>
      <c r="K48" s="358">
        <f>SUMPRODUCT((事故データ!$AQ$4:$AQ$364=$H48)*(事故データ!$AT$4:$AT$364=K$14)*(事故データ!$V$4:$V$364=1))</f>
        <v>0</v>
      </c>
      <c r="L48" s="358">
        <f>SUMPRODUCT((事故データ!$AQ$4:$AQ$364=$H48)*(事故データ!$AT$4:$AT$364=L$14)*(事故データ!$V$4:$V$364=1))</f>
        <v>0</v>
      </c>
      <c r="M48" s="358">
        <f>SUMPRODUCT((事故データ!$AQ$4:$AQ$364=$H48)*(事故データ!$AT$4:$AT$364=M$14)*(事故データ!$V$4:$V$364=1))</f>
        <v>1</v>
      </c>
      <c r="N48" s="358">
        <f>SUMPRODUCT((事故データ!$AQ$4:$AQ$364=$H48)*(事故データ!$AT$4:$AT$364=N$14)*(事故データ!$V$4:$V$364=1))</f>
        <v>0</v>
      </c>
      <c r="O48" s="358">
        <f>SUMPRODUCT((事故データ!$AQ$4:$AQ$364=$H48)*(事故データ!$AT$4:$AT$364=O$14)*(事故データ!$V$4:$V$364=1))</f>
        <v>0</v>
      </c>
      <c r="P48" s="358">
        <f>SUMPRODUCT((事故データ!$AQ$4:$AQ$364=$H48)*(事故データ!$AT$4:$AT$364=P$14)*(事故データ!$V$4:$V$364=1))</f>
        <v>0</v>
      </c>
      <c r="Q48" s="358">
        <f>SUMPRODUCT((事故データ!$AQ$4:$AQ$364=$H48)*(事故データ!$AT$4:$AT$364=Q$14)*(事故データ!$V$4:$V$364=1))</f>
        <v>0</v>
      </c>
      <c r="R48" s="358">
        <f>SUMPRODUCT((事故データ!$AQ$4:$AQ$364=$H48)*(事故データ!$AT$4:$AT$364=R$14)*(事故データ!$V$4:$V$364=1))</f>
        <v>0</v>
      </c>
      <c r="S48" s="358">
        <f>SUMPRODUCT((事故データ!$AQ$4:$AQ$364=$H48)*(事故データ!$AT$4:$AT$364=S$14)*(事故データ!$V$4:$V$364=1))</f>
        <v>0</v>
      </c>
      <c r="T48" s="358">
        <f>SUMPRODUCT((事故データ!$AQ$4:$AQ$364=$H48)*(事故データ!$AT$4:$AT$364=T$14)*(事故データ!$V$4:$V$364=1))</f>
        <v>0</v>
      </c>
      <c r="U48" s="358">
        <f>SUMPRODUCT((事故データ!$AQ$4:$AQ$364=$H48)*(事故データ!$AT$4:$AT$364=U$14)*(事故データ!$V$4:$V$364=1))</f>
        <v>0</v>
      </c>
      <c r="V48" s="358">
        <f>SUMPRODUCT((事故データ!$AQ$4:$AQ$364=$H48)*(事故データ!$AT$4:$AT$364=V$14)*(事故データ!$V$4:$V$364=1))</f>
        <v>0</v>
      </c>
      <c r="W48" s="358">
        <f>SUMPRODUCT((事故データ!$AQ$4:$AQ$364=$H48)*(事故データ!$AT$4:$AT$364=W$14)*(事故データ!$V$4:$V$364=1))</f>
        <v>0</v>
      </c>
      <c r="X48" s="358">
        <f>SUMPRODUCT((事故データ!$AQ$4:$AQ$364=$H48)*(事故データ!$AT$4:$AT$364=X$14)*(事故データ!$V$4:$V$364=1))</f>
        <v>0</v>
      </c>
      <c r="Y48" s="442">
        <f>SUMPRODUCT((事故データ!$AQ$4:$AQ$364=$H48)*(事故データ!$AT$4:$AT$364=Y$14)*(事故データ!$V$4:$V$364=1))</f>
        <v>0</v>
      </c>
    </row>
    <row r="49" spans="1:25">
      <c r="B49" s="326">
        <v>33</v>
      </c>
      <c r="C49" s="352" t="str">
        <f>項目入力!M42</f>
        <v>車庫出(前進)</v>
      </c>
      <c r="D49" s="422">
        <f>COUNTIF(事故データ!$AQ$4:$AQ$364,C49)</f>
        <v>1</v>
      </c>
      <c r="E49" s="422">
        <f>SUMPRODUCT((事故データ!$AQ$4:$AQ$364=$C49)*(事故データ!$V$4:$V$364=1))</f>
        <v>1</v>
      </c>
      <c r="F49" s="496">
        <f>SUMPRODUCT((事故データ!$AQ$4:$AQ$364=$C49)*(事故データ!$V$4:$V$364=1)*(事故データ!$T$4:$T$364="人身"))</f>
        <v>0</v>
      </c>
      <c r="G49" s="306"/>
      <c r="H49" s="355" t="str">
        <f t="shared" si="4"/>
        <v>車庫出(前進)</v>
      </c>
      <c r="I49" s="356">
        <f t="shared" si="2"/>
        <v>1</v>
      </c>
      <c r="J49" s="357">
        <f>SUMPRODUCT((事故データ!$AQ$4:$AQ$364=$H49)*(事故データ!$AT$4:$AT$364=J$14)*(事故データ!$V$4:$V$364=1))</f>
        <v>0</v>
      </c>
      <c r="K49" s="358">
        <f>SUMPRODUCT((事故データ!$AQ$4:$AQ$364=$H49)*(事故データ!$AT$4:$AT$364=K$14)*(事故データ!$V$4:$V$364=1))</f>
        <v>0</v>
      </c>
      <c r="L49" s="358">
        <f>SUMPRODUCT((事故データ!$AQ$4:$AQ$364=$H49)*(事故データ!$AT$4:$AT$364=L$14)*(事故データ!$V$4:$V$364=1))</f>
        <v>0</v>
      </c>
      <c r="M49" s="358">
        <f>SUMPRODUCT((事故データ!$AQ$4:$AQ$364=$H49)*(事故データ!$AT$4:$AT$364=M$14)*(事故データ!$V$4:$V$364=1))</f>
        <v>0</v>
      </c>
      <c r="N49" s="358">
        <f>SUMPRODUCT((事故データ!$AQ$4:$AQ$364=$H49)*(事故データ!$AT$4:$AT$364=N$14)*(事故データ!$V$4:$V$364=1))</f>
        <v>0</v>
      </c>
      <c r="O49" s="358">
        <f>SUMPRODUCT((事故データ!$AQ$4:$AQ$364=$H49)*(事故データ!$AT$4:$AT$364=O$14)*(事故データ!$V$4:$V$364=1))</f>
        <v>0</v>
      </c>
      <c r="P49" s="358">
        <f>SUMPRODUCT((事故データ!$AQ$4:$AQ$364=$H49)*(事故データ!$AT$4:$AT$364=P$14)*(事故データ!$V$4:$V$364=1))</f>
        <v>0</v>
      </c>
      <c r="Q49" s="358">
        <f>SUMPRODUCT((事故データ!$AQ$4:$AQ$364=$H49)*(事故データ!$AT$4:$AT$364=Q$14)*(事故データ!$V$4:$V$364=1))</f>
        <v>0</v>
      </c>
      <c r="R49" s="358">
        <f>SUMPRODUCT((事故データ!$AQ$4:$AQ$364=$H49)*(事故データ!$AT$4:$AT$364=R$14)*(事故データ!$V$4:$V$364=1))</f>
        <v>1</v>
      </c>
      <c r="S49" s="358">
        <f>SUMPRODUCT((事故データ!$AQ$4:$AQ$364=$H49)*(事故データ!$AT$4:$AT$364=S$14)*(事故データ!$V$4:$V$364=1))</f>
        <v>0</v>
      </c>
      <c r="T49" s="358">
        <f>SUMPRODUCT((事故データ!$AQ$4:$AQ$364=$H49)*(事故データ!$AT$4:$AT$364=T$14)*(事故データ!$V$4:$V$364=1))</f>
        <v>0</v>
      </c>
      <c r="U49" s="358">
        <f>SUMPRODUCT((事故データ!$AQ$4:$AQ$364=$H49)*(事故データ!$AT$4:$AT$364=U$14)*(事故データ!$V$4:$V$364=1))</f>
        <v>0</v>
      </c>
      <c r="V49" s="358">
        <f>SUMPRODUCT((事故データ!$AQ$4:$AQ$364=$H49)*(事故データ!$AT$4:$AT$364=V$14)*(事故データ!$V$4:$V$364=1))</f>
        <v>0</v>
      </c>
      <c r="W49" s="358">
        <f>SUMPRODUCT((事故データ!$AQ$4:$AQ$364=$H49)*(事故データ!$AT$4:$AT$364=W$14)*(事故データ!$V$4:$V$364=1))</f>
        <v>0</v>
      </c>
      <c r="X49" s="358">
        <f>SUMPRODUCT((事故データ!$AQ$4:$AQ$364=$H49)*(事故データ!$AT$4:$AT$364=X$14)*(事故データ!$V$4:$V$364=1))</f>
        <v>0</v>
      </c>
      <c r="Y49" s="442">
        <f>SUMPRODUCT((事故データ!$AQ$4:$AQ$364=$H49)*(事故データ!$AT$4:$AT$364=Y$14)*(事故データ!$V$4:$V$364=1))</f>
        <v>0</v>
      </c>
    </row>
    <row r="50" spans="1:25">
      <c r="B50" s="326">
        <v>34</v>
      </c>
      <c r="C50" s="352" t="str">
        <f>項目入力!M43</f>
        <v>狭道路進入</v>
      </c>
      <c r="D50" s="422">
        <f>COUNTIF(事故データ!$AQ$4:$AQ$364,C50)</f>
        <v>0</v>
      </c>
      <c r="E50" s="422">
        <f>SUMPRODUCT((事故データ!$AQ$4:$AQ$364=$C50)*(事故データ!$V$4:$V$364=1))</f>
        <v>0</v>
      </c>
      <c r="F50" s="496">
        <f>SUMPRODUCT((事故データ!$AQ$4:$AQ$364=$C50)*(事故データ!$V$4:$V$364=1)*(事故データ!$T$4:$T$364="人身"))</f>
        <v>0</v>
      </c>
      <c r="G50" s="306"/>
      <c r="H50" s="355" t="str">
        <f t="shared" si="4"/>
        <v>狭道路進入</v>
      </c>
      <c r="I50" s="356">
        <f t="shared" si="2"/>
        <v>0</v>
      </c>
      <c r="J50" s="357">
        <f>SUMPRODUCT((事故データ!$AQ$4:$AQ$364=$H50)*(事故データ!$AT$4:$AT$364=J$14)*(事故データ!$V$4:$V$364=1))</f>
        <v>0</v>
      </c>
      <c r="K50" s="358">
        <f>SUMPRODUCT((事故データ!$AQ$4:$AQ$364=$H50)*(事故データ!$AT$4:$AT$364=K$14)*(事故データ!$V$4:$V$364=1))</f>
        <v>0</v>
      </c>
      <c r="L50" s="358">
        <f>SUMPRODUCT((事故データ!$AQ$4:$AQ$364=$H50)*(事故データ!$AT$4:$AT$364=L$14)*(事故データ!$V$4:$V$364=1))</f>
        <v>0</v>
      </c>
      <c r="M50" s="358">
        <f>SUMPRODUCT((事故データ!$AQ$4:$AQ$364=$H50)*(事故データ!$AT$4:$AT$364=M$14)*(事故データ!$V$4:$V$364=1))</f>
        <v>0</v>
      </c>
      <c r="N50" s="358">
        <f>SUMPRODUCT((事故データ!$AQ$4:$AQ$364=$H50)*(事故データ!$AT$4:$AT$364=N$14)*(事故データ!$V$4:$V$364=1))</f>
        <v>0</v>
      </c>
      <c r="O50" s="358">
        <f>SUMPRODUCT((事故データ!$AQ$4:$AQ$364=$H50)*(事故データ!$AT$4:$AT$364=O$14)*(事故データ!$V$4:$V$364=1))</f>
        <v>0</v>
      </c>
      <c r="P50" s="358">
        <f>SUMPRODUCT((事故データ!$AQ$4:$AQ$364=$H50)*(事故データ!$AT$4:$AT$364=P$14)*(事故データ!$V$4:$V$364=1))</f>
        <v>0</v>
      </c>
      <c r="Q50" s="358">
        <f>SUMPRODUCT((事故データ!$AQ$4:$AQ$364=$H50)*(事故データ!$AT$4:$AT$364=Q$14)*(事故データ!$V$4:$V$364=1))</f>
        <v>0</v>
      </c>
      <c r="R50" s="358">
        <f>SUMPRODUCT((事故データ!$AQ$4:$AQ$364=$H50)*(事故データ!$AT$4:$AT$364=R$14)*(事故データ!$V$4:$V$364=1))</f>
        <v>0</v>
      </c>
      <c r="S50" s="358">
        <f>SUMPRODUCT((事故データ!$AQ$4:$AQ$364=$H50)*(事故データ!$AT$4:$AT$364=S$14)*(事故データ!$V$4:$V$364=1))</f>
        <v>0</v>
      </c>
      <c r="T50" s="358">
        <f>SUMPRODUCT((事故データ!$AQ$4:$AQ$364=$H50)*(事故データ!$AT$4:$AT$364=T$14)*(事故データ!$V$4:$V$364=1))</f>
        <v>0</v>
      </c>
      <c r="U50" s="358">
        <f>SUMPRODUCT((事故データ!$AQ$4:$AQ$364=$H50)*(事故データ!$AT$4:$AT$364=U$14)*(事故データ!$V$4:$V$364=1))</f>
        <v>0</v>
      </c>
      <c r="V50" s="358">
        <f>SUMPRODUCT((事故データ!$AQ$4:$AQ$364=$H50)*(事故データ!$AT$4:$AT$364=V$14)*(事故データ!$V$4:$V$364=1))</f>
        <v>0</v>
      </c>
      <c r="W50" s="358">
        <f>SUMPRODUCT((事故データ!$AQ$4:$AQ$364=$H50)*(事故データ!$AT$4:$AT$364=W$14)*(事故データ!$V$4:$V$364=1))</f>
        <v>0</v>
      </c>
      <c r="X50" s="358">
        <f>SUMPRODUCT((事故データ!$AQ$4:$AQ$364=$H50)*(事故データ!$AT$4:$AT$364=X$14)*(事故データ!$V$4:$V$364=1))</f>
        <v>0</v>
      </c>
      <c r="Y50" s="442">
        <f>SUMPRODUCT((事故データ!$AQ$4:$AQ$364=$H50)*(事故データ!$AT$4:$AT$364=Y$14)*(事故データ!$V$4:$V$364=1))</f>
        <v>0</v>
      </c>
    </row>
    <row r="51" spans="1:25">
      <c r="B51" s="326">
        <v>35</v>
      </c>
      <c r="C51" s="352" t="str">
        <f>項目入力!M44</f>
        <v>停車・据付時</v>
      </c>
      <c r="D51" s="422">
        <f>COUNTIF(事故データ!$AQ$4:$AQ$364,C51)</f>
        <v>0</v>
      </c>
      <c r="E51" s="422">
        <f>SUMPRODUCT((事故データ!$AQ$4:$AQ$364=$C51)*(事故データ!$V$4:$V$364=1))</f>
        <v>0</v>
      </c>
      <c r="F51" s="496">
        <f>SUMPRODUCT((事故データ!$AQ$4:$AQ$364=$C51)*(事故データ!$V$4:$V$364=1)*(事故データ!$T$4:$T$364="人身"))</f>
        <v>0</v>
      </c>
      <c r="G51" s="306"/>
      <c r="H51" s="355" t="str">
        <f t="shared" si="4"/>
        <v>停車・据付時</v>
      </c>
      <c r="I51" s="356">
        <f t="shared" si="2"/>
        <v>0</v>
      </c>
      <c r="J51" s="357">
        <f>SUMPRODUCT((事故データ!$AQ$4:$AQ$364=$H51)*(事故データ!$AT$4:$AT$364=J$14)*(事故データ!$V$4:$V$364=1))</f>
        <v>0</v>
      </c>
      <c r="K51" s="358">
        <f>SUMPRODUCT((事故データ!$AQ$4:$AQ$364=$H51)*(事故データ!$AT$4:$AT$364=K$14)*(事故データ!$V$4:$V$364=1))</f>
        <v>0</v>
      </c>
      <c r="L51" s="358">
        <f>SUMPRODUCT((事故データ!$AQ$4:$AQ$364=$H51)*(事故データ!$AT$4:$AT$364=L$14)*(事故データ!$V$4:$V$364=1))</f>
        <v>0</v>
      </c>
      <c r="M51" s="358">
        <f>SUMPRODUCT((事故データ!$AQ$4:$AQ$364=$H51)*(事故データ!$AT$4:$AT$364=M$14)*(事故データ!$V$4:$V$364=1))</f>
        <v>0</v>
      </c>
      <c r="N51" s="358">
        <f>SUMPRODUCT((事故データ!$AQ$4:$AQ$364=$H51)*(事故データ!$AT$4:$AT$364=N$14)*(事故データ!$V$4:$V$364=1))</f>
        <v>0</v>
      </c>
      <c r="O51" s="358">
        <f>SUMPRODUCT((事故データ!$AQ$4:$AQ$364=$H51)*(事故データ!$AT$4:$AT$364=O$14)*(事故データ!$V$4:$V$364=1))</f>
        <v>0</v>
      </c>
      <c r="P51" s="358">
        <f>SUMPRODUCT((事故データ!$AQ$4:$AQ$364=$H51)*(事故データ!$AT$4:$AT$364=P$14)*(事故データ!$V$4:$V$364=1))</f>
        <v>0</v>
      </c>
      <c r="Q51" s="358">
        <f>SUMPRODUCT((事故データ!$AQ$4:$AQ$364=$H51)*(事故データ!$AT$4:$AT$364=Q$14)*(事故データ!$V$4:$V$364=1))</f>
        <v>0</v>
      </c>
      <c r="R51" s="358">
        <f>SUMPRODUCT((事故データ!$AQ$4:$AQ$364=$H51)*(事故データ!$AT$4:$AT$364=R$14)*(事故データ!$V$4:$V$364=1))</f>
        <v>0</v>
      </c>
      <c r="S51" s="358">
        <f>SUMPRODUCT((事故データ!$AQ$4:$AQ$364=$H51)*(事故データ!$AT$4:$AT$364=S$14)*(事故データ!$V$4:$V$364=1))</f>
        <v>0</v>
      </c>
      <c r="T51" s="358">
        <f>SUMPRODUCT((事故データ!$AQ$4:$AQ$364=$H51)*(事故データ!$AT$4:$AT$364=T$14)*(事故データ!$V$4:$V$364=1))</f>
        <v>0</v>
      </c>
      <c r="U51" s="358">
        <f>SUMPRODUCT((事故データ!$AQ$4:$AQ$364=$H51)*(事故データ!$AT$4:$AT$364=U$14)*(事故データ!$V$4:$V$364=1))</f>
        <v>0</v>
      </c>
      <c r="V51" s="358">
        <f>SUMPRODUCT((事故データ!$AQ$4:$AQ$364=$H51)*(事故データ!$AT$4:$AT$364=V$14)*(事故データ!$V$4:$V$364=1))</f>
        <v>0</v>
      </c>
      <c r="W51" s="358">
        <f>SUMPRODUCT((事故データ!$AQ$4:$AQ$364=$H51)*(事故データ!$AT$4:$AT$364=W$14)*(事故データ!$V$4:$V$364=1))</f>
        <v>0</v>
      </c>
      <c r="X51" s="358">
        <f>SUMPRODUCT((事故データ!$AQ$4:$AQ$364=$H51)*(事故データ!$AT$4:$AT$364=X$14)*(事故データ!$V$4:$V$364=1))</f>
        <v>0</v>
      </c>
      <c r="Y51" s="442">
        <f>SUMPRODUCT((事故データ!$AQ$4:$AQ$364=$H51)*(事故データ!$AT$4:$AT$364=Y$14)*(事故データ!$V$4:$V$364=1))</f>
        <v>0</v>
      </c>
    </row>
    <row r="52" spans="1:25">
      <c r="B52" s="326">
        <v>36</v>
      </c>
      <c r="C52" s="352" t="str">
        <f>項目入力!M45</f>
        <v>駐・停車中</v>
      </c>
      <c r="D52" s="422">
        <f>COUNTIF(事故データ!$AQ$4:$AQ$364,C52)</f>
        <v>1</v>
      </c>
      <c r="E52" s="422">
        <f>SUMPRODUCT((事故データ!$AQ$4:$AQ$364=$C52)*(事故データ!$V$4:$V$364=1))</f>
        <v>1</v>
      </c>
      <c r="F52" s="496">
        <f>SUMPRODUCT((事故データ!$AQ$4:$AQ$364=$C52)*(事故データ!$V$4:$V$364=1)*(事故データ!$T$4:$T$364="人身"))</f>
        <v>0</v>
      </c>
      <c r="G52" s="306"/>
      <c r="H52" s="355" t="str">
        <f t="shared" si="4"/>
        <v>駐・停車中</v>
      </c>
      <c r="I52" s="497">
        <f t="shared" si="2"/>
        <v>1</v>
      </c>
      <c r="J52" s="357">
        <f>SUMPRODUCT((事故データ!$AQ$4:$AQ$364=$H52)*(事故データ!$AT$4:$AT$364=J$14)*(事故データ!$V$4:$V$364=1))</f>
        <v>0</v>
      </c>
      <c r="K52" s="358">
        <f>SUMPRODUCT((事故データ!$AQ$4:$AQ$364=$H52)*(事故データ!$AT$4:$AT$364=K$14)*(事故データ!$V$4:$V$364=1))</f>
        <v>0</v>
      </c>
      <c r="L52" s="358">
        <f>SUMPRODUCT((事故データ!$AQ$4:$AQ$364=$H52)*(事故データ!$AT$4:$AT$364=L$14)*(事故データ!$V$4:$V$364=1))</f>
        <v>0</v>
      </c>
      <c r="M52" s="358">
        <f>SUMPRODUCT((事故データ!$AQ$4:$AQ$364=$H52)*(事故データ!$AT$4:$AT$364=M$14)*(事故データ!$V$4:$V$364=1))</f>
        <v>0</v>
      </c>
      <c r="N52" s="358">
        <f>SUMPRODUCT((事故データ!$AQ$4:$AQ$364=$H52)*(事故データ!$AT$4:$AT$364=N$14)*(事故データ!$V$4:$V$364=1))</f>
        <v>0</v>
      </c>
      <c r="O52" s="358">
        <f>SUMPRODUCT((事故データ!$AQ$4:$AQ$364=$H52)*(事故データ!$AT$4:$AT$364=O$14)*(事故データ!$V$4:$V$364=1))</f>
        <v>1</v>
      </c>
      <c r="P52" s="358">
        <f>SUMPRODUCT((事故データ!$AQ$4:$AQ$364=$H52)*(事故データ!$AT$4:$AT$364=P$14)*(事故データ!$V$4:$V$364=1))</f>
        <v>0</v>
      </c>
      <c r="Q52" s="358">
        <f>SUMPRODUCT((事故データ!$AQ$4:$AQ$364=$H52)*(事故データ!$AT$4:$AT$364=Q$14)*(事故データ!$V$4:$V$364=1))</f>
        <v>0</v>
      </c>
      <c r="R52" s="358">
        <f>SUMPRODUCT((事故データ!$AQ$4:$AQ$364=$H52)*(事故データ!$AT$4:$AT$364=R$14)*(事故データ!$V$4:$V$364=1))</f>
        <v>0</v>
      </c>
      <c r="S52" s="358">
        <f>SUMPRODUCT((事故データ!$AQ$4:$AQ$364=$H52)*(事故データ!$AT$4:$AT$364=S$14)*(事故データ!$V$4:$V$364=1))</f>
        <v>0</v>
      </c>
      <c r="T52" s="358">
        <f>SUMPRODUCT((事故データ!$AQ$4:$AQ$364=$H52)*(事故データ!$AT$4:$AT$364=T$14)*(事故データ!$V$4:$V$364=1))</f>
        <v>0</v>
      </c>
      <c r="U52" s="358">
        <f>SUMPRODUCT((事故データ!$AQ$4:$AQ$364=$H52)*(事故データ!$AT$4:$AT$364=U$14)*(事故データ!$V$4:$V$364=1))</f>
        <v>0</v>
      </c>
      <c r="V52" s="358">
        <f>SUMPRODUCT((事故データ!$AQ$4:$AQ$364=$H52)*(事故データ!$AT$4:$AT$364=V$14)*(事故データ!$V$4:$V$364=1))</f>
        <v>0</v>
      </c>
      <c r="W52" s="358">
        <f>SUMPRODUCT((事故データ!$AQ$4:$AQ$364=$H52)*(事故データ!$AT$4:$AT$364=W$14)*(事故データ!$V$4:$V$364=1))</f>
        <v>0</v>
      </c>
      <c r="X52" s="358">
        <f>SUMPRODUCT((事故データ!$AQ$4:$AQ$364=$H52)*(事故データ!$AT$4:$AT$364=X$14)*(事故データ!$V$4:$V$364=1))</f>
        <v>0</v>
      </c>
      <c r="Y52" s="442">
        <f>SUMPRODUCT((事故データ!$AQ$4:$AQ$364=$H52)*(事故データ!$AT$4:$AT$364=Y$14)*(事故データ!$V$4:$V$364=1))</f>
        <v>0</v>
      </c>
    </row>
    <row r="53" spans="1:25">
      <c r="B53" s="326">
        <v>37</v>
      </c>
      <c r="C53" s="352" t="str">
        <f>項目入力!M46</f>
        <v>一時停止</v>
      </c>
      <c r="D53" s="422">
        <f>COUNTIF(事故データ!$AQ$4:$AQ$364,C53)</f>
        <v>0</v>
      </c>
      <c r="E53" s="422">
        <f>SUMPRODUCT((事故データ!$AQ$4:$AQ$364=$C53)*(事故データ!$V$4:$V$364=1))</f>
        <v>0</v>
      </c>
      <c r="F53" s="496">
        <f>SUMPRODUCT((事故データ!$AQ$4:$AQ$364=$C53)*(事故データ!$V$4:$V$364=1)*(事故データ!$T$4:$T$364="人身"))</f>
        <v>0</v>
      </c>
      <c r="G53" s="306"/>
      <c r="H53" s="355" t="str">
        <f t="shared" si="4"/>
        <v>一時停止</v>
      </c>
      <c r="I53" s="497">
        <f t="shared" si="2"/>
        <v>0</v>
      </c>
      <c r="J53" s="357">
        <f>SUMPRODUCT((事故データ!$AQ$4:$AQ$364=$H53)*(事故データ!$AT$4:$AT$364=J$14)*(事故データ!$V$4:$V$364=1))</f>
        <v>0</v>
      </c>
      <c r="K53" s="358">
        <f>SUMPRODUCT((事故データ!$AQ$4:$AQ$364=$H53)*(事故データ!$AT$4:$AT$364=K$14)*(事故データ!$V$4:$V$364=1))</f>
        <v>0</v>
      </c>
      <c r="L53" s="358">
        <f>SUMPRODUCT((事故データ!$AQ$4:$AQ$364=$H53)*(事故データ!$AT$4:$AT$364=L$14)*(事故データ!$V$4:$V$364=1))</f>
        <v>0</v>
      </c>
      <c r="M53" s="358">
        <f>SUMPRODUCT((事故データ!$AQ$4:$AQ$364=$H53)*(事故データ!$AT$4:$AT$364=M$14)*(事故データ!$V$4:$V$364=1))</f>
        <v>0</v>
      </c>
      <c r="N53" s="358">
        <f>SUMPRODUCT((事故データ!$AQ$4:$AQ$364=$H53)*(事故データ!$AT$4:$AT$364=N$14)*(事故データ!$V$4:$V$364=1))</f>
        <v>0</v>
      </c>
      <c r="O53" s="358">
        <f>SUMPRODUCT((事故データ!$AQ$4:$AQ$364=$H53)*(事故データ!$AT$4:$AT$364=O$14)*(事故データ!$V$4:$V$364=1))</f>
        <v>0</v>
      </c>
      <c r="P53" s="358">
        <f>SUMPRODUCT((事故データ!$AQ$4:$AQ$364=$H53)*(事故データ!$AT$4:$AT$364=P$14)*(事故データ!$V$4:$V$364=1))</f>
        <v>0</v>
      </c>
      <c r="Q53" s="358">
        <f>SUMPRODUCT((事故データ!$AQ$4:$AQ$364=$H53)*(事故データ!$AT$4:$AT$364=Q$14)*(事故データ!$V$4:$V$364=1))</f>
        <v>0</v>
      </c>
      <c r="R53" s="358">
        <f>SUMPRODUCT((事故データ!$AQ$4:$AQ$364=$H53)*(事故データ!$AT$4:$AT$364=R$14)*(事故データ!$V$4:$V$364=1))</f>
        <v>0</v>
      </c>
      <c r="S53" s="358">
        <f>SUMPRODUCT((事故データ!$AQ$4:$AQ$364=$H53)*(事故データ!$AT$4:$AT$364=S$14)*(事故データ!$V$4:$V$364=1))</f>
        <v>0</v>
      </c>
      <c r="T53" s="358">
        <f>SUMPRODUCT((事故データ!$AQ$4:$AQ$364=$H53)*(事故データ!$AT$4:$AT$364=T$14)*(事故データ!$V$4:$V$364=1))</f>
        <v>0</v>
      </c>
      <c r="U53" s="358">
        <f>SUMPRODUCT((事故データ!$AQ$4:$AQ$364=$H53)*(事故データ!$AT$4:$AT$364=U$14)*(事故データ!$V$4:$V$364=1))</f>
        <v>0</v>
      </c>
      <c r="V53" s="358">
        <f>SUMPRODUCT((事故データ!$AQ$4:$AQ$364=$H53)*(事故データ!$AT$4:$AT$364=V$14)*(事故データ!$V$4:$V$364=1))</f>
        <v>0</v>
      </c>
      <c r="W53" s="358">
        <f>SUMPRODUCT((事故データ!$AQ$4:$AQ$364=$H53)*(事故データ!$AT$4:$AT$364=W$14)*(事故データ!$V$4:$V$364=1))</f>
        <v>0</v>
      </c>
      <c r="X53" s="358">
        <f>SUMPRODUCT((事故データ!$AQ$4:$AQ$364=$H53)*(事故データ!$AT$4:$AT$364=X$14)*(事故データ!$V$4:$V$364=1))</f>
        <v>0</v>
      </c>
      <c r="Y53" s="442">
        <f>SUMPRODUCT((事故データ!$AQ$4:$AQ$364=$H53)*(事故データ!$AT$4:$AT$364=Y$14)*(事故データ!$V$4:$V$364=1))</f>
        <v>0</v>
      </c>
    </row>
    <row r="54" spans="1:25">
      <c r="B54" s="326">
        <v>38</v>
      </c>
      <c r="C54" s="352" t="str">
        <f>項目入力!M47</f>
        <v>急停止</v>
      </c>
      <c r="D54" s="422">
        <f>COUNTIF(事故データ!$AQ$4:$AQ$364,C54)</f>
        <v>0</v>
      </c>
      <c r="E54" s="422">
        <f>SUMPRODUCT((事故データ!$AQ$4:$AQ$364=$C54)*(事故データ!$V$4:$V$364=1))</f>
        <v>0</v>
      </c>
      <c r="F54" s="496">
        <f>SUMPRODUCT((事故データ!$AQ$4:$AQ$364=$C54)*(事故データ!$V$4:$V$364=1)*(事故データ!$T$4:$T$364="人身"))</f>
        <v>0</v>
      </c>
      <c r="G54" s="306"/>
      <c r="H54" s="355" t="str">
        <f t="shared" si="4"/>
        <v>急停止</v>
      </c>
      <c r="I54" s="497">
        <f t="shared" si="2"/>
        <v>0</v>
      </c>
      <c r="J54" s="357">
        <f>SUMPRODUCT((事故データ!$AQ$4:$AQ$364=$H54)*(事故データ!$AT$4:$AT$364=J$14)*(事故データ!$V$4:$V$364=1))</f>
        <v>0</v>
      </c>
      <c r="K54" s="358">
        <f>SUMPRODUCT((事故データ!$AQ$4:$AQ$364=$H54)*(事故データ!$AT$4:$AT$364=K$14)*(事故データ!$V$4:$V$364=1))</f>
        <v>0</v>
      </c>
      <c r="L54" s="358">
        <f>SUMPRODUCT((事故データ!$AQ$4:$AQ$364=$H54)*(事故データ!$AT$4:$AT$364=L$14)*(事故データ!$V$4:$V$364=1))</f>
        <v>0</v>
      </c>
      <c r="M54" s="358">
        <f>SUMPRODUCT((事故データ!$AQ$4:$AQ$364=$H54)*(事故データ!$AT$4:$AT$364=M$14)*(事故データ!$V$4:$V$364=1))</f>
        <v>0</v>
      </c>
      <c r="N54" s="358">
        <f>SUMPRODUCT((事故データ!$AQ$4:$AQ$364=$H54)*(事故データ!$AT$4:$AT$364=N$14)*(事故データ!$V$4:$V$364=1))</f>
        <v>0</v>
      </c>
      <c r="O54" s="358">
        <f>SUMPRODUCT((事故データ!$AQ$4:$AQ$364=$H54)*(事故データ!$AT$4:$AT$364=O$14)*(事故データ!$V$4:$V$364=1))</f>
        <v>0</v>
      </c>
      <c r="P54" s="358">
        <f>SUMPRODUCT((事故データ!$AQ$4:$AQ$364=$H54)*(事故データ!$AT$4:$AT$364=P$14)*(事故データ!$V$4:$V$364=1))</f>
        <v>0</v>
      </c>
      <c r="Q54" s="358">
        <f>SUMPRODUCT((事故データ!$AQ$4:$AQ$364=$H54)*(事故データ!$AT$4:$AT$364=Q$14)*(事故データ!$V$4:$V$364=1))</f>
        <v>0</v>
      </c>
      <c r="R54" s="358">
        <f>SUMPRODUCT((事故データ!$AQ$4:$AQ$364=$H54)*(事故データ!$AT$4:$AT$364=R$14)*(事故データ!$V$4:$V$364=1))</f>
        <v>0</v>
      </c>
      <c r="S54" s="358">
        <f>SUMPRODUCT((事故データ!$AQ$4:$AQ$364=$H54)*(事故データ!$AT$4:$AT$364=S$14)*(事故データ!$V$4:$V$364=1))</f>
        <v>0</v>
      </c>
      <c r="T54" s="358">
        <f>SUMPRODUCT((事故データ!$AQ$4:$AQ$364=$H54)*(事故データ!$AT$4:$AT$364=T$14)*(事故データ!$V$4:$V$364=1))</f>
        <v>0</v>
      </c>
      <c r="U54" s="358">
        <f>SUMPRODUCT((事故データ!$AQ$4:$AQ$364=$H54)*(事故データ!$AT$4:$AT$364=U$14)*(事故データ!$V$4:$V$364=1))</f>
        <v>0</v>
      </c>
      <c r="V54" s="358">
        <f>SUMPRODUCT((事故データ!$AQ$4:$AQ$364=$H54)*(事故データ!$AT$4:$AT$364=V$14)*(事故データ!$V$4:$V$364=1))</f>
        <v>0</v>
      </c>
      <c r="W54" s="358">
        <f>SUMPRODUCT((事故データ!$AQ$4:$AQ$364=$H54)*(事故データ!$AT$4:$AT$364=W$14)*(事故データ!$V$4:$V$364=1))</f>
        <v>0</v>
      </c>
      <c r="X54" s="358">
        <f>SUMPRODUCT((事故データ!$AQ$4:$AQ$364=$H54)*(事故データ!$AT$4:$AT$364=X$14)*(事故データ!$V$4:$V$364=1))</f>
        <v>0</v>
      </c>
      <c r="Y54" s="442">
        <f>SUMPRODUCT((事故データ!$AQ$4:$AQ$364=$H54)*(事故データ!$AT$4:$AT$364=Y$14)*(事故データ!$V$4:$V$364=1))</f>
        <v>0</v>
      </c>
    </row>
    <row r="55" spans="1:25">
      <c r="B55" s="326">
        <v>39</v>
      </c>
      <c r="C55" s="352" t="str">
        <f>項目入力!M48</f>
        <v>徐行・減速中</v>
      </c>
      <c r="D55" s="422">
        <f>COUNTIF(事故データ!$AQ$4:$AQ$364,C55)</f>
        <v>0</v>
      </c>
      <c r="E55" s="422">
        <f>SUMPRODUCT((事故データ!$AQ$4:$AQ$364=$C55)*(事故データ!$V$4:$V$364=1))</f>
        <v>0</v>
      </c>
      <c r="F55" s="496">
        <f>SUMPRODUCT((事故データ!$AQ$4:$AQ$364=$C55)*(事故データ!$V$4:$V$364=1)*(事故データ!$T$4:$T$364="人身"))</f>
        <v>0</v>
      </c>
      <c r="G55" s="306"/>
      <c r="H55" s="355" t="str">
        <f t="shared" si="4"/>
        <v>徐行・減速中</v>
      </c>
      <c r="I55" s="497">
        <f t="shared" si="2"/>
        <v>0</v>
      </c>
      <c r="J55" s="357">
        <f>SUMPRODUCT((事故データ!$AQ$4:$AQ$364=$H55)*(事故データ!$AT$4:$AT$364=J$14)*(事故データ!$V$4:$V$364=1))</f>
        <v>0</v>
      </c>
      <c r="K55" s="358">
        <f>SUMPRODUCT((事故データ!$AQ$4:$AQ$364=$H55)*(事故データ!$AT$4:$AT$364=K$14)*(事故データ!$V$4:$V$364=1))</f>
        <v>0</v>
      </c>
      <c r="L55" s="358">
        <f>SUMPRODUCT((事故データ!$AQ$4:$AQ$364=$H55)*(事故データ!$AT$4:$AT$364=L$14)*(事故データ!$V$4:$V$364=1))</f>
        <v>0</v>
      </c>
      <c r="M55" s="358">
        <f>SUMPRODUCT((事故データ!$AQ$4:$AQ$364=$H55)*(事故データ!$AT$4:$AT$364=M$14)*(事故データ!$V$4:$V$364=1))</f>
        <v>0</v>
      </c>
      <c r="N55" s="358">
        <f>SUMPRODUCT((事故データ!$AQ$4:$AQ$364=$H55)*(事故データ!$AT$4:$AT$364=N$14)*(事故データ!$V$4:$V$364=1))</f>
        <v>0</v>
      </c>
      <c r="O55" s="358">
        <f>SUMPRODUCT((事故データ!$AQ$4:$AQ$364=$H55)*(事故データ!$AT$4:$AT$364=O$14)*(事故データ!$V$4:$V$364=1))</f>
        <v>0</v>
      </c>
      <c r="P55" s="358">
        <f>SUMPRODUCT((事故データ!$AQ$4:$AQ$364=$H55)*(事故データ!$AT$4:$AT$364=P$14)*(事故データ!$V$4:$V$364=1))</f>
        <v>0</v>
      </c>
      <c r="Q55" s="358">
        <f>SUMPRODUCT((事故データ!$AQ$4:$AQ$364=$H55)*(事故データ!$AT$4:$AT$364=Q$14)*(事故データ!$V$4:$V$364=1))</f>
        <v>0</v>
      </c>
      <c r="R55" s="358">
        <f>SUMPRODUCT((事故データ!$AQ$4:$AQ$364=$H55)*(事故データ!$AT$4:$AT$364=R$14)*(事故データ!$V$4:$V$364=1))</f>
        <v>0</v>
      </c>
      <c r="S55" s="358">
        <f>SUMPRODUCT((事故データ!$AQ$4:$AQ$364=$H55)*(事故データ!$AT$4:$AT$364=S$14)*(事故データ!$V$4:$V$364=1))</f>
        <v>0</v>
      </c>
      <c r="T55" s="358">
        <f>SUMPRODUCT((事故データ!$AQ$4:$AQ$364=$H55)*(事故データ!$AT$4:$AT$364=T$14)*(事故データ!$V$4:$V$364=1))</f>
        <v>0</v>
      </c>
      <c r="U55" s="358">
        <f>SUMPRODUCT((事故データ!$AQ$4:$AQ$364=$H55)*(事故データ!$AT$4:$AT$364=U$14)*(事故データ!$V$4:$V$364=1))</f>
        <v>0</v>
      </c>
      <c r="V55" s="358">
        <f>SUMPRODUCT((事故データ!$AQ$4:$AQ$364=$H55)*(事故データ!$AT$4:$AT$364=V$14)*(事故データ!$V$4:$V$364=1))</f>
        <v>0</v>
      </c>
      <c r="W55" s="358">
        <f>SUMPRODUCT((事故データ!$AQ$4:$AQ$364=$H55)*(事故データ!$AT$4:$AT$364=W$14)*(事故データ!$V$4:$V$364=1))</f>
        <v>0</v>
      </c>
      <c r="X55" s="358">
        <f>SUMPRODUCT((事故データ!$AQ$4:$AQ$364=$H55)*(事故データ!$AT$4:$AT$364=X$14)*(事故データ!$V$4:$V$364=1))</f>
        <v>0</v>
      </c>
      <c r="Y55" s="442">
        <f>SUMPRODUCT((事故データ!$AQ$4:$AQ$364=$H55)*(事故データ!$AT$4:$AT$364=Y$14)*(事故データ!$V$4:$V$364=1))</f>
        <v>0</v>
      </c>
    </row>
    <row r="56" spans="1:25" ht="17.45" customHeight="1">
      <c r="B56" s="326">
        <v>40</v>
      </c>
      <c r="C56" s="352" t="str">
        <f>項目入力!M49</f>
        <v>回避・急ハンドル・誤操作</v>
      </c>
      <c r="D56" s="422">
        <f>COUNTIF(事故データ!$AQ$4:$AQ$364,C56)</f>
        <v>1</v>
      </c>
      <c r="E56" s="422">
        <f>SUMPRODUCT((事故データ!$AQ$4:$AQ$364=$C56)*(事故データ!$V$4:$V$364=1))</f>
        <v>1</v>
      </c>
      <c r="F56" s="496">
        <f>SUMPRODUCT((事故データ!$AQ$4:$AQ$364=$C56)*(事故データ!$V$4:$V$364=1)*(事故データ!$T$4:$T$364="人身"))</f>
        <v>0</v>
      </c>
      <c r="G56" s="306"/>
      <c r="H56" s="355" t="str">
        <f t="shared" ref="H56" si="5">C56</f>
        <v>回避・急ハンドル・誤操作</v>
      </c>
      <c r="I56" s="497">
        <f t="shared" si="2"/>
        <v>1</v>
      </c>
      <c r="J56" s="357">
        <f>SUMPRODUCT((事故データ!$AQ$4:$AQ$364=$H56)*(事故データ!$AT$4:$AT$364=J$14)*(事故データ!$V$4:$V$364=1))</f>
        <v>0</v>
      </c>
      <c r="K56" s="358">
        <f>SUMPRODUCT((事故データ!$AQ$4:$AQ$364=$H56)*(事故データ!$AT$4:$AT$364=K$14)*(事故データ!$V$4:$V$364=1))</f>
        <v>0</v>
      </c>
      <c r="L56" s="358">
        <f>SUMPRODUCT((事故データ!$AQ$4:$AQ$364=$H56)*(事故データ!$AT$4:$AT$364=L$14)*(事故データ!$V$4:$V$364=1))</f>
        <v>0</v>
      </c>
      <c r="M56" s="358">
        <f>SUMPRODUCT((事故データ!$AQ$4:$AQ$364=$H56)*(事故データ!$AT$4:$AT$364=M$14)*(事故データ!$V$4:$V$364=1))</f>
        <v>0</v>
      </c>
      <c r="N56" s="358">
        <f>SUMPRODUCT((事故データ!$AQ$4:$AQ$364=$H56)*(事故データ!$AT$4:$AT$364=N$14)*(事故データ!$V$4:$V$364=1))</f>
        <v>0</v>
      </c>
      <c r="O56" s="358">
        <f>SUMPRODUCT((事故データ!$AQ$4:$AQ$364=$H56)*(事故データ!$AT$4:$AT$364=O$14)*(事故データ!$V$4:$V$364=1))</f>
        <v>1</v>
      </c>
      <c r="P56" s="358">
        <f>SUMPRODUCT((事故データ!$AQ$4:$AQ$364=$H56)*(事故データ!$AT$4:$AT$364=P$14)*(事故データ!$V$4:$V$364=1))</f>
        <v>0</v>
      </c>
      <c r="Q56" s="358">
        <f>SUMPRODUCT((事故データ!$AQ$4:$AQ$364=$H56)*(事故データ!$AT$4:$AT$364=Q$14)*(事故データ!$V$4:$V$364=1))</f>
        <v>0</v>
      </c>
      <c r="R56" s="358">
        <f>SUMPRODUCT((事故データ!$AQ$4:$AQ$364=$H56)*(事故データ!$AT$4:$AT$364=R$14)*(事故データ!$V$4:$V$364=1))</f>
        <v>0</v>
      </c>
      <c r="S56" s="358">
        <f>SUMPRODUCT((事故データ!$AQ$4:$AQ$364=$H56)*(事故データ!$AT$4:$AT$364=S$14)*(事故データ!$V$4:$V$364=1))</f>
        <v>0</v>
      </c>
      <c r="T56" s="358">
        <f>SUMPRODUCT((事故データ!$AQ$4:$AQ$364=$H56)*(事故データ!$AT$4:$AT$364=T$14)*(事故データ!$V$4:$V$364=1))</f>
        <v>0</v>
      </c>
      <c r="U56" s="358">
        <f>SUMPRODUCT((事故データ!$AQ$4:$AQ$364=$H56)*(事故データ!$AT$4:$AT$364=U$14)*(事故データ!$V$4:$V$364=1))</f>
        <v>0</v>
      </c>
      <c r="V56" s="358">
        <f>SUMPRODUCT((事故データ!$AQ$4:$AQ$364=$H56)*(事故データ!$AT$4:$AT$364=V$14)*(事故データ!$V$4:$V$364=1))</f>
        <v>0</v>
      </c>
      <c r="W56" s="358">
        <f>SUMPRODUCT((事故データ!$AQ$4:$AQ$364=$H56)*(事故データ!$AT$4:$AT$364=W$14)*(事故データ!$V$4:$V$364=1))</f>
        <v>0</v>
      </c>
      <c r="X56" s="358">
        <f>SUMPRODUCT((事故データ!$AQ$4:$AQ$364=$H56)*(事故データ!$AT$4:$AT$364=X$14)*(事故データ!$V$4:$V$364=1))</f>
        <v>0</v>
      </c>
      <c r="Y56" s="442">
        <f>SUMPRODUCT((事故データ!$AQ$4:$AQ$364=$H56)*(事故データ!$AT$4:$AT$364=Y$14)*(事故データ!$V$4:$V$364=1))</f>
        <v>0</v>
      </c>
    </row>
    <row r="57" spans="1:25" ht="17.45" customHeight="1">
      <c r="B57" s="326">
        <v>41</v>
      </c>
      <c r="C57" s="352" t="str">
        <f>項目入力!M50</f>
        <v>降車時</v>
      </c>
      <c r="D57" s="422">
        <f>COUNTIF(事故データ!$AQ$4:$AQ$364,C57)</f>
        <v>0</v>
      </c>
      <c r="E57" s="422">
        <f>SUMPRODUCT((事故データ!$AQ$4:$AQ$364=$C57)*(事故データ!$V$4:$V$364=1))</f>
        <v>0</v>
      </c>
      <c r="F57" s="496">
        <f>SUMPRODUCT((事故データ!$AQ$4:$AQ$364=$C57)*(事故データ!$V$4:$V$364=1)*(事故データ!$T$4:$T$364="人身"))</f>
        <v>0</v>
      </c>
      <c r="G57" s="306"/>
      <c r="H57" s="355" t="str">
        <f>C57</f>
        <v>降車時</v>
      </c>
      <c r="I57" s="356">
        <f t="shared" si="2"/>
        <v>0</v>
      </c>
      <c r="J57" s="357">
        <f>SUMPRODUCT((事故データ!$AQ$4:$AQ$364=$H57)*(事故データ!$AT$4:$AT$364=J$14)*(事故データ!$V$4:$V$364=1))</f>
        <v>0</v>
      </c>
      <c r="K57" s="358">
        <f>SUMPRODUCT((事故データ!$AQ$4:$AQ$364=$H57)*(事故データ!$AT$4:$AT$364=K$14)*(事故データ!$V$4:$V$364=1))</f>
        <v>0</v>
      </c>
      <c r="L57" s="358">
        <f>SUMPRODUCT((事故データ!$AQ$4:$AQ$364=$H57)*(事故データ!$AT$4:$AT$364=L$14)*(事故データ!$V$4:$V$364=1))</f>
        <v>0</v>
      </c>
      <c r="M57" s="358">
        <f>SUMPRODUCT((事故データ!$AQ$4:$AQ$364=$H57)*(事故データ!$AT$4:$AT$364=M$14)*(事故データ!$V$4:$V$364=1))</f>
        <v>0</v>
      </c>
      <c r="N57" s="358">
        <f>SUMPRODUCT((事故データ!$AQ$4:$AQ$364=$H57)*(事故データ!$AT$4:$AT$364=N$14)*(事故データ!$V$4:$V$364=1))</f>
        <v>0</v>
      </c>
      <c r="O57" s="358">
        <f>SUMPRODUCT((事故データ!$AQ$4:$AQ$364=$H57)*(事故データ!$AT$4:$AT$364=O$14)*(事故データ!$V$4:$V$364=1))</f>
        <v>0</v>
      </c>
      <c r="P57" s="358">
        <f>SUMPRODUCT((事故データ!$AQ$4:$AQ$364=$H57)*(事故データ!$AT$4:$AT$364=P$14)*(事故データ!$V$4:$V$364=1))</f>
        <v>0</v>
      </c>
      <c r="Q57" s="358">
        <f>SUMPRODUCT((事故データ!$AQ$4:$AQ$364=$H57)*(事故データ!$AT$4:$AT$364=Q$14)*(事故データ!$V$4:$V$364=1))</f>
        <v>0</v>
      </c>
      <c r="R57" s="358">
        <f>SUMPRODUCT((事故データ!$AQ$4:$AQ$364=$H57)*(事故データ!$AT$4:$AT$364=R$14)*(事故データ!$V$4:$V$364=1))</f>
        <v>0</v>
      </c>
      <c r="S57" s="358">
        <f>SUMPRODUCT((事故データ!$AQ$4:$AQ$364=$H57)*(事故データ!$AT$4:$AT$364=S$14)*(事故データ!$V$4:$V$364=1))</f>
        <v>0</v>
      </c>
      <c r="T57" s="358">
        <f>SUMPRODUCT((事故データ!$AQ$4:$AQ$364=$H57)*(事故データ!$AT$4:$AT$364=T$14)*(事故データ!$V$4:$V$364=1))</f>
        <v>0</v>
      </c>
      <c r="U57" s="358">
        <f>SUMPRODUCT((事故データ!$AQ$4:$AQ$364=$H57)*(事故データ!$AT$4:$AT$364=U$14)*(事故データ!$V$4:$V$364=1))</f>
        <v>0</v>
      </c>
      <c r="V57" s="358">
        <f>SUMPRODUCT((事故データ!$AQ$4:$AQ$364=$H57)*(事故データ!$AT$4:$AT$364=V$14)*(事故データ!$V$4:$V$364=1))</f>
        <v>0</v>
      </c>
      <c r="W57" s="358">
        <f>SUMPRODUCT((事故データ!$AQ$4:$AQ$364=$H57)*(事故データ!$AT$4:$AT$364=W$14)*(事故データ!$V$4:$V$364=1))</f>
        <v>0</v>
      </c>
      <c r="X57" s="358">
        <f>SUMPRODUCT((事故データ!$AQ$4:$AQ$364=$H57)*(事故データ!$AT$4:$AT$364=X$14)*(事故データ!$V$4:$V$364=1))</f>
        <v>0</v>
      </c>
      <c r="Y57" s="442">
        <f>SUMPRODUCT((事故データ!$AQ$4:$AQ$364=$H57)*(事故データ!$AT$4:$AT$364=Y$14)*(事故データ!$V$4:$V$364=1))</f>
        <v>0</v>
      </c>
    </row>
    <row r="58" spans="1:25" ht="17.45" customHeight="1">
      <c r="B58" s="326">
        <v>42</v>
      </c>
      <c r="C58" s="352" t="str">
        <f>項目入力!M51</f>
        <v>発進前の措置</v>
      </c>
      <c r="D58" s="422">
        <f>COUNTIF(事故データ!$AQ$4:$AQ$364,C58)</f>
        <v>0</v>
      </c>
      <c r="E58" s="422">
        <f>SUMPRODUCT((事故データ!$AQ$4:$AQ$364=$C58)*(事故データ!$V$4:$V$364=1))</f>
        <v>0</v>
      </c>
      <c r="F58" s="496">
        <f>SUMPRODUCT((事故データ!$AQ$4:$AQ$364=$C58)*(事故データ!$V$4:$V$364=1)*(事故データ!$T$4:$T$364="人身"))</f>
        <v>0</v>
      </c>
      <c r="G58" s="306"/>
      <c r="H58" s="355" t="str">
        <f t="shared" ref="H58:H59" si="6">C58</f>
        <v>発進前の措置</v>
      </c>
      <c r="I58" s="356">
        <f t="shared" si="2"/>
        <v>0</v>
      </c>
      <c r="J58" s="357">
        <f>SUMPRODUCT((事故データ!$AQ$4:$AQ$364=$H58)*(事故データ!$AT$4:$AT$364=J$14)*(事故データ!$V$4:$V$364=1))</f>
        <v>0</v>
      </c>
      <c r="K58" s="358">
        <f>SUMPRODUCT((事故データ!$AQ$4:$AQ$364=$H58)*(事故データ!$AT$4:$AT$364=K$14)*(事故データ!$V$4:$V$364=1))</f>
        <v>0</v>
      </c>
      <c r="L58" s="358">
        <f>SUMPRODUCT((事故データ!$AQ$4:$AQ$364=$H58)*(事故データ!$AT$4:$AT$364=L$14)*(事故データ!$V$4:$V$364=1))</f>
        <v>0</v>
      </c>
      <c r="M58" s="358">
        <f>SUMPRODUCT((事故データ!$AQ$4:$AQ$364=$H58)*(事故データ!$AT$4:$AT$364=M$14)*(事故データ!$V$4:$V$364=1))</f>
        <v>0</v>
      </c>
      <c r="N58" s="358">
        <f>SUMPRODUCT((事故データ!$AQ$4:$AQ$364=$H58)*(事故データ!$AT$4:$AT$364=N$14)*(事故データ!$V$4:$V$364=1))</f>
        <v>0</v>
      </c>
      <c r="O58" s="358">
        <f>SUMPRODUCT((事故データ!$AQ$4:$AQ$364=$H58)*(事故データ!$AT$4:$AT$364=O$14)*(事故データ!$V$4:$V$364=1))</f>
        <v>0</v>
      </c>
      <c r="P58" s="358">
        <f>SUMPRODUCT((事故データ!$AQ$4:$AQ$364=$H58)*(事故データ!$AT$4:$AT$364=P$14)*(事故データ!$V$4:$V$364=1))</f>
        <v>0</v>
      </c>
      <c r="Q58" s="358">
        <f>SUMPRODUCT((事故データ!$AQ$4:$AQ$364=$H58)*(事故データ!$AT$4:$AT$364=Q$14)*(事故データ!$V$4:$V$364=1))</f>
        <v>0</v>
      </c>
      <c r="R58" s="358">
        <f>SUMPRODUCT((事故データ!$AQ$4:$AQ$364=$H58)*(事故データ!$AT$4:$AT$364=R$14)*(事故データ!$V$4:$V$364=1))</f>
        <v>0</v>
      </c>
      <c r="S58" s="358">
        <f>SUMPRODUCT((事故データ!$AQ$4:$AQ$364=$H58)*(事故データ!$AT$4:$AT$364=S$14)*(事故データ!$V$4:$V$364=1))</f>
        <v>0</v>
      </c>
      <c r="T58" s="358">
        <f>SUMPRODUCT((事故データ!$AQ$4:$AQ$364=$H58)*(事故データ!$AT$4:$AT$364=T$14)*(事故データ!$V$4:$V$364=1))</f>
        <v>0</v>
      </c>
      <c r="U58" s="358">
        <f>SUMPRODUCT((事故データ!$AQ$4:$AQ$364=$H58)*(事故データ!$AT$4:$AT$364=U$14)*(事故データ!$V$4:$V$364=1))</f>
        <v>0</v>
      </c>
      <c r="V58" s="358">
        <f>SUMPRODUCT((事故データ!$AQ$4:$AQ$364=$H58)*(事故データ!$AT$4:$AT$364=V$14)*(事故データ!$V$4:$V$364=1))</f>
        <v>0</v>
      </c>
      <c r="W58" s="358">
        <f>SUMPRODUCT((事故データ!$AQ$4:$AQ$364=$H58)*(事故データ!$AT$4:$AT$364=W$14)*(事故データ!$V$4:$V$364=1))</f>
        <v>0</v>
      </c>
      <c r="X58" s="358">
        <f>SUMPRODUCT((事故データ!$AQ$4:$AQ$364=$H58)*(事故データ!$AT$4:$AT$364=X$14)*(事故データ!$V$4:$V$364=1))</f>
        <v>0</v>
      </c>
      <c r="Y58" s="442">
        <f>SUMPRODUCT((事故データ!$AQ$4:$AQ$364=$H58)*(事故データ!$AT$4:$AT$364=Y$14)*(事故データ!$V$4:$V$364=1))</f>
        <v>0</v>
      </c>
    </row>
    <row r="59" spans="1:25" ht="17.45" customHeight="1">
      <c r="B59" s="326">
        <v>43</v>
      </c>
      <c r="C59" s="352" t="str">
        <f>項目入力!M52</f>
        <v>フォーク操作中</v>
      </c>
      <c r="D59" s="422">
        <f>COUNTIF(事故データ!$AQ$4:$AQ$364,C59)</f>
        <v>0</v>
      </c>
      <c r="E59" s="422">
        <f>SUMPRODUCT((事故データ!$AQ$4:$AQ$364=$C59)*(事故データ!$V$4:$V$364=1))</f>
        <v>0</v>
      </c>
      <c r="F59" s="496">
        <f>SUMPRODUCT((事故データ!$AQ$4:$AQ$364=$C59)*(事故データ!$V$4:$V$364=1)*(事故データ!$T$4:$T$364="人身"))</f>
        <v>0</v>
      </c>
      <c r="G59" s="306"/>
      <c r="H59" s="355" t="str">
        <f t="shared" si="6"/>
        <v>フォーク操作中</v>
      </c>
      <c r="I59" s="356">
        <f t="shared" si="2"/>
        <v>0</v>
      </c>
      <c r="J59" s="357">
        <f>SUMPRODUCT((事故データ!$AQ$4:$AQ$364=$H59)*(事故データ!$AT$4:$AT$364=J$14)*(事故データ!$V$4:$V$364=1))</f>
        <v>0</v>
      </c>
      <c r="K59" s="358">
        <f>SUMPRODUCT((事故データ!$AQ$4:$AQ$364=$H59)*(事故データ!$AT$4:$AT$364=K$14)*(事故データ!$V$4:$V$364=1))</f>
        <v>0</v>
      </c>
      <c r="L59" s="358">
        <f>SUMPRODUCT((事故データ!$AQ$4:$AQ$364=$H59)*(事故データ!$AT$4:$AT$364=L$14)*(事故データ!$V$4:$V$364=1))</f>
        <v>0</v>
      </c>
      <c r="M59" s="358">
        <f>SUMPRODUCT((事故データ!$AQ$4:$AQ$364=$H59)*(事故データ!$AT$4:$AT$364=M$14)*(事故データ!$V$4:$V$364=1))</f>
        <v>0</v>
      </c>
      <c r="N59" s="358">
        <f>SUMPRODUCT((事故データ!$AQ$4:$AQ$364=$H59)*(事故データ!$AT$4:$AT$364=N$14)*(事故データ!$V$4:$V$364=1))</f>
        <v>0</v>
      </c>
      <c r="O59" s="358">
        <f>SUMPRODUCT((事故データ!$AQ$4:$AQ$364=$H59)*(事故データ!$AT$4:$AT$364=O$14)*(事故データ!$V$4:$V$364=1))</f>
        <v>0</v>
      </c>
      <c r="P59" s="358">
        <f>SUMPRODUCT((事故データ!$AQ$4:$AQ$364=$H59)*(事故データ!$AT$4:$AT$364=P$14)*(事故データ!$V$4:$V$364=1))</f>
        <v>0</v>
      </c>
      <c r="Q59" s="358">
        <f>SUMPRODUCT((事故データ!$AQ$4:$AQ$364=$H59)*(事故データ!$AT$4:$AT$364=Q$14)*(事故データ!$V$4:$V$364=1))</f>
        <v>0</v>
      </c>
      <c r="R59" s="358">
        <f>SUMPRODUCT((事故データ!$AQ$4:$AQ$364=$H59)*(事故データ!$AT$4:$AT$364=R$14)*(事故データ!$V$4:$V$364=1))</f>
        <v>0</v>
      </c>
      <c r="S59" s="358">
        <f>SUMPRODUCT((事故データ!$AQ$4:$AQ$364=$H59)*(事故データ!$AT$4:$AT$364=S$14)*(事故データ!$V$4:$V$364=1))</f>
        <v>0</v>
      </c>
      <c r="T59" s="358">
        <f>SUMPRODUCT((事故データ!$AQ$4:$AQ$364=$H59)*(事故データ!$AT$4:$AT$364=T$14)*(事故データ!$V$4:$V$364=1))</f>
        <v>0</v>
      </c>
      <c r="U59" s="358">
        <f>SUMPRODUCT((事故データ!$AQ$4:$AQ$364=$H59)*(事故データ!$AT$4:$AT$364=U$14)*(事故データ!$V$4:$V$364=1))</f>
        <v>0</v>
      </c>
      <c r="V59" s="358">
        <f>SUMPRODUCT((事故データ!$AQ$4:$AQ$364=$H59)*(事故データ!$AT$4:$AT$364=V$14)*(事故データ!$V$4:$V$364=1))</f>
        <v>0</v>
      </c>
      <c r="W59" s="358">
        <f>SUMPRODUCT((事故データ!$AQ$4:$AQ$364=$H59)*(事故データ!$AT$4:$AT$364=W$14)*(事故データ!$V$4:$V$364=1))</f>
        <v>0</v>
      </c>
      <c r="X59" s="358">
        <f>SUMPRODUCT((事故データ!$AQ$4:$AQ$364=$H59)*(事故データ!$AT$4:$AT$364=X$14)*(事故データ!$V$4:$V$364=1))</f>
        <v>0</v>
      </c>
      <c r="Y59" s="442">
        <f>SUMPRODUCT((事故データ!$AQ$4:$AQ$364=$H59)*(事故データ!$AT$4:$AT$364=Y$14)*(事故データ!$V$4:$V$364=1))</f>
        <v>0</v>
      </c>
    </row>
    <row r="60" spans="1:25" ht="17.45" customHeight="1">
      <c r="B60" s="326">
        <v>44</v>
      </c>
      <c r="C60" s="365" t="str">
        <f>項目入力!M53</f>
        <v>その他</v>
      </c>
      <c r="D60" s="431">
        <f>COUNTIF(事故データ!$AQ$4:$AQ$364,C60)</f>
        <v>0</v>
      </c>
      <c r="E60" s="431">
        <f>SUMPRODUCT((事故データ!$AQ$4:$AQ$364=$C60)*(事故データ!$V$4:$V$364=1))</f>
        <v>0</v>
      </c>
      <c r="F60" s="498">
        <f>SUMPRODUCT((事故データ!$AQ$4:$AQ$364=$C60)*(事故データ!$V$4:$V$364=1)*(事故データ!$T$4:$T$364="人身"))</f>
        <v>0</v>
      </c>
      <c r="G60" s="306"/>
      <c r="H60" s="432" t="str">
        <f t="shared" ref="H60" si="7">C60</f>
        <v>その他</v>
      </c>
      <c r="I60" s="369">
        <f t="shared" ref="I60" si="8">SUM(J60:Y60)</f>
        <v>0</v>
      </c>
      <c r="J60" s="370">
        <f>SUMPRODUCT((事故データ!$AQ$4:$AQ$364=$H60)*(事故データ!$AT$4:$AT$364=J$14)*(事故データ!$V$4:$V$364=1))</f>
        <v>0</v>
      </c>
      <c r="K60" s="371">
        <f>SUMPRODUCT((事故データ!$AQ$4:$AQ$364=$H60)*(事故データ!$AT$4:$AT$364=K$14)*(事故データ!$V$4:$V$364=1))</f>
        <v>0</v>
      </c>
      <c r="L60" s="371">
        <f>SUMPRODUCT((事故データ!$AQ$4:$AQ$364=$H60)*(事故データ!$AT$4:$AT$364=L$14)*(事故データ!$V$4:$V$364=1))</f>
        <v>0</v>
      </c>
      <c r="M60" s="371">
        <f>SUMPRODUCT((事故データ!$AQ$4:$AQ$364=$H60)*(事故データ!$AT$4:$AT$364=M$14)*(事故データ!$V$4:$V$364=1))</f>
        <v>0</v>
      </c>
      <c r="N60" s="371">
        <f>SUMPRODUCT((事故データ!$AQ$4:$AQ$364=$H60)*(事故データ!$AT$4:$AT$364=N$14)*(事故データ!$V$4:$V$364=1))</f>
        <v>0</v>
      </c>
      <c r="O60" s="371">
        <f>SUMPRODUCT((事故データ!$AQ$4:$AQ$364=$H60)*(事故データ!$AT$4:$AT$364=O$14)*(事故データ!$V$4:$V$364=1))</f>
        <v>0</v>
      </c>
      <c r="P60" s="371">
        <f>SUMPRODUCT((事故データ!$AQ$4:$AQ$364=$H60)*(事故データ!$AT$4:$AT$364=P$14)*(事故データ!$V$4:$V$364=1))</f>
        <v>0</v>
      </c>
      <c r="Q60" s="371">
        <f>SUMPRODUCT((事故データ!$AQ$4:$AQ$364=$H60)*(事故データ!$AT$4:$AT$364=Q$14)*(事故データ!$V$4:$V$364=1))</f>
        <v>0</v>
      </c>
      <c r="R60" s="371">
        <f>SUMPRODUCT((事故データ!$AQ$4:$AQ$364=$H60)*(事故データ!$AT$4:$AT$364=R$14)*(事故データ!$V$4:$V$364=1))</f>
        <v>0</v>
      </c>
      <c r="S60" s="371">
        <f>SUMPRODUCT((事故データ!$AQ$4:$AQ$364=$H60)*(事故データ!$AT$4:$AT$364=S$14)*(事故データ!$V$4:$V$364=1))</f>
        <v>0</v>
      </c>
      <c r="T60" s="371">
        <f>SUMPRODUCT((事故データ!$AQ$4:$AQ$364=$H60)*(事故データ!$AT$4:$AT$364=T$14)*(事故データ!$V$4:$V$364=1))</f>
        <v>0</v>
      </c>
      <c r="U60" s="371">
        <f>SUMPRODUCT((事故データ!$AQ$4:$AQ$364=$H60)*(事故データ!$AT$4:$AT$364=U$14)*(事故データ!$V$4:$V$364=1))</f>
        <v>0</v>
      </c>
      <c r="V60" s="371">
        <f>SUMPRODUCT((事故データ!$AQ$4:$AQ$364=$H60)*(事故データ!$AT$4:$AT$364=V$14)*(事故データ!$V$4:$V$364=1))</f>
        <v>0</v>
      </c>
      <c r="W60" s="371">
        <f>SUMPRODUCT((事故データ!$AQ$4:$AQ$364=$H60)*(事故データ!$AT$4:$AT$364=W$14)*(事故データ!$V$4:$V$364=1))</f>
        <v>0</v>
      </c>
      <c r="X60" s="371">
        <f>SUMPRODUCT((事故データ!$AQ$4:$AQ$364=$H60)*(事故データ!$AT$4:$AT$364=X$14)*(事故データ!$V$4:$V$364=1))</f>
        <v>0</v>
      </c>
      <c r="Y60" s="443">
        <f>SUMPRODUCT((事故データ!$AQ$4:$AQ$364=$H60)*(事故データ!$AT$4:$AT$364=Y$14)*(事故データ!$V$4:$V$364=1))</f>
        <v>0</v>
      </c>
    </row>
    <row r="61" spans="1:25" ht="17.45" customHeight="1">
      <c r="C61" s="499"/>
      <c r="D61" s="306"/>
      <c r="E61" s="306"/>
      <c r="F61" s="500"/>
      <c r="G61" s="306"/>
      <c r="H61" s="499"/>
      <c r="I61" s="306"/>
      <c r="J61" s="306"/>
      <c r="K61" s="306"/>
      <c r="L61" s="306"/>
      <c r="M61" s="306"/>
      <c r="N61" s="306"/>
      <c r="O61" s="306"/>
      <c r="P61" s="306"/>
      <c r="Q61" s="306"/>
      <c r="R61" s="306"/>
      <c r="S61" s="306"/>
      <c r="T61" s="306"/>
      <c r="U61" s="306"/>
      <c r="V61" s="306"/>
      <c r="W61" s="306"/>
      <c r="X61" s="306"/>
      <c r="Y61" s="306"/>
    </row>
    <row r="62" spans="1:25" ht="17.45" customHeight="1">
      <c r="C62" s="499"/>
      <c r="D62" s="306"/>
      <c r="E62" s="306"/>
      <c r="F62" s="500"/>
      <c r="G62" s="306"/>
      <c r="H62" s="499"/>
      <c r="I62" s="306"/>
      <c r="J62" s="306"/>
      <c r="K62" s="306"/>
      <c r="L62" s="306"/>
      <c r="M62" s="306"/>
      <c r="N62" s="306"/>
      <c r="O62" s="306"/>
      <c r="P62" s="306"/>
      <c r="Q62" s="306"/>
      <c r="R62" s="306"/>
      <c r="S62" s="306"/>
      <c r="T62" s="306"/>
      <c r="U62" s="306"/>
      <c r="V62" s="306"/>
      <c r="W62" s="306"/>
      <c r="X62" s="306"/>
      <c r="Y62" s="306"/>
    </row>
    <row r="63" spans="1:25" ht="17.45" customHeight="1">
      <c r="A63" s="5" t="s">
        <v>369</v>
      </c>
      <c r="C63" s="396"/>
      <c r="D63" s="438"/>
      <c r="E63" s="438"/>
      <c r="F63" s="438"/>
    </row>
    <row r="64" spans="1:25">
      <c r="A64" s="326">
        <v>2</v>
      </c>
      <c r="C64" s="396" t="s">
        <v>15</v>
      </c>
    </row>
    <row r="65" spans="3:25">
      <c r="C65" s="398">
        <v>19</v>
      </c>
      <c r="D65" s="298" t="s">
        <v>359</v>
      </c>
      <c r="E65" s="298"/>
      <c r="F65" s="298"/>
      <c r="G65" s="298"/>
      <c r="H65" s="298" t="s">
        <v>360</v>
      </c>
      <c r="I65" s="298"/>
      <c r="J65" s="298"/>
      <c r="K65" s="298"/>
      <c r="L65" s="298"/>
      <c r="M65" s="298"/>
      <c r="N65" s="298"/>
      <c r="O65" s="298"/>
      <c r="P65" s="298"/>
      <c r="Q65" s="298"/>
      <c r="R65" s="298"/>
      <c r="S65" s="298"/>
      <c r="T65" s="298"/>
    </row>
    <row r="66" spans="3:25" ht="37.5" customHeight="1">
      <c r="C66" s="1185" t="s">
        <v>58</v>
      </c>
      <c r="D66" s="1181" t="s">
        <v>5</v>
      </c>
      <c r="E66" s="1183">
        <v>1</v>
      </c>
      <c r="F66" s="474" t="s">
        <v>245</v>
      </c>
      <c r="G66" s="298"/>
      <c r="H66" s="375" t="s">
        <v>1523</v>
      </c>
      <c r="I66" s="475" t="s">
        <v>0</v>
      </c>
      <c r="J66" s="476" t="str">
        <f t="shared" ref="J66:W66" si="9">J14</f>
        <v>前部</v>
      </c>
      <c r="K66" s="477" t="str">
        <f t="shared" si="9"/>
        <v>前部左角</v>
      </c>
      <c r="L66" s="477" t="str">
        <f t="shared" si="9"/>
        <v>前部右角</v>
      </c>
      <c r="M66" s="477" t="str">
        <f t="shared" si="9"/>
        <v>後部左角</v>
      </c>
      <c r="N66" s="477" t="str">
        <f t="shared" si="9"/>
        <v>後部</v>
      </c>
      <c r="O66" s="477" t="str">
        <f t="shared" si="9"/>
        <v>後部右角</v>
      </c>
      <c r="P66" s="477" t="str">
        <f t="shared" si="9"/>
        <v>左側面前</v>
      </c>
      <c r="Q66" s="477" t="str">
        <f t="shared" si="9"/>
        <v>左側面</v>
      </c>
      <c r="R66" s="477" t="str">
        <f t="shared" si="9"/>
        <v>左側面後</v>
      </c>
      <c r="S66" s="477" t="str">
        <f t="shared" si="9"/>
        <v>右側面前</v>
      </c>
      <c r="T66" s="477" t="str">
        <f t="shared" si="9"/>
        <v>右側面</v>
      </c>
      <c r="U66" s="477" t="str">
        <f t="shared" si="9"/>
        <v>右側面後</v>
      </c>
      <c r="V66" s="477" t="str">
        <f t="shared" si="9"/>
        <v>上部箱中央</v>
      </c>
      <c r="W66" s="477" t="str">
        <f t="shared" si="9"/>
        <v>下部</v>
      </c>
      <c r="X66" s="477" t="str">
        <f t="shared" ref="X66:Y66" si="10">X14</f>
        <v>その他</v>
      </c>
      <c r="Y66" s="478" t="str">
        <f t="shared" si="10"/>
        <v>不明</v>
      </c>
    </row>
    <row r="67" spans="3:25" ht="19.5" customHeight="1">
      <c r="C67" s="1186"/>
      <c r="D67" s="1182"/>
      <c r="E67" s="1184"/>
      <c r="F67" s="481" t="s">
        <v>356</v>
      </c>
      <c r="G67" s="298"/>
      <c r="H67" s="482" t="s">
        <v>6</v>
      </c>
      <c r="I67" s="482">
        <f>SUM(J67:Y67)</f>
        <v>31</v>
      </c>
      <c r="J67" s="484">
        <f>SUMPRODUCT((事故データ!$O$4:$O$364=$C$65)*(事故データ!$AT$4:$AT$364=J$14)*(事故データ!$V$4:$V$364&gt;=1))</f>
        <v>3</v>
      </c>
      <c r="K67" s="485">
        <f>SUMPRODUCT((事故データ!$O$4:$O$364=$C$65)*(事故データ!$AT$4:$AT$364=K$14)*(事故データ!$V$4:$V$364&gt;=1))</f>
        <v>0</v>
      </c>
      <c r="L67" s="485">
        <f>SUMPRODUCT((事故データ!$O$4:$O$364=$C$65)*(事故データ!$AT$4:$AT$364=L$14)*(事故データ!$V$4:$V$364&gt;=1))</f>
        <v>2</v>
      </c>
      <c r="M67" s="485">
        <f>SUMPRODUCT((事故データ!$O$4:$O$364=$C$65)*(事故データ!$AT$4:$AT$364=M$14)*(事故データ!$V$4:$V$364&gt;=1))</f>
        <v>4</v>
      </c>
      <c r="N67" s="485">
        <f>SUMPRODUCT((事故データ!$O$4:$O$364=$C$65)*(事故データ!$AT$4:$AT$364=N$14)*(事故データ!$V$4:$V$364&gt;=1))</f>
        <v>2</v>
      </c>
      <c r="O67" s="485">
        <f>SUMPRODUCT((事故データ!$O$4:$O$364=$C$65)*(事故データ!$AT$4:$AT$364=O$14)*(事故データ!$V$4:$V$364&gt;=1))</f>
        <v>7</v>
      </c>
      <c r="P67" s="485">
        <f>SUMPRODUCT((事故データ!$O$4:$O$364=$C$65)*(事故データ!$AT$4:$AT$364=P$14)*(事故データ!$V$4:$V$364&gt;=1))</f>
        <v>1</v>
      </c>
      <c r="Q67" s="485">
        <f>SUMPRODUCT((事故データ!$O$4:$O$364=$C$65)*(事故データ!$AT$4:$AT$364=Q$14)*(事故データ!$V$4:$V$364&gt;=1))</f>
        <v>5</v>
      </c>
      <c r="R67" s="485">
        <f>SUMPRODUCT((事故データ!$O$4:$O$364=$C$65)*(事故データ!$AT$4:$AT$364=R$14)*(事故データ!$V$4:$V$364&gt;=1))</f>
        <v>6</v>
      </c>
      <c r="S67" s="485">
        <f>SUMPRODUCT((事故データ!$O$4:$O$364=$C$65)*(事故データ!$AT$4:$AT$364=S$14)*(事故データ!$V$4:$V$364&gt;=1))</f>
        <v>1</v>
      </c>
      <c r="T67" s="485">
        <f>SUMPRODUCT((事故データ!$O$4:$O$364=$C$65)*(事故データ!$AT$4:$AT$364=T$14)*(事故データ!$V$4:$V$364&gt;=1))</f>
        <v>0</v>
      </c>
      <c r="U67" s="485">
        <f>SUMPRODUCT((事故データ!$O$4:$O$364=$C$65)*(事故データ!$AT$4:$AT$364=U$14)*(事故データ!$V$4:$V$364&gt;=1))</f>
        <v>0</v>
      </c>
      <c r="V67" s="485">
        <f>SUMPRODUCT((事故データ!$O$4:$O$364=$C$65)*(事故データ!$AT$4:$AT$364=V$14)*(事故データ!$V$4:$V$364&gt;=1))</f>
        <v>0</v>
      </c>
      <c r="W67" s="485">
        <f>SUMPRODUCT((事故データ!$O$4:$O$364=$C$65)*(事故データ!$AT$4:$AT$364=W$14)*(事故データ!$V$4:$V$364&gt;=1))</f>
        <v>0</v>
      </c>
      <c r="X67" s="485">
        <f>SUMPRODUCT((事故データ!$O$4:$O$364=$C$65)*(事故データ!$AT$4:$AT$364=X$14)*(事故データ!$V$4:$V$364&gt;=1))</f>
        <v>0</v>
      </c>
      <c r="Y67" s="486">
        <f>SUMPRODUCT((事故データ!$O$4:$O$364=$C$65)*(事故データ!$AT$4:$AT$364=Y$14)*(事故データ!$V$4:$V$364&gt;=1))</f>
        <v>0</v>
      </c>
    </row>
    <row r="68" spans="3:25">
      <c r="C68" s="1187"/>
      <c r="D68" s="338">
        <f>SUM(D69:D112)</f>
        <v>31</v>
      </c>
      <c r="E68" s="338">
        <f t="shared" ref="E68:F68" si="11">SUM(E69:E112)</f>
        <v>31</v>
      </c>
      <c r="F68" s="387">
        <f t="shared" si="11"/>
        <v>5</v>
      </c>
      <c r="G68" s="298"/>
      <c r="H68" s="487" t="s">
        <v>319</v>
      </c>
      <c r="I68" s="488">
        <f>SUM(I69:I112)</f>
        <v>31</v>
      </c>
      <c r="J68" s="389">
        <f t="shared" ref="J68:Y68" si="12">SUM(J69:J112)</f>
        <v>3</v>
      </c>
      <c r="K68" s="390">
        <f t="shared" si="12"/>
        <v>0</v>
      </c>
      <c r="L68" s="390">
        <f t="shared" si="12"/>
        <v>2</v>
      </c>
      <c r="M68" s="390">
        <f t="shared" si="12"/>
        <v>4</v>
      </c>
      <c r="N68" s="390">
        <f t="shared" si="12"/>
        <v>2</v>
      </c>
      <c r="O68" s="390">
        <f t="shared" si="12"/>
        <v>7</v>
      </c>
      <c r="P68" s="390">
        <f t="shared" si="12"/>
        <v>1</v>
      </c>
      <c r="Q68" s="390">
        <f t="shared" si="12"/>
        <v>5</v>
      </c>
      <c r="R68" s="390">
        <f t="shared" si="12"/>
        <v>6</v>
      </c>
      <c r="S68" s="390">
        <f t="shared" si="12"/>
        <v>1</v>
      </c>
      <c r="T68" s="390">
        <f t="shared" si="12"/>
        <v>0</v>
      </c>
      <c r="U68" s="390">
        <f t="shared" si="12"/>
        <v>0</v>
      </c>
      <c r="V68" s="390">
        <f t="shared" si="12"/>
        <v>0</v>
      </c>
      <c r="W68" s="390">
        <f t="shared" si="12"/>
        <v>0</v>
      </c>
      <c r="X68" s="390">
        <f t="shared" si="12"/>
        <v>0</v>
      </c>
      <c r="Y68" s="392">
        <f t="shared" si="12"/>
        <v>0</v>
      </c>
    </row>
    <row r="69" spans="3:25">
      <c r="C69" s="343" t="str">
        <f>H69</f>
        <v>直進</v>
      </c>
      <c r="D69" s="411">
        <f>SUMPRODUCT((事故データ!$O$4:$O$364=$C$65)*(事故データ!$AQ$4:$AQ$364=$H69))</f>
        <v>2</v>
      </c>
      <c r="E69" s="411">
        <f>SUMPRODUCT((事故データ!$O$4:$O$364=$C$65)*(事故データ!$AQ$4:$AQ$364=$C69)*(事故データ!$V$4:$V$364=1))</f>
        <v>2</v>
      </c>
      <c r="F69" s="492">
        <f>SUMPRODUCT((事故データ!$O$4:$O$364=$C$65)*(事故データ!$AQ$4:$AQ$364=$C69)*(事故データ!$V$4:$V$364=1)*(事故データ!$T$4:$T$364="人身"))</f>
        <v>0</v>
      </c>
      <c r="G69" s="306"/>
      <c r="H69" s="412" t="str">
        <f t="shared" ref="H69:H112" si="13">H17</f>
        <v>直進</v>
      </c>
      <c r="I69" s="413">
        <f>SUM(J69:Y69)</f>
        <v>2</v>
      </c>
      <c r="J69" s="348">
        <f>SUMPRODUCT((事故データ!$O$4:$O$364=$C$65)*(事故データ!$AQ$4:$AQ$364=$H69)*(事故データ!$AT$4:$AT$364=J$66)*(事故データ!$V$4:$V$364=1))</f>
        <v>1</v>
      </c>
      <c r="K69" s="349">
        <f>SUMPRODUCT((事故データ!$O$4:$O$364=$C$65)*(事故データ!$AQ$4:$AQ$364=$H69)*(事故データ!$AT$4:$AT$364=K$66)*(事故データ!$V$4:$V$364=1))</f>
        <v>0</v>
      </c>
      <c r="L69" s="349">
        <f>SUMPRODUCT((事故データ!$O$4:$O$364=$C$65)*(事故データ!$AQ$4:$AQ$364=$H69)*(事故データ!$AT$4:$AT$364=L$66)*(事故データ!$V$4:$V$364=1))</f>
        <v>0</v>
      </c>
      <c r="M69" s="349">
        <f>SUMPRODUCT((事故データ!$O$4:$O$364=$C$65)*(事故データ!$AQ$4:$AQ$364=$H69)*(事故データ!$AT$4:$AT$364=M$66)*(事故データ!$V$4:$V$364=1))</f>
        <v>0</v>
      </c>
      <c r="N69" s="349">
        <f>SUMPRODUCT((事故データ!$O$4:$O$364=$C$65)*(事故データ!$AQ$4:$AQ$364=$H69)*(事故データ!$AT$4:$AT$364=N$66)*(事故データ!$V$4:$V$364=1))</f>
        <v>0</v>
      </c>
      <c r="O69" s="349">
        <f>SUMPRODUCT((事故データ!$O$4:$O$364=$C$65)*(事故データ!$AQ$4:$AQ$364=$H69)*(事故データ!$AT$4:$AT$364=O$66)*(事故データ!$V$4:$V$364=1))</f>
        <v>0</v>
      </c>
      <c r="P69" s="349">
        <f>SUMPRODUCT((事故データ!$O$4:$O$364=$C$65)*(事故データ!$AQ$4:$AQ$364=$H69)*(事故データ!$AT$4:$AT$364=P$66)*(事故データ!$V$4:$V$364=1))</f>
        <v>0</v>
      </c>
      <c r="Q69" s="349">
        <f>SUMPRODUCT((事故データ!$O$4:$O$364=$C$65)*(事故データ!$AQ$4:$AQ$364=$H69)*(事故データ!$AT$4:$AT$364=Q$66)*(事故データ!$V$4:$V$364=1))</f>
        <v>0</v>
      </c>
      <c r="R69" s="349">
        <f>SUMPRODUCT((事故データ!$O$4:$O$364=$C$65)*(事故データ!$AQ$4:$AQ$364=$H69)*(事故データ!$AT$4:$AT$364=R$66)*(事故データ!$V$4:$V$364=1))</f>
        <v>1</v>
      </c>
      <c r="S69" s="349">
        <f>SUMPRODUCT((事故データ!$O$4:$O$364=$C$65)*(事故データ!$AQ$4:$AQ$364=$H69)*(事故データ!$AT$4:$AT$364=S$66)*(事故データ!$V$4:$V$364=1))</f>
        <v>0</v>
      </c>
      <c r="T69" s="349">
        <f>SUMPRODUCT((事故データ!$O$4:$O$364=$C$65)*(事故データ!$AQ$4:$AQ$364=$H69)*(事故データ!$AT$4:$AT$364=T$66)*(事故データ!$V$4:$V$364=1))</f>
        <v>0</v>
      </c>
      <c r="U69" s="349">
        <f>SUMPRODUCT((事故データ!$O$4:$O$364=$C$65)*(事故データ!$AQ$4:$AQ$364=$H69)*(事故データ!$AT$4:$AT$364=U$66)*(事故データ!$V$4:$V$364=1))</f>
        <v>0</v>
      </c>
      <c r="V69" s="349">
        <f>SUMPRODUCT((事故データ!$O$4:$O$364=$C$65)*(事故データ!$AQ$4:$AQ$364=$H69)*(事故データ!$AT$4:$AT$364=V$66)*(事故データ!$V$4:$V$364=1))</f>
        <v>0</v>
      </c>
      <c r="W69" s="349">
        <f>SUMPRODUCT((事故データ!$O$4:$O$364=$C$65)*(事故データ!$AQ$4:$AQ$364=$H69)*(事故データ!$AT$4:$AT$364=W$66)*(事故データ!$V$4:$V$364=1))</f>
        <v>0</v>
      </c>
      <c r="X69" s="349">
        <f>SUMPRODUCT((事故データ!$O$4:$O$364=$C$65)*(事故データ!$AQ$4:$AQ$364=$H69)*(事故データ!$AT$4:$AT$364=X$66)*(事故データ!$V$4:$V$364=1))</f>
        <v>0</v>
      </c>
      <c r="Y69" s="441">
        <f>SUMPRODUCT((事故データ!$O$4:$O$364=$C$65)*(事故データ!$AQ$4:$AQ$364=$H69)*(事故データ!$AT$4:$AT$364=Y$66)*(事故データ!$V$4:$V$364=1))</f>
        <v>0</v>
      </c>
    </row>
    <row r="70" spans="3:25">
      <c r="C70" s="352" t="str">
        <f>H70</f>
        <v>右折</v>
      </c>
      <c r="D70" s="422">
        <f>SUMPRODUCT((事故データ!$O$4:$O$364=$C$65)*(事故データ!$AQ$4:$AQ$364=$H70))</f>
        <v>0</v>
      </c>
      <c r="E70" s="422">
        <f>SUMPRODUCT((事故データ!$O$4:$O$364=$C$65)*(事故データ!$AQ$4:$AQ$364=$C70)*(事故データ!$V$4:$V$364=1))</f>
        <v>0</v>
      </c>
      <c r="F70" s="496">
        <f>SUMPRODUCT((事故データ!$O$4:$O$364=$C$65)*(事故データ!$AQ$4:$AQ$364=$C70)*(事故データ!$V$4:$V$364=1)*(事故データ!$T$4:$T$364="人身"))</f>
        <v>0</v>
      </c>
      <c r="G70" s="306"/>
      <c r="H70" s="355" t="str">
        <f t="shared" si="13"/>
        <v>右折</v>
      </c>
      <c r="I70" s="356">
        <f t="shared" ref="I70:I108" si="14">SUM(J70:Y70)</f>
        <v>0</v>
      </c>
      <c r="J70" s="357">
        <f>SUMPRODUCT((事故データ!$O$4:$O$364=$C$65)*(事故データ!$AQ$4:$AQ$364=$H70)*(事故データ!$AT$4:$AT$364=J$66)*(事故データ!$V$4:$V$364=1))</f>
        <v>0</v>
      </c>
      <c r="K70" s="358">
        <f>SUMPRODUCT((事故データ!$O$4:$O$364=$C$65)*(事故データ!$AQ$4:$AQ$364=$H70)*(事故データ!$AT$4:$AT$364=K$66)*(事故データ!$V$4:$V$364=1))</f>
        <v>0</v>
      </c>
      <c r="L70" s="358">
        <f>SUMPRODUCT((事故データ!$O$4:$O$364=$C$65)*(事故データ!$AQ$4:$AQ$364=$H70)*(事故データ!$AT$4:$AT$364=L$66)*(事故データ!$V$4:$V$364=1))</f>
        <v>0</v>
      </c>
      <c r="M70" s="358">
        <f>SUMPRODUCT((事故データ!$O$4:$O$364=$C$65)*(事故データ!$AQ$4:$AQ$364=$H70)*(事故データ!$AT$4:$AT$364=M$66)*(事故データ!$V$4:$V$364=1))</f>
        <v>0</v>
      </c>
      <c r="N70" s="358">
        <f>SUMPRODUCT((事故データ!$O$4:$O$364=$C$65)*(事故データ!$AQ$4:$AQ$364=$H70)*(事故データ!$AT$4:$AT$364=N$66)*(事故データ!$V$4:$V$364=1))</f>
        <v>0</v>
      </c>
      <c r="O70" s="358">
        <f>SUMPRODUCT((事故データ!$O$4:$O$364=$C$65)*(事故データ!$AQ$4:$AQ$364=$H70)*(事故データ!$AT$4:$AT$364=O$66)*(事故データ!$V$4:$V$364=1))</f>
        <v>0</v>
      </c>
      <c r="P70" s="358">
        <f>SUMPRODUCT((事故データ!$O$4:$O$364=$C$65)*(事故データ!$AQ$4:$AQ$364=$H70)*(事故データ!$AT$4:$AT$364=P$66)*(事故データ!$V$4:$V$364=1))</f>
        <v>0</v>
      </c>
      <c r="Q70" s="358">
        <f>SUMPRODUCT((事故データ!$O$4:$O$364=$C$65)*(事故データ!$AQ$4:$AQ$364=$H70)*(事故データ!$AT$4:$AT$364=Q$66)*(事故データ!$V$4:$V$364=1))</f>
        <v>0</v>
      </c>
      <c r="R70" s="358">
        <f>SUMPRODUCT((事故データ!$O$4:$O$364=$C$65)*(事故データ!$AQ$4:$AQ$364=$H70)*(事故データ!$AT$4:$AT$364=R$66)*(事故データ!$V$4:$V$364=1))</f>
        <v>0</v>
      </c>
      <c r="S70" s="358">
        <f>SUMPRODUCT((事故データ!$O$4:$O$364=$C$65)*(事故データ!$AQ$4:$AQ$364=$H70)*(事故データ!$AT$4:$AT$364=S$66)*(事故データ!$V$4:$V$364=1))</f>
        <v>0</v>
      </c>
      <c r="T70" s="358">
        <f>SUMPRODUCT((事故データ!$O$4:$O$364=$C$65)*(事故データ!$AQ$4:$AQ$364=$H70)*(事故データ!$AT$4:$AT$364=T$66)*(事故データ!$V$4:$V$364=1))</f>
        <v>0</v>
      </c>
      <c r="U70" s="358">
        <f>SUMPRODUCT((事故データ!$O$4:$O$364=$C$65)*(事故データ!$AQ$4:$AQ$364=$H70)*(事故データ!$AT$4:$AT$364=U$66)*(事故データ!$V$4:$V$364=1))</f>
        <v>0</v>
      </c>
      <c r="V70" s="358">
        <f>SUMPRODUCT((事故データ!$O$4:$O$364=$C$65)*(事故データ!$AQ$4:$AQ$364=$H70)*(事故データ!$AT$4:$AT$364=V$66)*(事故データ!$V$4:$V$364=1))</f>
        <v>0</v>
      </c>
      <c r="W70" s="358">
        <f>SUMPRODUCT((事故データ!$O$4:$O$364=$C$65)*(事故データ!$AQ$4:$AQ$364=$H70)*(事故データ!$AT$4:$AT$364=W$66)*(事故データ!$V$4:$V$364=1))</f>
        <v>0</v>
      </c>
      <c r="X70" s="358">
        <f>SUMPRODUCT((事故データ!$O$4:$O$364=$C$65)*(事故データ!$AQ$4:$AQ$364=$H70)*(事故データ!$AT$4:$AT$364=X$66)*(事故データ!$V$4:$V$364=1))</f>
        <v>0</v>
      </c>
      <c r="Y70" s="442">
        <f>SUMPRODUCT((事故データ!$O$4:$O$364=$C$65)*(事故データ!$AQ$4:$AQ$364=$H70)*(事故データ!$AT$4:$AT$364=Y$66)*(事故データ!$V$4:$V$364=1))</f>
        <v>0</v>
      </c>
    </row>
    <row r="71" spans="3:25">
      <c r="C71" s="352" t="str">
        <f t="shared" ref="C71:C109" si="15">H71</f>
        <v>左折</v>
      </c>
      <c r="D71" s="422">
        <f>SUMPRODUCT((事故データ!$O$4:$O$364=$C$65)*(事故データ!$AQ$4:$AQ$364=$H71))</f>
        <v>3</v>
      </c>
      <c r="E71" s="422">
        <f>SUMPRODUCT((事故データ!$O$4:$O$364=$C$65)*(事故データ!$AQ$4:$AQ$364=$C71)*(事故データ!$V$4:$V$364=1))</f>
        <v>3</v>
      </c>
      <c r="F71" s="496">
        <f>SUMPRODUCT((事故データ!$O$4:$O$364=$C$65)*(事故データ!$AQ$4:$AQ$364=$C71)*(事故データ!$V$4:$V$364=1)*(事故データ!$T$4:$T$364="人身"))</f>
        <v>1</v>
      </c>
      <c r="G71" s="306"/>
      <c r="H71" s="355" t="str">
        <f t="shared" si="13"/>
        <v>左折</v>
      </c>
      <c r="I71" s="356">
        <f t="shared" si="14"/>
        <v>3</v>
      </c>
      <c r="J71" s="357">
        <f>SUMPRODUCT((事故データ!$O$4:$O$364=$C$65)*(事故データ!$AQ$4:$AQ$364=$H71)*(事故データ!$AT$4:$AT$364=J$66)*(事故データ!$V$4:$V$364=1))</f>
        <v>0</v>
      </c>
      <c r="K71" s="358">
        <f>SUMPRODUCT((事故データ!$O$4:$O$364=$C$65)*(事故データ!$AQ$4:$AQ$364=$H71)*(事故データ!$AT$4:$AT$364=K$66)*(事故データ!$V$4:$V$364=1))</f>
        <v>0</v>
      </c>
      <c r="L71" s="358">
        <f>SUMPRODUCT((事故データ!$O$4:$O$364=$C$65)*(事故データ!$AQ$4:$AQ$364=$H71)*(事故データ!$AT$4:$AT$364=L$66)*(事故データ!$V$4:$V$364=1))</f>
        <v>0</v>
      </c>
      <c r="M71" s="358">
        <f>SUMPRODUCT((事故データ!$O$4:$O$364=$C$65)*(事故データ!$AQ$4:$AQ$364=$H71)*(事故データ!$AT$4:$AT$364=M$66)*(事故データ!$V$4:$V$364=1))</f>
        <v>0</v>
      </c>
      <c r="N71" s="358">
        <f>SUMPRODUCT((事故データ!$O$4:$O$364=$C$65)*(事故データ!$AQ$4:$AQ$364=$H71)*(事故データ!$AT$4:$AT$364=N$66)*(事故データ!$V$4:$V$364=1))</f>
        <v>0</v>
      </c>
      <c r="O71" s="358">
        <f>SUMPRODUCT((事故データ!$O$4:$O$364=$C$65)*(事故データ!$AQ$4:$AQ$364=$H71)*(事故データ!$AT$4:$AT$364=O$66)*(事故データ!$V$4:$V$364=1))</f>
        <v>0</v>
      </c>
      <c r="P71" s="358">
        <f>SUMPRODUCT((事故データ!$O$4:$O$364=$C$65)*(事故データ!$AQ$4:$AQ$364=$H71)*(事故データ!$AT$4:$AT$364=P$66)*(事故データ!$V$4:$V$364=1))</f>
        <v>0</v>
      </c>
      <c r="Q71" s="358">
        <f>SUMPRODUCT((事故データ!$O$4:$O$364=$C$65)*(事故データ!$AQ$4:$AQ$364=$H71)*(事故データ!$AT$4:$AT$364=Q$66)*(事故データ!$V$4:$V$364=1))</f>
        <v>3</v>
      </c>
      <c r="R71" s="358">
        <f>SUMPRODUCT((事故データ!$O$4:$O$364=$C$65)*(事故データ!$AQ$4:$AQ$364=$H71)*(事故データ!$AT$4:$AT$364=R$66)*(事故データ!$V$4:$V$364=1))</f>
        <v>0</v>
      </c>
      <c r="S71" s="358">
        <f>SUMPRODUCT((事故データ!$O$4:$O$364=$C$65)*(事故データ!$AQ$4:$AQ$364=$H71)*(事故データ!$AT$4:$AT$364=S$66)*(事故データ!$V$4:$V$364=1))</f>
        <v>0</v>
      </c>
      <c r="T71" s="358">
        <f>SUMPRODUCT((事故データ!$O$4:$O$364=$C$65)*(事故データ!$AQ$4:$AQ$364=$H71)*(事故データ!$AT$4:$AT$364=T$66)*(事故データ!$V$4:$V$364=1))</f>
        <v>0</v>
      </c>
      <c r="U71" s="358">
        <f>SUMPRODUCT((事故データ!$O$4:$O$364=$C$65)*(事故データ!$AQ$4:$AQ$364=$H71)*(事故データ!$AT$4:$AT$364=U$66)*(事故データ!$V$4:$V$364=1))</f>
        <v>0</v>
      </c>
      <c r="V71" s="358">
        <f>SUMPRODUCT((事故データ!$O$4:$O$364=$C$65)*(事故データ!$AQ$4:$AQ$364=$H71)*(事故データ!$AT$4:$AT$364=V$66)*(事故データ!$V$4:$V$364=1))</f>
        <v>0</v>
      </c>
      <c r="W71" s="358">
        <f>SUMPRODUCT((事故データ!$O$4:$O$364=$C$65)*(事故データ!$AQ$4:$AQ$364=$H71)*(事故データ!$AT$4:$AT$364=W$66)*(事故データ!$V$4:$V$364=1))</f>
        <v>0</v>
      </c>
      <c r="X71" s="358">
        <f>SUMPRODUCT((事故データ!$O$4:$O$364=$C$65)*(事故データ!$AQ$4:$AQ$364=$H71)*(事故データ!$AT$4:$AT$364=X$66)*(事故データ!$V$4:$V$364=1))</f>
        <v>0</v>
      </c>
      <c r="Y71" s="442">
        <f>SUMPRODUCT((事故データ!$O$4:$O$364=$C$65)*(事故データ!$AQ$4:$AQ$364=$H71)*(事故データ!$AT$4:$AT$364=Y$66)*(事故データ!$V$4:$V$364=1))</f>
        <v>0</v>
      </c>
    </row>
    <row r="72" spans="3:25">
      <c r="C72" s="352" t="str">
        <f t="shared" si="15"/>
        <v>左折大回り</v>
      </c>
      <c r="D72" s="422">
        <f>SUMPRODUCT((事故データ!$O$4:$O$364=$C$65)*(事故データ!$AQ$4:$AQ$364=$H72))</f>
        <v>0</v>
      </c>
      <c r="E72" s="422">
        <f>SUMPRODUCT((事故データ!$O$4:$O$364=$C$65)*(事故データ!$AQ$4:$AQ$364=$C72)*(事故データ!$V$4:$V$364=1))</f>
        <v>0</v>
      </c>
      <c r="F72" s="496">
        <f>SUMPRODUCT((事故データ!$O$4:$O$364=$C$65)*(事故データ!$AQ$4:$AQ$364=$C72)*(事故データ!$V$4:$V$364=1)*(事故データ!$T$4:$T$364="人身"))</f>
        <v>0</v>
      </c>
      <c r="G72" s="306"/>
      <c r="H72" s="355" t="str">
        <f t="shared" si="13"/>
        <v>左折大回り</v>
      </c>
      <c r="I72" s="356">
        <f t="shared" si="14"/>
        <v>0</v>
      </c>
      <c r="J72" s="357">
        <f>SUMPRODUCT((事故データ!$O$4:$O$364=$C$65)*(事故データ!$AQ$4:$AQ$364=$H72)*(事故データ!$AT$4:$AT$364=J$66)*(事故データ!$V$4:$V$364=1))</f>
        <v>0</v>
      </c>
      <c r="K72" s="358">
        <f>SUMPRODUCT((事故データ!$O$4:$O$364=$C$65)*(事故データ!$AQ$4:$AQ$364=$H72)*(事故データ!$AT$4:$AT$364=K$66)*(事故データ!$V$4:$V$364=1))</f>
        <v>0</v>
      </c>
      <c r="L72" s="358">
        <f>SUMPRODUCT((事故データ!$O$4:$O$364=$C$65)*(事故データ!$AQ$4:$AQ$364=$H72)*(事故データ!$AT$4:$AT$364=L$66)*(事故データ!$V$4:$V$364=1))</f>
        <v>0</v>
      </c>
      <c r="M72" s="358">
        <f>SUMPRODUCT((事故データ!$O$4:$O$364=$C$65)*(事故データ!$AQ$4:$AQ$364=$H72)*(事故データ!$AT$4:$AT$364=M$66)*(事故データ!$V$4:$V$364=1))</f>
        <v>0</v>
      </c>
      <c r="N72" s="358">
        <f>SUMPRODUCT((事故データ!$O$4:$O$364=$C$65)*(事故データ!$AQ$4:$AQ$364=$H72)*(事故データ!$AT$4:$AT$364=N$66)*(事故データ!$V$4:$V$364=1))</f>
        <v>0</v>
      </c>
      <c r="O72" s="358">
        <f>SUMPRODUCT((事故データ!$O$4:$O$364=$C$65)*(事故データ!$AQ$4:$AQ$364=$H72)*(事故データ!$AT$4:$AT$364=O$66)*(事故データ!$V$4:$V$364=1))</f>
        <v>0</v>
      </c>
      <c r="P72" s="358">
        <f>SUMPRODUCT((事故データ!$O$4:$O$364=$C$65)*(事故データ!$AQ$4:$AQ$364=$H72)*(事故データ!$AT$4:$AT$364=P$66)*(事故データ!$V$4:$V$364=1))</f>
        <v>0</v>
      </c>
      <c r="Q72" s="358">
        <f>SUMPRODUCT((事故データ!$O$4:$O$364=$C$65)*(事故データ!$AQ$4:$AQ$364=$H72)*(事故データ!$AT$4:$AT$364=Q$66)*(事故データ!$V$4:$V$364=1))</f>
        <v>0</v>
      </c>
      <c r="R72" s="358">
        <f>SUMPRODUCT((事故データ!$O$4:$O$364=$C$65)*(事故データ!$AQ$4:$AQ$364=$H72)*(事故データ!$AT$4:$AT$364=R$66)*(事故データ!$V$4:$V$364=1))</f>
        <v>0</v>
      </c>
      <c r="S72" s="358">
        <f>SUMPRODUCT((事故データ!$O$4:$O$364=$C$65)*(事故データ!$AQ$4:$AQ$364=$H72)*(事故データ!$AT$4:$AT$364=S$66)*(事故データ!$V$4:$V$364=1))</f>
        <v>0</v>
      </c>
      <c r="T72" s="358">
        <f>SUMPRODUCT((事故データ!$O$4:$O$364=$C$65)*(事故データ!$AQ$4:$AQ$364=$H72)*(事故データ!$AT$4:$AT$364=T$66)*(事故データ!$V$4:$V$364=1))</f>
        <v>0</v>
      </c>
      <c r="U72" s="358">
        <f>SUMPRODUCT((事故データ!$O$4:$O$364=$C$65)*(事故データ!$AQ$4:$AQ$364=$H72)*(事故データ!$AT$4:$AT$364=U$66)*(事故データ!$V$4:$V$364=1))</f>
        <v>0</v>
      </c>
      <c r="V72" s="358">
        <f>SUMPRODUCT((事故データ!$O$4:$O$364=$C$65)*(事故データ!$AQ$4:$AQ$364=$H72)*(事故データ!$AT$4:$AT$364=V$66)*(事故データ!$V$4:$V$364=1))</f>
        <v>0</v>
      </c>
      <c r="W72" s="358">
        <f>SUMPRODUCT((事故データ!$O$4:$O$364=$C$65)*(事故データ!$AQ$4:$AQ$364=$H72)*(事故データ!$AT$4:$AT$364=W$66)*(事故データ!$V$4:$V$364=1))</f>
        <v>0</v>
      </c>
      <c r="X72" s="358">
        <f>SUMPRODUCT((事故データ!$O$4:$O$364=$C$65)*(事故データ!$AQ$4:$AQ$364=$H72)*(事故データ!$AT$4:$AT$364=X$66)*(事故データ!$V$4:$V$364=1))</f>
        <v>0</v>
      </c>
      <c r="Y72" s="442">
        <f>SUMPRODUCT((事故データ!$O$4:$O$364=$C$65)*(事故データ!$AQ$4:$AQ$364=$H72)*(事故データ!$AT$4:$AT$364=Y$66)*(事故データ!$V$4:$V$364=1))</f>
        <v>0</v>
      </c>
    </row>
    <row r="73" spans="3:25">
      <c r="C73" s="352" t="str">
        <f t="shared" si="15"/>
        <v>施設・駐車場に入 右折</v>
      </c>
      <c r="D73" s="422">
        <f>SUMPRODUCT((事故データ!$O$4:$O$364=$C$65)*(事故データ!$AQ$4:$AQ$364=$H73))</f>
        <v>0</v>
      </c>
      <c r="E73" s="422">
        <f>SUMPRODUCT((事故データ!$O$4:$O$364=$C$65)*(事故データ!$AQ$4:$AQ$364=$C73)*(事故データ!$V$4:$V$364=1))</f>
        <v>0</v>
      </c>
      <c r="F73" s="496">
        <f>SUMPRODUCT((事故データ!$O$4:$O$364=$C$65)*(事故データ!$AQ$4:$AQ$364=$C73)*(事故データ!$V$4:$V$364=1)*(事故データ!$T$4:$T$364="人身"))</f>
        <v>0</v>
      </c>
      <c r="G73" s="306"/>
      <c r="H73" s="355" t="str">
        <f t="shared" si="13"/>
        <v>施設・駐車場に入 右折</v>
      </c>
      <c r="I73" s="356">
        <f t="shared" si="14"/>
        <v>0</v>
      </c>
      <c r="J73" s="357">
        <f>SUMPRODUCT((事故データ!$O$4:$O$364=$C$65)*(事故データ!$AQ$4:$AQ$364=$H73)*(事故データ!$AT$4:$AT$364=J$66)*(事故データ!$V$4:$V$364=1))</f>
        <v>0</v>
      </c>
      <c r="K73" s="358">
        <f>SUMPRODUCT((事故データ!$O$4:$O$364=$C$65)*(事故データ!$AQ$4:$AQ$364=$H73)*(事故データ!$AT$4:$AT$364=K$66)*(事故データ!$V$4:$V$364=1))</f>
        <v>0</v>
      </c>
      <c r="L73" s="358">
        <f>SUMPRODUCT((事故データ!$O$4:$O$364=$C$65)*(事故データ!$AQ$4:$AQ$364=$H73)*(事故データ!$AT$4:$AT$364=L$66)*(事故データ!$V$4:$V$364=1))</f>
        <v>0</v>
      </c>
      <c r="M73" s="358">
        <f>SUMPRODUCT((事故データ!$O$4:$O$364=$C$65)*(事故データ!$AQ$4:$AQ$364=$H73)*(事故データ!$AT$4:$AT$364=M$66)*(事故データ!$V$4:$V$364=1))</f>
        <v>0</v>
      </c>
      <c r="N73" s="358">
        <f>SUMPRODUCT((事故データ!$O$4:$O$364=$C$65)*(事故データ!$AQ$4:$AQ$364=$H73)*(事故データ!$AT$4:$AT$364=N$66)*(事故データ!$V$4:$V$364=1))</f>
        <v>0</v>
      </c>
      <c r="O73" s="358">
        <f>SUMPRODUCT((事故データ!$O$4:$O$364=$C$65)*(事故データ!$AQ$4:$AQ$364=$H73)*(事故データ!$AT$4:$AT$364=O$66)*(事故データ!$V$4:$V$364=1))</f>
        <v>0</v>
      </c>
      <c r="P73" s="358">
        <f>SUMPRODUCT((事故データ!$O$4:$O$364=$C$65)*(事故データ!$AQ$4:$AQ$364=$H73)*(事故データ!$AT$4:$AT$364=P$66)*(事故データ!$V$4:$V$364=1))</f>
        <v>0</v>
      </c>
      <c r="Q73" s="358">
        <f>SUMPRODUCT((事故データ!$O$4:$O$364=$C$65)*(事故データ!$AQ$4:$AQ$364=$H73)*(事故データ!$AT$4:$AT$364=Q$66)*(事故データ!$V$4:$V$364=1))</f>
        <v>0</v>
      </c>
      <c r="R73" s="358">
        <f>SUMPRODUCT((事故データ!$O$4:$O$364=$C$65)*(事故データ!$AQ$4:$AQ$364=$H73)*(事故データ!$AT$4:$AT$364=R$66)*(事故データ!$V$4:$V$364=1))</f>
        <v>0</v>
      </c>
      <c r="S73" s="358">
        <f>SUMPRODUCT((事故データ!$O$4:$O$364=$C$65)*(事故データ!$AQ$4:$AQ$364=$H73)*(事故データ!$AT$4:$AT$364=S$66)*(事故データ!$V$4:$V$364=1))</f>
        <v>0</v>
      </c>
      <c r="T73" s="358">
        <f>SUMPRODUCT((事故データ!$O$4:$O$364=$C$65)*(事故データ!$AQ$4:$AQ$364=$H73)*(事故データ!$AT$4:$AT$364=T$66)*(事故データ!$V$4:$V$364=1))</f>
        <v>0</v>
      </c>
      <c r="U73" s="358">
        <f>SUMPRODUCT((事故データ!$O$4:$O$364=$C$65)*(事故データ!$AQ$4:$AQ$364=$H73)*(事故データ!$AT$4:$AT$364=U$66)*(事故データ!$V$4:$V$364=1))</f>
        <v>0</v>
      </c>
      <c r="V73" s="358">
        <f>SUMPRODUCT((事故データ!$O$4:$O$364=$C$65)*(事故データ!$AQ$4:$AQ$364=$H73)*(事故データ!$AT$4:$AT$364=V$66)*(事故データ!$V$4:$V$364=1))</f>
        <v>0</v>
      </c>
      <c r="W73" s="358">
        <f>SUMPRODUCT((事故データ!$O$4:$O$364=$C$65)*(事故データ!$AQ$4:$AQ$364=$H73)*(事故データ!$AT$4:$AT$364=W$66)*(事故データ!$V$4:$V$364=1))</f>
        <v>0</v>
      </c>
      <c r="X73" s="358">
        <f>SUMPRODUCT((事故データ!$O$4:$O$364=$C$65)*(事故データ!$AQ$4:$AQ$364=$H73)*(事故データ!$AT$4:$AT$364=X$66)*(事故データ!$V$4:$V$364=1))</f>
        <v>0</v>
      </c>
      <c r="Y73" s="442">
        <f>SUMPRODUCT((事故データ!$O$4:$O$364=$C$65)*(事故データ!$AQ$4:$AQ$364=$H73)*(事故データ!$AT$4:$AT$364=Y$66)*(事故データ!$V$4:$V$364=1))</f>
        <v>0</v>
      </c>
    </row>
    <row r="74" spans="3:25">
      <c r="C74" s="352" t="str">
        <f t="shared" si="15"/>
        <v>施設・駐車場に入 左折</v>
      </c>
      <c r="D74" s="422">
        <f>SUMPRODUCT((事故データ!$O$4:$O$364=$C$65)*(事故データ!$AQ$4:$AQ$364=$H74))</f>
        <v>0</v>
      </c>
      <c r="E74" s="422">
        <f>SUMPRODUCT((事故データ!$O$4:$O$364=$C$65)*(事故データ!$AQ$4:$AQ$364=$C74)*(事故データ!$V$4:$V$364=1))</f>
        <v>0</v>
      </c>
      <c r="F74" s="496">
        <f>SUMPRODUCT((事故データ!$O$4:$O$364=$C$65)*(事故データ!$AQ$4:$AQ$364=$C74)*(事故データ!$V$4:$V$364=1)*(事故データ!$T$4:$T$364="人身"))</f>
        <v>0</v>
      </c>
      <c r="G74" s="306"/>
      <c r="H74" s="355" t="str">
        <f t="shared" si="13"/>
        <v>施設・駐車場に入 左折</v>
      </c>
      <c r="I74" s="356">
        <f t="shared" si="14"/>
        <v>0</v>
      </c>
      <c r="J74" s="357">
        <f>SUMPRODUCT((事故データ!$O$4:$O$364=$C$65)*(事故データ!$AQ$4:$AQ$364=$H74)*(事故データ!$AT$4:$AT$364=J$66)*(事故データ!$V$4:$V$364=1))</f>
        <v>0</v>
      </c>
      <c r="K74" s="358">
        <f>SUMPRODUCT((事故データ!$O$4:$O$364=$C$65)*(事故データ!$AQ$4:$AQ$364=$H74)*(事故データ!$AT$4:$AT$364=K$66)*(事故データ!$V$4:$V$364=1))</f>
        <v>0</v>
      </c>
      <c r="L74" s="358">
        <f>SUMPRODUCT((事故データ!$O$4:$O$364=$C$65)*(事故データ!$AQ$4:$AQ$364=$H74)*(事故データ!$AT$4:$AT$364=L$66)*(事故データ!$V$4:$V$364=1))</f>
        <v>0</v>
      </c>
      <c r="M74" s="358">
        <f>SUMPRODUCT((事故データ!$O$4:$O$364=$C$65)*(事故データ!$AQ$4:$AQ$364=$H74)*(事故データ!$AT$4:$AT$364=M$66)*(事故データ!$V$4:$V$364=1))</f>
        <v>0</v>
      </c>
      <c r="N74" s="358">
        <f>SUMPRODUCT((事故データ!$O$4:$O$364=$C$65)*(事故データ!$AQ$4:$AQ$364=$H74)*(事故データ!$AT$4:$AT$364=N$66)*(事故データ!$V$4:$V$364=1))</f>
        <v>0</v>
      </c>
      <c r="O74" s="358">
        <f>SUMPRODUCT((事故データ!$O$4:$O$364=$C$65)*(事故データ!$AQ$4:$AQ$364=$H74)*(事故データ!$AT$4:$AT$364=O$66)*(事故データ!$V$4:$V$364=1))</f>
        <v>0</v>
      </c>
      <c r="P74" s="358">
        <f>SUMPRODUCT((事故データ!$O$4:$O$364=$C$65)*(事故データ!$AQ$4:$AQ$364=$H74)*(事故データ!$AT$4:$AT$364=P$66)*(事故データ!$V$4:$V$364=1))</f>
        <v>0</v>
      </c>
      <c r="Q74" s="358">
        <f>SUMPRODUCT((事故データ!$O$4:$O$364=$C$65)*(事故データ!$AQ$4:$AQ$364=$H74)*(事故データ!$AT$4:$AT$364=Q$66)*(事故データ!$V$4:$V$364=1))</f>
        <v>0</v>
      </c>
      <c r="R74" s="358">
        <f>SUMPRODUCT((事故データ!$O$4:$O$364=$C$65)*(事故データ!$AQ$4:$AQ$364=$H74)*(事故データ!$AT$4:$AT$364=R$66)*(事故データ!$V$4:$V$364=1))</f>
        <v>0</v>
      </c>
      <c r="S74" s="358">
        <f>SUMPRODUCT((事故データ!$O$4:$O$364=$C$65)*(事故データ!$AQ$4:$AQ$364=$H74)*(事故データ!$AT$4:$AT$364=S$66)*(事故データ!$V$4:$V$364=1))</f>
        <v>0</v>
      </c>
      <c r="T74" s="358">
        <f>SUMPRODUCT((事故データ!$O$4:$O$364=$C$65)*(事故データ!$AQ$4:$AQ$364=$H74)*(事故データ!$AT$4:$AT$364=T$66)*(事故データ!$V$4:$V$364=1))</f>
        <v>0</v>
      </c>
      <c r="U74" s="358">
        <f>SUMPRODUCT((事故データ!$O$4:$O$364=$C$65)*(事故データ!$AQ$4:$AQ$364=$H74)*(事故データ!$AT$4:$AT$364=U$66)*(事故データ!$V$4:$V$364=1))</f>
        <v>0</v>
      </c>
      <c r="V74" s="358">
        <f>SUMPRODUCT((事故データ!$O$4:$O$364=$C$65)*(事故データ!$AQ$4:$AQ$364=$H74)*(事故データ!$AT$4:$AT$364=V$66)*(事故データ!$V$4:$V$364=1))</f>
        <v>0</v>
      </c>
      <c r="W74" s="358">
        <f>SUMPRODUCT((事故データ!$O$4:$O$364=$C$65)*(事故データ!$AQ$4:$AQ$364=$H74)*(事故データ!$AT$4:$AT$364=W$66)*(事故データ!$V$4:$V$364=1))</f>
        <v>0</v>
      </c>
      <c r="X74" s="358">
        <f>SUMPRODUCT((事故データ!$O$4:$O$364=$C$65)*(事故データ!$AQ$4:$AQ$364=$H74)*(事故データ!$AT$4:$AT$364=X$66)*(事故データ!$V$4:$V$364=1))</f>
        <v>0</v>
      </c>
      <c r="Y74" s="442">
        <f>SUMPRODUCT((事故データ!$O$4:$O$364=$C$65)*(事故データ!$AQ$4:$AQ$364=$H74)*(事故データ!$AT$4:$AT$364=Y$66)*(事故データ!$V$4:$V$364=1))</f>
        <v>0</v>
      </c>
    </row>
    <row r="75" spans="3:25">
      <c r="C75" s="352" t="str">
        <f t="shared" si="15"/>
        <v>施設・駐車場からバック出</v>
      </c>
      <c r="D75" s="422">
        <f>SUMPRODUCT((事故データ!$O$4:$O$364=$C$65)*(事故データ!$AQ$4:$AQ$364=$H75))</f>
        <v>0</v>
      </c>
      <c r="E75" s="422">
        <f>SUMPRODUCT((事故データ!$O$4:$O$364=$C$65)*(事故データ!$AQ$4:$AQ$364=$C75)*(事故データ!$V$4:$V$364=1))</f>
        <v>0</v>
      </c>
      <c r="F75" s="496">
        <f>SUMPRODUCT((事故データ!$O$4:$O$364=$C$65)*(事故データ!$AQ$4:$AQ$364=$C75)*(事故データ!$V$4:$V$364=1)*(事故データ!$T$4:$T$364="人身"))</f>
        <v>0</v>
      </c>
      <c r="G75" s="306"/>
      <c r="H75" s="355" t="str">
        <f t="shared" si="13"/>
        <v>施設・駐車場からバック出</v>
      </c>
      <c r="I75" s="356">
        <f t="shared" si="14"/>
        <v>0</v>
      </c>
      <c r="J75" s="357">
        <f>SUMPRODUCT((事故データ!$O$4:$O$364=$C$65)*(事故データ!$AQ$4:$AQ$364=$H75)*(事故データ!$AT$4:$AT$364=J$66)*(事故データ!$V$4:$V$364=1))</f>
        <v>0</v>
      </c>
      <c r="K75" s="358">
        <f>SUMPRODUCT((事故データ!$O$4:$O$364=$C$65)*(事故データ!$AQ$4:$AQ$364=$H75)*(事故データ!$AT$4:$AT$364=K$66)*(事故データ!$V$4:$V$364=1))</f>
        <v>0</v>
      </c>
      <c r="L75" s="358">
        <f>SUMPRODUCT((事故データ!$O$4:$O$364=$C$65)*(事故データ!$AQ$4:$AQ$364=$H75)*(事故データ!$AT$4:$AT$364=L$66)*(事故データ!$V$4:$V$364=1))</f>
        <v>0</v>
      </c>
      <c r="M75" s="358">
        <f>SUMPRODUCT((事故データ!$O$4:$O$364=$C$65)*(事故データ!$AQ$4:$AQ$364=$H75)*(事故データ!$AT$4:$AT$364=M$66)*(事故データ!$V$4:$V$364=1))</f>
        <v>0</v>
      </c>
      <c r="N75" s="358">
        <f>SUMPRODUCT((事故データ!$O$4:$O$364=$C$65)*(事故データ!$AQ$4:$AQ$364=$H75)*(事故データ!$AT$4:$AT$364=N$66)*(事故データ!$V$4:$V$364=1))</f>
        <v>0</v>
      </c>
      <c r="O75" s="358">
        <f>SUMPRODUCT((事故データ!$O$4:$O$364=$C$65)*(事故データ!$AQ$4:$AQ$364=$H75)*(事故データ!$AT$4:$AT$364=O$66)*(事故データ!$V$4:$V$364=1))</f>
        <v>0</v>
      </c>
      <c r="P75" s="358">
        <f>SUMPRODUCT((事故データ!$O$4:$O$364=$C$65)*(事故データ!$AQ$4:$AQ$364=$H75)*(事故データ!$AT$4:$AT$364=P$66)*(事故データ!$V$4:$V$364=1))</f>
        <v>0</v>
      </c>
      <c r="Q75" s="358">
        <f>SUMPRODUCT((事故データ!$O$4:$O$364=$C$65)*(事故データ!$AQ$4:$AQ$364=$H75)*(事故データ!$AT$4:$AT$364=Q$66)*(事故データ!$V$4:$V$364=1))</f>
        <v>0</v>
      </c>
      <c r="R75" s="358">
        <f>SUMPRODUCT((事故データ!$O$4:$O$364=$C$65)*(事故データ!$AQ$4:$AQ$364=$H75)*(事故データ!$AT$4:$AT$364=R$66)*(事故データ!$V$4:$V$364=1))</f>
        <v>0</v>
      </c>
      <c r="S75" s="358">
        <f>SUMPRODUCT((事故データ!$O$4:$O$364=$C$65)*(事故データ!$AQ$4:$AQ$364=$H75)*(事故データ!$AT$4:$AT$364=S$66)*(事故データ!$V$4:$V$364=1))</f>
        <v>0</v>
      </c>
      <c r="T75" s="358">
        <f>SUMPRODUCT((事故データ!$O$4:$O$364=$C$65)*(事故データ!$AQ$4:$AQ$364=$H75)*(事故データ!$AT$4:$AT$364=T$66)*(事故データ!$V$4:$V$364=1))</f>
        <v>0</v>
      </c>
      <c r="U75" s="358">
        <f>SUMPRODUCT((事故データ!$O$4:$O$364=$C$65)*(事故データ!$AQ$4:$AQ$364=$H75)*(事故データ!$AT$4:$AT$364=U$66)*(事故データ!$V$4:$V$364=1))</f>
        <v>0</v>
      </c>
      <c r="V75" s="358">
        <f>SUMPRODUCT((事故データ!$O$4:$O$364=$C$65)*(事故データ!$AQ$4:$AQ$364=$H75)*(事故データ!$AT$4:$AT$364=V$66)*(事故データ!$V$4:$V$364=1))</f>
        <v>0</v>
      </c>
      <c r="W75" s="358">
        <f>SUMPRODUCT((事故データ!$O$4:$O$364=$C$65)*(事故データ!$AQ$4:$AQ$364=$H75)*(事故データ!$AT$4:$AT$364=W$66)*(事故データ!$V$4:$V$364=1))</f>
        <v>0</v>
      </c>
      <c r="X75" s="358">
        <f>SUMPRODUCT((事故データ!$O$4:$O$364=$C$65)*(事故データ!$AQ$4:$AQ$364=$H75)*(事故データ!$AT$4:$AT$364=X$66)*(事故データ!$V$4:$V$364=1))</f>
        <v>0</v>
      </c>
      <c r="Y75" s="442">
        <f>SUMPRODUCT((事故データ!$O$4:$O$364=$C$65)*(事故データ!$AQ$4:$AQ$364=$H75)*(事故データ!$AT$4:$AT$364=Y$66)*(事故データ!$V$4:$V$364=1))</f>
        <v>0</v>
      </c>
    </row>
    <row r="76" spans="3:25">
      <c r="C76" s="352" t="str">
        <f t="shared" si="15"/>
        <v>施設・駐車場から出 右折</v>
      </c>
      <c r="D76" s="422">
        <f>SUMPRODUCT((事故データ!$O$4:$O$364=$C$65)*(事故データ!$AQ$4:$AQ$364=$H76))</f>
        <v>1</v>
      </c>
      <c r="E76" s="422">
        <f>SUMPRODUCT((事故データ!$O$4:$O$364=$C$65)*(事故データ!$AQ$4:$AQ$364=$C76)*(事故データ!$V$4:$V$364=1))</f>
        <v>1</v>
      </c>
      <c r="F76" s="496">
        <f>SUMPRODUCT((事故データ!$O$4:$O$364=$C$65)*(事故データ!$AQ$4:$AQ$364=$C76)*(事故データ!$V$4:$V$364=1)*(事故データ!$T$4:$T$364="人身"))</f>
        <v>0</v>
      </c>
      <c r="G76" s="306"/>
      <c r="H76" s="355" t="str">
        <f t="shared" si="13"/>
        <v>施設・駐車場から出 右折</v>
      </c>
      <c r="I76" s="356">
        <f t="shared" si="14"/>
        <v>1</v>
      </c>
      <c r="J76" s="357">
        <f>SUMPRODUCT((事故データ!$O$4:$O$364=$C$65)*(事故データ!$AQ$4:$AQ$364=$H76)*(事故データ!$AT$4:$AT$364=J$66)*(事故データ!$V$4:$V$364=1))</f>
        <v>0</v>
      </c>
      <c r="K76" s="358">
        <f>SUMPRODUCT((事故データ!$O$4:$O$364=$C$65)*(事故データ!$AQ$4:$AQ$364=$H76)*(事故データ!$AT$4:$AT$364=K$66)*(事故データ!$V$4:$V$364=1))</f>
        <v>0</v>
      </c>
      <c r="L76" s="358">
        <f>SUMPRODUCT((事故データ!$O$4:$O$364=$C$65)*(事故データ!$AQ$4:$AQ$364=$H76)*(事故データ!$AT$4:$AT$364=L$66)*(事故データ!$V$4:$V$364=1))</f>
        <v>0</v>
      </c>
      <c r="M76" s="358">
        <f>SUMPRODUCT((事故データ!$O$4:$O$364=$C$65)*(事故データ!$AQ$4:$AQ$364=$H76)*(事故データ!$AT$4:$AT$364=M$66)*(事故データ!$V$4:$V$364=1))</f>
        <v>1</v>
      </c>
      <c r="N76" s="358">
        <f>SUMPRODUCT((事故データ!$O$4:$O$364=$C$65)*(事故データ!$AQ$4:$AQ$364=$H76)*(事故データ!$AT$4:$AT$364=N$66)*(事故データ!$V$4:$V$364=1))</f>
        <v>0</v>
      </c>
      <c r="O76" s="358">
        <f>SUMPRODUCT((事故データ!$O$4:$O$364=$C$65)*(事故データ!$AQ$4:$AQ$364=$H76)*(事故データ!$AT$4:$AT$364=O$66)*(事故データ!$V$4:$V$364=1))</f>
        <v>0</v>
      </c>
      <c r="P76" s="358">
        <f>SUMPRODUCT((事故データ!$O$4:$O$364=$C$65)*(事故データ!$AQ$4:$AQ$364=$H76)*(事故データ!$AT$4:$AT$364=P$66)*(事故データ!$V$4:$V$364=1))</f>
        <v>0</v>
      </c>
      <c r="Q76" s="358">
        <f>SUMPRODUCT((事故データ!$O$4:$O$364=$C$65)*(事故データ!$AQ$4:$AQ$364=$H76)*(事故データ!$AT$4:$AT$364=Q$66)*(事故データ!$V$4:$V$364=1))</f>
        <v>0</v>
      </c>
      <c r="R76" s="358">
        <f>SUMPRODUCT((事故データ!$O$4:$O$364=$C$65)*(事故データ!$AQ$4:$AQ$364=$H76)*(事故データ!$AT$4:$AT$364=R$66)*(事故データ!$V$4:$V$364=1))</f>
        <v>0</v>
      </c>
      <c r="S76" s="358">
        <f>SUMPRODUCT((事故データ!$O$4:$O$364=$C$65)*(事故データ!$AQ$4:$AQ$364=$H76)*(事故データ!$AT$4:$AT$364=S$66)*(事故データ!$V$4:$V$364=1))</f>
        <v>0</v>
      </c>
      <c r="T76" s="358">
        <f>SUMPRODUCT((事故データ!$O$4:$O$364=$C$65)*(事故データ!$AQ$4:$AQ$364=$H76)*(事故データ!$AT$4:$AT$364=T$66)*(事故データ!$V$4:$V$364=1))</f>
        <v>0</v>
      </c>
      <c r="U76" s="358">
        <f>SUMPRODUCT((事故データ!$O$4:$O$364=$C$65)*(事故データ!$AQ$4:$AQ$364=$H76)*(事故データ!$AT$4:$AT$364=U$66)*(事故データ!$V$4:$V$364=1))</f>
        <v>0</v>
      </c>
      <c r="V76" s="358">
        <f>SUMPRODUCT((事故データ!$O$4:$O$364=$C$65)*(事故データ!$AQ$4:$AQ$364=$H76)*(事故データ!$AT$4:$AT$364=V$66)*(事故データ!$V$4:$V$364=1))</f>
        <v>0</v>
      </c>
      <c r="W76" s="358">
        <f>SUMPRODUCT((事故データ!$O$4:$O$364=$C$65)*(事故データ!$AQ$4:$AQ$364=$H76)*(事故データ!$AT$4:$AT$364=W$66)*(事故データ!$V$4:$V$364=1))</f>
        <v>0</v>
      </c>
      <c r="X76" s="358">
        <f>SUMPRODUCT((事故データ!$O$4:$O$364=$C$65)*(事故データ!$AQ$4:$AQ$364=$H76)*(事故データ!$AT$4:$AT$364=X$66)*(事故データ!$V$4:$V$364=1))</f>
        <v>0</v>
      </c>
      <c r="Y76" s="442">
        <f>SUMPRODUCT((事故データ!$O$4:$O$364=$C$65)*(事故データ!$AQ$4:$AQ$364=$H76)*(事故データ!$AT$4:$AT$364=Y$66)*(事故データ!$V$4:$V$364=1))</f>
        <v>0</v>
      </c>
    </row>
    <row r="77" spans="3:25">
      <c r="C77" s="352" t="str">
        <f t="shared" si="15"/>
        <v>施設・駐車場から出 左折</v>
      </c>
      <c r="D77" s="422">
        <f>SUMPRODUCT((事故データ!$O$4:$O$364=$C$65)*(事故データ!$AQ$4:$AQ$364=$H77))</f>
        <v>0</v>
      </c>
      <c r="E77" s="422">
        <f>SUMPRODUCT((事故データ!$O$4:$O$364=$C$65)*(事故データ!$AQ$4:$AQ$364=$C77)*(事故データ!$V$4:$V$364=1))</f>
        <v>0</v>
      </c>
      <c r="F77" s="496">
        <f>SUMPRODUCT((事故データ!$O$4:$O$364=$C$65)*(事故データ!$AQ$4:$AQ$364=$C77)*(事故データ!$V$4:$V$364=1)*(事故データ!$T$4:$T$364="人身"))</f>
        <v>0</v>
      </c>
      <c r="G77" s="306"/>
      <c r="H77" s="355" t="str">
        <f t="shared" si="13"/>
        <v>施設・駐車場から出 左折</v>
      </c>
      <c r="I77" s="356">
        <f t="shared" si="14"/>
        <v>0</v>
      </c>
      <c r="J77" s="357">
        <f>SUMPRODUCT((事故データ!$O$4:$O$364=$C$65)*(事故データ!$AQ$4:$AQ$364=$H77)*(事故データ!$AT$4:$AT$364=J$66)*(事故データ!$V$4:$V$364=1))</f>
        <v>0</v>
      </c>
      <c r="K77" s="358">
        <f>SUMPRODUCT((事故データ!$O$4:$O$364=$C$65)*(事故データ!$AQ$4:$AQ$364=$H77)*(事故データ!$AT$4:$AT$364=K$66)*(事故データ!$V$4:$V$364=1))</f>
        <v>0</v>
      </c>
      <c r="L77" s="358">
        <f>SUMPRODUCT((事故データ!$O$4:$O$364=$C$65)*(事故データ!$AQ$4:$AQ$364=$H77)*(事故データ!$AT$4:$AT$364=L$66)*(事故データ!$V$4:$V$364=1))</f>
        <v>0</v>
      </c>
      <c r="M77" s="358">
        <f>SUMPRODUCT((事故データ!$O$4:$O$364=$C$65)*(事故データ!$AQ$4:$AQ$364=$H77)*(事故データ!$AT$4:$AT$364=M$66)*(事故データ!$V$4:$V$364=1))</f>
        <v>0</v>
      </c>
      <c r="N77" s="358">
        <f>SUMPRODUCT((事故データ!$O$4:$O$364=$C$65)*(事故データ!$AQ$4:$AQ$364=$H77)*(事故データ!$AT$4:$AT$364=N$66)*(事故データ!$V$4:$V$364=1))</f>
        <v>0</v>
      </c>
      <c r="O77" s="358">
        <f>SUMPRODUCT((事故データ!$O$4:$O$364=$C$65)*(事故データ!$AQ$4:$AQ$364=$H77)*(事故データ!$AT$4:$AT$364=O$66)*(事故データ!$V$4:$V$364=1))</f>
        <v>0</v>
      </c>
      <c r="P77" s="358">
        <f>SUMPRODUCT((事故データ!$O$4:$O$364=$C$65)*(事故データ!$AQ$4:$AQ$364=$H77)*(事故データ!$AT$4:$AT$364=P$66)*(事故データ!$V$4:$V$364=1))</f>
        <v>0</v>
      </c>
      <c r="Q77" s="358">
        <f>SUMPRODUCT((事故データ!$O$4:$O$364=$C$65)*(事故データ!$AQ$4:$AQ$364=$H77)*(事故データ!$AT$4:$AT$364=Q$66)*(事故データ!$V$4:$V$364=1))</f>
        <v>0</v>
      </c>
      <c r="R77" s="358">
        <f>SUMPRODUCT((事故データ!$O$4:$O$364=$C$65)*(事故データ!$AQ$4:$AQ$364=$H77)*(事故データ!$AT$4:$AT$364=R$66)*(事故データ!$V$4:$V$364=1))</f>
        <v>0</v>
      </c>
      <c r="S77" s="358">
        <f>SUMPRODUCT((事故データ!$O$4:$O$364=$C$65)*(事故データ!$AQ$4:$AQ$364=$H77)*(事故データ!$AT$4:$AT$364=S$66)*(事故データ!$V$4:$V$364=1))</f>
        <v>0</v>
      </c>
      <c r="T77" s="358">
        <f>SUMPRODUCT((事故データ!$O$4:$O$364=$C$65)*(事故データ!$AQ$4:$AQ$364=$H77)*(事故データ!$AT$4:$AT$364=T$66)*(事故データ!$V$4:$V$364=1))</f>
        <v>0</v>
      </c>
      <c r="U77" s="358">
        <f>SUMPRODUCT((事故データ!$O$4:$O$364=$C$65)*(事故データ!$AQ$4:$AQ$364=$H77)*(事故データ!$AT$4:$AT$364=U$66)*(事故データ!$V$4:$V$364=1))</f>
        <v>0</v>
      </c>
      <c r="V77" s="358">
        <f>SUMPRODUCT((事故データ!$O$4:$O$364=$C$65)*(事故データ!$AQ$4:$AQ$364=$H77)*(事故データ!$AT$4:$AT$364=V$66)*(事故データ!$V$4:$V$364=1))</f>
        <v>0</v>
      </c>
      <c r="W77" s="358">
        <f>SUMPRODUCT((事故データ!$O$4:$O$364=$C$65)*(事故データ!$AQ$4:$AQ$364=$H77)*(事故データ!$AT$4:$AT$364=W$66)*(事故データ!$V$4:$V$364=1))</f>
        <v>0</v>
      </c>
      <c r="X77" s="358">
        <f>SUMPRODUCT((事故データ!$O$4:$O$364=$C$65)*(事故データ!$AQ$4:$AQ$364=$H77)*(事故データ!$AT$4:$AT$364=X$66)*(事故データ!$V$4:$V$364=1))</f>
        <v>0</v>
      </c>
      <c r="Y77" s="442">
        <f>SUMPRODUCT((事故データ!$O$4:$O$364=$C$65)*(事故データ!$AQ$4:$AQ$364=$H77)*(事故データ!$AT$4:$AT$364=Y$66)*(事故データ!$V$4:$V$364=1))</f>
        <v>0</v>
      </c>
    </row>
    <row r="78" spans="3:25">
      <c r="C78" s="352" t="str">
        <f t="shared" si="15"/>
        <v>道路に進入</v>
      </c>
      <c r="D78" s="422">
        <f>SUMPRODUCT((事故データ!$O$4:$O$364=$C$65)*(事故データ!$AQ$4:$AQ$364=$H78))</f>
        <v>0</v>
      </c>
      <c r="E78" s="422">
        <f>SUMPRODUCT((事故データ!$O$4:$O$364=$C$65)*(事故データ!$AQ$4:$AQ$364=$C78)*(事故データ!$V$4:$V$364=1))</f>
        <v>0</v>
      </c>
      <c r="F78" s="496">
        <f>SUMPRODUCT((事故データ!$O$4:$O$364=$C$65)*(事故データ!$AQ$4:$AQ$364=$C78)*(事故データ!$V$4:$V$364=1)*(事故データ!$T$4:$T$364="人身"))</f>
        <v>0</v>
      </c>
      <c r="G78" s="306"/>
      <c r="H78" s="355" t="str">
        <f t="shared" si="13"/>
        <v>道路に進入</v>
      </c>
      <c r="I78" s="356">
        <f t="shared" si="14"/>
        <v>0</v>
      </c>
      <c r="J78" s="357">
        <f>SUMPRODUCT((事故データ!$O$4:$O$364=$C$65)*(事故データ!$AQ$4:$AQ$364=$H78)*(事故データ!$AT$4:$AT$364=J$66)*(事故データ!$V$4:$V$364=1))</f>
        <v>0</v>
      </c>
      <c r="K78" s="358">
        <f>SUMPRODUCT((事故データ!$O$4:$O$364=$C$65)*(事故データ!$AQ$4:$AQ$364=$H78)*(事故データ!$AT$4:$AT$364=K$66)*(事故データ!$V$4:$V$364=1))</f>
        <v>0</v>
      </c>
      <c r="L78" s="358">
        <f>SUMPRODUCT((事故データ!$O$4:$O$364=$C$65)*(事故データ!$AQ$4:$AQ$364=$H78)*(事故データ!$AT$4:$AT$364=L$66)*(事故データ!$V$4:$V$364=1))</f>
        <v>0</v>
      </c>
      <c r="M78" s="358">
        <f>SUMPRODUCT((事故データ!$O$4:$O$364=$C$65)*(事故データ!$AQ$4:$AQ$364=$H78)*(事故データ!$AT$4:$AT$364=M$66)*(事故データ!$V$4:$V$364=1))</f>
        <v>0</v>
      </c>
      <c r="N78" s="358">
        <f>SUMPRODUCT((事故データ!$O$4:$O$364=$C$65)*(事故データ!$AQ$4:$AQ$364=$H78)*(事故データ!$AT$4:$AT$364=N$66)*(事故データ!$V$4:$V$364=1))</f>
        <v>0</v>
      </c>
      <c r="O78" s="358">
        <f>SUMPRODUCT((事故データ!$O$4:$O$364=$C$65)*(事故データ!$AQ$4:$AQ$364=$H78)*(事故データ!$AT$4:$AT$364=O$66)*(事故データ!$V$4:$V$364=1))</f>
        <v>0</v>
      </c>
      <c r="P78" s="358">
        <f>SUMPRODUCT((事故データ!$O$4:$O$364=$C$65)*(事故データ!$AQ$4:$AQ$364=$H78)*(事故データ!$AT$4:$AT$364=P$66)*(事故データ!$V$4:$V$364=1))</f>
        <v>0</v>
      </c>
      <c r="Q78" s="358">
        <f>SUMPRODUCT((事故データ!$O$4:$O$364=$C$65)*(事故データ!$AQ$4:$AQ$364=$H78)*(事故データ!$AT$4:$AT$364=Q$66)*(事故データ!$V$4:$V$364=1))</f>
        <v>0</v>
      </c>
      <c r="R78" s="358">
        <f>SUMPRODUCT((事故データ!$O$4:$O$364=$C$65)*(事故データ!$AQ$4:$AQ$364=$H78)*(事故データ!$AT$4:$AT$364=R$66)*(事故データ!$V$4:$V$364=1))</f>
        <v>0</v>
      </c>
      <c r="S78" s="358">
        <f>SUMPRODUCT((事故データ!$O$4:$O$364=$C$65)*(事故データ!$AQ$4:$AQ$364=$H78)*(事故データ!$AT$4:$AT$364=S$66)*(事故データ!$V$4:$V$364=1))</f>
        <v>0</v>
      </c>
      <c r="T78" s="358">
        <f>SUMPRODUCT((事故データ!$O$4:$O$364=$C$65)*(事故データ!$AQ$4:$AQ$364=$H78)*(事故データ!$AT$4:$AT$364=T$66)*(事故データ!$V$4:$V$364=1))</f>
        <v>0</v>
      </c>
      <c r="U78" s="358">
        <f>SUMPRODUCT((事故データ!$O$4:$O$364=$C$65)*(事故データ!$AQ$4:$AQ$364=$H78)*(事故データ!$AT$4:$AT$364=U$66)*(事故データ!$V$4:$V$364=1))</f>
        <v>0</v>
      </c>
      <c r="V78" s="358">
        <f>SUMPRODUCT((事故データ!$O$4:$O$364=$C$65)*(事故データ!$AQ$4:$AQ$364=$H78)*(事故データ!$AT$4:$AT$364=V$66)*(事故データ!$V$4:$V$364=1))</f>
        <v>0</v>
      </c>
      <c r="W78" s="358">
        <f>SUMPRODUCT((事故データ!$O$4:$O$364=$C$65)*(事故データ!$AQ$4:$AQ$364=$H78)*(事故データ!$AT$4:$AT$364=W$66)*(事故データ!$V$4:$V$364=1))</f>
        <v>0</v>
      </c>
      <c r="X78" s="358">
        <f>SUMPRODUCT((事故データ!$O$4:$O$364=$C$65)*(事故データ!$AQ$4:$AQ$364=$H78)*(事故データ!$AT$4:$AT$364=X$66)*(事故データ!$V$4:$V$364=1))</f>
        <v>0</v>
      </c>
      <c r="Y78" s="442">
        <f>SUMPRODUCT((事故データ!$O$4:$O$364=$C$65)*(事故データ!$AQ$4:$AQ$364=$H78)*(事故データ!$AT$4:$AT$364=Y$66)*(事故データ!$V$4:$V$364=1))</f>
        <v>0</v>
      </c>
    </row>
    <row r="79" spans="3:25">
      <c r="C79" s="352" t="str">
        <f t="shared" si="15"/>
        <v>道路から進入</v>
      </c>
      <c r="D79" s="422">
        <f>SUMPRODUCT((事故データ!$O$4:$O$364=$C$65)*(事故データ!$AQ$4:$AQ$364=$H79))</f>
        <v>0</v>
      </c>
      <c r="E79" s="422">
        <f>SUMPRODUCT((事故データ!$O$4:$O$364=$C$65)*(事故データ!$AQ$4:$AQ$364=$C79)*(事故データ!$V$4:$V$364=1))</f>
        <v>0</v>
      </c>
      <c r="F79" s="496">
        <f>SUMPRODUCT((事故データ!$O$4:$O$364=$C$65)*(事故データ!$AQ$4:$AQ$364=$C79)*(事故データ!$V$4:$V$364=1)*(事故データ!$T$4:$T$364="人身"))</f>
        <v>0</v>
      </c>
      <c r="G79" s="306"/>
      <c r="H79" s="355" t="str">
        <f t="shared" si="13"/>
        <v>道路から進入</v>
      </c>
      <c r="I79" s="356">
        <f t="shared" si="14"/>
        <v>0</v>
      </c>
      <c r="J79" s="357">
        <f>SUMPRODUCT((事故データ!$O$4:$O$364=$C$65)*(事故データ!$AQ$4:$AQ$364=$H79)*(事故データ!$AT$4:$AT$364=J$66)*(事故データ!$V$4:$V$364=1))</f>
        <v>0</v>
      </c>
      <c r="K79" s="358">
        <f>SUMPRODUCT((事故データ!$O$4:$O$364=$C$65)*(事故データ!$AQ$4:$AQ$364=$H79)*(事故データ!$AT$4:$AT$364=K$66)*(事故データ!$V$4:$V$364=1))</f>
        <v>0</v>
      </c>
      <c r="L79" s="358">
        <f>SUMPRODUCT((事故データ!$O$4:$O$364=$C$65)*(事故データ!$AQ$4:$AQ$364=$H79)*(事故データ!$AT$4:$AT$364=L$66)*(事故データ!$V$4:$V$364=1))</f>
        <v>0</v>
      </c>
      <c r="M79" s="358">
        <f>SUMPRODUCT((事故データ!$O$4:$O$364=$C$65)*(事故データ!$AQ$4:$AQ$364=$H79)*(事故データ!$AT$4:$AT$364=M$66)*(事故データ!$V$4:$V$364=1))</f>
        <v>0</v>
      </c>
      <c r="N79" s="358">
        <f>SUMPRODUCT((事故データ!$O$4:$O$364=$C$65)*(事故データ!$AQ$4:$AQ$364=$H79)*(事故データ!$AT$4:$AT$364=N$66)*(事故データ!$V$4:$V$364=1))</f>
        <v>0</v>
      </c>
      <c r="O79" s="358">
        <f>SUMPRODUCT((事故データ!$O$4:$O$364=$C$65)*(事故データ!$AQ$4:$AQ$364=$H79)*(事故データ!$AT$4:$AT$364=O$66)*(事故データ!$V$4:$V$364=1))</f>
        <v>0</v>
      </c>
      <c r="P79" s="358">
        <f>SUMPRODUCT((事故データ!$O$4:$O$364=$C$65)*(事故データ!$AQ$4:$AQ$364=$H79)*(事故データ!$AT$4:$AT$364=P$66)*(事故データ!$V$4:$V$364=1))</f>
        <v>0</v>
      </c>
      <c r="Q79" s="358">
        <f>SUMPRODUCT((事故データ!$O$4:$O$364=$C$65)*(事故データ!$AQ$4:$AQ$364=$H79)*(事故データ!$AT$4:$AT$364=Q$66)*(事故データ!$V$4:$V$364=1))</f>
        <v>0</v>
      </c>
      <c r="R79" s="358">
        <f>SUMPRODUCT((事故データ!$O$4:$O$364=$C$65)*(事故データ!$AQ$4:$AQ$364=$H79)*(事故データ!$AT$4:$AT$364=R$66)*(事故データ!$V$4:$V$364=1))</f>
        <v>0</v>
      </c>
      <c r="S79" s="358">
        <f>SUMPRODUCT((事故データ!$O$4:$O$364=$C$65)*(事故データ!$AQ$4:$AQ$364=$H79)*(事故データ!$AT$4:$AT$364=S$66)*(事故データ!$V$4:$V$364=1))</f>
        <v>0</v>
      </c>
      <c r="T79" s="358">
        <f>SUMPRODUCT((事故データ!$O$4:$O$364=$C$65)*(事故データ!$AQ$4:$AQ$364=$H79)*(事故データ!$AT$4:$AT$364=T$66)*(事故データ!$V$4:$V$364=1))</f>
        <v>0</v>
      </c>
      <c r="U79" s="358">
        <f>SUMPRODUCT((事故データ!$O$4:$O$364=$C$65)*(事故データ!$AQ$4:$AQ$364=$H79)*(事故データ!$AT$4:$AT$364=U$66)*(事故データ!$V$4:$V$364=1))</f>
        <v>0</v>
      </c>
      <c r="V79" s="358">
        <f>SUMPRODUCT((事故データ!$O$4:$O$364=$C$65)*(事故データ!$AQ$4:$AQ$364=$H79)*(事故データ!$AT$4:$AT$364=V$66)*(事故データ!$V$4:$V$364=1))</f>
        <v>0</v>
      </c>
      <c r="W79" s="358">
        <f>SUMPRODUCT((事故データ!$O$4:$O$364=$C$65)*(事故データ!$AQ$4:$AQ$364=$H79)*(事故データ!$AT$4:$AT$364=W$66)*(事故データ!$V$4:$V$364=1))</f>
        <v>0</v>
      </c>
      <c r="X79" s="358">
        <f>SUMPRODUCT((事故データ!$O$4:$O$364=$C$65)*(事故データ!$AQ$4:$AQ$364=$H79)*(事故データ!$AT$4:$AT$364=X$66)*(事故データ!$V$4:$V$364=1))</f>
        <v>0</v>
      </c>
      <c r="Y79" s="442">
        <f>SUMPRODUCT((事故データ!$O$4:$O$364=$C$65)*(事故データ!$AQ$4:$AQ$364=$H79)*(事故データ!$AT$4:$AT$364=Y$66)*(事故データ!$V$4:$V$364=1))</f>
        <v>0</v>
      </c>
    </row>
    <row r="80" spans="3:25">
      <c r="C80" s="352" t="str">
        <f t="shared" si="15"/>
        <v>道路からバック進入</v>
      </c>
      <c r="D80" s="422">
        <f>SUMPRODUCT((事故データ!$O$4:$O$364=$C$65)*(事故データ!$AQ$4:$AQ$364=$H80))</f>
        <v>2</v>
      </c>
      <c r="E80" s="422">
        <f>SUMPRODUCT((事故データ!$O$4:$O$364=$C$65)*(事故データ!$AQ$4:$AQ$364=$C80)*(事故データ!$V$4:$V$364=1))</f>
        <v>2</v>
      </c>
      <c r="F80" s="496">
        <f>SUMPRODUCT((事故データ!$O$4:$O$364=$C$65)*(事故データ!$AQ$4:$AQ$364=$C80)*(事故データ!$V$4:$V$364=1)*(事故データ!$T$4:$T$364="人身"))</f>
        <v>1</v>
      </c>
      <c r="G80" s="306"/>
      <c r="H80" s="355" t="str">
        <f t="shared" si="13"/>
        <v>道路からバック進入</v>
      </c>
      <c r="I80" s="356">
        <f t="shared" si="14"/>
        <v>2</v>
      </c>
      <c r="J80" s="357">
        <f>SUMPRODUCT((事故データ!$O$4:$O$364=$C$65)*(事故データ!$AQ$4:$AQ$364=$H80)*(事故データ!$AT$4:$AT$364=J$66)*(事故データ!$V$4:$V$364=1))</f>
        <v>0</v>
      </c>
      <c r="K80" s="358">
        <f>SUMPRODUCT((事故データ!$O$4:$O$364=$C$65)*(事故データ!$AQ$4:$AQ$364=$H80)*(事故データ!$AT$4:$AT$364=K$66)*(事故データ!$V$4:$V$364=1))</f>
        <v>0</v>
      </c>
      <c r="L80" s="358">
        <f>SUMPRODUCT((事故データ!$O$4:$O$364=$C$65)*(事故データ!$AQ$4:$AQ$364=$H80)*(事故データ!$AT$4:$AT$364=L$66)*(事故データ!$V$4:$V$364=1))</f>
        <v>0</v>
      </c>
      <c r="M80" s="358">
        <f>SUMPRODUCT((事故データ!$O$4:$O$364=$C$65)*(事故データ!$AQ$4:$AQ$364=$H80)*(事故データ!$AT$4:$AT$364=M$66)*(事故データ!$V$4:$V$364=1))</f>
        <v>0</v>
      </c>
      <c r="N80" s="358">
        <f>SUMPRODUCT((事故データ!$O$4:$O$364=$C$65)*(事故データ!$AQ$4:$AQ$364=$H80)*(事故データ!$AT$4:$AT$364=N$66)*(事故データ!$V$4:$V$364=1))</f>
        <v>1</v>
      </c>
      <c r="O80" s="358">
        <f>SUMPRODUCT((事故データ!$O$4:$O$364=$C$65)*(事故データ!$AQ$4:$AQ$364=$H80)*(事故データ!$AT$4:$AT$364=O$66)*(事故データ!$V$4:$V$364=1))</f>
        <v>1</v>
      </c>
      <c r="P80" s="358">
        <f>SUMPRODUCT((事故データ!$O$4:$O$364=$C$65)*(事故データ!$AQ$4:$AQ$364=$H80)*(事故データ!$AT$4:$AT$364=P$66)*(事故データ!$V$4:$V$364=1))</f>
        <v>0</v>
      </c>
      <c r="Q80" s="358">
        <f>SUMPRODUCT((事故データ!$O$4:$O$364=$C$65)*(事故データ!$AQ$4:$AQ$364=$H80)*(事故データ!$AT$4:$AT$364=Q$66)*(事故データ!$V$4:$V$364=1))</f>
        <v>0</v>
      </c>
      <c r="R80" s="358">
        <f>SUMPRODUCT((事故データ!$O$4:$O$364=$C$65)*(事故データ!$AQ$4:$AQ$364=$H80)*(事故データ!$AT$4:$AT$364=R$66)*(事故データ!$V$4:$V$364=1))</f>
        <v>0</v>
      </c>
      <c r="S80" s="358">
        <f>SUMPRODUCT((事故データ!$O$4:$O$364=$C$65)*(事故データ!$AQ$4:$AQ$364=$H80)*(事故データ!$AT$4:$AT$364=S$66)*(事故データ!$V$4:$V$364=1))</f>
        <v>0</v>
      </c>
      <c r="T80" s="358">
        <f>SUMPRODUCT((事故データ!$O$4:$O$364=$C$65)*(事故データ!$AQ$4:$AQ$364=$H80)*(事故データ!$AT$4:$AT$364=T$66)*(事故データ!$V$4:$V$364=1))</f>
        <v>0</v>
      </c>
      <c r="U80" s="358">
        <f>SUMPRODUCT((事故データ!$O$4:$O$364=$C$65)*(事故データ!$AQ$4:$AQ$364=$H80)*(事故データ!$AT$4:$AT$364=U$66)*(事故データ!$V$4:$V$364=1))</f>
        <v>0</v>
      </c>
      <c r="V80" s="358">
        <f>SUMPRODUCT((事故データ!$O$4:$O$364=$C$65)*(事故データ!$AQ$4:$AQ$364=$H80)*(事故データ!$AT$4:$AT$364=V$66)*(事故データ!$V$4:$V$364=1))</f>
        <v>0</v>
      </c>
      <c r="W80" s="358">
        <f>SUMPRODUCT((事故データ!$O$4:$O$364=$C$65)*(事故データ!$AQ$4:$AQ$364=$H80)*(事故データ!$AT$4:$AT$364=W$66)*(事故データ!$V$4:$V$364=1))</f>
        <v>0</v>
      </c>
      <c r="X80" s="358">
        <f>SUMPRODUCT((事故データ!$O$4:$O$364=$C$65)*(事故データ!$AQ$4:$AQ$364=$H80)*(事故データ!$AT$4:$AT$364=X$66)*(事故データ!$V$4:$V$364=1))</f>
        <v>0</v>
      </c>
      <c r="Y80" s="442">
        <f>SUMPRODUCT((事故データ!$O$4:$O$364=$C$65)*(事故データ!$AQ$4:$AQ$364=$H80)*(事故データ!$AT$4:$AT$364=Y$66)*(事故データ!$V$4:$V$364=1))</f>
        <v>0</v>
      </c>
    </row>
    <row r="81" spans="3:25">
      <c r="C81" s="352" t="str">
        <f t="shared" si="15"/>
        <v>車線変更(右)</v>
      </c>
      <c r="D81" s="422">
        <f>SUMPRODUCT((事故データ!$O$4:$O$364=$C$65)*(事故データ!$AQ$4:$AQ$364=$H81))</f>
        <v>1</v>
      </c>
      <c r="E81" s="422">
        <f>SUMPRODUCT((事故データ!$O$4:$O$364=$C$65)*(事故データ!$AQ$4:$AQ$364=$C81)*(事故データ!$V$4:$V$364=1))</f>
        <v>1</v>
      </c>
      <c r="F81" s="496">
        <f>SUMPRODUCT((事故データ!$O$4:$O$364=$C$65)*(事故データ!$AQ$4:$AQ$364=$C81)*(事故データ!$V$4:$V$364=1)*(事故データ!$T$4:$T$364="人身"))</f>
        <v>0</v>
      </c>
      <c r="G81" s="306"/>
      <c r="H81" s="355" t="str">
        <f t="shared" si="13"/>
        <v>車線変更(右)</v>
      </c>
      <c r="I81" s="356">
        <f t="shared" si="14"/>
        <v>1</v>
      </c>
      <c r="J81" s="357">
        <f>SUMPRODUCT((事故データ!$O$4:$O$364=$C$65)*(事故データ!$AQ$4:$AQ$364=$H81)*(事故データ!$AT$4:$AT$364=J$66)*(事故データ!$V$4:$V$364=1))</f>
        <v>0</v>
      </c>
      <c r="K81" s="358">
        <f>SUMPRODUCT((事故データ!$O$4:$O$364=$C$65)*(事故データ!$AQ$4:$AQ$364=$H81)*(事故データ!$AT$4:$AT$364=K$66)*(事故データ!$V$4:$V$364=1))</f>
        <v>0</v>
      </c>
      <c r="L81" s="358">
        <f>SUMPRODUCT((事故データ!$O$4:$O$364=$C$65)*(事故データ!$AQ$4:$AQ$364=$H81)*(事故データ!$AT$4:$AT$364=L$66)*(事故データ!$V$4:$V$364=1))</f>
        <v>0</v>
      </c>
      <c r="M81" s="358">
        <f>SUMPRODUCT((事故データ!$O$4:$O$364=$C$65)*(事故データ!$AQ$4:$AQ$364=$H81)*(事故データ!$AT$4:$AT$364=M$66)*(事故データ!$V$4:$V$364=1))</f>
        <v>0</v>
      </c>
      <c r="N81" s="358">
        <f>SUMPRODUCT((事故データ!$O$4:$O$364=$C$65)*(事故データ!$AQ$4:$AQ$364=$H81)*(事故データ!$AT$4:$AT$364=N$66)*(事故データ!$V$4:$V$364=1))</f>
        <v>0</v>
      </c>
      <c r="O81" s="358">
        <f>SUMPRODUCT((事故データ!$O$4:$O$364=$C$65)*(事故データ!$AQ$4:$AQ$364=$H81)*(事故データ!$AT$4:$AT$364=O$66)*(事故データ!$V$4:$V$364=1))</f>
        <v>1</v>
      </c>
      <c r="P81" s="358">
        <f>SUMPRODUCT((事故データ!$O$4:$O$364=$C$65)*(事故データ!$AQ$4:$AQ$364=$H81)*(事故データ!$AT$4:$AT$364=P$66)*(事故データ!$V$4:$V$364=1))</f>
        <v>0</v>
      </c>
      <c r="Q81" s="358">
        <f>SUMPRODUCT((事故データ!$O$4:$O$364=$C$65)*(事故データ!$AQ$4:$AQ$364=$H81)*(事故データ!$AT$4:$AT$364=Q$66)*(事故データ!$V$4:$V$364=1))</f>
        <v>0</v>
      </c>
      <c r="R81" s="358">
        <f>SUMPRODUCT((事故データ!$O$4:$O$364=$C$65)*(事故データ!$AQ$4:$AQ$364=$H81)*(事故データ!$AT$4:$AT$364=R$66)*(事故データ!$V$4:$V$364=1))</f>
        <v>0</v>
      </c>
      <c r="S81" s="358">
        <f>SUMPRODUCT((事故データ!$O$4:$O$364=$C$65)*(事故データ!$AQ$4:$AQ$364=$H81)*(事故データ!$AT$4:$AT$364=S$66)*(事故データ!$V$4:$V$364=1))</f>
        <v>0</v>
      </c>
      <c r="T81" s="358">
        <f>SUMPRODUCT((事故データ!$O$4:$O$364=$C$65)*(事故データ!$AQ$4:$AQ$364=$H81)*(事故データ!$AT$4:$AT$364=T$66)*(事故データ!$V$4:$V$364=1))</f>
        <v>0</v>
      </c>
      <c r="U81" s="358">
        <f>SUMPRODUCT((事故データ!$O$4:$O$364=$C$65)*(事故データ!$AQ$4:$AQ$364=$H81)*(事故データ!$AT$4:$AT$364=U$66)*(事故データ!$V$4:$V$364=1))</f>
        <v>0</v>
      </c>
      <c r="V81" s="358">
        <f>SUMPRODUCT((事故データ!$O$4:$O$364=$C$65)*(事故データ!$AQ$4:$AQ$364=$H81)*(事故データ!$AT$4:$AT$364=V$66)*(事故データ!$V$4:$V$364=1))</f>
        <v>0</v>
      </c>
      <c r="W81" s="358">
        <f>SUMPRODUCT((事故データ!$O$4:$O$364=$C$65)*(事故データ!$AQ$4:$AQ$364=$H81)*(事故データ!$AT$4:$AT$364=W$66)*(事故データ!$V$4:$V$364=1))</f>
        <v>0</v>
      </c>
      <c r="X81" s="358">
        <f>SUMPRODUCT((事故データ!$O$4:$O$364=$C$65)*(事故データ!$AQ$4:$AQ$364=$H81)*(事故データ!$AT$4:$AT$364=X$66)*(事故データ!$V$4:$V$364=1))</f>
        <v>0</v>
      </c>
      <c r="Y81" s="442">
        <f>SUMPRODUCT((事故データ!$O$4:$O$364=$C$65)*(事故データ!$AQ$4:$AQ$364=$H81)*(事故データ!$AT$4:$AT$364=Y$66)*(事故データ!$V$4:$V$364=1))</f>
        <v>0</v>
      </c>
    </row>
    <row r="82" spans="3:25">
      <c r="C82" s="352" t="str">
        <f t="shared" si="15"/>
        <v>車線変更(左)</v>
      </c>
      <c r="D82" s="422">
        <f>SUMPRODUCT((事故データ!$O$4:$O$364=$C$65)*(事故データ!$AQ$4:$AQ$364=$H82))</f>
        <v>0</v>
      </c>
      <c r="E82" s="422">
        <f>SUMPRODUCT((事故データ!$O$4:$O$364=$C$65)*(事故データ!$AQ$4:$AQ$364=$C82)*(事故データ!$V$4:$V$364=1))</f>
        <v>0</v>
      </c>
      <c r="F82" s="496">
        <f>SUMPRODUCT((事故データ!$O$4:$O$364=$C$65)*(事故データ!$AQ$4:$AQ$364=$C82)*(事故データ!$V$4:$V$364=1)*(事故データ!$T$4:$T$364="人身"))</f>
        <v>0</v>
      </c>
      <c r="G82" s="306"/>
      <c r="H82" s="355" t="str">
        <f t="shared" si="13"/>
        <v>車線変更(左)</v>
      </c>
      <c r="I82" s="356">
        <f t="shared" si="14"/>
        <v>0</v>
      </c>
      <c r="J82" s="357">
        <f>SUMPRODUCT((事故データ!$O$4:$O$364=$C$65)*(事故データ!$AQ$4:$AQ$364=$H82)*(事故データ!$AT$4:$AT$364=J$66)*(事故データ!$V$4:$V$364=1))</f>
        <v>0</v>
      </c>
      <c r="K82" s="358">
        <f>SUMPRODUCT((事故データ!$O$4:$O$364=$C$65)*(事故データ!$AQ$4:$AQ$364=$H82)*(事故データ!$AT$4:$AT$364=K$66)*(事故データ!$V$4:$V$364=1))</f>
        <v>0</v>
      </c>
      <c r="L82" s="358">
        <f>SUMPRODUCT((事故データ!$O$4:$O$364=$C$65)*(事故データ!$AQ$4:$AQ$364=$H82)*(事故データ!$AT$4:$AT$364=L$66)*(事故データ!$V$4:$V$364=1))</f>
        <v>0</v>
      </c>
      <c r="M82" s="358">
        <f>SUMPRODUCT((事故データ!$O$4:$O$364=$C$65)*(事故データ!$AQ$4:$AQ$364=$H82)*(事故データ!$AT$4:$AT$364=M$66)*(事故データ!$V$4:$V$364=1))</f>
        <v>0</v>
      </c>
      <c r="N82" s="358">
        <f>SUMPRODUCT((事故データ!$O$4:$O$364=$C$65)*(事故データ!$AQ$4:$AQ$364=$H82)*(事故データ!$AT$4:$AT$364=N$66)*(事故データ!$V$4:$V$364=1))</f>
        <v>0</v>
      </c>
      <c r="O82" s="358">
        <f>SUMPRODUCT((事故データ!$O$4:$O$364=$C$65)*(事故データ!$AQ$4:$AQ$364=$H82)*(事故データ!$AT$4:$AT$364=O$66)*(事故データ!$V$4:$V$364=1))</f>
        <v>0</v>
      </c>
      <c r="P82" s="358">
        <f>SUMPRODUCT((事故データ!$O$4:$O$364=$C$65)*(事故データ!$AQ$4:$AQ$364=$H82)*(事故データ!$AT$4:$AT$364=P$66)*(事故データ!$V$4:$V$364=1))</f>
        <v>0</v>
      </c>
      <c r="Q82" s="358">
        <f>SUMPRODUCT((事故データ!$O$4:$O$364=$C$65)*(事故データ!$AQ$4:$AQ$364=$H82)*(事故データ!$AT$4:$AT$364=Q$66)*(事故データ!$V$4:$V$364=1))</f>
        <v>0</v>
      </c>
      <c r="R82" s="358">
        <f>SUMPRODUCT((事故データ!$O$4:$O$364=$C$65)*(事故データ!$AQ$4:$AQ$364=$H82)*(事故データ!$AT$4:$AT$364=R$66)*(事故データ!$V$4:$V$364=1))</f>
        <v>0</v>
      </c>
      <c r="S82" s="358">
        <f>SUMPRODUCT((事故データ!$O$4:$O$364=$C$65)*(事故データ!$AQ$4:$AQ$364=$H82)*(事故データ!$AT$4:$AT$364=S$66)*(事故データ!$V$4:$V$364=1))</f>
        <v>0</v>
      </c>
      <c r="T82" s="358">
        <f>SUMPRODUCT((事故データ!$O$4:$O$364=$C$65)*(事故データ!$AQ$4:$AQ$364=$H82)*(事故データ!$AT$4:$AT$364=T$66)*(事故データ!$V$4:$V$364=1))</f>
        <v>0</v>
      </c>
      <c r="U82" s="358">
        <f>SUMPRODUCT((事故データ!$O$4:$O$364=$C$65)*(事故データ!$AQ$4:$AQ$364=$H82)*(事故データ!$AT$4:$AT$364=U$66)*(事故データ!$V$4:$V$364=1))</f>
        <v>0</v>
      </c>
      <c r="V82" s="358">
        <f>SUMPRODUCT((事故データ!$O$4:$O$364=$C$65)*(事故データ!$AQ$4:$AQ$364=$H82)*(事故データ!$AT$4:$AT$364=V$66)*(事故データ!$V$4:$V$364=1))</f>
        <v>0</v>
      </c>
      <c r="W82" s="358">
        <f>SUMPRODUCT((事故データ!$O$4:$O$364=$C$65)*(事故データ!$AQ$4:$AQ$364=$H82)*(事故データ!$AT$4:$AT$364=W$66)*(事故データ!$V$4:$V$364=1))</f>
        <v>0</v>
      </c>
      <c r="X82" s="358">
        <f>SUMPRODUCT((事故データ!$O$4:$O$364=$C$65)*(事故データ!$AQ$4:$AQ$364=$H82)*(事故データ!$AT$4:$AT$364=X$66)*(事故データ!$V$4:$V$364=1))</f>
        <v>0</v>
      </c>
      <c r="Y82" s="442">
        <f>SUMPRODUCT((事故データ!$O$4:$O$364=$C$65)*(事故データ!$AQ$4:$AQ$364=$H82)*(事故データ!$AT$4:$AT$364=Y$66)*(事故データ!$V$4:$V$364=1))</f>
        <v>0</v>
      </c>
    </row>
    <row r="83" spans="3:25">
      <c r="C83" s="352" t="str">
        <f t="shared" si="15"/>
        <v>本線進入</v>
      </c>
      <c r="D83" s="422">
        <f>SUMPRODUCT((事故データ!$O$4:$O$364=$C$65)*(事故データ!$AQ$4:$AQ$364=$H83))</f>
        <v>0</v>
      </c>
      <c r="E83" s="422">
        <f>SUMPRODUCT((事故データ!$O$4:$O$364=$C$65)*(事故データ!$AQ$4:$AQ$364=$C83)*(事故データ!$V$4:$V$364=1))</f>
        <v>0</v>
      </c>
      <c r="F83" s="496">
        <f>SUMPRODUCT((事故データ!$O$4:$O$364=$C$65)*(事故データ!$AQ$4:$AQ$364=$C83)*(事故データ!$V$4:$V$364=1)*(事故データ!$T$4:$T$364="人身"))</f>
        <v>0</v>
      </c>
      <c r="G83" s="306"/>
      <c r="H83" s="355" t="str">
        <f t="shared" si="13"/>
        <v>本線進入</v>
      </c>
      <c r="I83" s="356">
        <f t="shared" si="14"/>
        <v>0</v>
      </c>
      <c r="J83" s="357">
        <f>SUMPRODUCT((事故データ!$O$4:$O$364=$C$65)*(事故データ!$AQ$4:$AQ$364=$H83)*(事故データ!$AT$4:$AT$364=J$66)*(事故データ!$V$4:$V$364=1))</f>
        <v>0</v>
      </c>
      <c r="K83" s="358">
        <f>SUMPRODUCT((事故データ!$O$4:$O$364=$C$65)*(事故データ!$AQ$4:$AQ$364=$H83)*(事故データ!$AT$4:$AT$364=K$66)*(事故データ!$V$4:$V$364=1))</f>
        <v>0</v>
      </c>
      <c r="L83" s="358">
        <f>SUMPRODUCT((事故データ!$O$4:$O$364=$C$65)*(事故データ!$AQ$4:$AQ$364=$H83)*(事故データ!$AT$4:$AT$364=L$66)*(事故データ!$V$4:$V$364=1))</f>
        <v>0</v>
      </c>
      <c r="M83" s="358">
        <f>SUMPRODUCT((事故データ!$O$4:$O$364=$C$65)*(事故データ!$AQ$4:$AQ$364=$H83)*(事故データ!$AT$4:$AT$364=M$66)*(事故データ!$V$4:$V$364=1))</f>
        <v>0</v>
      </c>
      <c r="N83" s="358">
        <f>SUMPRODUCT((事故データ!$O$4:$O$364=$C$65)*(事故データ!$AQ$4:$AQ$364=$H83)*(事故データ!$AT$4:$AT$364=N$66)*(事故データ!$V$4:$V$364=1))</f>
        <v>0</v>
      </c>
      <c r="O83" s="358">
        <f>SUMPRODUCT((事故データ!$O$4:$O$364=$C$65)*(事故データ!$AQ$4:$AQ$364=$H83)*(事故データ!$AT$4:$AT$364=O$66)*(事故データ!$V$4:$V$364=1))</f>
        <v>0</v>
      </c>
      <c r="P83" s="358">
        <f>SUMPRODUCT((事故データ!$O$4:$O$364=$C$65)*(事故データ!$AQ$4:$AQ$364=$H83)*(事故データ!$AT$4:$AT$364=P$66)*(事故データ!$V$4:$V$364=1))</f>
        <v>0</v>
      </c>
      <c r="Q83" s="358">
        <f>SUMPRODUCT((事故データ!$O$4:$O$364=$C$65)*(事故データ!$AQ$4:$AQ$364=$H83)*(事故データ!$AT$4:$AT$364=Q$66)*(事故データ!$V$4:$V$364=1))</f>
        <v>0</v>
      </c>
      <c r="R83" s="358">
        <f>SUMPRODUCT((事故データ!$O$4:$O$364=$C$65)*(事故データ!$AQ$4:$AQ$364=$H83)*(事故データ!$AT$4:$AT$364=R$66)*(事故データ!$V$4:$V$364=1))</f>
        <v>0</v>
      </c>
      <c r="S83" s="358">
        <f>SUMPRODUCT((事故データ!$O$4:$O$364=$C$65)*(事故データ!$AQ$4:$AQ$364=$H83)*(事故データ!$AT$4:$AT$364=S$66)*(事故データ!$V$4:$V$364=1))</f>
        <v>0</v>
      </c>
      <c r="T83" s="358">
        <f>SUMPRODUCT((事故データ!$O$4:$O$364=$C$65)*(事故データ!$AQ$4:$AQ$364=$H83)*(事故データ!$AT$4:$AT$364=T$66)*(事故データ!$V$4:$V$364=1))</f>
        <v>0</v>
      </c>
      <c r="U83" s="358">
        <f>SUMPRODUCT((事故データ!$O$4:$O$364=$C$65)*(事故データ!$AQ$4:$AQ$364=$H83)*(事故データ!$AT$4:$AT$364=U$66)*(事故データ!$V$4:$V$364=1))</f>
        <v>0</v>
      </c>
      <c r="V83" s="358">
        <f>SUMPRODUCT((事故データ!$O$4:$O$364=$C$65)*(事故データ!$AQ$4:$AQ$364=$H83)*(事故データ!$AT$4:$AT$364=V$66)*(事故データ!$V$4:$V$364=1))</f>
        <v>0</v>
      </c>
      <c r="W83" s="358">
        <f>SUMPRODUCT((事故データ!$O$4:$O$364=$C$65)*(事故データ!$AQ$4:$AQ$364=$H83)*(事故データ!$AT$4:$AT$364=W$66)*(事故データ!$V$4:$V$364=1))</f>
        <v>0</v>
      </c>
      <c r="X83" s="358">
        <f>SUMPRODUCT((事故データ!$O$4:$O$364=$C$65)*(事故データ!$AQ$4:$AQ$364=$H83)*(事故データ!$AT$4:$AT$364=X$66)*(事故データ!$V$4:$V$364=1))</f>
        <v>0</v>
      </c>
      <c r="Y83" s="442">
        <f>SUMPRODUCT((事故データ!$O$4:$O$364=$C$65)*(事故データ!$AQ$4:$AQ$364=$H83)*(事故データ!$AT$4:$AT$364=Y$66)*(事故データ!$V$4:$V$364=1))</f>
        <v>0</v>
      </c>
    </row>
    <row r="84" spans="3:25">
      <c r="C84" s="352" t="str">
        <f t="shared" si="15"/>
        <v>出路・合流・分岐に進入</v>
      </c>
      <c r="D84" s="422">
        <f>SUMPRODUCT((事故データ!$O$4:$O$364=$C$65)*(事故データ!$AQ$4:$AQ$364=$H84))</f>
        <v>0</v>
      </c>
      <c r="E84" s="422">
        <f>SUMPRODUCT((事故データ!$O$4:$O$364=$C$65)*(事故データ!$AQ$4:$AQ$364=$C84)*(事故データ!$V$4:$V$364=1))</f>
        <v>0</v>
      </c>
      <c r="F84" s="496">
        <f>SUMPRODUCT((事故データ!$O$4:$O$364=$C$65)*(事故データ!$AQ$4:$AQ$364=$C84)*(事故データ!$V$4:$V$364=1)*(事故データ!$T$4:$T$364="人身"))</f>
        <v>0</v>
      </c>
      <c r="G84" s="306"/>
      <c r="H84" s="355" t="str">
        <f t="shared" si="13"/>
        <v>出路・合流・分岐に進入</v>
      </c>
      <c r="I84" s="356">
        <f t="shared" si="14"/>
        <v>0</v>
      </c>
      <c r="J84" s="357">
        <f>SUMPRODUCT((事故データ!$O$4:$O$364=$C$65)*(事故データ!$AQ$4:$AQ$364=$H84)*(事故データ!$AT$4:$AT$364=J$66)*(事故データ!$V$4:$V$364=1))</f>
        <v>0</v>
      </c>
      <c r="K84" s="358">
        <f>SUMPRODUCT((事故データ!$O$4:$O$364=$C$65)*(事故データ!$AQ$4:$AQ$364=$H84)*(事故データ!$AT$4:$AT$364=K$66)*(事故データ!$V$4:$V$364=1))</f>
        <v>0</v>
      </c>
      <c r="L84" s="358">
        <f>SUMPRODUCT((事故データ!$O$4:$O$364=$C$65)*(事故データ!$AQ$4:$AQ$364=$H84)*(事故データ!$AT$4:$AT$364=L$66)*(事故データ!$V$4:$V$364=1))</f>
        <v>0</v>
      </c>
      <c r="M84" s="358">
        <f>SUMPRODUCT((事故データ!$O$4:$O$364=$C$65)*(事故データ!$AQ$4:$AQ$364=$H84)*(事故データ!$AT$4:$AT$364=M$66)*(事故データ!$V$4:$V$364=1))</f>
        <v>0</v>
      </c>
      <c r="N84" s="358">
        <f>SUMPRODUCT((事故データ!$O$4:$O$364=$C$65)*(事故データ!$AQ$4:$AQ$364=$H84)*(事故データ!$AT$4:$AT$364=N$66)*(事故データ!$V$4:$V$364=1))</f>
        <v>0</v>
      </c>
      <c r="O84" s="358">
        <f>SUMPRODUCT((事故データ!$O$4:$O$364=$C$65)*(事故データ!$AQ$4:$AQ$364=$H84)*(事故データ!$AT$4:$AT$364=O$66)*(事故データ!$V$4:$V$364=1))</f>
        <v>0</v>
      </c>
      <c r="P84" s="358">
        <f>SUMPRODUCT((事故データ!$O$4:$O$364=$C$65)*(事故データ!$AQ$4:$AQ$364=$H84)*(事故データ!$AT$4:$AT$364=P$66)*(事故データ!$V$4:$V$364=1))</f>
        <v>0</v>
      </c>
      <c r="Q84" s="358">
        <f>SUMPRODUCT((事故データ!$O$4:$O$364=$C$65)*(事故データ!$AQ$4:$AQ$364=$H84)*(事故データ!$AT$4:$AT$364=Q$66)*(事故データ!$V$4:$V$364=1))</f>
        <v>0</v>
      </c>
      <c r="R84" s="358">
        <f>SUMPRODUCT((事故データ!$O$4:$O$364=$C$65)*(事故データ!$AQ$4:$AQ$364=$H84)*(事故データ!$AT$4:$AT$364=R$66)*(事故データ!$V$4:$V$364=1))</f>
        <v>0</v>
      </c>
      <c r="S84" s="358">
        <f>SUMPRODUCT((事故データ!$O$4:$O$364=$C$65)*(事故データ!$AQ$4:$AQ$364=$H84)*(事故データ!$AT$4:$AT$364=S$66)*(事故データ!$V$4:$V$364=1))</f>
        <v>0</v>
      </c>
      <c r="T84" s="358">
        <f>SUMPRODUCT((事故データ!$O$4:$O$364=$C$65)*(事故データ!$AQ$4:$AQ$364=$H84)*(事故データ!$AT$4:$AT$364=T$66)*(事故データ!$V$4:$V$364=1))</f>
        <v>0</v>
      </c>
      <c r="U84" s="358">
        <f>SUMPRODUCT((事故データ!$O$4:$O$364=$C$65)*(事故データ!$AQ$4:$AQ$364=$H84)*(事故データ!$AT$4:$AT$364=U$66)*(事故データ!$V$4:$V$364=1))</f>
        <v>0</v>
      </c>
      <c r="V84" s="358">
        <f>SUMPRODUCT((事故データ!$O$4:$O$364=$C$65)*(事故データ!$AQ$4:$AQ$364=$H84)*(事故データ!$AT$4:$AT$364=V$66)*(事故データ!$V$4:$V$364=1))</f>
        <v>0</v>
      </c>
      <c r="W84" s="358">
        <f>SUMPRODUCT((事故データ!$O$4:$O$364=$C$65)*(事故データ!$AQ$4:$AQ$364=$H84)*(事故データ!$AT$4:$AT$364=W$66)*(事故データ!$V$4:$V$364=1))</f>
        <v>0</v>
      </c>
      <c r="X84" s="358">
        <f>SUMPRODUCT((事故データ!$O$4:$O$364=$C$65)*(事故データ!$AQ$4:$AQ$364=$H84)*(事故データ!$AT$4:$AT$364=X$66)*(事故データ!$V$4:$V$364=1))</f>
        <v>0</v>
      </c>
      <c r="Y84" s="442">
        <f>SUMPRODUCT((事故データ!$O$4:$O$364=$C$65)*(事故データ!$AQ$4:$AQ$364=$H84)*(事故データ!$AT$4:$AT$364=Y$66)*(事故データ!$V$4:$V$364=1))</f>
        <v>0</v>
      </c>
    </row>
    <row r="85" spans="3:25">
      <c r="C85" s="352" t="str">
        <f t="shared" si="15"/>
        <v>発進時</v>
      </c>
      <c r="D85" s="422">
        <f>SUMPRODUCT((事故データ!$O$4:$O$364=$C$65)*(事故データ!$AQ$4:$AQ$364=$H85))</f>
        <v>2</v>
      </c>
      <c r="E85" s="422">
        <f>SUMPRODUCT((事故データ!$O$4:$O$364=$C$65)*(事故データ!$AQ$4:$AQ$364=$C85)*(事故データ!$V$4:$V$364=1))</f>
        <v>2</v>
      </c>
      <c r="F85" s="496">
        <f>SUMPRODUCT((事故データ!$O$4:$O$364=$C$65)*(事故データ!$AQ$4:$AQ$364=$C85)*(事故データ!$V$4:$V$364=1)*(事故データ!$T$4:$T$364="人身"))</f>
        <v>1</v>
      </c>
      <c r="G85" s="306"/>
      <c r="H85" s="355" t="str">
        <f t="shared" si="13"/>
        <v>発進時</v>
      </c>
      <c r="I85" s="356">
        <f t="shared" si="14"/>
        <v>2</v>
      </c>
      <c r="J85" s="357">
        <f>SUMPRODUCT((事故データ!$O$4:$O$364=$C$65)*(事故データ!$AQ$4:$AQ$364=$H85)*(事故データ!$AT$4:$AT$364=J$66)*(事故データ!$V$4:$V$364=1))</f>
        <v>0</v>
      </c>
      <c r="K85" s="358">
        <f>SUMPRODUCT((事故データ!$O$4:$O$364=$C$65)*(事故データ!$AQ$4:$AQ$364=$H85)*(事故データ!$AT$4:$AT$364=K$66)*(事故データ!$V$4:$V$364=1))</f>
        <v>0</v>
      </c>
      <c r="L85" s="358">
        <f>SUMPRODUCT((事故データ!$O$4:$O$364=$C$65)*(事故データ!$AQ$4:$AQ$364=$H85)*(事故データ!$AT$4:$AT$364=L$66)*(事故データ!$V$4:$V$364=1))</f>
        <v>0</v>
      </c>
      <c r="M85" s="358">
        <f>SUMPRODUCT((事故データ!$O$4:$O$364=$C$65)*(事故データ!$AQ$4:$AQ$364=$H85)*(事故データ!$AT$4:$AT$364=M$66)*(事故データ!$V$4:$V$364=1))</f>
        <v>0</v>
      </c>
      <c r="N85" s="358">
        <f>SUMPRODUCT((事故データ!$O$4:$O$364=$C$65)*(事故データ!$AQ$4:$AQ$364=$H85)*(事故データ!$AT$4:$AT$364=N$66)*(事故データ!$V$4:$V$364=1))</f>
        <v>0</v>
      </c>
      <c r="O85" s="358">
        <f>SUMPRODUCT((事故データ!$O$4:$O$364=$C$65)*(事故データ!$AQ$4:$AQ$364=$H85)*(事故データ!$AT$4:$AT$364=O$66)*(事故データ!$V$4:$V$364=1))</f>
        <v>1</v>
      </c>
      <c r="P85" s="358">
        <f>SUMPRODUCT((事故データ!$O$4:$O$364=$C$65)*(事故データ!$AQ$4:$AQ$364=$H85)*(事故データ!$AT$4:$AT$364=P$66)*(事故データ!$V$4:$V$364=1))</f>
        <v>0</v>
      </c>
      <c r="Q85" s="358">
        <f>SUMPRODUCT((事故データ!$O$4:$O$364=$C$65)*(事故データ!$AQ$4:$AQ$364=$H85)*(事故データ!$AT$4:$AT$364=Q$66)*(事故データ!$V$4:$V$364=1))</f>
        <v>0</v>
      </c>
      <c r="R85" s="358">
        <f>SUMPRODUCT((事故データ!$O$4:$O$364=$C$65)*(事故データ!$AQ$4:$AQ$364=$H85)*(事故データ!$AT$4:$AT$364=R$66)*(事故データ!$V$4:$V$364=1))</f>
        <v>1</v>
      </c>
      <c r="S85" s="358">
        <f>SUMPRODUCT((事故データ!$O$4:$O$364=$C$65)*(事故データ!$AQ$4:$AQ$364=$H85)*(事故データ!$AT$4:$AT$364=S$66)*(事故データ!$V$4:$V$364=1))</f>
        <v>0</v>
      </c>
      <c r="T85" s="358">
        <f>SUMPRODUCT((事故データ!$O$4:$O$364=$C$65)*(事故データ!$AQ$4:$AQ$364=$H85)*(事故データ!$AT$4:$AT$364=T$66)*(事故データ!$V$4:$V$364=1))</f>
        <v>0</v>
      </c>
      <c r="U85" s="358">
        <f>SUMPRODUCT((事故データ!$O$4:$O$364=$C$65)*(事故データ!$AQ$4:$AQ$364=$H85)*(事故データ!$AT$4:$AT$364=U$66)*(事故データ!$V$4:$V$364=1))</f>
        <v>0</v>
      </c>
      <c r="V85" s="358">
        <f>SUMPRODUCT((事故データ!$O$4:$O$364=$C$65)*(事故データ!$AQ$4:$AQ$364=$H85)*(事故データ!$AT$4:$AT$364=V$66)*(事故データ!$V$4:$V$364=1))</f>
        <v>0</v>
      </c>
      <c r="W85" s="358">
        <f>SUMPRODUCT((事故データ!$O$4:$O$364=$C$65)*(事故データ!$AQ$4:$AQ$364=$H85)*(事故データ!$AT$4:$AT$364=W$66)*(事故データ!$V$4:$V$364=1))</f>
        <v>0</v>
      </c>
      <c r="X85" s="358">
        <f>SUMPRODUCT((事故データ!$O$4:$O$364=$C$65)*(事故データ!$AQ$4:$AQ$364=$H85)*(事故データ!$AT$4:$AT$364=X$66)*(事故データ!$V$4:$V$364=1))</f>
        <v>0</v>
      </c>
      <c r="Y85" s="442">
        <f>SUMPRODUCT((事故データ!$O$4:$O$364=$C$65)*(事故データ!$AQ$4:$AQ$364=$H85)*(事故データ!$AT$4:$AT$364=Y$66)*(事故データ!$V$4:$V$364=1))</f>
        <v>0</v>
      </c>
    </row>
    <row r="86" spans="3:25">
      <c r="C86" s="352" t="str">
        <f t="shared" si="15"/>
        <v>信号発進</v>
      </c>
      <c r="D86" s="422">
        <f>SUMPRODUCT((事故データ!$O$4:$O$364=$C$65)*(事故データ!$AQ$4:$AQ$364=$H86))</f>
        <v>1</v>
      </c>
      <c r="E86" s="422">
        <f>SUMPRODUCT((事故データ!$O$4:$O$364=$C$65)*(事故データ!$AQ$4:$AQ$364=$C86)*(事故データ!$V$4:$V$364=1))</f>
        <v>1</v>
      </c>
      <c r="F86" s="496">
        <f>SUMPRODUCT((事故データ!$O$4:$O$364=$C$65)*(事故データ!$AQ$4:$AQ$364=$C86)*(事故データ!$V$4:$V$364=1)*(事故データ!$T$4:$T$364="人身"))</f>
        <v>0</v>
      </c>
      <c r="G86" s="306"/>
      <c r="H86" s="355" t="str">
        <f t="shared" si="13"/>
        <v>信号発進</v>
      </c>
      <c r="I86" s="356">
        <f t="shared" si="14"/>
        <v>1</v>
      </c>
      <c r="J86" s="357">
        <f>SUMPRODUCT((事故データ!$O$4:$O$364=$C$65)*(事故データ!$AQ$4:$AQ$364=$H86)*(事故データ!$AT$4:$AT$364=J$66)*(事故データ!$V$4:$V$364=1))</f>
        <v>1</v>
      </c>
      <c r="K86" s="358">
        <f>SUMPRODUCT((事故データ!$O$4:$O$364=$C$65)*(事故データ!$AQ$4:$AQ$364=$H86)*(事故データ!$AT$4:$AT$364=K$66)*(事故データ!$V$4:$V$364=1))</f>
        <v>0</v>
      </c>
      <c r="L86" s="358">
        <f>SUMPRODUCT((事故データ!$O$4:$O$364=$C$65)*(事故データ!$AQ$4:$AQ$364=$H86)*(事故データ!$AT$4:$AT$364=L$66)*(事故データ!$V$4:$V$364=1))</f>
        <v>0</v>
      </c>
      <c r="M86" s="358">
        <f>SUMPRODUCT((事故データ!$O$4:$O$364=$C$65)*(事故データ!$AQ$4:$AQ$364=$H86)*(事故データ!$AT$4:$AT$364=M$66)*(事故データ!$V$4:$V$364=1))</f>
        <v>0</v>
      </c>
      <c r="N86" s="358">
        <f>SUMPRODUCT((事故データ!$O$4:$O$364=$C$65)*(事故データ!$AQ$4:$AQ$364=$H86)*(事故データ!$AT$4:$AT$364=N$66)*(事故データ!$V$4:$V$364=1))</f>
        <v>0</v>
      </c>
      <c r="O86" s="358">
        <f>SUMPRODUCT((事故データ!$O$4:$O$364=$C$65)*(事故データ!$AQ$4:$AQ$364=$H86)*(事故データ!$AT$4:$AT$364=O$66)*(事故データ!$V$4:$V$364=1))</f>
        <v>0</v>
      </c>
      <c r="P86" s="358">
        <f>SUMPRODUCT((事故データ!$O$4:$O$364=$C$65)*(事故データ!$AQ$4:$AQ$364=$H86)*(事故データ!$AT$4:$AT$364=P$66)*(事故データ!$V$4:$V$364=1))</f>
        <v>0</v>
      </c>
      <c r="Q86" s="358">
        <f>SUMPRODUCT((事故データ!$O$4:$O$364=$C$65)*(事故データ!$AQ$4:$AQ$364=$H86)*(事故データ!$AT$4:$AT$364=Q$66)*(事故データ!$V$4:$V$364=1))</f>
        <v>0</v>
      </c>
      <c r="R86" s="358">
        <f>SUMPRODUCT((事故データ!$O$4:$O$364=$C$65)*(事故データ!$AQ$4:$AQ$364=$H86)*(事故データ!$AT$4:$AT$364=R$66)*(事故データ!$V$4:$V$364=1))</f>
        <v>0</v>
      </c>
      <c r="S86" s="358">
        <f>SUMPRODUCT((事故データ!$O$4:$O$364=$C$65)*(事故データ!$AQ$4:$AQ$364=$H86)*(事故データ!$AT$4:$AT$364=S$66)*(事故データ!$V$4:$V$364=1))</f>
        <v>0</v>
      </c>
      <c r="T86" s="358">
        <f>SUMPRODUCT((事故データ!$O$4:$O$364=$C$65)*(事故データ!$AQ$4:$AQ$364=$H86)*(事故データ!$AT$4:$AT$364=T$66)*(事故データ!$V$4:$V$364=1))</f>
        <v>0</v>
      </c>
      <c r="U86" s="358">
        <f>SUMPRODUCT((事故データ!$O$4:$O$364=$C$65)*(事故データ!$AQ$4:$AQ$364=$H86)*(事故データ!$AT$4:$AT$364=U$66)*(事故データ!$V$4:$V$364=1))</f>
        <v>0</v>
      </c>
      <c r="V86" s="358">
        <f>SUMPRODUCT((事故データ!$O$4:$O$364=$C$65)*(事故データ!$AQ$4:$AQ$364=$H86)*(事故データ!$AT$4:$AT$364=V$66)*(事故データ!$V$4:$V$364=1))</f>
        <v>0</v>
      </c>
      <c r="W86" s="358">
        <f>SUMPRODUCT((事故データ!$O$4:$O$364=$C$65)*(事故データ!$AQ$4:$AQ$364=$H86)*(事故データ!$AT$4:$AT$364=W$66)*(事故データ!$V$4:$V$364=1))</f>
        <v>0</v>
      </c>
      <c r="X86" s="358">
        <f>SUMPRODUCT((事故データ!$O$4:$O$364=$C$65)*(事故データ!$AQ$4:$AQ$364=$H86)*(事故データ!$AT$4:$AT$364=X$66)*(事故データ!$V$4:$V$364=1))</f>
        <v>0</v>
      </c>
      <c r="Y86" s="442">
        <f>SUMPRODUCT((事故データ!$O$4:$O$364=$C$65)*(事故データ!$AQ$4:$AQ$364=$H86)*(事故データ!$AT$4:$AT$364=Y$66)*(事故データ!$V$4:$V$364=1))</f>
        <v>0</v>
      </c>
    </row>
    <row r="87" spans="3:25">
      <c r="C87" s="352" t="str">
        <f t="shared" si="15"/>
        <v>信号待ち停止</v>
      </c>
      <c r="D87" s="422">
        <f>SUMPRODUCT((事故データ!$O$4:$O$364=$C$65)*(事故データ!$AQ$4:$AQ$364=$H87))</f>
        <v>2</v>
      </c>
      <c r="E87" s="422">
        <f>SUMPRODUCT((事故データ!$O$4:$O$364=$C$65)*(事故データ!$AQ$4:$AQ$364=$C87)*(事故データ!$V$4:$V$364=1))</f>
        <v>2</v>
      </c>
      <c r="F87" s="496">
        <f>SUMPRODUCT((事故データ!$O$4:$O$364=$C$65)*(事故データ!$AQ$4:$AQ$364=$C87)*(事故データ!$V$4:$V$364=1)*(事故データ!$T$4:$T$364="人身"))</f>
        <v>1</v>
      </c>
      <c r="G87" s="306"/>
      <c r="H87" s="355" t="str">
        <f t="shared" si="13"/>
        <v>信号待ち停止</v>
      </c>
      <c r="I87" s="356">
        <f t="shared" si="14"/>
        <v>2</v>
      </c>
      <c r="J87" s="357">
        <f>SUMPRODUCT((事故データ!$O$4:$O$364=$C$65)*(事故データ!$AQ$4:$AQ$364=$H87)*(事故データ!$AT$4:$AT$364=J$66)*(事故データ!$V$4:$V$364=1))</f>
        <v>1</v>
      </c>
      <c r="K87" s="358">
        <f>SUMPRODUCT((事故データ!$O$4:$O$364=$C$65)*(事故データ!$AQ$4:$AQ$364=$H87)*(事故データ!$AT$4:$AT$364=K$66)*(事故データ!$V$4:$V$364=1))</f>
        <v>0</v>
      </c>
      <c r="L87" s="358">
        <f>SUMPRODUCT((事故データ!$O$4:$O$364=$C$65)*(事故データ!$AQ$4:$AQ$364=$H87)*(事故データ!$AT$4:$AT$364=L$66)*(事故データ!$V$4:$V$364=1))</f>
        <v>0</v>
      </c>
      <c r="M87" s="358">
        <f>SUMPRODUCT((事故データ!$O$4:$O$364=$C$65)*(事故データ!$AQ$4:$AQ$364=$H87)*(事故データ!$AT$4:$AT$364=M$66)*(事故データ!$V$4:$V$364=1))</f>
        <v>0</v>
      </c>
      <c r="N87" s="358">
        <f>SUMPRODUCT((事故データ!$O$4:$O$364=$C$65)*(事故データ!$AQ$4:$AQ$364=$H87)*(事故データ!$AT$4:$AT$364=N$66)*(事故データ!$V$4:$V$364=1))</f>
        <v>0</v>
      </c>
      <c r="O87" s="358">
        <f>SUMPRODUCT((事故データ!$O$4:$O$364=$C$65)*(事故データ!$AQ$4:$AQ$364=$H87)*(事故データ!$AT$4:$AT$364=O$66)*(事故データ!$V$4:$V$364=1))</f>
        <v>0</v>
      </c>
      <c r="P87" s="358">
        <f>SUMPRODUCT((事故データ!$O$4:$O$364=$C$65)*(事故データ!$AQ$4:$AQ$364=$H87)*(事故データ!$AT$4:$AT$364=P$66)*(事故データ!$V$4:$V$364=1))</f>
        <v>0</v>
      </c>
      <c r="Q87" s="358">
        <f>SUMPRODUCT((事故データ!$O$4:$O$364=$C$65)*(事故データ!$AQ$4:$AQ$364=$H87)*(事故データ!$AT$4:$AT$364=Q$66)*(事故データ!$V$4:$V$364=1))</f>
        <v>0</v>
      </c>
      <c r="R87" s="358">
        <f>SUMPRODUCT((事故データ!$O$4:$O$364=$C$65)*(事故データ!$AQ$4:$AQ$364=$H87)*(事故データ!$AT$4:$AT$364=R$66)*(事故データ!$V$4:$V$364=1))</f>
        <v>1</v>
      </c>
      <c r="S87" s="358">
        <f>SUMPRODUCT((事故データ!$O$4:$O$364=$C$65)*(事故データ!$AQ$4:$AQ$364=$H87)*(事故データ!$AT$4:$AT$364=S$66)*(事故データ!$V$4:$V$364=1))</f>
        <v>0</v>
      </c>
      <c r="T87" s="358">
        <f>SUMPRODUCT((事故データ!$O$4:$O$364=$C$65)*(事故データ!$AQ$4:$AQ$364=$H87)*(事故データ!$AT$4:$AT$364=T$66)*(事故データ!$V$4:$V$364=1))</f>
        <v>0</v>
      </c>
      <c r="U87" s="358">
        <f>SUMPRODUCT((事故データ!$O$4:$O$364=$C$65)*(事故データ!$AQ$4:$AQ$364=$H87)*(事故データ!$AT$4:$AT$364=U$66)*(事故データ!$V$4:$V$364=1))</f>
        <v>0</v>
      </c>
      <c r="V87" s="358">
        <f>SUMPRODUCT((事故データ!$O$4:$O$364=$C$65)*(事故データ!$AQ$4:$AQ$364=$H87)*(事故データ!$AT$4:$AT$364=V$66)*(事故データ!$V$4:$V$364=1))</f>
        <v>0</v>
      </c>
      <c r="W87" s="358">
        <f>SUMPRODUCT((事故データ!$O$4:$O$364=$C$65)*(事故データ!$AQ$4:$AQ$364=$H87)*(事故データ!$AT$4:$AT$364=W$66)*(事故データ!$V$4:$V$364=1))</f>
        <v>0</v>
      </c>
      <c r="X87" s="358">
        <f>SUMPRODUCT((事故データ!$O$4:$O$364=$C$65)*(事故データ!$AQ$4:$AQ$364=$H87)*(事故データ!$AT$4:$AT$364=X$66)*(事故データ!$V$4:$V$364=1))</f>
        <v>0</v>
      </c>
      <c r="Y87" s="442">
        <f>SUMPRODUCT((事故データ!$O$4:$O$364=$C$65)*(事故データ!$AQ$4:$AQ$364=$H87)*(事故データ!$AT$4:$AT$364=Y$66)*(事故データ!$V$4:$V$364=1))</f>
        <v>0</v>
      </c>
    </row>
    <row r="88" spans="3:25">
      <c r="C88" s="352" t="str">
        <f t="shared" si="15"/>
        <v>渋滞で停止</v>
      </c>
      <c r="D88" s="422">
        <f>SUMPRODUCT((事故データ!$O$4:$O$364=$C$65)*(事故データ!$AQ$4:$AQ$364=$H88))</f>
        <v>0</v>
      </c>
      <c r="E88" s="422">
        <f>SUMPRODUCT((事故データ!$O$4:$O$364=$C$65)*(事故データ!$AQ$4:$AQ$364=$C88)*(事故データ!$V$4:$V$364=1))</f>
        <v>0</v>
      </c>
      <c r="F88" s="496">
        <f>SUMPRODUCT((事故データ!$O$4:$O$364=$C$65)*(事故データ!$AQ$4:$AQ$364=$C88)*(事故データ!$V$4:$V$364=1)*(事故データ!$T$4:$T$364="人身"))</f>
        <v>0</v>
      </c>
      <c r="G88" s="306"/>
      <c r="H88" s="355" t="str">
        <f t="shared" si="13"/>
        <v>渋滞で停止</v>
      </c>
      <c r="I88" s="356">
        <f t="shared" si="14"/>
        <v>0</v>
      </c>
      <c r="J88" s="357">
        <f>SUMPRODUCT((事故データ!$O$4:$O$364=$C$65)*(事故データ!$AQ$4:$AQ$364=$H88)*(事故データ!$AT$4:$AT$364=J$66)*(事故データ!$V$4:$V$364=1))</f>
        <v>0</v>
      </c>
      <c r="K88" s="358">
        <f>SUMPRODUCT((事故データ!$O$4:$O$364=$C$65)*(事故データ!$AQ$4:$AQ$364=$H88)*(事故データ!$AT$4:$AT$364=K$66)*(事故データ!$V$4:$V$364=1))</f>
        <v>0</v>
      </c>
      <c r="L88" s="358">
        <f>SUMPRODUCT((事故データ!$O$4:$O$364=$C$65)*(事故データ!$AQ$4:$AQ$364=$H88)*(事故データ!$AT$4:$AT$364=L$66)*(事故データ!$V$4:$V$364=1))</f>
        <v>0</v>
      </c>
      <c r="M88" s="358">
        <f>SUMPRODUCT((事故データ!$O$4:$O$364=$C$65)*(事故データ!$AQ$4:$AQ$364=$H88)*(事故データ!$AT$4:$AT$364=M$66)*(事故データ!$V$4:$V$364=1))</f>
        <v>0</v>
      </c>
      <c r="N88" s="358">
        <f>SUMPRODUCT((事故データ!$O$4:$O$364=$C$65)*(事故データ!$AQ$4:$AQ$364=$H88)*(事故データ!$AT$4:$AT$364=N$66)*(事故データ!$V$4:$V$364=1))</f>
        <v>0</v>
      </c>
      <c r="O88" s="358">
        <f>SUMPRODUCT((事故データ!$O$4:$O$364=$C$65)*(事故データ!$AQ$4:$AQ$364=$H88)*(事故データ!$AT$4:$AT$364=O$66)*(事故データ!$V$4:$V$364=1))</f>
        <v>0</v>
      </c>
      <c r="P88" s="358">
        <f>SUMPRODUCT((事故データ!$O$4:$O$364=$C$65)*(事故データ!$AQ$4:$AQ$364=$H88)*(事故データ!$AT$4:$AT$364=P$66)*(事故データ!$V$4:$V$364=1))</f>
        <v>0</v>
      </c>
      <c r="Q88" s="358">
        <f>SUMPRODUCT((事故データ!$O$4:$O$364=$C$65)*(事故データ!$AQ$4:$AQ$364=$H88)*(事故データ!$AT$4:$AT$364=Q$66)*(事故データ!$V$4:$V$364=1))</f>
        <v>0</v>
      </c>
      <c r="R88" s="358">
        <f>SUMPRODUCT((事故データ!$O$4:$O$364=$C$65)*(事故データ!$AQ$4:$AQ$364=$H88)*(事故データ!$AT$4:$AT$364=R$66)*(事故データ!$V$4:$V$364=1))</f>
        <v>0</v>
      </c>
      <c r="S88" s="358">
        <f>SUMPRODUCT((事故データ!$O$4:$O$364=$C$65)*(事故データ!$AQ$4:$AQ$364=$H88)*(事故データ!$AT$4:$AT$364=S$66)*(事故データ!$V$4:$V$364=1))</f>
        <v>0</v>
      </c>
      <c r="T88" s="358">
        <f>SUMPRODUCT((事故データ!$O$4:$O$364=$C$65)*(事故データ!$AQ$4:$AQ$364=$H88)*(事故データ!$AT$4:$AT$364=T$66)*(事故データ!$V$4:$V$364=1))</f>
        <v>0</v>
      </c>
      <c r="U88" s="358">
        <f>SUMPRODUCT((事故データ!$O$4:$O$364=$C$65)*(事故データ!$AQ$4:$AQ$364=$H88)*(事故データ!$AT$4:$AT$364=U$66)*(事故データ!$V$4:$V$364=1))</f>
        <v>0</v>
      </c>
      <c r="V88" s="358">
        <f>SUMPRODUCT((事故データ!$O$4:$O$364=$C$65)*(事故データ!$AQ$4:$AQ$364=$H88)*(事故データ!$AT$4:$AT$364=V$66)*(事故データ!$V$4:$V$364=1))</f>
        <v>0</v>
      </c>
      <c r="W88" s="358">
        <f>SUMPRODUCT((事故データ!$O$4:$O$364=$C$65)*(事故データ!$AQ$4:$AQ$364=$H88)*(事故データ!$AT$4:$AT$364=W$66)*(事故データ!$V$4:$V$364=1))</f>
        <v>0</v>
      </c>
      <c r="X88" s="358">
        <f>SUMPRODUCT((事故データ!$O$4:$O$364=$C$65)*(事故データ!$AQ$4:$AQ$364=$H88)*(事故データ!$AT$4:$AT$364=X$66)*(事故データ!$V$4:$V$364=1))</f>
        <v>0</v>
      </c>
      <c r="Y88" s="442">
        <f>SUMPRODUCT((事故データ!$O$4:$O$364=$C$65)*(事故データ!$AQ$4:$AQ$364=$H88)*(事故データ!$AT$4:$AT$364=Y$66)*(事故データ!$V$4:$V$364=1))</f>
        <v>0</v>
      </c>
    </row>
    <row r="89" spans="3:25">
      <c r="C89" s="352" t="str">
        <f t="shared" si="15"/>
        <v>合流のため停止</v>
      </c>
      <c r="D89" s="422">
        <f>SUMPRODUCT((事故データ!$O$4:$O$364=$C$65)*(事故データ!$AQ$4:$AQ$364=$H89))</f>
        <v>0</v>
      </c>
      <c r="E89" s="422">
        <f>SUMPRODUCT((事故データ!$O$4:$O$364=$C$65)*(事故データ!$AQ$4:$AQ$364=$C89)*(事故データ!$V$4:$V$364=1))</f>
        <v>0</v>
      </c>
      <c r="F89" s="496">
        <f>SUMPRODUCT((事故データ!$O$4:$O$364=$C$65)*(事故データ!$AQ$4:$AQ$364=$C89)*(事故データ!$V$4:$V$364=1)*(事故データ!$T$4:$T$364="人身"))</f>
        <v>0</v>
      </c>
      <c r="G89" s="306"/>
      <c r="H89" s="355" t="str">
        <f t="shared" si="13"/>
        <v>合流のため停止</v>
      </c>
      <c r="I89" s="356">
        <f t="shared" si="14"/>
        <v>0</v>
      </c>
      <c r="J89" s="357">
        <f>SUMPRODUCT((事故データ!$O$4:$O$364=$C$65)*(事故データ!$AQ$4:$AQ$364=$H89)*(事故データ!$AT$4:$AT$364=J$66)*(事故データ!$V$4:$V$364=1))</f>
        <v>0</v>
      </c>
      <c r="K89" s="358">
        <f>SUMPRODUCT((事故データ!$O$4:$O$364=$C$65)*(事故データ!$AQ$4:$AQ$364=$H89)*(事故データ!$AT$4:$AT$364=K$66)*(事故データ!$V$4:$V$364=1))</f>
        <v>0</v>
      </c>
      <c r="L89" s="358">
        <f>SUMPRODUCT((事故データ!$O$4:$O$364=$C$65)*(事故データ!$AQ$4:$AQ$364=$H89)*(事故データ!$AT$4:$AT$364=L$66)*(事故データ!$V$4:$V$364=1))</f>
        <v>0</v>
      </c>
      <c r="M89" s="358">
        <f>SUMPRODUCT((事故データ!$O$4:$O$364=$C$65)*(事故データ!$AQ$4:$AQ$364=$H89)*(事故データ!$AT$4:$AT$364=M$66)*(事故データ!$V$4:$V$364=1))</f>
        <v>0</v>
      </c>
      <c r="N89" s="358">
        <f>SUMPRODUCT((事故データ!$O$4:$O$364=$C$65)*(事故データ!$AQ$4:$AQ$364=$H89)*(事故データ!$AT$4:$AT$364=N$66)*(事故データ!$V$4:$V$364=1))</f>
        <v>0</v>
      </c>
      <c r="O89" s="358">
        <f>SUMPRODUCT((事故データ!$O$4:$O$364=$C$65)*(事故データ!$AQ$4:$AQ$364=$H89)*(事故データ!$AT$4:$AT$364=O$66)*(事故データ!$V$4:$V$364=1))</f>
        <v>0</v>
      </c>
      <c r="P89" s="358">
        <f>SUMPRODUCT((事故データ!$O$4:$O$364=$C$65)*(事故データ!$AQ$4:$AQ$364=$H89)*(事故データ!$AT$4:$AT$364=P$66)*(事故データ!$V$4:$V$364=1))</f>
        <v>0</v>
      </c>
      <c r="Q89" s="358">
        <f>SUMPRODUCT((事故データ!$O$4:$O$364=$C$65)*(事故データ!$AQ$4:$AQ$364=$H89)*(事故データ!$AT$4:$AT$364=Q$66)*(事故データ!$V$4:$V$364=1))</f>
        <v>0</v>
      </c>
      <c r="R89" s="358">
        <f>SUMPRODUCT((事故データ!$O$4:$O$364=$C$65)*(事故データ!$AQ$4:$AQ$364=$H89)*(事故データ!$AT$4:$AT$364=R$66)*(事故データ!$V$4:$V$364=1))</f>
        <v>0</v>
      </c>
      <c r="S89" s="358">
        <f>SUMPRODUCT((事故データ!$O$4:$O$364=$C$65)*(事故データ!$AQ$4:$AQ$364=$H89)*(事故データ!$AT$4:$AT$364=S$66)*(事故データ!$V$4:$V$364=1))</f>
        <v>0</v>
      </c>
      <c r="T89" s="358">
        <f>SUMPRODUCT((事故データ!$O$4:$O$364=$C$65)*(事故データ!$AQ$4:$AQ$364=$H89)*(事故データ!$AT$4:$AT$364=T$66)*(事故データ!$V$4:$V$364=1))</f>
        <v>0</v>
      </c>
      <c r="U89" s="358">
        <f>SUMPRODUCT((事故データ!$O$4:$O$364=$C$65)*(事故データ!$AQ$4:$AQ$364=$H89)*(事故データ!$AT$4:$AT$364=U$66)*(事故データ!$V$4:$V$364=1))</f>
        <v>0</v>
      </c>
      <c r="V89" s="358">
        <f>SUMPRODUCT((事故データ!$O$4:$O$364=$C$65)*(事故データ!$AQ$4:$AQ$364=$H89)*(事故データ!$AT$4:$AT$364=V$66)*(事故データ!$V$4:$V$364=1))</f>
        <v>0</v>
      </c>
      <c r="W89" s="358">
        <f>SUMPRODUCT((事故データ!$O$4:$O$364=$C$65)*(事故データ!$AQ$4:$AQ$364=$H89)*(事故データ!$AT$4:$AT$364=W$66)*(事故データ!$V$4:$V$364=1))</f>
        <v>0</v>
      </c>
      <c r="X89" s="358">
        <f>SUMPRODUCT((事故データ!$O$4:$O$364=$C$65)*(事故データ!$AQ$4:$AQ$364=$H89)*(事故データ!$AT$4:$AT$364=X$66)*(事故データ!$V$4:$V$364=1))</f>
        <v>0</v>
      </c>
      <c r="Y89" s="442">
        <f>SUMPRODUCT((事故データ!$O$4:$O$364=$C$65)*(事故データ!$AQ$4:$AQ$364=$H89)*(事故データ!$AT$4:$AT$364=Y$66)*(事故データ!$V$4:$V$364=1))</f>
        <v>0</v>
      </c>
    </row>
    <row r="90" spans="3:25">
      <c r="C90" s="352" t="str">
        <f t="shared" si="15"/>
        <v>移動、方向変換中(前進)</v>
      </c>
      <c r="D90" s="422">
        <f>SUMPRODUCT((事故データ!$O$4:$O$364=$C$65)*(事故データ!$AQ$4:$AQ$364=$H90))</f>
        <v>1</v>
      </c>
      <c r="E90" s="422">
        <f>SUMPRODUCT((事故データ!$O$4:$O$364=$C$65)*(事故データ!$AQ$4:$AQ$364=$C90)*(事故データ!$V$4:$V$364=1))</f>
        <v>1</v>
      </c>
      <c r="F90" s="496">
        <f>SUMPRODUCT((事故データ!$O$4:$O$364=$C$65)*(事故データ!$AQ$4:$AQ$364=$C90)*(事故データ!$V$4:$V$364=1)*(事故データ!$T$4:$T$364="人身"))</f>
        <v>0</v>
      </c>
      <c r="G90" s="306"/>
      <c r="H90" s="355" t="str">
        <f t="shared" si="13"/>
        <v>移動、方向変換中(前進)</v>
      </c>
      <c r="I90" s="356">
        <f t="shared" si="14"/>
        <v>1</v>
      </c>
      <c r="J90" s="357">
        <f>SUMPRODUCT((事故データ!$O$4:$O$364=$C$65)*(事故データ!$AQ$4:$AQ$364=$H90)*(事故データ!$AT$4:$AT$364=J$66)*(事故データ!$V$4:$V$364=1))</f>
        <v>0</v>
      </c>
      <c r="K90" s="358">
        <f>SUMPRODUCT((事故データ!$O$4:$O$364=$C$65)*(事故データ!$AQ$4:$AQ$364=$H90)*(事故データ!$AT$4:$AT$364=K$66)*(事故データ!$V$4:$V$364=1))</f>
        <v>0</v>
      </c>
      <c r="L90" s="358">
        <f>SUMPRODUCT((事故データ!$O$4:$O$364=$C$65)*(事故データ!$AQ$4:$AQ$364=$H90)*(事故データ!$AT$4:$AT$364=L$66)*(事故データ!$V$4:$V$364=1))</f>
        <v>1</v>
      </c>
      <c r="M90" s="358">
        <f>SUMPRODUCT((事故データ!$O$4:$O$364=$C$65)*(事故データ!$AQ$4:$AQ$364=$H90)*(事故データ!$AT$4:$AT$364=M$66)*(事故データ!$V$4:$V$364=1))</f>
        <v>0</v>
      </c>
      <c r="N90" s="358">
        <f>SUMPRODUCT((事故データ!$O$4:$O$364=$C$65)*(事故データ!$AQ$4:$AQ$364=$H90)*(事故データ!$AT$4:$AT$364=N$66)*(事故データ!$V$4:$V$364=1))</f>
        <v>0</v>
      </c>
      <c r="O90" s="358">
        <f>SUMPRODUCT((事故データ!$O$4:$O$364=$C$65)*(事故データ!$AQ$4:$AQ$364=$H90)*(事故データ!$AT$4:$AT$364=O$66)*(事故データ!$V$4:$V$364=1))</f>
        <v>0</v>
      </c>
      <c r="P90" s="358">
        <f>SUMPRODUCT((事故データ!$O$4:$O$364=$C$65)*(事故データ!$AQ$4:$AQ$364=$H90)*(事故データ!$AT$4:$AT$364=P$66)*(事故データ!$V$4:$V$364=1))</f>
        <v>0</v>
      </c>
      <c r="Q90" s="358">
        <f>SUMPRODUCT((事故データ!$O$4:$O$364=$C$65)*(事故データ!$AQ$4:$AQ$364=$H90)*(事故データ!$AT$4:$AT$364=Q$66)*(事故データ!$V$4:$V$364=1))</f>
        <v>0</v>
      </c>
      <c r="R90" s="358">
        <f>SUMPRODUCT((事故データ!$O$4:$O$364=$C$65)*(事故データ!$AQ$4:$AQ$364=$H90)*(事故データ!$AT$4:$AT$364=R$66)*(事故データ!$V$4:$V$364=1))</f>
        <v>0</v>
      </c>
      <c r="S90" s="358">
        <f>SUMPRODUCT((事故データ!$O$4:$O$364=$C$65)*(事故データ!$AQ$4:$AQ$364=$H90)*(事故データ!$AT$4:$AT$364=S$66)*(事故データ!$V$4:$V$364=1))</f>
        <v>0</v>
      </c>
      <c r="T90" s="358">
        <f>SUMPRODUCT((事故データ!$O$4:$O$364=$C$65)*(事故データ!$AQ$4:$AQ$364=$H90)*(事故データ!$AT$4:$AT$364=T$66)*(事故データ!$V$4:$V$364=1))</f>
        <v>0</v>
      </c>
      <c r="U90" s="358">
        <f>SUMPRODUCT((事故データ!$O$4:$O$364=$C$65)*(事故データ!$AQ$4:$AQ$364=$H90)*(事故データ!$AT$4:$AT$364=U$66)*(事故データ!$V$4:$V$364=1))</f>
        <v>0</v>
      </c>
      <c r="V90" s="358">
        <f>SUMPRODUCT((事故データ!$O$4:$O$364=$C$65)*(事故データ!$AQ$4:$AQ$364=$H90)*(事故データ!$AT$4:$AT$364=V$66)*(事故データ!$V$4:$V$364=1))</f>
        <v>0</v>
      </c>
      <c r="W90" s="358">
        <f>SUMPRODUCT((事故データ!$O$4:$O$364=$C$65)*(事故データ!$AQ$4:$AQ$364=$H90)*(事故データ!$AT$4:$AT$364=W$66)*(事故データ!$V$4:$V$364=1))</f>
        <v>0</v>
      </c>
      <c r="X90" s="358">
        <f>SUMPRODUCT((事故データ!$O$4:$O$364=$C$65)*(事故データ!$AQ$4:$AQ$364=$H90)*(事故データ!$AT$4:$AT$364=X$66)*(事故データ!$V$4:$V$364=1))</f>
        <v>0</v>
      </c>
      <c r="Y90" s="442">
        <f>SUMPRODUCT((事故データ!$O$4:$O$364=$C$65)*(事故データ!$AQ$4:$AQ$364=$H90)*(事故データ!$AT$4:$AT$364=Y$66)*(事故データ!$V$4:$V$364=1))</f>
        <v>0</v>
      </c>
    </row>
    <row r="91" spans="3:25">
      <c r="C91" s="352" t="str">
        <f t="shared" si="15"/>
        <v>移動、方向変換中(右前進)</v>
      </c>
      <c r="D91" s="422">
        <f>SUMPRODUCT((事故データ!$O$4:$O$364=$C$65)*(事故データ!$AQ$4:$AQ$364=$H91))</f>
        <v>0</v>
      </c>
      <c r="E91" s="422">
        <f>SUMPRODUCT((事故データ!$O$4:$O$364=$C$65)*(事故データ!$AQ$4:$AQ$364=$C91)*(事故データ!$V$4:$V$364=1))</f>
        <v>0</v>
      </c>
      <c r="F91" s="496">
        <f>SUMPRODUCT((事故データ!$O$4:$O$364=$C$65)*(事故データ!$AQ$4:$AQ$364=$C91)*(事故データ!$V$4:$V$364=1)*(事故データ!$T$4:$T$364="人身"))</f>
        <v>0</v>
      </c>
      <c r="G91" s="306"/>
      <c r="H91" s="355" t="str">
        <f t="shared" si="13"/>
        <v>移動、方向変換中(右前進)</v>
      </c>
      <c r="I91" s="356">
        <f t="shared" si="14"/>
        <v>0</v>
      </c>
      <c r="J91" s="357">
        <f>SUMPRODUCT((事故データ!$O$4:$O$364=$C$65)*(事故データ!$AQ$4:$AQ$364=$H91)*(事故データ!$AT$4:$AT$364=J$66)*(事故データ!$V$4:$V$364=1))</f>
        <v>0</v>
      </c>
      <c r="K91" s="358">
        <f>SUMPRODUCT((事故データ!$O$4:$O$364=$C$65)*(事故データ!$AQ$4:$AQ$364=$H91)*(事故データ!$AT$4:$AT$364=K$66)*(事故データ!$V$4:$V$364=1))</f>
        <v>0</v>
      </c>
      <c r="L91" s="358">
        <f>SUMPRODUCT((事故データ!$O$4:$O$364=$C$65)*(事故データ!$AQ$4:$AQ$364=$H91)*(事故データ!$AT$4:$AT$364=L$66)*(事故データ!$V$4:$V$364=1))</f>
        <v>0</v>
      </c>
      <c r="M91" s="358">
        <f>SUMPRODUCT((事故データ!$O$4:$O$364=$C$65)*(事故データ!$AQ$4:$AQ$364=$H91)*(事故データ!$AT$4:$AT$364=M$66)*(事故データ!$V$4:$V$364=1))</f>
        <v>0</v>
      </c>
      <c r="N91" s="358">
        <f>SUMPRODUCT((事故データ!$O$4:$O$364=$C$65)*(事故データ!$AQ$4:$AQ$364=$H91)*(事故データ!$AT$4:$AT$364=N$66)*(事故データ!$V$4:$V$364=1))</f>
        <v>0</v>
      </c>
      <c r="O91" s="358">
        <f>SUMPRODUCT((事故データ!$O$4:$O$364=$C$65)*(事故データ!$AQ$4:$AQ$364=$H91)*(事故データ!$AT$4:$AT$364=O$66)*(事故データ!$V$4:$V$364=1))</f>
        <v>0</v>
      </c>
      <c r="P91" s="358">
        <f>SUMPRODUCT((事故データ!$O$4:$O$364=$C$65)*(事故データ!$AQ$4:$AQ$364=$H91)*(事故データ!$AT$4:$AT$364=P$66)*(事故データ!$V$4:$V$364=1))</f>
        <v>0</v>
      </c>
      <c r="Q91" s="358">
        <f>SUMPRODUCT((事故データ!$O$4:$O$364=$C$65)*(事故データ!$AQ$4:$AQ$364=$H91)*(事故データ!$AT$4:$AT$364=Q$66)*(事故データ!$V$4:$V$364=1))</f>
        <v>0</v>
      </c>
      <c r="R91" s="358">
        <f>SUMPRODUCT((事故データ!$O$4:$O$364=$C$65)*(事故データ!$AQ$4:$AQ$364=$H91)*(事故データ!$AT$4:$AT$364=R$66)*(事故データ!$V$4:$V$364=1))</f>
        <v>0</v>
      </c>
      <c r="S91" s="358">
        <f>SUMPRODUCT((事故データ!$O$4:$O$364=$C$65)*(事故データ!$AQ$4:$AQ$364=$H91)*(事故データ!$AT$4:$AT$364=S$66)*(事故データ!$V$4:$V$364=1))</f>
        <v>0</v>
      </c>
      <c r="T91" s="358">
        <f>SUMPRODUCT((事故データ!$O$4:$O$364=$C$65)*(事故データ!$AQ$4:$AQ$364=$H91)*(事故データ!$AT$4:$AT$364=T$66)*(事故データ!$V$4:$V$364=1))</f>
        <v>0</v>
      </c>
      <c r="U91" s="358">
        <f>SUMPRODUCT((事故データ!$O$4:$O$364=$C$65)*(事故データ!$AQ$4:$AQ$364=$H91)*(事故データ!$AT$4:$AT$364=U$66)*(事故データ!$V$4:$V$364=1))</f>
        <v>0</v>
      </c>
      <c r="V91" s="358">
        <f>SUMPRODUCT((事故データ!$O$4:$O$364=$C$65)*(事故データ!$AQ$4:$AQ$364=$H91)*(事故データ!$AT$4:$AT$364=V$66)*(事故データ!$V$4:$V$364=1))</f>
        <v>0</v>
      </c>
      <c r="W91" s="358">
        <f>SUMPRODUCT((事故データ!$O$4:$O$364=$C$65)*(事故データ!$AQ$4:$AQ$364=$H91)*(事故データ!$AT$4:$AT$364=W$66)*(事故データ!$V$4:$V$364=1))</f>
        <v>0</v>
      </c>
      <c r="X91" s="358">
        <f>SUMPRODUCT((事故データ!$O$4:$O$364=$C$65)*(事故データ!$AQ$4:$AQ$364=$H91)*(事故データ!$AT$4:$AT$364=X$66)*(事故データ!$V$4:$V$364=1))</f>
        <v>0</v>
      </c>
      <c r="Y91" s="442">
        <f>SUMPRODUCT((事故データ!$O$4:$O$364=$C$65)*(事故データ!$AQ$4:$AQ$364=$H91)*(事故データ!$AT$4:$AT$364=Y$66)*(事故データ!$V$4:$V$364=1))</f>
        <v>0</v>
      </c>
    </row>
    <row r="92" spans="3:25">
      <c r="C92" s="352" t="str">
        <f t="shared" si="15"/>
        <v>移動、方向変換中(左前進)</v>
      </c>
      <c r="D92" s="422">
        <f>SUMPRODUCT((事故データ!$O$4:$O$364=$C$65)*(事故データ!$AQ$4:$AQ$364=$H92))</f>
        <v>4</v>
      </c>
      <c r="E92" s="422">
        <f>SUMPRODUCT((事故データ!$O$4:$O$364=$C$65)*(事故データ!$AQ$4:$AQ$364=$C92)*(事故データ!$V$4:$V$364=1))</f>
        <v>4</v>
      </c>
      <c r="F92" s="496">
        <f>SUMPRODUCT((事故データ!$O$4:$O$364=$C$65)*(事故データ!$AQ$4:$AQ$364=$C92)*(事故データ!$V$4:$V$364=1)*(事故データ!$T$4:$T$364="人身"))</f>
        <v>0</v>
      </c>
      <c r="G92" s="306"/>
      <c r="H92" s="355" t="str">
        <f t="shared" si="13"/>
        <v>移動、方向変換中(左前進)</v>
      </c>
      <c r="I92" s="356">
        <f t="shared" si="14"/>
        <v>4</v>
      </c>
      <c r="J92" s="357">
        <f>SUMPRODUCT((事故データ!$O$4:$O$364=$C$65)*(事故データ!$AQ$4:$AQ$364=$H92)*(事故データ!$AT$4:$AT$364=J$66)*(事故データ!$V$4:$V$364=1))</f>
        <v>0</v>
      </c>
      <c r="K92" s="358">
        <f>SUMPRODUCT((事故データ!$O$4:$O$364=$C$65)*(事故データ!$AQ$4:$AQ$364=$H92)*(事故データ!$AT$4:$AT$364=K$66)*(事故データ!$V$4:$V$364=1))</f>
        <v>0</v>
      </c>
      <c r="L92" s="358">
        <f>SUMPRODUCT((事故データ!$O$4:$O$364=$C$65)*(事故データ!$AQ$4:$AQ$364=$H92)*(事故データ!$AT$4:$AT$364=L$66)*(事故データ!$V$4:$V$364=1))</f>
        <v>0</v>
      </c>
      <c r="M92" s="358">
        <f>SUMPRODUCT((事故データ!$O$4:$O$364=$C$65)*(事故データ!$AQ$4:$AQ$364=$H92)*(事故データ!$AT$4:$AT$364=M$66)*(事故データ!$V$4:$V$364=1))</f>
        <v>0</v>
      </c>
      <c r="N92" s="358">
        <f>SUMPRODUCT((事故データ!$O$4:$O$364=$C$65)*(事故データ!$AQ$4:$AQ$364=$H92)*(事故データ!$AT$4:$AT$364=N$66)*(事故データ!$V$4:$V$364=1))</f>
        <v>0</v>
      </c>
      <c r="O92" s="358">
        <f>SUMPRODUCT((事故データ!$O$4:$O$364=$C$65)*(事故データ!$AQ$4:$AQ$364=$H92)*(事故データ!$AT$4:$AT$364=O$66)*(事故データ!$V$4:$V$364=1))</f>
        <v>1</v>
      </c>
      <c r="P92" s="358">
        <f>SUMPRODUCT((事故データ!$O$4:$O$364=$C$65)*(事故データ!$AQ$4:$AQ$364=$H92)*(事故データ!$AT$4:$AT$364=P$66)*(事故データ!$V$4:$V$364=1))</f>
        <v>0</v>
      </c>
      <c r="Q92" s="358">
        <f>SUMPRODUCT((事故データ!$O$4:$O$364=$C$65)*(事故データ!$AQ$4:$AQ$364=$H92)*(事故データ!$AT$4:$AT$364=Q$66)*(事故データ!$V$4:$V$364=1))</f>
        <v>1</v>
      </c>
      <c r="R92" s="358">
        <f>SUMPRODUCT((事故データ!$O$4:$O$364=$C$65)*(事故データ!$AQ$4:$AQ$364=$H92)*(事故データ!$AT$4:$AT$364=R$66)*(事故データ!$V$4:$V$364=1))</f>
        <v>1</v>
      </c>
      <c r="S92" s="358">
        <f>SUMPRODUCT((事故データ!$O$4:$O$364=$C$65)*(事故データ!$AQ$4:$AQ$364=$H92)*(事故データ!$AT$4:$AT$364=S$66)*(事故データ!$V$4:$V$364=1))</f>
        <v>1</v>
      </c>
      <c r="T92" s="358">
        <f>SUMPRODUCT((事故データ!$O$4:$O$364=$C$65)*(事故データ!$AQ$4:$AQ$364=$H92)*(事故データ!$AT$4:$AT$364=T$66)*(事故データ!$V$4:$V$364=1))</f>
        <v>0</v>
      </c>
      <c r="U92" s="358">
        <f>SUMPRODUCT((事故データ!$O$4:$O$364=$C$65)*(事故データ!$AQ$4:$AQ$364=$H92)*(事故データ!$AT$4:$AT$364=U$66)*(事故データ!$V$4:$V$364=1))</f>
        <v>0</v>
      </c>
      <c r="V92" s="358">
        <f>SUMPRODUCT((事故データ!$O$4:$O$364=$C$65)*(事故データ!$AQ$4:$AQ$364=$H92)*(事故データ!$AT$4:$AT$364=V$66)*(事故データ!$V$4:$V$364=1))</f>
        <v>0</v>
      </c>
      <c r="W92" s="358">
        <f>SUMPRODUCT((事故データ!$O$4:$O$364=$C$65)*(事故データ!$AQ$4:$AQ$364=$H92)*(事故データ!$AT$4:$AT$364=W$66)*(事故データ!$V$4:$V$364=1))</f>
        <v>0</v>
      </c>
      <c r="X92" s="358">
        <f>SUMPRODUCT((事故データ!$O$4:$O$364=$C$65)*(事故データ!$AQ$4:$AQ$364=$H92)*(事故データ!$AT$4:$AT$364=X$66)*(事故データ!$V$4:$V$364=1))</f>
        <v>0</v>
      </c>
      <c r="Y92" s="442">
        <f>SUMPRODUCT((事故データ!$O$4:$O$364=$C$65)*(事故データ!$AQ$4:$AQ$364=$H92)*(事故データ!$AT$4:$AT$364=Y$66)*(事故データ!$V$4:$V$364=1))</f>
        <v>0</v>
      </c>
    </row>
    <row r="93" spans="3:25">
      <c r="C93" s="352" t="str">
        <f t="shared" si="15"/>
        <v>移動、方向変換中(後退)</v>
      </c>
      <c r="D93" s="422">
        <f>SUMPRODUCT((事故データ!$O$4:$O$364=$C$65)*(事故データ!$AQ$4:$AQ$364=$H93))</f>
        <v>3</v>
      </c>
      <c r="E93" s="422">
        <f>SUMPRODUCT((事故データ!$O$4:$O$364=$C$65)*(事故データ!$AQ$4:$AQ$364=$C93)*(事故データ!$V$4:$V$364=1))</f>
        <v>3</v>
      </c>
      <c r="F93" s="496">
        <f>SUMPRODUCT((事故データ!$O$4:$O$364=$C$65)*(事故データ!$AQ$4:$AQ$364=$C93)*(事故データ!$V$4:$V$364=1)*(事故データ!$T$4:$T$364="人身"))</f>
        <v>0</v>
      </c>
      <c r="G93" s="306"/>
      <c r="H93" s="355" t="str">
        <f t="shared" si="13"/>
        <v>移動、方向変換中(後退)</v>
      </c>
      <c r="I93" s="356">
        <f t="shared" si="14"/>
        <v>3</v>
      </c>
      <c r="J93" s="357">
        <f>SUMPRODUCT((事故データ!$O$4:$O$364=$C$65)*(事故データ!$AQ$4:$AQ$364=$H93)*(事故データ!$AT$4:$AT$364=J$66)*(事故データ!$V$4:$V$364=1))</f>
        <v>0</v>
      </c>
      <c r="K93" s="358">
        <f>SUMPRODUCT((事故データ!$O$4:$O$364=$C$65)*(事故データ!$AQ$4:$AQ$364=$H93)*(事故データ!$AT$4:$AT$364=K$66)*(事故データ!$V$4:$V$364=1))</f>
        <v>0</v>
      </c>
      <c r="L93" s="358">
        <f>SUMPRODUCT((事故データ!$O$4:$O$364=$C$65)*(事故データ!$AQ$4:$AQ$364=$H93)*(事故データ!$AT$4:$AT$364=L$66)*(事故データ!$V$4:$V$364=1))</f>
        <v>1</v>
      </c>
      <c r="M93" s="358">
        <f>SUMPRODUCT((事故データ!$O$4:$O$364=$C$65)*(事故データ!$AQ$4:$AQ$364=$H93)*(事故データ!$AT$4:$AT$364=M$66)*(事故データ!$V$4:$V$364=1))</f>
        <v>0</v>
      </c>
      <c r="N93" s="358">
        <f>SUMPRODUCT((事故データ!$O$4:$O$364=$C$65)*(事故データ!$AQ$4:$AQ$364=$H93)*(事故データ!$AT$4:$AT$364=N$66)*(事故データ!$V$4:$V$364=1))</f>
        <v>1</v>
      </c>
      <c r="O93" s="358">
        <f>SUMPRODUCT((事故データ!$O$4:$O$364=$C$65)*(事故データ!$AQ$4:$AQ$364=$H93)*(事故データ!$AT$4:$AT$364=O$66)*(事故データ!$V$4:$V$364=1))</f>
        <v>0</v>
      </c>
      <c r="P93" s="358">
        <f>SUMPRODUCT((事故データ!$O$4:$O$364=$C$65)*(事故データ!$AQ$4:$AQ$364=$H93)*(事故データ!$AT$4:$AT$364=P$66)*(事故データ!$V$4:$V$364=1))</f>
        <v>0</v>
      </c>
      <c r="Q93" s="358">
        <f>SUMPRODUCT((事故データ!$O$4:$O$364=$C$65)*(事故データ!$AQ$4:$AQ$364=$H93)*(事故データ!$AT$4:$AT$364=Q$66)*(事故データ!$V$4:$V$364=1))</f>
        <v>0</v>
      </c>
      <c r="R93" s="358">
        <f>SUMPRODUCT((事故データ!$O$4:$O$364=$C$65)*(事故データ!$AQ$4:$AQ$364=$H93)*(事故データ!$AT$4:$AT$364=R$66)*(事故データ!$V$4:$V$364=1))</f>
        <v>1</v>
      </c>
      <c r="S93" s="358">
        <f>SUMPRODUCT((事故データ!$O$4:$O$364=$C$65)*(事故データ!$AQ$4:$AQ$364=$H93)*(事故データ!$AT$4:$AT$364=S$66)*(事故データ!$V$4:$V$364=1))</f>
        <v>0</v>
      </c>
      <c r="T93" s="358">
        <f>SUMPRODUCT((事故データ!$O$4:$O$364=$C$65)*(事故データ!$AQ$4:$AQ$364=$H93)*(事故データ!$AT$4:$AT$364=T$66)*(事故データ!$V$4:$V$364=1))</f>
        <v>0</v>
      </c>
      <c r="U93" s="358">
        <f>SUMPRODUCT((事故データ!$O$4:$O$364=$C$65)*(事故データ!$AQ$4:$AQ$364=$H93)*(事故データ!$AT$4:$AT$364=U$66)*(事故データ!$V$4:$V$364=1))</f>
        <v>0</v>
      </c>
      <c r="V93" s="358">
        <f>SUMPRODUCT((事故データ!$O$4:$O$364=$C$65)*(事故データ!$AQ$4:$AQ$364=$H93)*(事故データ!$AT$4:$AT$364=V$66)*(事故データ!$V$4:$V$364=1))</f>
        <v>0</v>
      </c>
      <c r="W93" s="358">
        <f>SUMPRODUCT((事故データ!$O$4:$O$364=$C$65)*(事故データ!$AQ$4:$AQ$364=$H93)*(事故データ!$AT$4:$AT$364=W$66)*(事故データ!$V$4:$V$364=1))</f>
        <v>0</v>
      </c>
      <c r="X93" s="358">
        <f>SUMPRODUCT((事故データ!$O$4:$O$364=$C$65)*(事故データ!$AQ$4:$AQ$364=$H93)*(事故データ!$AT$4:$AT$364=X$66)*(事故データ!$V$4:$V$364=1))</f>
        <v>0</v>
      </c>
      <c r="Y93" s="442">
        <f>SUMPRODUCT((事故データ!$O$4:$O$364=$C$65)*(事故データ!$AQ$4:$AQ$364=$H93)*(事故データ!$AT$4:$AT$364=Y$66)*(事故データ!$V$4:$V$364=1))</f>
        <v>0</v>
      </c>
    </row>
    <row r="94" spans="3:25">
      <c r="C94" s="352" t="str">
        <f t="shared" si="15"/>
        <v>移動、方向変換中(左後退)</v>
      </c>
      <c r="D94" s="422">
        <f>SUMPRODUCT((事故データ!$O$4:$O$364=$C$65)*(事故データ!$AQ$4:$AQ$364=$H94))</f>
        <v>0</v>
      </c>
      <c r="E94" s="422">
        <f>SUMPRODUCT((事故データ!$O$4:$O$364=$C$65)*(事故データ!$AQ$4:$AQ$364=$C94)*(事故データ!$V$4:$V$364=1))</f>
        <v>0</v>
      </c>
      <c r="F94" s="496">
        <f>SUMPRODUCT((事故データ!$O$4:$O$364=$C$65)*(事故データ!$AQ$4:$AQ$364=$C94)*(事故データ!$V$4:$V$364=1)*(事故データ!$T$4:$T$364="人身"))</f>
        <v>0</v>
      </c>
      <c r="G94" s="306"/>
      <c r="H94" s="355" t="str">
        <f t="shared" si="13"/>
        <v>移動、方向変換中(左後退)</v>
      </c>
      <c r="I94" s="356">
        <f t="shared" si="14"/>
        <v>0</v>
      </c>
      <c r="J94" s="357">
        <f>SUMPRODUCT((事故データ!$O$4:$O$364=$C$65)*(事故データ!$AQ$4:$AQ$364=$H94)*(事故データ!$AT$4:$AT$364=J$66)*(事故データ!$V$4:$V$364=1))</f>
        <v>0</v>
      </c>
      <c r="K94" s="358">
        <f>SUMPRODUCT((事故データ!$O$4:$O$364=$C$65)*(事故データ!$AQ$4:$AQ$364=$H94)*(事故データ!$AT$4:$AT$364=K$66)*(事故データ!$V$4:$V$364=1))</f>
        <v>0</v>
      </c>
      <c r="L94" s="358">
        <f>SUMPRODUCT((事故データ!$O$4:$O$364=$C$65)*(事故データ!$AQ$4:$AQ$364=$H94)*(事故データ!$AT$4:$AT$364=L$66)*(事故データ!$V$4:$V$364=1))</f>
        <v>0</v>
      </c>
      <c r="M94" s="358">
        <f>SUMPRODUCT((事故データ!$O$4:$O$364=$C$65)*(事故データ!$AQ$4:$AQ$364=$H94)*(事故データ!$AT$4:$AT$364=M$66)*(事故データ!$V$4:$V$364=1))</f>
        <v>0</v>
      </c>
      <c r="N94" s="358">
        <f>SUMPRODUCT((事故データ!$O$4:$O$364=$C$65)*(事故データ!$AQ$4:$AQ$364=$H94)*(事故データ!$AT$4:$AT$364=N$66)*(事故データ!$V$4:$V$364=1))</f>
        <v>0</v>
      </c>
      <c r="O94" s="358">
        <f>SUMPRODUCT((事故データ!$O$4:$O$364=$C$65)*(事故データ!$AQ$4:$AQ$364=$H94)*(事故データ!$AT$4:$AT$364=O$66)*(事故データ!$V$4:$V$364=1))</f>
        <v>0</v>
      </c>
      <c r="P94" s="358">
        <f>SUMPRODUCT((事故データ!$O$4:$O$364=$C$65)*(事故データ!$AQ$4:$AQ$364=$H94)*(事故データ!$AT$4:$AT$364=P$66)*(事故データ!$V$4:$V$364=1))</f>
        <v>0</v>
      </c>
      <c r="Q94" s="358">
        <f>SUMPRODUCT((事故データ!$O$4:$O$364=$C$65)*(事故データ!$AQ$4:$AQ$364=$H94)*(事故データ!$AT$4:$AT$364=Q$66)*(事故データ!$V$4:$V$364=1))</f>
        <v>0</v>
      </c>
      <c r="R94" s="358">
        <f>SUMPRODUCT((事故データ!$O$4:$O$364=$C$65)*(事故データ!$AQ$4:$AQ$364=$H94)*(事故データ!$AT$4:$AT$364=R$66)*(事故データ!$V$4:$V$364=1))</f>
        <v>0</v>
      </c>
      <c r="S94" s="358">
        <f>SUMPRODUCT((事故データ!$O$4:$O$364=$C$65)*(事故データ!$AQ$4:$AQ$364=$H94)*(事故データ!$AT$4:$AT$364=S$66)*(事故データ!$V$4:$V$364=1))</f>
        <v>0</v>
      </c>
      <c r="T94" s="358">
        <f>SUMPRODUCT((事故データ!$O$4:$O$364=$C$65)*(事故データ!$AQ$4:$AQ$364=$H94)*(事故データ!$AT$4:$AT$364=T$66)*(事故データ!$V$4:$V$364=1))</f>
        <v>0</v>
      </c>
      <c r="U94" s="358">
        <f>SUMPRODUCT((事故データ!$O$4:$O$364=$C$65)*(事故データ!$AQ$4:$AQ$364=$H94)*(事故データ!$AT$4:$AT$364=U$66)*(事故データ!$V$4:$V$364=1))</f>
        <v>0</v>
      </c>
      <c r="V94" s="358">
        <f>SUMPRODUCT((事故データ!$O$4:$O$364=$C$65)*(事故データ!$AQ$4:$AQ$364=$H94)*(事故データ!$AT$4:$AT$364=V$66)*(事故データ!$V$4:$V$364=1))</f>
        <v>0</v>
      </c>
      <c r="W94" s="358">
        <f>SUMPRODUCT((事故データ!$O$4:$O$364=$C$65)*(事故データ!$AQ$4:$AQ$364=$H94)*(事故データ!$AT$4:$AT$364=W$66)*(事故データ!$V$4:$V$364=1))</f>
        <v>0</v>
      </c>
      <c r="X94" s="358">
        <f>SUMPRODUCT((事故データ!$O$4:$O$364=$C$65)*(事故データ!$AQ$4:$AQ$364=$H94)*(事故データ!$AT$4:$AT$364=X$66)*(事故データ!$V$4:$V$364=1))</f>
        <v>0</v>
      </c>
      <c r="Y94" s="442">
        <f>SUMPRODUCT((事故データ!$O$4:$O$364=$C$65)*(事故データ!$AQ$4:$AQ$364=$H94)*(事故データ!$AT$4:$AT$364=Y$66)*(事故データ!$V$4:$V$364=1))</f>
        <v>0</v>
      </c>
    </row>
    <row r="95" spans="3:25">
      <c r="C95" s="352" t="str">
        <f t="shared" si="15"/>
        <v>移動、方向変換中(右後退)</v>
      </c>
      <c r="D95" s="422">
        <f>SUMPRODUCT((事故データ!$O$4:$O$364=$C$65)*(事故データ!$AQ$4:$AQ$364=$H95))</f>
        <v>0</v>
      </c>
      <c r="E95" s="422">
        <f>SUMPRODUCT((事故データ!$O$4:$O$364=$C$65)*(事故データ!$AQ$4:$AQ$364=$C95)*(事故データ!$V$4:$V$364=1))</f>
        <v>0</v>
      </c>
      <c r="F95" s="496">
        <f>SUMPRODUCT((事故データ!$O$4:$O$364=$C$65)*(事故データ!$AQ$4:$AQ$364=$C95)*(事故データ!$V$4:$V$364=1)*(事故データ!$T$4:$T$364="人身"))</f>
        <v>0</v>
      </c>
      <c r="G95" s="306"/>
      <c r="H95" s="355" t="str">
        <f t="shared" si="13"/>
        <v>移動、方向変換中(右後退)</v>
      </c>
      <c r="I95" s="356">
        <f t="shared" si="14"/>
        <v>0</v>
      </c>
      <c r="J95" s="357">
        <f>SUMPRODUCT((事故データ!$O$4:$O$364=$C$65)*(事故データ!$AQ$4:$AQ$364=$H95)*(事故データ!$AT$4:$AT$364=J$66)*(事故データ!$V$4:$V$364=1))</f>
        <v>0</v>
      </c>
      <c r="K95" s="358">
        <f>SUMPRODUCT((事故データ!$O$4:$O$364=$C$65)*(事故データ!$AQ$4:$AQ$364=$H95)*(事故データ!$AT$4:$AT$364=K$66)*(事故データ!$V$4:$V$364=1))</f>
        <v>0</v>
      </c>
      <c r="L95" s="358">
        <f>SUMPRODUCT((事故データ!$O$4:$O$364=$C$65)*(事故データ!$AQ$4:$AQ$364=$H95)*(事故データ!$AT$4:$AT$364=L$66)*(事故データ!$V$4:$V$364=1))</f>
        <v>0</v>
      </c>
      <c r="M95" s="358">
        <f>SUMPRODUCT((事故データ!$O$4:$O$364=$C$65)*(事故データ!$AQ$4:$AQ$364=$H95)*(事故データ!$AT$4:$AT$364=M$66)*(事故データ!$V$4:$V$364=1))</f>
        <v>0</v>
      </c>
      <c r="N95" s="358">
        <f>SUMPRODUCT((事故データ!$O$4:$O$364=$C$65)*(事故データ!$AQ$4:$AQ$364=$H95)*(事故データ!$AT$4:$AT$364=N$66)*(事故データ!$V$4:$V$364=1))</f>
        <v>0</v>
      </c>
      <c r="O95" s="358">
        <f>SUMPRODUCT((事故データ!$O$4:$O$364=$C$65)*(事故データ!$AQ$4:$AQ$364=$H95)*(事故データ!$AT$4:$AT$364=O$66)*(事故データ!$V$4:$V$364=1))</f>
        <v>0</v>
      </c>
      <c r="P95" s="358">
        <f>SUMPRODUCT((事故データ!$O$4:$O$364=$C$65)*(事故データ!$AQ$4:$AQ$364=$H95)*(事故データ!$AT$4:$AT$364=P$66)*(事故データ!$V$4:$V$364=1))</f>
        <v>0</v>
      </c>
      <c r="Q95" s="358">
        <f>SUMPRODUCT((事故データ!$O$4:$O$364=$C$65)*(事故データ!$AQ$4:$AQ$364=$H95)*(事故データ!$AT$4:$AT$364=Q$66)*(事故データ!$V$4:$V$364=1))</f>
        <v>0</v>
      </c>
      <c r="R95" s="358">
        <f>SUMPRODUCT((事故データ!$O$4:$O$364=$C$65)*(事故データ!$AQ$4:$AQ$364=$H95)*(事故データ!$AT$4:$AT$364=R$66)*(事故データ!$V$4:$V$364=1))</f>
        <v>0</v>
      </c>
      <c r="S95" s="358">
        <f>SUMPRODUCT((事故データ!$O$4:$O$364=$C$65)*(事故データ!$AQ$4:$AQ$364=$H95)*(事故データ!$AT$4:$AT$364=S$66)*(事故データ!$V$4:$V$364=1))</f>
        <v>0</v>
      </c>
      <c r="T95" s="358">
        <f>SUMPRODUCT((事故データ!$O$4:$O$364=$C$65)*(事故データ!$AQ$4:$AQ$364=$H95)*(事故データ!$AT$4:$AT$364=T$66)*(事故データ!$V$4:$V$364=1))</f>
        <v>0</v>
      </c>
      <c r="U95" s="358">
        <f>SUMPRODUCT((事故データ!$O$4:$O$364=$C$65)*(事故データ!$AQ$4:$AQ$364=$H95)*(事故データ!$AT$4:$AT$364=U$66)*(事故データ!$V$4:$V$364=1))</f>
        <v>0</v>
      </c>
      <c r="V95" s="358">
        <f>SUMPRODUCT((事故データ!$O$4:$O$364=$C$65)*(事故データ!$AQ$4:$AQ$364=$H95)*(事故データ!$AT$4:$AT$364=V$66)*(事故データ!$V$4:$V$364=1))</f>
        <v>0</v>
      </c>
      <c r="W95" s="358">
        <f>SUMPRODUCT((事故データ!$O$4:$O$364=$C$65)*(事故データ!$AQ$4:$AQ$364=$H95)*(事故データ!$AT$4:$AT$364=W$66)*(事故データ!$V$4:$V$364=1))</f>
        <v>0</v>
      </c>
      <c r="X95" s="358">
        <f>SUMPRODUCT((事故データ!$O$4:$O$364=$C$65)*(事故データ!$AQ$4:$AQ$364=$H95)*(事故データ!$AT$4:$AT$364=X$66)*(事故データ!$V$4:$V$364=1))</f>
        <v>0</v>
      </c>
      <c r="Y95" s="442">
        <f>SUMPRODUCT((事故データ!$O$4:$O$364=$C$65)*(事故データ!$AQ$4:$AQ$364=$H95)*(事故データ!$AT$4:$AT$364=Y$66)*(事故データ!$V$4:$V$364=1))</f>
        <v>0</v>
      </c>
    </row>
    <row r="96" spans="3:25">
      <c r="C96" s="352" t="str">
        <f t="shared" si="15"/>
        <v>切り返し(バック)</v>
      </c>
      <c r="D96" s="422">
        <f>SUMPRODUCT((事故データ!$O$4:$O$364=$C$65)*(事故データ!$AQ$4:$AQ$364=$H96))</f>
        <v>2</v>
      </c>
      <c r="E96" s="422">
        <f>SUMPRODUCT((事故データ!$O$4:$O$364=$C$65)*(事故データ!$AQ$4:$AQ$364=$C96)*(事故データ!$V$4:$V$364=1))</f>
        <v>2</v>
      </c>
      <c r="F96" s="496">
        <f>SUMPRODUCT((事故データ!$O$4:$O$364=$C$65)*(事故データ!$AQ$4:$AQ$364=$C96)*(事故データ!$V$4:$V$364=1)*(事故データ!$T$4:$T$364="人身"))</f>
        <v>1</v>
      </c>
      <c r="G96" s="306"/>
      <c r="H96" s="355" t="str">
        <f t="shared" si="13"/>
        <v>切り返し(バック)</v>
      </c>
      <c r="I96" s="356">
        <f t="shared" si="14"/>
        <v>2</v>
      </c>
      <c r="J96" s="357">
        <f>SUMPRODUCT((事故データ!$O$4:$O$364=$C$65)*(事故データ!$AQ$4:$AQ$364=$H96)*(事故データ!$AT$4:$AT$364=J$66)*(事故データ!$V$4:$V$364=1))</f>
        <v>0</v>
      </c>
      <c r="K96" s="358">
        <f>SUMPRODUCT((事故データ!$O$4:$O$364=$C$65)*(事故データ!$AQ$4:$AQ$364=$H96)*(事故データ!$AT$4:$AT$364=K$66)*(事故データ!$V$4:$V$364=1))</f>
        <v>0</v>
      </c>
      <c r="L96" s="358">
        <f>SUMPRODUCT((事故データ!$O$4:$O$364=$C$65)*(事故データ!$AQ$4:$AQ$364=$H96)*(事故データ!$AT$4:$AT$364=L$66)*(事故データ!$V$4:$V$364=1))</f>
        <v>0</v>
      </c>
      <c r="M96" s="358">
        <f>SUMPRODUCT((事故データ!$O$4:$O$364=$C$65)*(事故データ!$AQ$4:$AQ$364=$H96)*(事故データ!$AT$4:$AT$364=M$66)*(事故データ!$V$4:$V$364=1))</f>
        <v>0</v>
      </c>
      <c r="N96" s="358">
        <f>SUMPRODUCT((事故データ!$O$4:$O$364=$C$65)*(事故データ!$AQ$4:$AQ$364=$H96)*(事故データ!$AT$4:$AT$364=N$66)*(事故データ!$V$4:$V$364=1))</f>
        <v>0</v>
      </c>
      <c r="O96" s="358">
        <f>SUMPRODUCT((事故データ!$O$4:$O$364=$C$65)*(事故データ!$AQ$4:$AQ$364=$H96)*(事故データ!$AT$4:$AT$364=O$66)*(事故データ!$V$4:$V$364=1))</f>
        <v>1</v>
      </c>
      <c r="P96" s="358">
        <f>SUMPRODUCT((事故データ!$O$4:$O$364=$C$65)*(事故データ!$AQ$4:$AQ$364=$H96)*(事故データ!$AT$4:$AT$364=P$66)*(事故データ!$V$4:$V$364=1))</f>
        <v>1</v>
      </c>
      <c r="Q96" s="358">
        <f>SUMPRODUCT((事故データ!$O$4:$O$364=$C$65)*(事故データ!$AQ$4:$AQ$364=$H96)*(事故データ!$AT$4:$AT$364=Q$66)*(事故データ!$V$4:$V$364=1))</f>
        <v>0</v>
      </c>
      <c r="R96" s="358">
        <f>SUMPRODUCT((事故データ!$O$4:$O$364=$C$65)*(事故データ!$AQ$4:$AQ$364=$H96)*(事故データ!$AT$4:$AT$364=R$66)*(事故データ!$V$4:$V$364=1))</f>
        <v>0</v>
      </c>
      <c r="S96" s="358">
        <f>SUMPRODUCT((事故データ!$O$4:$O$364=$C$65)*(事故データ!$AQ$4:$AQ$364=$H96)*(事故データ!$AT$4:$AT$364=S$66)*(事故データ!$V$4:$V$364=1))</f>
        <v>0</v>
      </c>
      <c r="T96" s="358">
        <f>SUMPRODUCT((事故データ!$O$4:$O$364=$C$65)*(事故データ!$AQ$4:$AQ$364=$H96)*(事故データ!$AT$4:$AT$364=T$66)*(事故データ!$V$4:$V$364=1))</f>
        <v>0</v>
      </c>
      <c r="U96" s="358">
        <f>SUMPRODUCT((事故データ!$O$4:$O$364=$C$65)*(事故データ!$AQ$4:$AQ$364=$H96)*(事故データ!$AT$4:$AT$364=U$66)*(事故データ!$V$4:$V$364=1))</f>
        <v>0</v>
      </c>
      <c r="V96" s="358">
        <f>SUMPRODUCT((事故データ!$O$4:$O$364=$C$65)*(事故データ!$AQ$4:$AQ$364=$H96)*(事故データ!$AT$4:$AT$364=V$66)*(事故データ!$V$4:$V$364=1))</f>
        <v>0</v>
      </c>
      <c r="W96" s="358">
        <f>SUMPRODUCT((事故データ!$O$4:$O$364=$C$65)*(事故データ!$AQ$4:$AQ$364=$H96)*(事故データ!$AT$4:$AT$364=W$66)*(事故データ!$V$4:$V$364=1))</f>
        <v>0</v>
      </c>
      <c r="X96" s="358">
        <f>SUMPRODUCT((事故データ!$O$4:$O$364=$C$65)*(事故データ!$AQ$4:$AQ$364=$H96)*(事故データ!$AT$4:$AT$364=X$66)*(事故データ!$V$4:$V$364=1))</f>
        <v>0</v>
      </c>
      <c r="Y96" s="442">
        <f>SUMPRODUCT((事故データ!$O$4:$O$364=$C$65)*(事故データ!$AQ$4:$AQ$364=$H96)*(事故データ!$AT$4:$AT$364=Y$66)*(事故データ!$V$4:$V$364=1))</f>
        <v>0</v>
      </c>
    </row>
    <row r="97" spans="3:25">
      <c r="C97" s="352" t="str">
        <f t="shared" si="15"/>
        <v>切り返し(前進)</v>
      </c>
      <c r="D97" s="422">
        <f>SUMPRODUCT((事故データ!$O$4:$O$364=$C$65)*(事故データ!$AQ$4:$AQ$364=$H97))</f>
        <v>1</v>
      </c>
      <c r="E97" s="422">
        <f>SUMPRODUCT((事故データ!$O$4:$O$364=$C$65)*(事故データ!$AQ$4:$AQ$364=$C97)*(事故データ!$V$4:$V$364=1))</f>
        <v>1</v>
      </c>
      <c r="F97" s="496">
        <f>SUMPRODUCT((事故データ!$O$4:$O$364=$C$65)*(事故データ!$AQ$4:$AQ$364=$C97)*(事故データ!$V$4:$V$364=1)*(事故データ!$T$4:$T$364="人身"))</f>
        <v>0</v>
      </c>
      <c r="G97" s="306"/>
      <c r="H97" s="355" t="str">
        <f t="shared" si="13"/>
        <v>切り返し(前進)</v>
      </c>
      <c r="I97" s="356">
        <f t="shared" si="14"/>
        <v>1</v>
      </c>
      <c r="J97" s="357">
        <f>SUMPRODUCT((事故データ!$O$4:$O$364=$C$65)*(事故データ!$AQ$4:$AQ$364=$H97)*(事故データ!$AT$4:$AT$364=J$66)*(事故データ!$V$4:$V$364=1))</f>
        <v>0</v>
      </c>
      <c r="K97" s="358">
        <f>SUMPRODUCT((事故データ!$O$4:$O$364=$C$65)*(事故データ!$AQ$4:$AQ$364=$H97)*(事故データ!$AT$4:$AT$364=K$66)*(事故データ!$V$4:$V$364=1))</f>
        <v>0</v>
      </c>
      <c r="L97" s="358">
        <f>SUMPRODUCT((事故データ!$O$4:$O$364=$C$65)*(事故データ!$AQ$4:$AQ$364=$H97)*(事故データ!$AT$4:$AT$364=L$66)*(事故データ!$V$4:$V$364=1))</f>
        <v>0</v>
      </c>
      <c r="M97" s="358">
        <f>SUMPRODUCT((事故データ!$O$4:$O$364=$C$65)*(事故データ!$AQ$4:$AQ$364=$H97)*(事故データ!$AT$4:$AT$364=M$66)*(事故データ!$V$4:$V$364=1))</f>
        <v>0</v>
      </c>
      <c r="N97" s="358">
        <f>SUMPRODUCT((事故データ!$O$4:$O$364=$C$65)*(事故データ!$AQ$4:$AQ$364=$H97)*(事故データ!$AT$4:$AT$364=N$66)*(事故データ!$V$4:$V$364=1))</f>
        <v>0</v>
      </c>
      <c r="O97" s="358">
        <f>SUMPRODUCT((事故データ!$O$4:$O$364=$C$65)*(事故データ!$AQ$4:$AQ$364=$H97)*(事故データ!$AT$4:$AT$364=O$66)*(事故データ!$V$4:$V$364=1))</f>
        <v>0</v>
      </c>
      <c r="P97" s="358">
        <f>SUMPRODUCT((事故データ!$O$4:$O$364=$C$65)*(事故データ!$AQ$4:$AQ$364=$H97)*(事故データ!$AT$4:$AT$364=P$66)*(事故データ!$V$4:$V$364=1))</f>
        <v>0</v>
      </c>
      <c r="Q97" s="358">
        <f>SUMPRODUCT((事故データ!$O$4:$O$364=$C$65)*(事故データ!$AQ$4:$AQ$364=$H97)*(事故データ!$AT$4:$AT$364=Q$66)*(事故データ!$V$4:$V$364=1))</f>
        <v>1</v>
      </c>
      <c r="R97" s="358">
        <f>SUMPRODUCT((事故データ!$O$4:$O$364=$C$65)*(事故データ!$AQ$4:$AQ$364=$H97)*(事故データ!$AT$4:$AT$364=R$66)*(事故データ!$V$4:$V$364=1))</f>
        <v>0</v>
      </c>
      <c r="S97" s="358">
        <f>SUMPRODUCT((事故データ!$O$4:$O$364=$C$65)*(事故データ!$AQ$4:$AQ$364=$H97)*(事故データ!$AT$4:$AT$364=S$66)*(事故データ!$V$4:$V$364=1))</f>
        <v>0</v>
      </c>
      <c r="T97" s="358">
        <f>SUMPRODUCT((事故データ!$O$4:$O$364=$C$65)*(事故データ!$AQ$4:$AQ$364=$H97)*(事故データ!$AT$4:$AT$364=T$66)*(事故データ!$V$4:$V$364=1))</f>
        <v>0</v>
      </c>
      <c r="U97" s="358">
        <f>SUMPRODUCT((事故データ!$O$4:$O$364=$C$65)*(事故データ!$AQ$4:$AQ$364=$H97)*(事故データ!$AT$4:$AT$364=U$66)*(事故データ!$V$4:$V$364=1))</f>
        <v>0</v>
      </c>
      <c r="V97" s="358">
        <f>SUMPRODUCT((事故データ!$O$4:$O$364=$C$65)*(事故データ!$AQ$4:$AQ$364=$H97)*(事故データ!$AT$4:$AT$364=V$66)*(事故データ!$V$4:$V$364=1))</f>
        <v>0</v>
      </c>
      <c r="W97" s="358">
        <f>SUMPRODUCT((事故データ!$O$4:$O$364=$C$65)*(事故データ!$AQ$4:$AQ$364=$H97)*(事故データ!$AT$4:$AT$364=W$66)*(事故データ!$V$4:$V$364=1))</f>
        <v>0</v>
      </c>
      <c r="X97" s="358">
        <f>SUMPRODUCT((事故データ!$O$4:$O$364=$C$65)*(事故データ!$AQ$4:$AQ$364=$H97)*(事故データ!$AT$4:$AT$364=X$66)*(事故データ!$V$4:$V$364=1))</f>
        <v>0</v>
      </c>
      <c r="Y97" s="442">
        <f>SUMPRODUCT((事故データ!$O$4:$O$364=$C$65)*(事故データ!$AQ$4:$AQ$364=$H97)*(事故データ!$AT$4:$AT$364=Y$66)*(事故データ!$V$4:$V$364=1))</f>
        <v>0</v>
      </c>
    </row>
    <row r="98" spans="3:25">
      <c r="C98" s="352" t="str">
        <f t="shared" si="15"/>
        <v>車庫入・着車時(バック)</v>
      </c>
      <c r="D98" s="422">
        <f>SUMPRODUCT((事故データ!$O$4:$O$364=$C$65)*(事故データ!$AQ$4:$AQ$364=$H98))</f>
        <v>1</v>
      </c>
      <c r="E98" s="422">
        <f>SUMPRODUCT((事故データ!$O$4:$O$364=$C$65)*(事故データ!$AQ$4:$AQ$364=$C98)*(事故データ!$V$4:$V$364=1))</f>
        <v>1</v>
      </c>
      <c r="F98" s="496">
        <f>SUMPRODUCT((事故データ!$O$4:$O$364=$C$65)*(事故データ!$AQ$4:$AQ$364=$C98)*(事故データ!$V$4:$V$364=1)*(事故データ!$T$4:$T$364="人身"))</f>
        <v>0</v>
      </c>
      <c r="G98" s="306"/>
      <c r="H98" s="355" t="str">
        <f t="shared" si="13"/>
        <v>車庫入・着車時(バック)</v>
      </c>
      <c r="I98" s="356">
        <f t="shared" si="14"/>
        <v>1</v>
      </c>
      <c r="J98" s="357">
        <f>SUMPRODUCT((事故データ!$O$4:$O$364=$C$65)*(事故データ!$AQ$4:$AQ$364=$H98)*(事故データ!$AT$4:$AT$364=J$66)*(事故データ!$V$4:$V$364=1))</f>
        <v>0</v>
      </c>
      <c r="K98" s="358">
        <f>SUMPRODUCT((事故データ!$O$4:$O$364=$C$65)*(事故データ!$AQ$4:$AQ$364=$H98)*(事故データ!$AT$4:$AT$364=K$66)*(事故データ!$V$4:$V$364=1))</f>
        <v>0</v>
      </c>
      <c r="L98" s="358">
        <f>SUMPRODUCT((事故データ!$O$4:$O$364=$C$65)*(事故データ!$AQ$4:$AQ$364=$H98)*(事故データ!$AT$4:$AT$364=L$66)*(事故データ!$V$4:$V$364=1))</f>
        <v>0</v>
      </c>
      <c r="M98" s="358">
        <f>SUMPRODUCT((事故データ!$O$4:$O$364=$C$65)*(事故データ!$AQ$4:$AQ$364=$H98)*(事故データ!$AT$4:$AT$364=M$66)*(事故データ!$V$4:$V$364=1))</f>
        <v>1</v>
      </c>
      <c r="N98" s="358">
        <f>SUMPRODUCT((事故データ!$O$4:$O$364=$C$65)*(事故データ!$AQ$4:$AQ$364=$H98)*(事故データ!$AT$4:$AT$364=N$66)*(事故データ!$V$4:$V$364=1))</f>
        <v>0</v>
      </c>
      <c r="O98" s="358">
        <f>SUMPRODUCT((事故データ!$O$4:$O$364=$C$65)*(事故データ!$AQ$4:$AQ$364=$H98)*(事故データ!$AT$4:$AT$364=O$66)*(事故データ!$V$4:$V$364=1))</f>
        <v>0</v>
      </c>
      <c r="P98" s="358">
        <f>SUMPRODUCT((事故データ!$O$4:$O$364=$C$65)*(事故データ!$AQ$4:$AQ$364=$H98)*(事故データ!$AT$4:$AT$364=P$66)*(事故データ!$V$4:$V$364=1))</f>
        <v>0</v>
      </c>
      <c r="Q98" s="358">
        <f>SUMPRODUCT((事故データ!$O$4:$O$364=$C$65)*(事故データ!$AQ$4:$AQ$364=$H98)*(事故データ!$AT$4:$AT$364=Q$66)*(事故データ!$V$4:$V$364=1))</f>
        <v>0</v>
      </c>
      <c r="R98" s="358">
        <f>SUMPRODUCT((事故データ!$O$4:$O$364=$C$65)*(事故データ!$AQ$4:$AQ$364=$H98)*(事故データ!$AT$4:$AT$364=R$66)*(事故データ!$V$4:$V$364=1))</f>
        <v>0</v>
      </c>
      <c r="S98" s="358">
        <f>SUMPRODUCT((事故データ!$O$4:$O$364=$C$65)*(事故データ!$AQ$4:$AQ$364=$H98)*(事故データ!$AT$4:$AT$364=S$66)*(事故データ!$V$4:$V$364=1))</f>
        <v>0</v>
      </c>
      <c r="T98" s="358">
        <f>SUMPRODUCT((事故データ!$O$4:$O$364=$C$65)*(事故データ!$AQ$4:$AQ$364=$H98)*(事故データ!$AT$4:$AT$364=T$66)*(事故データ!$V$4:$V$364=1))</f>
        <v>0</v>
      </c>
      <c r="U98" s="358">
        <f>SUMPRODUCT((事故データ!$O$4:$O$364=$C$65)*(事故データ!$AQ$4:$AQ$364=$H98)*(事故データ!$AT$4:$AT$364=U$66)*(事故データ!$V$4:$V$364=1))</f>
        <v>0</v>
      </c>
      <c r="V98" s="358">
        <f>SUMPRODUCT((事故データ!$O$4:$O$364=$C$65)*(事故データ!$AQ$4:$AQ$364=$H98)*(事故データ!$AT$4:$AT$364=V$66)*(事故データ!$V$4:$V$364=1))</f>
        <v>0</v>
      </c>
      <c r="W98" s="358">
        <f>SUMPRODUCT((事故データ!$O$4:$O$364=$C$65)*(事故データ!$AQ$4:$AQ$364=$H98)*(事故データ!$AT$4:$AT$364=W$66)*(事故データ!$V$4:$V$364=1))</f>
        <v>0</v>
      </c>
      <c r="X98" s="358">
        <f>SUMPRODUCT((事故データ!$O$4:$O$364=$C$65)*(事故データ!$AQ$4:$AQ$364=$H98)*(事故データ!$AT$4:$AT$364=X$66)*(事故データ!$V$4:$V$364=1))</f>
        <v>0</v>
      </c>
      <c r="Y98" s="442">
        <f>SUMPRODUCT((事故データ!$O$4:$O$364=$C$65)*(事故データ!$AQ$4:$AQ$364=$H98)*(事故データ!$AT$4:$AT$364=Y$66)*(事故データ!$V$4:$V$364=1))</f>
        <v>0</v>
      </c>
    </row>
    <row r="99" spans="3:25">
      <c r="C99" s="352" t="str">
        <f t="shared" si="15"/>
        <v>車庫入・着車時(前進)</v>
      </c>
      <c r="D99" s="422">
        <f>SUMPRODUCT((事故データ!$O$4:$O$364=$C$65)*(事故データ!$AQ$4:$AQ$364=$H99))</f>
        <v>1</v>
      </c>
      <c r="E99" s="422">
        <f>SUMPRODUCT((事故データ!$O$4:$O$364=$C$65)*(事故データ!$AQ$4:$AQ$364=$C99)*(事故データ!$V$4:$V$364=1))</f>
        <v>1</v>
      </c>
      <c r="F99" s="496">
        <f>SUMPRODUCT((事故データ!$O$4:$O$364=$C$65)*(事故データ!$AQ$4:$AQ$364=$C99)*(事故データ!$V$4:$V$364=1)*(事故データ!$T$4:$T$364="人身"))</f>
        <v>0</v>
      </c>
      <c r="G99" s="306"/>
      <c r="H99" s="355" t="str">
        <f t="shared" si="13"/>
        <v>車庫入・着車時(前進)</v>
      </c>
      <c r="I99" s="356">
        <f t="shared" si="14"/>
        <v>1</v>
      </c>
      <c r="J99" s="357">
        <f>SUMPRODUCT((事故データ!$O$4:$O$364=$C$65)*(事故データ!$AQ$4:$AQ$364=$H99)*(事故データ!$AT$4:$AT$364=J$66)*(事故データ!$V$4:$V$364=1))</f>
        <v>0</v>
      </c>
      <c r="K99" s="358">
        <f>SUMPRODUCT((事故データ!$O$4:$O$364=$C$65)*(事故データ!$AQ$4:$AQ$364=$H99)*(事故データ!$AT$4:$AT$364=K$66)*(事故データ!$V$4:$V$364=1))</f>
        <v>0</v>
      </c>
      <c r="L99" s="358">
        <f>SUMPRODUCT((事故データ!$O$4:$O$364=$C$65)*(事故データ!$AQ$4:$AQ$364=$H99)*(事故データ!$AT$4:$AT$364=L$66)*(事故データ!$V$4:$V$364=1))</f>
        <v>0</v>
      </c>
      <c r="M99" s="358">
        <f>SUMPRODUCT((事故データ!$O$4:$O$364=$C$65)*(事故データ!$AQ$4:$AQ$364=$H99)*(事故データ!$AT$4:$AT$364=M$66)*(事故データ!$V$4:$V$364=1))</f>
        <v>1</v>
      </c>
      <c r="N99" s="358">
        <f>SUMPRODUCT((事故データ!$O$4:$O$364=$C$65)*(事故データ!$AQ$4:$AQ$364=$H99)*(事故データ!$AT$4:$AT$364=N$66)*(事故データ!$V$4:$V$364=1))</f>
        <v>0</v>
      </c>
      <c r="O99" s="358">
        <f>SUMPRODUCT((事故データ!$O$4:$O$364=$C$65)*(事故データ!$AQ$4:$AQ$364=$H99)*(事故データ!$AT$4:$AT$364=O$66)*(事故データ!$V$4:$V$364=1))</f>
        <v>0</v>
      </c>
      <c r="P99" s="358">
        <f>SUMPRODUCT((事故データ!$O$4:$O$364=$C$65)*(事故データ!$AQ$4:$AQ$364=$H99)*(事故データ!$AT$4:$AT$364=P$66)*(事故データ!$V$4:$V$364=1))</f>
        <v>0</v>
      </c>
      <c r="Q99" s="358">
        <f>SUMPRODUCT((事故データ!$O$4:$O$364=$C$65)*(事故データ!$AQ$4:$AQ$364=$H99)*(事故データ!$AT$4:$AT$364=Q$66)*(事故データ!$V$4:$V$364=1))</f>
        <v>0</v>
      </c>
      <c r="R99" s="358">
        <f>SUMPRODUCT((事故データ!$O$4:$O$364=$C$65)*(事故データ!$AQ$4:$AQ$364=$H99)*(事故データ!$AT$4:$AT$364=R$66)*(事故データ!$V$4:$V$364=1))</f>
        <v>0</v>
      </c>
      <c r="S99" s="358">
        <f>SUMPRODUCT((事故データ!$O$4:$O$364=$C$65)*(事故データ!$AQ$4:$AQ$364=$H99)*(事故データ!$AT$4:$AT$364=S$66)*(事故データ!$V$4:$V$364=1))</f>
        <v>0</v>
      </c>
      <c r="T99" s="358">
        <f>SUMPRODUCT((事故データ!$O$4:$O$364=$C$65)*(事故データ!$AQ$4:$AQ$364=$H99)*(事故データ!$AT$4:$AT$364=T$66)*(事故データ!$V$4:$V$364=1))</f>
        <v>0</v>
      </c>
      <c r="U99" s="358">
        <f>SUMPRODUCT((事故データ!$O$4:$O$364=$C$65)*(事故データ!$AQ$4:$AQ$364=$H99)*(事故データ!$AT$4:$AT$364=U$66)*(事故データ!$V$4:$V$364=1))</f>
        <v>0</v>
      </c>
      <c r="V99" s="358">
        <f>SUMPRODUCT((事故データ!$O$4:$O$364=$C$65)*(事故データ!$AQ$4:$AQ$364=$H99)*(事故データ!$AT$4:$AT$364=V$66)*(事故データ!$V$4:$V$364=1))</f>
        <v>0</v>
      </c>
      <c r="W99" s="358">
        <f>SUMPRODUCT((事故データ!$O$4:$O$364=$C$65)*(事故データ!$AQ$4:$AQ$364=$H99)*(事故データ!$AT$4:$AT$364=W$66)*(事故データ!$V$4:$V$364=1))</f>
        <v>0</v>
      </c>
      <c r="X99" s="358">
        <f>SUMPRODUCT((事故データ!$O$4:$O$364=$C$65)*(事故データ!$AQ$4:$AQ$364=$H99)*(事故データ!$AT$4:$AT$364=X$66)*(事故データ!$V$4:$V$364=1))</f>
        <v>0</v>
      </c>
      <c r="Y99" s="442">
        <f>SUMPRODUCT((事故データ!$O$4:$O$364=$C$65)*(事故データ!$AQ$4:$AQ$364=$H99)*(事故データ!$AT$4:$AT$364=Y$66)*(事故データ!$V$4:$V$364=1))</f>
        <v>0</v>
      </c>
    </row>
    <row r="100" spans="3:25">
      <c r="C100" s="352" t="str">
        <f t="shared" si="15"/>
        <v>車庫出(バック)</v>
      </c>
      <c r="D100" s="422">
        <f>SUMPRODUCT((事故データ!$O$4:$O$364=$C$65)*(事故データ!$AQ$4:$AQ$364=$H100))</f>
        <v>1</v>
      </c>
      <c r="E100" s="422">
        <f>SUMPRODUCT((事故データ!$O$4:$O$364=$C$65)*(事故データ!$AQ$4:$AQ$364=$C100)*(事故データ!$V$4:$V$364=1))</f>
        <v>1</v>
      </c>
      <c r="F100" s="496">
        <f>SUMPRODUCT((事故データ!$O$4:$O$364=$C$65)*(事故データ!$AQ$4:$AQ$364=$C100)*(事故データ!$V$4:$V$364=1)*(事故データ!$T$4:$T$364="人身"))</f>
        <v>0</v>
      </c>
      <c r="G100" s="306"/>
      <c r="H100" s="355" t="str">
        <f t="shared" si="13"/>
        <v>車庫出(バック)</v>
      </c>
      <c r="I100" s="356">
        <f t="shared" si="14"/>
        <v>1</v>
      </c>
      <c r="J100" s="357">
        <f>SUMPRODUCT((事故データ!$O$4:$O$364=$C$65)*(事故データ!$AQ$4:$AQ$364=$H100)*(事故データ!$AT$4:$AT$364=J$66)*(事故データ!$V$4:$V$364=1))</f>
        <v>0</v>
      </c>
      <c r="K100" s="358">
        <f>SUMPRODUCT((事故データ!$O$4:$O$364=$C$65)*(事故データ!$AQ$4:$AQ$364=$H100)*(事故データ!$AT$4:$AT$364=K$66)*(事故データ!$V$4:$V$364=1))</f>
        <v>0</v>
      </c>
      <c r="L100" s="358">
        <f>SUMPRODUCT((事故データ!$O$4:$O$364=$C$65)*(事故データ!$AQ$4:$AQ$364=$H100)*(事故データ!$AT$4:$AT$364=L$66)*(事故データ!$V$4:$V$364=1))</f>
        <v>0</v>
      </c>
      <c r="M100" s="358">
        <f>SUMPRODUCT((事故データ!$O$4:$O$364=$C$65)*(事故データ!$AQ$4:$AQ$364=$H100)*(事故データ!$AT$4:$AT$364=M$66)*(事故データ!$V$4:$V$364=1))</f>
        <v>1</v>
      </c>
      <c r="N100" s="358">
        <f>SUMPRODUCT((事故データ!$O$4:$O$364=$C$65)*(事故データ!$AQ$4:$AQ$364=$H100)*(事故データ!$AT$4:$AT$364=N$66)*(事故データ!$V$4:$V$364=1))</f>
        <v>0</v>
      </c>
      <c r="O100" s="358">
        <f>SUMPRODUCT((事故データ!$O$4:$O$364=$C$65)*(事故データ!$AQ$4:$AQ$364=$H100)*(事故データ!$AT$4:$AT$364=O$66)*(事故データ!$V$4:$V$364=1))</f>
        <v>0</v>
      </c>
      <c r="P100" s="358">
        <f>SUMPRODUCT((事故データ!$O$4:$O$364=$C$65)*(事故データ!$AQ$4:$AQ$364=$H100)*(事故データ!$AT$4:$AT$364=P$66)*(事故データ!$V$4:$V$364=1))</f>
        <v>0</v>
      </c>
      <c r="Q100" s="358">
        <f>SUMPRODUCT((事故データ!$O$4:$O$364=$C$65)*(事故データ!$AQ$4:$AQ$364=$H100)*(事故データ!$AT$4:$AT$364=Q$66)*(事故データ!$V$4:$V$364=1))</f>
        <v>0</v>
      </c>
      <c r="R100" s="358">
        <f>SUMPRODUCT((事故データ!$O$4:$O$364=$C$65)*(事故データ!$AQ$4:$AQ$364=$H100)*(事故データ!$AT$4:$AT$364=R$66)*(事故データ!$V$4:$V$364=1))</f>
        <v>0</v>
      </c>
      <c r="S100" s="358">
        <f>SUMPRODUCT((事故データ!$O$4:$O$364=$C$65)*(事故データ!$AQ$4:$AQ$364=$H100)*(事故データ!$AT$4:$AT$364=S$66)*(事故データ!$V$4:$V$364=1))</f>
        <v>0</v>
      </c>
      <c r="T100" s="358">
        <f>SUMPRODUCT((事故データ!$O$4:$O$364=$C$65)*(事故データ!$AQ$4:$AQ$364=$H100)*(事故データ!$AT$4:$AT$364=T$66)*(事故データ!$V$4:$V$364=1))</f>
        <v>0</v>
      </c>
      <c r="U100" s="358">
        <f>SUMPRODUCT((事故データ!$O$4:$O$364=$C$65)*(事故データ!$AQ$4:$AQ$364=$H100)*(事故データ!$AT$4:$AT$364=U$66)*(事故データ!$V$4:$V$364=1))</f>
        <v>0</v>
      </c>
      <c r="V100" s="358">
        <f>SUMPRODUCT((事故データ!$O$4:$O$364=$C$65)*(事故データ!$AQ$4:$AQ$364=$H100)*(事故データ!$AT$4:$AT$364=V$66)*(事故データ!$V$4:$V$364=1))</f>
        <v>0</v>
      </c>
      <c r="W100" s="358">
        <f>SUMPRODUCT((事故データ!$O$4:$O$364=$C$65)*(事故データ!$AQ$4:$AQ$364=$H100)*(事故データ!$AT$4:$AT$364=W$66)*(事故データ!$V$4:$V$364=1))</f>
        <v>0</v>
      </c>
      <c r="X100" s="358">
        <f>SUMPRODUCT((事故データ!$O$4:$O$364=$C$65)*(事故データ!$AQ$4:$AQ$364=$H100)*(事故データ!$AT$4:$AT$364=X$66)*(事故データ!$V$4:$V$364=1))</f>
        <v>0</v>
      </c>
      <c r="Y100" s="442">
        <f>SUMPRODUCT((事故データ!$O$4:$O$364=$C$65)*(事故データ!$AQ$4:$AQ$364=$H100)*(事故データ!$AT$4:$AT$364=Y$66)*(事故データ!$V$4:$V$364=1))</f>
        <v>0</v>
      </c>
    </row>
    <row r="101" spans="3:25">
      <c r="C101" s="352" t="str">
        <f t="shared" si="15"/>
        <v>車庫出(前進)</v>
      </c>
      <c r="D101" s="422">
        <f>SUMPRODUCT((事故データ!$O$4:$O$364=$C$65)*(事故データ!$AQ$4:$AQ$364=$H101))</f>
        <v>1</v>
      </c>
      <c r="E101" s="422">
        <f>SUMPRODUCT((事故データ!$O$4:$O$364=$C$65)*(事故データ!$AQ$4:$AQ$364=$C101)*(事故データ!$V$4:$V$364=1))</f>
        <v>1</v>
      </c>
      <c r="F101" s="496">
        <f>SUMPRODUCT((事故データ!$O$4:$O$364=$C$65)*(事故データ!$AQ$4:$AQ$364=$C101)*(事故データ!$V$4:$V$364=1)*(事故データ!$T$4:$T$364="人身"))</f>
        <v>0</v>
      </c>
      <c r="G101" s="306"/>
      <c r="H101" s="355" t="str">
        <f t="shared" si="13"/>
        <v>車庫出(前進)</v>
      </c>
      <c r="I101" s="356">
        <f t="shared" si="14"/>
        <v>1</v>
      </c>
      <c r="J101" s="357">
        <f>SUMPRODUCT((事故データ!$O$4:$O$364=$C$65)*(事故データ!$AQ$4:$AQ$364=$H101)*(事故データ!$AT$4:$AT$364=J$66)*(事故データ!$V$4:$V$364=1))</f>
        <v>0</v>
      </c>
      <c r="K101" s="358">
        <f>SUMPRODUCT((事故データ!$O$4:$O$364=$C$65)*(事故データ!$AQ$4:$AQ$364=$H101)*(事故データ!$AT$4:$AT$364=K$66)*(事故データ!$V$4:$V$364=1))</f>
        <v>0</v>
      </c>
      <c r="L101" s="358">
        <f>SUMPRODUCT((事故データ!$O$4:$O$364=$C$65)*(事故データ!$AQ$4:$AQ$364=$H101)*(事故データ!$AT$4:$AT$364=L$66)*(事故データ!$V$4:$V$364=1))</f>
        <v>0</v>
      </c>
      <c r="M101" s="358">
        <f>SUMPRODUCT((事故データ!$O$4:$O$364=$C$65)*(事故データ!$AQ$4:$AQ$364=$H101)*(事故データ!$AT$4:$AT$364=M$66)*(事故データ!$V$4:$V$364=1))</f>
        <v>0</v>
      </c>
      <c r="N101" s="358">
        <f>SUMPRODUCT((事故データ!$O$4:$O$364=$C$65)*(事故データ!$AQ$4:$AQ$364=$H101)*(事故データ!$AT$4:$AT$364=N$66)*(事故データ!$V$4:$V$364=1))</f>
        <v>0</v>
      </c>
      <c r="O101" s="358">
        <f>SUMPRODUCT((事故データ!$O$4:$O$364=$C$65)*(事故データ!$AQ$4:$AQ$364=$H101)*(事故データ!$AT$4:$AT$364=O$66)*(事故データ!$V$4:$V$364=1))</f>
        <v>0</v>
      </c>
      <c r="P101" s="358">
        <f>SUMPRODUCT((事故データ!$O$4:$O$364=$C$65)*(事故データ!$AQ$4:$AQ$364=$H101)*(事故データ!$AT$4:$AT$364=P$66)*(事故データ!$V$4:$V$364=1))</f>
        <v>0</v>
      </c>
      <c r="Q101" s="358">
        <f>SUMPRODUCT((事故データ!$O$4:$O$364=$C$65)*(事故データ!$AQ$4:$AQ$364=$H101)*(事故データ!$AT$4:$AT$364=Q$66)*(事故データ!$V$4:$V$364=1))</f>
        <v>0</v>
      </c>
      <c r="R101" s="358">
        <f>SUMPRODUCT((事故データ!$O$4:$O$364=$C$65)*(事故データ!$AQ$4:$AQ$364=$H101)*(事故データ!$AT$4:$AT$364=R$66)*(事故データ!$V$4:$V$364=1))</f>
        <v>1</v>
      </c>
      <c r="S101" s="358">
        <f>SUMPRODUCT((事故データ!$O$4:$O$364=$C$65)*(事故データ!$AQ$4:$AQ$364=$H101)*(事故データ!$AT$4:$AT$364=S$66)*(事故データ!$V$4:$V$364=1))</f>
        <v>0</v>
      </c>
      <c r="T101" s="358">
        <f>SUMPRODUCT((事故データ!$O$4:$O$364=$C$65)*(事故データ!$AQ$4:$AQ$364=$H101)*(事故データ!$AT$4:$AT$364=T$66)*(事故データ!$V$4:$V$364=1))</f>
        <v>0</v>
      </c>
      <c r="U101" s="358">
        <f>SUMPRODUCT((事故データ!$O$4:$O$364=$C$65)*(事故データ!$AQ$4:$AQ$364=$H101)*(事故データ!$AT$4:$AT$364=U$66)*(事故データ!$V$4:$V$364=1))</f>
        <v>0</v>
      </c>
      <c r="V101" s="358">
        <f>SUMPRODUCT((事故データ!$O$4:$O$364=$C$65)*(事故データ!$AQ$4:$AQ$364=$H101)*(事故データ!$AT$4:$AT$364=V$66)*(事故データ!$V$4:$V$364=1))</f>
        <v>0</v>
      </c>
      <c r="W101" s="358">
        <f>SUMPRODUCT((事故データ!$O$4:$O$364=$C$65)*(事故データ!$AQ$4:$AQ$364=$H101)*(事故データ!$AT$4:$AT$364=W$66)*(事故データ!$V$4:$V$364=1))</f>
        <v>0</v>
      </c>
      <c r="X101" s="358">
        <f>SUMPRODUCT((事故データ!$O$4:$O$364=$C$65)*(事故データ!$AQ$4:$AQ$364=$H101)*(事故データ!$AT$4:$AT$364=X$66)*(事故データ!$V$4:$V$364=1))</f>
        <v>0</v>
      </c>
      <c r="Y101" s="442">
        <f>SUMPRODUCT((事故データ!$O$4:$O$364=$C$65)*(事故データ!$AQ$4:$AQ$364=$H101)*(事故データ!$AT$4:$AT$364=Y$66)*(事故データ!$V$4:$V$364=1))</f>
        <v>0</v>
      </c>
    </row>
    <row r="102" spans="3:25">
      <c r="C102" s="352" t="str">
        <f t="shared" si="15"/>
        <v>狭道路進入</v>
      </c>
      <c r="D102" s="422">
        <f>SUMPRODUCT((事故データ!$O$4:$O$364=$C$65)*(事故データ!$AQ$4:$AQ$364=$H102))</f>
        <v>0</v>
      </c>
      <c r="E102" s="422">
        <f>SUMPRODUCT((事故データ!$O$4:$O$364=$C$65)*(事故データ!$AQ$4:$AQ$364=$C102)*(事故データ!$V$4:$V$364=1))</f>
        <v>0</v>
      </c>
      <c r="F102" s="496">
        <f>SUMPRODUCT((事故データ!$O$4:$O$364=$C$65)*(事故データ!$AQ$4:$AQ$364=$C102)*(事故データ!$V$4:$V$364=1)*(事故データ!$T$4:$T$364="人身"))</f>
        <v>0</v>
      </c>
      <c r="G102" s="306"/>
      <c r="H102" s="355" t="str">
        <f t="shared" si="13"/>
        <v>狭道路進入</v>
      </c>
      <c r="I102" s="356">
        <f t="shared" si="14"/>
        <v>0</v>
      </c>
      <c r="J102" s="357">
        <f>SUMPRODUCT((事故データ!$O$4:$O$364=$C$65)*(事故データ!$AQ$4:$AQ$364=$H102)*(事故データ!$AT$4:$AT$364=J$66)*(事故データ!$V$4:$V$364=1))</f>
        <v>0</v>
      </c>
      <c r="K102" s="358">
        <f>SUMPRODUCT((事故データ!$O$4:$O$364=$C$65)*(事故データ!$AQ$4:$AQ$364=$H102)*(事故データ!$AT$4:$AT$364=K$66)*(事故データ!$V$4:$V$364=1))</f>
        <v>0</v>
      </c>
      <c r="L102" s="358">
        <f>SUMPRODUCT((事故データ!$O$4:$O$364=$C$65)*(事故データ!$AQ$4:$AQ$364=$H102)*(事故データ!$AT$4:$AT$364=L$66)*(事故データ!$V$4:$V$364=1))</f>
        <v>0</v>
      </c>
      <c r="M102" s="358">
        <f>SUMPRODUCT((事故データ!$O$4:$O$364=$C$65)*(事故データ!$AQ$4:$AQ$364=$H102)*(事故データ!$AT$4:$AT$364=M$66)*(事故データ!$V$4:$V$364=1))</f>
        <v>0</v>
      </c>
      <c r="N102" s="358">
        <f>SUMPRODUCT((事故データ!$O$4:$O$364=$C$65)*(事故データ!$AQ$4:$AQ$364=$H102)*(事故データ!$AT$4:$AT$364=N$66)*(事故データ!$V$4:$V$364=1))</f>
        <v>0</v>
      </c>
      <c r="O102" s="358">
        <f>SUMPRODUCT((事故データ!$O$4:$O$364=$C$65)*(事故データ!$AQ$4:$AQ$364=$H102)*(事故データ!$AT$4:$AT$364=O$66)*(事故データ!$V$4:$V$364=1))</f>
        <v>0</v>
      </c>
      <c r="P102" s="358">
        <f>SUMPRODUCT((事故データ!$O$4:$O$364=$C$65)*(事故データ!$AQ$4:$AQ$364=$H102)*(事故データ!$AT$4:$AT$364=P$66)*(事故データ!$V$4:$V$364=1))</f>
        <v>0</v>
      </c>
      <c r="Q102" s="358">
        <f>SUMPRODUCT((事故データ!$O$4:$O$364=$C$65)*(事故データ!$AQ$4:$AQ$364=$H102)*(事故データ!$AT$4:$AT$364=Q$66)*(事故データ!$V$4:$V$364=1))</f>
        <v>0</v>
      </c>
      <c r="R102" s="358">
        <f>SUMPRODUCT((事故データ!$O$4:$O$364=$C$65)*(事故データ!$AQ$4:$AQ$364=$H102)*(事故データ!$AT$4:$AT$364=R$66)*(事故データ!$V$4:$V$364=1))</f>
        <v>0</v>
      </c>
      <c r="S102" s="358">
        <f>SUMPRODUCT((事故データ!$O$4:$O$364=$C$65)*(事故データ!$AQ$4:$AQ$364=$H102)*(事故データ!$AT$4:$AT$364=S$66)*(事故データ!$V$4:$V$364=1))</f>
        <v>0</v>
      </c>
      <c r="T102" s="358">
        <f>SUMPRODUCT((事故データ!$O$4:$O$364=$C$65)*(事故データ!$AQ$4:$AQ$364=$H102)*(事故データ!$AT$4:$AT$364=T$66)*(事故データ!$V$4:$V$364=1))</f>
        <v>0</v>
      </c>
      <c r="U102" s="358">
        <f>SUMPRODUCT((事故データ!$O$4:$O$364=$C$65)*(事故データ!$AQ$4:$AQ$364=$H102)*(事故データ!$AT$4:$AT$364=U$66)*(事故データ!$V$4:$V$364=1))</f>
        <v>0</v>
      </c>
      <c r="V102" s="358">
        <f>SUMPRODUCT((事故データ!$O$4:$O$364=$C$65)*(事故データ!$AQ$4:$AQ$364=$H102)*(事故データ!$AT$4:$AT$364=V$66)*(事故データ!$V$4:$V$364=1))</f>
        <v>0</v>
      </c>
      <c r="W102" s="358">
        <f>SUMPRODUCT((事故データ!$O$4:$O$364=$C$65)*(事故データ!$AQ$4:$AQ$364=$H102)*(事故データ!$AT$4:$AT$364=W$66)*(事故データ!$V$4:$V$364=1))</f>
        <v>0</v>
      </c>
      <c r="X102" s="358">
        <f>SUMPRODUCT((事故データ!$O$4:$O$364=$C$65)*(事故データ!$AQ$4:$AQ$364=$H102)*(事故データ!$AT$4:$AT$364=X$66)*(事故データ!$V$4:$V$364=1))</f>
        <v>0</v>
      </c>
      <c r="Y102" s="442">
        <f>SUMPRODUCT((事故データ!$O$4:$O$364=$C$65)*(事故データ!$AQ$4:$AQ$364=$H102)*(事故データ!$AT$4:$AT$364=Y$66)*(事故データ!$V$4:$V$364=1))</f>
        <v>0</v>
      </c>
    </row>
    <row r="103" spans="3:25">
      <c r="C103" s="352" t="str">
        <f t="shared" si="15"/>
        <v>停車・据付時</v>
      </c>
      <c r="D103" s="422">
        <f>SUMPRODUCT((事故データ!$O$4:$O$364=$C$65)*(事故データ!$AQ$4:$AQ$364=$H103))</f>
        <v>0</v>
      </c>
      <c r="E103" s="422">
        <f>SUMPRODUCT((事故データ!$O$4:$O$364=$C$65)*(事故データ!$AQ$4:$AQ$364=$C103)*(事故データ!$V$4:$V$364=1))</f>
        <v>0</v>
      </c>
      <c r="F103" s="496">
        <f>SUMPRODUCT((事故データ!$O$4:$O$364=$C$65)*(事故データ!$AQ$4:$AQ$364=$C103)*(事故データ!$V$4:$V$364=1)*(事故データ!$T$4:$T$364="人身"))</f>
        <v>0</v>
      </c>
      <c r="G103" s="306"/>
      <c r="H103" s="355" t="str">
        <f t="shared" si="13"/>
        <v>停車・据付時</v>
      </c>
      <c r="I103" s="356">
        <f t="shared" si="14"/>
        <v>0</v>
      </c>
      <c r="J103" s="357">
        <f>SUMPRODUCT((事故データ!$O$4:$O$364=$C$65)*(事故データ!$AQ$4:$AQ$364=$H103)*(事故データ!$AT$4:$AT$364=J$66)*(事故データ!$V$4:$V$364=1))</f>
        <v>0</v>
      </c>
      <c r="K103" s="358">
        <f>SUMPRODUCT((事故データ!$O$4:$O$364=$C$65)*(事故データ!$AQ$4:$AQ$364=$H103)*(事故データ!$AT$4:$AT$364=K$66)*(事故データ!$V$4:$V$364=1))</f>
        <v>0</v>
      </c>
      <c r="L103" s="358">
        <f>SUMPRODUCT((事故データ!$O$4:$O$364=$C$65)*(事故データ!$AQ$4:$AQ$364=$H103)*(事故データ!$AT$4:$AT$364=L$66)*(事故データ!$V$4:$V$364=1))</f>
        <v>0</v>
      </c>
      <c r="M103" s="358">
        <f>SUMPRODUCT((事故データ!$O$4:$O$364=$C$65)*(事故データ!$AQ$4:$AQ$364=$H103)*(事故データ!$AT$4:$AT$364=M$66)*(事故データ!$V$4:$V$364=1))</f>
        <v>0</v>
      </c>
      <c r="N103" s="358">
        <f>SUMPRODUCT((事故データ!$O$4:$O$364=$C$65)*(事故データ!$AQ$4:$AQ$364=$H103)*(事故データ!$AT$4:$AT$364=N$66)*(事故データ!$V$4:$V$364=1))</f>
        <v>0</v>
      </c>
      <c r="O103" s="358">
        <f>SUMPRODUCT((事故データ!$O$4:$O$364=$C$65)*(事故データ!$AQ$4:$AQ$364=$H103)*(事故データ!$AT$4:$AT$364=O$66)*(事故データ!$V$4:$V$364=1))</f>
        <v>0</v>
      </c>
      <c r="P103" s="358">
        <f>SUMPRODUCT((事故データ!$O$4:$O$364=$C$65)*(事故データ!$AQ$4:$AQ$364=$H103)*(事故データ!$AT$4:$AT$364=P$66)*(事故データ!$V$4:$V$364=1))</f>
        <v>0</v>
      </c>
      <c r="Q103" s="358">
        <f>SUMPRODUCT((事故データ!$O$4:$O$364=$C$65)*(事故データ!$AQ$4:$AQ$364=$H103)*(事故データ!$AT$4:$AT$364=Q$66)*(事故データ!$V$4:$V$364=1))</f>
        <v>0</v>
      </c>
      <c r="R103" s="358">
        <f>SUMPRODUCT((事故データ!$O$4:$O$364=$C$65)*(事故データ!$AQ$4:$AQ$364=$H103)*(事故データ!$AT$4:$AT$364=R$66)*(事故データ!$V$4:$V$364=1))</f>
        <v>0</v>
      </c>
      <c r="S103" s="358">
        <f>SUMPRODUCT((事故データ!$O$4:$O$364=$C$65)*(事故データ!$AQ$4:$AQ$364=$H103)*(事故データ!$AT$4:$AT$364=S$66)*(事故データ!$V$4:$V$364=1))</f>
        <v>0</v>
      </c>
      <c r="T103" s="358">
        <f>SUMPRODUCT((事故データ!$O$4:$O$364=$C$65)*(事故データ!$AQ$4:$AQ$364=$H103)*(事故データ!$AT$4:$AT$364=T$66)*(事故データ!$V$4:$V$364=1))</f>
        <v>0</v>
      </c>
      <c r="U103" s="358">
        <f>SUMPRODUCT((事故データ!$O$4:$O$364=$C$65)*(事故データ!$AQ$4:$AQ$364=$H103)*(事故データ!$AT$4:$AT$364=U$66)*(事故データ!$V$4:$V$364=1))</f>
        <v>0</v>
      </c>
      <c r="V103" s="358">
        <f>SUMPRODUCT((事故データ!$O$4:$O$364=$C$65)*(事故データ!$AQ$4:$AQ$364=$H103)*(事故データ!$AT$4:$AT$364=V$66)*(事故データ!$V$4:$V$364=1))</f>
        <v>0</v>
      </c>
      <c r="W103" s="358">
        <f>SUMPRODUCT((事故データ!$O$4:$O$364=$C$65)*(事故データ!$AQ$4:$AQ$364=$H103)*(事故データ!$AT$4:$AT$364=W$66)*(事故データ!$V$4:$V$364=1))</f>
        <v>0</v>
      </c>
      <c r="X103" s="358">
        <f>SUMPRODUCT((事故データ!$O$4:$O$364=$C$65)*(事故データ!$AQ$4:$AQ$364=$H103)*(事故データ!$AT$4:$AT$364=X$66)*(事故データ!$V$4:$V$364=1))</f>
        <v>0</v>
      </c>
      <c r="Y103" s="442">
        <f>SUMPRODUCT((事故データ!$O$4:$O$364=$C$65)*(事故データ!$AQ$4:$AQ$364=$H103)*(事故データ!$AT$4:$AT$364=Y$66)*(事故データ!$V$4:$V$364=1))</f>
        <v>0</v>
      </c>
    </row>
    <row r="104" spans="3:25">
      <c r="C104" s="352" t="str">
        <f t="shared" si="15"/>
        <v>駐・停車中</v>
      </c>
      <c r="D104" s="422">
        <f>SUMPRODUCT((事故データ!$O$4:$O$364=$C$65)*(事故データ!$AQ$4:$AQ$364=$H104))</f>
        <v>1</v>
      </c>
      <c r="E104" s="422">
        <f>SUMPRODUCT((事故データ!$O$4:$O$364=$C$65)*(事故データ!$AQ$4:$AQ$364=$C104)*(事故データ!$V$4:$V$364=1))</f>
        <v>1</v>
      </c>
      <c r="F104" s="496">
        <f>SUMPRODUCT((事故データ!$O$4:$O$364=$C$65)*(事故データ!$AQ$4:$AQ$364=$C104)*(事故データ!$V$4:$V$364=1)*(事故データ!$T$4:$T$364="人身"))</f>
        <v>0</v>
      </c>
      <c r="G104" s="306"/>
      <c r="H104" s="355" t="str">
        <f t="shared" si="13"/>
        <v>駐・停車中</v>
      </c>
      <c r="I104" s="497">
        <f t="shared" si="14"/>
        <v>1</v>
      </c>
      <c r="J104" s="357">
        <f>SUMPRODUCT((事故データ!$O$4:$O$364=$C$65)*(事故データ!$AQ$4:$AQ$364=$H104)*(事故データ!$AT$4:$AT$364=J$66)*(事故データ!$V$4:$V$364=1))</f>
        <v>0</v>
      </c>
      <c r="K104" s="358">
        <f>SUMPRODUCT((事故データ!$O$4:$O$364=$C$65)*(事故データ!$AQ$4:$AQ$364=$H104)*(事故データ!$AT$4:$AT$364=K$66)*(事故データ!$V$4:$V$364=1))</f>
        <v>0</v>
      </c>
      <c r="L104" s="358">
        <f>SUMPRODUCT((事故データ!$O$4:$O$364=$C$65)*(事故データ!$AQ$4:$AQ$364=$H104)*(事故データ!$AT$4:$AT$364=L$66)*(事故データ!$V$4:$V$364=1))</f>
        <v>0</v>
      </c>
      <c r="M104" s="358">
        <f>SUMPRODUCT((事故データ!$O$4:$O$364=$C$65)*(事故データ!$AQ$4:$AQ$364=$H104)*(事故データ!$AT$4:$AT$364=M$66)*(事故データ!$V$4:$V$364=1))</f>
        <v>0</v>
      </c>
      <c r="N104" s="358">
        <f>SUMPRODUCT((事故データ!$O$4:$O$364=$C$65)*(事故データ!$AQ$4:$AQ$364=$H104)*(事故データ!$AT$4:$AT$364=N$66)*(事故データ!$V$4:$V$364=1))</f>
        <v>0</v>
      </c>
      <c r="O104" s="358">
        <f>SUMPRODUCT((事故データ!$O$4:$O$364=$C$65)*(事故データ!$AQ$4:$AQ$364=$H104)*(事故データ!$AT$4:$AT$364=O$66)*(事故データ!$V$4:$V$364=1))</f>
        <v>1</v>
      </c>
      <c r="P104" s="358">
        <f>SUMPRODUCT((事故データ!$O$4:$O$364=$C$65)*(事故データ!$AQ$4:$AQ$364=$H104)*(事故データ!$AT$4:$AT$364=P$66)*(事故データ!$V$4:$V$364=1))</f>
        <v>0</v>
      </c>
      <c r="Q104" s="358">
        <f>SUMPRODUCT((事故データ!$O$4:$O$364=$C$65)*(事故データ!$AQ$4:$AQ$364=$H104)*(事故データ!$AT$4:$AT$364=Q$66)*(事故データ!$V$4:$V$364=1))</f>
        <v>0</v>
      </c>
      <c r="R104" s="358">
        <f>SUMPRODUCT((事故データ!$O$4:$O$364=$C$65)*(事故データ!$AQ$4:$AQ$364=$H104)*(事故データ!$AT$4:$AT$364=R$66)*(事故データ!$V$4:$V$364=1))</f>
        <v>0</v>
      </c>
      <c r="S104" s="358">
        <f>SUMPRODUCT((事故データ!$O$4:$O$364=$C$65)*(事故データ!$AQ$4:$AQ$364=$H104)*(事故データ!$AT$4:$AT$364=S$66)*(事故データ!$V$4:$V$364=1))</f>
        <v>0</v>
      </c>
      <c r="T104" s="358">
        <f>SUMPRODUCT((事故データ!$O$4:$O$364=$C$65)*(事故データ!$AQ$4:$AQ$364=$H104)*(事故データ!$AT$4:$AT$364=T$66)*(事故データ!$V$4:$V$364=1))</f>
        <v>0</v>
      </c>
      <c r="U104" s="358">
        <f>SUMPRODUCT((事故データ!$O$4:$O$364=$C$65)*(事故データ!$AQ$4:$AQ$364=$H104)*(事故データ!$AT$4:$AT$364=U$66)*(事故データ!$V$4:$V$364=1))</f>
        <v>0</v>
      </c>
      <c r="V104" s="358">
        <f>SUMPRODUCT((事故データ!$O$4:$O$364=$C$65)*(事故データ!$AQ$4:$AQ$364=$H104)*(事故データ!$AT$4:$AT$364=V$66)*(事故データ!$V$4:$V$364=1))</f>
        <v>0</v>
      </c>
      <c r="W104" s="358">
        <f>SUMPRODUCT((事故データ!$O$4:$O$364=$C$65)*(事故データ!$AQ$4:$AQ$364=$H104)*(事故データ!$AT$4:$AT$364=W$66)*(事故データ!$V$4:$V$364=1))</f>
        <v>0</v>
      </c>
      <c r="X104" s="358">
        <f>SUMPRODUCT((事故データ!$O$4:$O$364=$C$65)*(事故データ!$AQ$4:$AQ$364=$H104)*(事故データ!$AT$4:$AT$364=X$66)*(事故データ!$V$4:$V$364=1))</f>
        <v>0</v>
      </c>
      <c r="Y104" s="442">
        <f>SUMPRODUCT((事故データ!$O$4:$O$364=$C$65)*(事故データ!$AQ$4:$AQ$364=$H104)*(事故データ!$AT$4:$AT$364=Y$66)*(事故データ!$V$4:$V$364=1))</f>
        <v>0</v>
      </c>
    </row>
    <row r="105" spans="3:25">
      <c r="C105" s="352" t="str">
        <f t="shared" si="15"/>
        <v>一時停止</v>
      </c>
      <c r="D105" s="422">
        <f>SUMPRODUCT((事故データ!$O$4:$O$364=$C$65)*(事故データ!$AQ$4:$AQ$364=$H105))</f>
        <v>0</v>
      </c>
      <c r="E105" s="422">
        <f>SUMPRODUCT((事故データ!$O$4:$O$364=$C$65)*(事故データ!$AQ$4:$AQ$364=$C105)*(事故データ!$V$4:$V$364=1))</f>
        <v>0</v>
      </c>
      <c r="F105" s="496">
        <f>SUMPRODUCT((事故データ!$O$4:$O$364=$C$65)*(事故データ!$AQ$4:$AQ$364=$C105)*(事故データ!$V$4:$V$364=1)*(事故データ!$T$4:$T$364="人身"))</f>
        <v>0</v>
      </c>
      <c r="G105" s="306"/>
      <c r="H105" s="355" t="str">
        <f t="shared" si="13"/>
        <v>一時停止</v>
      </c>
      <c r="I105" s="497">
        <f t="shared" si="14"/>
        <v>0</v>
      </c>
      <c r="J105" s="357">
        <f>SUMPRODUCT((事故データ!$O$4:$O$364=$C$65)*(事故データ!$AQ$4:$AQ$364=$H105)*(事故データ!$AT$4:$AT$364=J$66)*(事故データ!$V$4:$V$364=1))</f>
        <v>0</v>
      </c>
      <c r="K105" s="358">
        <f>SUMPRODUCT((事故データ!$O$4:$O$364=$C$65)*(事故データ!$AQ$4:$AQ$364=$H105)*(事故データ!$AT$4:$AT$364=K$66)*(事故データ!$V$4:$V$364=1))</f>
        <v>0</v>
      </c>
      <c r="L105" s="358">
        <f>SUMPRODUCT((事故データ!$O$4:$O$364=$C$65)*(事故データ!$AQ$4:$AQ$364=$H105)*(事故データ!$AT$4:$AT$364=L$66)*(事故データ!$V$4:$V$364=1))</f>
        <v>0</v>
      </c>
      <c r="M105" s="358">
        <f>SUMPRODUCT((事故データ!$O$4:$O$364=$C$65)*(事故データ!$AQ$4:$AQ$364=$H105)*(事故データ!$AT$4:$AT$364=M$66)*(事故データ!$V$4:$V$364=1))</f>
        <v>0</v>
      </c>
      <c r="N105" s="358">
        <f>SUMPRODUCT((事故データ!$O$4:$O$364=$C$65)*(事故データ!$AQ$4:$AQ$364=$H105)*(事故データ!$AT$4:$AT$364=N$66)*(事故データ!$V$4:$V$364=1))</f>
        <v>0</v>
      </c>
      <c r="O105" s="358">
        <f>SUMPRODUCT((事故データ!$O$4:$O$364=$C$65)*(事故データ!$AQ$4:$AQ$364=$H105)*(事故データ!$AT$4:$AT$364=O$66)*(事故データ!$V$4:$V$364=1))</f>
        <v>0</v>
      </c>
      <c r="P105" s="358">
        <f>SUMPRODUCT((事故データ!$O$4:$O$364=$C$65)*(事故データ!$AQ$4:$AQ$364=$H105)*(事故データ!$AT$4:$AT$364=P$66)*(事故データ!$V$4:$V$364=1))</f>
        <v>0</v>
      </c>
      <c r="Q105" s="358">
        <f>SUMPRODUCT((事故データ!$O$4:$O$364=$C$65)*(事故データ!$AQ$4:$AQ$364=$H105)*(事故データ!$AT$4:$AT$364=Q$66)*(事故データ!$V$4:$V$364=1))</f>
        <v>0</v>
      </c>
      <c r="R105" s="358">
        <f>SUMPRODUCT((事故データ!$O$4:$O$364=$C$65)*(事故データ!$AQ$4:$AQ$364=$H105)*(事故データ!$AT$4:$AT$364=R$66)*(事故データ!$V$4:$V$364=1))</f>
        <v>0</v>
      </c>
      <c r="S105" s="358">
        <f>SUMPRODUCT((事故データ!$O$4:$O$364=$C$65)*(事故データ!$AQ$4:$AQ$364=$H105)*(事故データ!$AT$4:$AT$364=S$66)*(事故データ!$V$4:$V$364=1))</f>
        <v>0</v>
      </c>
      <c r="T105" s="358">
        <f>SUMPRODUCT((事故データ!$O$4:$O$364=$C$65)*(事故データ!$AQ$4:$AQ$364=$H105)*(事故データ!$AT$4:$AT$364=T$66)*(事故データ!$V$4:$V$364=1))</f>
        <v>0</v>
      </c>
      <c r="U105" s="358">
        <f>SUMPRODUCT((事故データ!$O$4:$O$364=$C$65)*(事故データ!$AQ$4:$AQ$364=$H105)*(事故データ!$AT$4:$AT$364=U$66)*(事故データ!$V$4:$V$364=1))</f>
        <v>0</v>
      </c>
      <c r="V105" s="358">
        <f>SUMPRODUCT((事故データ!$O$4:$O$364=$C$65)*(事故データ!$AQ$4:$AQ$364=$H105)*(事故データ!$AT$4:$AT$364=V$66)*(事故データ!$V$4:$V$364=1))</f>
        <v>0</v>
      </c>
      <c r="W105" s="358">
        <f>SUMPRODUCT((事故データ!$O$4:$O$364=$C$65)*(事故データ!$AQ$4:$AQ$364=$H105)*(事故データ!$AT$4:$AT$364=W$66)*(事故データ!$V$4:$V$364=1))</f>
        <v>0</v>
      </c>
      <c r="X105" s="358">
        <f>SUMPRODUCT((事故データ!$O$4:$O$364=$C$65)*(事故データ!$AQ$4:$AQ$364=$H105)*(事故データ!$AT$4:$AT$364=X$66)*(事故データ!$V$4:$V$364=1))</f>
        <v>0</v>
      </c>
      <c r="Y105" s="442">
        <f>SUMPRODUCT((事故データ!$O$4:$O$364=$C$65)*(事故データ!$AQ$4:$AQ$364=$H105)*(事故データ!$AT$4:$AT$364=Y$66)*(事故データ!$V$4:$V$364=1))</f>
        <v>0</v>
      </c>
    </row>
    <row r="106" spans="3:25">
      <c r="C106" s="352" t="str">
        <f t="shared" si="15"/>
        <v>急停止</v>
      </c>
      <c r="D106" s="422">
        <f>SUMPRODUCT((事故データ!$O$4:$O$364=$C$65)*(事故データ!$AQ$4:$AQ$364=$H106))</f>
        <v>0</v>
      </c>
      <c r="E106" s="422">
        <f>SUMPRODUCT((事故データ!$O$4:$O$364=$C$65)*(事故データ!$AQ$4:$AQ$364=$C106)*(事故データ!$V$4:$V$364=1))</f>
        <v>0</v>
      </c>
      <c r="F106" s="496">
        <f>SUMPRODUCT((事故データ!$O$4:$O$364=$C$65)*(事故データ!$AQ$4:$AQ$364=$C106)*(事故データ!$V$4:$V$364=1)*(事故データ!$T$4:$T$364="人身"))</f>
        <v>0</v>
      </c>
      <c r="G106" s="306"/>
      <c r="H106" s="355" t="str">
        <f t="shared" si="13"/>
        <v>急停止</v>
      </c>
      <c r="I106" s="497">
        <f t="shared" si="14"/>
        <v>0</v>
      </c>
      <c r="J106" s="357">
        <f>SUMPRODUCT((事故データ!$O$4:$O$364=$C$65)*(事故データ!$AQ$4:$AQ$364=$H106)*(事故データ!$AT$4:$AT$364=J$66)*(事故データ!$V$4:$V$364=1))</f>
        <v>0</v>
      </c>
      <c r="K106" s="358">
        <f>SUMPRODUCT((事故データ!$O$4:$O$364=$C$65)*(事故データ!$AQ$4:$AQ$364=$H106)*(事故データ!$AT$4:$AT$364=K$66)*(事故データ!$V$4:$V$364=1))</f>
        <v>0</v>
      </c>
      <c r="L106" s="358">
        <f>SUMPRODUCT((事故データ!$O$4:$O$364=$C$65)*(事故データ!$AQ$4:$AQ$364=$H106)*(事故データ!$AT$4:$AT$364=L$66)*(事故データ!$V$4:$V$364=1))</f>
        <v>0</v>
      </c>
      <c r="M106" s="358">
        <f>SUMPRODUCT((事故データ!$O$4:$O$364=$C$65)*(事故データ!$AQ$4:$AQ$364=$H106)*(事故データ!$AT$4:$AT$364=M$66)*(事故データ!$V$4:$V$364=1))</f>
        <v>0</v>
      </c>
      <c r="N106" s="358">
        <f>SUMPRODUCT((事故データ!$O$4:$O$364=$C$65)*(事故データ!$AQ$4:$AQ$364=$H106)*(事故データ!$AT$4:$AT$364=N$66)*(事故データ!$V$4:$V$364=1))</f>
        <v>0</v>
      </c>
      <c r="O106" s="358">
        <f>SUMPRODUCT((事故データ!$O$4:$O$364=$C$65)*(事故データ!$AQ$4:$AQ$364=$H106)*(事故データ!$AT$4:$AT$364=O$66)*(事故データ!$V$4:$V$364=1))</f>
        <v>0</v>
      </c>
      <c r="P106" s="358">
        <f>SUMPRODUCT((事故データ!$O$4:$O$364=$C$65)*(事故データ!$AQ$4:$AQ$364=$H106)*(事故データ!$AT$4:$AT$364=P$66)*(事故データ!$V$4:$V$364=1))</f>
        <v>0</v>
      </c>
      <c r="Q106" s="358">
        <f>SUMPRODUCT((事故データ!$O$4:$O$364=$C$65)*(事故データ!$AQ$4:$AQ$364=$H106)*(事故データ!$AT$4:$AT$364=Q$66)*(事故データ!$V$4:$V$364=1))</f>
        <v>0</v>
      </c>
      <c r="R106" s="358">
        <f>SUMPRODUCT((事故データ!$O$4:$O$364=$C$65)*(事故データ!$AQ$4:$AQ$364=$H106)*(事故データ!$AT$4:$AT$364=R$66)*(事故データ!$V$4:$V$364=1))</f>
        <v>0</v>
      </c>
      <c r="S106" s="358">
        <f>SUMPRODUCT((事故データ!$O$4:$O$364=$C$65)*(事故データ!$AQ$4:$AQ$364=$H106)*(事故データ!$AT$4:$AT$364=S$66)*(事故データ!$V$4:$V$364=1))</f>
        <v>0</v>
      </c>
      <c r="T106" s="358">
        <f>SUMPRODUCT((事故データ!$O$4:$O$364=$C$65)*(事故データ!$AQ$4:$AQ$364=$H106)*(事故データ!$AT$4:$AT$364=T$66)*(事故データ!$V$4:$V$364=1))</f>
        <v>0</v>
      </c>
      <c r="U106" s="358">
        <f>SUMPRODUCT((事故データ!$O$4:$O$364=$C$65)*(事故データ!$AQ$4:$AQ$364=$H106)*(事故データ!$AT$4:$AT$364=U$66)*(事故データ!$V$4:$V$364=1))</f>
        <v>0</v>
      </c>
      <c r="V106" s="358">
        <f>SUMPRODUCT((事故データ!$O$4:$O$364=$C$65)*(事故データ!$AQ$4:$AQ$364=$H106)*(事故データ!$AT$4:$AT$364=V$66)*(事故データ!$V$4:$V$364=1))</f>
        <v>0</v>
      </c>
      <c r="W106" s="358">
        <f>SUMPRODUCT((事故データ!$O$4:$O$364=$C$65)*(事故データ!$AQ$4:$AQ$364=$H106)*(事故データ!$AT$4:$AT$364=W$66)*(事故データ!$V$4:$V$364=1))</f>
        <v>0</v>
      </c>
      <c r="X106" s="358">
        <f>SUMPRODUCT((事故データ!$O$4:$O$364=$C$65)*(事故データ!$AQ$4:$AQ$364=$H106)*(事故データ!$AT$4:$AT$364=X$66)*(事故データ!$V$4:$V$364=1))</f>
        <v>0</v>
      </c>
      <c r="Y106" s="442">
        <f>SUMPRODUCT((事故データ!$O$4:$O$364=$C$65)*(事故データ!$AQ$4:$AQ$364=$H106)*(事故データ!$AT$4:$AT$364=Y$66)*(事故データ!$V$4:$V$364=1))</f>
        <v>0</v>
      </c>
    </row>
    <row r="107" spans="3:25">
      <c r="C107" s="352" t="str">
        <f t="shared" si="15"/>
        <v>徐行・減速中</v>
      </c>
      <c r="D107" s="422">
        <f>SUMPRODUCT((事故データ!$O$4:$O$364=$C$65)*(事故データ!$AQ$4:$AQ$364=$H107))</f>
        <v>0</v>
      </c>
      <c r="E107" s="422">
        <f>SUMPRODUCT((事故データ!$O$4:$O$364=$C$65)*(事故データ!$AQ$4:$AQ$364=$C107)*(事故データ!$V$4:$V$364=1))</f>
        <v>0</v>
      </c>
      <c r="F107" s="496">
        <f>SUMPRODUCT((事故データ!$O$4:$O$364=$C$65)*(事故データ!$AQ$4:$AQ$364=$C107)*(事故データ!$V$4:$V$364=1)*(事故データ!$T$4:$T$364="人身"))</f>
        <v>0</v>
      </c>
      <c r="G107" s="306"/>
      <c r="H107" s="355" t="str">
        <f t="shared" si="13"/>
        <v>徐行・減速中</v>
      </c>
      <c r="I107" s="497">
        <f t="shared" si="14"/>
        <v>0</v>
      </c>
      <c r="J107" s="357">
        <f>SUMPRODUCT((事故データ!$O$4:$O$364=$C$65)*(事故データ!$AQ$4:$AQ$364=$H107)*(事故データ!$AT$4:$AT$364=J$66)*(事故データ!$V$4:$V$364=1))</f>
        <v>0</v>
      </c>
      <c r="K107" s="358">
        <f>SUMPRODUCT((事故データ!$O$4:$O$364=$C$65)*(事故データ!$AQ$4:$AQ$364=$H107)*(事故データ!$AT$4:$AT$364=K$66)*(事故データ!$V$4:$V$364=1))</f>
        <v>0</v>
      </c>
      <c r="L107" s="358">
        <f>SUMPRODUCT((事故データ!$O$4:$O$364=$C$65)*(事故データ!$AQ$4:$AQ$364=$H107)*(事故データ!$AT$4:$AT$364=L$66)*(事故データ!$V$4:$V$364=1))</f>
        <v>0</v>
      </c>
      <c r="M107" s="358">
        <f>SUMPRODUCT((事故データ!$O$4:$O$364=$C$65)*(事故データ!$AQ$4:$AQ$364=$H107)*(事故データ!$AT$4:$AT$364=M$66)*(事故データ!$V$4:$V$364=1))</f>
        <v>0</v>
      </c>
      <c r="N107" s="358">
        <f>SUMPRODUCT((事故データ!$O$4:$O$364=$C$65)*(事故データ!$AQ$4:$AQ$364=$H107)*(事故データ!$AT$4:$AT$364=N$66)*(事故データ!$V$4:$V$364=1))</f>
        <v>0</v>
      </c>
      <c r="O107" s="358">
        <f>SUMPRODUCT((事故データ!$O$4:$O$364=$C$65)*(事故データ!$AQ$4:$AQ$364=$H107)*(事故データ!$AT$4:$AT$364=O$66)*(事故データ!$V$4:$V$364=1))</f>
        <v>0</v>
      </c>
      <c r="P107" s="358">
        <f>SUMPRODUCT((事故データ!$O$4:$O$364=$C$65)*(事故データ!$AQ$4:$AQ$364=$H107)*(事故データ!$AT$4:$AT$364=P$66)*(事故データ!$V$4:$V$364=1))</f>
        <v>0</v>
      </c>
      <c r="Q107" s="358">
        <f>SUMPRODUCT((事故データ!$O$4:$O$364=$C$65)*(事故データ!$AQ$4:$AQ$364=$H107)*(事故データ!$AT$4:$AT$364=Q$66)*(事故データ!$V$4:$V$364=1))</f>
        <v>0</v>
      </c>
      <c r="R107" s="358">
        <f>SUMPRODUCT((事故データ!$O$4:$O$364=$C$65)*(事故データ!$AQ$4:$AQ$364=$H107)*(事故データ!$AT$4:$AT$364=R$66)*(事故データ!$V$4:$V$364=1))</f>
        <v>0</v>
      </c>
      <c r="S107" s="358">
        <f>SUMPRODUCT((事故データ!$O$4:$O$364=$C$65)*(事故データ!$AQ$4:$AQ$364=$H107)*(事故データ!$AT$4:$AT$364=S$66)*(事故データ!$V$4:$V$364=1))</f>
        <v>0</v>
      </c>
      <c r="T107" s="358">
        <f>SUMPRODUCT((事故データ!$O$4:$O$364=$C$65)*(事故データ!$AQ$4:$AQ$364=$H107)*(事故データ!$AT$4:$AT$364=T$66)*(事故データ!$V$4:$V$364=1))</f>
        <v>0</v>
      </c>
      <c r="U107" s="358">
        <f>SUMPRODUCT((事故データ!$O$4:$O$364=$C$65)*(事故データ!$AQ$4:$AQ$364=$H107)*(事故データ!$AT$4:$AT$364=U$66)*(事故データ!$V$4:$V$364=1))</f>
        <v>0</v>
      </c>
      <c r="V107" s="358">
        <f>SUMPRODUCT((事故データ!$O$4:$O$364=$C$65)*(事故データ!$AQ$4:$AQ$364=$H107)*(事故データ!$AT$4:$AT$364=V$66)*(事故データ!$V$4:$V$364=1))</f>
        <v>0</v>
      </c>
      <c r="W107" s="358">
        <f>SUMPRODUCT((事故データ!$O$4:$O$364=$C$65)*(事故データ!$AQ$4:$AQ$364=$H107)*(事故データ!$AT$4:$AT$364=W$66)*(事故データ!$V$4:$V$364=1))</f>
        <v>0</v>
      </c>
      <c r="X107" s="358">
        <f>SUMPRODUCT((事故データ!$O$4:$O$364=$C$65)*(事故データ!$AQ$4:$AQ$364=$H107)*(事故データ!$AT$4:$AT$364=X$66)*(事故データ!$V$4:$V$364=1))</f>
        <v>0</v>
      </c>
      <c r="Y107" s="442">
        <f>SUMPRODUCT((事故データ!$O$4:$O$364=$C$65)*(事故データ!$AQ$4:$AQ$364=$H107)*(事故データ!$AT$4:$AT$364=Y$66)*(事故データ!$V$4:$V$364=1))</f>
        <v>0</v>
      </c>
    </row>
    <row r="108" spans="3:25" ht="17.45" customHeight="1">
      <c r="C108" s="352" t="str">
        <f t="shared" si="15"/>
        <v>回避・急ハンドル・誤操作</v>
      </c>
      <c r="D108" s="422">
        <f>SUMPRODUCT((事故データ!$O$4:$O$364=$C$65)*(事故データ!$AQ$4:$AQ$364=$H108))</f>
        <v>1</v>
      </c>
      <c r="E108" s="422">
        <f>SUMPRODUCT((事故データ!$O$4:$O$364=$C$65)*(事故データ!$AQ$4:$AQ$364=$C108)*(事故データ!$V$4:$V$364=1))</f>
        <v>1</v>
      </c>
      <c r="F108" s="496">
        <f>SUMPRODUCT((事故データ!$O$4:$O$364=$C$65)*(事故データ!$AQ$4:$AQ$364=$C108)*(事故データ!$V$4:$V$364=1)*(事故データ!$T$4:$T$364="人身"))</f>
        <v>0</v>
      </c>
      <c r="G108" s="306"/>
      <c r="H108" s="355" t="str">
        <f t="shared" si="13"/>
        <v>回避・急ハンドル・誤操作</v>
      </c>
      <c r="I108" s="497">
        <f t="shared" si="14"/>
        <v>1</v>
      </c>
      <c r="J108" s="357">
        <f>SUMPRODUCT((事故データ!$O$4:$O$364=$C$65)*(事故データ!$AQ$4:$AQ$364=$H108)*(事故データ!$AT$4:$AT$364=J$66)*(事故データ!$V$4:$V$364=1))</f>
        <v>0</v>
      </c>
      <c r="K108" s="358">
        <f>SUMPRODUCT((事故データ!$O$4:$O$364=$C$65)*(事故データ!$AQ$4:$AQ$364=$H108)*(事故データ!$AT$4:$AT$364=K$66)*(事故データ!$V$4:$V$364=1))</f>
        <v>0</v>
      </c>
      <c r="L108" s="358">
        <f>SUMPRODUCT((事故データ!$O$4:$O$364=$C$65)*(事故データ!$AQ$4:$AQ$364=$H108)*(事故データ!$AT$4:$AT$364=L$66)*(事故データ!$V$4:$V$364=1))</f>
        <v>0</v>
      </c>
      <c r="M108" s="358">
        <f>SUMPRODUCT((事故データ!$O$4:$O$364=$C$65)*(事故データ!$AQ$4:$AQ$364=$H108)*(事故データ!$AT$4:$AT$364=M$66)*(事故データ!$V$4:$V$364=1))</f>
        <v>0</v>
      </c>
      <c r="N108" s="358">
        <f>SUMPRODUCT((事故データ!$O$4:$O$364=$C$65)*(事故データ!$AQ$4:$AQ$364=$H108)*(事故データ!$AT$4:$AT$364=N$66)*(事故データ!$V$4:$V$364=1))</f>
        <v>0</v>
      </c>
      <c r="O108" s="358">
        <f>SUMPRODUCT((事故データ!$O$4:$O$364=$C$65)*(事故データ!$AQ$4:$AQ$364=$H108)*(事故データ!$AT$4:$AT$364=O$66)*(事故データ!$V$4:$V$364=1))</f>
        <v>1</v>
      </c>
      <c r="P108" s="358">
        <f>SUMPRODUCT((事故データ!$O$4:$O$364=$C$65)*(事故データ!$AQ$4:$AQ$364=$H108)*(事故データ!$AT$4:$AT$364=P$66)*(事故データ!$V$4:$V$364=1))</f>
        <v>0</v>
      </c>
      <c r="Q108" s="358">
        <f>SUMPRODUCT((事故データ!$O$4:$O$364=$C$65)*(事故データ!$AQ$4:$AQ$364=$H108)*(事故データ!$AT$4:$AT$364=Q$66)*(事故データ!$V$4:$V$364=1))</f>
        <v>0</v>
      </c>
      <c r="R108" s="358">
        <f>SUMPRODUCT((事故データ!$O$4:$O$364=$C$65)*(事故データ!$AQ$4:$AQ$364=$H108)*(事故データ!$AT$4:$AT$364=R$66)*(事故データ!$V$4:$V$364=1))</f>
        <v>0</v>
      </c>
      <c r="S108" s="358">
        <f>SUMPRODUCT((事故データ!$O$4:$O$364=$C$65)*(事故データ!$AQ$4:$AQ$364=$H108)*(事故データ!$AT$4:$AT$364=S$66)*(事故データ!$V$4:$V$364=1))</f>
        <v>0</v>
      </c>
      <c r="T108" s="358">
        <f>SUMPRODUCT((事故データ!$O$4:$O$364=$C$65)*(事故データ!$AQ$4:$AQ$364=$H108)*(事故データ!$AT$4:$AT$364=T$66)*(事故データ!$V$4:$V$364=1))</f>
        <v>0</v>
      </c>
      <c r="U108" s="358">
        <f>SUMPRODUCT((事故データ!$O$4:$O$364=$C$65)*(事故データ!$AQ$4:$AQ$364=$H108)*(事故データ!$AT$4:$AT$364=U$66)*(事故データ!$V$4:$V$364=1))</f>
        <v>0</v>
      </c>
      <c r="V108" s="358">
        <f>SUMPRODUCT((事故データ!$O$4:$O$364=$C$65)*(事故データ!$AQ$4:$AQ$364=$H108)*(事故データ!$AT$4:$AT$364=V$66)*(事故データ!$V$4:$V$364=1))</f>
        <v>0</v>
      </c>
      <c r="W108" s="358">
        <f>SUMPRODUCT((事故データ!$O$4:$O$364=$C$65)*(事故データ!$AQ$4:$AQ$364=$H108)*(事故データ!$AT$4:$AT$364=W$66)*(事故データ!$V$4:$V$364=1))</f>
        <v>0</v>
      </c>
      <c r="X108" s="358">
        <f>SUMPRODUCT((事故データ!$O$4:$O$364=$C$65)*(事故データ!$AQ$4:$AQ$364=$H108)*(事故データ!$AT$4:$AT$364=X$66)*(事故データ!$V$4:$V$364=1))</f>
        <v>0</v>
      </c>
      <c r="Y108" s="442">
        <f>SUMPRODUCT((事故データ!$O$4:$O$364=$C$65)*(事故データ!$AQ$4:$AQ$364=$H108)*(事故データ!$AT$4:$AT$364=Y$66)*(事故データ!$V$4:$V$364=1))</f>
        <v>0</v>
      </c>
    </row>
    <row r="109" spans="3:25" ht="17.45" customHeight="1">
      <c r="C109" s="352" t="str">
        <f t="shared" si="15"/>
        <v>降車時</v>
      </c>
      <c r="D109" s="422">
        <f>SUMPRODUCT((事故データ!$O$4:$O$364=$C$65)*(事故データ!$AQ$4:$AQ$364=$H109))</f>
        <v>0</v>
      </c>
      <c r="E109" s="422">
        <f>SUMPRODUCT((事故データ!$O$4:$O$364=$C$65)*(事故データ!$AQ$4:$AQ$364=$C109)*(事故データ!$V$4:$V$364=1))</f>
        <v>0</v>
      </c>
      <c r="F109" s="496">
        <f>SUMPRODUCT((事故データ!$O$4:$O$364=$C$65)*(事故データ!$AQ$4:$AQ$364=$C109)*(事故データ!$V$4:$V$364=1)*(事故データ!$T$4:$T$364="人身"))</f>
        <v>0</v>
      </c>
      <c r="G109" s="306"/>
      <c r="H109" s="355" t="str">
        <f t="shared" si="13"/>
        <v>降車時</v>
      </c>
      <c r="I109" s="356">
        <f>SUM(J109:Y109)</f>
        <v>0</v>
      </c>
      <c r="J109" s="357">
        <f>SUMPRODUCT((事故データ!$O$4:$O$364=$C$65)*(事故データ!$AQ$4:$AQ$364=$H109)*(事故データ!$AT$4:$AT$364=J$66)*(事故データ!$V$4:$V$364=1))</f>
        <v>0</v>
      </c>
      <c r="K109" s="358">
        <f>SUMPRODUCT((事故データ!$O$4:$O$364=$C$65)*(事故データ!$AQ$4:$AQ$364=$H109)*(事故データ!$AT$4:$AT$364=K$66)*(事故データ!$V$4:$V$364=1))</f>
        <v>0</v>
      </c>
      <c r="L109" s="358">
        <f>SUMPRODUCT((事故データ!$O$4:$O$364=$C$65)*(事故データ!$AQ$4:$AQ$364=$H109)*(事故データ!$AT$4:$AT$364=L$66)*(事故データ!$V$4:$V$364=1))</f>
        <v>0</v>
      </c>
      <c r="M109" s="358">
        <f>SUMPRODUCT((事故データ!$O$4:$O$364=$C$65)*(事故データ!$AQ$4:$AQ$364=$H109)*(事故データ!$AT$4:$AT$364=M$66)*(事故データ!$V$4:$V$364=1))</f>
        <v>0</v>
      </c>
      <c r="N109" s="358">
        <f>SUMPRODUCT((事故データ!$O$4:$O$364=$C$65)*(事故データ!$AQ$4:$AQ$364=$H109)*(事故データ!$AT$4:$AT$364=N$66)*(事故データ!$V$4:$V$364=1))</f>
        <v>0</v>
      </c>
      <c r="O109" s="358">
        <f>SUMPRODUCT((事故データ!$O$4:$O$364=$C$65)*(事故データ!$AQ$4:$AQ$364=$H109)*(事故データ!$AT$4:$AT$364=O$66)*(事故データ!$V$4:$V$364=1))</f>
        <v>0</v>
      </c>
      <c r="P109" s="358">
        <f>SUMPRODUCT((事故データ!$O$4:$O$364=$C$65)*(事故データ!$AQ$4:$AQ$364=$H109)*(事故データ!$AT$4:$AT$364=P$66)*(事故データ!$V$4:$V$364=1))</f>
        <v>0</v>
      </c>
      <c r="Q109" s="358">
        <f>SUMPRODUCT((事故データ!$O$4:$O$364=$C$65)*(事故データ!$AQ$4:$AQ$364=$H109)*(事故データ!$AT$4:$AT$364=Q$66)*(事故データ!$V$4:$V$364=1))</f>
        <v>0</v>
      </c>
      <c r="R109" s="358">
        <f>SUMPRODUCT((事故データ!$O$4:$O$364=$C$65)*(事故データ!$AQ$4:$AQ$364=$H109)*(事故データ!$AT$4:$AT$364=R$66)*(事故データ!$V$4:$V$364=1))</f>
        <v>0</v>
      </c>
      <c r="S109" s="358">
        <f>SUMPRODUCT((事故データ!$O$4:$O$364=$C$65)*(事故データ!$AQ$4:$AQ$364=$H109)*(事故データ!$AT$4:$AT$364=S$66)*(事故データ!$V$4:$V$364=1))</f>
        <v>0</v>
      </c>
      <c r="T109" s="358">
        <f>SUMPRODUCT((事故データ!$O$4:$O$364=$C$65)*(事故データ!$AQ$4:$AQ$364=$H109)*(事故データ!$AT$4:$AT$364=T$66)*(事故データ!$V$4:$V$364=1))</f>
        <v>0</v>
      </c>
      <c r="U109" s="358">
        <f>SUMPRODUCT((事故データ!$O$4:$O$364=$C$65)*(事故データ!$AQ$4:$AQ$364=$H109)*(事故データ!$AT$4:$AT$364=U$66)*(事故データ!$V$4:$V$364=1))</f>
        <v>0</v>
      </c>
      <c r="V109" s="358">
        <f>SUMPRODUCT((事故データ!$O$4:$O$364=$C$65)*(事故データ!$AQ$4:$AQ$364=$H109)*(事故データ!$AT$4:$AT$364=V$66)*(事故データ!$V$4:$V$364=1))</f>
        <v>0</v>
      </c>
      <c r="W109" s="358">
        <f>SUMPRODUCT((事故データ!$O$4:$O$364=$C$65)*(事故データ!$AQ$4:$AQ$364=$H109)*(事故データ!$AT$4:$AT$364=W$66)*(事故データ!$V$4:$V$364=1))</f>
        <v>0</v>
      </c>
      <c r="X109" s="358">
        <f>SUMPRODUCT((事故データ!$O$4:$O$364=$C$65)*(事故データ!$AQ$4:$AQ$364=$H109)*(事故データ!$AT$4:$AT$364=X$66)*(事故データ!$V$4:$V$364=1))</f>
        <v>0</v>
      </c>
      <c r="Y109" s="442">
        <f>SUMPRODUCT((事故データ!$O$4:$O$364=$C$65)*(事故データ!$AQ$4:$AQ$364=$H109)*(事故データ!$AT$4:$AT$364=Y$66)*(事故データ!$V$4:$V$364=1))</f>
        <v>0</v>
      </c>
    </row>
    <row r="110" spans="3:25" ht="17.45" customHeight="1">
      <c r="C110" s="352" t="str">
        <f t="shared" ref="C110:C111" si="16">H110</f>
        <v>発進前の措置</v>
      </c>
      <c r="D110" s="422">
        <f>SUMPRODUCT((事故データ!$O$4:$O$364=$C$65)*(事故データ!$AQ$4:$AQ$364=$H110))</f>
        <v>0</v>
      </c>
      <c r="E110" s="422">
        <f>SUMPRODUCT((事故データ!$O$4:$O$364=$C$65)*(事故データ!$AQ$4:$AQ$364=$C110)*(事故データ!$V$4:$V$364=1))</f>
        <v>0</v>
      </c>
      <c r="F110" s="496">
        <f>SUMPRODUCT((事故データ!$O$4:$O$364=$C$65)*(事故データ!$AQ$4:$AQ$364=$C110)*(事故データ!$V$4:$V$364=1)*(事故データ!$T$4:$T$364="人身"))</f>
        <v>0</v>
      </c>
      <c r="G110" s="306"/>
      <c r="H110" s="355" t="str">
        <f t="shared" si="13"/>
        <v>発進前の措置</v>
      </c>
      <c r="I110" s="356">
        <f t="shared" ref="I110" si="17">SUM(J110:Y110)</f>
        <v>0</v>
      </c>
      <c r="J110" s="357">
        <f>SUMPRODUCT((事故データ!$O$4:$O$364=$C$65)*(事故データ!$AQ$4:$AQ$364=$H110)*(事故データ!$AT$4:$AT$364=J$66)*(事故データ!$V$4:$V$364=1))</f>
        <v>0</v>
      </c>
      <c r="K110" s="358">
        <f>SUMPRODUCT((事故データ!$O$4:$O$364=$C$65)*(事故データ!$AQ$4:$AQ$364=$H110)*(事故データ!$AT$4:$AT$364=K$66)*(事故データ!$V$4:$V$364=1))</f>
        <v>0</v>
      </c>
      <c r="L110" s="358">
        <f>SUMPRODUCT((事故データ!$O$4:$O$364=$C$65)*(事故データ!$AQ$4:$AQ$364=$H110)*(事故データ!$AT$4:$AT$364=L$66)*(事故データ!$V$4:$V$364=1))</f>
        <v>0</v>
      </c>
      <c r="M110" s="358">
        <f>SUMPRODUCT((事故データ!$O$4:$O$364=$C$65)*(事故データ!$AQ$4:$AQ$364=$H110)*(事故データ!$AT$4:$AT$364=M$66)*(事故データ!$V$4:$V$364=1))</f>
        <v>0</v>
      </c>
      <c r="N110" s="358">
        <f>SUMPRODUCT((事故データ!$O$4:$O$364=$C$65)*(事故データ!$AQ$4:$AQ$364=$H110)*(事故データ!$AT$4:$AT$364=N$66)*(事故データ!$V$4:$V$364=1))</f>
        <v>0</v>
      </c>
      <c r="O110" s="358">
        <f>SUMPRODUCT((事故データ!$O$4:$O$364=$C$65)*(事故データ!$AQ$4:$AQ$364=$H110)*(事故データ!$AT$4:$AT$364=O$66)*(事故データ!$V$4:$V$364=1))</f>
        <v>0</v>
      </c>
      <c r="P110" s="358">
        <f>SUMPRODUCT((事故データ!$O$4:$O$364=$C$65)*(事故データ!$AQ$4:$AQ$364=$H110)*(事故データ!$AT$4:$AT$364=P$66)*(事故データ!$V$4:$V$364=1))</f>
        <v>0</v>
      </c>
      <c r="Q110" s="358">
        <f>SUMPRODUCT((事故データ!$O$4:$O$364=$C$65)*(事故データ!$AQ$4:$AQ$364=$H110)*(事故データ!$AT$4:$AT$364=Q$66)*(事故データ!$V$4:$V$364=1))</f>
        <v>0</v>
      </c>
      <c r="R110" s="358">
        <f>SUMPRODUCT((事故データ!$O$4:$O$364=$C$65)*(事故データ!$AQ$4:$AQ$364=$H110)*(事故データ!$AT$4:$AT$364=R$66)*(事故データ!$V$4:$V$364=1))</f>
        <v>0</v>
      </c>
      <c r="S110" s="358">
        <f>SUMPRODUCT((事故データ!$O$4:$O$364=$C$65)*(事故データ!$AQ$4:$AQ$364=$H110)*(事故データ!$AT$4:$AT$364=S$66)*(事故データ!$V$4:$V$364=1))</f>
        <v>0</v>
      </c>
      <c r="T110" s="358">
        <f>SUMPRODUCT((事故データ!$O$4:$O$364=$C$65)*(事故データ!$AQ$4:$AQ$364=$H110)*(事故データ!$AT$4:$AT$364=T$66)*(事故データ!$V$4:$V$364=1))</f>
        <v>0</v>
      </c>
      <c r="U110" s="358">
        <f>SUMPRODUCT((事故データ!$O$4:$O$364=$C$65)*(事故データ!$AQ$4:$AQ$364=$H110)*(事故データ!$AT$4:$AT$364=U$66)*(事故データ!$V$4:$V$364=1))</f>
        <v>0</v>
      </c>
      <c r="V110" s="358">
        <f>SUMPRODUCT((事故データ!$O$4:$O$364=$C$65)*(事故データ!$AQ$4:$AQ$364=$H110)*(事故データ!$AT$4:$AT$364=V$66)*(事故データ!$V$4:$V$364=1))</f>
        <v>0</v>
      </c>
      <c r="W110" s="358">
        <f>SUMPRODUCT((事故データ!$O$4:$O$364=$C$65)*(事故データ!$AQ$4:$AQ$364=$H110)*(事故データ!$AT$4:$AT$364=W$66)*(事故データ!$V$4:$V$364=1))</f>
        <v>0</v>
      </c>
      <c r="X110" s="358">
        <f>SUMPRODUCT((事故データ!$O$4:$O$364=$C$65)*(事故データ!$AQ$4:$AQ$364=$H110)*(事故データ!$AT$4:$AT$364=X$66)*(事故データ!$V$4:$V$364=1))</f>
        <v>0</v>
      </c>
      <c r="Y110" s="442">
        <f>SUMPRODUCT((事故データ!$O$4:$O$364=$C$65)*(事故データ!$AQ$4:$AQ$364=$H110)*(事故データ!$AT$4:$AT$364=Y$66)*(事故データ!$V$4:$V$364=1))</f>
        <v>0</v>
      </c>
    </row>
    <row r="111" spans="3:25" ht="17.45" customHeight="1">
      <c r="C111" s="352" t="str">
        <f t="shared" si="16"/>
        <v>フォーク操作中</v>
      </c>
      <c r="D111" s="422">
        <f>SUMPRODUCT((事故データ!$O$4:$O$364=$C$65)*(事故データ!$AQ$4:$AQ$364=$H111))</f>
        <v>0</v>
      </c>
      <c r="E111" s="422">
        <f>SUMPRODUCT((事故データ!$O$4:$O$364=$C$65)*(事故データ!$AQ$4:$AQ$364=$C111)*(事故データ!$V$4:$V$364=1))</f>
        <v>0</v>
      </c>
      <c r="F111" s="496">
        <f>SUMPRODUCT((事故データ!$O$4:$O$364=$C$65)*(事故データ!$AQ$4:$AQ$364=$C111)*(事故データ!$V$4:$V$364=1)*(事故データ!$T$4:$T$364="人身"))</f>
        <v>0</v>
      </c>
      <c r="G111" s="306"/>
      <c r="H111" s="355" t="str">
        <f t="shared" si="13"/>
        <v>フォーク操作中</v>
      </c>
      <c r="I111" s="356">
        <f>SUM(J111:Y111)</f>
        <v>0</v>
      </c>
      <c r="J111" s="357">
        <f>SUMPRODUCT((事故データ!$O$4:$O$364=$C$65)*(事故データ!$AQ$4:$AQ$364=$H111)*(事故データ!$AT$4:$AT$364=J$66)*(事故データ!$V$4:$V$364=1))</f>
        <v>0</v>
      </c>
      <c r="K111" s="358">
        <f>SUMPRODUCT((事故データ!$O$4:$O$364=$C$65)*(事故データ!$AQ$4:$AQ$364=$H111)*(事故データ!$AT$4:$AT$364=K$66)*(事故データ!$V$4:$V$364=1))</f>
        <v>0</v>
      </c>
      <c r="L111" s="358">
        <f>SUMPRODUCT((事故データ!$O$4:$O$364=$C$65)*(事故データ!$AQ$4:$AQ$364=$H111)*(事故データ!$AT$4:$AT$364=L$66)*(事故データ!$V$4:$V$364=1))</f>
        <v>0</v>
      </c>
      <c r="M111" s="358">
        <f>SUMPRODUCT((事故データ!$O$4:$O$364=$C$65)*(事故データ!$AQ$4:$AQ$364=$H111)*(事故データ!$AT$4:$AT$364=M$66)*(事故データ!$V$4:$V$364=1))</f>
        <v>0</v>
      </c>
      <c r="N111" s="358">
        <f>SUMPRODUCT((事故データ!$O$4:$O$364=$C$65)*(事故データ!$AQ$4:$AQ$364=$H111)*(事故データ!$AT$4:$AT$364=N$66)*(事故データ!$V$4:$V$364=1))</f>
        <v>0</v>
      </c>
      <c r="O111" s="358">
        <f>SUMPRODUCT((事故データ!$O$4:$O$364=$C$65)*(事故データ!$AQ$4:$AQ$364=$H111)*(事故データ!$AT$4:$AT$364=O$66)*(事故データ!$V$4:$V$364=1))</f>
        <v>0</v>
      </c>
      <c r="P111" s="358">
        <f>SUMPRODUCT((事故データ!$O$4:$O$364=$C$65)*(事故データ!$AQ$4:$AQ$364=$H111)*(事故データ!$AT$4:$AT$364=P$66)*(事故データ!$V$4:$V$364=1))</f>
        <v>0</v>
      </c>
      <c r="Q111" s="358">
        <f>SUMPRODUCT((事故データ!$O$4:$O$364=$C$65)*(事故データ!$AQ$4:$AQ$364=$H111)*(事故データ!$AT$4:$AT$364=Q$66)*(事故データ!$V$4:$V$364=1))</f>
        <v>0</v>
      </c>
      <c r="R111" s="358">
        <f>SUMPRODUCT((事故データ!$O$4:$O$364=$C$65)*(事故データ!$AQ$4:$AQ$364=$H111)*(事故データ!$AT$4:$AT$364=R$66)*(事故データ!$V$4:$V$364=1))</f>
        <v>0</v>
      </c>
      <c r="S111" s="358">
        <f>SUMPRODUCT((事故データ!$O$4:$O$364=$C$65)*(事故データ!$AQ$4:$AQ$364=$H111)*(事故データ!$AT$4:$AT$364=S$66)*(事故データ!$V$4:$V$364=1))</f>
        <v>0</v>
      </c>
      <c r="T111" s="358">
        <f>SUMPRODUCT((事故データ!$O$4:$O$364=$C$65)*(事故データ!$AQ$4:$AQ$364=$H111)*(事故データ!$AT$4:$AT$364=T$66)*(事故データ!$V$4:$V$364=1))</f>
        <v>0</v>
      </c>
      <c r="U111" s="358">
        <f>SUMPRODUCT((事故データ!$O$4:$O$364=$C$65)*(事故データ!$AQ$4:$AQ$364=$H111)*(事故データ!$AT$4:$AT$364=U$66)*(事故データ!$V$4:$V$364=1))</f>
        <v>0</v>
      </c>
      <c r="V111" s="358">
        <f>SUMPRODUCT((事故データ!$O$4:$O$364=$C$65)*(事故データ!$AQ$4:$AQ$364=$H111)*(事故データ!$AT$4:$AT$364=V$66)*(事故データ!$V$4:$V$364=1))</f>
        <v>0</v>
      </c>
      <c r="W111" s="358">
        <f>SUMPRODUCT((事故データ!$O$4:$O$364=$C$65)*(事故データ!$AQ$4:$AQ$364=$H111)*(事故データ!$AT$4:$AT$364=W$66)*(事故データ!$V$4:$V$364=1))</f>
        <v>0</v>
      </c>
      <c r="X111" s="358">
        <f>SUMPRODUCT((事故データ!$O$4:$O$364=$C$65)*(事故データ!$AQ$4:$AQ$364=$H111)*(事故データ!$AT$4:$AT$364=X$66)*(事故データ!$V$4:$V$364=1))</f>
        <v>0</v>
      </c>
      <c r="Y111" s="442">
        <f>SUMPRODUCT((事故データ!$O$4:$O$364=$C$65)*(事故データ!$AQ$4:$AQ$364=$H111)*(事故データ!$AT$4:$AT$364=Y$66)*(事故データ!$V$4:$V$364=1))</f>
        <v>0</v>
      </c>
    </row>
    <row r="112" spans="3:25" ht="17.45" customHeight="1">
      <c r="C112" s="365" t="str">
        <f t="shared" ref="C112" si="18">H112</f>
        <v>その他</v>
      </c>
      <c r="D112" s="431">
        <f>SUMPRODUCT((事故データ!$O$4:$O$364=$C$65)*(事故データ!$AQ$4:$AQ$364=$H112))</f>
        <v>0</v>
      </c>
      <c r="E112" s="431">
        <f>SUMPRODUCT((事故データ!$O$4:$O$364=$C$65)*(事故データ!$AQ$4:$AQ$364=$C112)*(事故データ!$V$4:$V$364=1))</f>
        <v>0</v>
      </c>
      <c r="F112" s="498">
        <f>SUMPRODUCT((事故データ!$O$4:$O$364=$C$65)*(事故データ!$AQ$4:$AQ$364=$C112)*(事故データ!$V$4:$V$364=1)*(事故データ!$T$4:$T$364="人身"))</f>
        <v>0</v>
      </c>
      <c r="G112" s="306"/>
      <c r="H112" s="432" t="str">
        <f t="shared" si="13"/>
        <v>その他</v>
      </c>
      <c r="I112" s="369">
        <f>SUM(J112:Y112)</f>
        <v>0</v>
      </c>
      <c r="J112" s="370">
        <f>SUMPRODUCT((事故データ!$O$4:$O$364=$C$65)*(事故データ!$AQ$4:$AQ$364=$H112)*(事故データ!$AT$4:$AT$364=J$66)*(事故データ!$V$4:$V$364=1))</f>
        <v>0</v>
      </c>
      <c r="K112" s="371">
        <f>SUMPRODUCT((事故データ!$O$4:$O$364=$C$65)*(事故データ!$AQ$4:$AQ$364=$H112)*(事故データ!$AT$4:$AT$364=K$66)*(事故データ!$V$4:$V$364=1))</f>
        <v>0</v>
      </c>
      <c r="L112" s="371">
        <f>SUMPRODUCT((事故データ!$O$4:$O$364=$C$65)*(事故データ!$AQ$4:$AQ$364=$H112)*(事故データ!$AT$4:$AT$364=L$66)*(事故データ!$V$4:$V$364=1))</f>
        <v>0</v>
      </c>
      <c r="M112" s="371">
        <f>SUMPRODUCT((事故データ!$O$4:$O$364=$C$65)*(事故データ!$AQ$4:$AQ$364=$H112)*(事故データ!$AT$4:$AT$364=M$66)*(事故データ!$V$4:$V$364=1))</f>
        <v>0</v>
      </c>
      <c r="N112" s="371">
        <f>SUMPRODUCT((事故データ!$O$4:$O$364=$C$65)*(事故データ!$AQ$4:$AQ$364=$H112)*(事故データ!$AT$4:$AT$364=N$66)*(事故データ!$V$4:$V$364=1))</f>
        <v>0</v>
      </c>
      <c r="O112" s="371">
        <f>SUMPRODUCT((事故データ!$O$4:$O$364=$C$65)*(事故データ!$AQ$4:$AQ$364=$H112)*(事故データ!$AT$4:$AT$364=O$66)*(事故データ!$V$4:$V$364=1))</f>
        <v>0</v>
      </c>
      <c r="P112" s="371">
        <f>SUMPRODUCT((事故データ!$O$4:$O$364=$C$65)*(事故データ!$AQ$4:$AQ$364=$H112)*(事故データ!$AT$4:$AT$364=P$66)*(事故データ!$V$4:$V$364=1))</f>
        <v>0</v>
      </c>
      <c r="Q112" s="371">
        <f>SUMPRODUCT((事故データ!$O$4:$O$364=$C$65)*(事故データ!$AQ$4:$AQ$364=$H112)*(事故データ!$AT$4:$AT$364=Q$66)*(事故データ!$V$4:$V$364=1))</f>
        <v>0</v>
      </c>
      <c r="R112" s="371">
        <f>SUMPRODUCT((事故データ!$O$4:$O$364=$C$65)*(事故データ!$AQ$4:$AQ$364=$H112)*(事故データ!$AT$4:$AT$364=R$66)*(事故データ!$V$4:$V$364=1))</f>
        <v>0</v>
      </c>
      <c r="S112" s="371">
        <f>SUMPRODUCT((事故データ!$O$4:$O$364=$C$65)*(事故データ!$AQ$4:$AQ$364=$H112)*(事故データ!$AT$4:$AT$364=S$66)*(事故データ!$V$4:$V$364=1))</f>
        <v>0</v>
      </c>
      <c r="T112" s="371">
        <f>SUMPRODUCT((事故データ!$O$4:$O$364=$C$65)*(事故データ!$AQ$4:$AQ$364=$H112)*(事故データ!$AT$4:$AT$364=T$66)*(事故データ!$V$4:$V$364=1))</f>
        <v>0</v>
      </c>
      <c r="U112" s="371">
        <f>SUMPRODUCT((事故データ!$O$4:$O$364=$C$65)*(事故データ!$AQ$4:$AQ$364=$H112)*(事故データ!$AT$4:$AT$364=U$66)*(事故データ!$V$4:$V$364=1))</f>
        <v>0</v>
      </c>
      <c r="V112" s="371">
        <f>SUMPRODUCT((事故データ!$O$4:$O$364=$C$65)*(事故データ!$AQ$4:$AQ$364=$H112)*(事故データ!$AT$4:$AT$364=V$66)*(事故データ!$V$4:$V$364=1))</f>
        <v>0</v>
      </c>
      <c r="W112" s="371">
        <f>SUMPRODUCT((事故データ!$O$4:$O$364=$C$65)*(事故データ!$AQ$4:$AQ$364=$H112)*(事故データ!$AT$4:$AT$364=W$66)*(事故データ!$V$4:$V$364=1))</f>
        <v>0</v>
      </c>
      <c r="X112" s="371">
        <f>SUMPRODUCT((事故データ!$O$4:$O$364=$C$65)*(事故データ!$AQ$4:$AQ$364=$H112)*(事故データ!$AT$4:$AT$364=X$66)*(事故データ!$V$4:$V$364=1))</f>
        <v>0</v>
      </c>
      <c r="Y112" s="443">
        <f>SUMPRODUCT((事故データ!$O$4:$O$364=$C$65)*(事故データ!$AQ$4:$AQ$364=$H112)*(事故データ!$AT$4:$AT$364=Y$66)*(事故データ!$V$4:$V$364=1))</f>
        <v>0</v>
      </c>
    </row>
    <row r="113" spans="1:34" ht="17.45" customHeight="1">
      <c r="A113" s="325" t="s">
        <v>368</v>
      </c>
      <c r="C113" s="437"/>
      <c r="D113" s="438"/>
      <c r="E113" s="438"/>
      <c r="F113" s="438"/>
    </row>
    <row r="114" spans="1:34" ht="17.45" customHeight="1">
      <c r="C114" s="437"/>
      <c r="D114" s="438"/>
      <c r="E114" s="438"/>
      <c r="F114" s="438"/>
    </row>
    <row r="115" spans="1:34">
      <c r="A115" s="326">
        <v>3</v>
      </c>
      <c r="C115" s="298" t="s">
        <v>244</v>
      </c>
      <c r="D115" s="298"/>
      <c r="E115" s="298"/>
      <c r="F115" s="298"/>
      <c r="G115" s="298"/>
      <c r="H115" s="298" t="s">
        <v>320</v>
      </c>
      <c r="I115" s="298"/>
      <c r="J115" s="298"/>
      <c r="K115" s="298"/>
      <c r="L115" s="298"/>
      <c r="M115" s="298"/>
      <c r="N115" s="298"/>
      <c r="O115" s="298"/>
      <c r="P115" s="298"/>
      <c r="Q115" s="298"/>
      <c r="R115" s="298"/>
      <c r="S115" s="298"/>
      <c r="T115" s="298"/>
    </row>
    <row r="116" spans="1:34" ht="37.5" customHeight="1">
      <c r="C116" s="1185" t="s">
        <v>58</v>
      </c>
      <c r="D116" s="1181" t="s">
        <v>5</v>
      </c>
      <c r="E116" s="1183">
        <v>1</v>
      </c>
      <c r="F116" s="474" t="s">
        <v>245</v>
      </c>
      <c r="G116" s="298"/>
      <c r="H116" s="501" t="s">
        <v>1523</v>
      </c>
      <c r="I116" s="487" t="s">
        <v>109</v>
      </c>
      <c r="J116" s="341" t="str">
        <f>項目入力!C110</f>
        <v>正面衝突</v>
      </c>
      <c r="K116" s="342" t="str">
        <f>項目入力!D110</f>
        <v>直進時</v>
      </c>
      <c r="L116" s="342" t="str">
        <f>項目入力!E110</f>
        <v>出会い頭</v>
      </c>
      <c r="M116" s="342" t="str">
        <f>項目入力!F110</f>
        <v>右折時</v>
      </c>
      <c r="N116" s="342" t="str">
        <f>項目入力!G110</f>
        <v>左折時</v>
      </c>
      <c r="O116" s="342" t="str">
        <f>項目入力!H110</f>
        <v>カーブ走行時</v>
      </c>
      <c r="P116" s="342" t="str">
        <f>項目入力!I110</f>
        <v>追突</v>
      </c>
      <c r="Q116" s="342" t="str">
        <f>項目入力!J110</f>
        <v>発進追突</v>
      </c>
      <c r="R116" s="342" t="str">
        <f>項目入力!K110</f>
        <v>車線
変更時</v>
      </c>
      <c r="S116" s="342" t="str">
        <f>項目入力!L110</f>
        <v>合流時</v>
      </c>
      <c r="T116" s="342" t="str">
        <f>項目入力!M110</f>
        <v>離合時</v>
      </c>
      <c r="U116" s="342" t="str">
        <f>項目入力!N110</f>
        <v>側方通過時</v>
      </c>
      <c r="V116" s="342" t="str">
        <f>項目入力!O110</f>
        <v>施設出入時</v>
      </c>
      <c r="W116" s="342" t="str">
        <f>項目入力!P110</f>
        <v>転回時</v>
      </c>
      <c r="X116" s="342" t="str">
        <f>項目入力!Q110</f>
        <v>バック時</v>
      </c>
      <c r="Y116" s="342" t="str">
        <f>項目入力!R110</f>
        <v>移動時</v>
      </c>
      <c r="Z116" s="402" t="str">
        <f>項目入力!S110</f>
        <v>料金所等通過時</v>
      </c>
      <c r="AA116" s="402" t="str">
        <f>項目入力!T110</f>
        <v>発進時＆措置等</v>
      </c>
      <c r="AB116" s="342" t="str">
        <f>項目入力!U110</f>
        <v>停車時</v>
      </c>
      <c r="AC116" s="402" t="str">
        <f>項目入力!V110</f>
        <v>ドア・扉開閉時</v>
      </c>
      <c r="AD116" s="342" t="str">
        <f>項目入力!W110</f>
        <v>駐停車時措置</v>
      </c>
      <c r="AE116" s="342" t="str">
        <f>項目入力!X110</f>
        <v>車内事故</v>
      </c>
      <c r="AF116" s="402" t="str">
        <f>項目入力!Y110</f>
        <v>荷積降時等事故</v>
      </c>
      <c r="AG116" s="402" t="str">
        <f>項目入力!Z110</f>
        <v>落下・飛散等事故</v>
      </c>
      <c r="AH116" s="403" t="str">
        <f>項目入力!AA110</f>
        <v>その他・不明</v>
      </c>
    </row>
    <row r="117" spans="1:34" ht="19.5" customHeight="1">
      <c r="C117" s="1186"/>
      <c r="D117" s="1182"/>
      <c r="E117" s="1184"/>
      <c r="F117" s="481" t="s">
        <v>356</v>
      </c>
      <c r="G117" s="298"/>
      <c r="H117" s="482" t="s">
        <v>6</v>
      </c>
      <c r="I117" s="483">
        <f>SUM(J117:AH117)</f>
        <v>31</v>
      </c>
      <c r="J117" s="484">
        <f>SUMPRODUCT((事故データ!$AO$4:$AO$364=J$116)*(事故データ!$V$4:$V$364&gt;=1))</f>
        <v>0</v>
      </c>
      <c r="K117" s="485">
        <f>SUMPRODUCT((事故データ!$AO$4:$AO$364=K$116)*(事故データ!$V$4:$V$364&gt;=1))</f>
        <v>1</v>
      </c>
      <c r="L117" s="485">
        <f>SUMPRODUCT((事故データ!$AO$4:$AO$364=L$116)*(事故データ!$V$4:$V$364&gt;=1))</f>
        <v>0</v>
      </c>
      <c r="M117" s="485">
        <f>SUMPRODUCT((事故データ!$AO$4:$AO$364=M$116)*(事故データ!$V$4:$V$364&gt;=1))</f>
        <v>0</v>
      </c>
      <c r="N117" s="485">
        <f>SUMPRODUCT((事故データ!$AO$4:$AO$364=N$116)*(事故データ!$V$4:$V$364&gt;=1))</f>
        <v>4</v>
      </c>
      <c r="O117" s="485">
        <f>SUMPRODUCT((事故データ!$AO$4:$AO$364=O$116)*(事故データ!$V$4:$V$364&gt;=1))</f>
        <v>0</v>
      </c>
      <c r="P117" s="485">
        <f>SUMPRODUCT((事故データ!$AO$4:$AO$364=P$116)*(事故データ!$V$4:$V$364&gt;=1))</f>
        <v>2</v>
      </c>
      <c r="Q117" s="485">
        <f>SUMPRODUCT((事故データ!$AO$4:$AO$364=Q$116)*(事故データ!$V$4:$V$364&gt;=1))</f>
        <v>2</v>
      </c>
      <c r="R117" s="485">
        <f>SUMPRODUCT((事故データ!$AO$4:$AO$364=R$116)*(事故データ!$V$4:$V$364&gt;=1))</f>
        <v>1</v>
      </c>
      <c r="S117" s="485">
        <f>SUMPRODUCT((事故データ!$AO$4:$AO$364=S$116)*(事故データ!$V$4:$V$364&gt;=1))</f>
        <v>0</v>
      </c>
      <c r="T117" s="485">
        <f>SUMPRODUCT((事故データ!$AO$4:$AO$364=T$116)*(事故データ!$V$4:$V$364&gt;=1))</f>
        <v>0</v>
      </c>
      <c r="U117" s="485">
        <f>SUMPRODUCT((事故データ!$AO$4:$AO$364=U$116)*(事故データ!$V$4:$V$364&gt;=1))</f>
        <v>0</v>
      </c>
      <c r="V117" s="485">
        <f>SUMPRODUCT((事故データ!$AO$4:$AO$364=V$116)*(事故データ!$V$4:$V$364&gt;=1))</f>
        <v>1</v>
      </c>
      <c r="W117" s="485">
        <f>SUMPRODUCT((事故データ!$AO$4:$AO$364=W$116)*(事故データ!$V$4:$V$364&gt;=1))</f>
        <v>1</v>
      </c>
      <c r="X117" s="485">
        <f>SUMPRODUCT((事故データ!$AO$4:$AO$364=X$116)*(事故データ!$V$4:$V$364&gt;=1))</f>
        <v>9</v>
      </c>
      <c r="Y117" s="485">
        <f>SUMPRODUCT((事故データ!$AO$4:$AO$364=Y$116)*(事故データ!$V$4:$V$364&gt;=1))</f>
        <v>5</v>
      </c>
      <c r="Z117" s="485">
        <f>SUMPRODUCT((事故データ!$AO$4:$AO$364=Z$116)*(事故データ!$V$4:$V$364&gt;=1))</f>
        <v>0</v>
      </c>
      <c r="AA117" s="485">
        <f>SUMPRODUCT((事故データ!$AO$4:$AO$364=AA$116)*(事故データ!$V$4:$V$364&gt;=1))</f>
        <v>3</v>
      </c>
      <c r="AB117" s="485">
        <f>SUMPRODUCT((事故データ!$AO$4:$AO$364=AB$116)*(事故データ!$V$4:$V$364&gt;=1))</f>
        <v>1</v>
      </c>
      <c r="AC117" s="485">
        <f>SUMPRODUCT((事故データ!$AO$4:$AO$364=AC$116)*(事故データ!$V$4:$V$364&gt;=1))</f>
        <v>0</v>
      </c>
      <c r="AD117" s="485">
        <f>SUMPRODUCT((事故データ!$AO$4:$AO$364=AD$116)*(事故データ!$V$4:$V$364&gt;=1))</f>
        <v>1</v>
      </c>
      <c r="AE117" s="485">
        <f>SUMPRODUCT((事故データ!$AO$4:$AO$364=AE$116)*(事故データ!$V$4:$V$364&gt;=1))</f>
        <v>0</v>
      </c>
      <c r="AF117" s="485">
        <f>SUMPRODUCT((事故データ!$AO$4:$AO$364=AF$116)*(事故データ!$V$4:$V$364&gt;=1))</f>
        <v>0</v>
      </c>
      <c r="AG117" s="485">
        <f>SUMPRODUCT((事故データ!$AO$4:$AO$364=AG$116)*(事故データ!$V$4:$V$364&gt;=1))</f>
        <v>0</v>
      </c>
      <c r="AH117" s="486">
        <f>SUMPRODUCT((事故データ!$AO$4:$AO$364=AH$116)*(事故データ!$V$4:$V$364&gt;=1))</f>
        <v>0</v>
      </c>
    </row>
    <row r="118" spans="1:34">
      <c r="C118" s="1187"/>
      <c r="D118" s="338">
        <f>SUM(D119:D162)</f>
        <v>31</v>
      </c>
      <c r="E118" s="338">
        <f t="shared" ref="E118:F118" si="19">SUM(E119:E162)</f>
        <v>31</v>
      </c>
      <c r="F118" s="387">
        <f t="shared" si="19"/>
        <v>5</v>
      </c>
      <c r="G118" s="298"/>
      <c r="H118" s="487" t="s">
        <v>319</v>
      </c>
      <c r="I118" s="488">
        <f>SUM(I119:I162)</f>
        <v>31</v>
      </c>
      <c r="J118" s="389">
        <f t="shared" ref="J118:AH118" si="20">SUM(J119:J162)</f>
        <v>0</v>
      </c>
      <c r="K118" s="390">
        <f t="shared" si="20"/>
        <v>1</v>
      </c>
      <c r="L118" s="390">
        <f t="shared" si="20"/>
        <v>0</v>
      </c>
      <c r="M118" s="390">
        <f t="shared" si="20"/>
        <v>0</v>
      </c>
      <c r="N118" s="390">
        <f t="shared" si="20"/>
        <v>4</v>
      </c>
      <c r="O118" s="390">
        <f t="shared" si="20"/>
        <v>0</v>
      </c>
      <c r="P118" s="390">
        <f t="shared" si="20"/>
        <v>2</v>
      </c>
      <c r="Q118" s="390">
        <f t="shared" si="20"/>
        <v>2</v>
      </c>
      <c r="R118" s="390">
        <f t="shared" si="20"/>
        <v>1</v>
      </c>
      <c r="S118" s="390">
        <f t="shared" si="20"/>
        <v>0</v>
      </c>
      <c r="T118" s="390">
        <f t="shared" si="20"/>
        <v>0</v>
      </c>
      <c r="U118" s="390">
        <f t="shared" si="20"/>
        <v>0</v>
      </c>
      <c r="V118" s="390">
        <f t="shared" si="20"/>
        <v>1</v>
      </c>
      <c r="W118" s="390">
        <f t="shared" si="20"/>
        <v>1</v>
      </c>
      <c r="X118" s="390">
        <f t="shared" si="20"/>
        <v>9</v>
      </c>
      <c r="Y118" s="390">
        <f t="shared" si="20"/>
        <v>5</v>
      </c>
      <c r="Z118" s="390">
        <f t="shared" si="20"/>
        <v>0</v>
      </c>
      <c r="AA118" s="390">
        <f t="shared" si="20"/>
        <v>3</v>
      </c>
      <c r="AB118" s="390">
        <f t="shared" si="20"/>
        <v>1</v>
      </c>
      <c r="AC118" s="390">
        <f t="shared" si="20"/>
        <v>0</v>
      </c>
      <c r="AD118" s="390">
        <f t="shared" si="20"/>
        <v>1</v>
      </c>
      <c r="AE118" s="390">
        <f t="shared" si="20"/>
        <v>0</v>
      </c>
      <c r="AF118" s="390">
        <f t="shared" si="20"/>
        <v>0</v>
      </c>
      <c r="AG118" s="390">
        <f t="shared" si="20"/>
        <v>0</v>
      </c>
      <c r="AH118" s="392">
        <f t="shared" si="20"/>
        <v>0</v>
      </c>
    </row>
    <row r="119" spans="1:34">
      <c r="C119" s="343" t="str">
        <f>H119</f>
        <v>直進</v>
      </c>
      <c r="D119" s="411">
        <f>COUNTIF(事故データ!$AQ$4:$AQ$364,C119)</f>
        <v>2</v>
      </c>
      <c r="E119" s="411">
        <f>SUMPRODUCT((事故データ!$AQ$4:$AQ$364=$C119)*(事故データ!$V$4:$V$364=1))</f>
        <v>2</v>
      </c>
      <c r="F119" s="492">
        <f>SUMPRODUCT((事故データ!$AQ$4:$AQ$364=$C119)*(事故データ!$V$4:$V$364=1)*(事故データ!$T$4:$T$364="人身"))</f>
        <v>0</v>
      </c>
      <c r="G119" s="306"/>
      <c r="H119" s="412" t="str">
        <f t="shared" ref="H119:H162" si="21">H17</f>
        <v>直進</v>
      </c>
      <c r="I119" s="413">
        <f>SUM(J119:AH119)</f>
        <v>2</v>
      </c>
      <c r="J119" s="348">
        <f>SUMPRODUCT((事故データ!$AO$4:$AO$364=J$116)*(事故データ!$AQ$4:$AQ$364=$H119)*(事故データ!$V$4:$V$364=1))</f>
        <v>0</v>
      </c>
      <c r="K119" s="349">
        <f>SUMPRODUCT((事故データ!$AO$4:$AO$364=K$116)*(事故データ!$AQ$4:$AQ$364=$H119)*(事故データ!$V$4:$V$364=1))</f>
        <v>1</v>
      </c>
      <c r="L119" s="349">
        <f>SUMPRODUCT((事故データ!$AO$4:$AO$364=L$116)*(事故データ!$AQ$4:$AQ$364=$H119)*(事故データ!$V$4:$V$364=1))</f>
        <v>0</v>
      </c>
      <c r="M119" s="349">
        <f>SUMPRODUCT((事故データ!$AO$4:$AO$364=M$116)*(事故データ!$AQ$4:$AQ$364=$H119)*(事故データ!$V$4:$V$364=1))</f>
        <v>0</v>
      </c>
      <c r="N119" s="349">
        <f>SUMPRODUCT((事故データ!$AO$4:$AO$364=N$116)*(事故データ!$AQ$4:$AQ$364=$H119)*(事故データ!$V$4:$V$364=1))</f>
        <v>0</v>
      </c>
      <c r="O119" s="349">
        <f>SUMPRODUCT((事故データ!$AO$4:$AO$364=O$116)*(事故データ!$AQ$4:$AQ$364=$H119)*(事故データ!$V$4:$V$364=1))</f>
        <v>0</v>
      </c>
      <c r="P119" s="349">
        <f>SUMPRODUCT((事故データ!$AO$4:$AO$364=P$116)*(事故データ!$AQ$4:$AQ$364=$H119)*(事故データ!$V$4:$V$364=1))</f>
        <v>1</v>
      </c>
      <c r="Q119" s="349">
        <f>SUMPRODUCT((事故データ!$AO$4:$AO$364=Q$116)*(事故データ!$AQ$4:$AQ$364=$H119)*(事故データ!$V$4:$V$364=1))</f>
        <v>0</v>
      </c>
      <c r="R119" s="349">
        <f>SUMPRODUCT((事故データ!$AO$4:$AO$364=R$116)*(事故データ!$AQ$4:$AQ$364=$H119)*(事故データ!$V$4:$V$364=1))</f>
        <v>0</v>
      </c>
      <c r="S119" s="349">
        <f>SUMPRODUCT((事故データ!$AO$4:$AO$364=S$116)*(事故データ!$AQ$4:$AQ$364=$H119)*(事故データ!$V$4:$V$364=1))</f>
        <v>0</v>
      </c>
      <c r="T119" s="349">
        <f>SUMPRODUCT((事故データ!$AO$4:$AO$364=T$116)*(事故データ!$AQ$4:$AQ$364=$H119)*(事故データ!$V$4:$V$364=1))</f>
        <v>0</v>
      </c>
      <c r="U119" s="349">
        <f>SUMPRODUCT((事故データ!$AO$4:$AO$364=U$116)*(事故データ!$AQ$4:$AQ$364=$H119)*(事故データ!$V$4:$V$364=1))</f>
        <v>0</v>
      </c>
      <c r="V119" s="349">
        <f>SUMPRODUCT((事故データ!$AO$4:$AO$364=V$116)*(事故データ!$AQ$4:$AQ$364=$H119)*(事故データ!$V$4:$V$364=1))</f>
        <v>0</v>
      </c>
      <c r="W119" s="349">
        <f>SUMPRODUCT((事故データ!$AO$4:$AO$364=W$116)*(事故データ!$AQ$4:$AQ$364=$H119)*(事故データ!$V$4:$V$364=1))</f>
        <v>0</v>
      </c>
      <c r="X119" s="349">
        <f>SUMPRODUCT((事故データ!$AO$4:$AO$364=X$116)*(事故データ!$AQ$4:$AQ$364=$H119)*(事故データ!$V$4:$V$364=1))</f>
        <v>0</v>
      </c>
      <c r="Y119" s="349">
        <f>SUMPRODUCT((事故データ!$AO$4:$AO$364=Y$116)*(事故データ!$AQ$4:$AQ$364=$H119)*(事故データ!$V$4:$V$364=1))</f>
        <v>0</v>
      </c>
      <c r="Z119" s="349">
        <f>SUMPRODUCT((事故データ!$AO$4:$AO$364=Z$116)*(事故データ!$AQ$4:$AQ$364=$H119)*(事故データ!$V$4:$V$364=1))</f>
        <v>0</v>
      </c>
      <c r="AA119" s="349">
        <f>SUMPRODUCT((事故データ!$AO$4:$AO$364=AA$116)*(事故データ!$AQ$4:$AQ$364=$H119)*(事故データ!$V$4:$V$364=1))</f>
        <v>0</v>
      </c>
      <c r="AB119" s="349">
        <f>SUMPRODUCT((事故データ!$AO$4:$AO$364=AB$116)*(事故データ!$AQ$4:$AQ$364=$H119)*(事故データ!$V$4:$V$364=1))</f>
        <v>0</v>
      </c>
      <c r="AC119" s="349">
        <f>SUMPRODUCT((事故データ!$AO$4:$AO$364=AC$116)*(事故データ!$AQ$4:$AQ$364=$H119)*(事故データ!$V$4:$V$364=1))</f>
        <v>0</v>
      </c>
      <c r="AD119" s="349">
        <f>SUMPRODUCT((事故データ!$AO$4:$AO$364=AD$116)*(事故データ!$AQ$4:$AQ$364=$H119)*(事故データ!$V$4:$V$364=1))</f>
        <v>0</v>
      </c>
      <c r="AE119" s="349">
        <f>SUMPRODUCT((事故データ!$AO$4:$AO$364=AE$116)*(事故データ!$AQ$4:$AQ$364=$H119)*(事故データ!$V$4:$V$364=1))</f>
        <v>0</v>
      </c>
      <c r="AF119" s="349">
        <f>SUMPRODUCT((事故データ!$AO$4:$AO$364=AF$116)*(事故データ!$AQ$4:$AQ$364=$H119)*(事故データ!$V$4:$V$364=1))</f>
        <v>0</v>
      </c>
      <c r="AG119" s="349">
        <f>SUMPRODUCT((事故データ!$AO$4:$AO$364=AG$116)*(事故データ!$AQ$4:$AQ$364=$H119)*(事故データ!$V$4:$V$364=1))</f>
        <v>0</v>
      </c>
      <c r="AH119" s="441">
        <f>SUMPRODUCT((事故データ!$AO$4:$AO$364=AH$116)*(事故データ!$AQ$4:$AQ$364=$H119)*(事故データ!$V$4:$V$364=1))</f>
        <v>0</v>
      </c>
    </row>
    <row r="120" spans="1:34">
      <c r="C120" s="352" t="str">
        <f t="shared" ref="C120:C122" si="22">H120</f>
        <v>右折</v>
      </c>
      <c r="D120" s="422">
        <f>COUNTIF(事故データ!$AQ$4:$AQ$364,C120)</f>
        <v>0</v>
      </c>
      <c r="E120" s="422">
        <f>SUMPRODUCT((事故データ!$AQ$4:$AQ$364=$C120)*(事故データ!$V$4:$V$364=1))</f>
        <v>0</v>
      </c>
      <c r="F120" s="496">
        <f>SUMPRODUCT((事故データ!$AQ$4:$AQ$364=$C120)*(事故データ!$V$4:$V$364=1)*(事故データ!$T$4:$T$364="人身"))</f>
        <v>0</v>
      </c>
      <c r="G120" s="306"/>
      <c r="H120" s="355" t="str">
        <f t="shared" si="21"/>
        <v>右折</v>
      </c>
      <c r="I120" s="356">
        <f t="shared" ref="I120:I161" si="23">SUM(J120:AH120)</f>
        <v>0</v>
      </c>
      <c r="J120" s="357">
        <f>SUMPRODUCT((事故データ!$AO$4:$AO$364=J$116)*(事故データ!$AQ$4:$AQ$364=$H120)*(事故データ!$V$4:$V$364=1))</f>
        <v>0</v>
      </c>
      <c r="K120" s="358">
        <f>SUMPRODUCT((事故データ!$AO$4:$AO$364=K$116)*(事故データ!$AQ$4:$AQ$364=$H120)*(事故データ!$V$4:$V$364=1))</f>
        <v>0</v>
      </c>
      <c r="L120" s="358">
        <f>SUMPRODUCT((事故データ!$AO$4:$AO$364=L$116)*(事故データ!$AQ$4:$AQ$364=$H120)*(事故データ!$V$4:$V$364=1))</f>
        <v>0</v>
      </c>
      <c r="M120" s="358">
        <f>SUMPRODUCT((事故データ!$AO$4:$AO$364=M$116)*(事故データ!$AQ$4:$AQ$364=$H120)*(事故データ!$V$4:$V$364=1))</f>
        <v>0</v>
      </c>
      <c r="N120" s="358">
        <f>SUMPRODUCT((事故データ!$AO$4:$AO$364=N$116)*(事故データ!$AQ$4:$AQ$364=$H120)*(事故データ!$V$4:$V$364=1))</f>
        <v>0</v>
      </c>
      <c r="O120" s="358">
        <f>SUMPRODUCT((事故データ!$AO$4:$AO$364=O$116)*(事故データ!$AQ$4:$AQ$364=$H120)*(事故データ!$V$4:$V$364=1))</f>
        <v>0</v>
      </c>
      <c r="P120" s="358">
        <f>SUMPRODUCT((事故データ!$AO$4:$AO$364=P$116)*(事故データ!$AQ$4:$AQ$364=$H120)*(事故データ!$V$4:$V$364=1))</f>
        <v>0</v>
      </c>
      <c r="Q120" s="358">
        <f>SUMPRODUCT((事故データ!$AO$4:$AO$364=Q$116)*(事故データ!$AQ$4:$AQ$364=$H120)*(事故データ!$V$4:$V$364=1))</f>
        <v>0</v>
      </c>
      <c r="R120" s="358">
        <f>SUMPRODUCT((事故データ!$AO$4:$AO$364=R$116)*(事故データ!$AQ$4:$AQ$364=$H120)*(事故データ!$V$4:$V$364=1))</f>
        <v>0</v>
      </c>
      <c r="S120" s="358">
        <f>SUMPRODUCT((事故データ!$AO$4:$AO$364=S$116)*(事故データ!$AQ$4:$AQ$364=$H120)*(事故データ!$V$4:$V$364=1))</f>
        <v>0</v>
      </c>
      <c r="T120" s="358">
        <f>SUMPRODUCT((事故データ!$AO$4:$AO$364=T$116)*(事故データ!$AQ$4:$AQ$364=$H120)*(事故データ!$V$4:$V$364=1))</f>
        <v>0</v>
      </c>
      <c r="U120" s="358">
        <f>SUMPRODUCT((事故データ!$AO$4:$AO$364=U$116)*(事故データ!$AQ$4:$AQ$364=$H120)*(事故データ!$V$4:$V$364=1))</f>
        <v>0</v>
      </c>
      <c r="V120" s="358">
        <f>SUMPRODUCT((事故データ!$AO$4:$AO$364=V$116)*(事故データ!$AQ$4:$AQ$364=$H120)*(事故データ!$V$4:$V$364=1))</f>
        <v>0</v>
      </c>
      <c r="W120" s="358">
        <f>SUMPRODUCT((事故データ!$AO$4:$AO$364=W$116)*(事故データ!$AQ$4:$AQ$364=$H120)*(事故データ!$V$4:$V$364=1))</f>
        <v>0</v>
      </c>
      <c r="X120" s="358">
        <f>SUMPRODUCT((事故データ!$AO$4:$AO$364=X$116)*(事故データ!$AQ$4:$AQ$364=$H120)*(事故データ!$V$4:$V$364=1))</f>
        <v>0</v>
      </c>
      <c r="Y120" s="358">
        <f>SUMPRODUCT((事故データ!$AO$4:$AO$364=Y$116)*(事故データ!$AQ$4:$AQ$364=$H120)*(事故データ!$V$4:$V$364=1))</f>
        <v>0</v>
      </c>
      <c r="Z120" s="358">
        <f>SUMPRODUCT((事故データ!$AO$4:$AO$364=Z$116)*(事故データ!$AQ$4:$AQ$364=$H120)*(事故データ!$V$4:$V$364=1))</f>
        <v>0</v>
      </c>
      <c r="AA120" s="358">
        <f>SUMPRODUCT((事故データ!$AO$4:$AO$364=AA$116)*(事故データ!$AQ$4:$AQ$364=$H120)*(事故データ!$V$4:$V$364=1))</f>
        <v>0</v>
      </c>
      <c r="AB120" s="358">
        <f>SUMPRODUCT((事故データ!$AO$4:$AO$364=AB$116)*(事故データ!$AQ$4:$AQ$364=$H120)*(事故データ!$V$4:$V$364=1))</f>
        <v>0</v>
      </c>
      <c r="AC120" s="358">
        <f>SUMPRODUCT((事故データ!$AO$4:$AO$364=AC$116)*(事故データ!$AQ$4:$AQ$364=$H120)*(事故データ!$V$4:$V$364=1))</f>
        <v>0</v>
      </c>
      <c r="AD120" s="358">
        <f>SUMPRODUCT((事故データ!$AO$4:$AO$364=AD$116)*(事故データ!$AQ$4:$AQ$364=$H120)*(事故データ!$V$4:$V$364=1))</f>
        <v>0</v>
      </c>
      <c r="AE120" s="358">
        <f>SUMPRODUCT((事故データ!$AO$4:$AO$364=AE$116)*(事故データ!$AQ$4:$AQ$364=$H120)*(事故データ!$V$4:$V$364=1))</f>
        <v>0</v>
      </c>
      <c r="AF120" s="358">
        <f>SUMPRODUCT((事故データ!$AO$4:$AO$364=AF$116)*(事故データ!$AQ$4:$AQ$364=$H120)*(事故データ!$V$4:$V$364=1))</f>
        <v>0</v>
      </c>
      <c r="AG120" s="358">
        <f>SUMPRODUCT((事故データ!$AO$4:$AO$364=AG$116)*(事故データ!$AQ$4:$AQ$364=$H120)*(事故データ!$V$4:$V$364=1))</f>
        <v>0</v>
      </c>
      <c r="AH120" s="442">
        <f>SUMPRODUCT((事故データ!$AO$4:$AO$364=AH$116)*(事故データ!$AQ$4:$AQ$364=$H120)*(事故データ!$V$4:$V$364=1))</f>
        <v>0</v>
      </c>
    </row>
    <row r="121" spans="1:34">
      <c r="C121" s="352" t="str">
        <f t="shared" si="22"/>
        <v>左折</v>
      </c>
      <c r="D121" s="422">
        <f>COUNTIF(事故データ!$AQ$4:$AQ$364,C121)</f>
        <v>3</v>
      </c>
      <c r="E121" s="422">
        <f>SUMPRODUCT((事故データ!$AQ$4:$AQ$364=$C121)*(事故データ!$V$4:$V$364=1))</f>
        <v>3</v>
      </c>
      <c r="F121" s="496">
        <f>SUMPRODUCT((事故データ!$AQ$4:$AQ$364=$C121)*(事故データ!$V$4:$V$364=1)*(事故データ!$T$4:$T$364="人身"))</f>
        <v>1</v>
      </c>
      <c r="G121" s="306"/>
      <c r="H121" s="355" t="str">
        <f t="shared" si="21"/>
        <v>左折</v>
      </c>
      <c r="I121" s="356">
        <f t="shared" si="23"/>
        <v>3</v>
      </c>
      <c r="J121" s="357">
        <f>SUMPRODUCT((事故データ!$AO$4:$AO$364=J$116)*(事故データ!$AQ$4:$AQ$364=$H121)*(事故データ!$V$4:$V$364=1))</f>
        <v>0</v>
      </c>
      <c r="K121" s="358">
        <f>SUMPRODUCT((事故データ!$AO$4:$AO$364=K$116)*(事故データ!$AQ$4:$AQ$364=$H121)*(事故データ!$V$4:$V$364=1))</f>
        <v>0</v>
      </c>
      <c r="L121" s="358">
        <f>SUMPRODUCT((事故データ!$AO$4:$AO$364=L$116)*(事故データ!$AQ$4:$AQ$364=$H121)*(事故データ!$V$4:$V$364=1))</f>
        <v>0</v>
      </c>
      <c r="M121" s="358">
        <f>SUMPRODUCT((事故データ!$AO$4:$AO$364=M$116)*(事故データ!$AQ$4:$AQ$364=$H121)*(事故データ!$V$4:$V$364=1))</f>
        <v>0</v>
      </c>
      <c r="N121" s="358">
        <f>SUMPRODUCT((事故データ!$AO$4:$AO$364=N$116)*(事故データ!$AQ$4:$AQ$364=$H121)*(事故データ!$V$4:$V$364=1))</f>
        <v>3</v>
      </c>
      <c r="O121" s="358">
        <f>SUMPRODUCT((事故データ!$AO$4:$AO$364=O$116)*(事故データ!$AQ$4:$AQ$364=$H121)*(事故データ!$V$4:$V$364=1))</f>
        <v>0</v>
      </c>
      <c r="P121" s="358">
        <f>SUMPRODUCT((事故データ!$AO$4:$AO$364=P$116)*(事故データ!$AQ$4:$AQ$364=$H121)*(事故データ!$V$4:$V$364=1))</f>
        <v>0</v>
      </c>
      <c r="Q121" s="358">
        <f>SUMPRODUCT((事故データ!$AO$4:$AO$364=Q$116)*(事故データ!$AQ$4:$AQ$364=$H121)*(事故データ!$V$4:$V$364=1))</f>
        <v>0</v>
      </c>
      <c r="R121" s="358">
        <f>SUMPRODUCT((事故データ!$AO$4:$AO$364=R$116)*(事故データ!$AQ$4:$AQ$364=$H121)*(事故データ!$V$4:$V$364=1))</f>
        <v>0</v>
      </c>
      <c r="S121" s="358">
        <f>SUMPRODUCT((事故データ!$AO$4:$AO$364=S$116)*(事故データ!$AQ$4:$AQ$364=$H121)*(事故データ!$V$4:$V$364=1))</f>
        <v>0</v>
      </c>
      <c r="T121" s="358">
        <f>SUMPRODUCT((事故データ!$AO$4:$AO$364=T$116)*(事故データ!$AQ$4:$AQ$364=$H121)*(事故データ!$V$4:$V$364=1))</f>
        <v>0</v>
      </c>
      <c r="U121" s="358">
        <f>SUMPRODUCT((事故データ!$AO$4:$AO$364=U$116)*(事故データ!$AQ$4:$AQ$364=$H121)*(事故データ!$V$4:$V$364=1))</f>
        <v>0</v>
      </c>
      <c r="V121" s="358">
        <f>SUMPRODUCT((事故データ!$AO$4:$AO$364=V$116)*(事故データ!$AQ$4:$AQ$364=$H121)*(事故データ!$V$4:$V$364=1))</f>
        <v>0</v>
      </c>
      <c r="W121" s="358">
        <f>SUMPRODUCT((事故データ!$AO$4:$AO$364=W$116)*(事故データ!$AQ$4:$AQ$364=$H121)*(事故データ!$V$4:$V$364=1))</f>
        <v>0</v>
      </c>
      <c r="X121" s="358">
        <f>SUMPRODUCT((事故データ!$AO$4:$AO$364=X$116)*(事故データ!$AQ$4:$AQ$364=$H121)*(事故データ!$V$4:$V$364=1))</f>
        <v>0</v>
      </c>
      <c r="Y121" s="358">
        <f>SUMPRODUCT((事故データ!$AO$4:$AO$364=Y$116)*(事故データ!$AQ$4:$AQ$364=$H121)*(事故データ!$V$4:$V$364=1))</f>
        <v>0</v>
      </c>
      <c r="Z121" s="358">
        <f>SUMPRODUCT((事故データ!$AO$4:$AO$364=Z$116)*(事故データ!$AQ$4:$AQ$364=$H121)*(事故データ!$V$4:$V$364=1))</f>
        <v>0</v>
      </c>
      <c r="AA121" s="358">
        <f>SUMPRODUCT((事故データ!$AO$4:$AO$364=AA$116)*(事故データ!$AQ$4:$AQ$364=$H121)*(事故データ!$V$4:$V$364=1))</f>
        <v>0</v>
      </c>
      <c r="AB121" s="358">
        <f>SUMPRODUCT((事故データ!$AO$4:$AO$364=AB$116)*(事故データ!$AQ$4:$AQ$364=$H121)*(事故データ!$V$4:$V$364=1))</f>
        <v>0</v>
      </c>
      <c r="AC121" s="358">
        <f>SUMPRODUCT((事故データ!$AO$4:$AO$364=AC$116)*(事故データ!$AQ$4:$AQ$364=$H121)*(事故データ!$V$4:$V$364=1))</f>
        <v>0</v>
      </c>
      <c r="AD121" s="358">
        <f>SUMPRODUCT((事故データ!$AO$4:$AO$364=AD$116)*(事故データ!$AQ$4:$AQ$364=$H121)*(事故データ!$V$4:$V$364=1))</f>
        <v>0</v>
      </c>
      <c r="AE121" s="358">
        <f>SUMPRODUCT((事故データ!$AO$4:$AO$364=AE$116)*(事故データ!$AQ$4:$AQ$364=$H121)*(事故データ!$V$4:$V$364=1))</f>
        <v>0</v>
      </c>
      <c r="AF121" s="358">
        <f>SUMPRODUCT((事故データ!$AO$4:$AO$364=AF$116)*(事故データ!$AQ$4:$AQ$364=$H121)*(事故データ!$V$4:$V$364=1))</f>
        <v>0</v>
      </c>
      <c r="AG121" s="358">
        <f>SUMPRODUCT((事故データ!$AO$4:$AO$364=AG$116)*(事故データ!$AQ$4:$AQ$364=$H121)*(事故データ!$V$4:$V$364=1))</f>
        <v>0</v>
      </c>
      <c r="AH121" s="442">
        <f>SUMPRODUCT((事故データ!$AO$4:$AO$364=AH$116)*(事故データ!$AQ$4:$AQ$364=$H121)*(事故データ!$V$4:$V$364=1))</f>
        <v>0</v>
      </c>
    </row>
    <row r="122" spans="1:34">
      <c r="C122" s="352" t="str">
        <f t="shared" si="22"/>
        <v>左折大回り</v>
      </c>
      <c r="D122" s="422">
        <f>COUNTIF(事故データ!$AQ$4:$AQ$364,C122)</f>
        <v>0</v>
      </c>
      <c r="E122" s="422">
        <f>SUMPRODUCT((事故データ!$AQ$4:$AQ$364=$C122)*(事故データ!$V$4:$V$364=1))</f>
        <v>0</v>
      </c>
      <c r="F122" s="496">
        <f>SUMPRODUCT((事故データ!$AQ$4:$AQ$364=$C122)*(事故データ!$V$4:$V$364=1)*(事故データ!$T$4:$T$364="人身"))</f>
        <v>0</v>
      </c>
      <c r="G122" s="306"/>
      <c r="H122" s="355" t="str">
        <f t="shared" si="21"/>
        <v>左折大回り</v>
      </c>
      <c r="I122" s="356">
        <f t="shared" si="23"/>
        <v>0</v>
      </c>
      <c r="J122" s="357">
        <f>SUMPRODUCT((事故データ!$AO$4:$AO$364=J$116)*(事故データ!$AQ$4:$AQ$364=$H122)*(事故データ!$V$4:$V$364=1))</f>
        <v>0</v>
      </c>
      <c r="K122" s="358">
        <f>SUMPRODUCT((事故データ!$AO$4:$AO$364=K$116)*(事故データ!$AQ$4:$AQ$364=$H122)*(事故データ!$V$4:$V$364=1))</f>
        <v>0</v>
      </c>
      <c r="L122" s="358">
        <f>SUMPRODUCT((事故データ!$AO$4:$AO$364=L$116)*(事故データ!$AQ$4:$AQ$364=$H122)*(事故データ!$V$4:$V$364=1))</f>
        <v>0</v>
      </c>
      <c r="M122" s="358">
        <f>SUMPRODUCT((事故データ!$AO$4:$AO$364=M$116)*(事故データ!$AQ$4:$AQ$364=$H122)*(事故データ!$V$4:$V$364=1))</f>
        <v>0</v>
      </c>
      <c r="N122" s="358">
        <f>SUMPRODUCT((事故データ!$AO$4:$AO$364=N$116)*(事故データ!$AQ$4:$AQ$364=$H122)*(事故データ!$V$4:$V$364=1))</f>
        <v>0</v>
      </c>
      <c r="O122" s="358">
        <f>SUMPRODUCT((事故データ!$AO$4:$AO$364=O$116)*(事故データ!$AQ$4:$AQ$364=$H122)*(事故データ!$V$4:$V$364=1))</f>
        <v>0</v>
      </c>
      <c r="P122" s="358">
        <f>SUMPRODUCT((事故データ!$AO$4:$AO$364=P$116)*(事故データ!$AQ$4:$AQ$364=$H122)*(事故データ!$V$4:$V$364=1))</f>
        <v>0</v>
      </c>
      <c r="Q122" s="358">
        <f>SUMPRODUCT((事故データ!$AO$4:$AO$364=Q$116)*(事故データ!$AQ$4:$AQ$364=$H122)*(事故データ!$V$4:$V$364=1))</f>
        <v>0</v>
      </c>
      <c r="R122" s="358">
        <f>SUMPRODUCT((事故データ!$AO$4:$AO$364=R$116)*(事故データ!$AQ$4:$AQ$364=$H122)*(事故データ!$V$4:$V$364=1))</f>
        <v>0</v>
      </c>
      <c r="S122" s="358">
        <f>SUMPRODUCT((事故データ!$AO$4:$AO$364=S$116)*(事故データ!$AQ$4:$AQ$364=$H122)*(事故データ!$V$4:$V$364=1))</f>
        <v>0</v>
      </c>
      <c r="T122" s="358">
        <f>SUMPRODUCT((事故データ!$AO$4:$AO$364=T$116)*(事故データ!$AQ$4:$AQ$364=$H122)*(事故データ!$V$4:$V$364=1))</f>
        <v>0</v>
      </c>
      <c r="U122" s="358">
        <f>SUMPRODUCT((事故データ!$AO$4:$AO$364=U$116)*(事故データ!$AQ$4:$AQ$364=$H122)*(事故データ!$V$4:$V$364=1))</f>
        <v>0</v>
      </c>
      <c r="V122" s="358">
        <f>SUMPRODUCT((事故データ!$AO$4:$AO$364=V$116)*(事故データ!$AQ$4:$AQ$364=$H122)*(事故データ!$V$4:$V$364=1))</f>
        <v>0</v>
      </c>
      <c r="W122" s="358">
        <f>SUMPRODUCT((事故データ!$AO$4:$AO$364=W$116)*(事故データ!$AQ$4:$AQ$364=$H122)*(事故データ!$V$4:$V$364=1))</f>
        <v>0</v>
      </c>
      <c r="X122" s="358">
        <f>SUMPRODUCT((事故データ!$AO$4:$AO$364=X$116)*(事故データ!$AQ$4:$AQ$364=$H122)*(事故データ!$V$4:$V$364=1))</f>
        <v>0</v>
      </c>
      <c r="Y122" s="358">
        <f>SUMPRODUCT((事故データ!$AO$4:$AO$364=Y$116)*(事故データ!$AQ$4:$AQ$364=$H122)*(事故データ!$V$4:$V$364=1))</f>
        <v>0</v>
      </c>
      <c r="Z122" s="358">
        <f>SUMPRODUCT((事故データ!$AO$4:$AO$364=Z$116)*(事故データ!$AQ$4:$AQ$364=$H122)*(事故データ!$V$4:$V$364=1))</f>
        <v>0</v>
      </c>
      <c r="AA122" s="358">
        <f>SUMPRODUCT((事故データ!$AO$4:$AO$364=AA$116)*(事故データ!$AQ$4:$AQ$364=$H122)*(事故データ!$V$4:$V$364=1))</f>
        <v>0</v>
      </c>
      <c r="AB122" s="358">
        <f>SUMPRODUCT((事故データ!$AO$4:$AO$364=AB$116)*(事故データ!$AQ$4:$AQ$364=$H122)*(事故データ!$V$4:$V$364=1))</f>
        <v>0</v>
      </c>
      <c r="AC122" s="358">
        <f>SUMPRODUCT((事故データ!$AO$4:$AO$364=AC$116)*(事故データ!$AQ$4:$AQ$364=$H122)*(事故データ!$V$4:$V$364=1))</f>
        <v>0</v>
      </c>
      <c r="AD122" s="358">
        <f>SUMPRODUCT((事故データ!$AO$4:$AO$364=AD$116)*(事故データ!$AQ$4:$AQ$364=$H122)*(事故データ!$V$4:$V$364=1))</f>
        <v>0</v>
      </c>
      <c r="AE122" s="358">
        <f>SUMPRODUCT((事故データ!$AO$4:$AO$364=AE$116)*(事故データ!$AQ$4:$AQ$364=$H122)*(事故データ!$V$4:$V$364=1))</f>
        <v>0</v>
      </c>
      <c r="AF122" s="358">
        <f>SUMPRODUCT((事故データ!$AO$4:$AO$364=AF$116)*(事故データ!$AQ$4:$AQ$364=$H122)*(事故データ!$V$4:$V$364=1))</f>
        <v>0</v>
      </c>
      <c r="AG122" s="358">
        <f>SUMPRODUCT((事故データ!$AO$4:$AO$364=AG$116)*(事故データ!$AQ$4:$AQ$364=$H122)*(事故データ!$V$4:$V$364=1))</f>
        <v>0</v>
      </c>
      <c r="AH122" s="442">
        <f>SUMPRODUCT((事故データ!$AO$4:$AO$364=AH$116)*(事故データ!$AQ$4:$AQ$364=$H122)*(事故データ!$V$4:$V$364=1))</f>
        <v>0</v>
      </c>
    </row>
    <row r="123" spans="1:34">
      <c r="C123" s="352" t="str">
        <f t="shared" ref="C123:C161" si="24">H123</f>
        <v>施設・駐車場に入 右折</v>
      </c>
      <c r="D123" s="422">
        <f>COUNTIF(事故データ!$AQ$4:$AQ$364,C123)</f>
        <v>0</v>
      </c>
      <c r="E123" s="422">
        <f>SUMPRODUCT((事故データ!$AQ$4:$AQ$364=$C123)*(事故データ!$V$4:$V$364=1))</f>
        <v>0</v>
      </c>
      <c r="F123" s="496">
        <f>SUMPRODUCT((事故データ!$AQ$4:$AQ$364=$C123)*(事故データ!$V$4:$V$364=1)*(事故データ!$T$4:$T$364="人身"))</f>
        <v>0</v>
      </c>
      <c r="G123" s="306"/>
      <c r="H123" s="355" t="str">
        <f t="shared" si="21"/>
        <v>施設・駐車場に入 右折</v>
      </c>
      <c r="I123" s="356">
        <f t="shared" si="23"/>
        <v>0</v>
      </c>
      <c r="J123" s="357">
        <f>SUMPRODUCT((事故データ!$AO$4:$AO$364=J$116)*(事故データ!$AQ$4:$AQ$364=$H123)*(事故データ!$V$4:$V$364=1))</f>
        <v>0</v>
      </c>
      <c r="K123" s="358">
        <f>SUMPRODUCT((事故データ!$AO$4:$AO$364=K$116)*(事故データ!$AQ$4:$AQ$364=$H123)*(事故データ!$V$4:$V$364=1))</f>
        <v>0</v>
      </c>
      <c r="L123" s="358">
        <f>SUMPRODUCT((事故データ!$AO$4:$AO$364=L$116)*(事故データ!$AQ$4:$AQ$364=$H123)*(事故データ!$V$4:$V$364=1))</f>
        <v>0</v>
      </c>
      <c r="M123" s="358">
        <f>SUMPRODUCT((事故データ!$AO$4:$AO$364=M$116)*(事故データ!$AQ$4:$AQ$364=$H123)*(事故データ!$V$4:$V$364=1))</f>
        <v>0</v>
      </c>
      <c r="N123" s="358">
        <f>SUMPRODUCT((事故データ!$AO$4:$AO$364=N$116)*(事故データ!$AQ$4:$AQ$364=$H123)*(事故データ!$V$4:$V$364=1))</f>
        <v>0</v>
      </c>
      <c r="O123" s="358">
        <f>SUMPRODUCT((事故データ!$AO$4:$AO$364=O$116)*(事故データ!$AQ$4:$AQ$364=$H123)*(事故データ!$V$4:$V$364=1))</f>
        <v>0</v>
      </c>
      <c r="P123" s="358">
        <f>SUMPRODUCT((事故データ!$AO$4:$AO$364=P$116)*(事故データ!$AQ$4:$AQ$364=$H123)*(事故データ!$V$4:$V$364=1))</f>
        <v>0</v>
      </c>
      <c r="Q123" s="358">
        <f>SUMPRODUCT((事故データ!$AO$4:$AO$364=Q$116)*(事故データ!$AQ$4:$AQ$364=$H123)*(事故データ!$V$4:$V$364=1))</f>
        <v>0</v>
      </c>
      <c r="R123" s="358">
        <f>SUMPRODUCT((事故データ!$AO$4:$AO$364=R$116)*(事故データ!$AQ$4:$AQ$364=$H123)*(事故データ!$V$4:$V$364=1))</f>
        <v>0</v>
      </c>
      <c r="S123" s="358">
        <f>SUMPRODUCT((事故データ!$AO$4:$AO$364=S$116)*(事故データ!$AQ$4:$AQ$364=$H123)*(事故データ!$V$4:$V$364=1))</f>
        <v>0</v>
      </c>
      <c r="T123" s="358">
        <f>SUMPRODUCT((事故データ!$AO$4:$AO$364=T$116)*(事故データ!$AQ$4:$AQ$364=$H123)*(事故データ!$V$4:$V$364=1))</f>
        <v>0</v>
      </c>
      <c r="U123" s="358">
        <f>SUMPRODUCT((事故データ!$AO$4:$AO$364=U$116)*(事故データ!$AQ$4:$AQ$364=$H123)*(事故データ!$V$4:$V$364=1))</f>
        <v>0</v>
      </c>
      <c r="V123" s="358">
        <f>SUMPRODUCT((事故データ!$AO$4:$AO$364=V$116)*(事故データ!$AQ$4:$AQ$364=$H123)*(事故データ!$V$4:$V$364=1))</f>
        <v>0</v>
      </c>
      <c r="W123" s="358">
        <f>SUMPRODUCT((事故データ!$AO$4:$AO$364=W$116)*(事故データ!$AQ$4:$AQ$364=$H123)*(事故データ!$V$4:$V$364=1))</f>
        <v>0</v>
      </c>
      <c r="X123" s="358">
        <f>SUMPRODUCT((事故データ!$AO$4:$AO$364=X$116)*(事故データ!$AQ$4:$AQ$364=$H123)*(事故データ!$V$4:$V$364=1))</f>
        <v>0</v>
      </c>
      <c r="Y123" s="358">
        <f>SUMPRODUCT((事故データ!$AO$4:$AO$364=Y$116)*(事故データ!$AQ$4:$AQ$364=$H123)*(事故データ!$V$4:$V$364=1))</f>
        <v>0</v>
      </c>
      <c r="Z123" s="358">
        <f>SUMPRODUCT((事故データ!$AO$4:$AO$364=Z$116)*(事故データ!$AQ$4:$AQ$364=$H123)*(事故データ!$V$4:$V$364=1))</f>
        <v>0</v>
      </c>
      <c r="AA123" s="358">
        <f>SUMPRODUCT((事故データ!$AO$4:$AO$364=AA$116)*(事故データ!$AQ$4:$AQ$364=$H123)*(事故データ!$V$4:$V$364=1))</f>
        <v>0</v>
      </c>
      <c r="AB123" s="358">
        <f>SUMPRODUCT((事故データ!$AO$4:$AO$364=AB$116)*(事故データ!$AQ$4:$AQ$364=$H123)*(事故データ!$V$4:$V$364=1))</f>
        <v>0</v>
      </c>
      <c r="AC123" s="358">
        <f>SUMPRODUCT((事故データ!$AO$4:$AO$364=AC$116)*(事故データ!$AQ$4:$AQ$364=$H123)*(事故データ!$V$4:$V$364=1))</f>
        <v>0</v>
      </c>
      <c r="AD123" s="358">
        <f>SUMPRODUCT((事故データ!$AO$4:$AO$364=AD$116)*(事故データ!$AQ$4:$AQ$364=$H123)*(事故データ!$V$4:$V$364=1))</f>
        <v>0</v>
      </c>
      <c r="AE123" s="358">
        <f>SUMPRODUCT((事故データ!$AO$4:$AO$364=AE$116)*(事故データ!$AQ$4:$AQ$364=$H123)*(事故データ!$V$4:$V$364=1))</f>
        <v>0</v>
      </c>
      <c r="AF123" s="358">
        <f>SUMPRODUCT((事故データ!$AO$4:$AO$364=AF$116)*(事故データ!$AQ$4:$AQ$364=$H123)*(事故データ!$V$4:$V$364=1))</f>
        <v>0</v>
      </c>
      <c r="AG123" s="358">
        <f>SUMPRODUCT((事故データ!$AO$4:$AO$364=AG$116)*(事故データ!$AQ$4:$AQ$364=$H123)*(事故データ!$V$4:$V$364=1))</f>
        <v>0</v>
      </c>
      <c r="AH123" s="442">
        <f>SUMPRODUCT((事故データ!$AO$4:$AO$364=AH$116)*(事故データ!$AQ$4:$AQ$364=$H123)*(事故データ!$V$4:$V$364=1))</f>
        <v>0</v>
      </c>
    </row>
    <row r="124" spans="1:34">
      <c r="C124" s="352" t="str">
        <f t="shared" si="24"/>
        <v>施設・駐車場に入 左折</v>
      </c>
      <c r="D124" s="422">
        <f>COUNTIF(事故データ!$AQ$4:$AQ$364,C124)</f>
        <v>0</v>
      </c>
      <c r="E124" s="422">
        <f>SUMPRODUCT((事故データ!$AQ$4:$AQ$364=$C124)*(事故データ!$V$4:$V$364=1))</f>
        <v>0</v>
      </c>
      <c r="F124" s="496">
        <f>SUMPRODUCT((事故データ!$AQ$4:$AQ$364=$C124)*(事故データ!$V$4:$V$364=1)*(事故データ!$T$4:$T$364="人身"))</f>
        <v>0</v>
      </c>
      <c r="G124" s="306"/>
      <c r="H124" s="355" t="str">
        <f t="shared" si="21"/>
        <v>施設・駐車場に入 左折</v>
      </c>
      <c r="I124" s="356">
        <f t="shared" si="23"/>
        <v>0</v>
      </c>
      <c r="J124" s="357">
        <f>SUMPRODUCT((事故データ!$AO$4:$AO$364=J$116)*(事故データ!$AQ$4:$AQ$364=$H124)*(事故データ!$V$4:$V$364=1))</f>
        <v>0</v>
      </c>
      <c r="K124" s="358">
        <f>SUMPRODUCT((事故データ!$AO$4:$AO$364=K$116)*(事故データ!$AQ$4:$AQ$364=$H124)*(事故データ!$V$4:$V$364=1))</f>
        <v>0</v>
      </c>
      <c r="L124" s="358">
        <f>SUMPRODUCT((事故データ!$AO$4:$AO$364=L$116)*(事故データ!$AQ$4:$AQ$364=$H124)*(事故データ!$V$4:$V$364=1))</f>
        <v>0</v>
      </c>
      <c r="M124" s="358">
        <f>SUMPRODUCT((事故データ!$AO$4:$AO$364=M$116)*(事故データ!$AQ$4:$AQ$364=$H124)*(事故データ!$V$4:$V$364=1))</f>
        <v>0</v>
      </c>
      <c r="N124" s="358">
        <f>SUMPRODUCT((事故データ!$AO$4:$AO$364=N$116)*(事故データ!$AQ$4:$AQ$364=$H124)*(事故データ!$V$4:$V$364=1))</f>
        <v>0</v>
      </c>
      <c r="O124" s="358">
        <f>SUMPRODUCT((事故データ!$AO$4:$AO$364=O$116)*(事故データ!$AQ$4:$AQ$364=$H124)*(事故データ!$V$4:$V$364=1))</f>
        <v>0</v>
      </c>
      <c r="P124" s="358">
        <f>SUMPRODUCT((事故データ!$AO$4:$AO$364=P$116)*(事故データ!$AQ$4:$AQ$364=$H124)*(事故データ!$V$4:$V$364=1))</f>
        <v>0</v>
      </c>
      <c r="Q124" s="358">
        <f>SUMPRODUCT((事故データ!$AO$4:$AO$364=Q$116)*(事故データ!$AQ$4:$AQ$364=$H124)*(事故データ!$V$4:$V$364=1))</f>
        <v>0</v>
      </c>
      <c r="R124" s="358">
        <f>SUMPRODUCT((事故データ!$AO$4:$AO$364=R$116)*(事故データ!$AQ$4:$AQ$364=$H124)*(事故データ!$V$4:$V$364=1))</f>
        <v>0</v>
      </c>
      <c r="S124" s="358">
        <f>SUMPRODUCT((事故データ!$AO$4:$AO$364=S$116)*(事故データ!$AQ$4:$AQ$364=$H124)*(事故データ!$V$4:$V$364=1))</f>
        <v>0</v>
      </c>
      <c r="T124" s="358">
        <f>SUMPRODUCT((事故データ!$AO$4:$AO$364=T$116)*(事故データ!$AQ$4:$AQ$364=$H124)*(事故データ!$V$4:$V$364=1))</f>
        <v>0</v>
      </c>
      <c r="U124" s="358">
        <f>SUMPRODUCT((事故データ!$AO$4:$AO$364=U$116)*(事故データ!$AQ$4:$AQ$364=$H124)*(事故データ!$V$4:$V$364=1))</f>
        <v>0</v>
      </c>
      <c r="V124" s="358">
        <f>SUMPRODUCT((事故データ!$AO$4:$AO$364=V$116)*(事故データ!$AQ$4:$AQ$364=$H124)*(事故データ!$V$4:$V$364=1))</f>
        <v>0</v>
      </c>
      <c r="W124" s="358">
        <f>SUMPRODUCT((事故データ!$AO$4:$AO$364=W$116)*(事故データ!$AQ$4:$AQ$364=$H124)*(事故データ!$V$4:$V$364=1))</f>
        <v>0</v>
      </c>
      <c r="X124" s="358">
        <f>SUMPRODUCT((事故データ!$AO$4:$AO$364=X$116)*(事故データ!$AQ$4:$AQ$364=$H124)*(事故データ!$V$4:$V$364=1))</f>
        <v>0</v>
      </c>
      <c r="Y124" s="358">
        <f>SUMPRODUCT((事故データ!$AO$4:$AO$364=Y$116)*(事故データ!$AQ$4:$AQ$364=$H124)*(事故データ!$V$4:$V$364=1))</f>
        <v>0</v>
      </c>
      <c r="Z124" s="358">
        <f>SUMPRODUCT((事故データ!$AO$4:$AO$364=Z$116)*(事故データ!$AQ$4:$AQ$364=$H124)*(事故データ!$V$4:$V$364=1))</f>
        <v>0</v>
      </c>
      <c r="AA124" s="358">
        <f>SUMPRODUCT((事故データ!$AO$4:$AO$364=AA$116)*(事故データ!$AQ$4:$AQ$364=$H124)*(事故データ!$V$4:$V$364=1))</f>
        <v>0</v>
      </c>
      <c r="AB124" s="358">
        <f>SUMPRODUCT((事故データ!$AO$4:$AO$364=AB$116)*(事故データ!$AQ$4:$AQ$364=$H124)*(事故データ!$V$4:$V$364=1))</f>
        <v>0</v>
      </c>
      <c r="AC124" s="358">
        <f>SUMPRODUCT((事故データ!$AO$4:$AO$364=AC$116)*(事故データ!$AQ$4:$AQ$364=$H124)*(事故データ!$V$4:$V$364=1))</f>
        <v>0</v>
      </c>
      <c r="AD124" s="358">
        <f>SUMPRODUCT((事故データ!$AO$4:$AO$364=AD$116)*(事故データ!$AQ$4:$AQ$364=$H124)*(事故データ!$V$4:$V$364=1))</f>
        <v>0</v>
      </c>
      <c r="AE124" s="358">
        <f>SUMPRODUCT((事故データ!$AO$4:$AO$364=AE$116)*(事故データ!$AQ$4:$AQ$364=$H124)*(事故データ!$V$4:$V$364=1))</f>
        <v>0</v>
      </c>
      <c r="AF124" s="358">
        <f>SUMPRODUCT((事故データ!$AO$4:$AO$364=AF$116)*(事故データ!$AQ$4:$AQ$364=$H124)*(事故データ!$V$4:$V$364=1))</f>
        <v>0</v>
      </c>
      <c r="AG124" s="358">
        <f>SUMPRODUCT((事故データ!$AO$4:$AO$364=AG$116)*(事故データ!$AQ$4:$AQ$364=$H124)*(事故データ!$V$4:$V$364=1))</f>
        <v>0</v>
      </c>
      <c r="AH124" s="442">
        <f>SUMPRODUCT((事故データ!$AO$4:$AO$364=AH$116)*(事故データ!$AQ$4:$AQ$364=$H124)*(事故データ!$V$4:$V$364=1))</f>
        <v>0</v>
      </c>
    </row>
    <row r="125" spans="1:34">
      <c r="C125" s="352" t="str">
        <f t="shared" si="24"/>
        <v>施設・駐車場からバック出</v>
      </c>
      <c r="D125" s="422">
        <f>COUNTIF(事故データ!$AQ$4:$AQ$364,C125)</f>
        <v>0</v>
      </c>
      <c r="E125" s="422">
        <f>SUMPRODUCT((事故データ!$AQ$4:$AQ$364=$C125)*(事故データ!$V$4:$V$364=1))</f>
        <v>0</v>
      </c>
      <c r="F125" s="496">
        <f>SUMPRODUCT((事故データ!$AQ$4:$AQ$364=$C125)*(事故データ!$V$4:$V$364=1)*(事故データ!$T$4:$T$364="人身"))</f>
        <v>0</v>
      </c>
      <c r="G125" s="306"/>
      <c r="H125" s="355" t="str">
        <f t="shared" si="21"/>
        <v>施設・駐車場からバック出</v>
      </c>
      <c r="I125" s="356">
        <f t="shared" si="23"/>
        <v>0</v>
      </c>
      <c r="J125" s="357">
        <f>SUMPRODUCT((事故データ!$AO$4:$AO$364=J$116)*(事故データ!$AQ$4:$AQ$364=$H125)*(事故データ!$V$4:$V$364=1))</f>
        <v>0</v>
      </c>
      <c r="K125" s="358">
        <f>SUMPRODUCT((事故データ!$AO$4:$AO$364=K$116)*(事故データ!$AQ$4:$AQ$364=$H125)*(事故データ!$V$4:$V$364=1))</f>
        <v>0</v>
      </c>
      <c r="L125" s="358">
        <f>SUMPRODUCT((事故データ!$AO$4:$AO$364=L$116)*(事故データ!$AQ$4:$AQ$364=$H125)*(事故データ!$V$4:$V$364=1))</f>
        <v>0</v>
      </c>
      <c r="M125" s="358">
        <f>SUMPRODUCT((事故データ!$AO$4:$AO$364=M$116)*(事故データ!$AQ$4:$AQ$364=$H125)*(事故データ!$V$4:$V$364=1))</f>
        <v>0</v>
      </c>
      <c r="N125" s="358">
        <f>SUMPRODUCT((事故データ!$AO$4:$AO$364=N$116)*(事故データ!$AQ$4:$AQ$364=$H125)*(事故データ!$V$4:$V$364=1))</f>
        <v>0</v>
      </c>
      <c r="O125" s="358">
        <f>SUMPRODUCT((事故データ!$AO$4:$AO$364=O$116)*(事故データ!$AQ$4:$AQ$364=$H125)*(事故データ!$V$4:$V$364=1))</f>
        <v>0</v>
      </c>
      <c r="P125" s="358">
        <f>SUMPRODUCT((事故データ!$AO$4:$AO$364=P$116)*(事故データ!$AQ$4:$AQ$364=$H125)*(事故データ!$V$4:$V$364=1))</f>
        <v>0</v>
      </c>
      <c r="Q125" s="358">
        <f>SUMPRODUCT((事故データ!$AO$4:$AO$364=Q$116)*(事故データ!$AQ$4:$AQ$364=$H125)*(事故データ!$V$4:$V$364=1))</f>
        <v>0</v>
      </c>
      <c r="R125" s="358">
        <f>SUMPRODUCT((事故データ!$AO$4:$AO$364=R$116)*(事故データ!$AQ$4:$AQ$364=$H125)*(事故データ!$V$4:$V$364=1))</f>
        <v>0</v>
      </c>
      <c r="S125" s="358">
        <f>SUMPRODUCT((事故データ!$AO$4:$AO$364=S$116)*(事故データ!$AQ$4:$AQ$364=$H125)*(事故データ!$V$4:$V$364=1))</f>
        <v>0</v>
      </c>
      <c r="T125" s="358">
        <f>SUMPRODUCT((事故データ!$AO$4:$AO$364=T$116)*(事故データ!$AQ$4:$AQ$364=$H125)*(事故データ!$V$4:$V$364=1))</f>
        <v>0</v>
      </c>
      <c r="U125" s="358">
        <f>SUMPRODUCT((事故データ!$AO$4:$AO$364=U$116)*(事故データ!$AQ$4:$AQ$364=$H125)*(事故データ!$V$4:$V$364=1))</f>
        <v>0</v>
      </c>
      <c r="V125" s="358">
        <f>SUMPRODUCT((事故データ!$AO$4:$AO$364=V$116)*(事故データ!$AQ$4:$AQ$364=$H125)*(事故データ!$V$4:$V$364=1))</f>
        <v>0</v>
      </c>
      <c r="W125" s="358">
        <f>SUMPRODUCT((事故データ!$AO$4:$AO$364=W$116)*(事故データ!$AQ$4:$AQ$364=$H125)*(事故データ!$V$4:$V$364=1))</f>
        <v>0</v>
      </c>
      <c r="X125" s="358">
        <f>SUMPRODUCT((事故データ!$AO$4:$AO$364=X$116)*(事故データ!$AQ$4:$AQ$364=$H125)*(事故データ!$V$4:$V$364=1))</f>
        <v>0</v>
      </c>
      <c r="Y125" s="358">
        <f>SUMPRODUCT((事故データ!$AO$4:$AO$364=Y$116)*(事故データ!$AQ$4:$AQ$364=$H125)*(事故データ!$V$4:$V$364=1))</f>
        <v>0</v>
      </c>
      <c r="Z125" s="358">
        <f>SUMPRODUCT((事故データ!$AO$4:$AO$364=Z$116)*(事故データ!$AQ$4:$AQ$364=$H125)*(事故データ!$V$4:$V$364=1))</f>
        <v>0</v>
      </c>
      <c r="AA125" s="358">
        <f>SUMPRODUCT((事故データ!$AO$4:$AO$364=AA$116)*(事故データ!$AQ$4:$AQ$364=$H125)*(事故データ!$V$4:$V$364=1))</f>
        <v>0</v>
      </c>
      <c r="AB125" s="358">
        <f>SUMPRODUCT((事故データ!$AO$4:$AO$364=AB$116)*(事故データ!$AQ$4:$AQ$364=$H125)*(事故データ!$V$4:$V$364=1))</f>
        <v>0</v>
      </c>
      <c r="AC125" s="358">
        <f>SUMPRODUCT((事故データ!$AO$4:$AO$364=AC$116)*(事故データ!$AQ$4:$AQ$364=$H125)*(事故データ!$V$4:$V$364=1))</f>
        <v>0</v>
      </c>
      <c r="AD125" s="358">
        <f>SUMPRODUCT((事故データ!$AO$4:$AO$364=AD$116)*(事故データ!$AQ$4:$AQ$364=$H125)*(事故データ!$V$4:$V$364=1))</f>
        <v>0</v>
      </c>
      <c r="AE125" s="358">
        <f>SUMPRODUCT((事故データ!$AO$4:$AO$364=AE$116)*(事故データ!$AQ$4:$AQ$364=$H125)*(事故データ!$V$4:$V$364=1))</f>
        <v>0</v>
      </c>
      <c r="AF125" s="358">
        <f>SUMPRODUCT((事故データ!$AO$4:$AO$364=AF$116)*(事故データ!$AQ$4:$AQ$364=$H125)*(事故データ!$V$4:$V$364=1))</f>
        <v>0</v>
      </c>
      <c r="AG125" s="358">
        <f>SUMPRODUCT((事故データ!$AO$4:$AO$364=AG$116)*(事故データ!$AQ$4:$AQ$364=$H125)*(事故データ!$V$4:$V$364=1))</f>
        <v>0</v>
      </c>
      <c r="AH125" s="442">
        <f>SUMPRODUCT((事故データ!$AO$4:$AO$364=AH$116)*(事故データ!$AQ$4:$AQ$364=$H125)*(事故データ!$V$4:$V$364=1))</f>
        <v>0</v>
      </c>
    </row>
    <row r="126" spans="1:34">
      <c r="C126" s="352" t="str">
        <f t="shared" si="24"/>
        <v>施設・駐車場から出 右折</v>
      </c>
      <c r="D126" s="422">
        <f>COUNTIF(事故データ!$AQ$4:$AQ$364,C126)</f>
        <v>1</v>
      </c>
      <c r="E126" s="422">
        <f>SUMPRODUCT((事故データ!$AQ$4:$AQ$364=$C126)*(事故データ!$V$4:$V$364=1))</f>
        <v>1</v>
      </c>
      <c r="F126" s="496">
        <f>SUMPRODUCT((事故データ!$AQ$4:$AQ$364=$C126)*(事故データ!$V$4:$V$364=1)*(事故データ!$T$4:$T$364="人身"))</f>
        <v>0</v>
      </c>
      <c r="G126" s="306"/>
      <c r="H126" s="355" t="str">
        <f t="shared" si="21"/>
        <v>施設・駐車場から出 右折</v>
      </c>
      <c r="I126" s="356">
        <f t="shared" si="23"/>
        <v>1</v>
      </c>
      <c r="J126" s="357">
        <f>SUMPRODUCT((事故データ!$AO$4:$AO$364=J$116)*(事故データ!$AQ$4:$AQ$364=$H126)*(事故データ!$V$4:$V$364=1))</f>
        <v>0</v>
      </c>
      <c r="K126" s="358">
        <f>SUMPRODUCT((事故データ!$AO$4:$AO$364=K$116)*(事故データ!$AQ$4:$AQ$364=$H126)*(事故データ!$V$4:$V$364=1))</f>
        <v>0</v>
      </c>
      <c r="L126" s="358">
        <f>SUMPRODUCT((事故データ!$AO$4:$AO$364=L$116)*(事故データ!$AQ$4:$AQ$364=$H126)*(事故データ!$V$4:$V$364=1))</f>
        <v>0</v>
      </c>
      <c r="M126" s="358">
        <f>SUMPRODUCT((事故データ!$AO$4:$AO$364=M$116)*(事故データ!$AQ$4:$AQ$364=$H126)*(事故データ!$V$4:$V$364=1))</f>
        <v>0</v>
      </c>
      <c r="N126" s="358">
        <f>SUMPRODUCT((事故データ!$AO$4:$AO$364=N$116)*(事故データ!$AQ$4:$AQ$364=$H126)*(事故データ!$V$4:$V$364=1))</f>
        <v>0</v>
      </c>
      <c r="O126" s="358">
        <f>SUMPRODUCT((事故データ!$AO$4:$AO$364=O$116)*(事故データ!$AQ$4:$AQ$364=$H126)*(事故データ!$V$4:$V$364=1))</f>
        <v>0</v>
      </c>
      <c r="P126" s="358">
        <f>SUMPRODUCT((事故データ!$AO$4:$AO$364=P$116)*(事故データ!$AQ$4:$AQ$364=$H126)*(事故データ!$V$4:$V$364=1))</f>
        <v>0</v>
      </c>
      <c r="Q126" s="358">
        <f>SUMPRODUCT((事故データ!$AO$4:$AO$364=Q$116)*(事故データ!$AQ$4:$AQ$364=$H126)*(事故データ!$V$4:$V$364=1))</f>
        <v>0</v>
      </c>
      <c r="R126" s="358">
        <f>SUMPRODUCT((事故データ!$AO$4:$AO$364=R$116)*(事故データ!$AQ$4:$AQ$364=$H126)*(事故データ!$V$4:$V$364=1))</f>
        <v>0</v>
      </c>
      <c r="S126" s="358">
        <f>SUMPRODUCT((事故データ!$AO$4:$AO$364=S$116)*(事故データ!$AQ$4:$AQ$364=$H126)*(事故データ!$V$4:$V$364=1))</f>
        <v>0</v>
      </c>
      <c r="T126" s="358">
        <f>SUMPRODUCT((事故データ!$AO$4:$AO$364=T$116)*(事故データ!$AQ$4:$AQ$364=$H126)*(事故データ!$V$4:$V$364=1))</f>
        <v>0</v>
      </c>
      <c r="U126" s="358">
        <f>SUMPRODUCT((事故データ!$AO$4:$AO$364=U$116)*(事故データ!$AQ$4:$AQ$364=$H126)*(事故データ!$V$4:$V$364=1))</f>
        <v>0</v>
      </c>
      <c r="V126" s="358">
        <f>SUMPRODUCT((事故データ!$AO$4:$AO$364=V$116)*(事故データ!$AQ$4:$AQ$364=$H126)*(事故データ!$V$4:$V$364=1))</f>
        <v>1</v>
      </c>
      <c r="W126" s="358">
        <f>SUMPRODUCT((事故データ!$AO$4:$AO$364=W$116)*(事故データ!$AQ$4:$AQ$364=$H126)*(事故データ!$V$4:$V$364=1))</f>
        <v>0</v>
      </c>
      <c r="X126" s="358">
        <f>SUMPRODUCT((事故データ!$AO$4:$AO$364=X$116)*(事故データ!$AQ$4:$AQ$364=$H126)*(事故データ!$V$4:$V$364=1))</f>
        <v>0</v>
      </c>
      <c r="Y126" s="358">
        <f>SUMPRODUCT((事故データ!$AO$4:$AO$364=Y$116)*(事故データ!$AQ$4:$AQ$364=$H126)*(事故データ!$V$4:$V$364=1))</f>
        <v>0</v>
      </c>
      <c r="Z126" s="358">
        <f>SUMPRODUCT((事故データ!$AO$4:$AO$364=Z$116)*(事故データ!$AQ$4:$AQ$364=$H126)*(事故データ!$V$4:$V$364=1))</f>
        <v>0</v>
      </c>
      <c r="AA126" s="358">
        <f>SUMPRODUCT((事故データ!$AO$4:$AO$364=AA$116)*(事故データ!$AQ$4:$AQ$364=$H126)*(事故データ!$V$4:$V$364=1))</f>
        <v>0</v>
      </c>
      <c r="AB126" s="358">
        <f>SUMPRODUCT((事故データ!$AO$4:$AO$364=AB$116)*(事故データ!$AQ$4:$AQ$364=$H126)*(事故データ!$V$4:$V$364=1))</f>
        <v>0</v>
      </c>
      <c r="AC126" s="358">
        <f>SUMPRODUCT((事故データ!$AO$4:$AO$364=AC$116)*(事故データ!$AQ$4:$AQ$364=$H126)*(事故データ!$V$4:$V$364=1))</f>
        <v>0</v>
      </c>
      <c r="AD126" s="358">
        <f>SUMPRODUCT((事故データ!$AO$4:$AO$364=AD$116)*(事故データ!$AQ$4:$AQ$364=$H126)*(事故データ!$V$4:$V$364=1))</f>
        <v>0</v>
      </c>
      <c r="AE126" s="358">
        <f>SUMPRODUCT((事故データ!$AO$4:$AO$364=AE$116)*(事故データ!$AQ$4:$AQ$364=$H126)*(事故データ!$V$4:$V$364=1))</f>
        <v>0</v>
      </c>
      <c r="AF126" s="358">
        <f>SUMPRODUCT((事故データ!$AO$4:$AO$364=AF$116)*(事故データ!$AQ$4:$AQ$364=$H126)*(事故データ!$V$4:$V$364=1))</f>
        <v>0</v>
      </c>
      <c r="AG126" s="358">
        <f>SUMPRODUCT((事故データ!$AO$4:$AO$364=AG$116)*(事故データ!$AQ$4:$AQ$364=$H126)*(事故データ!$V$4:$V$364=1))</f>
        <v>0</v>
      </c>
      <c r="AH126" s="442">
        <f>SUMPRODUCT((事故データ!$AO$4:$AO$364=AH$116)*(事故データ!$AQ$4:$AQ$364=$H126)*(事故データ!$V$4:$V$364=1))</f>
        <v>0</v>
      </c>
    </row>
    <row r="127" spans="1:34">
      <c r="C127" s="352" t="str">
        <f t="shared" si="24"/>
        <v>施設・駐車場から出 左折</v>
      </c>
      <c r="D127" s="422">
        <f>COUNTIF(事故データ!$AQ$4:$AQ$364,C127)</f>
        <v>0</v>
      </c>
      <c r="E127" s="422">
        <f>SUMPRODUCT((事故データ!$AQ$4:$AQ$364=$C127)*(事故データ!$V$4:$V$364=1))</f>
        <v>0</v>
      </c>
      <c r="F127" s="496">
        <f>SUMPRODUCT((事故データ!$AQ$4:$AQ$364=$C127)*(事故データ!$V$4:$V$364=1)*(事故データ!$T$4:$T$364="人身"))</f>
        <v>0</v>
      </c>
      <c r="G127" s="306"/>
      <c r="H127" s="355" t="str">
        <f t="shared" si="21"/>
        <v>施設・駐車場から出 左折</v>
      </c>
      <c r="I127" s="356">
        <f t="shared" si="23"/>
        <v>0</v>
      </c>
      <c r="J127" s="357">
        <f>SUMPRODUCT((事故データ!$AO$4:$AO$364=J$116)*(事故データ!$AQ$4:$AQ$364=$H127)*(事故データ!$V$4:$V$364=1))</f>
        <v>0</v>
      </c>
      <c r="K127" s="358">
        <f>SUMPRODUCT((事故データ!$AO$4:$AO$364=K$116)*(事故データ!$AQ$4:$AQ$364=$H127)*(事故データ!$V$4:$V$364=1))</f>
        <v>0</v>
      </c>
      <c r="L127" s="358">
        <f>SUMPRODUCT((事故データ!$AO$4:$AO$364=L$116)*(事故データ!$AQ$4:$AQ$364=$H127)*(事故データ!$V$4:$V$364=1))</f>
        <v>0</v>
      </c>
      <c r="M127" s="358">
        <f>SUMPRODUCT((事故データ!$AO$4:$AO$364=M$116)*(事故データ!$AQ$4:$AQ$364=$H127)*(事故データ!$V$4:$V$364=1))</f>
        <v>0</v>
      </c>
      <c r="N127" s="358">
        <f>SUMPRODUCT((事故データ!$AO$4:$AO$364=N$116)*(事故データ!$AQ$4:$AQ$364=$H127)*(事故データ!$V$4:$V$364=1))</f>
        <v>0</v>
      </c>
      <c r="O127" s="358">
        <f>SUMPRODUCT((事故データ!$AO$4:$AO$364=O$116)*(事故データ!$AQ$4:$AQ$364=$H127)*(事故データ!$V$4:$V$364=1))</f>
        <v>0</v>
      </c>
      <c r="P127" s="358">
        <f>SUMPRODUCT((事故データ!$AO$4:$AO$364=P$116)*(事故データ!$AQ$4:$AQ$364=$H127)*(事故データ!$V$4:$V$364=1))</f>
        <v>0</v>
      </c>
      <c r="Q127" s="358">
        <f>SUMPRODUCT((事故データ!$AO$4:$AO$364=Q$116)*(事故データ!$AQ$4:$AQ$364=$H127)*(事故データ!$V$4:$V$364=1))</f>
        <v>0</v>
      </c>
      <c r="R127" s="358">
        <f>SUMPRODUCT((事故データ!$AO$4:$AO$364=R$116)*(事故データ!$AQ$4:$AQ$364=$H127)*(事故データ!$V$4:$V$364=1))</f>
        <v>0</v>
      </c>
      <c r="S127" s="358">
        <f>SUMPRODUCT((事故データ!$AO$4:$AO$364=S$116)*(事故データ!$AQ$4:$AQ$364=$H127)*(事故データ!$V$4:$V$364=1))</f>
        <v>0</v>
      </c>
      <c r="T127" s="358">
        <f>SUMPRODUCT((事故データ!$AO$4:$AO$364=T$116)*(事故データ!$AQ$4:$AQ$364=$H127)*(事故データ!$V$4:$V$364=1))</f>
        <v>0</v>
      </c>
      <c r="U127" s="358">
        <f>SUMPRODUCT((事故データ!$AO$4:$AO$364=U$116)*(事故データ!$AQ$4:$AQ$364=$H127)*(事故データ!$V$4:$V$364=1))</f>
        <v>0</v>
      </c>
      <c r="V127" s="358">
        <f>SUMPRODUCT((事故データ!$AO$4:$AO$364=V$116)*(事故データ!$AQ$4:$AQ$364=$H127)*(事故データ!$V$4:$V$364=1))</f>
        <v>0</v>
      </c>
      <c r="W127" s="358">
        <f>SUMPRODUCT((事故データ!$AO$4:$AO$364=W$116)*(事故データ!$AQ$4:$AQ$364=$H127)*(事故データ!$V$4:$V$364=1))</f>
        <v>0</v>
      </c>
      <c r="X127" s="358">
        <f>SUMPRODUCT((事故データ!$AO$4:$AO$364=X$116)*(事故データ!$AQ$4:$AQ$364=$H127)*(事故データ!$V$4:$V$364=1))</f>
        <v>0</v>
      </c>
      <c r="Y127" s="358">
        <f>SUMPRODUCT((事故データ!$AO$4:$AO$364=Y$116)*(事故データ!$AQ$4:$AQ$364=$H127)*(事故データ!$V$4:$V$364=1))</f>
        <v>0</v>
      </c>
      <c r="Z127" s="358">
        <f>SUMPRODUCT((事故データ!$AO$4:$AO$364=Z$116)*(事故データ!$AQ$4:$AQ$364=$H127)*(事故データ!$V$4:$V$364=1))</f>
        <v>0</v>
      </c>
      <c r="AA127" s="358">
        <f>SUMPRODUCT((事故データ!$AO$4:$AO$364=AA$116)*(事故データ!$AQ$4:$AQ$364=$H127)*(事故データ!$V$4:$V$364=1))</f>
        <v>0</v>
      </c>
      <c r="AB127" s="358">
        <f>SUMPRODUCT((事故データ!$AO$4:$AO$364=AB$116)*(事故データ!$AQ$4:$AQ$364=$H127)*(事故データ!$V$4:$V$364=1))</f>
        <v>0</v>
      </c>
      <c r="AC127" s="358">
        <f>SUMPRODUCT((事故データ!$AO$4:$AO$364=AC$116)*(事故データ!$AQ$4:$AQ$364=$H127)*(事故データ!$V$4:$V$364=1))</f>
        <v>0</v>
      </c>
      <c r="AD127" s="358">
        <f>SUMPRODUCT((事故データ!$AO$4:$AO$364=AD$116)*(事故データ!$AQ$4:$AQ$364=$H127)*(事故データ!$V$4:$V$364=1))</f>
        <v>0</v>
      </c>
      <c r="AE127" s="358">
        <f>SUMPRODUCT((事故データ!$AO$4:$AO$364=AE$116)*(事故データ!$AQ$4:$AQ$364=$H127)*(事故データ!$V$4:$V$364=1))</f>
        <v>0</v>
      </c>
      <c r="AF127" s="358">
        <f>SUMPRODUCT((事故データ!$AO$4:$AO$364=AF$116)*(事故データ!$AQ$4:$AQ$364=$H127)*(事故データ!$V$4:$V$364=1))</f>
        <v>0</v>
      </c>
      <c r="AG127" s="358">
        <f>SUMPRODUCT((事故データ!$AO$4:$AO$364=AG$116)*(事故データ!$AQ$4:$AQ$364=$H127)*(事故データ!$V$4:$V$364=1))</f>
        <v>0</v>
      </c>
      <c r="AH127" s="442">
        <f>SUMPRODUCT((事故データ!$AO$4:$AO$364=AH$116)*(事故データ!$AQ$4:$AQ$364=$H127)*(事故データ!$V$4:$V$364=1))</f>
        <v>0</v>
      </c>
    </row>
    <row r="128" spans="1:34">
      <c r="C128" s="352" t="str">
        <f t="shared" si="24"/>
        <v>道路に進入</v>
      </c>
      <c r="D128" s="422">
        <f>COUNTIF(事故データ!$AQ$4:$AQ$364,C128)</f>
        <v>0</v>
      </c>
      <c r="E128" s="422">
        <f>SUMPRODUCT((事故データ!$AQ$4:$AQ$364=$C128)*(事故データ!$V$4:$V$364=1))</f>
        <v>0</v>
      </c>
      <c r="F128" s="496">
        <f>SUMPRODUCT((事故データ!$AQ$4:$AQ$364=$C128)*(事故データ!$V$4:$V$364=1)*(事故データ!$T$4:$T$364="人身"))</f>
        <v>0</v>
      </c>
      <c r="G128" s="306"/>
      <c r="H128" s="355" t="str">
        <f t="shared" si="21"/>
        <v>道路に進入</v>
      </c>
      <c r="I128" s="356">
        <f t="shared" si="23"/>
        <v>0</v>
      </c>
      <c r="J128" s="357">
        <f>SUMPRODUCT((事故データ!$AO$4:$AO$364=J$116)*(事故データ!$AQ$4:$AQ$364=$H128)*(事故データ!$V$4:$V$364=1))</f>
        <v>0</v>
      </c>
      <c r="K128" s="358">
        <f>SUMPRODUCT((事故データ!$AO$4:$AO$364=K$116)*(事故データ!$AQ$4:$AQ$364=$H128)*(事故データ!$V$4:$V$364=1))</f>
        <v>0</v>
      </c>
      <c r="L128" s="358">
        <f>SUMPRODUCT((事故データ!$AO$4:$AO$364=L$116)*(事故データ!$AQ$4:$AQ$364=$H128)*(事故データ!$V$4:$V$364=1))</f>
        <v>0</v>
      </c>
      <c r="M128" s="358">
        <f>SUMPRODUCT((事故データ!$AO$4:$AO$364=M$116)*(事故データ!$AQ$4:$AQ$364=$H128)*(事故データ!$V$4:$V$364=1))</f>
        <v>0</v>
      </c>
      <c r="N128" s="358">
        <f>SUMPRODUCT((事故データ!$AO$4:$AO$364=N$116)*(事故データ!$AQ$4:$AQ$364=$H128)*(事故データ!$V$4:$V$364=1))</f>
        <v>0</v>
      </c>
      <c r="O128" s="358">
        <f>SUMPRODUCT((事故データ!$AO$4:$AO$364=O$116)*(事故データ!$AQ$4:$AQ$364=$H128)*(事故データ!$V$4:$V$364=1))</f>
        <v>0</v>
      </c>
      <c r="P128" s="358">
        <f>SUMPRODUCT((事故データ!$AO$4:$AO$364=P$116)*(事故データ!$AQ$4:$AQ$364=$H128)*(事故データ!$V$4:$V$364=1))</f>
        <v>0</v>
      </c>
      <c r="Q128" s="358">
        <f>SUMPRODUCT((事故データ!$AO$4:$AO$364=Q$116)*(事故データ!$AQ$4:$AQ$364=$H128)*(事故データ!$V$4:$V$364=1))</f>
        <v>0</v>
      </c>
      <c r="R128" s="358">
        <f>SUMPRODUCT((事故データ!$AO$4:$AO$364=R$116)*(事故データ!$AQ$4:$AQ$364=$H128)*(事故データ!$V$4:$V$364=1))</f>
        <v>0</v>
      </c>
      <c r="S128" s="358">
        <f>SUMPRODUCT((事故データ!$AO$4:$AO$364=S$116)*(事故データ!$AQ$4:$AQ$364=$H128)*(事故データ!$V$4:$V$364=1))</f>
        <v>0</v>
      </c>
      <c r="T128" s="358">
        <f>SUMPRODUCT((事故データ!$AO$4:$AO$364=T$116)*(事故データ!$AQ$4:$AQ$364=$H128)*(事故データ!$V$4:$V$364=1))</f>
        <v>0</v>
      </c>
      <c r="U128" s="358">
        <f>SUMPRODUCT((事故データ!$AO$4:$AO$364=U$116)*(事故データ!$AQ$4:$AQ$364=$H128)*(事故データ!$V$4:$V$364=1))</f>
        <v>0</v>
      </c>
      <c r="V128" s="358">
        <f>SUMPRODUCT((事故データ!$AO$4:$AO$364=V$116)*(事故データ!$AQ$4:$AQ$364=$H128)*(事故データ!$V$4:$V$364=1))</f>
        <v>0</v>
      </c>
      <c r="W128" s="358">
        <f>SUMPRODUCT((事故データ!$AO$4:$AO$364=W$116)*(事故データ!$AQ$4:$AQ$364=$H128)*(事故データ!$V$4:$V$364=1))</f>
        <v>0</v>
      </c>
      <c r="X128" s="358">
        <f>SUMPRODUCT((事故データ!$AO$4:$AO$364=X$116)*(事故データ!$AQ$4:$AQ$364=$H128)*(事故データ!$V$4:$V$364=1))</f>
        <v>0</v>
      </c>
      <c r="Y128" s="358">
        <f>SUMPRODUCT((事故データ!$AO$4:$AO$364=Y$116)*(事故データ!$AQ$4:$AQ$364=$H128)*(事故データ!$V$4:$V$364=1))</f>
        <v>0</v>
      </c>
      <c r="Z128" s="358">
        <f>SUMPRODUCT((事故データ!$AO$4:$AO$364=Z$116)*(事故データ!$AQ$4:$AQ$364=$H128)*(事故データ!$V$4:$V$364=1))</f>
        <v>0</v>
      </c>
      <c r="AA128" s="358">
        <f>SUMPRODUCT((事故データ!$AO$4:$AO$364=AA$116)*(事故データ!$AQ$4:$AQ$364=$H128)*(事故データ!$V$4:$V$364=1))</f>
        <v>0</v>
      </c>
      <c r="AB128" s="358">
        <f>SUMPRODUCT((事故データ!$AO$4:$AO$364=AB$116)*(事故データ!$AQ$4:$AQ$364=$H128)*(事故データ!$V$4:$V$364=1))</f>
        <v>0</v>
      </c>
      <c r="AC128" s="358">
        <f>SUMPRODUCT((事故データ!$AO$4:$AO$364=AC$116)*(事故データ!$AQ$4:$AQ$364=$H128)*(事故データ!$V$4:$V$364=1))</f>
        <v>0</v>
      </c>
      <c r="AD128" s="358">
        <f>SUMPRODUCT((事故データ!$AO$4:$AO$364=AD$116)*(事故データ!$AQ$4:$AQ$364=$H128)*(事故データ!$V$4:$V$364=1))</f>
        <v>0</v>
      </c>
      <c r="AE128" s="358">
        <f>SUMPRODUCT((事故データ!$AO$4:$AO$364=AE$116)*(事故データ!$AQ$4:$AQ$364=$H128)*(事故データ!$V$4:$V$364=1))</f>
        <v>0</v>
      </c>
      <c r="AF128" s="358">
        <f>SUMPRODUCT((事故データ!$AO$4:$AO$364=AF$116)*(事故データ!$AQ$4:$AQ$364=$H128)*(事故データ!$V$4:$V$364=1))</f>
        <v>0</v>
      </c>
      <c r="AG128" s="358">
        <f>SUMPRODUCT((事故データ!$AO$4:$AO$364=AG$116)*(事故データ!$AQ$4:$AQ$364=$H128)*(事故データ!$V$4:$V$364=1))</f>
        <v>0</v>
      </c>
      <c r="AH128" s="442">
        <f>SUMPRODUCT((事故データ!$AO$4:$AO$364=AH$116)*(事故データ!$AQ$4:$AQ$364=$H128)*(事故データ!$V$4:$V$364=1))</f>
        <v>0</v>
      </c>
    </row>
    <row r="129" spans="3:34">
      <c r="C129" s="352" t="str">
        <f t="shared" si="24"/>
        <v>道路から進入</v>
      </c>
      <c r="D129" s="422">
        <f>COUNTIF(事故データ!$AQ$4:$AQ$364,C129)</f>
        <v>0</v>
      </c>
      <c r="E129" s="422">
        <f>SUMPRODUCT((事故データ!$AQ$4:$AQ$364=$C129)*(事故データ!$V$4:$V$364=1))</f>
        <v>0</v>
      </c>
      <c r="F129" s="496">
        <f>SUMPRODUCT((事故データ!$AQ$4:$AQ$364=$C129)*(事故データ!$V$4:$V$364=1)*(事故データ!$T$4:$T$364="人身"))</f>
        <v>0</v>
      </c>
      <c r="G129" s="306"/>
      <c r="H129" s="355" t="str">
        <f t="shared" si="21"/>
        <v>道路から進入</v>
      </c>
      <c r="I129" s="356">
        <f t="shared" si="23"/>
        <v>0</v>
      </c>
      <c r="J129" s="357">
        <f>SUMPRODUCT((事故データ!$AO$4:$AO$364=J$116)*(事故データ!$AQ$4:$AQ$364=$H129)*(事故データ!$V$4:$V$364=1))</f>
        <v>0</v>
      </c>
      <c r="K129" s="358">
        <f>SUMPRODUCT((事故データ!$AO$4:$AO$364=K$116)*(事故データ!$AQ$4:$AQ$364=$H129)*(事故データ!$V$4:$V$364=1))</f>
        <v>0</v>
      </c>
      <c r="L129" s="358">
        <f>SUMPRODUCT((事故データ!$AO$4:$AO$364=L$116)*(事故データ!$AQ$4:$AQ$364=$H129)*(事故データ!$V$4:$V$364=1))</f>
        <v>0</v>
      </c>
      <c r="M129" s="358">
        <f>SUMPRODUCT((事故データ!$AO$4:$AO$364=M$116)*(事故データ!$AQ$4:$AQ$364=$H129)*(事故データ!$V$4:$V$364=1))</f>
        <v>0</v>
      </c>
      <c r="N129" s="358">
        <f>SUMPRODUCT((事故データ!$AO$4:$AO$364=N$116)*(事故データ!$AQ$4:$AQ$364=$H129)*(事故データ!$V$4:$V$364=1))</f>
        <v>0</v>
      </c>
      <c r="O129" s="358">
        <f>SUMPRODUCT((事故データ!$AO$4:$AO$364=O$116)*(事故データ!$AQ$4:$AQ$364=$H129)*(事故データ!$V$4:$V$364=1))</f>
        <v>0</v>
      </c>
      <c r="P129" s="358">
        <f>SUMPRODUCT((事故データ!$AO$4:$AO$364=P$116)*(事故データ!$AQ$4:$AQ$364=$H129)*(事故データ!$V$4:$V$364=1))</f>
        <v>0</v>
      </c>
      <c r="Q129" s="358">
        <f>SUMPRODUCT((事故データ!$AO$4:$AO$364=Q$116)*(事故データ!$AQ$4:$AQ$364=$H129)*(事故データ!$V$4:$V$364=1))</f>
        <v>0</v>
      </c>
      <c r="R129" s="358">
        <f>SUMPRODUCT((事故データ!$AO$4:$AO$364=R$116)*(事故データ!$AQ$4:$AQ$364=$H129)*(事故データ!$V$4:$V$364=1))</f>
        <v>0</v>
      </c>
      <c r="S129" s="358">
        <f>SUMPRODUCT((事故データ!$AO$4:$AO$364=S$116)*(事故データ!$AQ$4:$AQ$364=$H129)*(事故データ!$V$4:$V$364=1))</f>
        <v>0</v>
      </c>
      <c r="T129" s="358">
        <f>SUMPRODUCT((事故データ!$AO$4:$AO$364=T$116)*(事故データ!$AQ$4:$AQ$364=$H129)*(事故データ!$V$4:$V$364=1))</f>
        <v>0</v>
      </c>
      <c r="U129" s="358">
        <f>SUMPRODUCT((事故データ!$AO$4:$AO$364=U$116)*(事故データ!$AQ$4:$AQ$364=$H129)*(事故データ!$V$4:$V$364=1))</f>
        <v>0</v>
      </c>
      <c r="V129" s="358">
        <f>SUMPRODUCT((事故データ!$AO$4:$AO$364=V$116)*(事故データ!$AQ$4:$AQ$364=$H129)*(事故データ!$V$4:$V$364=1))</f>
        <v>0</v>
      </c>
      <c r="W129" s="358">
        <f>SUMPRODUCT((事故データ!$AO$4:$AO$364=W$116)*(事故データ!$AQ$4:$AQ$364=$H129)*(事故データ!$V$4:$V$364=1))</f>
        <v>0</v>
      </c>
      <c r="X129" s="358">
        <f>SUMPRODUCT((事故データ!$AO$4:$AO$364=X$116)*(事故データ!$AQ$4:$AQ$364=$H129)*(事故データ!$V$4:$V$364=1))</f>
        <v>0</v>
      </c>
      <c r="Y129" s="358">
        <f>SUMPRODUCT((事故データ!$AO$4:$AO$364=Y$116)*(事故データ!$AQ$4:$AQ$364=$H129)*(事故データ!$V$4:$V$364=1))</f>
        <v>0</v>
      </c>
      <c r="Z129" s="358">
        <f>SUMPRODUCT((事故データ!$AO$4:$AO$364=Z$116)*(事故データ!$AQ$4:$AQ$364=$H129)*(事故データ!$V$4:$V$364=1))</f>
        <v>0</v>
      </c>
      <c r="AA129" s="358">
        <f>SUMPRODUCT((事故データ!$AO$4:$AO$364=AA$116)*(事故データ!$AQ$4:$AQ$364=$H129)*(事故データ!$V$4:$V$364=1))</f>
        <v>0</v>
      </c>
      <c r="AB129" s="358">
        <f>SUMPRODUCT((事故データ!$AO$4:$AO$364=AB$116)*(事故データ!$AQ$4:$AQ$364=$H129)*(事故データ!$V$4:$V$364=1))</f>
        <v>0</v>
      </c>
      <c r="AC129" s="358">
        <f>SUMPRODUCT((事故データ!$AO$4:$AO$364=AC$116)*(事故データ!$AQ$4:$AQ$364=$H129)*(事故データ!$V$4:$V$364=1))</f>
        <v>0</v>
      </c>
      <c r="AD129" s="358">
        <f>SUMPRODUCT((事故データ!$AO$4:$AO$364=AD$116)*(事故データ!$AQ$4:$AQ$364=$H129)*(事故データ!$V$4:$V$364=1))</f>
        <v>0</v>
      </c>
      <c r="AE129" s="358">
        <f>SUMPRODUCT((事故データ!$AO$4:$AO$364=AE$116)*(事故データ!$AQ$4:$AQ$364=$H129)*(事故データ!$V$4:$V$364=1))</f>
        <v>0</v>
      </c>
      <c r="AF129" s="358">
        <f>SUMPRODUCT((事故データ!$AO$4:$AO$364=AF$116)*(事故データ!$AQ$4:$AQ$364=$H129)*(事故データ!$V$4:$V$364=1))</f>
        <v>0</v>
      </c>
      <c r="AG129" s="358">
        <f>SUMPRODUCT((事故データ!$AO$4:$AO$364=AG$116)*(事故データ!$AQ$4:$AQ$364=$H129)*(事故データ!$V$4:$V$364=1))</f>
        <v>0</v>
      </c>
      <c r="AH129" s="442">
        <f>SUMPRODUCT((事故データ!$AO$4:$AO$364=AH$116)*(事故データ!$AQ$4:$AQ$364=$H129)*(事故データ!$V$4:$V$364=1))</f>
        <v>0</v>
      </c>
    </row>
    <row r="130" spans="3:34">
      <c r="C130" s="352" t="str">
        <f t="shared" si="24"/>
        <v>道路からバック進入</v>
      </c>
      <c r="D130" s="422">
        <f>COUNTIF(事故データ!$AQ$4:$AQ$364,C130)</f>
        <v>2</v>
      </c>
      <c r="E130" s="422">
        <f>SUMPRODUCT((事故データ!$AQ$4:$AQ$364=$C130)*(事故データ!$V$4:$V$364=1))</f>
        <v>2</v>
      </c>
      <c r="F130" s="496">
        <f>SUMPRODUCT((事故データ!$AQ$4:$AQ$364=$C130)*(事故データ!$V$4:$V$364=1)*(事故データ!$T$4:$T$364="人身"))</f>
        <v>1</v>
      </c>
      <c r="G130" s="306"/>
      <c r="H130" s="355" t="str">
        <f t="shared" si="21"/>
        <v>道路からバック進入</v>
      </c>
      <c r="I130" s="356">
        <f t="shared" si="23"/>
        <v>2</v>
      </c>
      <c r="J130" s="357">
        <f>SUMPRODUCT((事故データ!$AO$4:$AO$364=J$116)*(事故データ!$AQ$4:$AQ$364=$H130)*(事故データ!$V$4:$V$364=1))</f>
        <v>0</v>
      </c>
      <c r="K130" s="358">
        <f>SUMPRODUCT((事故データ!$AO$4:$AO$364=K$116)*(事故データ!$AQ$4:$AQ$364=$H130)*(事故データ!$V$4:$V$364=1))</f>
        <v>0</v>
      </c>
      <c r="L130" s="358">
        <f>SUMPRODUCT((事故データ!$AO$4:$AO$364=L$116)*(事故データ!$AQ$4:$AQ$364=$H130)*(事故データ!$V$4:$V$364=1))</f>
        <v>0</v>
      </c>
      <c r="M130" s="358">
        <f>SUMPRODUCT((事故データ!$AO$4:$AO$364=M$116)*(事故データ!$AQ$4:$AQ$364=$H130)*(事故データ!$V$4:$V$364=1))</f>
        <v>0</v>
      </c>
      <c r="N130" s="358">
        <f>SUMPRODUCT((事故データ!$AO$4:$AO$364=N$116)*(事故データ!$AQ$4:$AQ$364=$H130)*(事故データ!$V$4:$V$364=1))</f>
        <v>0</v>
      </c>
      <c r="O130" s="358">
        <f>SUMPRODUCT((事故データ!$AO$4:$AO$364=O$116)*(事故データ!$AQ$4:$AQ$364=$H130)*(事故データ!$V$4:$V$364=1))</f>
        <v>0</v>
      </c>
      <c r="P130" s="358">
        <f>SUMPRODUCT((事故データ!$AO$4:$AO$364=P$116)*(事故データ!$AQ$4:$AQ$364=$H130)*(事故データ!$V$4:$V$364=1))</f>
        <v>0</v>
      </c>
      <c r="Q130" s="358">
        <f>SUMPRODUCT((事故データ!$AO$4:$AO$364=Q$116)*(事故データ!$AQ$4:$AQ$364=$H130)*(事故データ!$V$4:$V$364=1))</f>
        <v>0</v>
      </c>
      <c r="R130" s="358">
        <f>SUMPRODUCT((事故データ!$AO$4:$AO$364=R$116)*(事故データ!$AQ$4:$AQ$364=$H130)*(事故データ!$V$4:$V$364=1))</f>
        <v>0</v>
      </c>
      <c r="S130" s="358">
        <f>SUMPRODUCT((事故データ!$AO$4:$AO$364=S$116)*(事故データ!$AQ$4:$AQ$364=$H130)*(事故データ!$V$4:$V$364=1))</f>
        <v>0</v>
      </c>
      <c r="T130" s="358">
        <f>SUMPRODUCT((事故データ!$AO$4:$AO$364=T$116)*(事故データ!$AQ$4:$AQ$364=$H130)*(事故データ!$V$4:$V$364=1))</f>
        <v>0</v>
      </c>
      <c r="U130" s="358">
        <f>SUMPRODUCT((事故データ!$AO$4:$AO$364=U$116)*(事故データ!$AQ$4:$AQ$364=$H130)*(事故データ!$V$4:$V$364=1))</f>
        <v>0</v>
      </c>
      <c r="V130" s="358">
        <f>SUMPRODUCT((事故データ!$AO$4:$AO$364=V$116)*(事故データ!$AQ$4:$AQ$364=$H130)*(事故データ!$V$4:$V$364=1))</f>
        <v>0</v>
      </c>
      <c r="W130" s="358">
        <f>SUMPRODUCT((事故データ!$AO$4:$AO$364=W$116)*(事故データ!$AQ$4:$AQ$364=$H130)*(事故データ!$V$4:$V$364=1))</f>
        <v>0</v>
      </c>
      <c r="X130" s="358">
        <f>SUMPRODUCT((事故データ!$AO$4:$AO$364=X$116)*(事故データ!$AQ$4:$AQ$364=$H130)*(事故データ!$V$4:$V$364=1))</f>
        <v>2</v>
      </c>
      <c r="Y130" s="358">
        <f>SUMPRODUCT((事故データ!$AO$4:$AO$364=Y$116)*(事故データ!$AQ$4:$AQ$364=$H130)*(事故データ!$V$4:$V$364=1))</f>
        <v>0</v>
      </c>
      <c r="Z130" s="358">
        <f>SUMPRODUCT((事故データ!$AO$4:$AO$364=Z$116)*(事故データ!$AQ$4:$AQ$364=$H130)*(事故データ!$V$4:$V$364=1))</f>
        <v>0</v>
      </c>
      <c r="AA130" s="358">
        <f>SUMPRODUCT((事故データ!$AO$4:$AO$364=AA$116)*(事故データ!$AQ$4:$AQ$364=$H130)*(事故データ!$V$4:$V$364=1))</f>
        <v>0</v>
      </c>
      <c r="AB130" s="358">
        <f>SUMPRODUCT((事故データ!$AO$4:$AO$364=AB$116)*(事故データ!$AQ$4:$AQ$364=$H130)*(事故データ!$V$4:$V$364=1))</f>
        <v>0</v>
      </c>
      <c r="AC130" s="358">
        <f>SUMPRODUCT((事故データ!$AO$4:$AO$364=AC$116)*(事故データ!$AQ$4:$AQ$364=$H130)*(事故データ!$V$4:$V$364=1))</f>
        <v>0</v>
      </c>
      <c r="AD130" s="358">
        <f>SUMPRODUCT((事故データ!$AO$4:$AO$364=AD$116)*(事故データ!$AQ$4:$AQ$364=$H130)*(事故データ!$V$4:$V$364=1))</f>
        <v>0</v>
      </c>
      <c r="AE130" s="358">
        <f>SUMPRODUCT((事故データ!$AO$4:$AO$364=AE$116)*(事故データ!$AQ$4:$AQ$364=$H130)*(事故データ!$V$4:$V$364=1))</f>
        <v>0</v>
      </c>
      <c r="AF130" s="358">
        <f>SUMPRODUCT((事故データ!$AO$4:$AO$364=AF$116)*(事故データ!$AQ$4:$AQ$364=$H130)*(事故データ!$V$4:$V$364=1))</f>
        <v>0</v>
      </c>
      <c r="AG130" s="358">
        <f>SUMPRODUCT((事故データ!$AO$4:$AO$364=AG$116)*(事故データ!$AQ$4:$AQ$364=$H130)*(事故データ!$V$4:$V$364=1))</f>
        <v>0</v>
      </c>
      <c r="AH130" s="442">
        <f>SUMPRODUCT((事故データ!$AO$4:$AO$364=AH$116)*(事故データ!$AQ$4:$AQ$364=$H130)*(事故データ!$V$4:$V$364=1))</f>
        <v>0</v>
      </c>
    </row>
    <row r="131" spans="3:34">
      <c r="C131" s="352" t="str">
        <f t="shared" si="24"/>
        <v>車線変更(右)</v>
      </c>
      <c r="D131" s="422">
        <f>COUNTIF(事故データ!$AQ$4:$AQ$364,C131)</f>
        <v>1</v>
      </c>
      <c r="E131" s="422">
        <f>SUMPRODUCT((事故データ!$AQ$4:$AQ$364=$C131)*(事故データ!$V$4:$V$364=1))</f>
        <v>1</v>
      </c>
      <c r="F131" s="496">
        <f>SUMPRODUCT((事故データ!$AQ$4:$AQ$364=$C131)*(事故データ!$V$4:$V$364=1)*(事故データ!$T$4:$T$364="人身"))</f>
        <v>0</v>
      </c>
      <c r="G131" s="306"/>
      <c r="H131" s="355" t="str">
        <f t="shared" si="21"/>
        <v>車線変更(右)</v>
      </c>
      <c r="I131" s="356">
        <f t="shared" si="23"/>
        <v>1</v>
      </c>
      <c r="J131" s="357">
        <f>SUMPRODUCT((事故データ!$AO$4:$AO$364=J$116)*(事故データ!$AQ$4:$AQ$364=$H131)*(事故データ!$V$4:$V$364=1))</f>
        <v>0</v>
      </c>
      <c r="K131" s="358">
        <f>SUMPRODUCT((事故データ!$AO$4:$AO$364=K$116)*(事故データ!$AQ$4:$AQ$364=$H131)*(事故データ!$V$4:$V$364=1))</f>
        <v>0</v>
      </c>
      <c r="L131" s="358">
        <f>SUMPRODUCT((事故データ!$AO$4:$AO$364=L$116)*(事故データ!$AQ$4:$AQ$364=$H131)*(事故データ!$V$4:$V$364=1))</f>
        <v>0</v>
      </c>
      <c r="M131" s="358">
        <f>SUMPRODUCT((事故データ!$AO$4:$AO$364=M$116)*(事故データ!$AQ$4:$AQ$364=$H131)*(事故データ!$V$4:$V$364=1))</f>
        <v>0</v>
      </c>
      <c r="N131" s="358">
        <f>SUMPRODUCT((事故データ!$AO$4:$AO$364=N$116)*(事故データ!$AQ$4:$AQ$364=$H131)*(事故データ!$V$4:$V$364=1))</f>
        <v>0</v>
      </c>
      <c r="O131" s="358">
        <f>SUMPRODUCT((事故データ!$AO$4:$AO$364=O$116)*(事故データ!$AQ$4:$AQ$364=$H131)*(事故データ!$V$4:$V$364=1))</f>
        <v>0</v>
      </c>
      <c r="P131" s="358">
        <f>SUMPRODUCT((事故データ!$AO$4:$AO$364=P$116)*(事故データ!$AQ$4:$AQ$364=$H131)*(事故データ!$V$4:$V$364=1))</f>
        <v>0</v>
      </c>
      <c r="Q131" s="358">
        <f>SUMPRODUCT((事故データ!$AO$4:$AO$364=Q$116)*(事故データ!$AQ$4:$AQ$364=$H131)*(事故データ!$V$4:$V$364=1))</f>
        <v>0</v>
      </c>
      <c r="R131" s="358">
        <f>SUMPRODUCT((事故データ!$AO$4:$AO$364=R$116)*(事故データ!$AQ$4:$AQ$364=$H131)*(事故データ!$V$4:$V$364=1))</f>
        <v>1</v>
      </c>
      <c r="S131" s="358">
        <f>SUMPRODUCT((事故データ!$AO$4:$AO$364=S$116)*(事故データ!$AQ$4:$AQ$364=$H131)*(事故データ!$V$4:$V$364=1))</f>
        <v>0</v>
      </c>
      <c r="T131" s="358">
        <f>SUMPRODUCT((事故データ!$AO$4:$AO$364=T$116)*(事故データ!$AQ$4:$AQ$364=$H131)*(事故データ!$V$4:$V$364=1))</f>
        <v>0</v>
      </c>
      <c r="U131" s="358">
        <f>SUMPRODUCT((事故データ!$AO$4:$AO$364=U$116)*(事故データ!$AQ$4:$AQ$364=$H131)*(事故データ!$V$4:$V$364=1))</f>
        <v>0</v>
      </c>
      <c r="V131" s="358">
        <f>SUMPRODUCT((事故データ!$AO$4:$AO$364=V$116)*(事故データ!$AQ$4:$AQ$364=$H131)*(事故データ!$V$4:$V$364=1))</f>
        <v>0</v>
      </c>
      <c r="W131" s="358">
        <f>SUMPRODUCT((事故データ!$AO$4:$AO$364=W$116)*(事故データ!$AQ$4:$AQ$364=$H131)*(事故データ!$V$4:$V$364=1))</f>
        <v>0</v>
      </c>
      <c r="X131" s="358">
        <f>SUMPRODUCT((事故データ!$AO$4:$AO$364=X$116)*(事故データ!$AQ$4:$AQ$364=$H131)*(事故データ!$V$4:$V$364=1))</f>
        <v>0</v>
      </c>
      <c r="Y131" s="358">
        <f>SUMPRODUCT((事故データ!$AO$4:$AO$364=Y$116)*(事故データ!$AQ$4:$AQ$364=$H131)*(事故データ!$V$4:$V$364=1))</f>
        <v>0</v>
      </c>
      <c r="Z131" s="358">
        <f>SUMPRODUCT((事故データ!$AO$4:$AO$364=Z$116)*(事故データ!$AQ$4:$AQ$364=$H131)*(事故データ!$V$4:$V$364=1))</f>
        <v>0</v>
      </c>
      <c r="AA131" s="358">
        <f>SUMPRODUCT((事故データ!$AO$4:$AO$364=AA$116)*(事故データ!$AQ$4:$AQ$364=$H131)*(事故データ!$V$4:$V$364=1))</f>
        <v>0</v>
      </c>
      <c r="AB131" s="358">
        <f>SUMPRODUCT((事故データ!$AO$4:$AO$364=AB$116)*(事故データ!$AQ$4:$AQ$364=$H131)*(事故データ!$V$4:$V$364=1))</f>
        <v>0</v>
      </c>
      <c r="AC131" s="358">
        <f>SUMPRODUCT((事故データ!$AO$4:$AO$364=AC$116)*(事故データ!$AQ$4:$AQ$364=$H131)*(事故データ!$V$4:$V$364=1))</f>
        <v>0</v>
      </c>
      <c r="AD131" s="358">
        <f>SUMPRODUCT((事故データ!$AO$4:$AO$364=AD$116)*(事故データ!$AQ$4:$AQ$364=$H131)*(事故データ!$V$4:$V$364=1))</f>
        <v>0</v>
      </c>
      <c r="AE131" s="358">
        <f>SUMPRODUCT((事故データ!$AO$4:$AO$364=AE$116)*(事故データ!$AQ$4:$AQ$364=$H131)*(事故データ!$V$4:$V$364=1))</f>
        <v>0</v>
      </c>
      <c r="AF131" s="358">
        <f>SUMPRODUCT((事故データ!$AO$4:$AO$364=AF$116)*(事故データ!$AQ$4:$AQ$364=$H131)*(事故データ!$V$4:$V$364=1))</f>
        <v>0</v>
      </c>
      <c r="AG131" s="358">
        <f>SUMPRODUCT((事故データ!$AO$4:$AO$364=AG$116)*(事故データ!$AQ$4:$AQ$364=$H131)*(事故データ!$V$4:$V$364=1))</f>
        <v>0</v>
      </c>
      <c r="AH131" s="442">
        <f>SUMPRODUCT((事故データ!$AO$4:$AO$364=AH$116)*(事故データ!$AQ$4:$AQ$364=$H131)*(事故データ!$V$4:$V$364=1))</f>
        <v>0</v>
      </c>
    </row>
    <row r="132" spans="3:34">
      <c r="C132" s="352" t="str">
        <f t="shared" si="24"/>
        <v>車線変更(左)</v>
      </c>
      <c r="D132" s="422">
        <f>COUNTIF(事故データ!$AQ$4:$AQ$364,C132)</f>
        <v>0</v>
      </c>
      <c r="E132" s="422">
        <f>SUMPRODUCT((事故データ!$AQ$4:$AQ$364=$C132)*(事故データ!$V$4:$V$364=1))</f>
        <v>0</v>
      </c>
      <c r="F132" s="496">
        <f>SUMPRODUCT((事故データ!$AQ$4:$AQ$364=$C132)*(事故データ!$V$4:$V$364=1)*(事故データ!$T$4:$T$364="人身"))</f>
        <v>0</v>
      </c>
      <c r="G132" s="306"/>
      <c r="H132" s="355" t="str">
        <f t="shared" si="21"/>
        <v>車線変更(左)</v>
      </c>
      <c r="I132" s="356">
        <f t="shared" si="23"/>
        <v>0</v>
      </c>
      <c r="J132" s="357">
        <f>SUMPRODUCT((事故データ!$AO$4:$AO$364=J$116)*(事故データ!$AQ$4:$AQ$364=$H132)*(事故データ!$V$4:$V$364=1))</f>
        <v>0</v>
      </c>
      <c r="K132" s="358">
        <f>SUMPRODUCT((事故データ!$AO$4:$AO$364=K$116)*(事故データ!$AQ$4:$AQ$364=$H132)*(事故データ!$V$4:$V$364=1))</f>
        <v>0</v>
      </c>
      <c r="L132" s="358">
        <f>SUMPRODUCT((事故データ!$AO$4:$AO$364=L$116)*(事故データ!$AQ$4:$AQ$364=$H132)*(事故データ!$V$4:$V$364=1))</f>
        <v>0</v>
      </c>
      <c r="M132" s="358">
        <f>SUMPRODUCT((事故データ!$AO$4:$AO$364=M$116)*(事故データ!$AQ$4:$AQ$364=$H132)*(事故データ!$V$4:$V$364=1))</f>
        <v>0</v>
      </c>
      <c r="N132" s="358">
        <f>SUMPRODUCT((事故データ!$AO$4:$AO$364=N$116)*(事故データ!$AQ$4:$AQ$364=$H132)*(事故データ!$V$4:$V$364=1))</f>
        <v>0</v>
      </c>
      <c r="O132" s="358">
        <f>SUMPRODUCT((事故データ!$AO$4:$AO$364=O$116)*(事故データ!$AQ$4:$AQ$364=$H132)*(事故データ!$V$4:$V$364=1))</f>
        <v>0</v>
      </c>
      <c r="P132" s="358">
        <f>SUMPRODUCT((事故データ!$AO$4:$AO$364=P$116)*(事故データ!$AQ$4:$AQ$364=$H132)*(事故データ!$V$4:$V$364=1))</f>
        <v>0</v>
      </c>
      <c r="Q132" s="358">
        <f>SUMPRODUCT((事故データ!$AO$4:$AO$364=Q$116)*(事故データ!$AQ$4:$AQ$364=$H132)*(事故データ!$V$4:$V$364=1))</f>
        <v>0</v>
      </c>
      <c r="R132" s="358">
        <f>SUMPRODUCT((事故データ!$AO$4:$AO$364=R$116)*(事故データ!$AQ$4:$AQ$364=$H132)*(事故データ!$V$4:$V$364=1))</f>
        <v>0</v>
      </c>
      <c r="S132" s="358">
        <f>SUMPRODUCT((事故データ!$AO$4:$AO$364=S$116)*(事故データ!$AQ$4:$AQ$364=$H132)*(事故データ!$V$4:$V$364=1))</f>
        <v>0</v>
      </c>
      <c r="T132" s="358">
        <f>SUMPRODUCT((事故データ!$AO$4:$AO$364=T$116)*(事故データ!$AQ$4:$AQ$364=$H132)*(事故データ!$V$4:$V$364=1))</f>
        <v>0</v>
      </c>
      <c r="U132" s="358">
        <f>SUMPRODUCT((事故データ!$AO$4:$AO$364=U$116)*(事故データ!$AQ$4:$AQ$364=$H132)*(事故データ!$V$4:$V$364=1))</f>
        <v>0</v>
      </c>
      <c r="V132" s="358">
        <f>SUMPRODUCT((事故データ!$AO$4:$AO$364=V$116)*(事故データ!$AQ$4:$AQ$364=$H132)*(事故データ!$V$4:$V$364=1))</f>
        <v>0</v>
      </c>
      <c r="W132" s="358">
        <f>SUMPRODUCT((事故データ!$AO$4:$AO$364=W$116)*(事故データ!$AQ$4:$AQ$364=$H132)*(事故データ!$V$4:$V$364=1))</f>
        <v>0</v>
      </c>
      <c r="X132" s="358">
        <f>SUMPRODUCT((事故データ!$AO$4:$AO$364=X$116)*(事故データ!$AQ$4:$AQ$364=$H132)*(事故データ!$V$4:$V$364=1))</f>
        <v>0</v>
      </c>
      <c r="Y132" s="358">
        <f>SUMPRODUCT((事故データ!$AO$4:$AO$364=Y$116)*(事故データ!$AQ$4:$AQ$364=$H132)*(事故データ!$V$4:$V$364=1))</f>
        <v>0</v>
      </c>
      <c r="Z132" s="358">
        <f>SUMPRODUCT((事故データ!$AO$4:$AO$364=Z$116)*(事故データ!$AQ$4:$AQ$364=$H132)*(事故データ!$V$4:$V$364=1))</f>
        <v>0</v>
      </c>
      <c r="AA132" s="358">
        <f>SUMPRODUCT((事故データ!$AO$4:$AO$364=AA$116)*(事故データ!$AQ$4:$AQ$364=$H132)*(事故データ!$V$4:$V$364=1))</f>
        <v>0</v>
      </c>
      <c r="AB132" s="358">
        <f>SUMPRODUCT((事故データ!$AO$4:$AO$364=AB$116)*(事故データ!$AQ$4:$AQ$364=$H132)*(事故データ!$V$4:$V$364=1))</f>
        <v>0</v>
      </c>
      <c r="AC132" s="358">
        <f>SUMPRODUCT((事故データ!$AO$4:$AO$364=AC$116)*(事故データ!$AQ$4:$AQ$364=$H132)*(事故データ!$V$4:$V$364=1))</f>
        <v>0</v>
      </c>
      <c r="AD132" s="358">
        <f>SUMPRODUCT((事故データ!$AO$4:$AO$364=AD$116)*(事故データ!$AQ$4:$AQ$364=$H132)*(事故データ!$V$4:$V$364=1))</f>
        <v>0</v>
      </c>
      <c r="AE132" s="358">
        <f>SUMPRODUCT((事故データ!$AO$4:$AO$364=AE$116)*(事故データ!$AQ$4:$AQ$364=$H132)*(事故データ!$V$4:$V$364=1))</f>
        <v>0</v>
      </c>
      <c r="AF132" s="358">
        <f>SUMPRODUCT((事故データ!$AO$4:$AO$364=AF$116)*(事故データ!$AQ$4:$AQ$364=$H132)*(事故データ!$V$4:$V$364=1))</f>
        <v>0</v>
      </c>
      <c r="AG132" s="358">
        <f>SUMPRODUCT((事故データ!$AO$4:$AO$364=AG$116)*(事故データ!$AQ$4:$AQ$364=$H132)*(事故データ!$V$4:$V$364=1))</f>
        <v>0</v>
      </c>
      <c r="AH132" s="442">
        <f>SUMPRODUCT((事故データ!$AO$4:$AO$364=AH$116)*(事故データ!$AQ$4:$AQ$364=$H132)*(事故データ!$V$4:$V$364=1))</f>
        <v>0</v>
      </c>
    </row>
    <row r="133" spans="3:34">
      <c r="C133" s="352" t="str">
        <f t="shared" si="24"/>
        <v>本線進入</v>
      </c>
      <c r="D133" s="422">
        <f>COUNTIF(事故データ!$AQ$4:$AQ$364,C133)</f>
        <v>0</v>
      </c>
      <c r="E133" s="422">
        <f>SUMPRODUCT((事故データ!$AQ$4:$AQ$364=$C133)*(事故データ!$V$4:$V$364=1))</f>
        <v>0</v>
      </c>
      <c r="F133" s="496">
        <f>SUMPRODUCT((事故データ!$AQ$4:$AQ$364=$C133)*(事故データ!$V$4:$V$364=1)*(事故データ!$T$4:$T$364="人身"))</f>
        <v>0</v>
      </c>
      <c r="G133" s="306"/>
      <c r="H133" s="355" t="str">
        <f t="shared" si="21"/>
        <v>本線進入</v>
      </c>
      <c r="I133" s="356">
        <f t="shared" si="23"/>
        <v>0</v>
      </c>
      <c r="J133" s="357">
        <f>SUMPRODUCT((事故データ!$AO$4:$AO$364=J$116)*(事故データ!$AQ$4:$AQ$364=$H133)*(事故データ!$V$4:$V$364=1))</f>
        <v>0</v>
      </c>
      <c r="K133" s="358">
        <f>SUMPRODUCT((事故データ!$AO$4:$AO$364=K$116)*(事故データ!$AQ$4:$AQ$364=$H133)*(事故データ!$V$4:$V$364=1))</f>
        <v>0</v>
      </c>
      <c r="L133" s="358">
        <f>SUMPRODUCT((事故データ!$AO$4:$AO$364=L$116)*(事故データ!$AQ$4:$AQ$364=$H133)*(事故データ!$V$4:$V$364=1))</f>
        <v>0</v>
      </c>
      <c r="M133" s="358">
        <f>SUMPRODUCT((事故データ!$AO$4:$AO$364=M$116)*(事故データ!$AQ$4:$AQ$364=$H133)*(事故データ!$V$4:$V$364=1))</f>
        <v>0</v>
      </c>
      <c r="N133" s="358">
        <f>SUMPRODUCT((事故データ!$AO$4:$AO$364=N$116)*(事故データ!$AQ$4:$AQ$364=$H133)*(事故データ!$V$4:$V$364=1))</f>
        <v>0</v>
      </c>
      <c r="O133" s="358">
        <f>SUMPRODUCT((事故データ!$AO$4:$AO$364=O$116)*(事故データ!$AQ$4:$AQ$364=$H133)*(事故データ!$V$4:$V$364=1))</f>
        <v>0</v>
      </c>
      <c r="P133" s="358">
        <f>SUMPRODUCT((事故データ!$AO$4:$AO$364=P$116)*(事故データ!$AQ$4:$AQ$364=$H133)*(事故データ!$V$4:$V$364=1))</f>
        <v>0</v>
      </c>
      <c r="Q133" s="358">
        <f>SUMPRODUCT((事故データ!$AO$4:$AO$364=Q$116)*(事故データ!$AQ$4:$AQ$364=$H133)*(事故データ!$V$4:$V$364=1))</f>
        <v>0</v>
      </c>
      <c r="R133" s="358">
        <f>SUMPRODUCT((事故データ!$AO$4:$AO$364=R$116)*(事故データ!$AQ$4:$AQ$364=$H133)*(事故データ!$V$4:$V$364=1))</f>
        <v>0</v>
      </c>
      <c r="S133" s="358">
        <f>SUMPRODUCT((事故データ!$AO$4:$AO$364=S$116)*(事故データ!$AQ$4:$AQ$364=$H133)*(事故データ!$V$4:$V$364=1))</f>
        <v>0</v>
      </c>
      <c r="T133" s="358">
        <f>SUMPRODUCT((事故データ!$AO$4:$AO$364=T$116)*(事故データ!$AQ$4:$AQ$364=$H133)*(事故データ!$V$4:$V$364=1))</f>
        <v>0</v>
      </c>
      <c r="U133" s="358">
        <f>SUMPRODUCT((事故データ!$AO$4:$AO$364=U$116)*(事故データ!$AQ$4:$AQ$364=$H133)*(事故データ!$V$4:$V$364=1))</f>
        <v>0</v>
      </c>
      <c r="V133" s="358">
        <f>SUMPRODUCT((事故データ!$AO$4:$AO$364=V$116)*(事故データ!$AQ$4:$AQ$364=$H133)*(事故データ!$V$4:$V$364=1))</f>
        <v>0</v>
      </c>
      <c r="W133" s="358">
        <f>SUMPRODUCT((事故データ!$AO$4:$AO$364=W$116)*(事故データ!$AQ$4:$AQ$364=$H133)*(事故データ!$V$4:$V$364=1))</f>
        <v>0</v>
      </c>
      <c r="X133" s="358">
        <f>SUMPRODUCT((事故データ!$AO$4:$AO$364=X$116)*(事故データ!$AQ$4:$AQ$364=$H133)*(事故データ!$V$4:$V$364=1))</f>
        <v>0</v>
      </c>
      <c r="Y133" s="358">
        <f>SUMPRODUCT((事故データ!$AO$4:$AO$364=Y$116)*(事故データ!$AQ$4:$AQ$364=$H133)*(事故データ!$V$4:$V$364=1))</f>
        <v>0</v>
      </c>
      <c r="Z133" s="358">
        <f>SUMPRODUCT((事故データ!$AO$4:$AO$364=Z$116)*(事故データ!$AQ$4:$AQ$364=$H133)*(事故データ!$V$4:$V$364=1))</f>
        <v>0</v>
      </c>
      <c r="AA133" s="358">
        <f>SUMPRODUCT((事故データ!$AO$4:$AO$364=AA$116)*(事故データ!$AQ$4:$AQ$364=$H133)*(事故データ!$V$4:$V$364=1))</f>
        <v>0</v>
      </c>
      <c r="AB133" s="358">
        <f>SUMPRODUCT((事故データ!$AO$4:$AO$364=AB$116)*(事故データ!$AQ$4:$AQ$364=$H133)*(事故データ!$V$4:$V$364=1))</f>
        <v>0</v>
      </c>
      <c r="AC133" s="358">
        <f>SUMPRODUCT((事故データ!$AO$4:$AO$364=AC$116)*(事故データ!$AQ$4:$AQ$364=$H133)*(事故データ!$V$4:$V$364=1))</f>
        <v>0</v>
      </c>
      <c r="AD133" s="358">
        <f>SUMPRODUCT((事故データ!$AO$4:$AO$364=AD$116)*(事故データ!$AQ$4:$AQ$364=$H133)*(事故データ!$V$4:$V$364=1))</f>
        <v>0</v>
      </c>
      <c r="AE133" s="358">
        <f>SUMPRODUCT((事故データ!$AO$4:$AO$364=AE$116)*(事故データ!$AQ$4:$AQ$364=$H133)*(事故データ!$V$4:$V$364=1))</f>
        <v>0</v>
      </c>
      <c r="AF133" s="358">
        <f>SUMPRODUCT((事故データ!$AO$4:$AO$364=AF$116)*(事故データ!$AQ$4:$AQ$364=$H133)*(事故データ!$V$4:$V$364=1))</f>
        <v>0</v>
      </c>
      <c r="AG133" s="358">
        <f>SUMPRODUCT((事故データ!$AO$4:$AO$364=AG$116)*(事故データ!$AQ$4:$AQ$364=$H133)*(事故データ!$V$4:$V$364=1))</f>
        <v>0</v>
      </c>
      <c r="AH133" s="442">
        <f>SUMPRODUCT((事故データ!$AO$4:$AO$364=AH$116)*(事故データ!$AQ$4:$AQ$364=$H133)*(事故データ!$V$4:$V$364=1))</f>
        <v>0</v>
      </c>
    </row>
    <row r="134" spans="3:34">
      <c r="C134" s="352" t="str">
        <f t="shared" si="24"/>
        <v>出路・合流・分岐に進入</v>
      </c>
      <c r="D134" s="422">
        <f>COUNTIF(事故データ!$AQ$4:$AQ$364,C134)</f>
        <v>0</v>
      </c>
      <c r="E134" s="422">
        <f>SUMPRODUCT((事故データ!$AQ$4:$AQ$364=$C134)*(事故データ!$V$4:$V$364=1))</f>
        <v>0</v>
      </c>
      <c r="F134" s="496">
        <f>SUMPRODUCT((事故データ!$AQ$4:$AQ$364=$C134)*(事故データ!$V$4:$V$364=1)*(事故データ!$T$4:$T$364="人身"))</f>
        <v>0</v>
      </c>
      <c r="G134" s="306"/>
      <c r="H134" s="355" t="str">
        <f t="shared" si="21"/>
        <v>出路・合流・分岐に進入</v>
      </c>
      <c r="I134" s="356">
        <f t="shared" si="23"/>
        <v>0</v>
      </c>
      <c r="J134" s="357">
        <f>SUMPRODUCT((事故データ!$AO$4:$AO$364=J$116)*(事故データ!$AQ$4:$AQ$364=$H134)*(事故データ!$V$4:$V$364=1))</f>
        <v>0</v>
      </c>
      <c r="K134" s="358">
        <f>SUMPRODUCT((事故データ!$AO$4:$AO$364=K$116)*(事故データ!$AQ$4:$AQ$364=$H134)*(事故データ!$V$4:$V$364=1))</f>
        <v>0</v>
      </c>
      <c r="L134" s="358">
        <f>SUMPRODUCT((事故データ!$AO$4:$AO$364=L$116)*(事故データ!$AQ$4:$AQ$364=$H134)*(事故データ!$V$4:$V$364=1))</f>
        <v>0</v>
      </c>
      <c r="M134" s="358">
        <f>SUMPRODUCT((事故データ!$AO$4:$AO$364=M$116)*(事故データ!$AQ$4:$AQ$364=$H134)*(事故データ!$V$4:$V$364=1))</f>
        <v>0</v>
      </c>
      <c r="N134" s="358">
        <f>SUMPRODUCT((事故データ!$AO$4:$AO$364=N$116)*(事故データ!$AQ$4:$AQ$364=$H134)*(事故データ!$V$4:$V$364=1))</f>
        <v>0</v>
      </c>
      <c r="O134" s="358">
        <f>SUMPRODUCT((事故データ!$AO$4:$AO$364=O$116)*(事故データ!$AQ$4:$AQ$364=$H134)*(事故データ!$V$4:$V$364=1))</f>
        <v>0</v>
      </c>
      <c r="P134" s="358">
        <f>SUMPRODUCT((事故データ!$AO$4:$AO$364=P$116)*(事故データ!$AQ$4:$AQ$364=$H134)*(事故データ!$V$4:$V$364=1))</f>
        <v>0</v>
      </c>
      <c r="Q134" s="358">
        <f>SUMPRODUCT((事故データ!$AO$4:$AO$364=Q$116)*(事故データ!$AQ$4:$AQ$364=$H134)*(事故データ!$V$4:$V$364=1))</f>
        <v>0</v>
      </c>
      <c r="R134" s="358">
        <f>SUMPRODUCT((事故データ!$AO$4:$AO$364=R$116)*(事故データ!$AQ$4:$AQ$364=$H134)*(事故データ!$V$4:$V$364=1))</f>
        <v>0</v>
      </c>
      <c r="S134" s="358">
        <f>SUMPRODUCT((事故データ!$AO$4:$AO$364=S$116)*(事故データ!$AQ$4:$AQ$364=$H134)*(事故データ!$V$4:$V$364=1))</f>
        <v>0</v>
      </c>
      <c r="T134" s="358">
        <f>SUMPRODUCT((事故データ!$AO$4:$AO$364=T$116)*(事故データ!$AQ$4:$AQ$364=$H134)*(事故データ!$V$4:$V$364=1))</f>
        <v>0</v>
      </c>
      <c r="U134" s="358">
        <f>SUMPRODUCT((事故データ!$AO$4:$AO$364=U$116)*(事故データ!$AQ$4:$AQ$364=$H134)*(事故データ!$V$4:$V$364=1))</f>
        <v>0</v>
      </c>
      <c r="V134" s="358">
        <f>SUMPRODUCT((事故データ!$AO$4:$AO$364=V$116)*(事故データ!$AQ$4:$AQ$364=$H134)*(事故データ!$V$4:$V$364=1))</f>
        <v>0</v>
      </c>
      <c r="W134" s="358">
        <f>SUMPRODUCT((事故データ!$AO$4:$AO$364=W$116)*(事故データ!$AQ$4:$AQ$364=$H134)*(事故データ!$V$4:$V$364=1))</f>
        <v>0</v>
      </c>
      <c r="X134" s="358">
        <f>SUMPRODUCT((事故データ!$AO$4:$AO$364=X$116)*(事故データ!$AQ$4:$AQ$364=$H134)*(事故データ!$V$4:$V$364=1))</f>
        <v>0</v>
      </c>
      <c r="Y134" s="358">
        <f>SUMPRODUCT((事故データ!$AO$4:$AO$364=Y$116)*(事故データ!$AQ$4:$AQ$364=$H134)*(事故データ!$V$4:$V$364=1))</f>
        <v>0</v>
      </c>
      <c r="Z134" s="358">
        <f>SUMPRODUCT((事故データ!$AO$4:$AO$364=Z$116)*(事故データ!$AQ$4:$AQ$364=$H134)*(事故データ!$V$4:$V$364=1))</f>
        <v>0</v>
      </c>
      <c r="AA134" s="358">
        <f>SUMPRODUCT((事故データ!$AO$4:$AO$364=AA$116)*(事故データ!$AQ$4:$AQ$364=$H134)*(事故データ!$V$4:$V$364=1))</f>
        <v>0</v>
      </c>
      <c r="AB134" s="358">
        <f>SUMPRODUCT((事故データ!$AO$4:$AO$364=AB$116)*(事故データ!$AQ$4:$AQ$364=$H134)*(事故データ!$V$4:$V$364=1))</f>
        <v>0</v>
      </c>
      <c r="AC134" s="358">
        <f>SUMPRODUCT((事故データ!$AO$4:$AO$364=AC$116)*(事故データ!$AQ$4:$AQ$364=$H134)*(事故データ!$V$4:$V$364=1))</f>
        <v>0</v>
      </c>
      <c r="AD134" s="358">
        <f>SUMPRODUCT((事故データ!$AO$4:$AO$364=AD$116)*(事故データ!$AQ$4:$AQ$364=$H134)*(事故データ!$V$4:$V$364=1))</f>
        <v>0</v>
      </c>
      <c r="AE134" s="358">
        <f>SUMPRODUCT((事故データ!$AO$4:$AO$364=AE$116)*(事故データ!$AQ$4:$AQ$364=$H134)*(事故データ!$V$4:$V$364=1))</f>
        <v>0</v>
      </c>
      <c r="AF134" s="358">
        <f>SUMPRODUCT((事故データ!$AO$4:$AO$364=AF$116)*(事故データ!$AQ$4:$AQ$364=$H134)*(事故データ!$V$4:$V$364=1))</f>
        <v>0</v>
      </c>
      <c r="AG134" s="358">
        <f>SUMPRODUCT((事故データ!$AO$4:$AO$364=AG$116)*(事故データ!$AQ$4:$AQ$364=$H134)*(事故データ!$V$4:$V$364=1))</f>
        <v>0</v>
      </c>
      <c r="AH134" s="442">
        <f>SUMPRODUCT((事故データ!$AO$4:$AO$364=AH$116)*(事故データ!$AQ$4:$AQ$364=$H134)*(事故データ!$V$4:$V$364=1))</f>
        <v>0</v>
      </c>
    </row>
    <row r="135" spans="3:34">
      <c r="C135" s="352" t="str">
        <f t="shared" si="24"/>
        <v>発進時</v>
      </c>
      <c r="D135" s="422">
        <f>COUNTIF(事故データ!$AQ$4:$AQ$364,C135)</f>
        <v>2</v>
      </c>
      <c r="E135" s="422">
        <f>SUMPRODUCT((事故データ!$AQ$4:$AQ$364=$C135)*(事故データ!$V$4:$V$364=1))</f>
        <v>2</v>
      </c>
      <c r="F135" s="496">
        <f>SUMPRODUCT((事故データ!$AQ$4:$AQ$364=$C135)*(事故データ!$V$4:$V$364=1)*(事故データ!$T$4:$T$364="人身"))</f>
        <v>1</v>
      </c>
      <c r="G135" s="306"/>
      <c r="H135" s="355" t="str">
        <f t="shared" si="21"/>
        <v>発進時</v>
      </c>
      <c r="I135" s="356">
        <f t="shared" si="23"/>
        <v>2</v>
      </c>
      <c r="J135" s="357">
        <f>SUMPRODUCT((事故データ!$AO$4:$AO$364=J$116)*(事故データ!$AQ$4:$AQ$364=$H135)*(事故データ!$V$4:$V$364=1))</f>
        <v>0</v>
      </c>
      <c r="K135" s="358">
        <f>SUMPRODUCT((事故データ!$AO$4:$AO$364=K$116)*(事故データ!$AQ$4:$AQ$364=$H135)*(事故データ!$V$4:$V$364=1))</f>
        <v>0</v>
      </c>
      <c r="L135" s="358">
        <f>SUMPRODUCT((事故データ!$AO$4:$AO$364=L$116)*(事故データ!$AQ$4:$AQ$364=$H135)*(事故データ!$V$4:$V$364=1))</f>
        <v>0</v>
      </c>
      <c r="M135" s="358">
        <f>SUMPRODUCT((事故データ!$AO$4:$AO$364=M$116)*(事故データ!$AQ$4:$AQ$364=$H135)*(事故データ!$V$4:$V$364=1))</f>
        <v>0</v>
      </c>
      <c r="N135" s="358">
        <f>SUMPRODUCT((事故データ!$AO$4:$AO$364=N$116)*(事故データ!$AQ$4:$AQ$364=$H135)*(事故データ!$V$4:$V$364=1))</f>
        <v>0</v>
      </c>
      <c r="O135" s="358">
        <f>SUMPRODUCT((事故データ!$AO$4:$AO$364=O$116)*(事故データ!$AQ$4:$AQ$364=$H135)*(事故データ!$V$4:$V$364=1))</f>
        <v>0</v>
      </c>
      <c r="P135" s="358">
        <f>SUMPRODUCT((事故データ!$AO$4:$AO$364=P$116)*(事故データ!$AQ$4:$AQ$364=$H135)*(事故データ!$V$4:$V$364=1))</f>
        <v>0</v>
      </c>
      <c r="Q135" s="358">
        <f>SUMPRODUCT((事故データ!$AO$4:$AO$364=Q$116)*(事故データ!$AQ$4:$AQ$364=$H135)*(事故データ!$V$4:$V$364=1))</f>
        <v>0</v>
      </c>
      <c r="R135" s="358">
        <f>SUMPRODUCT((事故データ!$AO$4:$AO$364=R$116)*(事故データ!$AQ$4:$AQ$364=$H135)*(事故データ!$V$4:$V$364=1))</f>
        <v>0</v>
      </c>
      <c r="S135" s="358">
        <f>SUMPRODUCT((事故データ!$AO$4:$AO$364=S$116)*(事故データ!$AQ$4:$AQ$364=$H135)*(事故データ!$V$4:$V$364=1))</f>
        <v>0</v>
      </c>
      <c r="T135" s="358">
        <f>SUMPRODUCT((事故データ!$AO$4:$AO$364=T$116)*(事故データ!$AQ$4:$AQ$364=$H135)*(事故データ!$V$4:$V$364=1))</f>
        <v>0</v>
      </c>
      <c r="U135" s="358">
        <f>SUMPRODUCT((事故データ!$AO$4:$AO$364=U$116)*(事故データ!$AQ$4:$AQ$364=$H135)*(事故データ!$V$4:$V$364=1))</f>
        <v>0</v>
      </c>
      <c r="V135" s="358">
        <f>SUMPRODUCT((事故データ!$AO$4:$AO$364=V$116)*(事故データ!$AQ$4:$AQ$364=$H135)*(事故データ!$V$4:$V$364=1))</f>
        <v>0</v>
      </c>
      <c r="W135" s="358">
        <f>SUMPRODUCT((事故データ!$AO$4:$AO$364=W$116)*(事故データ!$AQ$4:$AQ$364=$H135)*(事故データ!$V$4:$V$364=1))</f>
        <v>0</v>
      </c>
      <c r="X135" s="358">
        <f>SUMPRODUCT((事故データ!$AO$4:$AO$364=X$116)*(事故データ!$AQ$4:$AQ$364=$H135)*(事故データ!$V$4:$V$364=1))</f>
        <v>0</v>
      </c>
      <c r="Y135" s="358">
        <f>SUMPRODUCT((事故データ!$AO$4:$AO$364=Y$116)*(事故データ!$AQ$4:$AQ$364=$H135)*(事故データ!$V$4:$V$364=1))</f>
        <v>0</v>
      </c>
      <c r="Z135" s="358">
        <f>SUMPRODUCT((事故データ!$AO$4:$AO$364=Z$116)*(事故データ!$AQ$4:$AQ$364=$H135)*(事故データ!$V$4:$V$364=1))</f>
        <v>0</v>
      </c>
      <c r="AA135" s="358">
        <f>SUMPRODUCT((事故データ!$AO$4:$AO$364=AA$116)*(事故データ!$AQ$4:$AQ$364=$H135)*(事故データ!$V$4:$V$364=1))</f>
        <v>2</v>
      </c>
      <c r="AB135" s="358">
        <f>SUMPRODUCT((事故データ!$AO$4:$AO$364=AB$116)*(事故データ!$AQ$4:$AQ$364=$H135)*(事故データ!$V$4:$V$364=1))</f>
        <v>0</v>
      </c>
      <c r="AC135" s="358">
        <f>SUMPRODUCT((事故データ!$AO$4:$AO$364=AC$116)*(事故データ!$AQ$4:$AQ$364=$H135)*(事故データ!$V$4:$V$364=1))</f>
        <v>0</v>
      </c>
      <c r="AD135" s="358">
        <f>SUMPRODUCT((事故データ!$AO$4:$AO$364=AD$116)*(事故データ!$AQ$4:$AQ$364=$H135)*(事故データ!$V$4:$V$364=1))</f>
        <v>0</v>
      </c>
      <c r="AE135" s="358">
        <f>SUMPRODUCT((事故データ!$AO$4:$AO$364=AE$116)*(事故データ!$AQ$4:$AQ$364=$H135)*(事故データ!$V$4:$V$364=1))</f>
        <v>0</v>
      </c>
      <c r="AF135" s="358">
        <f>SUMPRODUCT((事故データ!$AO$4:$AO$364=AF$116)*(事故データ!$AQ$4:$AQ$364=$H135)*(事故データ!$V$4:$V$364=1))</f>
        <v>0</v>
      </c>
      <c r="AG135" s="358">
        <f>SUMPRODUCT((事故データ!$AO$4:$AO$364=AG$116)*(事故データ!$AQ$4:$AQ$364=$H135)*(事故データ!$V$4:$V$364=1))</f>
        <v>0</v>
      </c>
      <c r="AH135" s="442">
        <f>SUMPRODUCT((事故データ!$AO$4:$AO$364=AH$116)*(事故データ!$AQ$4:$AQ$364=$H135)*(事故データ!$V$4:$V$364=1))</f>
        <v>0</v>
      </c>
    </row>
    <row r="136" spans="3:34">
      <c r="C136" s="352" t="str">
        <f t="shared" si="24"/>
        <v>信号発進</v>
      </c>
      <c r="D136" s="422">
        <f>COUNTIF(事故データ!$AQ$4:$AQ$364,C136)</f>
        <v>1</v>
      </c>
      <c r="E136" s="422">
        <f>SUMPRODUCT((事故データ!$AQ$4:$AQ$364=$C136)*(事故データ!$V$4:$V$364=1))</f>
        <v>1</v>
      </c>
      <c r="F136" s="496">
        <f>SUMPRODUCT((事故データ!$AQ$4:$AQ$364=$C136)*(事故データ!$V$4:$V$364=1)*(事故データ!$T$4:$T$364="人身"))</f>
        <v>0</v>
      </c>
      <c r="G136" s="306"/>
      <c r="H136" s="355" t="str">
        <f t="shared" si="21"/>
        <v>信号発進</v>
      </c>
      <c r="I136" s="356">
        <f t="shared" si="23"/>
        <v>1</v>
      </c>
      <c r="J136" s="357">
        <f>SUMPRODUCT((事故データ!$AO$4:$AO$364=J$116)*(事故データ!$AQ$4:$AQ$364=$H136)*(事故データ!$V$4:$V$364=1))</f>
        <v>0</v>
      </c>
      <c r="K136" s="358">
        <f>SUMPRODUCT((事故データ!$AO$4:$AO$364=K$116)*(事故データ!$AQ$4:$AQ$364=$H136)*(事故データ!$V$4:$V$364=1))</f>
        <v>0</v>
      </c>
      <c r="L136" s="358">
        <f>SUMPRODUCT((事故データ!$AO$4:$AO$364=L$116)*(事故データ!$AQ$4:$AQ$364=$H136)*(事故データ!$V$4:$V$364=1))</f>
        <v>0</v>
      </c>
      <c r="M136" s="358">
        <f>SUMPRODUCT((事故データ!$AO$4:$AO$364=M$116)*(事故データ!$AQ$4:$AQ$364=$H136)*(事故データ!$V$4:$V$364=1))</f>
        <v>0</v>
      </c>
      <c r="N136" s="358">
        <f>SUMPRODUCT((事故データ!$AO$4:$AO$364=N$116)*(事故データ!$AQ$4:$AQ$364=$H136)*(事故データ!$V$4:$V$364=1))</f>
        <v>0</v>
      </c>
      <c r="O136" s="358">
        <f>SUMPRODUCT((事故データ!$AO$4:$AO$364=O$116)*(事故データ!$AQ$4:$AQ$364=$H136)*(事故データ!$V$4:$V$364=1))</f>
        <v>0</v>
      </c>
      <c r="P136" s="358">
        <f>SUMPRODUCT((事故データ!$AO$4:$AO$364=P$116)*(事故データ!$AQ$4:$AQ$364=$H136)*(事故データ!$V$4:$V$364=1))</f>
        <v>0</v>
      </c>
      <c r="Q136" s="358">
        <f>SUMPRODUCT((事故データ!$AO$4:$AO$364=Q$116)*(事故データ!$AQ$4:$AQ$364=$H136)*(事故データ!$V$4:$V$364=1))</f>
        <v>1</v>
      </c>
      <c r="R136" s="358">
        <f>SUMPRODUCT((事故データ!$AO$4:$AO$364=R$116)*(事故データ!$AQ$4:$AQ$364=$H136)*(事故データ!$V$4:$V$364=1))</f>
        <v>0</v>
      </c>
      <c r="S136" s="358">
        <f>SUMPRODUCT((事故データ!$AO$4:$AO$364=S$116)*(事故データ!$AQ$4:$AQ$364=$H136)*(事故データ!$V$4:$V$364=1))</f>
        <v>0</v>
      </c>
      <c r="T136" s="358">
        <f>SUMPRODUCT((事故データ!$AO$4:$AO$364=T$116)*(事故データ!$AQ$4:$AQ$364=$H136)*(事故データ!$V$4:$V$364=1))</f>
        <v>0</v>
      </c>
      <c r="U136" s="358">
        <f>SUMPRODUCT((事故データ!$AO$4:$AO$364=U$116)*(事故データ!$AQ$4:$AQ$364=$H136)*(事故データ!$V$4:$V$364=1))</f>
        <v>0</v>
      </c>
      <c r="V136" s="358">
        <f>SUMPRODUCT((事故データ!$AO$4:$AO$364=V$116)*(事故データ!$AQ$4:$AQ$364=$H136)*(事故データ!$V$4:$V$364=1))</f>
        <v>0</v>
      </c>
      <c r="W136" s="358">
        <f>SUMPRODUCT((事故データ!$AO$4:$AO$364=W$116)*(事故データ!$AQ$4:$AQ$364=$H136)*(事故データ!$V$4:$V$364=1))</f>
        <v>0</v>
      </c>
      <c r="X136" s="358">
        <f>SUMPRODUCT((事故データ!$AO$4:$AO$364=X$116)*(事故データ!$AQ$4:$AQ$364=$H136)*(事故データ!$V$4:$V$364=1))</f>
        <v>0</v>
      </c>
      <c r="Y136" s="358">
        <f>SUMPRODUCT((事故データ!$AO$4:$AO$364=Y$116)*(事故データ!$AQ$4:$AQ$364=$H136)*(事故データ!$V$4:$V$364=1))</f>
        <v>0</v>
      </c>
      <c r="Z136" s="358">
        <f>SUMPRODUCT((事故データ!$AO$4:$AO$364=Z$116)*(事故データ!$AQ$4:$AQ$364=$H136)*(事故データ!$V$4:$V$364=1))</f>
        <v>0</v>
      </c>
      <c r="AA136" s="358">
        <f>SUMPRODUCT((事故データ!$AO$4:$AO$364=AA$116)*(事故データ!$AQ$4:$AQ$364=$H136)*(事故データ!$V$4:$V$364=1))</f>
        <v>0</v>
      </c>
      <c r="AB136" s="358">
        <f>SUMPRODUCT((事故データ!$AO$4:$AO$364=AB$116)*(事故データ!$AQ$4:$AQ$364=$H136)*(事故データ!$V$4:$V$364=1))</f>
        <v>0</v>
      </c>
      <c r="AC136" s="358">
        <f>SUMPRODUCT((事故データ!$AO$4:$AO$364=AC$116)*(事故データ!$AQ$4:$AQ$364=$H136)*(事故データ!$V$4:$V$364=1))</f>
        <v>0</v>
      </c>
      <c r="AD136" s="358">
        <f>SUMPRODUCT((事故データ!$AO$4:$AO$364=AD$116)*(事故データ!$AQ$4:$AQ$364=$H136)*(事故データ!$V$4:$V$364=1))</f>
        <v>0</v>
      </c>
      <c r="AE136" s="358">
        <f>SUMPRODUCT((事故データ!$AO$4:$AO$364=AE$116)*(事故データ!$AQ$4:$AQ$364=$H136)*(事故データ!$V$4:$V$364=1))</f>
        <v>0</v>
      </c>
      <c r="AF136" s="358">
        <f>SUMPRODUCT((事故データ!$AO$4:$AO$364=AF$116)*(事故データ!$AQ$4:$AQ$364=$H136)*(事故データ!$V$4:$V$364=1))</f>
        <v>0</v>
      </c>
      <c r="AG136" s="358">
        <f>SUMPRODUCT((事故データ!$AO$4:$AO$364=AG$116)*(事故データ!$AQ$4:$AQ$364=$H136)*(事故データ!$V$4:$V$364=1))</f>
        <v>0</v>
      </c>
      <c r="AH136" s="442">
        <f>SUMPRODUCT((事故データ!$AO$4:$AO$364=AH$116)*(事故データ!$AQ$4:$AQ$364=$H136)*(事故データ!$V$4:$V$364=1))</f>
        <v>0</v>
      </c>
    </row>
    <row r="137" spans="3:34">
      <c r="C137" s="352" t="str">
        <f t="shared" si="24"/>
        <v>信号待ち停止</v>
      </c>
      <c r="D137" s="422">
        <f>COUNTIF(事故データ!$AQ$4:$AQ$364,C137)</f>
        <v>2</v>
      </c>
      <c r="E137" s="422">
        <f>SUMPRODUCT((事故データ!$AQ$4:$AQ$364=$C137)*(事故データ!$V$4:$V$364=1))</f>
        <v>2</v>
      </c>
      <c r="F137" s="496">
        <f>SUMPRODUCT((事故データ!$AQ$4:$AQ$364=$C137)*(事故データ!$V$4:$V$364=1)*(事故データ!$T$4:$T$364="人身"))</f>
        <v>1</v>
      </c>
      <c r="G137" s="306"/>
      <c r="H137" s="355" t="str">
        <f t="shared" si="21"/>
        <v>信号待ち停止</v>
      </c>
      <c r="I137" s="356">
        <f t="shared" si="23"/>
        <v>2</v>
      </c>
      <c r="J137" s="357">
        <f>SUMPRODUCT((事故データ!$AO$4:$AO$364=J$116)*(事故データ!$AQ$4:$AQ$364=$H137)*(事故データ!$V$4:$V$364=1))</f>
        <v>0</v>
      </c>
      <c r="K137" s="358">
        <f>SUMPRODUCT((事故データ!$AO$4:$AO$364=K$116)*(事故データ!$AQ$4:$AQ$364=$H137)*(事故データ!$V$4:$V$364=1))</f>
        <v>0</v>
      </c>
      <c r="L137" s="358">
        <f>SUMPRODUCT((事故データ!$AO$4:$AO$364=L$116)*(事故データ!$AQ$4:$AQ$364=$H137)*(事故データ!$V$4:$V$364=1))</f>
        <v>0</v>
      </c>
      <c r="M137" s="358">
        <f>SUMPRODUCT((事故データ!$AO$4:$AO$364=M$116)*(事故データ!$AQ$4:$AQ$364=$H137)*(事故データ!$V$4:$V$364=1))</f>
        <v>0</v>
      </c>
      <c r="N137" s="358">
        <f>SUMPRODUCT((事故データ!$AO$4:$AO$364=N$116)*(事故データ!$AQ$4:$AQ$364=$H137)*(事故データ!$V$4:$V$364=1))</f>
        <v>0</v>
      </c>
      <c r="O137" s="358">
        <f>SUMPRODUCT((事故データ!$AO$4:$AO$364=O$116)*(事故データ!$AQ$4:$AQ$364=$H137)*(事故データ!$V$4:$V$364=1))</f>
        <v>0</v>
      </c>
      <c r="P137" s="358">
        <f>SUMPRODUCT((事故データ!$AO$4:$AO$364=P$116)*(事故データ!$AQ$4:$AQ$364=$H137)*(事故データ!$V$4:$V$364=1))</f>
        <v>0</v>
      </c>
      <c r="Q137" s="358">
        <f>SUMPRODUCT((事故データ!$AO$4:$AO$364=Q$116)*(事故データ!$AQ$4:$AQ$364=$H137)*(事故データ!$V$4:$V$364=1))</f>
        <v>1</v>
      </c>
      <c r="R137" s="358">
        <f>SUMPRODUCT((事故データ!$AO$4:$AO$364=R$116)*(事故データ!$AQ$4:$AQ$364=$H137)*(事故データ!$V$4:$V$364=1))</f>
        <v>0</v>
      </c>
      <c r="S137" s="358">
        <f>SUMPRODUCT((事故データ!$AO$4:$AO$364=S$116)*(事故データ!$AQ$4:$AQ$364=$H137)*(事故データ!$V$4:$V$364=1))</f>
        <v>0</v>
      </c>
      <c r="T137" s="358">
        <f>SUMPRODUCT((事故データ!$AO$4:$AO$364=T$116)*(事故データ!$AQ$4:$AQ$364=$H137)*(事故データ!$V$4:$V$364=1))</f>
        <v>0</v>
      </c>
      <c r="U137" s="358">
        <f>SUMPRODUCT((事故データ!$AO$4:$AO$364=U$116)*(事故データ!$AQ$4:$AQ$364=$H137)*(事故データ!$V$4:$V$364=1))</f>
        <v>0</v>
      </c>
      <c r="V137" s="358">
        <f>SUMPRODUCT((事故データ!$AO$4:$AO$364=V$116)*(事故データ!$AQ$4:$AQ$364=$H137)*(事故データ!$V$4:$V$364=1))</f>
        <v>0</v>
      </c>
      <c r="W137" s="358">
        <f>SUMPRODUCT((事故データ!$AO$4:$AO$364=W$116)*(事故データ!$AQ$4:$AQ$364=$H137)*(事故データ!$V$4:$V$364=1))</f>
        <v>0</v>
      </c>
      <c r="X137" s="358">
        <f>SUMPRODUCT((事故データ!$AO$4:$AO$364=X$116)*(事故データ!$AQ$4:$AQ$364=$H137)*(事故データ!$V$4:$V$364=1))</f>
        <v>0</v>
      </c>
      <c r="Y137" s="358">
        <f>SUMPRODUCT((事故データ!$AO$4:$AO$364=Y$116)*(事故データ!$AQ$4:$AQ$364=$H137)*(事故データ!$V$4:$V$364=1))</f>
        <v>0</v>
      </c>
      <c r="Z137" s="358">
        <f>SUMPRODUCT((事故データ!$AO$4:$AO$364=Z$116)*(事故データ!$AQ$4:$AQ$364=$H137)*(事故データ!$V$4:$V$364=1))</f>
        <v>0</v>
      </c>
      <c r="AA137" s="358">
        <f>SUMPRODUCT((事故データ!$AO$4:$AO$364=AA$116)*(事故データ!$AQ$4:$AQ$364=$H137)*(事故データ!$V$4:$V$364=1))</f>
        <v>0</v>
      </c>
      <c r="AB137" s="358">
        <f>SUMPRODUCT((事故データ!$AO$4:$AO$364=AB$116)*(事故データ!$AQ$4:$AQ$364=$H137)*(事故データ!$V$4:$V$364=1))</f>
        <v>1</v>
      </c>
      <c r="AC137" s="358">
        <f>SUMPRODUCT((事故データ!$AO$4:$AO$364=AC$116)*(事故データ!$AQ$4:$AQ$364=$H137)*(事故データ!$V$4:$V$364=1))</f>
        <v>0</v>
      </c>
      <c r="AD137" s="358">
        <f>SUMPRODUCT((事故データ!$AO$4:$AO$364=AD$116)*(事故データ!$AQ$4:$AQ$364=$H137)*(事故データ!$V$4:$V$364=1))</f>
        <v>0</v>
      </c>
      <c r="AE137" s="358">
        <f>SUMPRODUCT((事故データ!$AO$4:$AO$364=AE$116)*(事故データ!$AQ$4:$AQ$364=$H137)*(事故データ!$V$4:$V$364=1))</f>
        <v>0</v>
      </c>
      <c r="AF137" s="358">
        <f>SUMPRODUCT((事故データ!$AO$4:$AO$364=AF$116)*(事故データ!$AQ$4:$AQ$364=$H137)*(事故データ!$V$4:$V$364=1))</f>
        <v>0</v>
      </c>
      <c r="AG137" s="358">
        <f>SUMPRODUCT((事故データ!$AO$4:$AO$364=AG$116)*(事故データ!$AQ$4:$AQ$364=$H137)*(事故データ!$V$4:$V$364=1))</f>
        <v>0</v>
      </c>
      <c r="AH137" s="442">
        <f>SUMPRODUCT((事故データ!$AO$4:$AO$364=AH$116)*(事故データ!$AQ$4:$AQ$364=$H137)*(事故データ!$V$4:$V$364=1))</f>
        <v>0</v>
      </c>
    </row>
    <row r="138" spans="3:34">
      <c r="C138" s="352" t="str">
        <f t="shared" si="24"/>
        <v>渋滞で停止</v>
      </c>
      <c r="D138" s="422">
        <f>COUNTIF(事故データ!$AQ$4:$AQ$364,C138)</f>
        <v>0</v>
      </c>
      <c r="E138" s="422">
        <f>SUMPRODUCT((事故データ!$AQ$4:$AQ$364=$C138)*(事故データ!$V$4:$V$364=1))</f>
        <v>0</v>
      </c>
      <c r="F138" s="496">
        <f>SUMPRODUCT((事故データ!$AQ$4:$AQ$364=$C138)*(事故データ!$V$4:$V$364=1)*(事故データ!$T$4:$T$364="人身"))</f>
        <v>0</v>
      </c>
      <c r="G138" s="306"/>
      <c r="H138" s="355" t="str">
        <f t="shared" si="21"/>
        <v>渋滞で停止</v>
      </c>
      <c r="I138" s="356">
        <f t="shared" si="23"/>
        <v>0</v>
      </c>
      <c r="J138" s="357">
        <f>SUMPRODUCT((事故データ!$AO$4:$AO$364=J$116)*(事故データ!$AQ$4:$AQ$364=$H138)*(事故データ!$V$4:$V$364=1))</f>
        <v>0</v>
      </c>
      <c r="K138" s="358">
        <f>SUMPRODUCT((事故データ!$AO$4:$AO$364=K$116)*(事故データ!$AQ$4:$AQ$364=$H138)*(事故データ!$V$4:$V$364=1))</f>
        <v>0</v>
      </c>
      <c r="L138" s="358">
        <f>SUMPRODUCT((事故データ!$AO$4:$AO$364=L$116)*(事故データ!$AQ$4:$AQ$364=$H138)*(事故データ!$V$4:$V$364=1))</f>
        <v>0</v>
      </c>
      <c r="M138" s="358">
        <f>SUMPRODUCT((事故データ!$AO$4:$AO$364=M$116)*(事故データ!$AQ$4:$AQ$364=$H138)*(事故データ!$V$4:$V$364=1))</f>
        <v>0</v>
      </c>
      <c r="N138" s="358">
        <f>SUMPRODUCT((事故データ!$AO$4:$AO$364=N$116)*(事故データ!$AQ$4:$AQ$364=$H138)*(事故データ!$V$4:$V$364=1))</f>
        <v>0</v>
      </c>
      <c r="O138" s="358">
        <f>SUMPRODUCT((事故データ!$AO$4:$AO$364=O$116)*(事故データ!$AQ$4:$AQ$364=$H138)*(事故データ!$V$4:$V$364=1))</f>
        <v>0</v>
      </c>
      <c r="P138" s="358">
        <f>SUMPRODUCT((事故データ!$AO$4:$AO$364=P$116)*(事故データ!$AQ$4:$AQ$364=$H138)*(事故データ!$V$4:$V$364=1))</f>
        <v>0</v>
      </c>
      <c r="Q138" s="358">
        <f>SUMPRODUCT((事故データ!$AO$4:$AO$364=Q$116)*(事故データ!$AQ$4:$AQ$364=$H138)*(事故データ!$V$4:$V$364=1))</f>
        <v>0</v>
      </c>
      <c r="R138" s="358">
        <f>SUMPRODUCT((事故データ!$AO$4:$AO$364=R$116)*(事故データ!$AQ$4:$AQ$364=$H138)*(事故データ!$V$4:$V$364=1))</f>
        <v>0</v>
      </c>
      <c r="S138" s="358">
        <f>SUMPRODUCT((事故データ!$AO$4:$AO$364=S$116)*(事故データ!$AQ$4:$AQ$364=$H138)*(事故データ!$V$4:$V$364=1))</f>
        <v>0</v>
      </c>
      <c r="T138" s="358">
        <f>SUMPRODUCT((事故データ!$AO$4:$AO$364=T$116)*(事故データ!$AQ$4:$AQ$364=$H138)*(事故データ!$V$4:$V$364=1))</f>
        <v>0</v>
      </c>
      <c r="U138" s="358">
        <f>SUMPRODUCT((事故データ!$AO$4:$AO$364=U$116)*(事故データ!$AQ$4:$AQ$364=$H138)*(事故データ!$V$4:$V$364=1))</f>
        <v>0</v>
      </c>
      <c r="V138" s="358">
        <f>SUMPRODUCT((事故データ!$AO$4:$AO$364=V$116)*(事故データ!$AQ$4:$AQ$364=$H138)*(事故データ!$V$4:$V$364=1))</f>
        <v>0</v>
      </c>
      <c r="W138" s="358">
        <f>SUMPRODUCT((事故データ!$AO$4:$AO$364=W$116)*(事故データ!$AQ$4:$AQ$364=$H138)*(事故データ!$V$4:$V$364=1))</f>
        <v>0</v>
      </c>
      <c r="X138" s="358">
        <f>SUMPRODUCT((事故データ!$AO$4:$AO$364=X$116)*(事故データ!$AQ$4:$AQ$364=$H138)*(事故データ!$V$4:$V$364=1))</f>
        <v>0</v>
      </c>
      <c r="Y138" s="358">
        <f>SUMPRODUCT((事故データ!$AO$4:$AO$364=Y$116)*(事故データ!$AQ$4:$AQ$364=$H138)*(事故データ!$V$4:$V$364=1))</f>
        <v>0</v>
      </c>
      <c r="Z138" s="358">
        <f>SUMPRODUCT((事故データ!$AO$4:$AO$364=Z$116)*(事故データ!$AQ$4:$AQ$364=$H138)*(事故データ!$V$4:$V$364=1))</f>
        <v>0</v>
      </c>
      <c r="AA138" s="358">
        <f>SUMPRODUCT((事故データ!$AO$4:$AO$364=AA$116)*(事故データ!$AQ$4:$AQ$364=$H138)*(事故データ!$V$4:$V$364=1))</f>
        <v>0</v>
      </c>
      <c r="AB138" s="358">
        <f>SUMPRODUCT((事故データ!$AO$4:$AO$364=AB$116)*(事故データ!$AQ$4:$AQ$364=$H138)*(事故データ!$V$4:$V$364=1))</f>
        <v>0</v>
      </c>
      <c r="AC138" s="358">
        <f>SUMPRODUCT((事故データ!$AO$4:$AO$364=AC$116)*(事故データ!$AQ$4:$AQ$364=$H138)*(事故データ!$V$4:$V$364=1))</f>
        <v>0</v>
      </c>
      <c r="AD138" s="358">
        <f>SUMPRODUCT((事故データ!$AO$4:$AO$364=AD$116)*(事故データ!$AQ$4:$AQ$364=$H138)*(事故データ!$V$4:$V$364=1))</f>
        <v>0</v>
      </c>
      <c r="AE138" s="358">
        <f>SUMPRODUCT((事故データ!$AO$4:$AO$364=AE$116)*(事故データ!$AQ$4:$AQ$364=$H138)*(事故データ!$V$4:$V$364=1))</f>
        <v>0</v>
      </c>
      <c r="AF138" s="358">
        <f>SUMPRODUCT((事故データ!$AO$4:$AO$364=AF$116)*(事故データ!$AQ$4:$AQ$364=$H138)*(事故データ!$V$4:$V$364=1))</f>
        <v>0</v>
      </c>
      <c r="AG138" s="358">
        <f>SUMPRODUCT((事故データ!$AO$4:$AO$364=AG$116)*(事故データ!$AQ$4:$AQ$364=$H138)*(事故データ!$V$4:$V$364=1))</f>
        <v>0</v>
      </c>
      <c r="AH138" s="442">
        <f>SUMPRODUCT((事故データ!$AO$4:$AO$364=AH$116)*(事故データ!$AQ$4:$AQ$364=$H138)*(事故データ!$V$4:$V$364=1))</f>
        <v>0</v>
      </c>
    </row>
    <row r="139" spans="3:34">
      <c r="C139" s="352" t="str">
        <f t="shared" si="24"/>
        <v>合流のため停止</v>
      </c>
      <c r="D139" s="422">
        <f>COUNTIF(事故データ!$AQ$4:$AQ$364,C139)</f>
        <v>0</v>
      </c>
      <c r="E139" s="422">
        <f>SUMPRODUCT((事故データ!$AQ$4:$AQ$364=$C139)*(事故データ!$V$4:$V$364=1))</f>
        <v>0</v>
      </c>
      <c r="F139" s="496">
        <f>SUMPRODUCT((事故データ!$AQ$4:$AQ$364=$C139)*(事故データ!$V$4:$V$364=1)*(事故データ!$T$4:$T$364="人身"))</f>
        <v>0</v>
      </c>
      <c r="G139" s="306"/>
      <c r="H139" s="355" t="str">
        <f t="shared" si="21"/>
        <v>合流のため停止</v>
      </c>
      <c r="I139" s="356">
        <f t="shared" si="23"/>
        <v>0</v>
      </c>
      <c r="J139" s="357">
        <f>SUMPRODUCT((事故データ!$AO$4:$AO$364=J$116)*(事故データ!$AQ$4:$AQ$364=$H139)*(事故データ!$V$4:$V$364=1))</f>
        <v>0</v>
      </c>
      <c r="K139" s="358">
        <f>SUMPRODUCT((事故データ!$AO$4:$AO$364=K$116)*(事故データ!$AQ$4:$AQ$364=$H139)*(事故データ!$V$4:$V$364=1))</f>
        <v>0</v>
      </c>
      <c r="L139" s="358">
        <f>SUMPRODUCT((事故データ!$AO$4:$AO$364=L$116)*(事故データ!$AQ$4:$AQ$364=$H139)*(事故データ!$V$4:$V$364=1))</f>
        <v>0</v>
      </c>
      <c r="M139" s="358">
        <f>SUMPRODUCT((事故データ!$AO$4:$AO$364=M$116)*(事故データ!$AQ$4:$AQ$364=$H139)*(事故データ!$V$4:$V$364=1))</f>
        <v>0</v>
      </c>
      <c r="N139" s="358">
        <f>SUMPRODUCT((事故データ!$AO$4:$AO$364=N$116)*(事故データ!$AQ$4:$AQ$364=$H139)*(事故データ!$V$4:$V$364=1))</f>
        <v>0</v>
      </c>
      <c r="O139" s="358">
        <f>SUMPRODUCT((事故データ!$AO$4:$AO$364=O$116)*(事故データ!$AQ$4:$AQ$364=$H139)*(事故データ!$V$4:$V$364=1))</f>
        <v>0</v>
      </c>
      <c r="P139" s="358">
        <f>SUMPRODUCT((事故データ!$AO$4:$AO$364=P$116)*(事故データ!$AQ$4:$AQ$364=$H139)*(事故データ!$V$4:$V$364=1))</f>
        <v>0</v>
      </c>
      <c r="Q139" s="358">
        <f>SUMPRODUCT((事故データ!$AO$4:$AO$364=Q$116)*(事故データ!$AQ$4:$AQ$364=$H139)*(事故データ!$V$4:$V$364=1))</f>
        <v>0</v>
      </c>
      <c r="R139" s="358">
        <f>SUMPRODUCT((事故データ!$AO$4:$AO$364=R$116)*(事故データ!$AQ$4:$AQ$364=$H139)*(事故データ!$V$4:$V$364=1))</f>
        <v>0</v>
      </c>
      <c r="S139" s="358">
        <f>SUMPRODUCT((事故データ!$AO$4:$AO$364=S$116)*(事故データ!$AQ$4:$AQ$364=$H139)*(事故データ!$V$4:$V$364=1))</f>
        <v>0</v>
      </c>
      <c r="T139" s="358">
        <f>SUMPRODUCT((事故データ!$AO$4:$AO$364=T$116)*(事故データ!$AQ$4:$AQ$364=$H139)*(事故データ!$V$4:$V$364=1))</f>
        <v>0</v>
      </c>
      <c r="U139" s="358">
        <f>SUMPRODUCT((事故データ!$AO$4:$AO$364=U$116)*(事故データ!$AQ$4:$AQ$364=$H139)*(事故データ!$V$4:$V$364=1))</f>
        <v>0</v>
      </c>
      <c r="V139" s="358">
        <f>SUMPRODUCT((事故データ!$AO$4:$AO$364=V$116)*(事故データ!$AQ$4:$AQ$364=$H139)*(事故データ!$V$4:$V$364=1))</f>
        <v>0</v>
      </c>
      <c r="W139" s="358">
        <f>SUMPRODUCT((事故データ!$AO$4:$AO$364=W$116)*(事故データ!$AQ$4:$AQ$364=$H139)*(事故データ!$V$4:$V$364=1))</f>
        <v>0</v>
      </c>
      <c r="X139" s="358">
        <f>SUMPRODUCT((事故データ!$AO$4:$AO$364=X$116)*(事故データ!$AQ$4:$AQ$364=$H139)*(事故データ!$V$4:$V$364=1))</f>
        <v>0</v>
      </c>
      <c r="Y139" s="358">
        <f>SUMPRODUCT((事故データ!$AO$4:$AO$364=Y$116)*(事故データ!$AQ$4:$AQ$364=$H139)*(事故データ!$V$4:$V$364=1))</f>
        <v>0</v>
      </c>
      <c r="Z139" s="358">
        <f>SUMPRODUCT((事故データ!$AO$4:$AO$364=Z$116)*(事故データ!$AQ$4:$AQ$364=$H139)*(事故データ!$V$4:$V$364=1))</f>
        <v>0</v>
      </c>
      <c r="AA139" s="358">
        <f>SUMPRODUCT((事故データ!$AO$4:$AO$364=AA$116)*(事故データ!$AQ$4:$AQ$364=$H139)*(事故データ!$V$4:$V$364=1))</f>
        <v>0</v>
      </c>
      <c r="AB139" s="358">
        <f>SUMPRODUCT((事故データ!$AO$4:$AO$364=AB$116)*(事故データ!$AQ$4:$AQ$364=$H139)*(事故データ!$V$4:$V$364=1))</f>
        <v>0</v>
      </c>
      <c r="AC139" s="358">
        <f>SUMPRODUCT((事故データ!$AO$4:$AO$364=AC$116)*(事故データ!$AQ$4:$AQ$364=$H139)*(事故データ!$V$4:$V$364=1))</f>
        <v>0</v>
      </c>
      <c r="AD139" s="358">
        <f>SUMPRODUCT((事故データ!$AO$4:$AO$364=AD$116)*(事故データ!$AQ$4:$AQ$364=$H139)*(事故データ!$V$4:$V$364=1))</f>
        <v>0</v>
      </c>
      <c r="AE139" s="358">
        <f>SUMPRODUCT((事故データ!$AO$4:$AO$364=AE$116)*(事故データ!$AQ$4:$AQ$364=$H139)*(事故データ!$V$4:$V$364=1))</f>
        <v>0</v>
      </c>
      <c r="AF139" s="358">
        <f>SUMPRODUCT((事故データ!$AO$4:$AO$364=AF$116)*(事故データ!$AQ$4:$AQ$364=$H139)*(事故データ!$V$4:$V$364=1))</f>
        <v>0</v>
      </c>
      <c r="AG139" s="358">
        <f>SUMPRODUCT((事故データ!$AO$4:$AO$364=AG$116)*(事故データ!$AQ$4:$AQ$364=$H139)*(事故データ!$V$4:$V$364=1))</f>
        <v>0</v>
      </c>
      <c r="AH139" s="442">
        <f>SUMPRODUCT((事故データ!$AO$4:$AO$364=AH$116)*(事故データ!$AQ$4:$AQ$364=$H139)*(事故データ!$V$4:$V$364=1))</f>
        <v>0</v>
      </c>
    </row>
    <row r="140" spans="3:34">
      <c r="C140" s="352" t="str">
        <f t="shared" si="24"/>
        <v>移動、方向変換中(前進)</v>
      </c>
      <c r="D140" s="422">
        <f>COUNTIF(事故データ!$AQ$4:$AQ$364,C140)</f>
        <v>1</v>
      </c>
      <c r="E140" s="422">
        <f>SUMPRODUCT((事故データ!$AQ$4:$AQ$364=$C140)*(事故データ!$V$4:$V$364=1))</f>
        <v>1</v>
      </c>
      <c r="F140" s="496">
        <f>SUMPRODUCT((事故データ!$AQ$4:$AQ$364=$C140)*(事故データ!$V$4:$V$364=1)*(事故データ!$T$4:$T$364="人身"))</f>
        <v>0</v>
      </c>
      <c r="G140" s="306"/>
      <c r="H140" s="355" t="str">
        <f t="shared" si="21"/>
        <v>移動、方向変換中(前進)</v>
      </c>
      <c r="I140" s="356">
        <f t="shared" si="23"/>
        <v>1</v>
      </c>
      <c r="J140" s="357">
        <f>SUMPRODUCT((事故データ!$AO$4:$AO$364=J$116)*(事故データ!$AQ$4:$AQ$364=$H140)*(事故データ!$V$4:$V$364=1))</f>
        <v>0</v>
      </c>
      <c r="K140" s="358">
        <f>SUMPRODUCT((事故データ!$AO$4:$AO$364=K$116)*(事故データ!$AQ$4:$AQ$364=$H140)*(事故データ!$V$4:$V$364=1))</f>
        <v>0</v>
      </c>
      <c r="L140" s="358">
        <f>SUMPRODUCT((事故データ!$AO$4:$AO$364=L$116)*(事故データ!$AQ$4:$AQ$364=$H140)*(事故データ!$V$4:$V$364=1))</f>
        <v>0</v>
      </c>
      <c r="M140" s="358">
        <f>SUMPRODUCT((事故データ!$AO$4:$AO$364=M$116)*(事故データ!$AQ$4:$AQ$364=$H140)*(事故データ!$V$4:$V$364=1))</f>
        <v>0</v>
      </c>
      <c r="N140" s="358">
        <f>SUMPRODUCT((事故データ!$AO$4:$AO$364=N$116)*(事故データ!$AQ$4:$AQ$364=$H140)*(事故データ!$V$4:$V$364=1))</f>
        <v>0</v>
      </c>
      <c r="O140" s="358">
        <f>SUMPRODUCT((事故データ!$AO$4:$AO$364=O$116)*(事故データ!$AQ$4:$AQ$364=$H140)*(事故データ!$V$4:$V$364=1))</f>
        <v>0</v>
      </c>
      <c r="P140" s="358">
        <f>SUMPRODUCT((事故データ!$AO$4:$AO$364=P$116)*(事故データ!$AQ$4:$AQ$364=$H140)*(事故データ!$V$4:$V$364=1))</f>
        <v>0</v>
      </c>
      <c r="Q140" s="358">
        <f>SUMPRODUCT((事故データ!$AO$4:$AO$364=Q$116)*(事故データ!$AQ$4:$AQ$364=$H140)*(事故データ!$V$4:$V$364=1))</f>
        <v>0</v>
      </c>
      <c r="R140" s="358">
        <f>SUMPRODUCT((事故データ!$AO$4:$AO$364=R$116)*(事故データ!$AQ$4:$AQ$364=$H140)*(事故データ!$V$4:$V$364=1))</f>
        <v>0</v>
      </c>
      <c r="S140" s="358">
        <f>SUMPRODUCT((事故データ!$AO$4:$AO$364=S$116)*(事故データ!$AQ$4:$AQ$364=$H140)*(事故データ!$V$4:$V$364=1))</f>
        <v>0</v>
      </c>
      <c r="T140" s="358">
        <f>SUMPRODUCT((事故データ!$AO$4:$AO$364=T$116)*(事故データ!$AQ$4:$AQ$364=$H140)*(事故データ!$V$4:$V$364=1))</f>
        <v>0</v>
      </c>
      <c r="U140" s="358">
        <f>SUMPRODUCT((事故データ!$AO$4:$AO$364=U$116)*(事故データ!$AQ$4:$AQ$364=$H140)*(事故データ!$V$4:$V$364=1))</f>
        <v>0</v>
      </c>
      <c r="V140" s="358">
        <f>SUMPRODUCT((事故データ!$AO$4:$AO$364=V$116)*(事故データ!$AQ$4:$AQ$364=$H140)*(事故データ!$V$4:$V$364=1))</f>
        <v>0</v>
      </c>
      <c r="W140" s="358">
        <f>SUMPRODUCT((事故データ!$AO$4:$AO$364=W$116)*(事故データ!$AQ$4:$AQ$364=$H140)*(事故データ!$V$4:$V$364=1))</f>
        <v>0</v>
      </c>
      <c r="X140" s="358">
        <f>SUMPRODUCT((事故データ!$AO$4:$AO$364=X$116)*(事故データ!$AQ$4:$AQ$364=$H140)*(事故データ!$V$4:$V$364=1))</f>
        <v>0</v>
      </c>
      <c r="Y140" s="358">
        <f>SUMPRODUCT((事故データ!$AO$4:$AO$364=Y$116)*(事故データ!$AQ$4:$AQ$364=$H140)*(事故データ!$V$4:$V$364=1))</f>
        <v>1</v>
      </c>
      <c r="Z140" s="358">
        <f>SUMPRODUCT((事故データ!$AO$4:$AO$364=Z$116)*(事故データ!$AQ$4:$AQ$364=$H140)*(事故データ!$V$4:$V$364=1))</f>
        <v>0</v>
      </c>
      <c r="AA140" s="358">
        <f>SUMPRODUCT((事故データ!$AO$4:$AO$364=AA$116)*(事故データ!$AQ$4:$AQ$364=$H140)*(事故データ!$V$4:$V$364=1))</f>
        <v>0</v>
      </c>
      <c r="AB140" s="358">
        <f>SUMPRODUCT((事故データ!$AO$4:$AO$364=AB$116)*(事故データ!$AQ$4:$AQ$364=$H140)*(事故データ!$V$4:$V$364=1))</f>
        <v>0</v>
      </c>
      <c r="AC140" s="358">
        <f>SUMPRODUCT((事故データ!$AO$4:$AO$364=AC$116)*(事故データ!$AQ$4:$AQ$364=$H140)*(事故データ!$V$4:$V$364=1))</f>
        <v>0</v>
      </c>
      <c r="AD140" s="358">
        <f>SUMPRODUCT((事故データ!$AO$4:$AO$364=AD$116)*(事故データ!$AQ$4:$AQ$364=$H140)*(事故データ!$V$4:$V$364=1))</f>
        <v>0</v>
      </c>
      <c r="AE140" s="358">
        <f>SUMPRODUCT((事故データ!$AO$4:$AO$364=AE$116)*(事故データ!$AQ$4:$AQ$364=$H140)*(事故データ!$V$4:$V$364=1))</f>
        <v>0</v>
      </c>
      <c r="AF140" s="358">
        <f>SUMPRODUCT((事故データ!$AO$4:$AO$364=AF$116)*(事故データ!$AQ$4:$AQ$364=$H140)*(事故データ!$V$4:$V$364=1))</f>
        <v>0</v>
      </c>
      <c r="AG140" s="358">
        <f>SUMPRODUCT((事故データ!$AO$4:$AO$364=AG$116)*(事故データ!$AQ$4:$AQ$364=$H140)*(事故データ!$V$4:$V$364=1))</f>
        <v>0</v>
      </c>
      <c r="AH140" s="442">
        <f>SUMPRODUCT((事故データ!$AO$4:$AO$364=AH$116)*(事故データ!$AQ$4:$AQ$364=$H140)*(事故データ!$V$4:$V$364=1))</f>
        <v>0</v>
      </c>
    </row>
    <row r="141" spans="3:34">
      <c r="C141" s="352" t="str">
        <f t="shared" si="24"/>
        <v>移動、方向変換中(右前進)</v>
      </c>
      <c r="D141" s="422">
        <f>COUNTIF(事故データ!$AQ$4:$AQ$364,C141)</f>
        <v>0</v>
      </c>
      <c r="E141" s="422">
        <f>SUMPRODUCT((事故データ!$AQ$4:$AQ$364=$C141)*(事故データ!$V$4:$V$364=1))</f>
        <v>0</v>
      </c>
      <c r="F141" s="496">
        <f>SUMPRODUCT((事故データ!$AQ$4:$AQ$364=$C141)*(事故データ!$V$4:$V$364=1)*(事故データ!$T$4:$T$364="人身"))</f>
        <v>0</v>
      </c>
      <c r="G141" s="306"/>
      <c r="H141" s="355" t="str">
        <f t="shared" si="21"/>
        <v>移動、方向変換中(右前進)</v>
      </c>
      <c r="I141" s="356">
        <f t="shared" si="23"/>
        <v>0</v>
      </c>
      <c r="J141" s="357">
        <f>SUMPRODUCT((事故データ!$AO$4:$AO$364=J$116)*(事故データ!$AQ$4:$AQ$364=$H141)*(事故データ!$V$4:$V$364=1))</f>
        <v>0</v>
      </c>
      <c r="K141" s="358">
        <f>SUMPRODUCT((事故データ!$AO$4:$AO$364=K$116)*(事故データ!$AQ$4:$AQ$364=$H141)*(事故データ!$V$4:$V$364=1))</f>
        <v>0</v>
      </c>
      <c r="L141" s="358">
        <f>SUMPRODUCT((事故データ!$AO$4:$AO$364=L$116)*(事故データ!$AQ$4:$AQ$364=$H141)*(事故データ!$V$4:$V$364=1))</f>
        <v>0</v>
      </c>
      <c r="M141" s="358">
        <f>SUMPRODUCT((事故データ!$AO$4:$AO$364=M$116)*(事故データ!$AQ$4:$AQ$364=$H141)*(事故データ!$V$4:$V$364=1))</f>
        <v>0</v>
      </c>
      <c r="N141" s="358">
        <f>SUMPRODUCT((事故データ!$AO$4:$AO$364=N$116)*(事故データ!$AQ$4:$AQ$364=$H141)*(事故データ!$V$4:$V$364=1))</f>
        <v>0</v>
      </c>
      <c r="O141" s="358">
        <f>SUMPRODUCT((事故データ!$AO$4:$AO$364=O$116)*(事故データ!$AQ$4:$AQ$364=$H141)*(事故データ!$V$4:$V$364=1))</f>
        <v>0</v>
      </c>
      <c r="P141" s="358">
        <f>SUMPRODUCT((事故データ!$AO$4:$AO$364=P$116)*(事故データ!$AQ$4:$AQ$364=$H141)*(事故データ!$V$4:$V$364=1))</f>
        <v>0</v>
      </c>
      <c r="Q141" s="358">
        <f>SUMPRODUCT((事故データ!$AO$4:$AO$364=Q$116)*(事故データ!$AQ$4:$AQ$364=$H141)*(事故データ!$V$4:$V$364=1))</f>
        <v>0</v>
      </c>
      <c r="R141" s="358">
        <f>SUMPRODUCT((事故データ!$AO$4:$AO$364=R$116)*(事故データ!$AQ$4:$AQ$364=$H141)*(事故データ!$V$4:$V$364=1))</f>
        <v>0</v>
      </c>
      <c r="S141" s="358">
        <f>SUMPRODUCT((事故データ!$AO$4:$AO$364=S$116)*(事故データ!$AQ$4:$AQ$364=$H141)*(事故データ!$V$4:$V$364=1))</f>
        <v>0</v>
      </c>
      <c r="T141" s="358">
        <f>SUMPRODUCT((事故データ!$AO$4:$AO$364=T$116)*(事故データ!$AQ$4:$AQ$364=$H141)*(事故データ!$V$4:$V$364=1))</f>
        <v>0</v>
      </c>
      <c r="U141" s="358">
        <f>SUMPRODUCT((事故データ!$AO$4:$AO$364=U$116)*(事故データ!$AQ$4:$AQ$364=$H141)*(事故データ!$V$4:$V$364=1))</f>
        <v>0</v>
      </c>
      <c r="V141" s="358">
        <f>SUMPRODUCT((事故データ!$AO$4:$AO$364=V$116)*(事故データ!$AQ$4:$AQ$364=$H141)*(事故データ!$V$4:$V$364=1))</f>
        <v>0</v>
      </c>
      <c r="W141" s="358">
        <f>SUMPRODUCT((事故データ!$AO$4:$AO$364=W$116)*(事故データ!$AQ$4:$AQ$364=$H141)*(事故データ!$V$4:$V$364=1))</f>
        <v>0</v>
      </c>
      <c r="X141" s="358">
        <f>SUMPRODUCT((事故データ!$AO$4:$AO$364=X$116)*(事故データ!$AQ$4:$AQ$364=$H141)*(事故データ!$V$4:$V$364=1))</f>
        <v>0</v>
      </c>
      <c r="Y141" s="358">
        <f>SUMPRODUCT((事故データ!$AO$4:$AO$364=Y$116)*(事故データ!$AQ$4:$AQ$364=$H141)*(事故データ!$V$4:$V$364=1))</f>
        <v>0</v>
      </c>
      <c r="Z141" s="358">
        <f>SUMPRODUCT((事故データ!$AO$4:$AO$364=Z$116)*(事故データ!$AQ$4:$AQ$364=$H141)*(事故データ!$V$4:$V$364=1))</f>
        <v>0</v>
      </c>
      <c r="AA141" s="358">
        <f>SUMPRODUCT((事故データ!$AO$4:$AO$364=AA$116)*(事故データ!$AQ$4:$AQ$364=$H141)*(事故データ!$V$4:$V$364=1))</f>
        <v>0</v>
      </c>
      <c r="AB141" s="358">
        <f>SUMPRODUCT((事故データ!$AO$4:$AO$364=AB$116)*(事故データ!$AQ$4:$AQ$364=$H141)*(事故データ!$V$4:$V$364=1))</f>
        <v>0</v>
      </c>
      <c r="AC141" s="358">
        <f>SUMPRODUCT((事故データ!$AO$4:$AO$364=AC$116)*(事故データ!$AQ$4:$AQ$364=$H141)*(事故データ!$V$4:$V$364=1))</f>
        <v>0</v>
      </c>
      <c r="AD141" s="358">
        <f>SUMPRODUCT((事故データ!$AO$4:$AO$364=AD$116)*(事故データ!$AQ$4:$AQ$364=$H141)*(事故データ!$V$4:$V$364=1))</f>
        <v>0</v>
      </c>
      <c r="AE141" s="358">
        <f>SUMPRODUCT((事故データ!$AO$4:$AO$364=AE$116)*(事故データ!$AQ$4:$AQ$364=$H141)*(事故データ!$V$4:$V$364=1))</f>
        <v>0</v>
      </c>
      <c r="AF141" s="358">
        <f>SUMPRODUCT((事故データ!$AO$4:$AO$364=AF$116)*(事故データ!$AQ$4:$AQ$364=$H141)*(事故データ!$V$4:$V$364=1))</f>
        <v>0</v>
      </c>
      <c r="AG141" s="358">
        <f>SUMPRODUCT((事故データ!$AO$4:$AO$364=AG$116)*(事故データ!$AQ$4:$AQ$364=$H141)*(事故データ!$V$4:$V$364=1))</f>
        <v>0</v>
      </c>
      <c r="AH141" s="442">
        <f>SUMPRODUCT((事故データ!$AO$4:$AO$364=AH$116)*(事故データ!$AQ$4:$AQ$364=$H141)*(事故データ!$V$4:$V$364=1))</f>
        <v>0</v>
      </c>
    </row>
    <row r="142" spans="3:34">
      <c r="C142" s="352" t="str">
        <f t="shared" si="24"/>
        <v>移動、方向変換中(左前進)</v>
      </c>
      <c r="D142" s="422">
        <f>COUNTIF(事故データ!$AQ$4:$AQ$364,C142)</f>
        <v>4</v>
      </c>
      <c r="E142" s="422">
        <f>SUMPRODUCT((事故データ!$AQ$4:$AQ$364=$C142)*(事故データ!$V$4:$V$364=1))</f>
        <v>4</v>
      </c>
      <c r="F142" s="496">
        <f>SUMPRODUCT((事故データ!$AQ$4:$AQ$364=$C142)*(事故データ!$V$4:$V$364=1)*(事故データ!$T$4:$T$364="人身"))</f>
        <v>0</v>
      </c>
      <c r="G142" s="306"/>
      <c r="H142" s="355" t="str">
        <f t="shared" si="21"/>
        <v>移動、方向変換中(左前進)</v>
      </c>
      <c r="I142" s="356">
        <f t="shared" si="23"/>
        <v>4</v>
      </c>
      <c r="J142" s="357">
        <f>SUMPRODUCT((事故データ!$AO$4:$AO$364=J$116)*(事故データ!$AQ$4:$AQ$364=$H142)*(事故データ!$V$4:$V$364=1))</f>
        <v>0</v>
      </c>
      <c r="K142" s="358">
        <f>SUMPRODUCT((事故データ!$AO$4:$AO$364=K$116)*(事故データ!$AQ$4:$AQ$364=$H142)*(事故データ!$V$4:$V$364=1))</f>
        <v>0</v>
      </c>
      <c r="L142" s="358">
        <f>SUMPRODUCT((事故データ!$AO$4:$AO$364=L$116)*(事故データ!$AQ$4:$AQ$364=$H142)*(事故データ!$V$4:$V$364=1))</f>
        <v>0</v>
      </c>
      <c r="M142" s="358">
        <f>SUMPRODUCT((事故データ!$AO$4:$AO$364=M$116)*(事故データ!$AQ$4:$AQ$364=$H142)*(事故データ!$V$4:$V$364=1))</f>
        <v>0</v>
      </c>
      <c r="N142" s="358">
        <f>SUMPRODUCT((事故データ!$AO$4:$AO$364=N$116)*(事故データ!$AQ$4:$AQ$364=$H142)*(事故データ!$V$4:$V$364=1))</f>
        <v>1</v>
      </c>
      <c r="O142" s="358">
        <f>SUMPRODUCT((事故データ!$AO$4:$AO$364=O$116)*(事故データ!$AQ$4:$AQ$364=$H142)*(事故データ!$V$4:$V$364=1))</f>
        <v>0</v>
      </c>
      <c r="P142" s="358">
        <f>SUMPRODUCT((事故データ!$AO$4:$AO$364=P$116)*(事故データ!$AQ$4:$AQ$364=$H142)*(事故データ!$V$4:$V$364=1))</f>
        <v>0</v>
      </c>
      <c r="Q142" s="358">
        <f>SUMPRODUCT((事故データ!$AO$4:$AO$364=Q$116)*(事故データ!$AQ$4:$AQ$364=$H142)*(事故データ!$V$4:$V$364=1))</f>
        <v>0</v>
      </c>
      <c r="R142" s="358">
        <f>SUMPRODUCT((事故データ!$AO$4:$AO$364=R$116)*(事故データ!$AQ$4:$AQ$364=$H142)*(事故データ!$V$4:$V$364=1))</f>
        <v>0</v>
      </c>
      <c r="S142" s="358">
        <f>SUMPRODUCT((事故データ!$AO$4:$AO$364=S$116)*(事故データ!$AQ$4:$AQ$364=$H142)*(事故データ!$V$4:$V$364=1))</f>
        <v>0</v>
      </c>
      <c r="T142" s="358">
        <f>SUMPRODUCT((事故データ!$AO$4:$AO$364=T$116)*(事故データ!$AQ$4:$AQ$364=$H142)*(事故データ!$V$4:$V$364=1))</f>
        <v>0</v>
      </c>
      <c r="U142" s="358">
        <f>SUMPRODUCT((事故データ!$AO$4:$AO$364=U$116)*(事故データ!$AQ$4:$AQ$364=$H142)*(事故データ!$V$4:$V$364=1))</f>
        <v>0</v>
      </c>
      <c r="V142" s="358">
        <f>SUMPRODUCT((事故データ!$AO$4:$AO$364=V$116)*(事故データ!$AQ$4:$AQ$364=$H142)*(事故データ!$V$4:$V$364=1))</f>
        <v>0</v>
      </c>
      <c r="W142" s="358">
        <f>SUMPRODUCT((事故データ!$AO$4:$AO$364=W$116)*(事故データ!$AQ$4:$AQ$364=$H142)*(事故データ!$V$4:$V$364=1))</f>
        <v>1</v>
      </c>
      <c r="X142" s="358">
        <f>SUMPRODUCT((事故データ!$AO$4:$AO$364=X$116)*(事故データ!$AQ$4:$AQ$364=$H142)*(事故データ!$V$4:$V$364=1))</f>
        <v>0</v>
      </c>
      <c r="Y142" s="358">
        <f>SUMPRODUCT((事故データ!$AO$4:$AO$364=Y$116)*(事故データ!$AQ$4:$AQ$364=$H142)*(事故データ!$V$4:$V$364=1))</f>
        <v>2</v>
      </c>
      <c r="Z142" s="358">
        <f>SUMPRODUCT((事故データ!$AO$4:$AO$364=Z$116)*(事故データ!$AQ$4:$AQ$364=$H142)*(事故データ!$V$4:$V$364=1))</f>
        <v>0</v>
      </c>
      <c r="AA142" s="358">
        <f>SUMPRODUCT((事故データ!$AO$4:$AO$364=AA$116)*(事故データ!$AQ$4:$AQ$364=$H142)*(事故データ!$V$4:$V$364=1))</f>
        <v>0</v>
      </c>
      <c r="AB142" s="358">
        <f>SUMPRODUCT((事故データ!$AO$4:$AO$364=AB$116)*(事故データ!$AQ$4:$AQ$364=$H142)*(事故データ!$V$4:$V$364=1))</f>
        <v>0</v>
      </c>
      <c r="AC142" s="358">
        <f>SUMPRODUCT((事故データ!$AO$4:$AO$364=AC$116)*(事故データ!$AQ$4:$AQ$364=$H142)*(事故データ!$V$4:$V$364=1))</f>
        <v>0</v>
      </c>
      <c r="AD142" s="358">
        <f>SUMPRODUCT((事故データ!$AO$4:$AO$364=AD$116)*(事故データ!$AQ$4:$AQ$364=$H142)*(事故データ!$V$4:$V$364=1))</f>
        <v>0</v>
      </c>
      <c r="AE142" s="358">
        <f>SUMPRODUCT((事故データ!$AO$4:$AO$364=AE$116)*(事故データ!$AQ$4:$AQ$364=$H142)*(事故データ!$V$4:$V$364=1))</f>
        <v>0</v>
      </c>
      <c r="AF142" s="358">
        <f>SUMPRODUCT((事故データ!$AO$4:$AO$364=AF$116)*(事故データ!$AQ$4:$AQ$364=$H142)*(事故データ!$V$4:$V$364=1))</f>
        <v>0</v>
      </c>
      <c r="AG142" s="358">
        <f>SUMPRODUCT((事故データ!$AO$4:$AO$364=AG$116)*(事故データ!$AQ$4:$AQ$364=$H142)*(事故データ!$V$4:$V$364=1))</f>
        <v>0</v>
      </c>
      <c r="AH142" s="442">
        <f>SUMPRODUCT((事故データ!$AO$4:$AO$364=AH$116)*(事故データ!$AQ$4:$AQ$364=$H142)*(事故データ!$V$4:$V$364=1))</f>
        <v>0</v>
      </c>
    </row>
    <row r="143" spans="3:34">
      <c r="C143" s="352" t="str">
        <f t="shared" si="24"/>
        <v>移動、方向変換中(後退)</v>
      </c>
      <c r="D143" s="422">
        <f>COUNTIF(事故データ!$AQ$4:$AQ$364,C143)</f>
        <v>3</v>
      </c>
      <c r="E143" s="422">
        <f>SUMPRODUCT((事故データ!$AQ$4:$AQ$364=$C143)*(事故データ!$V$4:$V$364=1))</f>
        <v>3</v>
      </c>
      <c r="F143" s="496">
        <f>SUMPRODUCT((事故データ!$AQ$4:$AQ$364=$C143)*(事故データ!$V$4:$V$364=1)*(事故データ!$T$4:$T$364="人身"))</f>
        <v>0</v>
      </c>
      <c r="G143" s="306"/>
      <c r="H143" s="355" t="str">
        <f t="shared" si="21"/>
        <v>移動、方向変換中(後退)</v>
      </c>
      <c r="I143" s="356">
        <f t="shared" si="23"/>
        <v>3</v>
      </c>
      <c r="J143" s="357">
        <f>SUMPRODUCT((事故データ!$AO$4:$AO$364=J$116)*(事故データ!$AQ$4:$AQ$364=$H143)*(事故データ!$V$4:$V$364=1))</f>
        <v>0</v>
      </c>
      <c r="K143" s="358">
        <f>SUMPRODUCT((事故データ!$AO$4:$AO$364=K$116)*(事故データ!$AQ$4:$AQ$364=$H143)*(事故データ!$V$4:$V$364=1))</f>
        <v>0</v>
      </c>
      <c r="L143" s="358">
        <f>SUMPRODUCT((事故データ!$AO$4:$AO$364=L$116)*(事故データ!$AQ$4:$AQ$364=$H143)*(事故データ!$V$4:$V$364=1))</f>
        <v>0</v>
      </c>
      <c r="M143" s="358">
        <f>SUMPRODUCT((事故データ!$AO$4:$AO$364=M$116)*(事故データ!$AQ$4:$AQ$364=$H143)*(事故データ!$V$4:$V$364=1))</f>
        <v>0</v>
      </c>
      <c r="N143" s="358">
        <f>SUMPRODUCT((事故データ!$AO$4:$AO$364=N$116)*(事故データ!$AQ$4:$AQ$364=$H143)*(事故データ!$V$4:$V$364=1))</f>
        <v>0</v>
      </c>
      <c r="O143" s="358">
        <f>SUMPRODUCT((事故データ!$AO$4:$AO$364=O$116)*(事故データ!$AQ$4:$AQ$364=$H143)*(事故データ!$V$4:$V$364=1))</f>
        <v>0</v>
      </c>
      <c r="P143" s="358">
        <f>SUMPRODUCT((事故データ!$AO$4:$AO$364=P$116)*(事故データ!$AQ$4:$AQ$364=$H143)*(事故データ!$V$4:$V$364=1))</f>
        <v>0</v>
      </c>
      <c r="Q143" s="358">
        <f>SUMPRODUCT((事故データ!$AO$4:$AO$364=Q$116)*(事故データ!$AQ$4:$AQ$364=$H143)*(事故データ!$V$4:$V$364=1))</f>
        <v>0</v>
      </c>
      <c r="R143" s="358">
        <f>SUMPRODUCT((事故データ!$AO$4:$AO$364=R$116)*(事故データ!$AQ$4:$AQ$364=$H143)*(事故データ!$V$4:$V$364=1))</f>
        <v>0</v>
      </c>
      <c r="S143" s="358">
        <f>SUMPRODUCT((事故データ!$AO$4:$AO$364=S$116)*(事故データ!$AQ$4:$AQ$364=$H143)*(事故データ!$V$4:$V$364=1))</f>
        <v>0</v>
      </c>
      <c r="T143" s="358">
        <f>SUMPRODUCT((事故データ!$AO$4:$AO$364=T$116)*(事故データ!$AQ$4:$AQ$364=$H143)*(事故データ!$V$4:$V$364=1))</f>
        <v>0</v>
      </c>
      <c r="U143" s="358">
        <f>SUMPRODUCT((事故データ!$AO$4:$AO$364=U$116)*(事故データ!$AQ$4:$AQ$364=$H143)*(事故データ!$V$4:$V$364=1))</f>
        <v>0</v>
      </c>
      <c r="V143" s="358">
        <f>SUMPRODUCT((事故データ!$AO$4:$AO$364=V$116)*(事故データ!$AQ$4:$AQ$364=$H143)*(事故データ!$V$4:$V$364=1))</f>
        <v>0</v>
      </c>
      <c r="W143" s="358">
        <f>SUMPRODUCT((事故データ!$AO$4:$AO$364=W$116)*(事故データ!$AQ$4:$AQ$364=$H143)*(事故データ!$V$4:$V$364=1))</f>
        <v>0</v>
      </c>
      <c r="X143" s="358">
        <f>SUMPRODUCT((事故データ!$AO$4:$AO$364=X$116)*(事故データ!$AQ$4:$AQ$364=$H143)*(事故データ!$V$4:$V$364=1))</f>
        <v>3</v>
      </c>
      <c r="Y143" s="358">
        <f>SUMPRODUCT((事故データ!$AO$4:$AO$364=Y$116)*(事故データ!$AQ$4:$AQ$364=$H143)*(事故データ!$V$4:$V$364=1))</f>
        <v>0</v>
      </c>
      <c r="Z143" s="358">
        <f>SUMPRODUCT((事故データ!$AO$4:$AO$364=Z$116)*(事故データ!$AQ$4:$AQ$364=$H143)*(事故データ!$V$4:$V$364=1))</f>
        <v>0</v>
      </c>
      <c r="AA143" s="358">
        <f>SUMPRODUCT((事故データ!$AO$4:$AO$364=AA$116)*(事故データ!$AQ$4:$AQ$364=$H143)*(事故データ!$V$4:$V$364=1))</f>
        <v>0</v>
      </c>
      <c r="AB143" s="358">
        <f>SUMPRODUCT((事故データ!$AO$4:$AO$364=AB$116)*(事故データ!$AQ$4:$AQ$364=$H143)*(事故データ!$V$4:$V$364=1))</f>
        <v>0</v>
      </c>
      <c r="AC143" s="358">
        <f>SUMPRODUCT((事故データ!$AO$4:$AO$364=AC$116)*(事故データ!$AQ$4:$AQ$364=$H143)*(事故データ!$V$4:$V$364=1))</f>
        <v>0</v>
      </c>
      <c r="AD143" s="358">
        <f>SUMPRODUCT((事故データ!$AO$4:$AO$364=AD$116)*(事故データ!$AQ$4:$AQ$364=$H143)*(事故データ!$V$4:$V$364=1))</f>
        <v>0</v>
      </c>
      <c r="AE143" s="358">
        <f>SUMPRODUCT((事故データ!$AO$4:$AO$364=AE$116)*(事故データ!$AQ$4:$AQ$364=$H143)*(事故データ!$V$4:$V$364=1))</f>
        <v>0</v>
      </c>
      <c r="AF143" s="358">
        <f>SUMPRODUCT((事故データ!$AO$4:$AO$364=AF$116)*(事故データ!$AQ$4:$AQ$364=$H143)*(事故データ!$V$4:$V$364=1))</f>
        <v>0</v>
      </c>
      <c r="AG143" s="358">
        <f>SUMPRODUCT((事故データ!$AO$4:$AO$364=AG$116)*(事故データ!$AQ$4:$AQ$364=$H143)*(事故データ!$V$4:$V$364=1))</f>
        <v>0</v>
      </c>
      <c r="AH143" s="442">
        <f>SUMPRODUCT((事故データ!$AO$4:$AO$364=AH$116)*(事故データ!$AQ$4:$AQ$364=$H143)*(事故データ!$V$4:$V$364=1))</f>
        <v>0</v>
      </c>
    </row>
    <row r="144" spans="3:34">
      <c r="C144" s="352" t="str">
        <f t="shared" si="24"/>
        <v>移動、方向変換中(左後退)</v>
      </c>
      <c r="D144" s="422">
        <f>COUNTIF(事故データ!$AQ$4:$AQ$364,C144)</f>
        <v>0</v>
      </c>
      <c r="E144" s="422">
        <f>SUMPRODUCT((事故データ!$AQ$4:$AQ$364=$C144)*(事故データ!$V$4:$V$364=1))</f>
        <v>0</v>
      </c>
      <c r="F144" s="496">
        <f>SUMPRODUCT((事故データ!$AQ$4:$AQ$364=$C144)*(事故データ!$V$4:$V$364=1)*(事故データ!$T$4:$T$364="人身"))</f>
        <v>0</v>
      </c>
      <c r="G144" s="306"/>
      <c r="H144" s="355" t="str">
        <f t="shared" si="21"/>
        <v>移動、方向変換中(左後退)</v>
      </c>
      <c r="I144" s="356">
        <f t="shared" si="23"/>
        <v>0</v>
      </c>
      <c r="J144" s="357">
        <f>SUMPRODUCT((事故データ!$AO$4:$AO$364=J$116)*(事故データ!$AQ$4:$AQ$364=$H144)*(事故データ!$V$4:$V$364=1))</f>
        <v>0</v>
      </c>
      <c r="K144" s="358">
        <f>SUMPRODUCT((事故データ!$AO$4:$AO$364=K$116)*(事故データ!$AQ$4:$AQ$364=$H144)*(事故データ!$V$4:$V$364=1))</f>
        <v>0</v>
      </c>
      <c r="L144" s="358">
        <f>SUMPRODUCT((事故データ!$AO$4:$AO$364=L$116)*(事故データ!$AQ$4:$AQ$364=$H144)*(事故データ!$V$4:$V$364=1))</f>
        <v>0</v>
      </c>
      <c r="M144" s="358">
        <f>SUMPRODUCT((事故データ!$AO$4:$AO$364=M$116)*(事故データ!$AQ$4:$AQ$364=$H144)*(事故データ!$V$4:$V$364=1))</f>
        <v>0</v>
      </c>
      <c r="N144" s="358">
        <f>SUMPRODUCT((事故データ!$AO$4:$AO$364=N$116)*(事故データ!$AQ$4:$AQ$364=$H144)*(事故データ!$V$4:$V$364=1))</f>
        <v>0</v>
      </c>
      <c r="O144" s="358">
        <f>SUMPRODUCT((事故データ!$AO$4:$AO$364=O$116)*(事故データ!$AQ$4:$AQ$364=$H144)*(事故データ!$V$4:$V$364=1))</f>
        <v>0</v>
      </c>
      <c r="P144" s="358">
        <f>SUMPRODUCT((事故データ!$AO$4:$AO$364=P$116)*(事故データ!$AQ$4:$AQ$364=$H144)*(事故データ!$V$4:$V$364=1))</f>
        <v>0</v>
      </c>
      <c r="Q144" s="358">
        <f>SUMPRODUCT((事故データ!$AO$4:$AO$364=Q$116)*(事故データ!$AQ$4:$AQ$364=$H144)*(事故データ!$V$4:$V$364=1))</f>
        <v>0</v>
      </c>
      <c r="R144" s="358">
        <f>SUMPRODUCT((事故データ!$AO$4:$AO$364=R$116)*(事故データ!$AQ$4:$AQ$364=$H144)*(事故データ!$V$4:$V$364=1))</f>
        <v>0</v>
      </c>
      <c r="S144" s="358">
        <f>SUMPRODUCT((事故データ!$AO$4:$AO$364=S$116)*(事故データ!$AQ$4:$AQ$364=$H144)*(事故データ!$V$4:$V$364=1))</f>
        <v>0</v>
      </c>
      <c r="T144" s="358">
        <f>SUMPRODUCT((事故データ!$AO$4:$AO$364=T$116)*(事故データ!$AQ$4:$AQ$364=$H144)*(事故データ!$V$4:$V$364=1))</f>
        <v>0</v>
      </c>
      <c r="U144" s="358">
        <f>SUMPRODUCT((事故データ!$AO$4:$AO$364=U$116)*(事故データ!$AQ$4:$AQ$364=$H144)*(事故データ!$V$4:$V$364=1))</f>
        <v>0</v>
      </c>
      <c r="V144" s="358">
        <f>SUMPRODUCT((事故データ!$AO$4:$AO$364=V$116)*(事故データ!$AQ$4:$AQ$364=$H144)*(事故データ!$V$4:$V$364=1))</f>
        <v>0</v>
      </c>
      <c r="W144" s="358">
        <f>SUMPRODUCT((事故データ!$AO$4:$AO$364=W$116)*(事故データ!$AQ$4:$AQ$364=$H144)*(事故データ!$V$4:$V$364=1))</f>
        <v>0</v>
      </c>
      <c r="X144" s="358">
        <f>SUMPRODUCT((事故データ!$AO$4:$AO$364=X$116)*(事故データ!$AQ$4:$AQ$364=$H144)*(事故データ!$V$4:$V$364=1))</f>
        <v>0</v>
      </c>
      <c r="Y144" s="358">
        <f>SUMPRODUCT((事故データ!$AO$4:$AO$364=Y$116)*(事故データ!$AQ$4:$AQ$364=$H144)*(事故データ!$V$4:$V$364=1))</f>
        <v>0</v>
      </c>
      <c r="Z144" s="358">
        <f>SUMPRODUCT((事故データ!$AO$4:$AO$364=Z$116)*(事故データ!$AQ$4:$AQ$364=$H144)*(事故データ!$V$4:$V$364=1))</f>
        <v>0</v>
      </c>
      <c r="AA144" s="358">
        <f>SUMPRODUCT((事故データ!$AO$4:$AO$364=AA$116)*(事故データ!$AQ$4:$AQ$364=$H144)*(事故データ!$V$4:$V$364=1))</f>
        <v>0</v>
      </c>
      <c r="AB144" s="358">
        <f>SUMPRODUCT((事故データ!$AO$4:$AO$364=AB$116)*(事故データ!$AQ$4:$AQ$364=$H144)*(事故データ!$V$4:$V$364=1))</f>
        <v>0</v>
      </c>
      <c r="AC144" s="358">
        <f>SUMPRODUCT((事故データ!$AO$4:$AO$364=AC$116)*(事故データ!$AQ$4:$AQ$364=$H144)*(事故データ!$V$4:$V$364=1))</f>
        <v>0</v>
      </c>
      <c r="AD144" s="358">
        <f>SUMPRODUCT((事故データ!$AO$4:$AO$364=AD$116)*(事故データ!$AQ$4:$AQ$364=$H144)*(事故データ!$V$4:$V$364=1))</f>
        <v>0</v>
      </c>
      <c r="AE144" s="358">
        <f>SUMPRODUCT((事故データ!$AO$4:$AO$364=AE$116)*(事故データ!$AQ$4:$AQ$364=$H144)*(事故データ!$V$4:$V$364=1))</f>
        <v>0</v>
      </c>
      <c r="AF144" s="358">
        <f>SUMPRODUCT((事故データ!$AO$4:$AO$364=AF$116)*(事故データ!$AQ$4:$AQ$364=$H144)*(事故データ!$V$4:$V$364=1))</f>
        <v>0</v>
      </c>
      <c r="AG144" s="358">
        <f>SUMPRODUCT((事故データ!$AO$4:$AO$364=AG$116)*(事故データ!$AQ$4:$AQ$364=$H144)*(事故データ!$V$4:$V$364=1))</f>
        <v>0</v>
      </c>
      <c r="AH144" s="442">
        <f>SUMPRODUCT((事故データ!$AO$4:$AO$364=AH$116)*(事故データ!$AQ$4:$AQ$364=$H144)*(事故データ!$V$4:$V$364=1))</f>
        <v>0</v>
      </c>
    </row>
    <row r="145" spans="3:34">
      <c r="C145" s="352" t="str">
        <f t="shared" si="24"/>
        <v>移動、方向変換中(右後退)</v>
      </c>
      <c r="D145" s="422">
        <f>COUNTIF(事故データ!$AQ$4:$AQ$364,C145)</f>
        <v>0</v>
      </c>
      <c r="E145" s="422">
        <f>SUMPRODUCT((事故データ!$AQ$4:$AQ$364=$C145)*(事故データ!$V$4:$V$364=1))</f>
        <v>0</v>
      </c>
      <c r="F145" s="496">
        <f>SUMPRODUCT((事故データ!$AQ$4:$AQ$364=$C145)*(事故データ!$V$4:$V$364=1)*(事故データ!$T$4:$T$364="人身"))</f>
        <v>0</v>
      </c>
      <c r="G145" s="306"/>
      <c r="H145" s="355" t="str">
        <f t="shared" si="21"/>
        <v>移動、方向変換中(右後退)</v>
      </c>
      <c r="I145" s="356">
        <f t="shared" si="23"/>
        <v>0</v>
      </c>
      <c r="J145" s="357">
        <f>SUMPRODUCT((事故データ!$AO$4:$AO$364=J$116)*(事故データ!$AQ$4:$AQ$364=$H145)*(事故データ!$V$4:$V$364=1))</f>
        <v>0</v>
      </c>
      <c r="K145" s="358">
        <f>SUMPRODUCT((事故データ!$AO$4:$AO$364=K$116)*(事故データ!$AQ$4:$AQ$364=$H145)*(事故データ!$V$4:$V$364=1))</f>
        <v>0</v>
      </c>
      <c r="L145" s="358">
        <f>SUMPRODUCT((事故データ!$AO$4:$AO$364=L$116)*(事故データ!$AQ$4:$AQ$364=$H145)*(事故データ!$V$4:$V$364=1))</f>
        <v>0</v>
      </c>
      <c r="M145" s="358">
        <f>SUMPRODUCT((事故データ!$AO$4:$AO$364=M$116)*(事故データ!$AQ$4:$AQ$364=$H145)*(事故データ!$V$4:$V$364=1))</f>
        <v>0</v>
      </c>
      <c r="N145" s="358">
        <f>SUMPRODUCT((事故データ!$AO$4:$AO$364=N$116)*(事故データ!$AQ$4:$AQ$364=$H145)*(事故データ!$V$4:$V$364=1))</f>
        <v>0</v>
      </c>
      <c r="O145" s="358">
        <f>SUMPRODUCT((事故データ!$AO$4:$AO$364=O$116)*(事故データ!$AQ$4:$AQ$364=$H145)*(事故データ!$V$4:$V$364=1))</f>
        <v>0</v>
      </c>
      <c r="P145" s="358">
        <f>SUMPRODUCT((事故データ!$AO$4:$AO$364=P$116)*(事故データ!$AQ$4:$AQ$364=$H145)*(事故データ!$V$4:$V$364=1))</f>
        <v>0</v>
      </c>
      <c r="Q145" s="358">
        <f>SUMPRODUCT((事故データ!$AO$4:$AO$364=Q$116)*(事故データ!$AQ$4:$AQ$364=$H145)*(事故データ!$V$4:$V$364=1))</f>
        <v>0</v>
      </c>
      <c r="R145" s="358">
        <f>SUMPRODUCT((事故データ!$AO$4:$AO$364=R$116)*(事故データ!$AQ$4:$AQ$364=$H145)*(事故データ!$V$4:$V$364=1))</f>
        <v>0</v>
      </c>
      <c r="S145" s="358">
        <f>SUMPRODUCT((事故データ!$AO$4:$AO$364=S$116)*(事故データ!$AQ$4:$AQ$364=$H145)*(事故データ!$V$4:$V$364=1))</f>
        <v>0</v>
      </c>
      <c r="T145" s="358">
        <f>SUMPRODUCT((事故データ!$AO$4:$AO$364=T$116)*(事故データ!$AQ$4:$AQ$364=$H145)*(事故データ!$V$4:$V$364=1))</f>
        <v>0</v>
      </c>
      <c r="U145" s="358">
        <f>SUMPRODUCT((事故データ!$AO$4:$AO$364=U$116)*(事故データ!$AQ$4:$AQ$364=$H145)*(事故データ!$V$4:$V$364=1))</f>
        <v>0</v>
      </c>
      <c r="V145" s="358">
        <f>SUMPRODUCT((事故データ!$AO$4:$AO$364=V$116)*(事故データ!$AQ$4:$AQ$364=$H145)*(事故データ!$V$4:$V$364=1))</f>
        <v>0</v>
      </c>
      <c r="W145" s="358">
        <f>SUMPRODUCT((事故データ!$AO$4:$AO$364=W$116)*(事故データ!$AQ$4:$AQ$364=$H145)*(事故データ!$V$4:$V$364=1))</f>
        <v>0</v>
      </c>
      <c r="X145" s="358">
        <f>SUMPRODUCT((事故データ!$AO$4:$AO$364=X$116)*(事故データ!$AQ$4:$AQ$364=$H145)*(事故データ!$V$4:$V$364=1))</f>
        <v>0</v>
      </c>
      <c r="Y145" s="358">
        <f>SUMPRODUCT((事故データ!$AO$4:$AO$364=Y$116)*(事故データ!$AQ$4:$AQ$364=$H145)*(事故データ!$V$4:$V$364=1))</f>
        <v>0</v>
      </c>
      <c r="Z145" s="358">
        <f>SUMPRODUCT((事故データ!$AO$4:$AO$364=Z$116)*(事故データ!$AQ$4:$AQ$364=$H145)*(事故データ!$V$4:$V$364=1))</f>
        <v>0</v>
      </c>
      <c r="AA145" s="358">
        <f>SUMPRODUCT((事故データ!$AO$4:$AO$364=AA$116)*(事故データ!$AQ$4:$AQ$364=$H145)*(事故データ!$V$4:$V$364=1))</f>
        <v>0</v>
      </c>
      <c r="AB145" s="358">
        <f>SUMPRODUCT((事故データ!$AO$4:$AO$364=AB$116)*(事故データ!$AQ$4:$AQ$364=$H145)*(事故データ!$V$4:$V$364=1))</f>
        <v>0</v>
      </c>
      <c r="AC145" s="358">
        <f>SUMPRODUCT((事故データ!$AO$4:$AO$364=AC$116)*(事故データ!$AQ$4:$AQ$364=$H145)*(事故データ!$V$4:$V$364=1))</f>
        <v>0</v>
      </c>
      <c r="AD145" s="358">
        <f>SUMPRODUCT((事故データ!$AO$4:$AO$364=AD$116)*(事故データ!$AQ$4:$AQ$364=$H145)*(事故データ!$V$4:$V$364=1))</f>
        <v>0</v>
      </c>
      <c r="AE145" s="358">
        <f>SUMPRODUCT((事故データ!$AO$4:$AO$364=AE$116)*(事故データ!$AQ$4:$AQ$364=$H145)*(事故データ!$V$4:$V$364=1))</f>
        <v>0</v>
      </c>
      <c r="AF145" s="358">
        <f>SUMPRODUCT((事故データ!$AO$4:$AO$364=AF$116)*(事故データ!$AQ$4:$AQ$364=$H145)*(事故データ!$V$4:$V$364=1))</f>
        <v>0</v>
      </c>
      <c r="AG145" s="358">
        <f>SUMPRODUCT((事故データ!$AO$4:$AO$364=AG$116)*(事故データ!$AQ$4:$AQ$364=$H145)*(事故データ!$V$4:$V$364=1))</f>
        <v>0</v>
      </c>
      <c r="AH145" s="442">
        <f>SUMPRODUCT((事故データ!$AO$4:$AO$364=AH$116)*(事故データ!$AQ$4:$AQ$364=$H145)*(事故データ!$V$4:$V$364=1))</f>
        <v>0</v>
      </c>
    </row>
    <row r="146" spans="3:34">
      <c r="C146" s="352" t="str">
        <f t="shared" si="24"/>
        <v>切り返し(バック)</v>
      </c>
      <c r="D146" s="422">
        <f>COUNTIF(事故データ!$AQ$4:$AQ$364,C146)</f>
        <v>2</v>
      </c>
      <c r="E146" s="422">
        <f>SUMPRODUCT((事故データ!$AQ$4:$AQ$364=$C146)*(事故データ!$V$4:$V$364=1))</f>
        <v>2</v>
      </c>
      <c r="F146" s="496">
        <f>SUMPRODUCT((事故データ!$AQ$4:$AQ$364=$C146)*(事故データ!$V$4:$V$364=1)*(事故データ!$T$4:$T$364="人身"))</f>
        <v>1</v>
      </c>
      <c r="G146" s="306"/>
      <c r="H146" s="355" t="str">
        <f t="shared" si="21"/>
        <v>切り返し(バック)</v>
      </c>
      <c r="I146" s="356">
        <f t="shared" si="23"/>
        <v>2</v>
      </c>
      <c r="J146" s="357">
        <f>SUMPRODUCT((事故データ!$AO$4:$AO$364=J$116)*(事故データ!$AQ$4:$AQ$364=$H146)*(事故データ!$V$4:$V$364=1))</f>
        <v>0</v>
      </c>
      <c r="K146" s="358">
        <f>SUMPRODUCT((事故データ!$AO$4:$AO$364=K$116)*(事故データ!$AQ$4:$AQ$364=$H146)*(事故データ!$V$4:$V$364=1))</f>
        <v>0</v>
      </c>
      <c r="L146" s="358">
        <f>SUMPRODUCT((事故データ!$AO$4:$AO$364=L$116)*(事故データ!$AQ$4:$AQ$364=$H146)*(事故データ!$V$4:$V$364=1))</f>
        <v>0</v>
      </c>
      <c r="M146" s="358">
        <f>SUMPRODUCT((事故データ!$AO$4:$AO$364=M$116)*(事故データ!$AQ$4:$AQ$364=$H146)*(事故データ!$V$4:$V$364=1))</f>
        <v>0</v>
      </c>
      <c r="N146" s="358">
        <f>SUMPRODUCT((事故データ!$AO$4:$AO$364=N$116)*(事故データ!$AQ$4:$AQ$364=$H146)*(事故データ!$V$4:$V$364=1))</f>
        <v>0</v>
      </c>
      <c r="O146" s="358">
        <f>SUMPRODUCT((事故データ!$AO$4:$AO$364=O$116)*(事故データ!$AQ$4:$AQ$364=$H146)*(事故データ!$V$4:$V$364=1))</f>
        <v>0</v>
      </c>
      <c r="P146" s="358">
        <f>SUMPRODUCT((事故データ!$AO$4:$AO$364=P$116)*(事故データ!$AQ$4:$AQ$364=$H146)*(事故データ!$V$4:$V$364=1))</f>
        <v>0</v>
      </c>
      <c r="Q146" s="358">
        <f>SUMPRODUCT((事故データ!$AO$4:$AO$364=Q$116)*(事故データ!$AQ$4:$AQ$364=$H146)*(事故データ!$V$4:$V$364=1))</f>
        <v>0</v>
      </c>
      <c r="R146" s="358">
        <f>SUMPRODUCT((事故データ!$AO$4:$AO$364=R$116)*(事故データ!$AQ$4:$AQ$364=$H146)*(事故データ!$V$4:$V$364=1))</f>
        <v>0</v>
      </c>
      <c r="S146" s="358">
        <f>SUMPRODUCT((事故データ!$AO$4:$AO$364=S$116)*(事故データ!$AQ$4:$AQ$364=$H146)*(事故データ!$V$4:$V$364=1))</f>
        <v>0</v>
      </c>
      <c r="T146" s="358">
        <f>SUMPRODUCT((事故データ!$AO$4:$AO$364=T$116)*(事故データ!$AQ$4:$AQ$364=$H146)*(事故データ!$V$4:$V$364=1))</f>
        <v>0</v>
      </c>
      <c r="U146" s="358">
        <f>SUMPRODUCT((事故データ!$AO$4:$AO$364=U$116)*(事故データ!$AQ$4:$AQ$364=$H146)*(事故データ!$V$4:$V$364=1))</f>
        <v>0</v>
      </c>
      <c r="V146" s="358">
        <f>SUMPRODUCT((事故データ!$AO$4:$AO$364=V$116)*(事故データ!$AQ$4:$AQ$364=$H146)*(事故データ!$V$4:$V$364=1))</f>
        <v>0</v>
      </c>
      <c r="W146" s="358">
        <f>SUMPRODUCT((事故データ!$AO$4:$AO$364=W$116)*(事故データ!$AQ$4:$AQ$364=$H146)*(事故データ!$V$4:$V$364=1))</f>
        <v>0</v>
      </c>
      <c r="X146" s="358">
        <f>SUMPRODUCT((事故データ!$AO$4:$AO$364=X$116)*(事故データ!$AQ$4:$AQ$364=$H146)*(事故データ!$V$4:$V$364=1))</f>
        <v>2</v>
      </c>
      <c r="Y146" s="358">
        <f>SUMPRODUCT((事故データ!$AO$4:$AO$364=Y$116)*(事故データ!$AQ$4:$AQ$364=$H146)*(事故データ!$V$4:$V$364=1))</f>
        <v>0</v>
      </c>
      <c r="Z146" s="358">
        <f>SUMPRODUCT((事故データ!$AO$4:$AO$364=Z$116)*(事故データ!$AQ$4:$AQ$364=$H146)*(事故データ!$V$4:$V$364=1))</f>
        <v>0</v>
      </c>
      <c r="AA146" s="358">
        <f>SUMPRODUCT((事故データ!$AO$4:$AO$364=AA$116)*(事故データ!$AQ$4:$AQ$364=$H146)*(事故データ!$V$4:$V$364=1))</f>
        <v>0</v>
      </c>
      <c r="AB146" s="358">
        <f>SUMPRODUCT((事故データ!$AO$4:$AO$364=AB$116)*(事故データ!$AQ$4:$AQ$364=$H146)*(事故データ!$V$4:$V$364=1))</f>
        <v>0</v>
      </c>
      <c r="AC146" s="358">
        <f>SUMPRODUCT((事故データ!$AO$4:$AO$364=AC$116)*(事故データ!$AQ$4:$AQ$364=$H146)*(事故データ!$V$4:$V$364=1))</f>
        <v>0</v>
      </c>
      <c r="AD146" s="358">
        <f>SUMPRODUCT((事故データ!$AO$4:$AO$364=AD$116)*(事故データ!$AQ$4:$AQ$364=$H146)*(事故データ!$V$4:$V$364=1))</f>
        <v>0</v>
      </c>
      <c r="AE146" s="358">
        <f>SUMPRODUCT((事故データ!$AO$4:$AO$364=AE$116)*(事故データ!$AQ$4:$AQ$364=$H146)*(事故データ!$V$4:$V$364=1))</f>
        <v>0</v>
      </c>
      <c r="AF146" s="358">
        <f>SUMPRODUCT((事故データ!$AO$4:$AO$364=AF$116)*(事故データ!$AQ$4:$AQ$364=$H146)*(事故データ!$V$4:$V$364=1))</f>
        <v>0</v>
      </c>
      <c r="AG146" s="358">
        <f>SUMPRODUCT((事故データ!$AO$4:$AO$364=AG$116)*(事故データ!$AQ$4:$AQ$364=$H146)*(事故データ!$V$4:$V$364=1))</f>
        <v>0</v>
      </c>
      <c r="AH146" s="442">
        <f>SUMPRODUCT((事故データ!$AO$4:$AO$364=AH$116)*(事故データ!$AQ$4:$AQ$364=$H146)*(事故データ!$V$4:$V$364=1))</f>
        <v>0</v>
      </c>
    </row>
    <row r="147" spans="3:34">
      <c r="C147" s="352" t="str">
        <f t="shared" si="24"/>
        <v>切り返し(前進)</v>
      </c>
      <c r="D147" s="422">
        <f>COUNTIF(事故データ!$AQ$4:$AQ$364,C147)</f>
        <v>1</v>
      </c>
      <c r="E147" s="422">
        <f>SUMPRODUCT((事故データ!$AQ$4:$AQ$364=$C147)*(事故データ!$V$4:$V$364=1))</f>
        <v>1</v>
      </c>
      <c r="F147" s="496">
        <f>SUMPRODUCT((事故データ!$AQ$4:$AQ$364=$C147)*(事故データ!$V$4:$V$364=1)*(事故データ!$T$4:$T$364="人身"))</f>
        <v>0</v>
      </c>
      <c r="G147" s="306"/>
      <c r="H147" s="355" t="str">
        <f t="shared" si="21"/>
        <v>切り返し(前進)</v>
      </c>
      <c r="I147" s="356">
        <f t="shared" si="23"/>
        <v>1</v>
      </c>
      <c r="J147" s="357">
        <f>SUMPRODUCT((事故データ!$AO$4:$AO$364=J$116)*(事故データ!$AQ$4:$AQ$364=$H147)*(事故データ!$V$4:$V$364=1))</f>
        <v>0</v>
      </c>
      <c r="K147" s="358">
        <f>SUMPRODUCT((事故データ!$AO$4:$AO$364=K$116)*(事故データ!$AQ$4:$AQ$364=$H147)*(事故データ!$V$4:$V$364=1))</f>
        <v>0</v>
      </c>
      <c r="L147" s="358">
        <f>SUMPRODUCT((事故データ!$AO$4:$AO$364=L$116)*(事故データ!$AQ$4:$AQ$364=$H147)*(事故データ!$V$4:$V$364=1))</f>
        <v>0</v>
      </c>
      <c r="M147" s="358">
        <f>SUMPRODUCT((事故データ!$AO$4:$AO$364=M$116)*(事故データ!$AQ$4:$AQ$364=$H147)*(事故データ!$V$4:$V$364=1))</f>
        <v>0</v>
      </c>
      <c r="N147" s="358">
        <f>SUMPRODUCT((事故データ!$AO$4:$AO$364=N$116)*(事故データ!$AQ$4:$AQ$364=$H147)*(事故データ!$V$4:$V$364=1))</f>
        <v>0</v>
      </c>
      <c r="O147" s="358">
        <f>SUMPRODUCT((事故データ!$AO$4:$AO$364=O$116)*(事故データ!$AQ$4:$AQ$364=$H147)*(事故データ!$V$4:$V$364=1))</f>
        <v>0</v>
      </c>
      <c r="P147" s="358">
        <f>SUMPRODUCT((事故データ!$AO$4:$AO$364=P$116)*(事故データ!$AQ$4:$AQ$364=$H147)*(事故データ!$V$4:$V$364=1))</f>
        <v>0</v>
      </c>
      <c r="Q147" s="358">
        <f>SUMPRODUCT((事故データ!$AO$4:$AO$364=Q$116)*(事故データ!$AQ$4:$AQ$364=$H147)*(事故データ!$V$4:$V$364=1))</f>
        <v>0</v>
      </c>
      <c r="R147" s="358">
        <f>SUMPRODUCT((事故データ!$AO$4:$AO$364=R$116)*(事故データ!$AQ$4:$AQ$364=$H147)*(事故データ!$V$4:$V$364=1))</f>
        <v>0</v>
      </c>
      <c r="S147" s="358">
        <f>SUMPRODUCT((事故データ!$AO$4:$AO$364=S$116)*(事故データ!$AQ$4:$AQ$364=$H147)*(事故データ!$V$4:$V$364=1))</f>
        <v>0</v>
      </c>
      <c r="T147" s="358">
        <f>SUMPRODUCT((事故データ!$AO$4:$AO$364=T$116)*(事故データ!$AQ$4:$AQ$364=$H147)*(事故データ!$V$4:$V$364=1))</f>
        <v>0</v>
      </c>
      <c r="U147" s="358">
        <f>SUMPRODUCT((事故データ!$AO$4:$AO$364=U$116)*(事故データ!$AQ$4:$AQ$364=$H147)*(事故データ!$V$4:$V$364=1))</f>
        <v>0</v>
      </c>
      <c r="V147" s="358">
        <f>SUMPRODUCT((事故データ!$AO$4:$AO$364=V$116)*(事故データ!$AQ$4:$AQ$364=$H147)*(事故データ!$V$4:$V$364=1))</f>
        <v>0</v>
      </c>
      <c r="W147" s="358">
        <f>SUMPRODUCT((事故データ!$AO$4:$AO$364=W$116)*(事故データ!$AQ$4:$AQ$364=$H147)*(事故データ!$V$4:$V$364=1))</f>
        <v>0</v>
      </c>
      <c r="X147" s="358">
        <f>SUMPRODUCT((事故データ!$AO$4:$AO$364=X$116)*(事故データ!$AQ$4:$AQ$364=$H147)*(事故データ!$V$4:$V$364=1))</f>
        <v>0</v>
      </c>
      <c r="Y147" s="358">
        <f>SUMPRODUCT((事故データ!$AO$4:$AO$364=Y$116)*(事故データ!$AQ$4:$AQ$364=$H147)*(事故データ!$V$4:$V$364=1))</f>
        <v>1</v>
      </c>
      <c r="Z147" s="358">
        <f>SUMPRODUCT((事故データ!$AO$4:$AO$364=Z$116)*(事故データ!$AQ$4:$AQ$364=$H147)*(事故データ!$V$4:$V$364=1))</f>
        <v>0</v>
      </c>
      <c r="AA147" s="358">
        <f>SUMPRODUCT((事故データ!$AO$4:$AO$364=AA$116)*(事故データ!$AQ$4:$AQ$364=$H147)*(事故データ!$V$4:$V$364=1))</f>
        <v>0</v>
      </c>
      <c r="AB147" s="358">
        <f>SUMPRODUCT((事故データ!$AO$4:$AO$364=AB$116)*(事故データ!$AQ$4:$AQ$364=$H147)*(事故データ!$V$4:$V$364=1))</f>
        <v>0</v>
      </c>
      <c r="AC147" s="358">
        <f>SUMPRODUCT((事故データ!$AO$4:$AO$364=AC$116)*(事故データ!$AQ$4:$AQ$364=$H147)*(事故データ!$V$4:$V$364=1))</f>
        <v>0</v>
      </c>
      <c r="AD147" s="358">
        <f>SUMPRODUCT((事故データ!$AO$4:$AO$364=AD$116)*(事故データ!$AQ$4:$AQ$364=$H147)*(事故データ!$V$4:$V$364=1))</f>
        <v>0</v>
      </c>
      <c r="AE147" s="358">
        <f>SUMPRODUCT((事故データ!$AO$4:$AO$364=AE$116)*(事故データ!$AQ$4:$AQ$364=$H147)*(事故データ!$V$4:$V$364=1))</f>
        <v>0</v>
      </c>
      <c r="AF147" s="358">
        <f>SUMPRODUCT((事故データ!$AO$4:$AO$364=AF$116)*(事故データ!$AQ$4:$AQ$364=$H147)*(事故データ!$V$4:$V$364=1))</f>
        <v>0</v>
      </c>
      <c r="AG147" s="358">
        <f>SUMPRODUCT((事故データ!$AO$4:$AO$364=AG$116)*(事故データ!$AQ$4:$AQ$364=$H147)*(事故データ!$V$4:$V$364=1))</f>
        <v>0</v>
      </c>
      <c r="AH147" s="442">
        <f>SUMPRODUCT((事故データ!$AO$4:$AO$364=AH$116)*(事故データ!$AQ$4:$AQ$364=$H147)*(事故データ!$V$4:$V$364=1))</f>
        <v>0</v>
      </c>
    </row>
    <row r="148" spans="3:34">
      <c r="C148" s="352" t="str">
        <f t="shared" si="24"/>
        <v>車庫入・着車時(バック)</v>
      </c>
      <c r="D148" s="422">
        <f>COUNTIF(事故データ!$AQ$4:$AQ$364,C148)</f>
        <v>1</v>
      </c>
      <c r="E148" s="422">
        <f>SUMPRODUCT((事故データ!$AQ$4:$AQ$364=$C148)*(事故データ!$V$4:$V$364=1))</f>
        <v>1</v>
      </c>
      <c r="F148" s="496">
        <f>SUMPRODUCT((事故データ!$AQ$4:$AQ$364=$C148)*(事故データ!$V$4:$V$364=1)*(事故データ!$T$4:$T$364="人身"))</f>
        <v>0</v>
      </c>
      <c r="G148" s="306"/>
      <c r="H148" s="355" t="str">
        <f t="shared" si="21"/>
        <v>車庫入・着車時(バック)</v>
      </c>
      <c r="I148" s="356">
        <f t="shared" si="23"/>
        <v>1</v>
      </c>
      <c r="J148" s="357">
        <f>SUMPRODUCT((事故データ!$AO$4:$AO$364=J$116)*(事故データ!$AQ$4:$AQ$364=$H148)*(事故データ!$V$4:$V$364=1))</f>
        <v>0</v>
      </c>
      <c r="K148" s="358">
        <f>SUMPRODUCT((事故データ!$AO$4:$AO$364=K$116)*(事故データ!$AQ$4:$AQ$364=$H148)*(事故データ!$V$4:$V$364=1))</f>
        <v>0</v>
      </c>
      <c r="L148" s="358">
        <f>SUMPRODUCT((事故データ!$AO$4:$AO$364=L$116)*(事故データ!$AQ$4:$AQ$364=$H148)*(事故データ!$V$4:$V$364=1))</f>
        <v>0</v>
      </c>
      <c r="M148" s="358">
        <f>SUMPRODUCT((事故データ!$AO$4:$AO$364=M$116)*(事故データ!$AQ$4:$AQ$364=$H148)*(事故データ!$V$4:$V$364=1))</f>
        <v>0</v>
      </c>
      <c r="N148" s="358">
        <f>SUMPRODUCT((事故データ!$AO$4:$AO$364=N$116)*(事故データ!$AQ$4:$AQ$364=$H148)*(事故データ!$V$4:$V$364=1))</f>
        <v>0</v>
      </c>
      <c r="O148" s="358">
        <f>SUMPRODUCT((事故データ!$AO$4:$AO$364=O$116)*(事故データ!$AQ$4:$AQ$364=$H148)*(事故データ!$V$4:$V$364=1))</f>
        <v>0</v>
      </c>
      <c r="P148" s="358">
        <f>SUMPRODUCT((事故データ!$AO$4:$AO$364=P$116)*(事故データ!$AQ$4:$AQ$364=$H148)*(事故データ!$V$4:$V$364=1))</f>
        <v>0</v>
      </c>
      <c r="Q148" s="358">
        <f>SUMPRODUCT((事故データ!$AO$4:$AO$364=Q$116)*(事故データ!$AQ$4:$AQ$364=$H148)*(事故データ!$V$4:$V$364=1))</f>
        <v>0</v>
      </c>
      <c r="R148" s="358">
        <f>SUMPRODUCT((事故データ!$AO$4:$AO$364=R$116)*(事故データ!$AQ$4:$AQ$364=$H148)*(事故データ!$V$4:$V$364=1))</f>
        <v>0</v>
      </c>
      <c r="S148" s="358">
        <f>SUMPRODUCT((事故データ!$AO$4:$AO$364=S$116)*(事故データ!$AQ$4:$AQ$364=$H148)*(事故データ!$V$4:$V$364=1))</f>
        <v>0</v>
      </c>
      <c r="T148" s="358">
        <f>SUMPRODUCT((事故データ!$AO$4:$AO$364=T$116)*(事故データ!$AQ$4:$AQ$364=$H148)*(事故データ!$V$4:$V$364=1))</f>
        <v>0</v>
      </c>
      <c r="U148" s="358">
        <f>SUMPRODUCT((事故データ!$AO$4:$AO$364=U$116)*(事故データ!$AQ$4:$AQ$364=$H148)*(事故データ!$V$4:$V$364=1))</f>
        <v>0</v>
      </c>
      <c r="V148" s="358">
        <f>SUMPRODUCT((事故データ!$AO$4:$AO$364=V$116)*(事故データ!$AQ$4:$AQ$364=$H148)*(事故データ!$V$4:$V$364=1))</f>
        <v>0</v>
      </c>
      <c r="W148" s="358">
        <f>SUMPRODUCT((事故データ!$AO$4:$AO$364=W$116)*(事故データ!$AQ$4:$AQ$364=$H148)*(事故データ!$V$4:$V$364=1))</f>
        <v>0</v>
      </c>
      <c r="X148" s="358">
        <f>SUMPRODUCT((事故データ!$AO$4:$AO$364=X$116)*(事故データ!$AQ$4:$AQ$364=$H148)*(事故データ!$V$4:$V$364=1))</f>
        <v>1</v>
      </c>
      <c r="Y148" s="358">
        <f>SUMPRODUCT((事故データ!$AO$4:$AO$364=Y$116)*(事故データ!$AQ$4:$AQ$364=$H148)*(事故データ!$V$4:$V$364=1))</f>
        <v>0</v>
      </c>
      <c r="Z148" s="358">
        <f>SUMPRODUCT((事故データ!$AO$4:$AO$364=Z$116)*(事故データ!$AQ$4:$AQ$364=$H148)*(事故データ!$V$4:$V$364=1))</f>
        <v>0</v>
      </c>
      <c r="AA148" s="358">
        <f>SUMPRODUCT((事故データ!$AO$4:$AO$364=AA$116)*(事故データ!$AQ$4:$AQ$364=$H148)*(事故データ!$V$4:$V$364=1))</f>
        <v>0</v>
      </c>
      <c r="AB148" s="358">
        <f>SUMPRODUCT((事故データ!$AO$4:$AO$364=AB$116)*(事故データ!$AQ$4:$AQ$364=$H148)*(事故データ!$V$4:$V$364=1))</f>
        <v>0</v>
      </c>
      <c r="AC148" s="358">
        <f>SUMPRODUCT((事故データ!$AO$4:$AO$364=AC$116)*(事故データ!$AQ$4:$AQ$364=$H148)*(事故データ!$V$4:$V$364=1))</f>
        <v>0</v>
      </c>
      <c r="AD148" s="358">
        <f>SUMPRODUCT((事故データ!$AO$4:$AO$364=AD$116)*(事故データ!$AQ$4:$AQ$364=$H148)*(事故データ!$V$4:$V$364=1))</f>
        <v>0</v>
      </c>
      <c r="AE148" s="358">
        <f>SUMPRODUCT((事故データ!$AO$4:$AO$364=AE$116)*(事故データ!$AQ$4:$AQ$364=$H148)*(事故データ!$V$4:$V$364=1))</f>
        <v>0</v>
      </c>
      <c r="AF148" s="358">
        <f>SUMPRODUCT((事故データ!$AO$4:$AO$364=AF$116)*(事故データ!$AQ$4:$AQ$364=$H148)*(事故データ!$V$4:$V$364=1))</f>
        <v>0</v>
      </c>
      <c r="AG148" s="358">
        <f>SUMPRODUCT((事故データ!$AO$4:$AO$364=AG$116)*(事故データ!$AQ$4:$AQ$364=$H148)*(事故データ!$V$4:$V$364=1))</f>
        <v>0</v>
      </c>
      <c r="AH148" s="442">
        <f>SUMPRODUCT((事故データ!$AO$4:$AO$364=AH$116)*(事故データ!$AQ$4:$AQ$364=$H148)*(事故データ!$V$4:$V$364=1))</f>
        <v>0</v>
      </c>
    </row>
    <row r="149" spans="3:34">
      <c r="C149" s="352" t="str">
        <f t="shared" si="24"/>
        <v>車庫入・着車時(前進)</v>
      </c>
      <c r="D149" s="422">
        <f>COUNTIF(事故データ!$AQ$4:$AQ$364,C149)</f>
        <v>1</v>
      </c>
      <c r="E149" s="422">
        <f>SUMPRODUCT((事故データ!$AQ$4:$AQ$364=$C149)*(事故データ!$V$4:$V$364=1))</f>
        <v>1</v>
      </c>
      <c r="F149" s="496">
        <f>SUMPRODUCT((事故データ!$AQ$4:$AQ$364=$C149)*(事故データ!$V$4:$V$364=1)*(事故データ!$T$4:$T$364="人身"))</f>
        <v>0</v>
      </c>
      <c r="G149" s="306"/>
      <c r="H149" s="355" t="str">
        <f t="shared" si="21"/>
        <v>車庫入・着車時(前進)</v>
      </c>
      <c r="I149" s="356">
        <f t="shared" si="23"/>
        <v>1</v>
      </c>
      <c r="J149" s="357">
        <f>SUMPRODUCT((事故データ!$AO$4:$AO$364=J$116)*(事故データ!$AQ$4:$AQ$364=$H149)*(事故データ!$V$4:$V$364=1))</f>
        <v>0</v>
      </c>
      <c r="K149" s="358">
        <f>SUMPRODUCT((事故データ!$AO$4:$AO$364=K$116)*(事故データ!$AQ$4:$AQ$364=$H149)*(事故データ!$V$4:$V$364=1))</f>
        <v>0</v>
      </c>
      <c r="L149" s="358">
        <f>SUMPRODUCT((事故データ!$AO$4:$AO$364=L$116)*(事故データ!$AQ$4:$AQ$364=$H149)*(事故データ!$V$4:$V$364=1))</f>
        <v>0</v>
      </c>
      <c r="M149" s="358">
        <f>SUMPRODUCT((事故データ!$AO$4:$AO$364=M$116)*(事故データ!$AQ$4:$AQ$364=$H149)*(事故データ!$V$4:$V$364=1))</f>
        <v>0</v>
      </c>
      <c r="N149" s="358">
        <f>SUMPRODUCT((事故データ!$AO$4:$AO$364=N$116)*(事故データ!$AQ$4:$AQ$364=$H149)*(事故データ!$V$4:$V$364=1))</f>
        <v>0</v>
      </c>
      <c r="O149" s="358">
        <f>SUMPRODUCT((事故データ!$AO$4:$AO$364=O$116)*(事故データ!$AQ$4:$AQ$364=$H149)*(事故データ!$V$4:$V$364=1))</f>
        <v>0</v>
      </c>
      <c r="P149" s="358">
        <f>SUMPRODUCT((事故データ!$AO$4:$AO$364=P$116)*(事故データ!$AQ$4:$AQ$364=$H149)*(事故データ!$V$4:$V$364=1))</f>
        <v>0</v>
      </c>
      <c r="Q149" s="358">
        <f>SUMPRODUCT((事故データ!$AO$4:$AO$364=Q$116)*(事故データ!$AQ$4:$AQ$364=$H149)*(事故データ!$V$4:$V$364=1))</f>
        <v>0</v>
      </c>
      <c r="R149" s="358">
        <f>SUMPRODUCT((事故データ!$AO$4:$AO$364=R$116)*(事故データ!$AQ$4:$AQ$364=$H149)*(事故データ!$V$4:$V$364=1))</f>
        <v>0</v>
      </c>
      <c r="S149" s="358">
        <f>SUMPRODUCT((事故データ!$AO$4:$AO$364=S$116)*(事故データ!$AQ$4:$AQ$364=$H149)*(事故データ!$V$4:$V$364=1))</f>
        <v>0</v>
      </c>
      <c r="T149" s="358">
        <f>SUMPRODUCT((事故データ!$AO$4:$AO$364=T$116)*(事故データ!$AQ$4:$AQ$364=$H149)*(事故データ!$V$4:$V$364=1))</f>
        <v>0</v>
      </c>
      <c r="U149" s="358">
        <f>SUMPRODUCT((事故データ!$AO$4:$AO$364=U$116)*(事故データ!$AQ$4:$AQ$364=$H149)*(事故データ!$V$4:$V$364=1))</f>
        <v>0</v>
      </c>
      <c r="V149" s="358">
        <f>SUMPRODUCT((事故データ!$AO$4:$AO$364=V$116)*(事故データ!$AQ$4:$AQ$364=$H149)*(事故データ!$V$4:$V$364=1))</f>
        <v>0</v>
      </c>
      <c r="W149" s="358">
        <f>SUMPRODUCT((事故データ!$AO$4:$AO$364=W$116)*(事故データ!$AQ$4:$AQ$364=$H149)*(事故データ!$V$4:$V$364=1))</f>
        <v>0</v>
      </c>
      <c r="X149" s="358">
        <f>SUMPRODUCT((事故データ!$AO$4:$AO$364=X$116)*(事故データ!$AQ$4:$AQ$364=$H149)*(事故データ!$V$4:$V$364=1))</f>
        <v>0</v>
      </c>
      <c r="Y149" s="358">
        <f>SUMPRODUCT((事故データ!$AO$4:$AO$364=Y$116)*(事故データ!$AQ$4:$AQ$364=$H149)*(事故データ!$V$4:$V$364=1))</f>
        <v>1</v>
      </c>
      <c r="Z149" s="358">
        <f>SUMPRODUCT((事故データ!$AO$4:$AO$364=Z$116)*(事故データ!$AQ$4:$AQ$364=$H149)*(事故データ!$V$4:$V$364=1))</f>
        <v>0</v>
      </c>
      <c r="AA149" s="358">
        <f>SUMPRODUCT((事故データ!$AO$4:$AO$364=AA$116)*(事故データ!$AQ$4:$AQ$364=$H149)*(事故データ!$V$4:$V$364=1))</f>
        <v>0</v>
      </c>
      <c r="AB149" s="358">
        <f>SUMPRODUCT((事故データ!$AO$4:$AO$364=AB$116)*(事故データ!$AQ$4:$AQ$364=$H149)*(事故データ!$V$4:$V$364=1))</f>
        <v>0</v>
      </c>
      <c r="AC149" s="358">
        <f>SUMPRODUCT((事故データ!$AO$4:$AO$364=AC$116)*(事故データ!$AQ$4:$AQ$364=$H149)*(事故データ!$V$4:$V$364=1))</f>
        <v>0</v>
      </c>
      <c r="AD149" s="358">
        <f>SUMPRODUCT((事故データ!$AO$4:$AO$364=AD$116)*(事故データ!$AQ$4:$AQ$364=$H149)*(事故データ!$V$4:$V$364=1))</f>
        <v>0</v>
      </c>
      <c r="AE149" s="358">
        <f>SUMPRODUCT((事故データ!$AO$4:$AO$364=AE$116)*(事故データ!$AQ$4:$AQ$364=$H149)*(事故データ!$V$4:$V$364=1))</f>
        <v>0</v>
      </c>
      <c r="AF149" s="358">
        <f>SUMPRODUCT((事故データ!$AO$4:$AO$364=AF$116)*(事故データ!$AQ$4:$AQ$364=$H149)*(事故データ!$V$4:$V$364=1))</f>
        <v>0</v>
      </c>
      <c r="AG149" s="358">
        <f>SUMPRODUCT((事故データ!$AO$4:$AO$364=AG$116)*(事故データ!$AQ$4:$AQ$364=$H149)*(事故データ!$V$4:$V$364=1))</f>
        <v>0</v>
      </c>
      <c r="AH149" s="442">
        <f>SUMPRODUCT((事故データ!$AO$4:$AO$364=AH$116)*(事故データ!$AQ$4:$AQ$364=$H149)*(事故データ!$V$4:$V$364=1))</f>
        <v>0</v>
      </c>
    </row>
    <row r="150" spans="3:34">
      <c r="C150" s="352" t="str">
        <f t="shared" si="24"/>
        <v>車庫出(バック)</v>
      </c>
      <c r="D150" s="422">
        <f>COUNTIF(事故データ!$AQ$4:$AQ$364,C150)</f>
        <v>1</v>
      </c>
      <c r="E150" s="422">
        <f>SUMPRODUCT((事故データ!$AQ$4:$AQ$364=$C150)*(事故データ!$V$4:$V$364=1))</f>
        <v>1</v>
      </c>
      <c r="F150" s="496">
        <f>SUMPRODUCT((事故データ!$AQ$4:$AQ$364=$C150)*(事故データ!$V$4:$V$364=1)*(事故データ!$T$4:$T$364="人身"))</f>
        <v>0</v>
      </c>
      <c r="G150" s="306"/>
      <c r="H150" s="355" t="str">
        <f t="shared" si="21"/>
        <v>車庫出(バック)</v>
      </c>
      <c r="I150" s="356">
        <f t="shared" si="23"/>
        <v>1</v>
      </c>
      <c r="J150" s="357">
        <f>SUMPRODUCT((事故データ!$AO$4:$AO$364=J$116)*(事故データ!$AQ$4:$AQ$364=$H150)*(事故データ!$V$4:$V$364=1))</f>
        <v>0</v>
      </c>
      <c r="K150" s="358">
        <f>SUMPRODUCT((事故データ!$AO$4:$AO$364=K$116)*(事故データ!$AQ$4:$AQ$364=$H150)*(事故データ!$V$4:$V$364=1))</f>
        <v>0</v>
      </c>
      <c r="L150" s="358">
        <f>SUMPRODUCT((事故データ!$AO$4:$AO$364=L$116)*(事故データ!$AQ$4:$AQ$364=$H150)*(事故データ!$V$4:$V$364=1))</f>
        <v>0</v>
      </c>
      <c r="M150" s="358">
        <f>SUMPRODUCT((事故データ!$AO$4:$AO$364=M$116)*(事故データ!$AQ$4:$AQ$364=$H150)*(事故データ!$V$4:$V$364=1))</f>
        <v>0</v>
      </c>
      <c r="N150" s="358">
        <f>SUMPRODUCT((事故データ!$AO$4:$AO$364=N$116)*(事故データ!$AQ$4:$AQ$364=$H150)*(事故データ!$V$4:$V$364=1))</f>
        <v>0</v>
      </c>
      <c r="O150" s="358">
        <f>SUMPRODUCT((事故データ!$AO$4:$AO$364=O$116)*(事故データ!$AQ$4:$AQ$364=$H150)*(事故データ!$V$4:$V$364=1))</f>
        <v>0</v>
      </c>
      <c r="P150" s="358">
        <f>SUMPRODUCT((事故データ!$AO$4:$AO$364=P$116)*(事故データ!$AQ$4:$AQ$364=$H150)*(事故データ!$V$4:$V$364=1))</f>
        <v>0</v>
      </c>
      <c r="Q150" s="358">
        <f>SUMPRODUCT((事故データ!$AO$4:$AO$364=Q$116)*(事故データ!$AQ$4:$AQ$364=$H150)*(事故データ!$V$4:$V$364=1))</f>
        <v>0</v>
      </c>
      <c r="R150" s="358">
        <f>SUMPRODUCT((事故データ!$AO$4:$AO$364=R$116)*(事故データ!$AQ$4:$AQ$364=$H150)*(事故データ!$V$4:$V$364=1))</f>
        <v>0</v>
      </c>
      <c r="S150" s="358">
        <f>SUMPRODUCT((事故データ!$AO$4:$AO$364=S$116)*(事故データ!$AQ$4:$AQ$364=$H150)*(事故データ!$V$4:$V$364=1))</f>
        <v>0</v>
      </c>
      <c r="T150" s="358">
        <f>SUMPRODUCT((事故データ!$AO$4:$AO$364=T$116)*(事故データ!$AQ$4:$AQ$364=$H150)*(事故データ!$V$4:$V$364=1))</f>
        <v>0</v>
      </c>
      <c r="U150" s="358">
        <f>SUMPRODUCT((事故データ!$AO$4:$AO$364=U$116)*(事故データ!$AQ$4:$AQ$364=$H150)*(事故データ!$V$4:$V$364=1))</f>
        <v>0</v>
      </c>
      <c r="V150" s="358">
        <f>SUMPRODUCT((事故データ!$AO$4:$AO$364=V$116)*(事故データ!$AQ$4:$AQ$364=$H150)*(事故データ!$V$4:$V$364=1))</f>
        <v>0</v>
      </c>
      <c r="W150" s="358">
        <f>SUMPRODUCT((事故データ!$AO$4:$AO$364=W$116)*(事故データ!$AQ$4:$AQ$364=$H150)*(事故データ!$V$4:$V$364=1))</f>
        <v>0</v>
      </c>
      <c r="X150" s="358">
        <f>SUMPRODUCT((事故データ!$AO$4:$AO$364=X$116)*(事故データ!$AQ$4:$AQ$364=$H150)*(事故データ!$V$4:$V$364=1))</f>
        <v>1</v>
      </c>
      <c r="Y150" s="358">
        <f>SUMPRODUCT((事故データ!$AO$4:$AO$364=Y$116)*(事故データ!$AQ$4:$AQ$364=$H150)*(事故データ!$V$4:$V$364=1))</f>
        <v>0</v>
      </c>
      <c r="Z150" s="358">
        <f>SUMPRODUCT((事故データ!$AO$4:$AO$364=Z$116)*(事故データ!$AQ$4:$AQ$364=$H150)*(事故データ!$V$4:$V$364=1))</f>
        <v>0</v>
      </c>
      <c r="AA150" s="358">
        <f>SUMPRODUCT((事故データ!$AO$4:$AO$364=AA$116)*(事故データ!$AQ$4:$AQ$364=$H150)*(事故データ!$V$4:$V$364=1))</f>
        <v>0</v>
      </c>
      <c r="AB150" s="358">
        <f>SUMPRODUCT((事故データ!$AO$4:$AO$364=AB$116)*(事故データ!$AQ$4:$AQ$364=$H150)*(事故データ!$V$4:$V$364=1))</f>
        <v>0</v>
      </c>
      <c r="AC150" s="358">
        <f>SUMPRODUCT((事故データ!$AO$4:$AO$364=AC$116)*(事故データ!$AQ$4:$AQ$364=$H150)*(事故データ!$V$4:$V$364=1))</f>
        <v>0</v>
      </c>
      <c r="AD150" s="358">
        <f>SUMPRODUCT((事故データ!$AO$4:$AO$364=AD$116)*(事故データ!$AQ$4:$AQ$364=$H150)*(事故データ!$V$4:$V$364=1))</f>
        <v>0</v>
      </c>
      <c r="AE150" s="358">
        <f>SUMPRODUCT((事故データ!$AO$4:$AO$364=AE$116)*(事故データ!$AQ$4:$AQ$364=$H150)*(事故データ!$V$4:$V$364=1))</f>
        <v>0</v>
      </c>
      <c r="AF150" s="358">
        <f>SUMPRODUCT((事故データ!$AO$4:$AO$364=AF$116)*(事故データ!$AQ$4:$AQ$364=$H150)*(事故データ!$V$4:$V$364=1))</f>
        <v>0</v>
      </c>
      <c r="AG150" s="358">
        <f>SUMPRODUCT((事故データ!$AO$4:$AO$364=AG$116)*(事故データ!$AQ$4:$AQ$364=$H150)*(事故データ!$V$4:$V$364=1))</f>
        <v>0</v>
      </c>
      <c r="AH150" s="442">
        <f>SUMPRODUCT((事故データ!$AO$4:$AO$364=AH$116)*(事故データ!$AQ$4:$AQ$364=$H150)*(事故データ!$V$4:$V$364=1))</f>
        <v>0</v>
      </c>
    </row>
    <row r="151" spans="3:34">
      <c r="C151" s="352" t="str">
        <f t="shared" si="24"/>
        <v>車庫出(前進)</v>
      </c>
      <c r="D151" s="422">
        <f>COUNTIF(事故データ!$AQ$4:$AQ$364,C151)</f>
        <v>1</v>
      </c>
      <c r="E151" s="422">
        <f>SUMPRODUCT((事故データ!$AQ$4:$AQ$364=$C151)*(事故データ!$V$4:$V$364=1))</f>
        <v>1</v>
      </c>
      <c r="F151" s="496">
        <f>SUMPRODUCT((事故データ!$AQ$4:$AQ$364=$C151)*(事故データ!$V$4:$V$364=1)*(事故データ!$T$4:$T$364="人身"))</f>
        <v>0</v>
      </c>
      <c r="G151" s="306"/>
      <c r="H151" s="355" t="str">
        <f t="shared" si="21"/>
        <v>車庫出(前進)</v>
      </c>
      <c r="I151" s="356">
        <f t="shared" si="23"/>
        <v>1</v>
      </c>
      <c r="J151" s="357">
        <f>SUMPRODUCT((事故データ!$AO$4:$AO$364=J$116)*(事故データ!$AQ$4:$AQ$364=$H151)*(事故データ!$V$4:$V$364=1))</f>
        <v>0</v>
      </c>
      <c r="K151" s="358">
        <f>SUMPRODUCT((事故データ!$AO$4:$AO$364=K$116)*(事故データ!$AQ$4:$AQ$364=$H151)*(事故データ!$V$4:$V$364=1))</f>
        <v>0</v>
      </c>
      <c r="L151" s="358">
        <f>SUMPRODUCT((事故データ!$AO$4:$AO$364=L$116)*(事故データ!$AQ$4:$AQ$364=$H151)*(事故データ!$V$4:$V$364=1))</f>
        <v>0</v>
      </c>
      <c r="M151" s="358">
        <f>SUMPRODUCT((事故データ!$AO$4:$AO$364=M$116)*(事故データ!$AQ$4:$AQ$364=$H151)*(事故データ!$V$4:$V$364=1))</f>
        <v>0</v>
      </c>
      <c r="N151" s="358">
        <f>SUMPRODUCT((事故データ!$AO$4:$AO$364=N$116)*(事故データ!$AQ$4:$AQ$364=$H151)*(事故データ!$V$4:$V$364=1))</f>
        <v>0</v>
      </c>
      <c r="O151" s="358">
        <f>SUMPRODUCT((事故データ!$AO$4:$AO$364=O$116)*(事故データ!$AQ$4:$AQ$364=$H151)*(事故データ!$V$4:$V$364=1))</f>
        <v>0</v>
      </c>
      <c r="P151" s="358">
        <f>SUMPRODUCT((事故データ!$AO$4:$AO$364=P$116)*(事故データ!$AQ$4:$AQ$364=$H151)*(事故データ!$V$4:$V$364=1))</f>
        <v>0</v>
      </c>
      <c r="Q151" s="358">
        <f>SUMPRODUCT((事故データ!$AO$4:$AO$364=Q$116)*(事故データ!$AQ$4:$AQ$364=$H151)*(事故データ!$V$4:$V$364=1))</f>
        <v>0</v>
      </c>
      <c r="R151" s="358">
        <f>SUMPRODUCT((事故データ!$AO$4:$AO$364=R$116)*(事故データ!$AQ$4:$AQ$364=$H151)*(事故データ!$V$4:$V$364=1))</f>
        <v>0</v>
      </c>
      <c r="S151" s="358">
        <f>SUMPRODUCT((事故データ!$AO$4:$AO$364=S$116)*(事故データ!$AQ$4:$AQ$364=$H151)*(事故データ!$V$4:$V$364=1))</f>
        <v>0</v>
      </c>
      <c r="T151" s="358">
        <f>SUMPRODUCT((事故データ!$AO$4:$AO$364=T$116)*(事故データ!$AQ$4:$AQ$364=$H151)*(事故データ!$V$4:$V$364=1))</f>
        <v>0</v>
      </c>
      <c r="U151" s="358">
        <f>SUMPRODUCT((事故データ!$AO$4:$AO$364=U$116)*(事故データ!$AQ$4:$AQ$364=$H151)*(事故データ!$V$4:$V$364=1))</f>
        <v>0</v>
      </c>
      <c r="V151" s="358">
        <f>SUMPRODUCT((事故データ!$AO$4:$AO$364=V$116)*(事故データ!$AQ$4:$AQ$364=$H151)*(事故データ!$V$4:$V$364=1))</f>
        <v>0</v>
      </c>
      <c r="W151" s="358">
        <f>SUMPRODUCT((事故データ!$AO$4:$AO$364=W$116)*(事故データ!$AQ$4:$AQ$364=$H151)*(事故データ!$V$4:$V$364=1))</f>
        <v>0</v>
      </c>
      <c r="X151" s="358">
        <f>SUMPRODUCT((事故データ!$AO$4:$AO$364=X$116)*(事故データ!$AQ$4:$AQ$364=$H151)*(事故データ!$V$4:$V$364=1))</f>
        <v>0</v>
      </c>
      <c r="Y151" s="358">
        <f>SUMPRODUCT((事故データ!$AO$4:$AO$364=Y$116)*(事故データ!$AQ$4:$AQ$364=$H151)*(事故データ!$V$4:$V$364=1))</f>
        <v>0</v>
      </c>
      <c r="Z151" s="358">
        <f>SUMPRODUCT((事故データ!$AO$4:$AO$364=Z$116)*(事故データ!$AQ$4:$AQ$364=$H151)*(事故データ!$V$4:$V$364=1))</f>
        <v>0</v>
      </c>
      <c r="AA151" s="358">
        <f>SUMPRODUCT((事故データ!$AO$4:$AO$364=AA$116)*(事故データ!$AQ$4:$AQ$364=$H151)*(事故データ!$V$4:$V$364=1))</f>
        <v>1</v>
      </c>
      <c r="AB151" s="358">
        <f>SUMPRODUCT((事故データ!$AO$4:$AO$364=AB$116)*(事故データ!$AQ$4:$AQ$364=$H151)*(事故データ!$V$4:$V$364=1))</f>
        <v>0</v>
      </c>
      <c r="AC151" s="358">
        <f>SUMPRODUCT((事故データ!$AO$4:$AO$364=AC$116)*(事故データ!$AQ$4:$AQ$364=$H151)*(事故データ!$V$4:$V$364=1))</f>
        <v>0</v>
      </c>
      <c r="AD151" s="358">
        <f>SUMPRODUCT((事故データ!$AO$4:$AO$364=AD$116)*(事故データ!$AQ$4:$AQ$364=$H151)*(事故データ!$V$4:$V$364=1))</f>
        <v>0</v>
      </c>
      <c r="AE151" s="358">
        <f>SUMPRODUCT((事故データ!$AO$4:$AO$364=AE$116)*(事故データ!$AQ$4:$AQ$364=$H151)*(事故データ!$V$4:$V$364=1))</f>
        <v>0</v>
      </c>
      <c r="AF151" s="358">
        <f>SUMPRODUCT((事故データ!$AO$4:$AO$364=AF$116)*(事故データ!$AQ$4:$AQ$364=$H151)*(事故データ!$V$4:$V$364=1))</f>
        <v>0</v>
      </c>
      <c r="AG151" s="358">
        <f>SUMPRODUCT((事故データ!$AO$4:$AO$364=AG$116)*(事故データ!$AQ$4:$AQ$364=$H151)*(事故データ!$V$4:$V$364=1))</f>
        <v>0</v>
      </c>
      <c r="AH151" s="442">
        <f>SUMPRODUCT((事故データ!$AO$4:$AO$364=AH$116)*(事故データ!$AQ$4:$AQ$364=$H151)*(事故データ!$V$4:$V$364=1))</f>
        <v>0</v>
      </c>
    </row>
    <row r="152" spans="3:34">
      <c r="C152" s="352" t="str">
        <f t="shared" si="24"/>
        <v>狭道路進入</v>
      </c>
      <c r="D152" s="422">
        <f>COUNTIF(事故データ!$AQ$4:$AQ$364,C152)</f>
        <v>0</v>
      </c>
      <c r="E152" s="422">
        <f>SUMPRODUCT((事故データ!$AQ$4:$AQ$364=$C152)*(事故データ!$V$4:$V$364=1))</f>
        <v>0</v>
      </c>
      <c r="F152" s="496">
        <f>SUMPRODUCT((事故データ!$AQ$4:$AQ$364=$C152)*(事故データ!$V$4:$V$364=1)*(事故データ!$T$4:$T$364="人身"))</f>
        <v>0</v>
      </c>
      <c r="G152" s="306"/>
      <c r="H152" s="355" t="str">
        <f t="shared" si="21"/>
        <v>狭道路進入</v>
      </c>
      <c r="I152" s="356">
        <f t="shared" si="23"/>
        <v>0</v>
      </c>
      <c r="J152" s="357">
        <f>SUMPRODUCT((事故データ!$AO$4:$AO$364=J$116)*(事故データ!$AQ$4:$AQ$364=$H152)*(事故データ!$V$4:$V$364=1))</f>
        <v>0</v>
      </c>
      <c r="K152" s="358">
        <f>SUMPRODUCT((事故データ!$AO$4:$AO$364=K$116)*(事故データ!$AQ$4:$AQ$364=$H152)*(事故データ!$V$4:$V$364=1))</f>
        <v>0</v>
      </c>
      <c r="L152" s="358">
        <f>SUMPRODUCT((事故データ!$AO$4:$AO$364=L$116)*(事故データ!$AQ$4:$AQ$364=$H152)*(事故データ!$V$4:$V$364=1))</f>
        <v>0</v>
      </c>
      <c r="M152" s="358">
        <f>SUMPRODUCT((事故データ!$AO$4:$AO$364=M$116)*(事故データ!$AQ$4:$AQ$364=$H152)*(事故データ!$V$4:$V$364=1))</f>
        <v>0</v>
      </c>
      <c r="N152" s="358">
        <f>SUMPRODUCT((事故データ!$AO$4:$AO$364=N$116)*(事故データ!$AQ$4:$AQ$364=$H152)*(事故データ!$V$4:$V$364=1))</f>
        <v>0</v>
      </c>
      <c r="O152" s="358">
        <f>SUMPRODUCT((事故データ!$AO$4:$AO$364=O$116)*(事故データ!$AQ$4:$AQ$364=$H152)*(事故データ!$V$4:$V$364=1))</f>
        <v>0</v>
      </c>
      <c r="P152" s="358">
        <f>SUMPRODUCT((事故データ!$AO$4:$AO$364=P$116)*(事故データ!$AQ$4:$AQ$364=$H152)*(事故データ!$V$4:$V$364=1))</f>
        <v>0</v>
      </c>
      <c r="Q152" s="358">
        <f>SUMPRODUCT((事故データ!$AO$4:$AO$364=Q$116)*(事故データ!$AQ$4:$AQ$364=$H152)*(事故データ!$V$4:$V$364=1))</f>
        <v>0</v>
      </c>
      <c r="R152" s="358">
        <f>SUMPRODUCT((事故データ!$AO$4:$AO$364=R$116)*(事故データ!$AQ$4:$AQ$364=$H152)*(事故データ!$V$4:$V$364=1))</f>
        <v>0</v>
      </c>
      <c r="S152" s="358">
        <f>SUMPRODUCT((事故データ!$AO$4:$AO$364=S$116)*(事故データ!$AQ$4:$AQ$364=$H152)*(事故データ!$V$4:$V$364=1))</f>
        <v>0</v>
      </c>
      <c r="T152" s="358">
        <f>SUMPRODUCT((事故データ!$AO$4:$AO$364=T$116)*(事故データ!$AQ$4:$AQ$364=$H152)*(事故データ!$V$4:$V$364=1))</f>
        <v>0</v>
      </c>
      <c r="U152" s="358">
        <f>SUMPRODUCT((事故データ!$AO$4:$AO$364=U$116)*(事故データ!$AQ$4:$AQ$364=$H152)*(事故データ!$V$4:$V$364=1))</f>
        <v>0</v>
      </c>
      <c r="V152" s="358">
        <f>SUMPRODUCT((事故データ!$AO$4:$AO$364=V$116)*(事故データ!$AQ$4:$AQ$364=$H152)*(事故データ!$V$4:$V$364=1))</f>
        <v>0</v>
      </c>
      <c r="W152" s="358">
        <f>SUMPRODUCT((事故データ!$AO$4:$AO$364=W$116)*(事故データ!$AQ$4:$AQ$364=$H152)*(事故データ!$V$4:$V$364=1))</f>
        <v>0</v>
      </c>
      <c r="X152" s="358">
        <f>SUMPRODUCT((事故データ!$AO$4:$AO$364=X$116)*(事故データ!$AQ$4:$AQ$364=$H152)*(事故データ!$V$4:$V$364=1))</f>
        <v>0</v>
      </c>
      <c r="Y152" s="358">
        <f>SUMPRODUCT((事故データ!$AO$4:$AO$364=Y$116)*(事故データ!$AQ$4:$AQ$364=$H152)*(事故データ!$V$4:$V$364=1))</f>
        <v>0</v>
      </c>
      <c r="Z152" s="358">
        <f>SUMPRODUCT((事故データ!$AO$4:$AO$364=Z$116)*(事故データ!$AQ$4:$AQ$364=$H152)*(事故データ!$V$4:$V$364=1))</f>
        <v>0</v>
      </c>
      <c r="AA152" s="358">
        <f>SUMPRODUCT((事故データ!$AO$4:$AO$364=AA$116)*(事故データ!$AQ$4:$AQ$364=$H152)*(事故データ!$V$4:$V$364=1))</f>
        <v>0</v>
      </c>
      <c r="AB152" s="358">
        <f>SUMPRODUCT((事故データ!$AO$4:$AO$364=AB$116)*(事故データ!$AQ$4:$AQ$364=$H152)*(事故データ!$V$4:$V$364=1))</f>
        <v>0</v>
      </c>
      <c r="AC152" s="358">
        <f>SUMPRODUCT((事故データ!$AO$4:$AO$364=AC$116)*(事故データ!$AQ$4:$AQ$364=$H152)*(事故データ!$V$4:$V$364=1))</f>
        <v>0</v>
      </c>
      <c r="AD152" s="358">
        <f>SUMPRODUCT((事故データ!$AO$4:$AO$364=AD$116)*(事故データ!$AQ$4:$AQ$364=$H152)*(事故データ!$V$4:$V$364=1))</f>
        <v>0</v>
      </c>
      <c r="AE152" s="358">
        <f>SUMPRODUCT((事故データ!$AO$4:$AO$364=AE$116)*(事故データ!$AQ$4:$AQ$364=$H152)*(事故データ!$V$4:$V$364=1))</f>
        <v>0</v>
      </c>
      <c r="AF152" s="358">
        <f>SUMPRODUCT((事故データ!$AO$4:$AO$364=AF$116)*(事故データ!$AQ$4:$AQ$364=$H152)*(事故データ!$V$4:$V$364=1))</f>
        <v>0</v>
      </c>
      <c r="AG152" s="358">
        <f>SUMPRODUCT((事故データ!$AO$4:$AO$364=AG$116)*(事故データ!$AQ$4:$AQ$364=$H152)*(事故データ!$V$4:$V$364=1))</f>
        <v>0</v>
      </c>
      <c r="AH152" s="442">
        <f>SUMPRODUCT((事故データ!$AO$4:$AO$364=AH$116)*(事故データ!$AQ$4:$AQ$364=$H152)*(事故データ!$V$4:$V$364=1))</f>
        <v>0</v>
      </c>
    </row>
    <row r="153" spans="3:34">
      <c r="C153" s="352" t="str">
        <f t="shared" si="24"/>
        <v>停車・据付時</v>
      </c>
      <c r="D153" s="422">
        <f>COUNTIF(事故データ!$AQ$4:$AQ$364,C153)</f>
        <v>0</v>
      </c>
      <c r="E153" s="422">
        <f>SUMPRODUCT((事故データ!$AQ$4:$AQ$364=$C153)*(事故データ!$V$4:$V$364=1))</f>
        <v>0</v>
      </c>
      <c r="F153" s="496">
        <f>SUMPRODUCT((事故データ!$AQ$4:$AQ$364=$C153)*(事故データ!$V$4:$V$364=1)*(事故データ!$T$4:$T$364="人身"))</f>
        <v>0</v>
      </c>
      <c r="G153" s="306"/>
      <c r="H153" s="355" t="str">
        <f t="shared" si="21"/>
        <v>停車・据付時</v>
      </c>
      <c r="I153" s="356">
        <f t="shared" si="23"/>
        <v>0</v>
      </c>
      <c r="J153" s="357">
        <f>SUMPRODUCT((事故データ!$AO$4:$AO$364=J$116)*(事故データ!$AQ$4:$AQ$364=$H153)*(事故データ!$V$4:$V$364=1))</f>
        <v>0</v>
      </c>
      <c r="K153" s="358">
        <f>SUMPRODUCT((事故データ!$AO$4:$AO$364=K$116)*(事故データ!$AQ$4:$AQ$364=$H153)*(事故データ!$V$4:$V$364=1))</f>
        <v>0</v>
      </c>
      <c r="L153" s="358">
        <f>SUMPRODUCT((事故データ!$AO$4:$AO$364=L$116)*(事故データ!$AQ$4:$AQ$364=$H153)*(事故データ!$V$4:$V$364=1))</f>
        <v>0</v>
      </c>
      <c r="M153" s="358">
        <f>SUMPRODUCT((事故データ!$AO$4:$AO$364=M$116)*(事故データ!$AQ$4:$AQ$364=$H153)*(事故データ!$V$4:$V$364=1))</f>
        <v>0</v>
      </c>
      <c r="N153" s="358">
        <f>SUMPRODUCT((事故データ!$AO$4:$AO$364=N$116)*(事故データ!$AQ$4:$AQ$364=$H153)*(事故データ!$V$4:$V$364=1))</f>
        <v>0</v>
      </c>
      <c r="O153" s="358">
        <f>SUMPRODUCT((事故データ!$AO$4:$AO$364=O$116)*(事故データ!$AQ$4:$AQ$364=$H153)*(事故データ!$V$4:$V$364=1))</f>
        <v>0</v>
      </c>
      <c r="P153" s="358">
        <f>SUMPRODUCT((事故データ!$AO$4:$AO$364=P$116)*(事故データ!$AQ$4:$AQ$364=$H153)*(事故データ!$V$4:$V$364=1))</f>
        <v>0</v>
      </c>
      <c r="Q153" s="358">
        <f>SUMPRODUCT((事故データ!$AO$4:$AO$364=Q$116)*(事故データ!$AQ$4:$AQ$364=$H153)*(事故データ!$V$4:$V$364=1))</f>
        <v>0</v>
      </c>
      <c r="R153" s="358">
        <f>SUMPRODUCT((事故データ!$AO$4:$AO$364=R$116)*(事故データ!$AQ$4:$AQ$364=$H153)*(事故データ!$V$4:$V$364=1))</f>
        <v>0</v>
      </c>
      <c r="S153" s="358">
        <f>SUMPRODUCT((事故データ!$AO$4:$AO$364=S$116)*(事故データ!$AQ$4:$AQ$364=$H153)*(事故データ!$V$4:$V$364=1))</f>
        <v>0</v>
      </c>
      <c r="T153" s="358">
        <f>SUMPRODUCT((事故データ!$AO$4:$AO$364=T$116)*(事故データ!$AQ$4:$AQ$364=$H153)*(事故データ!$V$4:$V$364=1))</f>
        <v>0</v>
      </c>
      <c r="U153" s="358">
        <f>SUMPRODUCT((事故データ!$AO$4:$AO$364=U$116)*(事故データ!$AQ$4:$AQ$364=$H153)*(事故データ!$V$4:$V$364=1))</f>
        <v>0</v>
      </c>
      <c r="V153" s="358">
        <f>SUMPRODUCT((事故データ!$AO$4:$AO$364=V$116)*(事故データ!$AQ$4:$AQ$364=$H153)*(事故データ!$V$4:$V$364=1))</f>
        <v>0</v>
      </c>
      <c r="W153" s="358">
        <f>SUMPRODUCT((事故データ!$AO$4:$AO$364=W$116)*(事故データ!$AQ$4:$AQ$364=$H153)*(事故データ!$V$4:$V$364=1))</f>
        <v>0</v>
      </c>
      <c r="X153" s="358">
        <f>SUMPRODUCT((事故データ!$AO$4:$AO$364=X$116)*(事故データ!$AQ$4:$AQ$364=$H153)*(事故データ!$V$4:$V$364=1))</f>
        <v>0</v>
      </c>
      <c r="Y153" s="358">
        <f>SUMPRODUCT((事故データ!$AO$4:$AO$364=Y$116)*(事故データ!$AQ$4:$AQ$364=$H153)*(事故データ!$V$4:$V$364=1))</f>
        <v>0</v>
      </c>
      <c r="Z153" s="358">
        <f>SUMPRODUCT((事故データ!$AO$4:$AO$364=Z$116)*(事故データ!$AQ$4:$AQ$364=$H153)*(事故データ!$V$4:$V$364=1))</f>
        <v>0</v>
      </c>
      <c r="AA153" s="358">
        <f>SUMPRODUCT((事故データ!$AO$4:$AO$364=AA$116)*(事故データ!$AQ$4:$AQ$364=$H153)*(事故データ!$V$4:$V$364=1))</f>
        <v>0</v>
      </c>
      <c r="AB153" s="358">
        <f>SUMPRODUCT((事故データ!$AO$4:$AO$364=AB$116)*(事故データ!$AQ$4:$AQ$364=$H153)*(事故データ!$V$4:$V$364=1))</f>
        <v>0</v>
      </c>
      <c r="AC153" s="358">
        <f>SUMPRODUCT((事故データ!$AO$4:$AO$364=AC$116)*(事故データ!$AQ$4:$AQ$364=$H153)*(事故データ!$V$4:$V$364=1))</f>
        <v>0</v>
      </c>
      <c r="AD153" s="358">
        <f>SUMPRODUCT((事故データ!$AO$4:$AO$364=AD$116)*(事故データ!$AQ$4:$AQ$364=$H153)*(事故データ!$V$4:$V$364=1))</f>
        <v>0</v>
      </c>
      <c r="AE153" s="358">
        <f>SUMPRODUCT((事故データ!$AO$4:$AO$364=AE$116)*(事故データ!$AQ$4:$AQ$364=$H153)*(事故データ!$V$4:$V$364=1))</f>
        <v>0</v>
      </c>
      <c r="AF153" s="358">
        <f>SUMPRODUCT((事故データ!$AO$4:$AO$364=AF$116)*(事故データ!$AQ$4:$AQ$364=$H153)*(事故データ!$V$4:$V$364=1))</f>
        <v>0</v>
      </c>
      <c r="AG153" s="358">
        <f>SUMPRODUCT((事故データ!$AO$4:$AO$364=AG$116)*(事故データ!$AQ$4:$AQ$364=$H153)*(事故データ!$V$4:$V$364=1))</f>
        <v>0</v>
      </c>
      <c r="AH153" s="442">
        <f>SUMPRODUCT((事故データ!$AO$4:$AO$364=AH$116)*(事故データ!$AQ$4:$AQ$364=$H153)*(事故データ!$V$4:$V$364=1))</f>
        <v>0</v>
      </c>
    </row>
    <row r="154" spans="3:34">
      <c r="C154" s="352" t="str">
        <f t="shared" si="24"/>
        <v>駐・停車中</v>
      </c>
      <c r="D154" s="422">
        <f>COUNTIF(事故データ!$AQ$4:$AQ$364,C154)</f>
        <v>1</v>
      </c>
      <c r="E154" s="422">
        <f>SUMPRODUCT((事故データ!$AQ$4:$AQ$364=$C154)*(事故データ!$V$4:$V$364=1))</f>
        <v>1</v>
      </c>
      <c r="F154" s="496">
        <f>SUMPRODUCT((事故データ!$AQ$4:$AQ$364=$C154)*(事故データ!$V$4:$V$364=1)*(事故データ!$T$4:$T$364="人身"))</f>
        <v>0</v>
      </c>
      <c r="G154" s="306"/>
      <c r="H154" s="355" t="str">
        <f t="shared" si="21"/>
        <v>駐・停車中</v>
      </c>
      <c r="I154" s="497">
        <f t="shared" si="23"/>
        <v>1</v>
      </c>
      <c r="J154" s="357">
        <f>SUMPRODUCT((事故データ!$AO$4:$AO$364=J$116)*(事故データ!$AQ$4:$AQ$364=$H154)*(事故データ!$V$4:$V$364=1))</f>
        <v>0</v>
      </c>
      <c r="K154" s="358">
        <f>SUMPRODUCT((事故データ!$AO$4:$AO$364=K$116)*(事故データ!$AQ$4:$AQ$364=$H154)*(事故データ!$V$4:$V$364=1))</f>
        <v>0</v>
      </c>
      <c r="L154" s="358">
        <f>SUMPRODUCT((事故データ!$AO$4:$AO$364=L$116)*(事故データ!$AQ$4:$AQ$364=$H154)*(事故データ!$V$4:$V$364=1))</f>
        <v>0</v>
      </c>
      <c r="M154" s="358">
        <f>SUMPRODUCT((事故データ!$AO$4:$AO$364=M$116)*(事故データ!$AQ$4:$AQ$364=$H154)*(事故データ!$V$4:$V$364=1))</f>
        <v>0</v>
      </c>
      <c r="N154" s="358">
        <f>SUMPRODUCT((事故データ!$AO$4:$AO$364=N$116)*(事故データ!$AQ$4:$AQ$364=$H154)*(事故データ!$V$4:$V$364=1))</f>
        <v>0</v>
      </c>
      <c r="O154" s="358">
        <f>SUMPRODUCT((事故データ!$AO$4:$AO$364=O$116)*(事故データ!$AQ$4:$AQ$364=$H154)*(事故データ!$V$4:$V$364=1))</f>
        <v>0</v>
      </c>
      <c r="P154" s="358">
        <f>SUMPRODUCT((事故データ!$AO$4:$AO$364=P$116)*(事故データ!$AQ$4:$AQ$364=$H154)*(事故データ!$V$4:$V$364=1))</f>
        <v>0</v>
      </c>
      <c r="Q154" s="358">
        <f>SUMPRODUCT((事故データ!$AO$4:$AO$364=Q$116)*(事故データ!$AQ$4:$AQ$364=$H154)*(事故データ!$V$4:$V$364=1))</f>
        <v>0</v>
      </c>
      <c r="R154" s="358">
        <f>SUMPRODUCT((事故データ!$AO$4:$AO$364=R$116)*(事故データ!$AQ$4:$AQ$364=$H154)*(事故データ!$V$4:$V$364=1))</f>
        <v>0</v>
      </c>
      <c r="S154" s="358">
        <f>SUMPRODUCT((事故データ!$AO$4:$AO$364=S$116)*(事故データ!$AQ$4:$AQ$364=$H154)*(事故データ!$V$4:$V$364=1))</f>
        <v>0</v>
      </c>
      <c r="T154" s="358">
        <f>SUMPRODUCT((事故データ!$AO$4:$AO$364=T$116)*(事故データ!$AQ$4:$AQ$364=$H154)*(事故データ!$V$4:$V$364=1))</f>
        <v>0</v>
      </c>
      <c r="U154" s="358">
        <f>SUMPRODUCT((事故データ!$AO$4:$AO$364=U$116)*(事故データ!$AQ$4:$AQ$364=$H154)*(事故データ!$V$4:$V$364=1))</f>
        <v>0</v>
      </c>
      <c r="V154" s="358">
        <f>SUMPRODUCT((事故データ!$AO$4:$AO$364=V$116)*(事故データ!$AQ$4:$AQ$364=$H154)*(事故データ!$V$4:$V$364=1))</f>
        <v>0</v>
      </c>
      <c r="W154" s="358">
        <f>SUMPRODUCT((事故データ!$AO$4:$AO$364=W$116)*(事故データ!$AQ$4:$AQ$364=$H154)*(事故データ!$V$4:$V$364=1))</f>
        <v>0</v>
      </c>
      <c r="X154" s="358">
        <f>SUMPRODUCT((事故データ!$AO$4:$AO$364=X$116)*(事故データ!$AQ$4:$AQ$364=$H154)*(事故データ!$V$4:$V$364=1))</f>
        <v>0</v>
      </c>
      <c r="Y154" s="358">
        <f>SUMPRODUCT((事故データ!$AO$4:$AO$364=Y$116)*(事故データ!$AQ$4:$AQ$364=$H154)*(事故データ!$V$4:$V$364=1))</f>
        <v>0</v>
      </c>
      <c r="Z154" s="358">
        <f>SUMPRODUCT((事故データ!$AO$4:$AO$364=Z$116)*(事故データ!$AQ$4:$AQ$364=$H154)*(事故データ!$V$4:$V$364=1))</f>
        <v>0</v>
      </c>
      <c r="AA154" s="358">
        <f>SUMPRODUCT((事故データ!$AO$4:$AO$364=AA$116)*(事故データ!$AQ$4:$AQ$364=$H154)*(事故データ!$V$4:$V$364=1))</f>
        <v>0</v>
      </c>
      <c r="AB154" s="358">
        <f>SUMPRODUCT((事故データ!$AO$4:$AO$364=AB$116)*(事故データ!$AQ$4:$AQ$364=$H154)*(事故データ!$V$4:$V$364=1))</f>
        <v>0</v>
      </c>
      <c r="AC154" s="358">
        <f>SUMPRODUCT((事故データ!$AO$4:$AO$364=AC$116)*(事故データ!$AQ$4:$AQ$364=$H154)*(事故データ!$V$4:$V$364=1))</f>
        <v>0</v>
      </c>
      <c r="AD154" s="358">
        <f>SUMPRODUCT((事故データ!$AO$4:$AO$364=AD$116)*(事故データ!$AQ$4:$AQ$364=$H154)*(事故データ!$V$4:$V$364=1))</f>
        <v>1</v>
      </c>
      <c r="AE154" s="358">
        <f>SUMPRODUCT((事故データ!$AO$4:$AO$364=AE$116)*(事故データ!$AQ$4:$AQ$364=$H154)*(事故データ!$V$4:$V$364=1))</f>
        <v>0</v>
      </c>
      <c r="AF154" s="358">
        <f>SUMPRODUCT((事故データ!$AO$4:$AO$364=AF$116)*(事故データ!$AQ$4:$AQ$364=$H154)*(事故データ!$V$4:$V$364=1))</f>
        <v>0</v>
      </c>
      <c r="AG154" s="358">
        <f>SUMPRODUCT((事故データ!$AO$4:$AO$364=AG$116)*(事故データ!$AQ$4:$AQ$364=$H154)*(事故データ!$V$4:$V$364=1))</f>
        <v>0</v>
      </c>
      <c r="AH154" s="442">
        <f>SUMPRODUCT((事故データ!$AO$4:$AO$364=AH$116)*(事故データ!$AQ$4:$AQ$364=$H154)*(事故データ!$V$4:$V$364=1))</f>
        <v>0</v>
      </c>
    </row>
    <row r="155" spans="3:34">
      <c r="C155" s="352" t="str">
        <f t="shared" si="24"/>
        <v>一時停止</v>
      </c>
      <c r="D155" s="422">
        <f>COUNTIF(事故データ!$AQ$4:$AQ$364,C155)</f>
        <v>0</v>
      </c>
      <c r="E155" s="422">
        <f>SUMPRODUCT((事故データ!$AQ$4:$AQ$364=$C155)*(事故データ!$V$4:$V$364=1))</f>
        <v>0</v>
      </c>
      <c r="F155" s="496">
        <f>SUMPRODUCT((事故データ!$AQ$4:$AQ$364=$C155)*(事故データ!$V$4:$V$364=1)*(事故データ!$T$4:$T$364="人身"))</f>
        <v>0</v>
      </c>
      <c r="G155" s="306"/>
      <c r="H155" s="355" t="str">
        <f t="shared" si="21"/>
        <v>一時停止</v>
      </c>
      <c r="I155" s="497">
        <f t="shared" si="23"/>
        <v>0</v>
      </c>
      <c r="J155" s="357">
        <f>SUMPRODUCT((事故データ!$AO$4:$AO$364=J$116)*(事故データ!$AQ$4:$AQ$364=$H155)*(事故データ!$V$4:$V$364=1))</f>
        <v>0</v>
      </c>
      <c r="K155" s="358">
        <f>SUMPRODUCT((事故データ!$AO$4:$AO$364=K$116)*(事故データ!$AQ$4:$AQ$364=$H155)*(事故データ!$V$4:$V$364=1))</f>
        <v>0</v>
      </c>
      <c r="L155" s="358">
        <f>SUMPRODUCT((事故データ!$AO$4:$AO$364=L$116)*(事故データ!$AQ$4:$AQ$364=$H155)*(事故データ!$V$4:$V$364=1))</f>
        <v>0</v>
      </c>
      <c r="M155" s="358">
        <f>SUMPRODUCT((事故データ!$AO$4:$AO$364=M$116)*(事故データ!$AQ$4:$AQ$364=$H155)*(事故データ!$V$4:$V$364=1))</f>
        <v>0</v>
      </c>
      <c r="N155" s="358">
        <f>SUMPRODUCT((事故データ!$AO$4:$AO$364=N$116)*(事故データ!$AQ$4:$AQ$364=$H155)*(事故データ!$V$4:$V$364=1))</f>
        <v>0</v>
      </c>
      <c r="O155" s="358">
        <f>SUMPRODUCT((事故データ!$AO$4:$AO$364=O$116)*(事故データ!$AQ$4:$AQ$364=$H155)*(事故データ!$V$4:$V$364=1))</f>
        <v>0</v>
      </c>
      <c r="P155" s="358">
        <f>SUMPRODUCT((事故データ!$AO$4:$AO$364=P$116)*(事故データ!$AQ$4:$AQ$364=$H155)*(事故データ!$V$4:$V$364=1))</f>
        <v>0</v>
      </c>
      <c r="Q155" s="358">
        <f>SUMPRODUCT((事故データ!$AO$4:$AO$364=Q$116)*(事故データ!$AQ$4:$AQ$364=$H155)*(事故データ!$V$4:$V$364=1))</f>
        <v>0</v>
      </c>
      <c r="R155" s="358">
        <f>SUMPRODUCT((事故データ!$AO$4:$AO$364=R$116)*(事故データ!$AQ$4:$AQ$364=$H155)*(事故データ!$V$4:$V$364=1))</f>
        <v>0</v>
      </c>
      <c r="S155" s="358">
        <f>SUMPRODUCT((事故データ!$AO$4:$AO$364=S$116)*(事故データ!$AQ$4:$AQ$364=$H155)*(事故データ!$V$4:$V$364=1))</f>
        <v>0</v>
      </c>
      <c r="T155" s="358">
        <f>SUMPRODUCT((事故データ!$AO$4:$AO$364=T$116)*(事故データ!$AQ$4:$AQ$364=$H155)*(事故データ!$V$4:$V$364=1))</f>
        <v>0</v>
      </c>
      <c r="U155" s="358">
        <f>SUMPRODUCT((事故データ!$AO$4:$AO$364=U$116)*(事故データ!$AQ$4:$AQ$364=$H155)*(事故データ!$V$4:$V$364=1))</f>
        <v>0</v>
      </c>
      <c r="V155" s="358">
        <f>SUMPRODUCT((事故データ!$AO$4:$AO$364=V$116)*(事故データ!$AQ$4:$AQ$364=$H155)*(事故データ!$V$4:$V$364=1))</f>
        <v>0</v>
      </c>
      <c r="W155" s="358">
        <f>SUMPRODUCT((事故データ!$AO$4:$AO$364=W$116)*(事故データ!$AQ$4:$AQ$364=$H155)*(事故データ!$V$4:$V$364=1))</f>
        <v>0</v>
      </c>
      <c r="X155" s="358">
        <f>SUMPRODUCT((事故データ!$AO$4:$AO$364=X$116)*(事故データ!$AQ$4:$AQ$364=$H155)*(事故データ!$V$4:$V$364=1))</f>
        <v>0</v>
      </c>
      <c r="Y155" s="358">
        <f>SUMPRODUCT((事故データ!$AO$4:$AO$364=Y$116)*(事故データ!$AQ$4:$AQ$364=$H155)*(事故データ!$V$4:$V$364=1))</f>
        <v>0</v>
      </c>
      <c r="Z155" s="358">
        <f>SUMPRODUCT((事故データ!$AO$4:$AO$364=Z$116)*(事故データ!$AQ$4:$AQ$364=$H155)*(事故データ!$V$4:$V$364=1))</f>
        <v>0</v>
      </c>
      <c r="AA155" s="358">
        <f>SUMPRODUCT((事故データ!$AO$4:$AO$364=AA$116)*(事故データ!$AQ$4:$AQ$364=$H155)*(事故データ!$V$4:$V$364=1))</f>
        <v>0</v>
      </c>
      <c r="AB155" s="358">
        <f>SUMPRODUCT((事故データ!$AO$4:$AO$364=AB$116)*(事故データ!$AQ$4:$AQ$364=$H155)*(事故データ!$V$4:$V$364=1))</f>
        <v>0</v>
      </c>
      <c r="AC155" s="358">
        <f>SUMPRODUCT((事故データ!$AO$4:$AO$364=AC$116)*(事故データ!$AQ$4:$AQ$364=$H155)*(事故データ!$V$4:$V$364=1))</f>
        <v>0</v>
      </c>
      <c r="AD155" s="358">
        <f>SUMPRODUCT((事故データ!$AO$4:$AO$364=AD$116)*(事故データ!$AQ$4:$AQ$364=$H155)*(事故データ!$V$4:$V$364=1))</f>
        <v>0</v>
      </c>
      <c r="AE155" s="358">
        <f>SUMPRODUCT((事故データ!$AO$4:$AO$364=AE$116)*(事故データ!$AQ$4:$AQ$364=$H155)*(事故データ!$V$4:$V$364=1))</f>
        <v>0</v>
      </c>
      <c r="AF155" s="358">
        <f>SUMPRODUCT((事故データ!$AO$4:$AO$364=AF$116)*(事故データ!$AQ$4:$AQ$364=$H155)*(事故データ!$V$4:$V$364=1))</f>
        <v>0</v>
      </c>
      <c r="AG155" s="358">
        <f>SUMPRODUCT((事故データ!$AO$4:$AO$364=AG$116)*(事故データ!$AQ$4:$AQ$364=$H155)*(事故データ!$V$4:$V$364=1))</f>
        <v>0</v>
      </c>
      <c r="AH155" s="442">
        <f>SUMPRODUCT((事故データ!$AO$4:$AO$364=AH$116)*(事故データ!$AQ$4:$AQ$364=$H155)*(事故データ!$V$4:$V$364=1))</f>
        <v>0</v>
      </c>
    </row>
    <row r="156" spans="3:34">
      <c r="C156" s="352" t="str">
        <f t="shared" si="24"/>
        <v>急停止</v>
      </c>
      <c r="D156" s="422">
        <f>COUNTIF(事故データ!$AQ$4:$AQ$364,C156)</f>
        <v>0</v>
      </c>
      <c r="E156" s="422">
        <f>SUMPRODUCT((事故データ!$AQ$4:$AQ$364=$C156)*(事故データ!$V$4:$V$364=1))</f>
        <v>0</v>
      </c>
      <c r="F156" s="496">
        <f>SUMPRODUCT((事故データ!$AQ$4:$AQ$364=$C156)*(事故データ!$V$4:$V$364=1)*(事故データ!$T$4:$T$364="人身"))</f>
        <v>0</v>
      </c>
      <c r="G156" s="306"/>
      <c r="H156" s="355" t="str">
        <f t="shared" si="21"/>
        <v>急停止</v>
      </c>
      <c r="I156" s="497">
        <f t="shared" si="23"/>
        <v>0</v>
      </c>
      <c r="J156" s="357">
        <f>SUMPRODUCT((事故データ!$AO$4:$AO$364=J$116)*(事故データ!$AQ$4:$AQ$364=$H156)*(事故データ!$V$4:$V$364=1))</f>
        <v>0</v>
      </c>
      <c r="K156" s="358">
        <f>SUMPRODUCT((事故データ!$AO$4:$AO$364=K$116)*(事故データ!$AQ$4:$AQ$364=$H156)*(事故データ!$V$4:$V$364=1))</f>
        <v>0</v>
      </c>
      <c r="L156" s="358">
        <f>SUMPRODUCT((事故データ!$AO$4:$AO$364=L$116)*(事故データ!$AQ$4:$AQ$364=$H156)*(事故データ!$V$4:$V$364=1))</f>
        <v>0</v>
      </c>
      <c r="M156" s="358">
        <f>SUMPRODUCT((事故データ!$AO$4:$AO$364=M$116)*(事故データ!$AQ$4:$AQ$364=$H156)*(事故データ!$V$4:$V$364=1))</f>
        <v>0</v>
      </c>
      <c r="N156" s="358">
        <f>SUMPRODUCT((事故データ!$AO$4:$AO$364=N$116)*(事故データ!$AQ$4:$AQ$364=$H156)*(事故データ!$V$4:$V$364=1))</f>
        <v>0</v>
      </c>
      <c r="O156" s="358">
        <f>SUMPRODUCT((事故データ!$AO$4:$AO$364=O$116)*(事故データ!$AQ$4:$AQ$364=$H156)*(事故データ!$V$4:$V$364=1))</f>
        <v>0</v>
      </c>
      <c r="P156" s="358">
        <f>SUMPRODUCT((事故データ!$AO$4:$AO$364=P$116)*(事故データ!$AQ$4:$AQ$364=$H156)*(事故データ!$V$4:$V$364=1))</f>
        <v>0</v>
      </c>
      <c r="Q156" s="358">
        <f>SUMPRODUCT((事故データ!$AO$4:$AO$364=Q$116)*(事故データ!$AQ$4:$AQ$364=$H156)*(事故データ!$V$4:$V$364=1))</f>
        <v>0</v>
      </c>
      <c r="R156" s="358">
        <f>SUMPRODUCT((事故データ!$AO$4:$AO$364=R$116)*(事故データ!$AQ$4:$AQ$364=$H156)*(事故データ!$V$4:$V$364=1))</f>
        <v>0</v>
      </c>
      <c r="S156" s="358">
        <f>SUMPRODUCT((事故データ!$AO$4:$AO$364=S$116)*(事故データ!$AQ$4:$AQ$364=$H156)*(事故データ!$V$4:$V$364=1))</f>
        <v>0</v>
      </c>
      <c r="T156" s="358">
        <f>SUMPRODUCT((事故データ!$AO$4:$AO$364=T$116)*(事故データ!$AQ$4:$AQ$364=$H156)*(事故データ!$V$4:$V$364=1))</f>
        <v>0</v>
      </c>
      <c r="U156" s="358">
        <f>SUMPRODUCT((事故データ!$AO$4:$AO$364=U$116)*(事故データ!$AQ$4:$AQ$364=$H156)*(事故データ!$V$4:$V$364=1))</f>
        <v>0</v>
      </c>
      <c r="V156" s="358">
        <f>SUMPRODUCT((事故データ!$AO$4:$AO$364=V$116)*(事故データ!$AQ$4:$AQ$364=$H156)*(事故データ!$V$4:$V$364=1))</f>
        <v>0</v>
      </c>
      <c r="W156" s="358">
        <f>SUMPRODUCT((事故データ!$AO$4:$AO$364=W$116)*(事故データ!$AQ$4:$AQ$364=$H156)*(事故データ!$V$4:$V$364=1))</f>
        <v>0</v>
      </c>
      <c r="X156" s="358">
        <f>SUMPRODUCT((事故データ!$AO$4:$AO$364=X$116)*(事故データ!$AQ$4:$AQ$364=$H156)*(事故データ!$V$4:$V$364=1))</f>
        <v>0</v>
      </c>
      <c r="Y156" s="358">
        <f>SUMPRODUCT((事故データ!$AO$4:$AO$364=Y$116)*(事故データ!$AQ$4:$AQ$364=$H156)*(事故データ!$V$4:$V$364=1))</f>
        <v>0</v>
      </c>
      <c r="Z156" s="358">
        <f>SUMPRODUCT((事故データ!$AO$4:$AO$364=Z$116)*(事故データ!$AQ$4:$AQ$364=$H156)*(事故データ!$V$4:$V$364=1))</f>
        <v>0</v>
      </c>
      <c r="AA156" s="358">
        <f>SUMPRODUCT((事故データ!$AO$4:$AO$364=AA$116)*(事故データ!$AQ$4:$AQ$364=$H156)*(事故データ!$V$4:$V$364=1))</f>
        <v>0</v>
      </c>
      <c r="AB156" s="358">
        <f>SUMPRODUCT((事故データ!$AO$4:$AO$364=AB$116)*(事故データ!$AQ$4:$AQ$364=$H156)*(事故データ!$V$4:$V$364=1))</f>
        <v>0</v>
      </c>
      <c r="AC156" s="358">
        <f>SUMPRODUCT((事故データ!$AO$4:$AO$364=AC$116)*(事故データ!$AQ$4:$AQ$364=$H156)*(事故データ!$V$4:$V$364=1))</f>
        <v>0</v>
      </c>
      <c r="AD156" s="358">
        <f>SUMPRODUCT((事故データ!$AO$4:$AO$364=AD$116)*(事故データ!$AQ$4:$AQ$364=$H156)*(事故データ!$V$4:$V$364=1))</f>
        <v>0</v>
      </c>
      <c r="AE156" s="358">
        <f>SUMPRODUCT((事故データ!$AO$4:$AO$364=AE$116)*(事故データ!$AQ$4:$AQ$364=$H156)*(事故データ!$V$4:$V$364=1))</f>
        <v>0</v>
      </c>
      <c r="AF156" s="358">
        <f>SUMPRODUCT((事故データ!$AO$4:$AO$364=AF$116)*(事故データ!$AQ$4:$AQ$364=$H156)*(事故データ!$V$4:$V$364=1))</f>
        <v>0</v>
      </c>
      <c r="AG156" s="358">
        <f>SUMPRODUCT((事故データ!$AO$4:$AO$364=AG$116)*(事故データ!$AQ$4:$AQ$364=$H156)*(事故データ!$V$4:$V$364=1))</f>
        <v>0</v>
      </c>
      <c r="AH156" s="442">
        <f>SUMPRODUCT((事故データ!$AO$4:$AO$364=AH$116)*(事故データ!$AQ$4:$AQ$364=$H156)*(事故データ!$V$4:$V$364=1))</f>
        <v>0</v>
      </c>
    </row>
    <row r="157" spans="3:34">
      <c r="C157" s="352" t="str">
        <f t="shared" si="24"/>
        <v>徐行・減速中</v>
      </c>
      <c r="D157" s="422">
        <f>COUNTIF(事故データ!$AQ$4:$AQ$364,C157)</f>
        <v>0</v>
      </c>
      <c r="E157" s="422">
        <f>SUMPRODUCT((事故データ!$AQ$4:$AQ$364=$C157)*(事故データ!$V$4:$V$364=1))</f>
        <v>0</v>
      </c>
      <c r="F157" s="496">
        <f>SUMPRODUCT((事故データ!$AQ$4:$AQ$364=$C157)*(事故データ!$V$4:$V$364=1)*(事故データ!$T$4:$T$364="人身"))</f>
        <v>0</v>
      </c>
      <c r="G157" s="306"/>
      <c r="H157" s="355" t="str">
        <f t="shared" si="21"/>
        <v>徐行・減速中</v>
      </c>
      <c r="I157" s="497">
        <f t="shared" si="23"/>
        <v>0</v>
      </c>
      <c r="J157" s="357">
        <f>SUMPRODUCT((事故データ!$AO$4:$AO$364=J$116)*(事故データ!$AQ$4:$AQ$364=$H157)*(事故データ!$V$4:$V$364=1))</f>
        <v>0</v>
      </c>
      <c r="K157" s="358">
        <f>SUMPRODUCT((事故データ!$AO$4:$AO$364=K$116)*(事故データ!$AQ$4:$AQ$364=$H157)*(事故データ!$V$4:$V$364=1))</f>
        <v>0</v>
      </c>
      <c r="L157" s="358">
        <f>SUMPRODUCT((事故データ!$AO$4:$AO$364=L$116)*(事故データ!$AQ$4:$AQ$364=$H157)*(事故データ!$V$4:$V$364=1))</f>
        <v>0</v>
      </c>
      <c r="M157" s="358">
        <f>SUMPRODUCT((事故データ!$AO$4:$AO$364=M$116)*(事故データ!$AQ$4:$AQ$364=$H157)*(事故データ!$V$4:$V$364=1))</f>
        <v>0</v>
      </c>
      <c r="N157" s="358">
        <f>SUMPRODUCT((事故データ!$AO$4:$AO$364=N$116)*(事故データ!$AQ$4:$AQ$364=$H157)*(事故データ!$V$4:$V$364=1))</f>
        <v>0</v>
      </c>
      <c r="O157" s="358">
        <f>SUMPRODUCT((事故データ!$AO$4:$AO$364=O$116)*(事故データ!$AQ$4:$AQ$364=$H157)*(事故データ!$V$4:$V$364=1))</f>
        <v>0</v>
      </c>
      <c r="P157" s="358">
        <f>SUMPRODUCT((事故データ!$AO$4:$AO$364=P$116)*(事故データ!$AQ$4:$AQ$364=$H157)*(事故データ!$V$4:$V$364=1))</f>
        <v>0</v>
      </c>
      <c r="Q157" s="358">
        <f>SUMPRODUCT((事故データ!$AO$4:$AO$364=Q$116)*(事故データ!$AQ$4:$AQ$364=$H157)*(事故データ!$V$4:$V$364=1))</f>
        <v>0</v>
      </c>
      <c r="R157" s="358">
        <f>SUMPRODUCT((事故データ!$AO$4:$AO$364=R$116)*(事故データ!$AQ$4:$AQ$364=$H157)*(事故データ!$V$4:$V$364=1))</f>
        <v>0</v>
      </c>
      <c r="S157" s="358">
        <f>SUMPRODUCT((事故データ!$AO$4:$AO$364=S$116)*(事故データ!$AQ$4:$AQ$364=$H157)*(事故データ!$V$4:$V$364=1))</f>
        <v>0</v>
      </c>
      <c r="T157" s="358">
        <f>SUMPRODUCT((事故データ!$AO$4:$AO$364=T$116)*(事故データ!$AQ$4:$AQ$364=$H157)*(事故データ!$V$4:$V$364=1))</f>
        <v>0</v>
      </c>
      <c r="U157" s="358">
        <f>SUMPRODUCT((事故データ!$AO$4:$AO$364=U$116)*(事故データ!$AQ$4:$AQ$364=$H157)*(事故データ!$V$4:$V$364=1))</f>
        <v>0</v>
      </c>
      <c r="V157" s="358">
        <f>SUMPRODUCT((事故データ!$AO$4:$AO$364=V$116)*(事故データ!$AQ$4:$AQ$364=$H157)*(事故データ!$V$4:$V$364=1))</f>
        <v>0</v>
      </c>
      <c r="W157" s="358">
        <f>SUMPRODUCT((事故データ!$AO$4:$AO$364=W$116)*(事故データ!$AQ$4:$AQ$364=$H157)*(事故データ!$V$4:$V$364=1))</f>
        <v>0</v>
      </c>
      <c r="X157" s="358">
        <f>SUMPRODUCT((事故データ!$AO$4:$AO$364=X$116)*(事故データ!$AQ$4:$AQ$364=$H157)*(事故データ!$V$4:$V$364=1))</f>
        <v>0</v>
      </c>
      <c r="Y157" s="358">
        <f>SUMPRODUCT((事故データ!$AO$4:$AO$364=Y$116)*(事故データ!$AQ$4:$AQ$364=$H157)*(事故データ!$V$4:$V$364=1))</f>
        <v>0</v>
      </c>
      <c r="Z157" s="358">
        <f>SUMPRODUCT((事故データ!$AO$4:$AO$364=Z$116)*(事故データ!$AQ$4:$AQ$364=$H157)*(事故データ!$V$4:$V$364=1))</f>
        <v>0</v>
      </c>
      <c r="AA157" s="358">
        <f>SUMPRODUCT((事故データ!$AO$4:$AO$364=AA$116)*(事故データ!$AQ$4:$AQ$364=$H157)*(事故データ!$V$4:$V$364=1))</f>
        <v>0</v>
      </c>
      <c r="AB157" s="358">
        <f>SUMPRODUCT((事故データ!$AO$4:$AO$364=AB$116)*(事故データ!$AQ$4:$AQ$364=$H157)*(事故データ!$V$4:$V$364=1))</f>
        <v>0</v>
      </c>
      <c r="AC157" s="358">
        <f>SUMPRODUCT((事故データ!$AO$4:$AO$364=AC$116)*(事故データ!$AQ$4:$AQ$364=$H157)*(事故データ!$V$4:$V$364=1))</f>
        <v>0</v>
      </c>
      <c r="AD157" s="358">
        <f>SUMPRODUCT((事故データ!$AO$4:$AO$364=AD$116)*(事故データ!$AQ$4:$AQ$364=$H157)*(事故データ!$V$4:$V$364=1))</f>
        <v>0</v>
      </c>
      <c r="AE157" s="358">
        <f>SUMPRODUCT((事故データ!$AO$4:$AO$364=AE$116)*(事故データ!$AQ$4:$AQ$364=$H157)*(事故データ!$V$4:$V$364=1))</f>
        <v>0</v>
      </c>
      <c r="AF157" s="358">
        <f>SUMPRODUCT((事故データ!$AO$4:$AO$364=AF$116)*(事故データ!$AQ$4:$AQ$364=$H157)*(事故データ!$V$4:$V$364=1))</f>
        <v>0</v>
      </c>
      <c r="AG157" s="358">
        <f>SUMPRODUCT((事故データ!$AO$4:$AO$364=AG$116)*(事故データ!$AQ$4:$AQ$364=$H157)*(事故データ!$V$4:$V$364=1))</f>
        <v>0</v>
      </c>
      <c r="AH157" s="442">
        <f>SUMPRODUCT((事故データ!$AO$4:$AO$364=AH$116)*(事故データ!$AQ$4:$AQ$364=$H157)*(事故データ!$V$4:$V$364=1))</f>
        <v>0</v>
      </c>
    </row>
    <row r="158" spans="3:34" ht="17.45" customHeight="1">
      <c r="C158" s="352" t="str">
        <f t="shared" si="24"/>
        <v>回避・急ハンドル・誤操作</v>
      </c>
      <c r="D158" s="422">
        <f>COUNTIF(事故データ!$AQ$4:$AQ$364,C158)</f>
        <v>1</v>
      </c>
      <c r="E158" s="422">
        <f>SUMPRODUCT((事故データ!$AQ$4:$AQ$364=$C158)*(事故データ!$V$4:$V$364=1))</f>
        <v>1</v>
      </c>
      <c r="F158" s="496">
        <f>SUMPRODUCT((事故データ!$AQ$4:$AQ$364=$C158)*(事故データ!$V$4:$V$364=1)*(事故データ!$T$4:$T$364="人身"))</f>
        <v>0</v>
      </c>
      <c r="G158" s="306"/>
      <c r="H158" s="355" t="str">
        <f t="shared" si="21"/>
        <v>回避・急ハンドル・誤操作</v>
      </c>
      <c r="I158" s="497">
        <f t="shared" si="23"/>
        <v>1</v>
      </c>
      <c r="J158" s="357">
        <f>SUMPRODUCT((事故データ!$AO$4:$AO$364=J$116)*(事故データ!$AQ$4:$AQ$364=$H158)*(事故データ!$V$4:$V$364=1))</f>
        <v>0</v>
      </c>
      <c r="K158" s="358">
        <f>SUMPRODUCT((事故データ!$AO$4:$AO$364=K$116)*(事故データ!$AQ$4:$AQ$364=$H158)*(事故データ!$V$4:$V$364=1))</f>
        <v>0</v>
      </c>
      <c r="L158" s="358">
        <f>SUMPRODUCT((事故データ!$AO$4:$AO$364=L$116)*(事故データ!$AQ$4:$AQ$364=$H158)*(事故データ!$V$4:$V$364=1))</f>
        <v>0</v>
      </c>
      <c r="M158" s="358">
        <f>SUMPRODUCT((事故データ!$AO$4:$AO$364=M$116)*(事故データ!$AQ$4:$AQ$364=$H158)*(事故データ!$V$4:$V$364=1))</f>
        <v>0</v>
      </c>
      <c r="N158" s="358">
        <f>SUMPRODUCT((事故データ!$AO$4:$AO$364=N$116)*(事故データ!$AQ$4:$AQ$364=$H158)*(事故データ!$V$4:$V$364=1))</f>
        <v>0</v>
      </c>
      <c r="O158" s="358">
        <f>SUMPRODUCT((事故データ!$AO$4:$AO$364=O$116)*(事故データ!$AQ$4:$AQ$364=$H158)*(事故データ!$V$4:$V$364=1))</f>
        <v>0</v>
      </c>
      <c r="P158" s="358">
        <f>SUMPRODUCT((事故データ!$AO$4:$AO$364=P$116)*(事故データ!$AQ$4:$AQ$364=$H158)*(事故データ!$V$4:$V$364=1))</f>
        <v>1</v>
      </c>
      <c r="Q158" s="358">
        <f>SUMPRODUCT((事故データ!$AO$4:$AO$364=Q$116)*(事故データ!$AQ$4:$AQ$364=$H158)*(事故データ!$V$4:$V$364=1))</f>
        <v>0</v>
      </c>
      <c r="R158" s="358">
        <f>SUMPRODUCT((事故データ!$AO$4:$AO$364=R$116)*(事故データ!$AQ$4:$AQ$364=$H158)*(事故データ!$V$4:$V$364=1))</f>
        <v>0</v>
      </c>
      <c r="S158" s="358">
        <f>SUMPRODUCT((事故データ!$AO$4:$AO$364=S$116)*(事故データ!$AQ$4:$AQ$364=$H158)*(事故データ!$V$4:$V$364=1))</f>
        <v>0</v>
      </c>
      <c r="T158" s="358">
        <f>SUMPRODUCT((事故データ!$AO$4:$AO$364=T$116)*(事故データ!$AQ$4:$AQ$364=$H158)*(事故データ!$V$4:$V$364=1))</f>
        <v>0</v>
      </c>
      <c r="U158" s="358">
        <f>SUMPRODUCT((事故データ!$AO$4:$AO$364=U$116)*(事故データ!$AQ$4:$AQ$364=$H158)*(事故データ!$V$4:$V$364=1))</f>
        <v>0</v>
      </c>
      <c r="V158" s="358">
        <f>SUMPRODUCT((事故データ!$AO$4:$AO$364=V$116)*(事故データ!$AQ$4:$AQ$364=$H158)*(事故データ!$V$4:$V$364=1))</f>
        <v>0</v>
      </c>
      <c r="W158" s="358">
        <f>SUMPRODUCT((事故データ!$AO$4:$AO$364=W$116)*(事故データ!$AQ$4:$AQ$364=$H158)*(事故データ!$V$4:$V$364=1))</f>
        <v>0</v>
      </c>
      <c r="X158" s="358">
        <f>SUMPRODUCT((事故データ!$AO$4:$AO$364=X$116)*(事故データ!$AQ$4:$AQ$364=$H158)*(事故データ!$V$4:$V$364=1))</f>
        <v>0</v>
      </c>
      <c r="Y158" s="358">
        <f>SUMPRODUCT((事故データ!$AO$4:$AO$364=Y$116)*(事故データ!$AQ$4:$AQ$364=$H158)*(事故データ!$V$4:$V$364=1))</f>
        <v>0</v>
      </c>
      <c r="Z158" s="358">
        <f>SUMPRODUCT((事故データ!$AO$4:$AO$364=Z$116)*(事故データ!$AQ$4:$AQ$364=$H158)*(事故データ!$V$4:$V$364=1))</f>
        <v>0</v>
      </c>
      <c r="AA158" s="358">
        <f>SUMPRODUCT((事故データ!$AO$4:$AO$364=AA$116)*(事故データ!$AQ$4:$AQ$364=$H158)*(事故データ!$V$4:$V$364=1))</f>
        <v>0</v>
      </c>
      <c r="AB158" s="358">
        <f>SUMPRODUCT((事故データ!$AO$4:$AO$364=AB$116)*(事故データ!$AQ$4:$AQ$364=$H158)*(事故データ!$V$4:$V$364=1))</f>
        <v>0</v>
      </c>
      <c r="AC158" s="358">
        <f>SUMPRODUCT((事故データ!$AO$4:$AO$364=AC$116)*(事故データ!$AQ$4:$AQ$364=$H158)*(事故データ!$V$4:$V$364=1))</f>
        <v>0</v>
      </c>
      <c r="AD158" s="358">
        <f>SUMPRODUCT((事故データ!$AO$4:$AO$364=AD$116)*(事故データ!$AQ$4:$AQ$364=$H158)*(事故データ!$V$4:$V$364=1))</f>
        <v>0</v>
      </c>
      <c r="AE158" s="358">
        <f>SUMPRODUCT((事故データ!$AO$4:$AO$364=AE$116)*(事故データ!$AQ$4:$AQ$364=$H158)*(事故データ!$V$4:$V$364=1))</f>
        <v>0</v>
      </c>
      <c r="AF158" s="358">
        <f>SUMPRODUCT((事故データ!$AO$4:$AO$364=AF$116)*(事故データ!$AQ$4:$AQ$364=$H158)*(事故データ!$V$4:$V$364=1))</f>
        <v>0</v>
      </c>
      <c r="AG158" s="358">
        <f>SUMPRODUCT((事故データ!$AO$4:$AO$364=AG$116)*(事故データ!$AQ$4:$AQ$364=$H158)*(事故データ!$V$4:$V$364=1))</f>
        <v>0</v>
      </c>
      <c r="AH158" s="442">
        <f>SUMPRODUCT((事故データ!$AO$4:$AO$364=AH$116)*(事故データ!$AQ$4:$AQ$364=$H158)*(事故データ!$V$4:$V$364=1))</f>
        <v>0</v>
      </c>
    </row>
    <row r="159" spans="3:34" ht="17.45" customHeight="1">
      <c r="C159" s="352" t="str">
        <f>H159</f>
        <v>降車時</v>
      </c>
      <c r="D159" s="422">
        <f>COUNTIF(事故データ!$AQ$4:$AQ$364,C159)</f>
        <v>0</v>
      </c>
      <c r="E159" s="422">
        <f>SUMPRODUCT((事故データ!$AQ$4:$AQ$364=$C159)*(事故データ!$V$4:$V$364=1))</f>
        <v>0</v>
      </c>
      <c r="F159" s="496">
        <f>SUMPRODUCT((事故データ!$AQ$4:$AQ$364=$C159)*(事故データ!$V$4:$V$364=1)*(事故データ!$T$4:$T$364="人身"))</f>
        <v>0</v>
      </c>
      <c r="G159" s="306"/>
      <c r="H159" s="355" t="str">
        <f t="shared" si="21"/>
        <v>降車時</v>
      </c>
      <c r="I159" s="356">
        <f t="shared" si="23"/>
        <v>0</v>
      </c>
      <c r="J159" s="357">
        <f>SUMPRODUCT((事故データ!$AO$4:$AO$364=J$116)*(事故データ!$AQ$4:$AQ$364=$H159)*(事故データ!$V$4:$V$364=1))</f>
        <v>0</v>
      </c>
      <c r="K159" s="358">
        <f>SUMPRODUCT((事故データ!$AO$4:$AO$364=K$116)*(事故データ!$AQ$4:$AQ$364=$H159)*(事故データ!$V$4:$V$364=1))</f>
        <v>0</v>
      </c>
      <c r="L159" s="358">
        <f>SUMPRODUCT((事故データ!$AO$4:$AO$364=L$116)*(事故データ!$AQ$4:$AQ$364=$H159)*(事故データ!$V$4:$V$364=1))</f>
        <v>0</v>
      </c>
      <c r="M159" s="358">
        <f>SUMPRODUCT((事故データ!$AO$4:$AO$364=M$116)*(事故データ!$AQ$4:$AQ$364=$H159)*(事故データ!$V$4:$V$364=1))</f>
        <v>0</v>
      </c>
      <c r="N159" s="358">
        <f>SUMPRODUCT((事故データ!$AO$4:$AO$364=N$116)*(事故データ!$AQ$4:$AQ$364=$H159)*(事故データ!$V$4:$V$364=1))</f>
        <v>0</v>
      </c>
      <c r="O159" s="358">
        <f>SUMPRODUCT((事故データ!$AO$4:$AO$364=O$116)*(事故データ!$AQ$4:$AQ$364=$H159)*(事故データ!$V$4:$V$364=1))</f>
        <v>0</v>
      </c>
      <c r="P159" s="358">
        <f>SUMPRODUCT((事故データ!$AO$4:$AO$364=P$116)*(事故データ!$AQ$4:$AQ$364=$H159)*(事故データ!$V$4:$V$364=1))</f>
        <v>0</v>
      </c>
      <c r="Q159" s="358">
        <f>SUMPRODUCT((事故データ!$AO$4:$AO$364=Q$116)*(事故データ!$AQ$4:$AQ$364=$H159)*(事故データ!$V$4:$V$364=1))</f>
        <v>0</v>
      </c>
      <c r="R159" s="358">
        <f>SUMPRODUCT((事故データ!$AO$4:$AO$364=R$116)*(事故データ!$AQ$4:$AQ$364=$H159)*(事故データ!$V$4:$V$364=1))</f>
        <v>0</v>
      </c>
      <c r="S159" s="358">
        <f>SUMPRODUCT((事故データ!$AO$4:$AO$364=S$116)*(事故データ!$AQ$4:$AQ$364=$H159)*(事故データ!$V$4:$V$364=1))</f>
        <v>0</v>
      </c>
      <c r="T159" s="358">
        <f>SUMPRODUCT((事故データ!$AO$4:$AO$364=T$116)*(事故データ!$AQ$4:$AQ$364=$H159)*(事故データ!$V$4:$V$364=1))</f>
        <v>0</v>
      </c>
      <c r="U159" s="358">
        <f>SUMPRODUCT((事故データ!$AO$4:$AO$364=U$116)*(事故データ!$AQ$4:$AQ$364=$H159)*(事故データ!$V$4:$V$364=1))</f>
        <v>0</v>
      </c>
      <c r="V159" s="358">
        <f>SUMPRODUCT((事故データ!$AO$4:$AO$364=V$116)*(事故データ!$AQ$4:$AQ$364=$H159)*(事故データ!$V$4:$V$364=1))</f>
        <v>0</v>
      </c>
      <c r="W159" s="358">
        <f>SUMPRODUCT((事故データ!$AO$4:$AO$364=W$116)*(事故データ!$AQ$4:$AQ$364=$H159)*(事故データ!$V$4:$V$364=1))</f>
        <v>0</v>
      </c>
      <c r="X159" s="358">
        <f>SUMPRODUCT((事故データ!$AO$4:$AO$364=X$116)*(事故データ!$AQ$4:$AQ$364=$H159)*(事故データ!$V$4:$V$364=1))</f>
        <v>0</v>
      </c>
      <c r="Y159" s="358">
        <f>SUMPRODUCT((事故データ!$AO$4:$AO$364=Y$116)*(事故データ!$AQ$4:$AQ$364=$H159)*(事故データ!$V$4:$V$364=1))</f>
        <v>0</v>
      </c>
      <c r="Z159" s="358">
        <f>SUMPRODUCT((事故データ!$AO$4:$AO$364=Z$116)*(事故データ!$AQ$4:$AQ$364=$H159)*(事故データ!$V$4:$V$364=1))</f>
        <v>0</v>
      </c>
      <c r="AA159" s="358">
        <f>SUMPRODUCT((事故データ!$AO$4:$AO$364=AA$116)*(事故データ!$AQ$4:$AQ$364=$H159)*(事故データ!$V$4:$V$364=1))</f>
        <v>0</v>
      </c>
      <c r="AB159" s="358">
        <f>SUMPRODUCT((事故データ!$AO$4:$AO$364=AB$116)*(事故データ!$AQ$4:$AQ$364=$H159)*(事故データ!$V$4:$V$364=1))</f>
        <v>0</v>
      </c>
      <c r="AC159" s="358">
        <f>SUMPRODUCT((事故データ!$AO$4:$AO$364=AC$116)*(事故データ!$AQ$4:$AQ$364=$H159)*(事故データ!$V$4:$V$364=1))</f>
        <v>0</v>
      </c>
      <c r="AD159" s="358">
        <f>SUMPRODUCT((事故データ!$AO$4:$AO$364=AD$116)*(事故データ!$AQ$4:$AQ$364=$H159)*(事故データ!$V$4:$V$364=1))</f>
        <v>0</v>
      </c>
      <c r="AE159" s="358">
        <f>SUMPRODUCT((事故データ!$AO$4:$AO$364=AE$116)*(事故データ!$AQ$4:$AQ$364=$H159)*(事故データ!$V$4:$V$364=1))</f>
        <v>0</v>
      </c>
      <c r="AF159" s="358">
        <f>SUMPRODUCT((事故データ!$AO$4:$AO$364=AF$116)*(事故データ!$AQ$4:$AQ$364=$H159)*(事故データ!$V$4:$V$364=1))</f>
        <v>0</v>
      </c>
      <c r="AG159" s="358">
        <f>SUMPRODUCT((事故データ!$AO$4:$AO$364=AG$116)*(事故データ!$AQ$4:$AQ$364=$H159)*(事故データ!$V$4:$V$364=1))</f>
        <v>0</v>
      </c>
      <c r="AH159" s="442">
        <f>SUMPRODUCT((事故データ!$AO$4:$AO$364=AH$116)*(事故データ!$AQ$4:$AQ$364=$H159)*(事故データ!$V$4:$V$364=1))</f>
        <v>0</v>
      </c>
    </row>
    <row r="160" spans="3:34" ht="17.45" customHeight="1">
      <c r="C160" s="352" t="str">
        <f t="shared" si="24"/>
        <v>発進前の措置</v>
      </c>
      <c r="D160" s="422">
        <f>COUNTIF(事故データ!$AQ$4:$AQ$364,C160)</f>
        <v>0</v>
      </c>
      <c r="E160" s="422">
        <f>SUMPRODUCT((事故データ!$AQ$4:$AQ$364=$C160)*(事故データ!$V$4:$V$364=1))</f>
        <v>0</v>
      </c>
      <c r="F160" s="496">
        <f>SUMPRODUCT((事故データ!$AQ$4:$AQ$364=$C160)*(事故データ!$V$4:$V$364=1)*(事故データ!$T$4:$T$364="人身"))</f>
        <v>0</v>
      </c>
      <c r="G160" s="306"/>
      <c r="H160" s="355" t="str">
        <f t="shared" si="21"/>
        <v>発進前の措置</v>
      </c>
      <c r="I160" s="356">
        <f t="shared" si="23"/>
        <v>0</v>
      </c>
      <c r="J160" s="357">
        <f>SUMPRODUCT((事故データ!$AO$4:$AO$364=J$116)*(事故データ!$AQ$4:$AQ$364=$H160)*(事故データ!$V$4:$V$364=1))</f>
        <v>0</v>
      </c>
      <c r="K160" s="358">
        <f>SUMPRODUCT((事故データ!$AO$4:$AO$364=K$116)*(事故データ!$AQ$4:$AQ$364=$H160)*(事故データ!$V$4:$V$364=1))</f>
        <v>0</v>
      </c>
      <c r="L160" s="358">
        <f>SUMPRODUCT((事故データ!$AO$4:$AO$364=L$116)*(事故データ!$AQ$4:$AQ$364=$H160)*(事故データ!$V$4:$V$364=1))</f>
        <v>0</v>
      </c>
      <c r="M160" s="358">
        <f>SUMPRODUCT((事故データ!$AO$4:$AO$364=M$116)*(事故データ!$AQ$4:$AQ$364=$H160)*(事故データ!$V$4:$V$364=1))</f>
        <v>0</v>
      </c>
      <c r="N160" s="358">
        <f>SUMPRODUCT((事故データ!$AO$4:$AO$364=N$116)*(事故データ!$AQ$4:$AQ$364=$H160)*(事故データ!$V$4:$V$364=1))</f>
        <v>0</v>
      </c>
      <c r="O160" s="358">
        <f>SUMPRODUCT((事故データ!$AO$4:$AO$364=O$116)*(事故データ!$AQ$4:$AQ$364=$H160)*(事故データ!$V$4:$V$364=1))</f>
        <v>0</v>
      </c>
      <c r="P160" s="358">
        <f>SUMPRODUCT((事故データ!$AO$4:$AO$364=P$116)*(事故データ!$AQ$4:$AQ$364=$H160)*(事故データ!$V$4:$V$364=1))</f>
        <v>0</v>
      </c>
      <c r="Q160" s="358">
        <f>SUMPRODUCT((事故データ!$AO$4:$AO$364=Q$116)*(事故データ!$AQ$4:$AQ$364=$H160)*(事故データ!$V$4:$V$364=1))</f>
        <v>0</v>
      </c>
      <c r="R160" s="358">
        <f>SUMPRODUCT((事故データ!$AO$4:$AO$364=R$116)*(事故データ!$AQ$4:$AQ$364=$H160)*(事故データ!$V$4:$V$364=1))</f>
        <v>0</v>
      </c>
      <c r="S160" s="358">
        <f>SUMPRODUCT((事故データ!$AO$4:$AO$364=S$116)*(事故データ!$AQ$4:$AQ$364=$H160)*(事故データ!$V$4:$V$364=1))</f>
        <v>0</v>
      </c>
      <c r="T160" s="358">
        <f>SUMPRODUCT((事故データ!$AO$4:$AO$364=T$116)*(事故データ!$AQ$4:$AQ$364=$H160)*(事故データ!$V$4:$V$364=1))</f>
        <v>0</v>
      </c>
      <c r="U160" s="358">
        <f>SUMPRODUCT((事故データ!$AO$4:$AO$364=U$116)*(事故データ!$AQ$4:$AQ$364=$H160)*(事故データ!$V$4:$V$364=1))</f>
        <v>0</v>
      </c>
      <c r="V160" s="358">
        <f>SUMPRODUCT((事故データ!$AO$4:$AO$364=V$116)*(事故データ!$AQ$4:$AQ$364=$H160)*(事故データ!$V$4:$V$364=1))</f>
        <v>0</v>
      </c>
      <c r="W160" s="358">
        <f>SUMPRODUCT((事故データ!$AO$4:$AO$364=W$116)*(事故データ!$AQ$4:$AQ$364=$H160)*(事故データ!$V$4:$V$364=1))</f>
        <v>0</v>
      </c>
      <c r="X160" s="358">
        <f>SUMPRODUCT((事故データ!$AO$4:$AO$364=X$116)*(事故データ!$AQ$4:$AQ$364=$H160)*(事故データ!$V$4:$V$364=1))</f>
        <v>0</v>
      </c>
      <c r="Y160" s="358">
        <f>SUMPRODUCT((事故データ!$AO$4:$AO$364=Y$116)*(事故データ!$AQ$4:$AQ$364=$H160)*(事故データ!$V$4:$V$364=1))</f>
        <v>0</v>
      </c>
      <c r="Z160" s="358">
        <f>SUMPRODUCT((事故データ!$AO$4:$AO$364=Z$116)*(事故データ!$AQ$4:$AQ$364=$H160)*(事故データ!$V$4:$V$364=1))</f>
        <v>0</v>
      </c>
      <c r="AA160" s="358">
        <f>SUMPRODUCT((事故データ!$AO$4:$AO$364=AA$116)*(事故データ!$AQ$4:$AQ$364=$H160)*(事故データ!$V$4:$V$364=1))</f>
        <v>0</v>
      </c>
      <c r="AB160" s="358">
        <f>SUMPRODUCT((事故データ!$AO$4:$AO$364=AB$116)*(事故データ!$AQ$4:$AQ$364=$H160)*(事故データ!$V$4:$V$364=1))</f>
        <v>0</v>
      </c>
      <c r="AC160" s="358">
        <f>SUMPRODUCT((事故データ!$AO$4:$AO$364=AC$116)*(事故データ!$AQ$4:$AQ$364=$H160)*(事故データ!$V$4:$V$364=1))</f>
        <v>0</v>
      </c>
      <c r="AD160" s="358">
        <f>SUMPRODUCT((事故データ!$AO$4:$AO$364=AD$116)*(事故データ!$AQ$4:$AQ$364=$H160)*(事故データ!$V$4:$V$364=1))</f>
        <v>0</v>
      </c>
      <c r="AE160" s="358">
        <f>SUMPRODUCT((事故データ!$AO$4:$AO$364=AE$116)*(事故データ!$AQ$4:$AQ$364=$H160)*(事故データ!$V$4:$V$364=1))</f>
        <v>0</v>
      </c>
      <c r="AF160" s="358">
        <f>SUMPRODUCT((事故データ!$AO$4:$AO$364=AF$116)*(事故データ!$AQ$4:$AQ$364=$H160)*(事故データ!$V$4:$V$364=1))</f>
        <v>0</v>
      </c>
      <c r="AG160" s="358">
        <f>SUMPRODUCT((事故データ!$AO$4:$AO$364=AG$116)*(事故データ!$AQ$4:$AQ$364=$H160)*(事故データ!$V$4:$V$364=1))</f>
        <v>0</v>
      </c>
      <c r="AH160" s="442">
        <f>SUMPRODUCT((事故データ!$AO$4:$AO$364=AH$116)*(事故データ!$AQ$4:$AQ$364=$H160)*(事故データ!$V$4:$V$364=1))</f>
        <v>0</v>
      </c>
    </row>
    <row r="161" spans="1:34" ht="17.45" customHeight="1">
      <c r="C161" s="352" t="str">
        <f t="shared" si="24"/>
        <v>フォーク操作中</v>
      </c>
      <c r="D161" s="422">
        <f>COUNTIF(事故データ!$AQ$4:$AQ$364,C161)</f>
        <v>0</v>
      </c>
      <c r="E161" s="422">
        <f>SUMPRODUCT((事故データ!$AQ$4:$AQ$364=$C161)*(事故データ!$V$4:$V$364=1))</f>
        <v>0</v>
      </c>
      <c r="F161" s="496">
        <f>SUMPRODUCT((事故データ!$AQ$4:$AQ$364=$C161)*(事故データ!$V$4:$V$364=1)*(事故データ!$T$4:$T$364="人身"))</f>
        <v>0</v>
      </c>
      <c r="G161" s="306"/>
      <c r="H161" s="355" t="str">
        <f t="shared" si="21"/>
        <v>フォーク操作中</v>
      </c>
      <c r="I161" s="356">
        <f t="shared" si="23"/>
        <v>0</v>
      </c>
      <c r="J161" s="357">
        <f>SUMPRODUCT((事故データ!$AO$4:$AO$364=J$116)*(事故データ!$AQ$4:$AQ$364=$H161)*(事故データ!$V$4:$V$364=1))</f>
        <v>0</v>
      </c>
      <c r="K161" s="358">
        <f>SUMPRODUCT((事故データ!$AO$4:$AO$364=K$116)*(事故データ!$AQ$4:$AQ$364=$H161)*(事故データ!$V$4:$V$364=1))</f>
        <v>0</v>
      </c>
      <c r="L161" s="358">
        <f>SUMPRODUCT((事故データ!$AO$4:$AO$364=L$116)*(事故データ!$AQ$4:$AQ$364=$H161)*(事故データ!$V$4:$V$364=1))</f>
        <v>0</v>
      </c>
      <c r="M161" s="358">
        <f>SUMPRODUCT((事故データ!$AO$4:$AO$364=M$116)*(事故データ!$AQ$4:$AQ$364=$H161)*(事故データ!$V$4:$V$364=1))</f>
        <v>0</v>
      </c>
      <c r="N161" s="358">
        <f>SUMPRODUCT((事故データ!$AO$4:$AO$364=N$116)*(事故データ!$AQ$4:$AQ$364=$H161)*(事故データ!$V$4:$V$364=1))</f>
        <v>0</v>
      </c>
      <c r="O161" s="358">
        <f>SUMPRODUCT((事故データ!$AO$4:$AO$364=O$116)*(事故データ!$AQ$4:$AQ$364=$H161)*(事故データ!$V$4:$V$364=1))</f>
        <v>0</v>
      </c>
      <c r="P161" s="358">
        <f>SUMPRODUCT((事故データ!$AO$4:$AO$364=P$116)*(事故データ!$AQ$4:$AQ$364=$H161)*(事故データ!$V$4:$V$364=1))</f>
        <v>0</v>
      </c>
      <c r="Q161" s="358">
        <f>SUMPRODUCT((事故データ!$AO$4:$AO$364=Q$116)*(事故データ!$AQ$4:$AQ$364=$H161)*(事故データ!$V$4:$V$364=1))</f>
        <v>0</v>
      </c>
      <c r="R161" s="358">
        <f>SUMPRODUCT((事故データ!$AO$4:$AO$364=R$116)*(事故データ!$AQ$4:$AQ$364=$H161)*(事故データ!$V$4:$V$364=1))</f>
        <v>0</v>
      </c>
      <c r="S161" s="358">
        <f>SUMPRODUCT((事故データ!$AO$4:$AO$364=S$116)*(事故データ!$AQ$4:$AQ$364=$H161)*(事故データ!$V$4:$V$364=1))</f>
        <v>0</v>
      </c>
      <c r="T161" s="358">
        <f>SUMPRODUCT((事故データ!$AO$4:$AO$364=T$116)*(事故データ!$AQ$4:$AQ$364=$H161)*(事故データ!$V$4:$V$364=1))</f>
        <v>0</v>
      </c>
      <c r="U161" s="358">
        <f>SUMPRODUCT((事故データ!$AO$4:$AO$364=U$116)*(事故データ!$AQ$4:$AQ$364=$H161)*(事故データ!$V$4:$V$364=1))</f>
        <v>0</v>
      </c>
      <c r="V161" s="358">
        <f>SUMPRODUCT((事故データ!$AO$4:$AO$364=V$116)*(事故データ!$AQ$4:$AQ$364=$H161)*(事故データ!$V$4:$V$364=1))</f>
        <v>0</v>
      </c>
      <c r="W161" s="358">
        <f>SUMPRODUCT((事故データ!$AO$4:$AO$364=W$116)*(事故データ!$AQ$4:$AQ$364=$H161)*(事故データ!$V$4:$V$364=1))</f>
        <v>0</v>
      </c>
      <c r="X161" s="358">
        <f>SUMPRODUCT((事故データ!$AO$4:$AO$364=X$116)*(事故データ!$AQ$4:$AQ$364=$H161)*(事故データ!$V$4:$V$364=1))</f>
        <v>0</v>
      </c>
      <c r="Y161" s="358">
        <f>SUMPRODUCT((事故データ!$AO$4:$AO$364=Y$116)*(事故データ!$AQ$4:$AQ$364=$H161)*(事故データ!$V$4:$V$364=1))</f>
        <v>0</v>
      </c>
      <c r="Z161" s="358">
        <f>SUMPRODUCT((事故データ!$AO$4:$AO$364=Z$116)*(事故データ!$AQ$4:$AQ$364=$H161)*(事故データ!$V$4:$V$364=1))</f>
        <v>0</v>
      </c>
      <c r="AA161" s="358">
        <f>SUMPRODUCT((事故データ!$AO$4:$AO$364=AA$116)*(事故データ!$AQ$4:$AQ$364=$H161)*(事故データ!$V$4:$V$364=1))</f>
        <v>0</v>
      </c>
      <c r="AB161" s="358">
        <f>SUMPRODUCT((事故データ!$AO$4:$AO$364=AB$116)*(事故データ!$AQ$4:$AQ$364=$H161)*(事故データ!$V$4:$V$364=1))</f>
        <v>0</v>
      </c>
      <c r="AC161" s="358">
        <f>SUMPRODUCT((事故データ!$AO$4:$AO$364=AC$116)*(事故データ!$AQ$4:$AQ$364=$H161)*(事故データ!$V$4:$V$364=1))</f>
        <v>0</v>
      </c>
      <c r="AD161" s="358">
        <f>SUMPRODUCT((事故データ!$AO$4:$AO$364=AD$116)*(事故データ!$AQ$4:$AQ$364=$H161)*(事故データ!$V$4:$V$364=1))</f>
        <v>0</v>
      </c>
      <c r="AE161" s="358">
        <f>SUMPRODUCT((事故データ!$AO$4:$AO$364=AE$116)*(事故データ!$AQ$4:$AQ$364=$H161)*(事故データ!$V$4:$V$364=1))</f>
        <v>0</v>
      </c>
      <c r="AF161" s="358">
        <f>SUMPRODUCT((事故データ!$AO$4:$AO$364=AF$116)*(事故データ!$AQ$4:$AQ$364=$H161)*(事故データ!$V$4:$V$364=1))</f>
        <v>0</v>
      </c>
      <c r="AG161" s="358">
        <f>SUMPRODUCT((事故データ!$AO$4:$AO$364=AG$116)*(事故データ!$AQ$4:$AQ$364=$H161)*(事故データ!$V$4:$V$364=1))</f>
        <v>0</v>
      </c>
      <c r="AH161" s="442">
        <f>SUMPRODUCT((事故データ!$AO$4:$AO$364=AH$116)*(事故データ!$AQ$4:$AQ$364=$H161)*(事故データ!$V$4:$V$364=1))</f>
        <v>0</v>
      </c>
    </row>
    <row r="162" spans="1:34" ht="17.45" customHeight="1">
      <c r="C162" s="365" t="str">
        <f t="shared" ref="C162" si="25">H162</f>
        <v>その他</v>
      </c>
      <c r="D162" s="431">
        <f>COUNTIF(事故データ!$AQ$4:$AQ$364,C162)</f>
        <v>0</v>
      </c>
      <c r="E162" s="431">
        <f>SUMPRODUCT((事故データ!$AQ$4:$AQ$364=$C162)*(事故データ!$V$4:$V$364=1))</f>
        <v>0</v>
      </c>
      <c r="F162" s="498">
        <f>SUMPRODUCT((事故データ!$AQ$4:$AQ$364=$C162)*(事故データ!$V$4:$V$364=1)*(事故データ!$T$4:$T$364="人身"))</f>
        <v>0</v>
      </c>
      <c r="G162" s="306"/>
      <c r="H162" s="432" t="str">
        <f t="shared" si="21"/>
        <v>その他</v>
      </c>
      <c r="I162" s="369">
        <f t="shared" ref="I162" si="26">SUM(J162:AH162)</f>
        <v>0</v>
      </c>
      <c r="J162" s="370">
        <f>SUMPRODUCT((事故データ!$AO$4:$AO$364=J$116)*(事故データ!$AQ$4:$AQ$364=$H162)*(事故データ!$V$4:$V$364=1))</f>
        <v>0</v>
      </c>
      <c r="K162" s="371">
        <f>SUMPRODUCT((事故データ!$AO$4:$AO$364=K$116)*(事故データ!$AQ$4:$AQ$364=$H162)*(事故データ!$V$4:$V$364=1))</f>
        <v>0</v>
      </c>
      <c r="L162" s="371">
        <f>SUMPRODUCT((事故データ!$AO$4:$AO$364=L$116)*(事故データ!$AQ$4:$AQ$364=$H162)*(事故データ!$V$4:$V$364=1))</f>
        <v>0</v>
      </c>
      <c r="M162" s="371">
        <f>SUMPRODUCT((事故データ!$AO$4:$AO$364=M$116)*(事故データ!$AQ$4:$AQ$364=$H162)*(事故データ!$V$4:$V$364=1))</f>
        <v>0</v>
      </c>
      <c r="N162" s="371">
        <f>SUMPRODUCT((事故データ!$AO$4:$AO$364=N$116)*(事故データ!$AQ$4:$AQ$364=$H162)*(事故データ!$V$4:$V$364=1))</f>
        <v>0</v>
      </c>
      <c r="O162" s="371">
        <f>SUMPRODUCT((事故データ!$AO$4:$AO$364=O$116)*(事故データ!$AQ$4:$AQ$364=$H162)*(事故データ!$V$4:$V$364=1))</f>
        <v>0</v>
      </c>
      <c r="P162" s="371">
        <f>SUMPRODUCT((事故データ!$AO$4:$AO$364=P$116)*(事故データ!$AQ$4:$AQ$364=$H162)*(事故データ!$V$4:$V$364=1))</f>
        <v>0</v>
      </c>
      <c r="Q162" s="371">
        <f>SUMPRODUCT((事故データ!$AO$4:$AO$364=Q$116)*(事故データ!$AQ$4:$AQ$364=$H162)*(事故データ!$V$4:$V$364=1))</f>
        <v>0</v>
      </c>
      <c r="R162" s="371">
        <f>SUMPRODUCT((事故データ!$AO$4:$AO$364=R$116)*(事故データ!$AQ$4:$AQ$364=$H162)*(事故データ!$V$4:$V$364=1))</f>
        <v>0</v>
      </c>
      <c r="S162" s="371">
        <f>SUMPRODUCT((事故データ!$AO$4:$AO$364=S$116)*(事故データ!$AQ$4:$AQ$364=$H162)*(事故データ!$V$4:$V$364=1))</f>
        <v>0</v>
      </c>
      <c r="T162" s="371">
        <f>SUMPRODUCT((事故データ!$AO$4:$AO$364=T$116)*(事故データ!$AQ$4:$AQ$364=$H162)*(事故データ!$V$4:$V$364=1))</f>
        <v>0</v>
      </c>
      <c r="U162" s="371">
        <f>SUMPRODUCT((事故データ!$AO$4:$AO$364=U$116)*(事故データ!$AQ$4:$AQ$364=$H162)*(事故データ!$V$4:$V$364=1))</f>
        <v>0</v>
      </c>
      <c r="V162" s="371">
        <f>SUMPRODUCT((事故データ!$AO$4:$AO$364=V$116)*(事故データ!$AQ$4:$AQ$364=$H162)*(事故データ!$V$4:$V$364=1))</f>
        <v>0</v>
      </c>
      <c r="W162" s="371">
        <f>SUMPRODUCT((事故データ!$AO$4:$AO$364=W$116)*(事故データ!$AQ$4:$AQ$364=$H162)*(事故データ!$V$4:$V$364=1))</f>
        <v>0</v>
      </c>
      <c r="X162" s="371">
        <f>SUMPRODUCT((事故データ!$AO$4:$AO$364=X$116)*(事故データ!$AQ$4:$AQ$364=$H162)*(事故データ!$V$4:$V$364=1))</f>
        <v>0</v>
      </c>
      <c r="Y162" s="371">
        <f>SUMPRODUCT((事故データ!$AO$4:$AO$364=Y$116)*(事故データ!$AQ$4:$AQ$364=$H162)*(事故データ!$V$4:$V$364=1))</f>
        <v>0</v>
      </c>
      <c r="Z162" s="371">
        <f>SUMPRODUCT((事故データ!$AO$4:$AO$364=Z$116)*(事故データ!$AQ$4:$AQ$364=$H162)*(事故データ!$V$4:$V$364=1))</f>
        <v>0</v>
      </c>
      <c r="AA162" s="371">
        <f>SUMPRODUCT((事故データ!$AO$4:$AO$364=AA$116)*(事故データ!$AQ$4:$AQ$364=$H162)*(事故データ!$V$4:$V$364=1))</f>
        <v>0</v>
      </c>
      <c r="AB162" s="371">
        <f>SUMPRODUCT((事故データ!$AO$4:$AO$364=AB$116)*(事故データ!$AQ$4:$AQ$364=$H162)*(事故データ!$V$4:$V$364=1))</f>
        <v>0</v>
      </c>
      <c r="AC162" s="371">
        <f>SUMPRODUCT((事故データ!$AO$4:$AO$364=AC$116)*(事故データ!$AQ$4:$AQ$364=$H162)*(事故データ!$V$4:$V$364=1))</f>
        <v>0</v>
      </c>
      <c r="AD162" s="371">
        <f>SUMPRODUCT((事故データ!$AO$4:$AO$364=AD$116)*(事故データ!$AQ$4:$AQ$364=$H162)*(事故データ!$V$4:$V$364=1))</f>
        <v>0</v>
      </c>
      <c r="AE162" s="371">
        <f>SUMPRODUCT((事故データ!$AO$4:$AO$364=AE$116)*(事故データ!$AQ$4:$AQ$364=$H162)*(事故データ!$V$4:$V$364=1))</f>
        <v>0</v>
      </c>
      <c r="AF162" s="371">
        <f>SUMPRODUCT((事故データ!$AO$4:$AO$364=AF$116)*(事故データ!$AQ$4:$AQ$364=$H162)*(事故データ!$V$4:$V$364=1))</f>
        <v>0</v>
      </c>
      <c r="AG162" s="371">
        <f>SUMPRODUCT((事故データ!$AO$4:$AO$364=AG$116)*(事故データ!$AQ$4:$AQ$364=$H162)*(事故データ!$V$4:$V$364=1))</f>
        <v>0</v>
      </c>
      <c r="AH162" s="443">
        <f>SUMPRODUCT((事故データ!$AO$4:$AO$364=AH$116)*(事故データ!$AQ$4:$AQ$364=$H162)*(事故データ!$V$4:$V$364=1))</f>
        <v>0</v>
      </c>
    </row>
    <row r="163" spans="1:34" s="515" customFormat="1" ht="17.45" customHeight="1">
      <c r="C163" s="512"/>
      <c r="D163" s="513"/>
      <c r="E163" s="513"/>
      <c r="F163" s="514"/>
      <c r="G163" s="516"/>
      <c r="H163" s="512"/>
      <c r="I163" s="513"/>
      <c r="J163" s="513"/>
      <c r="K163" s="513"/>
      <c r="L163" s="513"/>
      <c r="M163" s="513"/>
      <c r="N163" s="513"/>
      <c r="O163" s="513"/>
      <c r="P163" s="513"/>
      <c r="Q163" s="513"/>
      <c r="R163" s="513"/>
      <c r="S163" s="513"/>
      <c r="T163" s="513"/>
      <c r="U163" s="513"/>
      <c r="V163" s="513"/>
      <c r="W163" s="513"/>
      <c r="X163" s="513"/>
      <c r="Y163" s="513"/>
      <c r="Z163" s="513"/>
      <c r="AA163" s="513"/>
      <c r="AB163" s="513"/>
      <c r="AC163" s="513"/>
      <c r="AD163" s="513"/>
      <c r="AE163" s="513"/>
      <c r="AF163" s="513"/>
      <c r="AG163" s="513"/>
      <c r="AH163" s="513"/>
    </row>
    <row r="164" spans="1:34">
      <c r="A164" s="325" t="s">
        <v>248</v>
      </c>
      <c r="L164" s="1103">
        <v>1</v>
      </c>
      <c r="M164" s="1103" t="s">
        <v>1671</v>
      </c>
    </row>
    <row r="165" spans="1:34" ht="17.45" customHeight="1">
      <c r="C165" s="396"/>
      <c r="D165" s="438"/>
      <c r="E165" s="438"/>
      <c r="F165" s="438"/>
      <c r="H165" s="437" t="s">
        <v>1465</v>
      </c>
      <c r="I165" s="935">
        <v>1</v>
      </c>
      <c r="J165" s="326" t="s">
        <v>1467</v>
      </c>
      <c r="L165" s="1103">
        <v>2</v>
      </c>
      <c r="M165" s="1103" t="s">
        <v>1672</v>
      </c>
    </row>
    <row r="166" spans="1:34">
      <c r="A166" s="326">
        <v>4</v>
      </c>
      <c r="C166" s="397"/>
      <c r="D166" s="298" t="s">
        <v>1714</v>
      </c>
      <c r="E166" s="298"/>
      <c r="F166" s="298"/>
      <c r="G166" s="298"/>
      <c r="H166" s="503"/>
      <c r="I166" s="298" t="s">
        <v>1715</v>
      </c>
      <c r="J166" s="298"/>
      <c r="K166" s="298"/>
      <c r="L166" s="298"/>
      <c r="M166" s="298"/>
      <c r="N166" s="298"/>
      <c r="O166" s="298"/>
      <c r="P166" s="298"/>
      <c r="Q166" s="298"/>
      <c r="R166" s="298"/>
      <c r="S166" s="298"/>
      <c r="T166" s="298"/>
    </row>
    <row r="167" spans="1:34" ht="37.5" customHeight="1">
      <c r="A167" s="1052"/>
      <c r="C167" s="1131" t="s">
        <v>58</v>
      </c>
      <c r="D167" s="1181" t="s">
        <v>5</v>
      </c>
      <c r="E167" s="1183">
        <v>1</v>
      </c>
      <c r="F167" s="474" t="s">
        <v>245</v>
      </c>
      <c r="G167" s="298"/>
      <c r="H167" s="501" t="s">
        <v>1523</v>
      </c>
      <c r="I167" s="487" t="s">
        <v>109</v>
      </c>
      <c r="J167" s="341" t="str">
        <f>J116</f>
        <v>正面衝突</v>
      </c>
      <c r="K167" s="342" t="str">
        <f t="shared" ref="K167:AH167" si="27">K116</f>
        <v>直進時</v>
      </c>
      <c r="L167" s="342" t="str">
        <f t="shared" si="27"/>
        <v>出会い頭</v>
      </c>
      <c r="M167" s="342" t="str">
        <f t="shared" si="27"/>
        <v>右折時</v>
      </c>
      <c r="N167" s="342" t="str">
        <f t="shared" si="27"/>
        <v>左折時</v>
      </c>
      <c r="O167" s="342" t="str">
        <f t="shared" si="27"/>
        <v>カーブ走行時</v>
      </c>
      <c r="P167" s="342" t="str">
        <f t="shared" si="27"/>
        <v>追突</v>
      </c>
      <c r="Q167" s="342" t="str">
        <f t="shared" si="27"/>
        <v>発進追突</v>
      </c>
      <c r="R167" s="342" t="str">
        <f t="shared" si="27"/>
        <v>車線
変更時</v>
      </c>
      <c r="S167" s="342" t="str">
        <f t="shared" si="27"/>
        <v>合流時</v>
      </c>
      <c r="T167" s="342" t="str">
        <f t="shared" si="27"/>
        <v>離合時</v>
      </c>
      <c r="U167" s="342" t="str">
        <f t="shared" si="27"/>
        <v>側方通過時</v>
      </c>
      <c r="V167" s="342" t="str">
        <f t="shared" si="27"/>
        <v>施設出入時</v>
      </c>
      <c r="W167" s="342" t="str">
        <f t="shared" si="27"/>
        <v>転回時</v>
      </c>
      <c r="X167" s="342" t="str">
        <f t="shared" si="27"/>
        <v>バック時</v>
      </c>
      <c r="Y167" s="342" t="str">
        <f t="shared" si="27"/>
        <v>移動時</v>
      </c>
      <c r="Z167" s="402" t="str">
        <f t="shared" si="27"/>
        <v>料金所等通過時</v>
      </c>
      <c r="AA167" s="402" t="str">
        <f t="shared" si="27"/>
        <v>発進時＆措置等</v>
      </c>
      <c r="AB167" s="342" t="str">
        <f t="shared" si="27"/>
        <v>停車時</v>
      </c>
      <c r="AC167" s="402" t="str">
        <f t="shared" si="27"/>
        <v>ドア・扉開閉時</v>
      </c>
      <c r="AD167" s="402" t="str">
        <f t="shared" si="27"/>
        <v>駐停車時措置</v>
      </c>
      <c r="AE167" s="342" t="str">
        <f t="shared" si="27"/>
        <v>車内事故</v>
      </c>
      <c r="AF167" s="402" t="str">
        <f t="shared" si="27"/>
        <v>荷積降時等事故</v>
      </c>
      <c r="AG167" s="402" t="str">
        <f t="shared" si="27"/>
        <v>落下・飛散等事故</v>
      </c>
      <c r="AH167" s="403" t="str">
        <f t="shared" si="27"/>
        <v>その他・不明</v>
      </c>
    </row>
    <row r="168" spans="1:34" ht="19.5" customHeight="1">
      <c r="A168" s="519">
        <f>COUNTIF(事故データ!$AQ$4:$AQ$364,#REF!)</f>
        <v>0</v>
      </c>
      <c r="C168" s="1133" t="s">
        <v>1717</v>
      </c>
      <c r="D168" s="1182"/>
      <c r="E168" s="1184"/>
      <c r="F168" s="481" t="s">
        <v>356</v>
      </c>
      <c r="G168" s="298"/>
      <c r="H168" s="482" t="s">
        <v>6</v>
      </c>
      <c r="I168" s="483">
        <f>SUM(J168:AH168)</f>
        <v>31</v>
      </c>
      <c r="J168" s="484">
        <f>SUMPRODUCT((事故データ!$O$4:$O$364=$C$218)*(事故データ!$AO$4:$AO$364=J$219)*(事故データ!$V$4:$V$364&gt;=1))</f>
        <v>0</v>
      </c>
      <c r="K168" s="485">
        <f>SUMPRODUCT((事故データ!$O$4:$O$364=$C$218)*(事故データ!$AO$4:$AO$364=K$219)*(事故データ!$V$4:$V$364&gt;=1))</f>
        <v>1</v>
      </c>
      <c r="L168" s="485">
        <f>SUMPRODUCT((事故データ!$O$4:$O$364=$C$218)*(事故データ!$AO$4:$AO$364=L$219)*(事故データ!$V$4:$V$364&gt;=1))</f>
        <v>0</v>
      </c>
      <c r="M168" s="485">
        <f>SUMPRODUCT((事故データ!$O$4:$O$364=$C$218)*(事故データ!$AO$4:$AO$364=M$219)*(事故データ!$V$4:$V$364&gt;=1))</f>
        <v>0</v>
      </c>
      <c r="N168" s="485">
        <f>SUMPRODUCT((事故データ!$O$4:$O$364=$C$218)*(事故データ!$AO$4:$AO$364=N$219)*(事故データ!$V$4:$V$364&gt;=1))</f>
        <v>4</v>
      </c>
      <c r="O168" s="485">
        <f>SUMPRODUCT((事故データ!$O$4:$O$364=$C$218)*(事故データ!$AO$4:$AO$364=O$219)*(事故データ!$V$4:$V$364&gt;=1))</f>
        <v>0</v>
      </c>
      <c r="P168" s="485">
        <f>SUMPRODUCT((事故データ!$O$4:$O$364=$C$218)*(事故データ!$AO$4:$AO$364=P$219)*(事故データ!$V$4:$V$364&gt;=1))</f>
        <v>2</v>
      </c>
      <c r="Q168" s="485">
        <f>SUMPRODUCT((事故データ!$O$4:$O$364=$C$218)*(事故データ!$AO$4:$AO$364=Q$219)*(事故データ!$V$4:$V$364&gt;=1))</f>
        <v>2</v>
      </c>
      <c r="R168" s="485">
        <f>SUMPRODUCT((事故データ!$O$4:$O$364=$C$218)*(事故データ!$AO$4:$AO$364=R$219)*(事故データ!$V$4:$V$364&gt;=1))</f>
        <v>1</v>
      </c>
      <c r="S168" s="485">
        <f>SUMPRODUCT((事故データ!$O$4:$O$364=$C$218)*(事故データ!$AO$4:$AO$364=S$219)*(事故データ!$V$4:$V$364&gt;=1))</f>
        <v>0</v>
      </c>
      <c r="T168" s="485">
        <f>SUMPRODUCT((事故データ!$O$4:$O$364=$C$218)*(事故データ!$AO$4:$AO$364=T$219)*(事故データ!$V$4:$V$364&gt;=1))</f>
        <v>0</v>
      </c>
      <c r="U168" s="485">
        <f>SUMPRODUCT((事故データ!$O$4:$O$364=$C$218)*(事故データ!$AO$4:$AO$364=U$219)*(事故データ!$V$4:$V$364&gt;=1))</f>
        <v>0</v>
      </c>
      <c r="V168" s="485">
        <f>SUMPRODUCT((事故データ!$O$4:$O$364=$C$218)*(事故データ!$AO$4:$AO$364=V$219)*(事故データ!$V$4:$V$364&gt;=1))</f>
        <v>1</v>
      </c>
      <c r="W168" s="485">
        <f>SUMPRODUCT((事故データ!$O$4:$O$364=$C$218)*(事故データ!$AO$4:$AO$364=W$219)*(事故データ!$V$4:$V$364&gt;=1))</f>
        <v>1</v>
      </c>
      <c r="X168" s="485">
        <f>SUMPRODUCT((事故データ!$O$4:$O$364=$C$218)*(事故データ!$AO$4:$AO$364=X$219)*(事故データ!$V$4:$V$364&gt;=1))</f>
        <v>9</v>
      </c>
      <c r="Y168" s="485">
        <f>SUMPRODUCT((事故データ!$O$4:$O$364=$C$218)*(事故データ!$AO$4:$AO$364=Y$219)*(事故データ!$V$4:$V$364&gt;=1))</f>
        <v>5</v>
      </c>
      <c r="Z168" s="485">
        <f>SUMPRODUCT((事故データ!$O$4:$O$364=$C$218)*(事故データ!$AO$4:$AO$364=Z$219)*(事故データ!$V$4:$V$364&gt;=1))</f>
        <v>0</v>
      </c>
      <c r="AA168" s="485">
        <f>SUMPRODUCT((事故データ!$O$4:$O$364=$C$218)*(事故データ!$AO$4:$AO$364=AA$219)*(事故データ!$V$4:$V$364&gt;=1))</f>
        <v>3</v>
      </c>
      <c r="AB168" s="485">
        <f>SUMPRODUCT((事故データ!$O$4:$O$364=$C$218)*(事故データ!$AO$4:$AO$364=AB$219)*(事故データ!$V$4:$V$364&gt;=1))</f>
        <v>1</v>
      </c>
      <c r="AC168" s="485">
        <f>SUMPRODUCT((事故データ!$O$4:$O$364=$C$218)*(事故データ!$AO$4:$AO$364=AC$219)*(事故データ!$V$4:$V$364&gt;=1))</f>
        <v>0</v>
      </c>
      <c r="AD168" s="485">
        <f>SUMPRODUCT((事故データ!$O$4:$O$364=$C$218)*(事故データ!$AO$4:$AO$364=AD$219)*(事故データ!$V$4:$V$364&gt;=1))</f>
        <v>1</v>
      </c>
      <c r="AE168" s="485">
        <f>SUMPRODUCT((事故データ!$O$4:$O$364=$C$218)*(事故データ!$AO$4:$AO$364=AE$219)*(事故データ!$V$4:$V$364&gt;=1))</f>
        <v>0</v>
      </c>
      <c r="AF168" s="485">
        <f>SUMPRODUCT((事故データ!$O$4:$O$364=$C$218)*(事故データ!$AO$4:$AO$364=AF$219)*(事故データ!$V$4:$V$364&gt;=1))</f>
        <v>0</v>
      </c>
      <c r="AG168" s="485">
        <f>SUMPRODUCT((事故データ!$O$4:$O$364=$C$218)*(事故データ!$AO$4:$AO$364=AG$219)*(事故データ!$V$4:$V$364&gt;=1))</f>
        <v>0</v>
      </c>
      <c r="AH168" s="486">
        <f>SUMPRODUCT((事故データ!$O$4:$O$364=$C$218)*(事故データ!$AO$4:$AO$364=AH$219)*(事故データ!$V$4:$V$364&gt;=1))</f>
        <v>0</v>
      </c>
    </row>
    <row r="169" spans="1:34">
      <c r="C169" s="1132"/>
      <c r="D169" s="338">
        <f>SUM(D170:D213)</f>
        <v>31</v>
      </c>
      <c r="E169" s="338">
        <f t="shared" ref="E169:F169" si="28">SUM(E170:E213)</f>
        <v>31</v>
      </c>
      <c r="F169" s="387">
        <f t="shared" si="28"/>
        <v>5</v>
      </c>
      <c r="G169" s="298"/>
      <c r="H169" s="487" t="str">
        <f>"行動 "&amp;(VLOOKUP(I165,L164:M165,2,0))</f>
        <v>行動 (BMあり)</v>
      </c>
      <c r="I169" s="488">
        <f t="shared" ref="I169:AH169" si="29">SUM(I170:I213)</f>
        <v>15</v>
      </c>
      <c r="J169" s="389">
        <f t="shared" si="29"/>
        <v>0</v>
      </c>
      <c r="K169" s="390">
        <f t="shared" si="29"/>
        <v>1</v>
      </c>
      <c r="L169" s="390">
        <f t="shared" si="29"/>
        <v>0</v>
      </c>
      <c r="M169" s="390">
        <f t="shared" si="29"/>
        <v>0</v>
      </c>
      <c r="N169" s="390">
        <f t="shared" si="29"/>
        <v>2</v>
      </c>
      <c r="O169" s="390">
        <f t="shared" si="29"/>
        <v>0</v>
      </c>
      <c r="P169" s="390">
        <f t="shared" si="29"/>
        <v>1</v>
      </c>
      <c r="Q169" s="390">
        <f t="shared" si="29"/>
        <v>1</v>
      </c>
      <c r="R169" s="390">
        <f t="shared" si="29"/>
        <v>0</v>
      </c>
      <c r="S169" s="390">
        <f t="shared" si="29"/>
        <v>0</v>
      </c>
      <c r="T169" s="390">
        <f t="shared" si="29"/>
        <v>0</v>
      </c>
      <c r="U169" s="390">
        <f t="shared" si="29"/>
        <v>0</v>
      </c>
      <c r="V169" s="390">
        <f t="shared" si="29"/>
        <v>0</v>
      </c>
      <c r="W169" s="390">
        <f t="shared" si="29"/>
        <v>0</v>
      </c>
      <c r="X169" s="390">
        <f t="shared" si="29"/>
        <v>5</v>
      </c>
      <c r="Y169" s="390">
        <f t="shared" si="29"/>
        <v>4</v>
      </c>
      <c r="Z169" s="390">
        <f t="shared" si="29"/>
        <v>0</v>
      </c>
      <c r="AA169" s="390">
        <f t="shared" si="29"/>
        <v>0</v>
      </c>
      <c r="AB169" s="390">
        <f t="shared" si="29"/>
        <v>0</v>
      </c>
      <c r="AC169" s="390">
        <f t="shared" si="29"/>
        <v>0</v>
      </c>
      <c r="AD169" s="390">
        <f t="shared" si="29"/>
        <v>1</v>
      </c>
      <c r="AE169" s="390">
        <f t="shared" si="29"/>
        <v>0</v>
      </c>
      <c r="AF169" s="390">
        <f t="shared" si="29"/>
        <v>0</v>
      </c>
      <c r="AG169" s="390">
        <f t="shared" si="29"/>
        <v>0</v>
      </c>
      <c r="AH169" s="392">
        <f t="shared" si="29"/>
        <v>0</v>
      </c>
    </row>
    <row r="170" spans="1:34">
      <c r="C170" s="343" t="str">
        <f>H170</f>
        <v>直進</v>
      </c>
      <c r="D170" s="411">
        <f>SUMPRODUCT((事故データ!$O$4:$O$364&gt;=1)*(事故データ!$AQ$4:$AQ$364=$C170))</f>
        <v>2</v>
      </c>
      <c r="E170" s="411">
        <f>SUMPRODUCT((事故データ!$AQ$4:$AQ$364=$C170)*(事故データ!$V$4:$V$364=1))</f>
        <v>2</v>
      </c>
      <c r="F170" s="492">
        <f>SUMPRODUCT((事故データ!$AQ$4:$AQ$364=$C170)*(事故データ!$V$4:$V$364=1)*(事故データ!$T$4:$T$364="人身"))</f>
        <v>0</v>
      </c>
      <c r="G170" s="306"/>
      <c r="H170" s="412" t="str">
        <f t="shared" ref="H170:H213" si="30">H17</f>
        <v>直進</v>
      </c>
      <c r="I170" s="413">
        <f>SUM(J170:AH170)</f>
        <v>1</v>
      </c>
      <c r="J170" s="348">
        <f>SUMPRODUCT((事故データ!$AK$4:$AK$364=$I$165)*(事故データ!$AO$4:$AO$364=J$219)*(事故データ!$AQ$4:$AQ$364=$H170)*(事故データ!$V$4:$V$364=1))</f>
        <v>0</v>
      </c>
      <c r="K170" s="349">
        <f>SUMPRODUCT((事故データ!$AK$4:$AK$364=$I$165)*(事故データ!$AO$4:$AO$364=K$219)*(事故データ!$AQ$4:$AQ$364=$H170)*(事故データ!$V$4:$V$364=1))</f>
        <v>1</v>
      </c>
      <c r="L170" s="349">
        <f>SUMPRODUCT((事故データ!$AK$4:$AK$364=$I$165)*(事故データ!$AO$4:$AO$364=L$219)*(事故データ!$AQ$4:$AQ$364=$H170)*(事故データ!$V$4:$V$364=1))</f>
        <v>0</v>
      </c>
      <c r="M170" s="349">
        <f>SUMPRODUCT((事故データ!$AK$4:$AK$364=$I$165)*(事故データ!$AO$4:$AO$364=M$219)*(事故データ!$AQ$4:$AQ$364=$H170)*(事故データ!$V$4:$V$364=1))</f>
        <v>0</v>
      </c>
      <c r="N170" s="349">
        <f>SUMPRODUCT((事故データ!$AK$4:$AK$364=$I$165)*(事故データ!$AO$4:$AO$364=N$219)*(事故データ!$AQ$4:$AQ$364=$H170)*(事故データ!$V$4:$V$364=1))</f>
        <v>0</v>
      </c>
      <c r="O170" s="349">
        <f>SUMPRODUCT((事故データ!$AK$4:$AK$364=$I$165)*(事故データ!$AO$4:$AO$364=O$219)*(事故データ!$AQ$4:$AQ$364=$H170)*(事故データ!$V$4:$V$364=1))</f>
        <v>0</v>
      </c>
      <c r="P170" s="349">
        <f>SUMPRODUCT((事故データ!$AK$4:$AK$364=$I$165)*(事故データ!$AO$4:$AO$364=P$219)*(事故データ!$AQ$4:$AQ$364=$H170)*(事故データ!$V$4:$V$364=1))</f>
        <v>0</v>
      </c>
      <c r="Q170" s="349">
        <f>SUMPRODUCT((事故データ!$AK$4:$AK$364=$I$165)*(事故データ!$AO$4:$AO$364=Q$219)*(事故データ!$AQ$4:$AQ$364=$H170)*(事故データ!$V$4:$V$364=1))</f>
        <v>0</v>
      </c>
      <c r="R170" s="349">
        <f>SUMPRODUCT((事故データ!$AK$4:$AK$364=$I$165)*(事故データ!$AO$4:$AO$364=R$219)*(事故データ!$AQ$4:$AQ$364=$H170)*(事故データ!$V$4:$V$364=1))</f>
        <v>0</v>
      </c>
      <c r="S170" s="349">
        <f>SUMPRODUCT((事故データ!$AK$4:$AK$364=$I$165)*(事故データ!$AO$4:$AO$364=S$219)*(事故データ!$AQ$4:$AQ$364=$H170)*(事故データ!$V$4:$V$364=1))</f>
        <v>0</v>
      </c>
      <c r="T170" s="349">
        <f>SUMPRODUCT((事故データ!$AK$4:$AK$364=$I$165)*(事故データ!$AO$4:$AO$364=T$219)*(事故データ!$AQ$4:$AQ$364=$H170)*(事故データ!$V$4:$V$364=1))</f>
        <v>0</v>
      </c>
      <c r="U170" s="349">
        <f>SUMPRODUCT((事故データ!$AK$4:$AK$364=$I$165)*(事故データ!$AO$4:$AO$364=U$219)*(事故データ!$AQ$4:$AQ$364=$H170)*(事故データ!$V$4:$V$364=1))</f>
        <v>0</v>
      </c>
      <c r="V170" s="349">
        <f>SUMPRODUCT((事故データ!$AK$4:$AK$364=$I$165)*(事故データ!$AO$4:$AO$364=V$219)*(事故データ!$AQ$4:$AQ$364=$H170)*(事故データ!$V$4:$V$364=1))</f>
        <v>0</v>
      </c>
      <c r="W170" s="349">
        <f>SUMPRODUCT((事故データ!$AK$4:$AK$364=$I$165)*(事故データ!$AO$4:$AO$364=W$219)*(事故データ!$AQ$4:$AQ$364=$H170)*(事故データ!$V$4:$V$364=1))</f>
        <v>0</v>
      </c>
      <c r="X170" s="349">
        <f>SUMPRODUCT((事故データ!$AK$4:$AK$364=$I$165)*(事故データ!$AO$4:$AO$364=X$219)*(事故データ!$AQ$4:$AQ$364=$H170)*(事故データ!$V$4:$V$364=1))</f>
        <v>0</v>
      </c>
      <c r="Y170" s="349">
        <f>SUMPRODUCT((事故データ!$AK$4:$AK$364=$I$165)*(事故データ!$AO$4:$AO$364=Y$219)*(事故データ!$AQ$4:$AQ$364=$H170)*(事故データ!$V$4:$V$364=1))</f>
        <v>0</v>
      </c>
      <c r="Z170" s="349">
        <f>SUMPRODUCT((事故データ!$AK$4:$AK$364=$I$165)*(事故データ!$AO$4:$AO$364=Z$219)*(事故データ!$AQ$4:$AQ$364=$H170)*(事故データ!$V$4:$V$364=1))</f>
        <v>0</v>
      </c>
      <c r="AA170" s="349">
        <f>SUMPRODUCT((事故データ!$AK$4:$AK$364=$I$165)*(事故データ!$AO$4:$AO$364=AA$219)*(事故データ!$AQ$4:$AQ$364=$H170)*(事故データ!$V$4:$V$364=1))</f>
        <v>0</v>
      </c>
      <c r="AB170" s="349">
        <f>SUMPRODUCT((事故データ!$AK$4:$AK$364=$I$165)*(事故データ!$AO$4:$AO$364=AB$219)*(事故データ!$AQ$4:$AQ$364=$H170)*(事故データ!$V$4:$V$364=1))</f>
        <v>0</v>
      </c>
      <c r="AC170" s="349">
        <f>SUMPRODUCT((事故データ!$AK$4:$AK$364=$I$165)*(事故データ!$AO$4:$AO$364=AC$219)*(事故データ!$AQ$4:$AQ$364=$H170)*(事故データ!$V$4:$V$364=1))</f>
        <v>0</v>
      </c>
      <c r="AD170" s="349">
        <f>SUMPRODUCT((事故データ!$AK$4:$AK$364=$I$165)*(事故データ!$AO$4:$AO$364=AD$219)*(事故データ!$AQ$4:$AQ$364=$H170)*(事故データ!$V$4:$V$364=1))</f>
        <v>0</v>
      </c>
      <c r="AE170" s="349">
        <f>SUMPRODUCT((事故データ!$AK$4:$AK$364=$I$165)*(事故データ!$AO$4:$AO$364=AE$219)*(事故データ!$AQ$4:$AQ$364=$H170)*(事故データ!$V$4:$V$364=1))</f>
        <v>0</v>
      </c>
      <c r="AF170" s="349">
        <f>SUMPRODUCT((事故データ!$AK$4:$AK$364=$I$165)*(事故データ!$AO$4:$AO$364=AF$219)*(事故データ!$AQ$4:$AQ$364=$H170)*(事故データ!$V$4:$V$364=1))</f>
        <v>0</v>
      </c>
      <c r="AG170" s="349">
        <f>SUMPRODUCT((事故データ!$AK$4:$AK$364=$I$165)*(事故データ!$AO$4:$AO$364=AG$219)*(事故データ!$AQ$4:$AQ$364=$H170)*(事故データ!$V$4:$V$364=1))</f>
        <v>0</v>
      </c>
      <c r="AH170" s="441">
        <f>SUMPRODUCT((事故データ!$AK$4:$AK$364=$I$165)*(事故データ!$AO$4:$AO$364=AH$219)*(事故データ!$AQ$4:$AQ$364=$H170)*(事故データ!$V$4:$V$364=1))</f>
        <v>0</v>
      </c>
    </row>
    <row r="171" spans="1:34">
      <c r="C171" s="352" t="str">
        <f t="shared" ref="C171:C212" si="31">H171</f>
        <v>右折</v>
      </c>
      <c r="D171" s="422">
        <f>SUMPRODUCT((事故データ!$O$4:$O$364&gt;=1)*(事故データ!$AQ$4:$AQ$364=$C171))</f>
        <v>0</v>
      </c>
      <c r="E171" s="422">
        <f>SUMPRODUCT((事故データ!$AQ$4:$AQ$364=$C171)*(事故データ!$V$4:$V$364=1))</f>
        <v>0</v>
      </c>
      <c r="F171" s="496">
        <f>SUMPRODUCT((事故データ!$AQ$4:$AQ$364=$C171)*(事故データ!$V$4:$V$364=1)*(事故データ!$T$4:$T$364="人身"))</f>
        <v>0</v>
      </c>
      <c r="G171" s="306"/>
      <c r="H171" s="355" t="str">
        <f t="shared" si="30"/>
        <v>右折</v>
      </c>
      <c r="I171" s="356">
        <f t="shared" ref="I171:I213" si="32">SUM(J171:AH171)</f>
        <v>0</v>
      </c>
      <c r="J171" s="357">
        <f>SUMPRODUCT((事故データ!$AK$4:$AK$364=$I$165)*(事故データ!$AO$4:$AO$364=J$219)*(事故データ!$AQ$4:$AQ$364=$H171)*(事故データ!$V$4:$V$364=1))</f>
        <v>0</v>
      </c>
      <c r="K171" s="358">
        <f>SUMPRODUCT((事故データ!$AK$4:$AK$364=$I$165)*(事故データ!$AO$4:$AO$364=K$219)*(事故データ!$AQ$4:$AQ$364=$H171)*(事故データ!$V$4:$V$364=1))</f>
        <v>0</v>
      </c>
      <c r="L171" s="358">
        <f>SUMPRODUCT((事故データ!$AK$4:$AK$364=$I$165)*(事故データ!$AO$4:$AO$364=L$219)*(事故データ!$AQ$4:$AQ$364=$H171)*(事故データ!$V$4:$V$364=1))</f>
        <v>0</v>
      </c>
      <c r="M171" s="358">
        <f>SUMPRODUCT((事故データ!$AK$4:$AK$364=$I$165)*(事故データ!$AO$4:$AO$364=M$219)*(事故データ!$AQ$4:$AQ$364=$H171)*(事故データ!$V$4:$V$364=1))</f>
        <v>0</v>
      </c>
      <c r="N171" s="358">
        <f>SUMPRODUCT((事故データ!$AK$4:$AK$364=$I$165)*(事故データ!$AO$4:$AO$364=N$219)*(事故データ!$AQ$4:$AQ$364=$H171)*(事故データ!$V$4:$V$364=1))</f>
        <v>0</v>
      </c>
      <c r="O171" s="358">
        <f>SUMPRODUCT((事故データ!$AK$4:$AK$364=$I$165)*(事故データ!$AO$4:$AO$364=O$219)*(事故データ!$AQ$4:$AQ$364=$H171)*(事故データ!$V$4:$V$364=1))</f>
        <v>0</v>
      </c>
      <c r="P171" s="358">
        <f>SUMPRODUCT((事故データ!$AK$4:$AK$364=$I$165)*(事故データ!$AO$4:$AO$364=P$219)*(事故データ!$AQ$4:$AQ$364=$H171)*(事故データ!$V$4:$V$364=1))</f>
        <v>0</v>
      </c>
      <c r="Q171" s="358">
        <f>SUMPRODUCT((事故データ!$AK$4:$AK$364=$I$165)*(事故データ!$AO$4:$AO$364=Q$219)*(事故データ!$AQ$4:$AQ$364=$H171)*(事故データ!$V$4:$V$364=1))</f>
        <v>0</v>
      </c>
      <c r="R171" s="358">
        <f>SUMPRODUCT((事故データ!$AK$4:$AK$364=$I$165)*(事故データ!$AO$4:$AO$364=R$219)*(事故データ!$AQ$4:$AQ$364=$H171)*(事故データ!$V$4:$V$364=1))</f>
        <v>0</v>
      </c>
      <c r="S171" s="358">
        <f>SUMPRODUCT((事故データ!$AK$4:$AK$364=$I$165)*(事故データ!$AO$4:$AO$364=S$219)*(事故データ!$AQ$4:$AQ$364=$H171)*(事故データ!$V$4:$V$364=1))</f>
        <v>0</v>
      </c>
      <c r="T171" s="358">
        <f>SUMPRODUCT((事故データ!$AK$4:$AK$364=$I$165)*(事故データ!$AO$4:$AO$364=T$219)*(事故データ!$AQ$4:$AQ$364=$H171)*(事故データ!$V$4:$V$364=1))</f>
        <v>0</v>
      </c>
      <c r="U171" s="358">
        <f>SUMPRODUCT((事故データ!$AK$4:$AK$364=$I$165)*(事故データ!$AO$4:$AO$364=U$219)*(事故データ!$AQ$4:$AQ$364=$H171)*(事故データ!$V$4:$V$364=1))</f>
        <v>0</v>
      </c>
      <c r="V171" s="358">
        <f>SUMPRODUCT((事故データ!$AK$4:$AK$364=$I$165)*(事故データ!$AO$4:$AO$364=V$219)*(事故データ!$AQ$4:$AQ$364=$H171)*(事故データ!$V$4:$V$364=1))</f>
        <v>0</v>
      </c>
      <c r="W171" s="358">
        <f>SUMPRODUCT((事故データ!$AK$4:$AK$364=$I$165)*(事故データ!$AO$4:$AO$364=W$219)*(事故データ!$AQ$4:$AQ$364=$H171)*(事故データ!$V$4:$V$364=1))</f>
        <v>0</v>
      </c>
      <c r="X171" s="358">
        <f>SUMPRODUCT((事故データ!$AK$4:$AK$364=$I$165)*(事故データ!$AO$4:$AO$364=X$219)*(事故データ!$AQ$4:$AQ$364=$H171)*(事故データ!$V$4:$V$364=1))</f>
        <v>0</v>
      </c>
      <c r="Y171" s="358">
        <f>SUMPRODUCT((事故データ!$AK$4:$AK$364=$I$165)*(事故データ!$AO$4:$AO$364=Y$219)*(事故データ!$AQ$4:$AQ$364=$H171)*(事故データ!$V$4:$V$364=1))</f>
        <v>0</v>
      </c>
      <c r="Z171" s="358">
        <f>SUMPRODUCT((事故データ!$AK$4:$AK$364=$I$165)*(事故データ!$AO$4:$AO$364=Z$219)*(事故データ!$AQ$4:$AQ$364=$H171)*(事故データ!$V$4:$V$364=1))</f>
        <v>0</v>
      </c>
      <c r="AA171" s="358">
        <f>SUMPRODUCT((事故データ!$AK$4:$AK$364=$I$165)*(事故データ!$AO$4:$AO$364=AA$219)*(事故データ!$AQ$4:$AQ$364=$H171)*(事故データ!$V$4:$V$364=1))</f>
        <v>0</v>
      </c>
      <c r="AB171" s="358">
        <f>SUMPRODUCT((事故データ!$AK$4:$AK$364=$I$165)*(事故データ!$AO$4:$AO$364=AB$219)*(事故データ!$AQ$4:$AQ$364=$H171)*(事故データ!$V$4:$V$364=1))</f>
        <v>0</v>
      </c>
      <c r="AC171" s="358">
        <f>SUMPRODUCT((事故データ!$AK$4:$AK$364=$I$165)*(事故データ!$AO$4:$AO$364=AC$219)*(事故データ!$AQ$4:$AQ$364=$H171)*(事故データ!$V$4:$V$364=1))</f>
        <v>0</v>
      </c>
      <c r="AD171" s="358">
        <f>SUMPRODUCT((事故データ!$AK$4:$AK$364=$I$165)*(事故データ!$AO$4:$AO$364=AD$219)*(事故データ!$AQ$4:$AQ$364=$H171)*(事故データ!$V$4:$V$364=1))</f>
        <v>0</v>
      </c>
      <c r="AE171" s="358">
        <f>SUMPRODUCT((事故データ!$AK$4:$AK$364=$I$165)*(事故データ!$AO$4:$AO$364=AE$219)*(事故データ!$AQ$4:$AQ$364=$H171)*(事故データ!$V$4:$V$364=1))</f>
        <v>0</v>
      </c>
      <c r="AF171" s="358">
        <f>SUMPRODUCT((事故データ!$AK$4:$AK$364=$I$165)*(事故データ!$AO$4:$AO$364=AF$219)*(事故データ!$AQ$4:$AQ$364=$H171)*(事故データ!$V$4:$V$364=1))</f>
        <v>0</v>
      </c>
      <c r="AG171" s="358">
        <f>SUMPRODUCT((事故データ!$AK$4:$AK$364=$I$165)*(事故データ!$AO$4:$AO$364=AG$219)*(事故データ!$AQ$4:$AQ$364=$H171)*(事故データ!$V$4:$V$364=1))</f>
        <v>0</v>
      </c>
      <c r="AH171" s="442">
        <f>SUMPRODUCT((事故データ!$AK$4:$AK$364=$I$165)*(事故データ!$AO$4:$AO$364=AH$219)*(事故データ!$AQ$4:$AQ$364=$H171)*(事故データ!$V$4:$V$364=1))</f>
        <v>0</v>
      </c>
    </row>
    <row r="172" spans="1:34">
      <c r="C172" s="352" t="str">
        <f t="shared" si="31"/>
        <v>左折</v>
      </c>
      <c r="D172" s="422">
        <f>SUMPRODUCT((事故データ!$O$4:$O$364&gt;=1)*(事故データ!$AQ$4:$AQ$364=$C172))</f>
        <v>3</v>
      </c>
      <c r="E172" s="422">
        <f>SUMPRODUCT((事故データ!$AQ$4:$AQ$364=$C172)*(事故データ!$V$4:$V$364=1))</f>
        <v>3</v>
      </c>
      <c r="F172" s="496">
        <f>SUMPRODUCT((事故データ!$AQ$4:$AQ$364=$C172)*(事故データ!$V$4:$V$364=1)*(事故データ!$T$4:$T$364="人身"))</f>
        <v>1</v>
      </c>
      <c r="G172" s="306"/>
      <c r="H172" s="355" t="str">
        <f t="shared" si="30"/>
        <v>左折</v>
      </c>
      <c r="I172" s="356">
        <f t="shared" si="32"/>
        <v>2</v>
      </c>
      <c r="J172" s="357">
        <f>SUMPRODUCT((事故データ!$AK$4:$AK$364=$I$165)*(事故データ!$AO$4:$AO$364=J$219)*(事故データ!$AQ$4:$AQ$364=$H172)*(事故データ!$V$4:$V$364=1))</f>
        <v>0</v>
      </c>
      <c r="K172" s="358">
        <f>SUMPRODUCT((事故データ!$AK$4:$AK$364=$I$165)*(事故データ!$AO$4:$AO$364=K$219)*(事故データ!$AQ$4:$AQ$364=$H172)*(事故データ!$V$4:$V$364=1))</f>
        <v>0</v>
      </c>
      <c r="L172" s="358">
        <f>SUMPRODUCT((事故データ!$AK$4:$AK$364=$I$165)*(事故データ!$AO$4:$AO$364=L$219)*(事故データ!$AQ$4:$AQ$364=$H172)*(事故データ!$V$4:$V$364=1))</f>
        <v>0</v>
      </c>
      <c r="M172" s="358">
        <f>SUMPRODUCT((事故データ!$AK$4:$AK$364=$I$165)*(事故データ!$AO$4:$AO$364=M$219)*(事故データ!$AQ$4:$AQ$364=$H172)*(事故データ!$V$4:$V$364=1))</f>
        <v>0</v>
      </c>
      <c r="N172" s="358">
        <f>SUMPRODUCT((事故データ!$AK$4:$AK$364=$I$165)*(事故データ!$AO$4:$AO$364=N$219)*(事故データ!$AQ$4:$AQ$364=$H172)*(事故データ!$V$4:$V$364=1))</f>
        <v>2</v>
      </c>
      <c r="O172" s="358">
        <f>SUMPRODUCT((事故データ!$AK$4:$AK$364=$I$165)*(事故データ!$AO$4:$AO$364=O$219)*(事故データ!$AQ$4:$AQ$364=$H172)*(事故データ!$V$4:$V$364=1))</f>
        <v>0</v>
      </c>
      <c r="P172" s="358">
        <f>SUMPRODUCT((事故データ!$AK$4:$AK$364=$I$165)*(事故データ!$AO$4:$AO$364=P$219)*(事故データ!$AQ$4:$AQ$364=$H172)*(事故データ!$V$4:$V$364=1))</f>
        <v>0</v>
      </c>
      <c r="Q172" s="358">
        <f>SUMPRODUCT((事故データ!$AK$4:$AK$364=$I$165)*(事故データ!$AO$4:$AO$364=Q$219)*(事故データ!$AQ$4:$AQ$364=$H172)*(事故データ!$V$4:$V$364=1))</f>
        <v>0</v>
      </c>
      <c r="R172" s="358">
        <f>SUMPRODUCT((事故データ!$AK$4:$AK$364=$I$165)*(事故データ!$AO$4:$AO$364=R$219)*(事故データ!$AQ$4:$AQ$364=$H172)*(事故データ!$V$4:$V$364=1))</f>
        <v>0</v>
      </c>
      <c r="S172" s="358">
        <f>SUMPRODUCT((事故データ!$AK$4:$AK$364=$I$165)*(事故データ!$AO$4:$AO$364=S$219)*(事故データ!$AQ$4:$AQ$364=$H172)*(事故データ!$V$4:$V$364=1))</f>
        <v>0</v>
      </c>
      <c r="T172" s="358">
        <f>SUMPRODUCT((事故データ!$AK$4:$AK$364=$I$165)*(事故データ!$AO$4:$AO$364=T$219)*(事故データ!$AQ$4:$AQ$364=$H172)*(事故データ!$V$4:$V$364=1))</f>
        <v>0</v>
      </c>
      <c r="U172" s="358">
        <f>SUMPRODUCT((事故データ!$AK$4:$AK$364=$I$165)*(事故データ!$AO$4:$AO$364=U$219)*(事故データ!$AQ$4:$AQ$364=$H172)*(事故データ!$V$4:$V$364=1))</f>
        <v>0</v>
      </c>
      <c r="V172" s="358">
        <f>SUMPRODUCT((事故データ!$AK$4:$AK$364=$I$165)*(事故データ!$AO$4:$AO$364=V$219)*(事故データ!$AQ$4:$AQ$364=$H172)*(事故データ!$V$4:$V$364=1))</f>
        <v>0</v>
      </c>
      <c r="W172" s="358">
        <f>SUMPRODUCT((事故データ!$AK$4:$AK$364=$I$165)*(事故データ!$AO$4:$AO$364=W$219)*(事故データ!$AQ$4:$AQ$364=$H172)*(事故データ!$V$4:$V$364=1))</f>
        <v>0</v>
      </c>
      <c r="X172" s="358">
        <f>SUMPRODUCT((事故データ!$AK$4:$AK$364=$I$165)*(事故データ!$AO$4:$AO$364=X$219)*(事故データ!$AQ$4:$AQ$364=$H172)*(事故データ!$V$4:$V$364=1))</f>
        <v>0</v>
      </c>
      <c r="Y172" s="358">
        <f>SUMPRODUCT((事故データ!$AK$4:$AK$364=$I$165)*(事故データ!$AO$4:$AO$364=Y$219)*(事故データ!$AQ$4:$AQ$364=$H172)*(事故データ!$V$4:$V$364=1))</f>
        <v>0</v>
      </c>
      <c r="Z172" s="358">
        <f>SUMPRODUCT((事故データ!$AK$4:$AK$364=$I$165)*(事故データ!$AO$4:$AO$364=Z$219)*(事故データ!$AQ$4:$AQ$364=$H172)*(事故データ!$V$4:$V$364=1))</f>
        <v>0</v>
      </c>
      <c r="AA172" s="358">
        <f>SUMPRODUCT((事故データ!$AK$4:$AK$364=$I$165)*(事故データ!$AO$4:$AO$364=AA$219)*(事故データ!$AQ$4:$AQ$364=$H172)*(事故データ!$V$4:$V$364=1))</f>
        <v>0</v>
      </c>
      <c r="AB172" s="358">
        <f>SUMPRODUCT((事故データ!$AK$4:$AK$364=$I$165)*(事故データ!$AO$4:$AO$364=AB$219)*(事故データ!$AQ$4:$AQ$364=$H172)*(事故データ!$V$4:$V$364=1))</f>
        <v>0</v>
      </c>
      <c r="AC172" s="358">
        <f>SUMPRODUCT((事故データ!$AK$4:$AK$364=$I$165)*(事故データ!$AO$4:$AO$364=AC$219)*(事故データ!$AQ$4:$AQ$364=$H172)*(事故データ!$V$4:$V$364=1))</f>
        <v>0</v>
      </c>
      <c r="AD172" s="358">
        <f>SUMPRODUCT((事故データ!$AK$4:$AK$364=$I$165)*(事故データ!$AO$4:$AO$364=AD$219)*(事故データ!$AQ$4:$AQ$364=$H172)*(事故データ!$V$4:$V$364=1))</f>
        <v>0</v>
      </c>
      <c r="AE172" s="358">
        <f>SUMPRODUCT((事故データ!$AK$4:$AK$364=$I$165)*(事故データ!$AO$4:$AO$364=AE$219)*(事故データ!$AQ$4:$AQ$364=$H172)*(事故データ!$V$4:$V$364=1))</f>
        <v>0</v>
      </c>
      <c r="AF172" s="358">
        <f>SUMPRODUCT((事故データ!$AK$4:$AK$364=$I$165)*(事故データ!$AO$4:$AO$364=AF$219)*(事故データ!$AQ$4:$AQ$364=$H172)*(事故データ!$V$4:$V$364=1))</f>
        <v>0</v>
      </c>
      <c r="AG172" s="358">
        <f>SUMPRODUCT((事故データ!$AK$4:$AK$364=$I$165)*(事故データ!$AO$4:$AO$364=AG$219)*(事故データ!$AQ$4:$AQ$364=$H172)*(事故データ!$V$4:$V$364=1))</f>
        <v>0</v>
      </c>
      <c r="AH172" s="442">
        <f>SUMPRODUCT((事故データ!$AK$4:$AK$364=$I$165)*(事故データ!$AO$4:$AO$364=AH$219)*(事故データ!$AQ$4:$AQ$364=$H172)*(事故データ!$V$4:$V$364=1))</f>
        <v>0</v>
      </c>
    </row>
    <row r="173" spans="1:34">
      <c r="C173" s="352" t="str">
        <f t="shared" si="31"/>
        <v>左折大回り</v>
      </c>
      <c r="D173" s="422">
        <f>SUMPRODUCT((事故データ!$O$4:$O$364&gt;=1)*(事故データ!$AQ$4:$AQ$364=$C173))</f>
        <v>0</v>
      </c>
      <c r="E173" s="422">
        <f>SUMPRODUCT((事故データ!$AQ$4:$AQ$364=$C173)*(事故データ!$V$4:$V$364=1))</f>
        <v>0</v>
      </c>
      <c r="F173" s="496">
        <f>SUMPRODUCT((事故データ!$AQ$4:$AQ$364=$C173)*(事故データ!$V$4:$V$364=1)*(事故データ!$T$4:$T$364="人身"))</f>
        <v>0</v>
      </c>
      <c r="G173" s="306"/>
      <c r="H173" s="355" t="str">
        <f t="shared" si="30"/>
        <v>左折大回り</v>
      </c>
      <c r="I173" s="356">
        <f t="shared" si="32"/>
        <v>0</v>
      </c>
      <c r="J173" s="357">
        <f>SUMPRODUCT((事故データ!$AK$4:$AK$364=$I$165)*(事故データ!$AO$4:$AO$364=J$219)*(事故データ!$AQ$4:$AQ$364=$H173)*(事故データ!$V$4:$V$364=1))</f>
        <v>0</v>
      </c>
      <c r="K173" s="358">
        <f>SUMPRODUCT((事故データ!$AK$4:$AK$364=$I$165)*(事故データ!$AO$4:$AO$364=K$219)*(事故データ!$AQ$4:$AQ$364=$H173)*(事故データ!$V$4:$V$364=1))</f>
        <v>0</v>
      </c>
      <c r="L173" s="358">
        <f>SUMPRODUCT((事故データ!$AK$4:$AK$364=$I$165)*(事故データ!$AO$4:$AO$364=L$219)*(事故データ!$AQ$4:$AQ$364=$H173)*(事故データ!$V$4:$V$364=1))</f>
        <v>0</v>
      </c>
      <c r="M173" s="358">
        <f>SUMPRODUCT((事故データ!$AK$4:$AK$364=$I$165)*(事故データ!$AO$4:$AO$364=M$219)*(事故データ!$AQ$4:$AQ$364=$H173)*(事故データ!$V$4:$V$364=1))</f>
        <v>0</v>
      </c>
      <c r="N173" s="358">
        <f>SUMPRODUCT((事故データ!$AK$4:$AK$364=$I$165)*(事故データ!$AO$4:$AO$364=N$219)*(事故データ!$AQ$4:$AQ$364=$H173)*(事故データ!$V$4:$V$364=1))</f>
        <v>0</v>
      </c>
      <c r="O173" s="358">
        <f>SUMPRODUCT((事故データ!$AK$4:$AK$364=$I$165)*(事故データ!$AO$4:$AO$364=O$219)*(事故データ!$AQ$4:$AQ$364=$H173)*(事故データ!$V$4:$V$364=1))</f>
        <v>0</v>
      </c>
      <c r="P173" s="358">
        <f>SUMPRODUCT((事故データ!$AK$4:$AK$364=$I$165)*(事故データ!$AO$4:$AO$364=P$219)*(事故データ!$AQ$4:$AQ$364=$H173)*(事故データ!$V$4:$V$364=1))</f>
        <v>0</v>
      </c>
      <c r="Q173" s="358">
        <f>SUMPRODUCT((事故データ!$AK$4:$AK$364=$I$165)*(事故データ!$AO$4:$AO$364=Q$219)*(事故データ!$AQ$4:$AQ$364=$H173)*(事故データ!$V$4:$V$364=1))</f>
        <v>0</v>
      </c>
      <c r="R173" s="358">
        <f>SUMPRODUCT((事故データ!$AK$4:$AK$364=$I$165)*(事故データ!$AO$4:$AO$364=R$219)*(事故データ!$AQ$4:$AQ$364=$H173)*(事故データ!$V$4:$V$364=1))</f>
        <v>0</v>
      </c>
      <c r="S173" s="358">
        <f>SUMPRODUCT((事故データ!$AK$4:$AK$364=$I$165)*(事故データ!$AO$4:$AO$364=S$219)*(事故データ!$AQ$4:$AQ$364=$H173)*(事故データ!$V$4:$V$364=1))</f>
        <v>0</v>
      </c>
      <c r="T173" s="358">
        <f>SUMPRODUCT((事故データ!$AK$4:$AK$364=$I$165)*(事故データ!$AO$4:$AO$364=T$219)*(事故データ!$AQ$4:$AQ$364=$H173)*(事故データ!$V$4:$V$364=1))</f>
        <v>0</v>
      </c>
      <c r="U173" s="358">
        <f>SUMPRODUCT((事故データ!$AK$4:$AK$364=$I$165)*(事故データ!$AO$4:$AO$364=U$219)*(事故データ!$AQ$4:$AQ$364=$H173)*(事故データ!$V$4:$V$364=1))</f>
        <v>0</v>
      </c>
      <c r="V173" s="358">
        <f>SUMPRODUCT((事故データ!$AK$4:$AK$364=$I$165)*(事故データ!$AO$4:$AO$364=V$219)*(事故データ!$AQ$4:$AQ$364=$H173)*(事故データ!$V$4:$V$364=1))</f>
        <v>0</v>
      </c>
      <c r="W173" s="358">
        <f>SUMPRODUCT((事故データ!$AK$4:$AK$364=$I$165)*(事故データ!$AO$4:$AO$364=W$219)*(事故データ!$AQ$4:$AQ$364=$H173)*(事故データ!$V$4:$V$364=1))</f>
        <v>0</v>
      </c>
      <c r="X173" s="358">
        <f>SUMPRODUCT((事故データ!$AK$4:$AK$364=$I$165)*(事故データ!$AO$4:$AO$364=X$219)*(事故データ!$AQ$4:$AQ$364=$H173)*(事故データ!$V$4:$V$364=1))</f>
        <v>0</v>
      </c>
      <c r="Y173" s="358">
        <f>SUMPRODUCT((事故データ!$AK$4:$AK$364=$I$165)*(事故データ!$AO$4:$AO$364=Y$219)*(事故データ!$AQ$4:$AQ$364=$H173)*(事故データ!$V$4:$V$364=1))</f>
        <v>0</v>
      </c>
      <c r="Z173" s="358">
        <f>SUMPRODUCT((事故データ!$AK$4:$AK$364=$I$165)*(事故データ!$AO$4:$AO$364=Z$219)*(事故データ!$AQ$4:$AQ$364=$H173)*(事故データ!$V$4:$V$364=1))</f>
        <v>0</v>
      </c>
      <c r="AA173" s="358">
        <f>SUMPRODUCT((事故データ!$AK$4:$AK$364=$I$165)*(事故データ!$AO$4:$AO$364=AA$219)*(事故データ!$AQ$4:$AQ$364=$H173)*(事故データ!$V$4:$V$364=1))</f>
        <v>0</v>
      </c>
      <c r="AB173" s="358">
        <f>SUMPRODUCT((事故データ!$AK$4:$AK$364=$I$165)*(事故データ!$AO$4:$AO$364=AB$219)*(事故データ!$AQ$4:$AQ$364=$H173)*(事故データ!$V$4:$V$364=1))</f>
        <v>0</v>
      </c>
      <c r="AC173" s="358">
        <f>SUMPRODUCT((事故データ!$AK$4:$AK$364=$I$165)*(事故データ!$AO$4:$AO$364=AC$219)*(事故データ!$AQ$4:$AQ$364=$H173)*(事故データ!$V$4:$V$364=1))</f>
        <v>0</v>
      </c>
      <c r="AD173" s="358">
        <f>SUMPRODUCT((事故データ!$AK$4:$AK$364=$I$165)*(事故データ!$AO$4:$AO$364=AD$219)*(事故データ!$AQ$4:$AQ$364=$H173)*(事故データ!$V$4:$V$364=1))</f>
        <v>0</v>
      </c>
      <c r="AE173" s="358">
        <f>SUMPRODUCT((事故データ!$AK$4:$AK$364=$I$165)*(事故データ!$AO$4:$AO$364=AE$219)*(事故データ!$AQ$4:$AQ$364=$H173)*(事故データ!$V$4:$V$364=1))</f>
        <v>0</v>
      </c>
      <c r="AF173" s="358">
        <f>SUMPRODUCT((事故データ!$AK$4:$AK$364=$I$165)*(事故データ!$AO$4:$AO$364=AF$219)*(事故データ!$AQ$4:$AQ$364=$H173)*(事故データ!$V$4:$V$364=1))</f>
        <v>0</v>
      </c>
      <c r="AG173" s="358">
        <f>SUMPRODUCT((事故データ!$AK$4:$AK$364=$I$165)*(事故データ!$AO$4:$AO$364=AG$219)*(事故データ!$AQ$4:$AQ$364=$H173)*(事故データ!$V$4:$V$364=1))</f>
        <v>0</v>
      </c>
      <c r="AH173" s="442">
        <f>SUMPRODUCT((事故データ!$AK$4:$AK$364=$I$165)*(事故データ!$AO$4:$AO$364=AH$219)*(事故データ!$AQ$4:$AQ$364=$H173)*(事故データ!$V$4:$V$364=1))</f>
        <v>0</v>
      </c>
    </row>
    <row r="174" spans="1:34">
      <c r="C174" s="352" t="str">
        <f t="shared" si="31"/>
        <v>施設・駐車場に入 右折</v>
      </c>
      <c r="D174" s="422">
        <f>SUMPRODUCT((事故データ!$O$4:$O$364&gt;=1)*(事故データ!$AQ$4:$AQ$364=$C174))</f>
        <v>0</v>
      </c>
      <c r="E174" s="422">
        <f>SUMPRODUCT((事故データ!$AQ$4:$AQ$364=$C174)*(事故データ!$V$4:$V$364=1))</f>
        <v>0</v>
      </c>
      <c r="F174" s="496">
        <f>SUMPRODUCT((事故データ!$AQ$4:$AQ$364=$C174)*(事故データ!$V$4:$V$364=1)*(事故データ!$T$4:$T$364="人身"))</f>
        <v>0</v>
      </c>
      <c r="G174" s="306"/>
      <c r="H174" s="355" t="str">
        <f t="shared" si="30"/>
        <v>施設・駐車場に入 右折</v>
      </c>
      <c r="I174" s="356">
        <f t="shared" si="32"/>
        <v>0</v>
      </c>
      <c r="J174" s="357">
        <f>SUMPRODUCT((事故データ!$AK$4:$AK$364=$I$165)*(事故データ!$AO$4:$AO$364=J$219)*(事故データ!$AQ$4:$AQ$364=$H174)*(事故データ!$V$4:$V$364=1))</f>
        <v>0</v>
      </c>
      <c r="K174" s="358">
        <f>SUMPRODUCT((事故データ!$AK$4:$AK$364=$I$165)*(事故データ!$AO$4:$AO$364=K$219)*(事故データ!$AQ$4:$AQ$364=$H174)*(事故データ!$V$4:$V$364=1))</f>
        <v>0</v>
      </c>
      <c r="L174" s="358">
        <f>SUMPRODUCT((事故データ!$AK$4:$AK$364=$I$165)*(事故データ!$AO$4:$AO$364=L$219)*(事故データ!$AQ$4:$AQ$364=$H174)*(事故データ!$V$4:$V$364=1))</f>
        <v>0</v>
      </c>
      <c r="M174" s="358">
        <f>SUMPRODUCT((事故データ!$AK$4:$AK$364=$I$165)*(事故データ!$AO$4:$AO$364=M$219)*(事故データ!$AQ$4:$AQ$364=$H174)*(事故データ!$V$4:$V$364=1))</f>
        <v>0</v>
      </c>
      <c r="N174" s="358">
        <f>SUMPRODUCT((事故データ!$AK$4:$AK$364=$I$165)*(事故データ!$AO$4:$AO$364=N$219)*(事故データ!$AQ$4:$AQ$364=$H174)*(事故データ!$V$4:$V$364=1))</f>
        <v>0</v>
      </c>
      <c r="O174" s="358">
        <f>SUMPRODUCT((事故データ!$AK$4:$AK$364=$I$165)*(事故データ!$AO$4:$AO$364=O$219)*(事故データ!$AQ$4:$AQ$364=$H174)*(事故データ!$V$4:$V$364=1))</f>
        <v>0</v>
      </c>
      <c r="P174" s="358">
        <f>SUMPRODUCT((事故データ!$AK$4:$AK$364=$I$165)*(事故データ!$AO$4:$AO$364=P$219)*(事故データ!$AQ$4:$AQ$364=$H174)*(事故データ!$V$4:$V$364=1))</f>
        <v>0</v>
      </c>
      <c r="Q174" s="358">
        <f>SUMPRODUCT((事故データ!$AK$4:$AK$364=$I$165)*(事故データ!$AO$4:$AO$364=Q$219)*(事故データ!$AQ$4:$AQ$364=$H174)*(事故データ!$V$4:$V$364=1))</f>
        <v>0</v>
      </c>
      <c r="R174" s="358">
        <f>SUMPRODUCT((事故データ!$AK$4:$AK$364=$I$165)*(事故データ!$AO$4:$AO$364=R$219)*(事故データ!$AQ$4:$AQ$364=$H174)*(事故データ!$V$4:$V$364=1))</f>
        <v>0</v>
      </c>
      <c r="S174" s="358">
        <f>SUMPRODUCT((事故データ!$AK$4:$AK$364=$I$165)*(事故データ!$AO$4:$AO$364=S$219)*(事故データ!$AQ$4:$AQ$364=$H174)*(事故データ!$V$4:$V$364=1))</f>
        <v>0</v>
      </c>
      <c r="T174" s="358">
        <f>SUMPRODUCT((事故データ!$AK$4:$AK$364=$I$165)*(事故データ!$AO$4:$AO$364=T$219)*(事故データ!$AQ$4:$AQ$364=$H174)*(事故データ!$V$4:$V$364=1))</f>
        <v>0</v>
      </c>
      <c r="U174" s="358">
        <f>SUMPRODUCT((事故データ!$AK$4:$AK$364=$I$165)*(事故データ!$AO$4:$AO$364=U$219)*(事故データ!$AQ$4:$AQ$364=$H174)*(事故データ!$V$4:$V$364=1))</f>
        <v>0</v>
      </c>
      <c r="V174" s="358">
        <f>SUMPRODUCT((事故データ!$AK$4:$AK$364=$I$165)*(事故データ!$AO$4:$AO$364=V$219)*(事故データ!$AQ$4:$AQ$364=$H174)*(事故データ!$V$4:$V$364=1))</f>
        <v>0</v>
      </c>
      <c r="W174" s="358">
        <f>SUMPRODUCT((事故データ!$AK$4:$AK$364=$I$165)*(事故データ!$AO$4:$AO$364=W$219)*(事故データ!$AQ$4:$AQ$364=$H174)*(事故データ!$V$4:$V$364=1))</f>
        <v>0</v>
      </c>
      <c r="X174" s="358">
        <f>SUMPRODUCT((事故データ!$AK$4:$AK$364=$I$165)*(事故データ!$AO$4:$AO$364=X$219)*(事故データ!$AQ$4:$AQ$364=$H174)*(事故データ!$V$4:$V$364=1))</f>
        <v>0</v>
      </c>
      <c r="Y174" s="358">
        <f>SUMPRODUCT((事故データ!$AK$4:$AK$364=$I$165)*(事故データ!$AO$4:$AO$364=Y$219)*(事故データ!$AQ$4:$AQ$364=$H174)*(事故データ!$V$4:$V$364=1))</f>
        <v>0</v>
      </c>
      <c r="Z174" s="358">
        <f>SUMPRODUCT((事故データ!$AK$4:$AK$364=$I$165)*(事故データ!$AO$4:$AO$364=Z$219)*(事故データ!$AQ$4:$AQ$364=$H174)*(事故データ!$V$4:$V$364=1))</f>
        <v>0</v>
      </c>
      <c r="AA174" s="358">
        <f>SUMPRODUCT((事故データ!$AK$4:$AK$364=$I$165)*(事故データ!$AO$4:$AO$364=AA$219)*(事故データ!$AQ$4:$AQ$364=$H174)*(事故データ!$V$4:$V$364=1))</f>
        <v>0</v>
      </c>
      <c r="AB174" s="358">
        <f>SUMPRODUCT((事故データ!$AK$4:$AK$364=$I$165)*(事故データ!$AO$4:$AO$364=AB$219)*(事故データ!$AQ$4:$AQ$364=$H174)*(事故データ!$V$4:$V$364=1))</f>
        <v>0</v>
      </c>
      <c r="AC174" s="358">
        <f>SUMPRODUCT((事故データ!$AK$4:$AK$364=$I$165)*(事故データ!$AO$4:$AO$364=AC$219)*(事故データ!$AQ$4:$AQ$364=$H174)*(事故データ!$V$4:$V$364=1))</f>
        <v>0</v>
      </c>
      <c r="AD174" s="358">
        <f>SUMPRODUCT((事故データ!$AK$4:$AK$364=$I$165)*(事故データ!$AO$4:$AO$364=AD$219)*(事故データ!$AQ$4:$AQ$364=$H174)*(事故データ!$V$4:$V$364=1))</f>
        <v>0</v>
      </c>
      <c r="AE174" s="358">
        <f>SUMPRODUCT((事故データ!$AK$4:$AK$364=$I$165)*(事故データ!$AO$4:$AO$364=AE$219)*(事故データ!$AQ$4:$AQ$364=$H174)*(事故データ!$V$4:$V$364=1))</f>
        <v>0</v>
      </c>
      <c r="AF174" s="358">
        <f>SUMPRODUCT((事故データ!$AK$4:$AK$364=$I$165)*(事故データ!$AO$4:$AO$364=AF$219)*(事故データ!$AQ$4:$AQ$364=$H174)*(事故データ!$V$4:$V$364=1))</f>
        <v>0</v>
      </c>
      <c r="AG174" s="358">
        <f>SUMPRODUCT((事故データ!$AK$4:$AK$364=$I$165)*(事故データ!$AO$4:$AO$364=AG$219)*(事故データ!$AQ$4:$AQ$364=$H174)*(事故データ!$V$4:$V$364=1))</f>
        <v>0</v>
      </c>
      <c r="AH174" s="442">
        <f>SUMPRODUCT((事故データ!$AK$4:$AK$364=$I$165)*(事故データ!$AO$4:$AO$364=AH$219)*(事故データ!$AQ$4:$AQ$364=$H174)*(事故データ!$V$4:$V$364=1))</f>
        <v>0</v>
      </c>
    </row>
    <row r="175" spans="1:34">
      <c r="C175" s="352" t="str">
        <f t="shared" si="31"/>
        <v>施設・駐車場に入 左折</v>
      </c>
      <c r="D175" s="422">
        <f>SUMPRODUCT((事故データ!$O$4:$O$364&gt;=1)*(事故データ!$AQ$4:$AQ$364=$C175))</f>
        <v>0</v>
      </c>
      <c r="E175" s="422">
        <f>SUMPRODUCT((事故データ!$AQ$4:$AQ$364=$C175)*(事故データ!$V$4:$V$364=1))</f>
        <v>0</v>
      </c>
      <c r="F175" s="496">
        <f>SUMPRODUCT((事故データ!$AQ$4:$AQ$364=$C175)*(事故データ!$V$4:$V$364=1)*(事故データ!$T$4:$T$364="人身"))</f>
        <v>0</v>
      </c>
      <c r="G175" s="306"/>
      <c r="H175" s="355" t="str">
        <f t="shared" si="30"/>
        <v>施設・駐車場に入 左折</v>
      </c>
      <c r="I175" s="356">
        <f t="shared" si="32"/>
        <v>0</v>
      </c>
      <c r="J175" s="357">
        <f>SUMPRODUCT((事故データ!$AK$4:$AK$364=$I$165)*(事故データ!$AO$4:$AO$364=J$219)*(事故データ!$AQ$4:$AQ$364=$H175)*(事故データ!$V$4:$V$364=1))</f>
        <v>0</v>
      </c>
      <c r="K175" s="358">
        <f>SUMPRODUCT((事故データ!$AK$4:$AK$364=$I$165)*(事故データ!$AO$4:$AO$364=K$219)*(事故データ!$AQ$4:$AQ$364=$H175)*(事故データ!$V$4:$V$364=1))</f>
        <v>0</v>
      </c>
      <c r="L175" s="358">
        <f>SUMPRODUCT((事故データ!$AK$4:$AK$364=$I$165)*(事故データ!$AO$4:$AO$364=L$219)*(事故データ!$AQ$4:$AQ$364=$H175)*(事故データ!$V$4:$V$364=1))</f>
        <v>0</v>
      </c>
      <c r="M175" s="358">
        <f>SUMPRODUCT((事故データ!$AK$4:$AK$364=$I$165)*(事故データ!$AO$4:$AO$364=M$219)*(事故データ!$AQ$4:$AQ$364=$H175)*(事故データ!$V$4:$V$364=1))</f>
        <v>0</v>
      </c>
      <c r="N175" s="358">
        <f>SUMPRODUCT((事故データ!$AK$4:$AK$364=$I$165)*(事故データ!$AO$4:$AO$364=N$219)*(事故データ!$AQ$4:$AQ$364=$H175)*(事故データ!$V$4:$V$364=1))</f>
        <v>0</v>
      </c>
      <c r="O175" s="358">
        <f>SUMPRODUCT((事故データ!$AK$4:$AK$364=$I$165)*(事故データ!$AO$4:$AO$364=O$219)*(事故データ!$AQ$4:$AQ$364=$H175)*(事故データ!$V$4:$V$364=1))</f>
        <v>0</v>
      </c>
      <c r="P175" s="358">
        <f>SUMPRODUCT((事故データ!$AK$4:$AK$364=$I$165)*(事故データ!$AO$4:$AO$364=P$219)*(事故データ!$AQ$4:$AQ$364=$H175)*(事故データ!$V$4:$V$364=1))</f>
        <v>0</v>
      </c>
      <c r="Q175" s="358">
        <f>SUMPRODUCT((事故データ!$AK$4:$AK$364=$I$165)*(事故データ!$AO$4:$AO$364=Q$219)*(事故データ!$AQ$4:$AQ$364=$H175)*(事故データ!$V$4:$V$364=1))</f>
        <v>0</v>
      </c>
      <c r="R175" s="358">
        <f>SUMPRODUCT((事故データ!$AK$4:$AK$364=$I$165)*(事故データ!$AO$4:$AO$364=R$219)*(事故データ!$AQ$4:$AQ$364=$H175)*(事故データ!$V$4:$V$364=1))</f>
        <v>0</v>
      </c>
      <c r="S175" s="358">
        <f>SUMPRODUCT((事故データ!$AK$4:$AK$364=$I$165)*(事故データ!$AO$4:$AO$364=S$219)*(事故データ!$AQ$4:$AQ$364=$H175)*(事故データ!$V$4:$V$364=1))</f>
        <v>0</v>
      </c>
      <c r="T175" s="358">
        <f>SUMPRODUCT((事故データ!$AK$4:$AK$364=$I$165)*(事故データ!$AO$4:$AO$364=T$219)*(事故データ!$AQ$4:$AQ$364=$H175)*(事故データ!$V$4:$V$364=1))</f>
        <v>0</v>
      </c>
      <c r="U175" s="358">
        <f>SUMPRODUCT((事故データ!$AK$4:$AK$364=$I$165)*(事故データ!$AO$4:$AO$364=U$219)*(事故データ!$AQ$4:$AQ$364=$H175)*(事故データ!$V$4:$V$364=1))</f>
        <v>0</v>
      </c>
      <c r="V175" s="358">
        <f>SUMPRODUCT((事故データ!$AK$4:$AK$364=$I$165)*(事故データ!$AO$4:$AO$364=V$219)*(事故データ!$AQ$4:$AQ$364=$H175)*(事故データ!$V$4:$V$364=1))</f>
        <v>0</v>
      </c>
      <c r="W175" s="358">
        <f>SUMPRODUCT((事故データ!$AK$4:$AK$364=$I$165)*(事故データ!$AO$4:$AO$364=W$219)*(事故データ!$AQ$4:$AQ$364=$H175)*(事故データ!$V$4:$V$364=1))</f>
        <v>0</v>
      </c>
      <c r="X175" s="358">
        <f>SUMPRODUCT((事故データ!$AK$4:$AK$364=$I$165)*(事故データ!$AO$4:$AO$364=X$219)*(事故データ!$AQ$4:$AQ$364=$H175)*(事故データ!$V$4:$V$364=1))</f>
        <v>0</v>
      </c>
      <c r="Y175" s="358">
        <f>SUMPRODUCT((事故データ!$AK$4:$AK$364=$I$165)*(事故データ!$AO$4:$AO$364=Y$219)*(事故データ!$AQ$4:$AQ$364=$H175)*(事故データ!$V$4:$V$364=1))</f>
        <v>0</v>
      </c>
      <c r="Z175" s="358">
        <f>SUMPRODUCT((事故データ!$AK$4:$AK$364=$I$165)*(事故データ!$AO$4:$AO$364=Z$219)*(事故データ!$AQ$4:$AQ$364=$H175)*(事故データ!$V$4:$V$364=1))</f>
        <v>0</v>
      </c>
      <c r="AA175" s="358">
        <f>SUMPRODUCT((事故データ!$AK$4:$AK$364=$I$165)*(事故データ!$AO$4:$AO$364=AA$219)*(事故データ!$AQ$4:$AQ$364=$H175)*(事故データ!$V$4:$V$364=1))</f>
        <v>0</v>
      </c>
      <c r="AB175" s="358">
        <f>SUMPRODUCT((事故データ!$AK$4:$AK$364=$I$165)*(事故データ!$AO$4:$AO$364=AB$219)*(事故データ!$AQ$4:$AQ$364=$H175)*(事故データ!$V$4:$V$364=1))</f>
        <v>0</v>
      </c>
      <c r="AC175" s="358">
        <f>SUMPRODUCT((事故データ!$AK$4:$AK$364=$I$165)*(事故データ!$AO$4:$AO$364=AC$219)*(事故データ!$AQ$4:$AQ$364=$H175)*(事故データ!$V$4:$V$364=1))</f>
        <v>0</v>
      </c>
      <c r="AD175" s="358">
        <f>SUMPRODUCT((事故データ!$AK$4:$AK$364=$I$165)*(事故データ!$AO$4:$AO$364=AD$219)*(事故データ!$AQ$4:$AQ$364=$H175)*(事故データ!$V$4:$V$364=1))</f>
        <v>0</v>
      </c>
      <c r="AE175" s="358">
        <f>SUMPRODUCT((事故データ!$AK$4:$AK$364=$I$165)*(事故データ!$AO$4:$AO$364=AE$219)*(事故データ!$AQ$4:$AQ$364=$H175)*(事故データ!$V$4:$V$364=1))</f>
        <v>0</v>
      </c>
      <c r="AF175" s="358">
        <f>SUMPRODUCT((事故データ!$AK$4:$AK$364=$I$165)*(事故データ!$AO$4:$AO$364=AF$219)*(事故データ!$AQ$4:$AQ$364=$H175)*(事故データ!$V$4:$V$364=1))</f>
        <v>0</v>
      </c>
      <c r="AG175" s="358">
        <f>SUMPRODUCT((事故データ!$AK$4:$AK$364=$I$165)*(事故データ!$AO$4:$AO$364=AG$219)*(事故データ!$AQ$4:$AQ$364=$H175)*(事故データ!$V$4:$V$364=1))</f>
        <v>0</v>
      </c>
      <c r="AH175" s="442">
        <f>SUMPRODUCT((事故データ!$AK$4:$AK$364=$I$165)*(事故データ!$AO$4:$AO$364=AH$219)*(事故データ!$AQ$4:$AQ$364=$H175)*(事故データ!$V$4:$V$364=1))</f>
        <v>0</v>
      </c>
    </row>
    <row r="176" spans="1:34">
      <c r="C176" s="352" t="str">
        <f t="shared" si="31"/>
        <v>施設・駐車場からバック出</v>
      </c>
      <c r="D176" s="422">
        <f>SUMPRODUCT((事故データ!$O$4:$O$364&gt;=1)*(事故データ!$AQ$4:$AQ$364=$C176))</f>
        <v>0</v>
      </c>
      <c r="E176" s="422">
        <f>SUMPRODUCT((事故データ!$AQ$4:$AQ$364=$C176)*(事故データ!$V$4:$V$364=1))</f>
        <v>0</v>
      </c>
      <c r="F176" s="496">
        <f>SUMPRODUCT((事故データ!$AQ$4:$AQ$364=$C176)*(事故データ!$V$4:$V$364=1)*(事故データ!$T$4:$T$364="人身"))</f>
        <v>0</v>
      </c>
      <c r="G176" s="306"/>
      <c r="H176" s="355" t="str">
        <f t="shared" si="30"/>
        <v>施設・駐車場からバック出</v>
      </c>
      <c r="I176" s="356">
        <f t="shared" si="32"/>
        <v>0</v>
      </c>
      <c r="J176" s="357">
        <f>SUMPRODUCT((事故データ!$AK$4:$AK$364=$I$165)*(事故データ!$AO$4:$AO$364=J$219)*(事故データ!$AQ$4:$AQ$364=$H176)*(事故データ!$V$4:$V$364=1))</f>
        <v>0</v>
      </c>
      <c r="K176" s="358">
        <f>SUMPRODUCT((事故データ!$AK$4:$AK$364=$I$165)*(事故データ!$AO$4:$AO$364=K$219)*(事故データ!$AQ$4:$AQ$364=$H176)*(事故データ!$V$4:$V$364=1))</f>
        <v>0</v>
      </c>
      <c r="L176" s="358">
        <f>SUMPRODUCT((事故データ!$AK$4:$AK$364=$I$165)*(事故データ!$AO$4:$AO$364=L$219)*(事故データ!$AQ$4:$AQ$364=$H176)*(事故データ!$V$4:$V$364=1))</f>
        <v>0</v>
      </c>
      <c r="M176" s="358">
        <f>SUMPRODUCT((事故データ!$AK$4:$AK$364=$I$165)*(事故データ!$AO$4:$AO$364=M$219)*(事故データ!$AQ$4:$AQ$364=$H176)*(事故データ!$V$4:$V$364=1))</f>
        <v>0</v>
      </c>
      <c r="N176" s="358">
        <f>SUMPRODUCT((事故データ!$AK$4:$AK$364=$I$165)*(事故データ!$AO$4:$AO$364=N$219)*(事故データ!$AQ$4:$AQ$364=$H176)*(事故データ!$V$4:$V$364=1))</f>
        <v>0</v>
      </c>
      <c r="O176" s="358">
        <f>SUMPRODUCT((事故データ!$AK$4:$AK$364=$I$165)*(事故データ!$AO$4:$AO$364=O$219)*(事故データ!$AQ$4:$AQ$364=$H176)*(事故データ!$V$4:$V$364=1))</f>
        <v>0</v>
      </c>
      <c r="P176" s="358">
        <f>SUMPRODUCT((事故データ!$AK$4:$AK$364=$I$165)*(事故データ!$AO$4:$AO$364=P$219)*(事故データ!$AQ$4:$AQ$364=$H176)*(事故データ!$V$4:$V$364=1))</f>
        <v>0</v>
      </c>
      <c r="Q176" s="358">
        <f>SUMPRODUCT((事故データ!$AK$4:$AK$364=$I$165)*(事故データ!$AO$4:$AO$364=Q$219)*(事故データ!$AQ$4:$AQ$364=$H176)*(事故データ!$V$4:$V$364=1))</f>
        <v>0</v>
      </c>
      <c r="R176" s="358">
        <f>SUMPRODUCT((事故データ!$AK$4:$AK$364=$I$165)*(事故データ!$AO$4:$AO$364=R$219)*(事故データ!$AQ$4:$AQ$364=$H176)*(事故データ!$V$4:$V$364=1))</f>
        <v>0</v>
      </c>
      <c r="S176" s="358">
        <f>SUMPRODUCT((事故データ!$AK$4:$AK$364=$I$165)*(事故データ!$AO$4:$AO$364=S$219)*(事故データ!$AQ$4:$AQ$364=$H176)*(事故データ!$V$4:$V$364=1))</f>
        <v>0</v>
      </c>
      <c r="T176" s="358">
        <f>SUMPRODUCT((事故データ!$AK$4:$AK$364=$I$165)*(事故データ!$AO$4:$AO$364=T$219)*(事故データ!$AQ$4:$AQ$364=$H176)*(事故データ!$V$4:$V$364=1))</f>
        <v>0</v>
      </c>
      <c r="U176" s="358">
        <f>SUMPRODUCT((事故データ!$AK$4:$AK$364=$I$165)*(事故データ!$AO$4:$AO$364=U$219)*(事故データ!$AQ$4:$AQ$364=$H176)*(事故データ!$V$4:$V$364=1))</f>
        <v>0</v>
      </c>
      <c r="V176" s="358">
        <f>SUMPRODUCT((事故データ!$AK$4:$AK$364=$I$165)*(事故データ!$AO$4:$AO$364=V$219)*(事故データ!$AQ$4:$AQ$364=$H176)*(事故データ!$V$4:$V$364=1))</f>
        <v>0</v>
      </c>
      <c r="W176" s="358">
        <f>SUMPRODUCT((事故データ!$AK$4:$AK$364=$I$165)*(事故データ!$AO$4:$AO$364=W$219)*(事故データ!$AQ$4:$AQ$364=$H176)*(事故データ!$V$4:$V$364=1))</f>
        <v>0</v>
      </c>
      <c r="X176" s="358">
        <f>SUMPRODUCT((事故データ!$AK$4:$AK$364=$I$165)*(事故データ!$AO$4:$AO$364=X$219)*(事故データ!$AQ$4:$AQ$364=$H176)*(事故データ!$V$4:$V$364=1))</f>
        <v>0</v>
      </c>
      <c r="Y176" s="358">
        <f>SUMPRODUCT((事故データ!$AK$4:$AK$364=$I$165)*(事故データ!$AO$4:$AO$364=Y$219)*(事故データ!$AQ$4:$AQ$364=$H176)*(事故データ!$V$4:$V$364=1))</f>
        <v>0</v>
      </c>
      <c r="Z176" s="358">
        <f>SUMPRODUCT((事故データ!$AK$4:$AK$364=$I$165)*(事故データ!$AO$4:$AO$364=Z$219)*(事故データ!$AQ$4:$AQ$364=$H176)*(事故データ!$V$4:$V$364=1))</f>
        <v>0</v>
      </c>
      <c r="AA176" s="358">
        <f>SUMPRODUCT((事故データ!$AK$4:$AK$364=$I$165)*(事故データ!$AO$4:$AO$364=AA$219)*(事故データ!$AQ$4:$AQ$364=$H176)*(事故データ!$V$4:$V$364=1))</f>
        <v>0</v>
      </c>
      <c r="AB176" s="358">
        <f>SUMPRODUCT((事故データ!$AK$4:$AK$364=$I$165)*(事故データ!$AO$4:$AO$364=AB$219)*(事故データ!$AQ$4:$AQ$364=$H176)*(事故データ!$V$4:$V$364=1))</f>
        <v>0</v>
      </c>
      <c r="AC176" s="358">
        <f>SUMPRODUCT((事故データ!$AK$4:$AK$364=$I$165)*(事故データ!$AO$4:$AO$364=AC$219)*(事故データ!$AQ$4:$AQ$364=$H176)*(事故データ!$V$4:$V$364=1))</f>
        <v>0</v>
      </c>
      <c r="AD176" s="358">
        <f>SUMPRODUCT((事故データ!$AK$4:$AK$364=$I$165)*(事故データ!$AO$4:$AO$364=AD$219)*(事故データ!$AQ$4:$AQ$364=$H176)*(事故データ!$V$4:$V$364=1))</f>
        <v>0</v>
      </c>
      <c r="AE176" s="358">
        <f>SUMPRODUCT((事故データ!$AK$4:$AK$364=$I$165)*(事故データ!$AO$4:$AO$364=AE$219)*(事故データ!$AQ$4:$AQ$364=$H176)*(事故データ!$V$4:$V$364=1))</f>
        <v>0</v>
      </c>
      <c r="AF176" s="358">
        <f>SUMPRODUCT((事故データ!$AK$4:$AK$364=$I$165)*(事故データ!$AO$4:$AO$364=AF$219)*(事故データ!$AQ$4:$AQ$364=$H176)*(事故データ!$V$4:$V$364=1))</f>
        <v>0</v>
      </c>
      <c r="AG176" s="358">
        <f>SUMPRODUCT((事故データ!$AK$4:$AK$364=$I$165)*(事故データ!$AO$4:$AO$364=AG$219)*(事故データ!$AQ$4:$AQ$364=$H176)*(事故データ!$V$4:$V$364=1))</f>
        <v>0</v>
      </c>
      <c r="AH176" s="442">
        <f>SUMPRODUCT((事故データ!$AK$4:$AK$364=$I$165)*(事故データ!$AO$4:$AO$364=AH$219)*(事故データ!$AQ$4:$AQ$364=$H176)*(事故データ!$V$4:$V$364=1))</f>
        <v>0</v>
      </c>
    </row>
    <row r="177" spans="3:34">
      <c r="C177" s="352" t="str">
        <f t="shared" si="31"/>
        <v>施設・駐車場から出 右折</v>
      </c>
      <c r="D177" s="422">
        <f>SUMPRODUCT((事故データ!$O$4:$O$364&gt;=1)*(事故データ!$AQ$4:$AQ$364=$C177))</f>
        <v>1</v>
      </c>
      <c r="E177" s="422">
        <f>SUMPRODUCT((事故データ!$AQ$4:$AQ$364=$C177)*(事故データ!$V$4:$V$364=1))</f>
        <v>1</v>
      </c>
      <c r="F177" s="496">
        <f>SUMPRODUCT((事故データ!$AQ$4:$AQ$364=$C177)*(事故データ!$V$4:$V$364=1)*(事故データ!$T$4:$T$364="人身"))</f>
        <v>0</v>
      </c>
      <c r="G177" s="306"/>
      <c r="H177" s="355" t="str">
        <f t="shared" si="30"/>
        <v>施設・駐車場から出 右折</v>
      </c>
      <c r="I177" s="356">
        <f t="shared" si="32"/>
        <v>0</v>
      </c>
      <c r="J177" s="357">
        <f>SUMPRODUCT((事故データ!$AK$4:$AK$364=$I$165)*(事故データ!$AO$4:$AO$364=J$219)*(事故データ!$AQ$4:$AQ$364=$H177)*(事故データ!$V$4:$V$364=1))</f>
        <v>0</v>
      </c>
      <c r="K177" s="358">
        <f>SUMPRODUCT((事故データ!$AK$4:$AK$364=$I$165)*(事故データ!$AO$4:$AO$364=K$219)*(事故データ!$AQ$4:$AQ$364=$H177)*(事故データ!$V$4:$V$364=1))</f>
        <v>0</v>
      </c>
      <c r="L177" s="358">
        <f>SUMPRODUCT((事故データ!$AK$4:$AK$364=$I$165)*(事故データ!$AO$4:$AO$364=L$219)*(事故データ!$AQ$4:$AQ$364=$H177)*(事故データ!$V$4:$V$364=1))</f>
        <v>0</v>
      </c>
      <c r="M177" s="358">
        <f>SUMPRODUCT((事故データ!$AK$4:$AK$364=$I$165)*(事故データ!$AO$4:$AO$364=M$219)*(事故データ!$AQ$4:$AQ$364=$H177)*(事故データ!$V$4:$V$364=1))</f>
        <v>0</v>
      </c>
      <c r="N177" s="358">
        <f>SUMPRODUCT((事故データ!$AK$4:$AK$364=$I$165)*(事故データ!$AO$4:$AO$364=N$219)*(事故データ!$AQ$4:$AQ$364=$H177)*(事故データ!$V$4:$V$364=1))</f>
        <v>0</v>
      </c>
      <c r="O177" s="358">
        <f>SUMPRODUCT((事故データ!$AK$4:$AK$364=$I$165)*(事故データ!$AO$4:$AO$364=O$219)*(事故データ!$AQ$4:$AQ$364=$H177)*(事故データ!$V$4:$V$364=1))</f>
        <v>0</v>
      </c>
      <c r="P177" s="358">
        <f>SUMPRODUCT((事故データ!$AK$4:$AK$364=$I$165)*(事故データ!$AO$4:$AO$364=P$219)*(事故データ!$AQ$4:$AQ$364=$H177)*(事故データ!$V$4:$V$364=1))</f>
        <v>0</v>
      </c>
      <c r="Q177" s="358">
        <f>SUMPRODUCT((事故データ!$AK$4:$AK$364=$I$165)*(事故データ!$AO$4:$AO$364=Q$219)*(事故データ!$AQ$4:$AQ$364=$H177)*(事故データ!$V$4:$V$364=1))</f>
        <v>0</v>
      </c>
      <c r="R177" s="358">
        <f>SUMPRODUCT((事故データ!$AK$4:$AK$364=$I$165)*(事故データ!$AO$4:$AO$364=R$219)*(事故データ!$AQ$4:$AQ$364=$H177)*(事故データ!$V$4:$V$364=1))</f>
        <v>0</v>
      </c>
      <c r="S177" s="358">
        <f>SUMPRODUCT((事故データ!$AK$4:$AK$364=$I$165)*(事故データ!$AO$4:$AO$364=S$219)*(事故データ!$AQ$4:$AQ$364=$H177)*(事故データ!$V$4:$V$364=1))</f>
        <v>0</v>
      </c>
      <c r="T177" s="358">
        <f>SUMPRODUCT((事故データ!$AK$4:$AK$364=$I$165)*(事故データ!$AO$4:$AO$364=T$219)*(事故データ!$AQ$4:$AQ$364=$H177)*(事故データ!$V$4:$V$364=1))</f>
        <v>0</v>
      </c>
      <c r="U177" s="358">
        <f>SUMPRODUCT((事故データ!$AK$4:$AK$364=$I$165)*(事故データ!$AO$4:$AO$364=U$219)*(事故データ!$AQ$4:$AQ$364=$H177)*(事故データ!$V$4:$V$364=1))</f>
        <v>0</v>
      </c>
      <c r="V177" s="358">
        <f>SUMPRODUCT((事故データ!$AK$4:$AK$364=$I$165)*(事故データ!$AO$4:$AO$364=V$219)*(事故データ!$AQ$4:$AQ$364=$H177)*(事故データ!$V$4:$V$364=1))</f>
        <v>0</v>
      </c>
      <c r="W177" s="358">
        <f>SUMPRODUCT((事故データ!$AK$4:$AK$364=$I$165)*(事故データ!$AO$4:$AO$364=W$219)*(事故データ!$AQ$4:$AQ$364=$H177)*(事故データ!$V$4:$V$364=1))</f>
        <v>0</v>
      </c>
      <c r="X177" s="358">
        <f>SUMPRODUCT((事故データ!$AK$4:$AK$364=$I$165)*(事故データ!$AO$4:$AO$364=X$219)*(事故データ!$AQ$4:$AQ$364=$H177)*(事故データ!$V$4:$V$364=1))</f>
        <v>0</v>
      </c>
      <c r="Y177" s="358">
        <f>SUMPRODUCT((事故データ!$AK$4:$AK$364=$I$165)*(事故データ!$AO$4:$AO$364=Y$219)*(事故データ!$AQ$4:$AQ$364=$H177)*(事故データ!$V$4:$V$364=1))</f>
        <v>0</v>
      </c>
      <c r="Z177" s="358">
        <f>SUMPRODUCT((事故データ!$AK$4:$AK$364=$I$165)*(事故データ!$AO$4:$AO$364=Z$219)*(事故データ!$AQ$4:$AQ$364=$H177)*(事故データ!$V$4:$V$364=1))</f>
        <v>0</v>
      </c>
      <c r="AA177" s="358">
        <f>SUMPRODUCT((事故データ!$AK$4:$AK$364=$I$165)*(事故データ!$AO$4:$AO$364=AA$219)*(事故データ!$AQ$4:$AQ$364=$H177)*(事故データ!$V$4:$V$364=1))</f>
        <v>0</v>
      </c>
      <c r="AB177" s="358">
        <f>SUMPRODUCT((事故データ!$AK$4:$AK$364=$I$165)*(事故データ!$AO$4:$AO$364=AB$219)*(事故データ!$AQ$4:$AQ$364=$H177)*(事故データ!$V$4:$V$364=1))</f>
        <v>0</v>
      </c>
      <c r="AC177" s="358">
        <f>SUMPRODUCT((事故データ!$AK$4:$AK$364=$I$165)*(事故データ!$AO$4:$AO$364=AC$219)*(事故データ!$AQ$4:$AQ$364=$H177)*(事故データ!$V$4:$V$364=1))</f>
        <v>0</v>
      </c>
      <c r="AD177" s="358">
        <f>SUMPRODUCT((事故データ!$AK$4:$AK$364=$I$165)*(事故データ!$AO$4:$AO$364=AD$219)*(事故データ!$AQ$4:$AQ$364=$H177)*(事故データ!$V$4:$V$364=1))</f>
        <v>0</v>
      </c>
      <c r="AE177" s="358">
        <f>SUMPRODUCT((事故データ!$AK$4:$AK$364=$I$165)*(事故データ!$AO$4:$AO$364=AE$219)*(事故データ!$AQ$4:$AQ$364=$H177)*(事故データ!$V$4:$V$364=1))</f>
        <v>0</v>
      </c>
      <c r="AF177" s="358">
        <f>SUMPRODUCT((事故データ!$AK$4:$AK$364=$I$165)*(事故データ!$AO$4:$AO$364=AF$219)*(事故データ!$AQ$4:$AQ$364=$H177)*(事故データ!$V$4:$V$364=1))</f>
        <v>0</v>
      </c>
      <c r="AG177" s="358">
        <f>SUMPRODUCT((事故データ!$AK$4:$AK$364=$I$165)*(事故データ!$AO$4:$AO$364=AG$219)*(事故データ!$AQ$4:$AQ$364=$H177)*(事故データ!$V$4:$V$364=1))</f>
        <v>0</v>
      </c>
      <c r="AH177" s="442">
        <f>SUMPRODUCT((事故データ!$AK$4:$AK$364=$I$165)*(事故データ!$AO$4:$AO$364=AH$219)*(事故データ!$AQ$4:$AQ$364=$H177)*(事故データ!$V$4:$V$364=1))</f>
        <v>0</v>
      </c>
    </row>
    <row r="178" spans="3:34">
      <c r="C178" s="352" t="str">
        <f t="shared" si="31"/>
        <v>施設・駐車場から出 左折</v>
      </c>
      <c r="D178" s="422">
        <f>SUMPRODUCT((事故データ!$O$4:$O$364&gt;=1)*(事故データ!$AQ$4:$AQ$364=$C178))</f>
        <v>0</v>
      </c>
      <c r="E178" s="422">
        <f>SUMPRODUCT((事故データ!$AQ$4:$AQ$364=$C178)*(事故データ!$V$4:$V$364=1))</f>
        <v>0</v>
      </c>
      <c r="F178" s="496">
        <f>SUMPRODUCT((事故データ!$AQ$4:$AQ$364=$C178)*(事故データ!$V$4:$V$364=1)*(事故データ!$T$4:$T$364="人身"))</f>
        <v>0</v>
      </c>
      <c r="G178" s="306"/>
      <c r="H178" s="355" t="str">
        <f t="shared" si="30"/>
        <v>施設・駐車場から出 左折</v>
      </c>
      <c r="I178" s="356">
        <f t="shared" si="32"/>
        <v>0</v>
      </c>
      <c r="J178" s="357">
        <f>SUMPRODUCT((事故データ!$AK$4:$AK$364=$I$165)*(事故データ!$AO$4:$AO$364=J$219)*(事故データ!$AQ$4:$AQ$364=$H178)*(事故データ!$V$4:$V$364=1))</f>
        <v>0</v>
      </c>
      <c r="K178" s="358">
        <f>SUMPRODUCT((事故データ!$AK$4:$AK$364=$I$165)*(事故データ!$AO$4:$AO$364=K$219)*(事故データ!$AQ$4:$AQ$364=$H178)*(事故データ!$V$4:$V$364=1))</f>
        <v>0</v>
      </c>
      <c r="L178" s="358">
        <f>SUMPRODUCT((事故データ!$AK$4:$AK$364=$I$165)*(事故データ!$AO$4:$AO$364=L$219)*(事故データ!$AQ$4:$AQ$364=$H178)*(事故データ!$V$4:$V$364=1))</f>
        <v>0</v>
      </c>
      <c r="M178" s="358">
        <f>SUMPRODUCT((事故データ!$AK$4:$AK$364=$I$165)*(事故データ!$AO$4:$AO$364=M$219)*(事故データ!$AQ$4:$AQ$364=$H178)*(事故データ!$V$4:$V$364=1))</f>
        <v>0</v>
      </c>
      <c r="N178" s="358">
        <f>SUMPRODUCT((事故データ!$AK$4:$AK$364=$I$165)*(事故データ!$AO$4:$AO$364=N$219)*(事故データ!$AQ$4:$AQ$364=$H178)*(事故データ!$V$4:$V$364=1))</f>
        <v>0</v>
      </c>
      <c r="O178" s="358">
        <f>SUMPRODUCT((事故データ!$AK$4:$AK$364=$I$165)*(事故データ!$AO$4:$AO$364=O$219)*(事故データ!$AQ$4:$AQ$364=$H178)*(事故データ!$V$4:$V$364=1))</f>
        <v>0</v>
      </c>
      <c r="P178" s="358">
        <f>SUMPRODUCT((事故データ!$AK$4:$AK$364=$I$165)*(事故データ!$AO$4:$AO$364=P$219)*(事故データ!$AQ$4:$AQ$364=$H178)*(事故データ!$V$4:$V$364=1))</f>
        <v>0</v>
      </c>
      <c r="Q178" s="358">
        <f>SUMPRODUCT((事故データ!$AK$4:$AK$364=$I$165)*(事故データ!$AO$4:$AO$364=Q$219)*(事故データ!$AQ$4:$AQ$364=$H178)*(事故データ!$V$4:$V$364=1))</f>
        <v>0</v>
      </c>
      <c r="R178" s="358">
        <f>SUMPRODUCT((事故データ!$AK$4:$AK$364=$I$165)*(事故データ!$AO$4:$AO$364=R$219)*(事故データ!$AQ$4:$AQ$364=$H178)*(事故データ!$V$4:$V$364=1))</f>
        <v>0</v>
      </c>
      <c r="S178" s="358">
        <f>SUMPRODUCT((事故データ!$AK$4:$AK$364=$I$165)*(事故データ!$AO$4:$AO$364=S$219)*(事故データ!$AQ$4:$AQ$364=$H178)*(事故データ!$V$4:$V$364=1))</f>
        <v>0</v>
      </c>
      <c r="T178" s="358">
        <f>SUMPRODUCT((事故データ!$AK$4:$AK$364=$I$165)*(事故データ!$AO$4:$AO$364=T$219)*(事故データ!$AQ$4:$AQ$364=$H178)*(事故データ!$V$4:$V$364=1))</f>
        <v>0</v>
      </c>
      <c r="U178" s="358">
        <f>SUMPRODUCT((事故データ!$AK$4:$AK$364=$I$165)*(事故データ!$AO$4:$AO$364=U$219)*(事故データ!$AQ$4:$AQ$364=$H178)*(事故データ!$V$4:$V$364=1))</f>
        <v>0</v>
      </c>
      <c r="V178" s="358">
        <f>SUMPRODUCT((事故データ!$AK$4:$AK$364=$I$165)*(事故データ!$AO$4:$AO$364=V$219)*(事故データ!$AQ$4:$AQ$364=$H178)*(事故データ!$V$4:$V$364=1))</f>
        <v>0</v>
      </c>
      <c r="W178" s="358">
        <f>SUMPRODUCT((事故データ!$AK$4:$AK$364=$I$165)*(事故データ!$AO$4:$AO$364=W$219)*(事故データ!$AQ$4:$AQ$364=$H178)*(事故データ!$V$4:$V$364=1))</f>
        <v>0</v>
      </c>
      <c r="X178" s="358">
        <f>SUMPRODUCT((事故データ!$AK$4:$AK$364=$I$165)*(事故データ!$AO$4:$AO$364=X$219)*(事故データ!$AQ$4:$AQ$364=$H178)*(事故データ!$V$4:$V$364=1))</f>
        <v>0</v>
      </c>
      <c r="Y178" s="358">
        <f>SUMPRODUCT((事故データ!$AK$4:$AK$364=$I$165)*(事故データ!$AO$4:$AO$364=Y$219)*(事故データ!$AQ$4:$AQ$364=$H178)*(事故データ!$V$4:$V$364=1))</f>
        <v>0</v>
      </c>
      <c r="Z178" s="358">
        <f>SUMPRODUCT((事故データ!$AK$4:$AK$364=$I$165)*(事故データ!$AO$4:$AO$364=Z$219)*(事故データ!$AQ$4:$AQ$364=$H178)*(事故データ!$V$4:$V$364=1))</f>
        <v>0</v>
      </c>
      <c r="AA178" s="358">
        <f>SUMPRODUCT((事故データ!$AK$4:$AK$364=$I$165)*(事故データ!$AO$4:$AO$364=AA$219)*(事故データ!$AQ$4:$AQ$364=$H178)*(事故データ!$V$4:$V$364=1))</f>
        <v>0</v>
      </c>
      <c r="AB178" s="358">
        <f>SUMPRODUCT((事故データ!$AK$4:$AK$364=$I$165)*(事故データ!$AO$4:$AO$364=AB$219)*(事故データ!$AQ$4:$AQ$364=$H178)*(事故データ!$V$4:$V$364=1))</f>
        <v>0</v>
      </c>
      <c r="AC178" s="358">
        <f>SUMPRODUCT((事故データ!$AK$4:$AK$364=$I$165)*(事故データ!$AO$4:$AO$364=AC$219)*(事故データ!$AQ$4:$AQ$364=$H178)*(事故データ!$V$4:$V$364=1))</f>
        <v>0</v>
      </c>
      <c r="AD178" s="358">
        <f>SUMPRODUCT((事故データ!$AK$4:$AK$364=$I$165)*(事故データ!$AO$4:$AO$364=AD$219)*(事故データ!$AQ$4:$AQ$364=$H178)*(事故データ!$V$4:$V$364=1))</f>
        <v>0</v>
      </c>
      <c r="AE178" s="358">
        <f>SUMPRODUCT((事故データ!$AK$4:$AK$364=$I$165)*(事故データ!$AO$4:$AO$364=AE$219)*(事故データ!$AQ$4:$AQ$364=$H178)*(事故データ!$V$4:$V$364=1))</f>
        <v>0</v>
      </c>
      <c r="AF178" s="358">
        <f>SUMPRODUCT((事故データ!$AK$4:$AK$364=$I$165)*(事故データ!$AO$4:$AO$364=AF$219)*(事故データ!$AQ$4:$AQ$364=$H178)*(事故データ!$V$4:$V$364=1))</f>
        <v>0</v>
      </c>
      <c r="AG178" s="358">
        <f>SUMPRODUCT((事故データ!$AK$4:$AK$364=$I$165)*(事故データ!$AO$4:$AO$364=AG$219)*(事故データ!$AQ$4:$AQ$364=$H178)*(事故データ!$V$4:$V$364=1))</f>
        <v>0</v>
      </c>
      <c r="AH178" s="442">
        <f>SUMPRODUCT((事故データ!$AK$4:$AK$364=$I$165)*(事故データ!$AO$4:$AO$364=AH$219)*(事故データ!$AQ$4:$AQ$364=$H178)*(事故データ!$V$4:$V$364=1))</f>
        <v>0</v>
      </c>
    </row>
    <row r="179" spans="3:34">
      <c r="C179" s="352" t="str">
        <f t="shared" si="31"/>
        <v>道路に進入</v>
      </c>
      <c r="D179" s="422">
        <f>SUMPRODUCT((事故データ!$O$4:$O$364&gt;=1)*(事故データ!$AQ$4:$AQ$364=$C179))</f>
        <v>0</v>
      </c>
      <c r="E179" s="422">
        <f>SUMPRODUCT((事故データ!$AQ$4:$AQ$364=$C179)*(事故データ!$V$4:$V$364=1))</f>
        <v>0</v>
      </c>
      <c r="F179" s="496">
        <f>SUMPRODUCT((事故データ!$AQ$4:$AQ$364=$C179)*(事故データ!$V$4:$V$364=1)*(事故データ!$T$4:$T$364="人身"))</f>
        <v>0</v>
      </c>
      <c r="G179" s="306"/>
      <c r="H179" s="355" t="str">
        <f t="shared" si="30"/>
        <v>道路に進入</v>
      </c>
      <c r="I179" s="356">
        <f t="shared" si="32"/>
        <v>0</v>
      </c>
      <c r="J179" s="357">
        <f>SUMPRODUCT((事故データ!$AK$4:$AK$364=$I$165)*(事故データ!$AO$4:$AO$364=J$219)*(事故データ!$AQ$4:$AQ$364=$H179)*(事故データ!$V$4:$V$364=1))</f>
        <v>0</v>
      </c>
      <c r="K179" s="358">
        <f>SUMPRODUCT((事故データ!$AK$4:$AK$364=$I$165)*(事故データ!$AO$4:$AO$364=K$219)*(事故データ!$AQ$4:$AQ$364=$H179)*(事故データ!$V$4:$V$364=1))</f>
        <v>0</v>
      </c>
      <c r="L179" s="358">
        <f>SUMPRODUCT((事故データ!$AK$4:$AK$364=$I$165)*(事故データ!$AO$4:$AO$364=L$219)*(事故データ!$AQ$4:$AQ$364=$H179)*(事故データ!$V$4:$V$364=1))</f>
        <v>0</v>
      </c>
      <c r="M179" s="358">
        <f>SUMPRODUCT((事故データ!$AK$4:$AK$364=$I$165)*(事故データ!$AO$4:$AO$364=M$219)*(事故データ!$AQ$4:$AQ$364=$H179)*(事故データ!$V$4:$V$364=1))</f>
        <v>0</v>
      </c>
      <c r="N179" s="358">
        <f>SUMPRODUCT((事故データ!$AK$4:$AK$364=$I$165)*(事故データ!$AO$4:$AO$364=N$219)*(事故データ!$AQ$4:$AQ$364=$H179)*(事故データ!$V$4:$V$364=1))</f>
        <v>0</v>
      </c>
      <c r="O179" s="358">
        <f>SUMPRODUCT((事故データ!$AK$4:$AK$364=$I$165)*(事故データ!$AO$4:$AO$364=O$219)*(事故データ!$AQ$4:$AQ$364=$H179)*(事故データ!$V$4:$V$364=1))</f>
        <v>0</v>
      </c>
      <c r="P179" s="358">
        <f>SUMPRODUCT((事故データ!$AK$4:$AK$364=$I$165)*(事故データ!$AO$4:$AO$364=P$219)*(事故データ!$AQ$4:$AQ$364=$H179)*(事故データ!$V$4:$V$364=1))</f>
        <v>0</v>
      </c>
      <c r="Q179" s="358">
        <f>SUMPRODUCT((事故データ!$AK$4:$AK$364=$I$165)*(事故データ!$AO$4:$AO$364=Q$219)*(事故データ!$AQ$4:$AQ$364=$H179)*(事故データ!$V$4:$V$364=1))</f>
        <v>0</v>
      </c>
      <c r="R179" s="358">
        <f>SUMPRODUCT((事故データ!$AK$4:$AK$364=$I$165)*(事故データ!$AO$4:$AO$364=R$219)*(事故データ!$AQ$4:$AQ$364=$H179)*(事故データ!$V$4:$V$364=1))</f>
        <v>0</v>
      </c>
      <c r="S179" s="358">
        <f>SUMPRODUCT((事故データ!$AK$4:$AK$364=$I$165)*(事故データ!$AO$4:$AO$364=S$219)*(事故データ!$AQ$4:$AQ$364=$H179)*(事故データ!$V$4:$V$364=1))</f>
        <v>0</v>
      </c>
      <c r="T179" s="358">
        <f>SUMPRODUCT((事故データ!$AK$4:$AK$364=$I$165)*(事故データ!$AO$4:$AO$364=T$219)*(事故データ!$AQ$4:$AQ$364=$H179)*(事故データ!$V$4:$V$364=1))</f>
        <v>0</v>
      </c>
      <c r="U179" s="358">
        <f>SUMPRODUCT((事故データ!$AK$4:$AK$364=$I$165)*(事故データ!$AO$4:$AO$364=U$219)*(事故データ!$AQ$4:$AQ$364=$H179)*(事故データ!$V$4:$V$364=1))</f>
        <v>0</v>
      </c>
      <c r="V179" s="358">
        <f>SUMPRODUCT((事故データ!$AK$4:$AK$364=$I$165)*(事故データ!$AO$4:$AO$364=V$219)*(事故データ!$AQ$4:$AQ$364=$H179)*(事故データ!$V$4:$V$364=1))</f>
        <v>0</v>
      </c>
      <c r="W179" s="358">
        <f>SUMPRODUCT((事故データ!$AK$4:$AK$364=$I$165)*(事故データ!$AO$4:$AO$364=W$219)*(事故データ!$AQ$4:$AQ$364=$H179)*(事故データ!$V$4:$V$364=1))</f>
        <v>0</v>
      </c>
      <c r="X179" s="358">
        <f>SUMPRODUCT((事故データ!$AK$4:$AK$364=$I$165)*(事故データ!$AO$4:$AO$364=X$219)*(事故データ!$AQ$4:$AQ$364=$H179)*(事故データ!$V$4:$V$364=1))</f>
        <v>0</v>
      </c>
      <c r="Y179" s="358">
        <f>SUMPRODUCT((事故データ!$AK$4:$AK$364=$I$165)*(事故データ!$AO$4:$AO$364=Y$219)*(事故データ!$AQ$4:$AQ$364=$H179)*(事故データ!$V$4:$V$364=1))</f>
        <v>0</v>
      </c>
      <c r="Z179" s="358">
        <f>SUMPRODUCT((事故データ!$AK$4:$AK$364=$I$165)*(事故データ!$AO$4:$AO$364=Z$219)*(事故データ!$AQ$4:$AQ$364=$H179)*(事故データ!$V$4:$V$364=1))</f>
        <v>0</v>
      </c>
      <c r="AA179" s="358">
        <f>SUMPRODUCT((事故データ!$AK$4:$AK$364=$I$165)*(事故データ!$AO$4:$AO$364=AA$219)*(事故データ!$AQ$4:$AQ$364=$H179)*(事故データ!$V$4:$V$364=1))</f>
        <v>0</v>
      </c>
      <c r="AB179" s="358">
        <f>SUMPRODUCT((事故データ!$AK$4:$AK$364=$I$165)*(事故データ!$AO$4:$AO$364=AB$219)*(事故データ!$AQ$4:$AQ$364=$H179)*(事故データ!$V$4:$V$364=1))</f>
        <v>0</v>
      </c>
      <c r="AC179" s="358">
        <f>SUMPRODUCT((事故データ!$AK$4:$AK$364=$I$165)*(事故データ!$AO$4:$AO$364=AC$219)*(事故データ!$AQ$4:$AQ$364=$H179)*(事故データ!$V$4:$V$364=1))</f>
        <v>0</v>
      </c>
      <c r="AD179" s="358">
        <f>SUMPRODUCT((事故データ!$AK$4:$AK$364=$I$165)*(事故データ!$AO$4:$AO$364=AD$219)*(事故データ!$AQ$4:$AQ$364=$H179)*(事故データ!$V$4:$V$364=1))</f>
        <v>0</v>
      </c>
      <c r="AE179" s="358">
        <f>SUMPRODUCT((事故データ!$AK$4:$AK$364=$I$165)*(事故データ!$AO$4:$AO$364=AE$219)*(事故データ!$AQ$4:$AQ$364=$H179)*(事故データ!$V$4:$V$364=1))</f>
        <v>0</v>
      </c>
      <c r="AF179" s="358">
        <f>SUMPRODUCT((事故データ!$AK$4:$AK$364=$I$165)*(事故データ!$AO$4:$AO$364=AF$219)*(事故データ!$AQ$4:$AQ$364=$H179)*(事故データ!$V$4:$V$364=1))</f>
        <v>0</v>
      </c>
      <c r="AG179" s="358">
        <f>SUMPRODUCT((事故データ!$AK$4:$AK$364=$I$165)*(事故データ!$AO$4:$AO$364=AG$219)*(事故データ!$AQ$4:$AQ$364=$H179)*(事故データ!$V$4:$V$364=1))</f>
        <v>0</v>
      </c>
      <c r="AH179" s="442">
        <f>SUMPRODUCT((事故データ!$AK$4:$AK$364=$I$165)*(事故データ!$AO$4:$AO$364=AH$219)*(事故データ!$AQ$4:$AQ$364=$H179)*(事故データ!$V$4:$V$364=1))</f>
        <v>0</v>
      </c>
    </row>
    <row r="180" spans="3:34">
      <c r="C180" s="352" t="str">
        <f t="shared" si="31"/>
        <v>道路から進入</v>
      </c>
      <c r="D180" s="422">
        <f>SUMPRODUCT((事故データ!$O$4:$O$364&gt;=1)*(事故データ!$AQ$4:$AQ$364=$C180))</f>
        <v>0</v>
      </c>
      <c r="E180" s="422">
        <f>SUMPRODUCT((事故データ!$AQ$4:$AQ$364=$C180)*(事故データ!$V$4:$V$364=1))</f>
        <v>0</v>
      </c>
      <c r="F180" s="496">
        <f>SUMPRODUCT((事故データ!$AQ$4:$AQ$364=$C180)*(事故データ!$V$4:$V$364=1)*(事故データ!$T$4:$T$364="人身"))</f>
        <v>0</v>
      </c>
      <c r="G180" s="306"/>
      <c r="H180" s="355" t="str">
        <f t="shared" si="30"/>
        <v>道路から進入</v>
      </c>
      <c r="I180" s="356">
        <f t="shared" si="32"/>
        <v>0</v>
      </c>
      <c r="J180" s="357">
        <f>SUMPRODUCT((事故データ!$AK$4:$AK$364=$I$165)*(事故データ!$AO$4:$AO$364=J$219)*(事故データ!$AQ$4:$AQ$364=$H180)*(事故データ!$V$4:$V$364=1))</f>
        <v>0</v>
      </c>
      <c r="K180" s="358">
        <f>SUMPRODUCT((事故データ!$AK$4:$AK$364=$I$165)*(事故データ!$AO$4:$AO$364=K$219)*(事故データ!$AQ$4:$AQ$364=$H180)*(事故データ!$V$4:$V$364=1))</f>
        <v>0</v>
      </c>
      <c r="L180" s="358">
        <f>SUMPRODUCT((事故データ!$AK$4:$AK$364=$I$165)*(事故データ!$AO$4:$AO$364=L$219)*(事故データ!$AQ$4:$AQ$364=$H180)*(事故データ!$V$4:$V$364=1))</f>
        <v>0</v>
      </c>
      <c r="M180" s="358">
        <f>SUMPRODUCT((事故データ!$AK$4:$AK$364=$I$165)*(事故データ!$AO$4:$AO$364=M$219)*(事故データ!$AQ$4:$AQ$364=$H180)*(事故データ!$V$4:$V$364=1))</f>
        <v>0</v>
      </c>
      <c r="N180" s="358">
        <f>SUMPRODUCT((事故データ!$AK$4:$AK$364=$I$165)*(事故データ!$AO$4:$AO$364=N$219)*(事故データ!$AQ$4:$AQ$364=$H180)*(事故データ!$V$4:$V$364=1))</f>
        <v>0</v>
      </c>
      <c r="O180" s="358">
        <f>SUMPRODUCT((事故データ!$AK$4:$AK$364=$I$165)*(事故データ!$AO$4:$AO$364=O$219)*(事故データ!$AQ$4:$AQ$364=$H180)*(事故データ!$V$4:$V$364=1))</f>
        <v>0</v>
      </c>
      <c r="P180" s="358">
        <f>SUMPRODUCT((事故データ!$AK$4:$AK$364=$I$165)*(事故データ!$AO$4:$AO$364=P$219)*(事故データ!$AQ$4:$AQ$364=$H180)*(事故データ!$V$4:$V$364=1))</f>
        <v>0</v>
      </c>
      <c r="Q180" s="358">
        <f>SUMPRODUCT((事故データ!$AK$4:$AK$364=$I$165)*(事故データ!$AO$4:$AO$364=Q$219)*(事故データ!$AQ$4:$AQ$364=$H180)*(事故データ!$V$4:$V$364=1))</f>
        <v>0</v>
      </c>
      <c r="R180" s="358">
        <f>SUMPRODUCT((事故データ!$AK$4:$AK$364=$I$165)*(事故データ!$AO$4:$AO$364=R$219)*(事故データ!$AQ$4:$AQ$364=$H180)*(事故データ!$V$4:$V$364=1))</f>
        <v>0</v>
      </c>
      <c r="S180" s="358">
        <f>SUMPRODUCT((事故データ!$AK$4:$AK$364=$I$165)*(事故データ!$AO$4:$AO$364=S$219)*(事故データ!$AQ$4:$AQ$364=$H180)*(事故データ!$V$4:$V$364=1))</f>
        <v>0</v>
      </c>
      <c r="T180" s="358">
        <f>SUMPRODUCT((事故データ!$AK$4:$AK$364=$I$165)*(事故データ!$AO$4:$AO$364=T$219)*(事故データ!$AQ$4:$AQ$364=$H180)*(事故データ!$V$4:$V$364=1))</f>
        <v>0</v>
      </c>
      <c r="U180" s="358">
        <f>SUMPRODUCT((事故データ!$AK$4:$AK$364=$I$165)*(事故データ!$AO$4:$AO$364=U$219)*(事故データ!$AQ$4:$AQ$364=$H180)*(事故データ!$V$4:$V$364=1))</f>
        <v>0</v>
      </c>
      <c r="V180" s="358">
        <f>SUMPRODUCT((事故データ!$AK$4:$AK$364=$I$165)*(事故データ!$AO$4:$AO$364=V$219)*(事故データ!$AQ$4:$AQ$364=$H180)*(事故データ!$V$4:$V$364=1))</f>
        <v>0</v>
      </c>
      <c r="W180" s="358">
        <f>SUMPRODUCT((事故データ!$AK$4:$AK$364=$I$165)*(事故データ!$AO$4:$AO$364=W$219)*(事故データ!$AQ$4:$AQ$364=$H180)*(事故データ!$V$4:$V$364=1))</f>
        <v>0</v>
      </c>
      <c r="X180" s="358">
        <f>SUMPRODUCT((事故データ!$AK$4:$AK$364=$I$165)*(事故データ!$AO$4:$AO$364=X$219)*(事故データ!$AQ$4:$AQ$364=$H180)*(事故データ!$V$4:$V$364=1))</f>
        <v>0</v>
      </c>
      <c r="Y180" s="358">
        <f>SUMPRODUCT((事故データ!$AK$4:$AK$364=$I$165)*(事故データ!$AO$4:$AO$364=Y$219)*(事故データ!$AQ$4:$AQ$364=$H180)*(事故データ!$V$4:$V$364=1))</f>
        <v>0</v>
      </c>
      <c r="Z180" s="358">
        <f>SUMPRODUCT((事故データ!$AK$4:$AK$364=$I$165)*(事故データ!$AO$4:$AO$364=Z$219)*(事故データ!$AQ$4:$AQ$364=$H180)*(事故データ!$V$4:$V$364=1))</f>
        <v>0</v>
      </c>
      <c r="AA180" s="358">
        <f>SUMPRODUCT((事故データ!$AK$4:$AK$364=$I$165)*(事故データ!$AO$4:$AO$364=AA$219)*(事故データ!$AQ$4:$AQ$364=$H180)*(事故データ!$V$4:$V$364=1))</f>
        <v>0</v>
      </c>
      <c r="AB180" s="358">
        <f>SUMPRODUCT((事故データ!$AK$4:$AK$364=$I$165)*(事故データ!$AO$4:$AO$364=AB$219)*(事故データ!$AQ$4:$AQ$364=$H180)*(事故データ!$V$4:$V$364=1))</f>
        <v>0</v>
      </c>
      <c r="AC180" s="358">
        <f>SUMPRODUCT((事故データ!$AK$4:$AK$364=$I$165)*(事故データ!$AO$4:$AO$364=AC$219)*(事故データ!$AQ$4:$AQ$364=$H180)*(事故データ!$V$4:$V$364=1))</f>
        <v>0</v>
      </c>
      <c r="AD180" s="358">
        <f>SUMPRODUCT((事故データ!$AK$4:$AK$364=$I$165)*(事故データ!$AO$4:$AO$364=AD$219)*(事故データ!$AQ$4:$AQ$364=$H180)*(事故データ!$V$4:$V$364=1))</f>
        <v>0</v>
      </c>
      <c r="AE180" s="358">
        <f>SUMPRODUCT((事故データ!$AK$4:$AK$364=$I$165)*(事故データ!$AO$4:$AO$364=AE$219)*(事故データ!$AQ$4:$AQ$364=$H180)*(事故データ!$V$4:$V$364=1))</f>
        <v>0</v>
      </c>
      <c r="AF180" s="358">
        <f>SUMPRODUCT((事故データ!$AK$4:$AK$364=$I$165)*(事故データ!$AO$4:$AO$364=AF$219)*(事故データ!$AQ$4:$AQ$364=$H180)*(事故データ!$V$4:$V$364=1))</f>
        <v>0</v>
      </c>
      <c r="AG180" s="358">
        <f>SUMPRODUCT((事故データ!$AK$4:$AK$364=$I$165)*(事故データ!$AO$4:$AO$364=AG$219)*(事故データ!$AQ$4:$AQ$364=$H180)*(事故データ!$V$4:$V$364=1))</f>
        <v>0</v>
      </c>
      <c r="AH180" s="442">
        <f>SUMPRODUCT((事故データ!$AK$4:$AK$364=$I$165)*(事故データ!$AO$4:$AO$364=AH$219)*(事故データ!$AQ$4:$AQ$364=$H180)*(事故データ!$V$4:$V$364=1))</f>
        <v>0</v>
      </c>
    </row>
    <row r="181" spans="3:34">
      <c r="C181" s="352" t="str">
        <f t="shared" si="31"/>
        <v>道路からバック進入</v>
      </c>
      <c r="D181" s="422">
        <f>SUMPRODUCT((事故データ!$O$4:$O$364&gt;=1)*(事故データ!$AQ$4:$AQ$364=$C181))</f>
        <v>2</v>
      </c>
      <c r="E181" s="422">
        <f>SUMPRODUCT((事故データ!$AQ$4:$AQ$364=$C181)*(事故データ!$V$4:$V$364=1))</f>
        <v>2</v>
      </c>
      <c r="F181" s="496">
        <f>SUMPRODUCT((事故データ!$AQ$4:$AQ$364=$C181)*(事故データ!$V$4:$V$364=1)*(事故データ!$T$4:$T$364="人身"))</f>
        <v>1</v>
      </c>
      <c r="G181" s="306"/>
      <c r="H181" s="355" t="str">
        <f t="shared" si="30"/>
        <v>道路からバック進入</v>
      </c>
      <c r="I181" s="356">
        <f t="shared" si="32"/>
        <v>2</v>
      </c>
      <c r="J181" s="357">
        <f>SUMPRODUCT((事故データ!$AK$4:$AK$364=$I$165)*(事故データ!$AO$4:$AO$364=J$219)*(事故データ!$AQ$4:$AQ$364=$H181)*(事故データ!$V$4:$V$364=1))</f>
        <v>0</v>
      </c>
      <c r="K181" s="358">
        <f>SUMPRODUCT((事故データ!$AK$4:$AK$364=$I$165)*(事故データ!$AO$4:$AO$364=K$219)*(事故データ!$AQ$4:$AQ$364=$H181)*(事故データ!$V$4:$V$364=1))</f>
        <v>0</v>
      </c>
      <c r="L181" s="358">
        <f>SUMPRODUCT((事故データ!$AK$4:$AK$364=$I$165)*(事故データ!$AO$4:$AO$364=L$219)*(事故データ!$AQ$4:$AQ$364=$H181)*(事故データ!$V$4:$V$364=1))</f>
        <v>0</v>
      </c>
      <c r="M181" s="358">
        <f>SUMPRODUCT((事故データ!$AK$4:$AK$364=$I$165)*(事故データ!$AO$4:$AO$364=M$219)*(事故データ!$AQ$4:$AQ$364=$H181)*(事故データ!$V$4:$V$364=1))</f>
        <v>0</v>
      </c>
      <c r="N181" s="358">
        <f>SUMPRODUCT((事故データ!$AK$4:$AK$364=$I$165)*(事故データ!$AO$4:$AO$364=N$219)*(事故データ!$AQ$4:$AQ$364=$H181)*(事故データ!$V$4:$V$364=1))</f>
        <v>0</v>
      </c>
      <c r="O181" s="358">
        <f>SUMPRODUCT((事故データ!$AK$4:$AK$364=$I$165)*(事故データ!$AO$4:$AO$364=O$219)*(事故データ!$AQ$4:$AQ$364=$H181)*(事故データ!$V$4:$V$364=1))</f>
        <v>0</v>
      </c>
      <c r="P181" s="358">
        <f>SUMPRODUCT((事故データ!$AK$4:$AK$364=$I$165)*(事故データ!$AO$4:$AO$364=P$219)*(事故データ!$AQ$4:$AQ$364=$H181)*(事故データ!$V$4:$V$364=1))</f>
        <v>0</v>
      </c>
      <c r="Q181" s="358">
        <f>SUMPRODUCT((事故データ!$AK$4:$AK$364=$I$165)*(事故データ!$AO$4:$AO$364=Q$219)*(事故データ!$AQ$4:$AQ$364=$H181)*(事故データ!$V$4:$V$364=1))</f>
        <v>0</v>
      </c>
      <c r="R181" s="358">
        <f>SUMPRODUCT((事故データ!$AK$4:$AK$364=$I$165)*(事故データ!$AO$4:$AO$364=R$219)*(事故データ!$AQ$4:$AQ$364=$H181)*(事故データ!$V$4:$V$364=1))</f>
        <v>0</v>
      </c>
      <c r="S181" s="358">
        <f>SUMPRODUCT((事故データ!$AK$4:$AK$364=$I$165)*(事故データ!$AO$4:$AO$364=S$219)*(事故データ!$AQ$4:$AQ$364=$H181)*(事故データ!$V$4:$V$364=1))</f>
        <v>0</v>
      </c>
      <c r="T181" s="358">
        <f>SUMPRODUCT((事故データ!$AK$4:$AK$364=$I$165)*(事故データ!$AO$4:$AO$364=T$219)*(事故データ!$AQ$4:$AQ$364=$H181)*(事故データ!$V$4:$V$364=1))</f>
        <v>0</v>
      </c>
      <c r="U181" s="358">
        <f>SUMPRODUCT((事故データ!$AK$4:$AK$364=$I$165)*(事故データ!$AO$4:$AO$364=U$219)*(事故データ!$AQ$4:$AQ$364=$H181)*(事故データ!$V$4:$V$364=1))</f>
        <v>0</v>
      </c>
      <c r="V181" s="358">
        <f>SUMPRODUCT((事故データ!$AK$4:$AK$364=$I$165)*(事故データ!$AO$4:$AO$364=V$219)*(事故データ!$AQ$4:$AQ$364=$H181)*(事故データ!$V$4:$V$364=1))</f>
        <v>0</v>
      </c>
      <c r="W181" s="358">
        <f>SUMPRODUCT((事故データ!$AK$4:$AK$364=$I$165)*(事故データ!$AO$4:$AO$364=W$219)*(事故データ!$AQ$4:$AQ$364=$H181)*(事故データ!$V$4:$V$364=1))</f>
        <v>0</v>
      </c>
      <c r="X181" s="358">
        <f>SUMPRODUCT((事故データ!$AK$4:$AK$364=$I$165)*(事故データ!$AO$4:$AO$364=X$219)*(事故データ!$AQ$4:$AQ$364=$H181)*(事故データ!$V$4:$V$364=1))</f>
        <v>2</v>
      </c>
      <c r="Y181" s="358">
        <f>SUMPRODUCT((事故データ!$AK$4:$AK$364=$I$165)*(事故データ!$AO$4:$AO$364=Y$219)*(事故データ!$AQ$4:$AQ$364=$H181)*(事故データ!$V$4:$V$364=1))</f>
        <v>0</v>
      </c>
      <c r="Z181" s="358">
        <f>SUMPRODUCT((事故データ!$AK$4:$AK$364=$I$165)*(事故データ!$AO$4:$AO$364=Z$219)*(事故データ!$AQ$4:$AQ$364=$H181)*(事故データ!$V$4:$V$364=1))</f>
        <v>0</v>
      </c>
      <c r="AA181" s="358">
        <f>SUMPRODUCT((事故データ!$AK$4:$AK$364=$I$165)*(事故データ!$AO$4:$AO$364=AA$219)*(事故データ!$AQ$4:$AQ$364=$H181)*(事故データ!$V$4:$V$364=1))</f>
        <v>0</v>
      </c>
      <c r="AB181" s="358">
        <f>SUMPRODUCT((事故データ!$AK$4:$AK$364=$I$165)*(事故データ!$AO$4:$AO$364=AB$219)*(事故データ!$AQ$4:$AQ$364=$H181)*(事故データ!$V$4:$V$364=1))</f>
        <v>0</v>
      </c>
      <c r="AC181" s="358">
        <f>SUMPRODUCT((事故データ!$AK$4:$AK$364=$I$165)*(事故データ!$AO$4:$AO$364=AC$219)*(事故データ!$AQ$4:$AQ$364=$H181)*(事故データ!$V$4:$V$364=1))</f>
        <v>0</v>
      </c>
      <c r="AD181" s="358">
        <f>SUMPRODUCT((事故データ!$AK$4:$AK$364=$I$165)*(事故データ!$AO$4:$AO$364=AD$219)*(事故データ!$AQ$4:$AQ$364=$H181)*(事故データ!$V$4:$V$364=1))</f>
        <v>0</v>
      </c>
      <c r="AE181" s="358">
        <f>SUMPRODUCT((事故データ!$AK$4:$AK$364=$I$165)*(事故データ!$AO$4:$AO$364=AE$219)*(事故データ!$AQ$4:$AQ$364=$H181)*(事故データ!$V$4:$V$364=1))</f>
        <v>0</v>
      </c>
      <c r="AF181" s="358">
        <f>SUMPRODUCT((事故データ!$AK$4:$AK$364=$I$165)*(事故データ!$AO$4:$AO$364=AF$219)*(事故データ!$AQ$4:$AQ$364=$H181)*(事故データ!$V$4:$V$364=1))</f>
        <v>0</v>
      </c>
      <c r="AG181" s="358">
        <f>SUMPRODUCT((事故データ!$AK$4:$AK$364=$I$165)*(事故データ!$AO$4:$AO$364=AG$219)*(事故データ!$AQ$4:$AQ$364=$H181)*(事故データ!$V$4:$V$364=1))</f>
        <v>0</v>
      </c>
      <c r="AH181" s="442">
        <f>SUMPRODUCT((事故データ!$AK$4:$AK$364=$I$165)*(事故データ!$AO$4:$AO$364=AH$219)*(事故データ!$AQ$4:$AQ$364=$H181)*(事故データ!$V$4:$V$364=1))</f>
        <v>0</v>
      </c>
    </row>
    <row r="182" spans="3:34">
      <c r="C182" s="352" t="str">
        <f t="shared" si="31"/>
        <v>車線変更(右)</v>
      </c>
      <c r="D182" s="422">
        <f>SUMPRODUCT((事故データ!$O$4:$O$364&gt;=1)*(事故データ!$AQ$4:$AQ$364=$C182))</f>
        <v>1</v>
      </c>
      <c r="E182" s="422">
        <f>SUMPRODUCT((事故データ!$AQ$4:$AQ$364=$C182)*(事故データ!$V$4:$V$364=1))</f>
        <v>1</v>
      </c>
      <c r="F182" s="496">
        <f>SUMPRODUCT((事故データ!$AQ$4:$AQ$364=$C182)*(事故データ!$V$4:$V$364=1)*(事故データ!$T$4:$T$364="人身"))</f>
        <v>0</v>
      </c>
      <c r="G182" s="306"/>
      <c r="H182" s="355" t="str">
        <f t="shared" si="30"/>
        <v>車線変更(右)</v>
      </c>
      <c r="I182" s="356">
        <f t="shared" si="32"/>
        <v>0</v>
      </c>
      <c r="J182" s="357">
        <f>SUMPRODUCT((事故データ!$AK$4:$AK$364=$I$165)*(事故データ!$AO$4:$AO$364=J$219)*(事故データ!$AQ$4:$AQ$364=$H182)*(事故データ!$V$4:$V$364=1))</f>
        <v>0</v>
      </c>
      <c r="K182" s="358">
        <f>SUMPRODUCT((事故データ!$AK$4:$AK$364=$I$165)*(事故データ!$AO$4:$AO$364=K$219)*(事故データ!$AQ$4:$AQ$364=$H182)*(事故データ!$V$4:$V$364=1))</f>
        <v>0</v>
      </c>
      <c r="L182" s="358">
        <f>SUMPRODUCT((事故データ!$AK$4:$AK$364=$I$165)*(事故データ!$AO$4:$AO$364=L$219)*(事故データ!$AQ$4:$AQ$364=$H182)*(事故データ!$V$4:$V$364=1))</f>
        <v>0</v>
      </c>
      <c r="M182" s="358">
        <f>SUMPRODUCT((事故データ!$AK$4:$AK$364=$I$165)*(事故データ!$AO$4:$AO$364=M$219)*(事故データ!$AQ$4:$AQ$364=$H182)*(事故データ!$V$4:$V$364=1))</f>
        <v>0</v>
      </c>
      <c r="N182" s="358">
        <f>SUMPRODUCT((事故データ!$AK$4:$AK$364=$I$165)*(事故データ!$AO$4:$AO$364=N$219)*(事故データ!$AQ$4:$AQ$364=$H182)*(事故データ!$V$4:$V$364=1))</f>
        <v>0</v>
      </c>
      <c r="O182" s="358">
        <f>SUMPRODUCT((事故データ!$AK$4:$AK$364=$I$165)*(事故データ!$AO$4:$AO$364=O$219)*(事故データ!$AQ$4:$AQ$364=$H182)*(事故データ!$V$4:$V$364=1))</f>
        <v>0</v>
      </c>
      <c r="P182" s="358">
        <f>SUMPRODUCT((事故データ!$AK$4:$AK$364=$I$165)*(事故データ!$AO$4:$AO$364=P$219)*(事故データ!$AQ$4:$AQ$364=$H182)*(事故データ!$V$4:$V$364=1))</f>
        <v>0</v>
      </c>
      <c r="Q182" s="358">
        <f>SUMPRODUCT((事故データ!$AK$4:$AK$364=$I$165)*(事故データ!$AO$4:$AO$364=Q$219)*(事故データ!$AQ$4:$AQ$364=$H182)*(事故データ!$V$4:$V$364=1))</f>
        <v>0</v>
      </c>
      <c r="R182" s="358">
        <f>SUMPRODUCT((事故データ!$AK$4:$AK$364=$I$165)*(事故データ!$AO$4:$AO$364=R$219)*(事故データ!$AQ$4:$AQ$364=$H182)*(事故データ!$V$4:$V$364=1))</f>
        <v>0</v>
      </c>
      <c r="S182" s="358">
        <f>SUMPRODUCT((事故データ!$AK$4:$AK$364=$I$165)*(事故データ!$AO$4:$AO$364=S$219)*(事故データ!$AQ$4:$AQ$364=$H182)*(事故データ!$V$4:$V$364=1))</f>
        <v>0</v>
      </c>
      <c r="T182" s="358">
        <f>SUMPRODUCT((事故データ!$AK$4:$AK$364=$I$165)*(事故データ!$AO$4:$AO$364=T$219)*(事故データ!$AQ$4:$AQ$364=$H182)*(事故データ!$V$4:$V$364=1))</f>
        <v>0</v>
      </c>
      <c r="U182" s="358">
        <f>SUMPRODUCT((事故データ!$AK$4:$AK$364=$I$165)*(事故データ!$AO$4:$AO$364=U$219)*(事故データ!$AQ$4:$AQ$364=$H182)*(事故データ!$V$4:$V$364=1))</f>
        <v>0</v>
      </c>
      <c r="V182" s="358">
        <f>SUMPRODUCT((事故データ!$AK$4:$AK$364=$I$165)*(事故データ!$AO$4:$AO$364=V$219)*(事故データ!$AQ$4:$AQ$364=$H182)*(事故データ!$V$4:$V$364=1))</f>
        <v>0</v>
      </c>
      <c r="W182" s="358">
        <f>SUMPRODUCT((事故データ!$AK$4:$AK$364=$I$165)*(事故データ!$AO$4:$AO$364=W$219)*(事故データ!$AQ$4:$AQ$364=$H182)*(事故データ!$V$4:$V$364=1))</f>
        <v>0</v>
      </c>
      <c r="X182" s="358">
        <f>SUMPRODUCT((事故データ!$AK$4:$AK$364=$I$165)*(事故データ!$AO$4:$AO$364=X$219)*(事故データ!$AQ$4:$AQ$364=$H182)*(事故データ!$V$4:$V$364=1))</f>
        <v>0</v>
      </c>
      <c r="Y182" s="358">
        <f>SUMPRODUCT((事故データ!$AK$4:$AK$364=$I$165)*(事故データ!$AO$4:$AO$364=Y$219)*(事故データ!$AQ$4:$AQ$364=$H182)*(事故データ!$V$4:$V$364=1))</f>
        <v>0</v>
      </c>
      <c r="Z182" s="358">
        <f>SUMPRODUCT((事故データ!$AK$4:$AK$364=$I$165)*(事故データ!$AO$4:$AO$364=Z$219)*(事故データ!$AQ$4:$AQ$364=$H182)*(事故データ!$V$4:$V$364=1))</f>
        <v>0</v>
      </c>
      <c r="AA182" s="358">
        <f>SUMPRODUCT((事故データ!$AK$4:$AK$364=$I$165)*(事故データ!$AO$4:$AO$364=AA$219)*(事故データ!$AQ$4:$AQ$364=$H182)*(事故データ!$V$4:$V$364=1))</f>
        <v>0</v>
      </c>
      <c r="AB182" s="358">
        <f>SUMPRODUCT((事故データ!$AK$4:$AK$364=$I$165)*(事故データ!$AO$4:$AO$364=AB$219)*(事故データ!$AQ$4:$AQ$364=$H182)*(事故データ!$V$4:$V$364=1))</f>
        <v>0</v>
      </c>
      <c r="AC182" s="358">
        <f>SUMPRODUCT((事故データ!$AK$4:$AK$364=$I$165)*(事故データ!$AO$4:$AO$364=AC$219)*(事故データ!$AQ$4:$AQ$364=$H182)*(事故データ!$V$4:$V$364=1))</f>
        <v>0</v>
      </c>
      <c r="AD182" s="358">
        <f>SUMPRODUCT((事故データ!$AK$4:$AK$364=$I$165)*(事故データ!$AO$4:$AO$364=AD$219)*(事故データ!$AQ$4:$AQ$364=$H182)*(事故データ!$V$4:$V$364=1))</f>
        <v>0</v>
      </c>
      <c r="AE182" s="358">
        <f>SUMPRODUCT((事故データ!$AK$4:$AK$364=$I$165)*(事故データ!$AO$4:$AO$364=AE$219)*(事故データ!$AQ$4:$AQ$364=$H182)*(事故データ!$V$4:$V$364=1))</f>
        <v>0</v>
      </c>
      <c r="AF182" s="358">
        <f>SUMPRODUCT((事故データ!$AK$4:$AK$364=$I$165)*(事故データ!$AO$4:$AO$364=AF$219)*(事故データ!$AQ$4:$AQ$364=$H182)*(事故データ!$V$4:$V$364=1))</f>
        <v>0</v>
      </c>
      <c r="AG182" s="358">
        <f>SUMPRODUCT((事故データ!$AK$4:$AK$364=$I$165)*(事故データ!$AO$4:$AO$364=AG$219)*(事故データ!$AQ$4:$AQ$364=$H182)*(事故データ!$V$4:$V$364=1))</f>
        <v>0</v>
      </c>
      <c r="AH182" s="442">
        <f>SUMPRODUCT((事故データ!$AK$4:$AK$364=$I$165)*(事故データ!$AO$4:$AO$364=AH$219)*(事故データ!$AQ$4:$AQ$364=$H182)*(事故データ!$V$4:$V$364=1))</f>
        <v>0</v>
      </c>
    </row>
    <row r="183" spans="3:34">
      <c r="C183" s="352" t="str">
        <f t="shared" si="31"/>
        <v>車線変更(左)</v>
      </c>
      <c r="D183" s="422">
        <f>SUMPRODUCT((事故データ!$O$4:$O$364&gt;=1)*(事故データ!$AQ$4:$AQ$364=$C183))</f>
        <v>0</v>
      </c>
      <c r="E183" s="422">
        <f>SUMPRODUCT((事故データ!$AQ$4:$AQ$364=$C183)*(事故データ!$V$4:$V$364=1))</f>
        <v>0</v>
      </c>
      <c r="F183" s="496">
        <f>SUMPRODUCT((事故データ!$AQ$4:$AQ$364=$C183)*(事故データ!$V$4:$V$364=1)*(事故データ!$T$4:$T$364="人身"))</f>
        <v>0</v>
      </c>
      <c r="G183" s="306"/>
      <c r="H183" s="355" t="str">
        <f t="shared" si="30"/>
        <v>車線変更(左)</v>
      </c>
      <c r="I183" s="356">
        <f t="shared" si="32"/>
        <v>0</v>
      </c>
      <c r="J183" s="357">
        <f>SUMPRODUCT((事故データ!$AK$4:$AK$364=$I$165)*(事故データ!$AO$4:$AO$364=J$219)*(事故データ!$AQ$4:$AQ$364=$H183)*(事故データ!$V$4:$V$364=1))</f>
        <v>0</v>
      </c>
      <c r="K183" s="358">
        <f>SUMPRODUCT((事故データ!$AK$4:$AK$364=$I$165)*(事故データ!$AO$4:$AO$364=K$219)*(事故データ!$AQ$4:$AQ$364=$H183)*(事故データ!$V$4:$V$364=1))</f>
        <v>0</v>
      </c>
      <c r="L183" s="358">
        <f>SUMPRODUCT((事故データ!$AK$4:$AK$364=$I$165)*(事故データ!$AO$4:$AO$364=L$219)*(事故データ!$AQ$4:$AQ$364=$H183)*(事故データ!$V$4:$V$364=1))</f>
        <v>0</v>
      </c>
      <c r="M183" s="358">
        <f>SUMPRODUCT((事故データ!$AK$4:$AK$364=$I$165)*(事故データ!$AO$4:$AO$364=M$219)*(事故データ!$AQ$4:$AQ$364=$H183)*(事故データ!$V$4:$V$364=1))</f>
        <v>0</v>
      </c>
      <c r="N183" s="358">
        <f>SUMPRODUCT((事故データ!$AK$4:$AK$364=$I$165)*(事故データ!$AO$4:$AO$364=N$219)*(事故データ!$AQ$4:$AQ$364=$H183)*(事故データ!$V$4:$V$364=1))</f>
        <v>0</v>
      </c>
      <c r="O183" s="358">
        <f>SUMPRODUCT((事故データ!$AK$4:$AK$364=$I$165)*(事故データ!$AO$4:$AO$364=O$219)*(事故データ!$AQ$4:$AQ$364=$H183)*(事故データ!$V$4:$V$364=1))</f>
        <v>0</v>
      </c>
      <c r="P183" s="358">
        <f>SUMPRODUCT((事故データ!$AK$4:$AK$364=$I$165)*(事故データ!$AO$4:$AO$364=P$219)*(事故データ!$AQ$4:$AQ$364=$H183)*(事故データ!$V$4:$V$364=1))</f>
        <v>0</v>
      </c>
      <c r="Q183" s="358">
        <f>SUMPRODUCT((事故データ!$AK$4:$AK$364=$I$165)*(事故データ!$AO$4:$AO$364=Q$219)*(事故データ!$AQ$4:$AQ$364=$H183)*(事故データ!$V$4:$V$364=1))</f>
        <v>0</v>
      </c>
      <c r="R183" s="358">
        <f>SUMPRODUCT((事故データ!$AK$4:$AK$364=$I$165)*(事故データ!$AO$4:$AO$364=R$219)*(事故データ!$AQ$4:$AQ$364=$H183)*(事故データ!$V$4:$V$364=1))</f>
        <v>0</v>
      </c>
      <c r="S183" s="358">
        <f>SUMPRODUCT((事故データ!$AK$4:$AK$364=$I$165)*(事故データ!$AO$4:$AO$364=S$219)*(事故データ!$AQ$4:$AQ$364=$H183)*(事故データ!$V$4:$V$364=1))</f>
        <v>0</v>
      </c>
      <c r="T183" s="358">
        <f>SUMPRODUCT((事故データ!$AK$4:$AK$364=$I$165)*(事故データ!$AO$4:$AO$364=T$219)*(事故データ!$AQ$4:$AQ$364=$H183)*(事故データ!$V$4:$V$364=1))</f>
        <v>0</v>
      </c>
      <c r="U183" s="358">
        <f>SUMPRODUCT((事故データ!$AK$4:$AK$364=$I$165)*(事故データ!$AO$4:$AO$364=U$219)*(事故データ!$AQ$4:$AQ$364=$H183)*(事故データ!$V$4:$V$364=1))</f>
        <v>0</v>
      </c>
      <c r="V183" s="358">
        <f>SUMPRODUCT((事故データ!$AK$4:$AK$364=$I$165)*(事故データ!$AO$4:$AO$364=V$219)*(事故データ!$AQ$4:$AQ$364=$H183)*(事故データ!$V$4:$V$364=1))</f>
        <v>0</v>
      </c>
      <c r="W183" s="358">
        <f>SUMPRODUCT((事故データ!$AK$4:$AK$364=$I$165)*(事故データ!$AO$4:$AO$364=W$219)*(事故データ!$AQ$4:$AQ$364=$H183)*(事故データ!$V$4:$V$364=1))</f>
        <v>0</v>
      </c>
      <c r="X183" s="358">
        <f>SUMPRODUCT((事故データ!$AK$4:$AK$364=$I$165)*(事故データ!$AO$4:$AO$364=X$219)*(事故データ!$AQ$4:$AQ$364=$H183)*(事故データ!$V$4:$V$364=1))</f>
        <v>0</v>
      </c>
      <c r="Y183" s="358">
        <f>SUMPRODUCT((事故データ!$AK$4:$AK$364=$I$165)*(事故データ!$AO$4:$AO$364=Y$219)*(事故データ!$AQ$4:$AQ$364=$H183)*(事故データ!$V$4:$V$364=1))</f>
        <v>0</v>
      </c>
      <c r="Z183" s="358">
        <f>SUMPRODUCT((事故データ!$AK$4:$AK$364=$I$165)*(事故データ!$AO$4:$AO$364=Z$219)*(事故データ!$AQ$4:$AQ$364=$H183)*(事故データ!$V$4:$V$364=1))</f>
        <v>0</v>
      </c>
      <c r="AA183" s="358">
        <f>SUMPRODUCT((事故データ!$AK$4:$AK$364=$I$165)*(事故データ!$AO$4:$AO$364=AA$219)*(事故データ!$AQ$4:$AQ$364=$H183)*(事故データ!$V$4:$V$364=1))</f>
        <v>0</v>
      </c>
      <c r="AB183" s="358">
        <f>SUMPRODUCT((事故データ!$AK$4:$AK$364=$I$165)*(事故データ!$AO$4:$AO$364=AB$219)*(事故データ!$AQ$4:$AQ$364=$H183)*(事故データ!$V$4:$V$364=1))</f>
        <v>0</v>
      </c>
      <c r="AC183" s="358">
        <f>SUMPRODUCT((事故データ!$AK$4:$AK$364=$I$165)*(事故データ!$AO$4:$AO$364=AC$219)*(事故データ!$AQ$4:$AQ$364=$H183)*(事故データ!$V$4:$V$364=1))</f>
        <v>0</v>
      </c>
      <c r="AD183" s="358">
        <f>SUMPRODUCT((事故データ!$AK$4:$AK$364=$I$165)*(事故データ!$AO$4:$AO$364=AD$219)*(事故データ!$AQ$4:$AQ$364=$H183)*(事故データ!$V$4:$V$364=1))</f>
        <v>0</v>
      </c>
      <c r="AE183" s="358">
        <f>SUMPRODUCT((事故データ!$AK$4:$AK$364=$I$165)*(事故データ!$AO$4:$AO$364=AE$219)*(事故データ!$AQ$4:$AQ$364=$H183)*(事故データ!$V$4:$V$364=1))</f>
        <v>0</v>
      </c>
      <c r="AF183" s="358">
        <f>SUMPRODUCT((事故データ!$AK$4:$AK$364=$I$165)*(事故データ!$AO$4:$AO$364=AF$219)*(事故データ!$AQ$4:$AQ$364=$H183)*(事故データ!$V$4:$V$364=1))</f>
        <v>0</v>
      </c>
      <c r="AG183" s="358">
        <f>SUMPRODUCT((事故データ!$AK$4:$AK$364=$I$165)*(事故データ!$AO$4:$AO$364=AG$219)*(事故データ!$AQ$4:$AQ$364=$H183)*(事故データ!$V$4:$V$364=1))</f>
        <v>0</v>
      </c>
      <c r="AH183" s="442">
        <f>SUMPRODUCT((事故データ!$AK$4:$AK$364=$I$165)*(事故データ!$AO$4:$AO$364=AH$219)*(事故データ!$AQ$4:$AQ$364=$H183)*(事故データ!$V$4:$V$364=1))</f>
        <v>0</v>
      </c>
    </row>
    <row r="184" spans="3:34">
      <c r="C184" s="352" t="str">
        <f t="shared" si="31"/>
        <v>本線進入</v>
      </c>
      <c r="D184" s="422">
        <f>SUMPRODUCT((事故データ!$O$4:$O$364&gt;=1)*(事故データ!$AQ$4:$AQ$364=$C184))</f>
        <v>0</v>
      </c>
      <c r="E184" s="422">
        <f>SUMPRODUCT((事故データ!$AQ$4:$AQ$364=$C184)*(事故データ!$V$4:$V$364=1))</f>
        <v>0</v>
      </c>
      <c r="F184" s="496">
        <f>SUMPRODUCT((事故データ!$AQ$4:$AQ$364=$C184)*(事故データ!$V$4:$V$364=1)*(事故データ!$T$4:$T$364="人身"))</f>
        <v>0</v>
      </c>
      <c r="G184" s="306"/>
      <c r="H184" s="355" t="str">
        <f t="shared" si="30"/>
        <v>本線進入</v>
      </c>
      <c r="I184" s="356">
        <f t="shared" si="32"/>
        <v>0</v>
      </c>
      <c r="J184" s="357">
        <f>SUMPRODUCT((事故データ!$AK$4:$AK$364=$I$165)*(事故データ!$AO$4:$AO$364=J$219)*(事故データ!$AQ$4:$AQ$364=$H184)*(事故データ!$V$4:$V$364=1))</f>
        <v>0</v>
      </c>
      <c r="K184" s="358">
        <f>SUMPRODUCT((事故データ!$AK$4:$AK$364=$I$165)*(事故データ!$AO$4:$AO$364=K$219)*(事故データ!$AQ$4:$AQ$364=$H184)*(事故データ!$V$4:$V$364=1))</f>
        <v>0</v>
      </c>
      <c r="L184" s="358">
        <f>SUMPRODUCT((事故データ!$AK$4:$AK$364=$I$165)*(事故データ!$AO$4:$AO$364=L$219)*(事故データ!$AQ$4:$AQ$364=$H184)*(事故データ!$V$4:$V$364=1))</f>
        <v>0</v>
      </c>
      <c r="M184" s="358">
        <f>SUMPRODUCT((事故データ!$AK$4:$AK$364=$I$165)*(事故データ!$AO$4:$AO$364=M$219)*(事故データ!$AQ$4:$AQ$364=$H184)*(事故データ!$V$4:$V$364=1))</f>
        <v>0</v>
      </c>
      <c r="N184" s="358">
        <f>SUMPRODUCT((事故データ!$AK$4:$AK$364=$I$165)*(事故データ!$AO$4:$AO$364=N$219)*(事故データ!$AQ$4:$AQ$364=$H184)*(事故データ!$V$4:$V$364=1))</f>
        <v>0</v>
      </c>
      <c r="O184" s="358">
        <f>SUMPRODUCT((事故データ!$AK$4:$AK$364=$I$165)*(事故データ!$AO$4:$AO$364=O$219)*(事故データ!$AQ$4:$AQ$364=$H184)*(事故データ!$V$4:$V$364=1))</f>
        <v>0</v>
      </c>
      <c r="P184" s="358">
        <f>SUMPRODUCT((事故データ!$AK$4:$AK$364=$I$165)*(事故データ!$AO$4:$AO$364=P$219)*(事故データ!$AQ$4:$AQ$364=$H184)*(事故データ!$V$4:$V$364=1))</f>
        <v>0</v>
      </c>
      <c r="Q184" s="358">
        <f>SUMPRODUCT((事故データ!$AK$4:$AK$364=$I$165)*(事故データ!$AO$4:$AO$364=Q$219)*(事故データ!$AQ$4:$AQ$364=$H184)*(事故データ!$V$4:$V$364=1))</f>
        <v>0</v>
      </c>
      <c r="R184" s="358">
        <f>SUMPRODUCT((事故データ!$AK$4:$AK$364=$I$165)*(事故データ!$AO$4:$AO$364=R$219)*(事故データ!$AQ$4:$AQ$364=$H184)*(事故データ!$V$4:$V$364=1))</f>
        <v>0</v>
      </c>
      <c r="S184" s="358">
        <f>SUMPRODUCT((事故データ!$AK$4:$AK$364=$I$165)*(事故データ!$AO$4:$AO$364=S$219)*(事故データ!$AQ$4:$AQ$364=$H184)*(事故データ!$V$4:$V$364=1))</f>
        <v>0</v>
      </c>
      <c r="T184" s="358">
        <f>SUMPRODUCT((事故データ!$AK$4:$AK$364=$I$165)*(事故データ!$AO$4:$AO$364=T$219)*(事故データ!$AQ$4:$AQ$364=$H184)*(事故データ!$V$4:$V$364=1))</f>
        <v>0</v>
      </c>
      <c r="U184" s="358">
        <f>SUMPRODUCT((事故データ!$AK$4:$AK$364=$I$165)*(事故データ!$AO$4:$AO$364=U$219)*(事故データ!$AQ$4:$AQ$364=$H184)*(事故データ!$V$4:$V$364=1))</f>
        <v>0</v>
      </c>
      <c r="V184" s="358">
        <f>SUMPRODUCT((事故データ!$AK$4:$AK$364=$I$165)*(事故データ!$AO$4:$AO$364=V$219)*(事故データ!$AQ$4:$AQ$364=$H184)*(事故データ!$V$4:$V$364=1))</f>
        <v>0</v>
      </c>
      <c r="W184" s="358">
        <f>SUMPRODUCT((事故データ!$AK$4:$AK$364=$I$165)*(事故データ!$AO$4:$AO$364=W$219)*(事故データ!$AQ$4:$AQ$364=$H184)*(事故データ!$V$4:$V$364=1))</f>
        <v>0</v>
      </c>
      <c r="X184" s="358">
        <f>SUMPRODUCT((事故データ!$AK$4:$AK$364=$I$165)*(事故データ!$AO$4:$AO$364=X$219)*(事故データ!$AQ$4:$AQ$364=$H184)*(事故データ!$V$4:$V$364=1))</f>
        <v>0</v>
      </c>
      <c r="Y184" s="358">
        <f>SUMPRODUCT((事故データ!$AK$4:$AK$364=$I$165)*(事故データ!$AO$4:$AO$364=Y$219)*(事故データ!$AQ$4:$AQ$364=$H184)*(事故データ!$V$4:$V$364=1))</f>
        <v>0</v>
      </c>
      <c r="Z184" s="358">
        <f>SUMPRODUCT((事故データ!$AK$4:$AK$364=$I$165)*(事故データ!$AO$4:$AO$364=Z$219)*(事故データ!$AQ$4:$AQ$364=$H184)*(事故データ!$V$4:$V$364=1))</f>
        <v>0</v>
      </c>
      <c r="AA184" s="358">
        <f>SUMPRODUCT((事故データ!$AK$4:$AK$364=$I$165)*(事故データ!$AO$4:$AO$364=AA$219)*(事故データ!$AQ$4:$AQ$364=$H184)*(事故データ!$V$4:$V$364=1))</f>
        <v>0</v>
      </c>
      <c r="AB184" s="358">
        <f>SUMPRODUCT((事故データ!$AK$4:$AK$364=$I$165)*(事故データ!$AO$4:$AO$364=AB$219)*(事故データ!$AQ$4:$AQ$364=$H184)*(事故データ!$V$4:$V$364=1))</f>
        <v>0</v>
      </c>
      <c r="AC184" s="358">
        <f>SUMPRODUCT((事故データ!$AK$4:$AK$364=$I$165)*(事故データ!$AO$4:$AO$364=AC$219)*(事故データ!$AQ$4:$AQ$364=$H184)*(事故データ!$V$4:$V$364=1))</f>
        <v>0</v>
      </c>
      <c r="AD184" s="358">
        <f>SUMPRODUCT((事故データ!$AK$4:$AK$364=$I$165)*(事故データ!$AO$4:$AO$364=AD$219)*(事故データ!$AQ$4:$AQ$364=$H184)*(事故データ!$V$4:$V$364=1))</f>
        <v>0</v>
      </c>
      <c r="AE184" s="358">
        <f>SUMPRODUCT((事故データ!$AK$4:$AK$364=$I$165)*(事故データ!$AO$4:$AO$364=AE$219)*(事故データ!$AQ$4:$AQ$364=$H184)*(事故データ!$V$4:$V$364=1))</f>
        <v>0</v>
      </c>
      <c r="AF184" s="358">
        <f>SUMPRODUCT((事故データ!$AK$4:$AK$364=$I$165)*(事故データ!$AO$4:$AO$364=AF$219)*(事故データ!$AQ$4:$AQ$364=$H184)*(事故データ!$V$4:$V$364=1))</f>
        <v>0</v>
      </c>
      <c r="AG184" s="358">
        <f>SUMPRODUCT((事故データ!$AK$4:$AK$364=$I$165)*(事故データ!$AO$4:$AO$364=AG$219)*(事故データ!$AQ$4:$AQ$364=$H184)*(事故データ!$V$4:$V$364=1))</f>
        <v>0</v>
      </c>
      <c r="AH184" s="442">
        <f>SUMPRODUCT((事故データ!$AK$4:$AK$364=$I$165)*(事故データ!$AO$4:$AO$364=AH$219)*(事故データ!$AQ$4:$AQ$364=$H184)*(事故データ!$V$4:$V$364=1))</f>
        <v>0</v>
      </c>
    </row>
    <row r="185" spans="3:34">
      <c r="C185" s="352" t="str">
        <f t="shared" si="31"/>
        <v>出路・合流・分岐に進入</v>
      </c>
      <c r="D185" s="422">
        <f>SUMPRODUCT((事故データ!$O$4:$O$364&gt;=1)*(事故データ!$AQ$4:$AQ$364=$C185))</f>
        <v>0</v>
      </c>
      <c r="E185" s="422">
        <f>SUMPRODUCT((事故データ!$AQ$4:$AQ$364=$C185)*(事故データ!$V$4:$V$364=1))</f>
        <v>0</v>
      </c>
      <c r="F185" s="496">
        <f>SUMPRODUCT((事故データ!$AQ$4:$AQ$364=$C185)*(事故データ!$V$4:$V$364=1)*(事故データ!$T$4:$T$364="人身"))</f>
        <v>0</v>
      </c>
      <c r="G185" s="306"/>
      <c r="H185" s="355" t="str">
        <f t="shared" si="30"/>
        <v>出路・合流・分岐に進入</v>
      </c>
      <c r="I185" s="356">
        <f t="shared" si="32"/>
        <v>0</v>
      </c>
      <c r="J185" s="357">
        <f>SUMPRODUCT((事故データ!$AK$4:$AK$364=$I$165)*(事故データ!$AO$4:$AO$364=J$219)*(事故データ!$AQ$4:$AQ$364=$H185)*(事故データ!$V$4:$V$364=1))</f>
        <v>0</v>
      </c>
      <c r="K185" s="358">
        <f>SUMPRODUCT((事故データ!$AK$4:$AK$364=$I$165)*(事故データ!$AO$4:$AO$364=K$219)*(事故データ!$AQ$4:$AQ$364=$H185)*(事故データ!$V$4:$V$364=1))</f>
        <v>0</v>
      </c>
      <c r="L185" s="358">
        <f>SUMPRODUCT((事故データ!$AK$4:$AK$364=$I$165)*(事故データ!$AO$4:$AO$364=L$219)*(事故データ!$AQ$4:$AQ$364=$H185)*(事故データ!$V$4:$V$364=1))</f>
        <v>0</v>
      </c>
      <c r="M185" s="358">
        <f>SUMPRODUCT((事故データ!$AK$4:$AK$364=$I$165)*(事故データ!$AO$4:$AO$364=M$219)*(事故データ!$AQ$4:$AQ$364=$H185)*(事故データ!$V$4:$V$364=1))</f>
        <v>0</v>
      </c>
      <c r="N185" s="358">
        <f>SUMPRODUCT((事故データ!$AK$4:$AK$364=$I$165)*(事故データ!$AO$4:$AO$364=N$219)*(事故データ!$AQ$4:$AQ$364=$H185)*(事故データ!$V$4:$V$364=1))</f>
        <v>0</v>
      </c>
      <c r="O185" s="358">
        <f>SUMPRODUCT((事故データ!$AK$4:$AK$364=$I$165)*(事故データ!$AO$4:$AO$364=O$219)*(事故データ!$AQ$4:$AQ$364=$H185)*(事故データ!$V$4:$V$364=1))</f>
        <v>0</v>
      </c>
      <c r="P185" s="358">
        <f>SUMPRODUCT((事故データ!$AK$4:$AK$364=$I$165)*(事故データ!$AO$4:$AO$364=P$219)*(事故データ!$AQ$4:$AQ$364=$H185)*(事故データ!$V$4:$V$364=1))</f>
        <v>0</v>
      </c>
      <c r="Q185" s="358">
        <f>SUMPRODUCT((事故データ!$AK$4:$AK$364=$I$165)*(事故データ!$AO$4:$AO$364=Q$219)*(事故データ!$AQ$4:$AQ$364=$H185)*(事故データ!$V$4:$V$364=1))</f>
        <v>0</v>
      </c>
      <c r="R185" s="358">
        <f>SUMPRODUCT((事故データ!$AK$4:$AK$364=$I$165)*(事故データ!$AO$4:$AO$364=R$219)*(事故データ!$AQ$4:$AQ$364=$H185)*(事故データ!$V$4:$V$364=1))</f>
        <v>0</v>
      </c>
      <c r="S185" s="358">
        <f>SUMPRODUCT((事故データ!$AK$4:$AK$364=$I$165)*(事故データ!$AO$4:$AO$364=S$219)*(事故データ!$AQ$4:$AQ$364=$H185)*(事故データ!$V$4:$V$364=1))</f>
        <v>0</v>
      </c>
      <c r="T185" s="358">
        <f>SUMPRODUCT((事故データ!$AK$4:$AK$364=$I$165)*(事故データ!$AO$4:$AO$364=T$219)*(事故データ!$AQ$4:$AQ$364=$H185)*(事故データ!$V$4:$V$364=1))</f>
        <v>0</v>
      </c>
      <c r="U185" s="358">
        <f>SUMPRODUCT((事故データ!$AK$4:$AK$364=$I$165)*(事故データ!$AO$4:$AO$364=U$219)*(事故データ!$AQ$4:$AQ$364=$H185)*(事故データ!$V$4:$V$364=1))</f>
        <v>0</v>
      </c>
      <c r="V185" s="358">
        <f>SUMPRODUCT((事故データ!$AK$4:$AK$364=$I$165)*(事故データ!$AO$4:$AO$364=V$219)*(事故データ!$AQ$4:$AQ$364=$H185)*(事故データ!$V$4:$V$364=1))</f>
        <v>0</v>
      </c>
      <c r="W185" s="358">
        <f>SUMPRODUCT((事故データ!$AK$4:$AK$364=$I$165)*(事故データ!$AO$4:$AO$364=W$219)*(事故データ!$AQ$4:$AQ$364=$H185)*(事故データ!$V$4:$V$364=1))</f>
        <v>0</v>
      </c>
      <c r="X185" s="358">
        <f>SUMPRODUCT((事故データ!$AK$4:$AK$364=$I$165)*(事故データ!$AO$4:$AO$364=X$219)*(事故データ!$AQ$4:$AQ$364=$H185)*(事故データ!$V$4:$V$364=1))</f>
        <v>0</v>
      </c>
      <c r="Y185" s="358">
        <f>SUMPRODUCT((事故データ!$AK$4:$AK$364=$I$165)*(事故データ!$AO$4:$AO$364=Y$219)*(事故データ!$AQ$4:$AQ$364=$H185)*(事故データ!$V$4:$V$364=1))</f>
        <v>0</v>
      </c>
      <c r="Z185" s="358">
        <f>SUMPRODUCT((事故データ!$AK$4:$AK$364=$I$165)*(事故データ!$AO$4:$AO$364=Z$219)*(事故データ!$AQ$4:$AQ$364=$H185)*(事故データ!$V$4:$V$364=1))</f>
        <v>0</v>
      </c>
      <c r="AA185" s="358">
        <f>SUMPRODUCT((事故データ!$AK$4:$AK$364=$I$165)*(事故データ!$AO$4:$AO$364=AA$219)*(事故データ!$AQ$4:$AQ$364=$H185)*(事故データ!$V$4:$V$364=1))</f>
        <v>0</v>
      </c>
      <c r="AB185" s="358">
        <f>SUMPRODUCT((事故データ!$AK$4:$AK$364=$I$165)*(事故データ!$AO$4:$AO$364=AB$219)*(事故データ!$AQ$4:$AQ$364=$H185)*(事故データ!$V$4:$V$364=1))</f>
        <v>0</v>
      </c>
      <c r="AC185" s="358">
        <f>SUMPRODUCT((事故データ!$AK$4:$AK$364=$I$165)*(事故データ!$AO$4:$AO$364=AC$219)*(事故データ!$AQ$4:$AQ$364=$H185)*(事故データ!$V$4:$V$364=1))</f>
        <v>0</v>
      </c>
      <c r="AD185" s="358">
        <f>SUMPRODUCT((事故データ!$AK$4:$AK$364=$I$165)*(事故データ!$AO$4:$AO$364=AD$219)*(事故データ!$AQ$4:$AQ$364=$H185)*(事故データ!$V$4:$V$364=1))</f>
        <v>0</v>
      </c>
      <c r="AE185" s="358">
        <f>SUMPRODUCT((事故データ!$AK$4:$AK$364=$I$165)*(事故データ!$AO$4:$AO$364=AE$219)*(事故データ!$AQ$4:$AQ$364=$H185)*(事故データ!$V$4:$V$364=1))</f>
        <v>0</v>
      </c>
      <c r="AF185" s="358">
        <f>SUMPRODUCT((事故データ!$AK$4:$AK$364=$I$165)*(事故データ!$AO$4:$AO$364=AF$219)*(事故データ!$AQ$4:$AQ$364=$H185)*(事故データ!$V$4:$V$364=1))</f>
        <v>0</v>
      </c>
      <c r="AG185" s="358">
        <f>SUMPRODUCT((事故データ!$AK$4:$AK$364=$I$165)*(事故データ!$AO$4:$AO$364=AG$219)*(事故データ!$AQ$4:$AQ$364=$H185)*(事故データ!$V$4:$V$364=1))</f>
        <v>0</v>
      </c>
      <c r="AH185" s="442">
        <f>SUMPRODUCT((事故データ!$AK$4:$AK$364=$I$165)*(事故データ!$AO$4:$AO$364=AH$219)*(事故データ!$AQ$4:$AQ$364=$H185)*(事故データ!$V$4:$V$364=1))</f>
        <v>0</v>
      </c>
    </row>
    <row r="186" spans="3:34">
      <c r="C186" s="352" t="str">
        <f t="shared" si="31"/>
        <v>発進時</v>
      </c>
      <c r="D186" s="422">
        <f>SUMPRODUCT((事故データ!$O$4:$O$364&gt;=1)*(事故データ!$AQ$4:$AQ$364=$C186))</f>
        <v>2</v>
      </c>
      <c r="E186" s="422">
        <f>SUMPRODUCT((事故データ!$AQ$4:$AQ$364=$C186)*(事故データ!$V$4:$V$364=1))</f>
        <v>2</v>
      </c>
      <c r="F186" s="496">
        <f>SUMPRODUCT((事故データ!$AQ$4:$AQ$364=$C186)*(事故データ!$V$4:$V$364=1)*(事故データ!$T$4:$T$364="人身"))</f>
        <v>1</v>
      </c>
      <c r="G186" s="306"/>
      <c r="H186" s="355" t="str">
        <f t="shared" si="30"/>
        <v>発進時</v>
      </c>
      <c r="I186" s="356">
        <f t="shared" si="32"/>
        <v>0</v>
      </c>
      <c r="J186" s="357">
        <f>SUMPRODUCT((事故データ!$AK$4:$AK$364=$I$165)*(事故データ!$AO$4:$AO$364=J$219)*(事故データ!$AQ$4:$AQ$364=$H186)*(事故データ!$V$4:$V$364=1))</f>
        <v>0</v>
      </c>
      <c r="K186" s="358">
        <f>SUMPRODUCT((事故データ!$AK$4:$AK$364=$I$165)*(事故データ!$AO$4:$AO$364=K$219)*(事故データ!$AQ$4:$AQ$364=$H186)*(事故データ!$V$4:$V$364=1))</f>
        <v>0</v>
      </c>
      <c r="L186" s="358">
        <f>SUMPRODUCT((事故データ!$AK$4:$AK$364=$I$165)*(事故データ!$AO$4:$AO$364=L$219)*(事故データ!$AQ$4:$AQ$364=$H186)*(事故データ!$V$4:$V$364=1))</f>
        <v>0</v>
      </c>
      <c r="M186" s="358">
        <f>SUMPRODUCT((事故データ!$AK$4:$AK$364=$I$165)*(事故データ!$AO$4:$AO$364=M$219)*(事故データ!$AQ$4:$AQ$364=$H186)*(事故データ!$V$4:$V$364=1))</f>
        <v>0</v>
      </c>
      <c r="N186" s="358">
        <f>SUMPRODUCT((事故データ!$AK$4:$AK$364=$I$165)*(事故データ!$AO$4:$AO$364=N$219)*(事故データ!$AQ$4:$AQ$364=$H186)*(事故データ!$V$4:$V$364=1))</f>
        <v>0</v>
      </c>
      <c r="O186" s="358">
        <f>SUMPRODUCT((事故データ!$AK$4:$AK$364=$I$165)*(事故データ!$AO$4:$AO$364=O$219)*(事故データ!$AQ$4:$AQ$364=$H186)*(事故データ!$V$4:$V$364=1))</f>
        <v>0</v>
      </c>
      <c r="P186" s="358">
        <f>SUMPRODUCT((事故データ!$AK$4:$AK$364=$I$165)*(事故データ!$AO$4:$AO$364=P$219)*(事故データ!$AQ$4:$AQ$364=$H186)*(事故データ!$V$4:$V$364=1))</f>
        <v>0</v>
      </c>
      <c r="Q186" s="358">
        <f>SUMPRODUCT((事故データ!$AK$4:$AK$364=$I$165)*(事故データ!$AO$4:$AO$364=Q$219)*(事故データ!$AQ$4:$AQ$364=$H186)*(事故データ!$V$4:$V$364=1))</f>
        <v>0</v>
      </c>
      <c r="R186" s="358">
        <f>SUMPRODUCT((事故データ!$AK$4:$AK$364=$I$165)*(事故データ!$AO$4:$AO$364=R$219)*(事故データ!$AQ$4:$AQ$364=$H186)*(事故データ!$V$4:$V$364=1))</f>
        <v>0</v>
      </c>
      <c r="S186" s="358">
        <f>SUMPRODUCT((事故データ!$AK$4:$AK$364=$I$165)*(事故データ!$AO$4:$AO$364=S$219)*(事故データ!$AQ$4:$AQ$364=$H186)*(事故データ!$V$4:$V$364=1))</f>
        <v>0</v>
      </c>
      <c r="T186" s="358">
        <f>SUMPRODUCT((事故データ!$AK$4:$AK$364=$I$165)*(事故データ!$AO$4:$AO$364=T$219)*(事故データ!$AQ$4:$AQ$364=$H186)*(事故データ!$V$4:$V$364=1))</f>
        <v>0</v>
      </c>
      <c r="U186" s="358">
        <f>SUMPRODUCT((事故データ!$AK$4:$AK$364=$I$165)*(事故データ!$AO$4:$AO$364=U$219)*(事故データ!$AQ$4:$AQ$364=$H186)*(事故データ!$V$4:$V$364=1))</f>
        <v>0</v>
      </c>
      <c r="V186" s="358">
        <f>SUMPRODUCT((事故データ!$AK$4:$AK$364=$I$165)*(事故データ!$AO$4:$AO$364=V$219)*(事故データ!$AQ$4:$AQ$364=$H186)*(事故データ!$V$4:$V$364=1))</f>
        <v>0</v>
      </c>
      <c r="W186" s="358">
        <f>SUMPRODUCT((事故データ!$AK$4:$AK$364=$I$165)*(事故データ!$AO$4:$AO$364=W$219)*(事故データ!$AQ$4:$AQ$364=$H186)*(事故データ!$V$4:$V$364=1))</f>
        <v>0</v>
      </c>
      <c r="X186" s="358">
        <f>SUMPRODUCT((事故データ!$AK$4:$AK$364=$I$165)*(事故データ!$AO$4:$AO$364=X$219)*(事故データ!$AQ$4:$AQ$364=$H186)*(事故データ!$V$4:$V$364=1))</f>
        <v>0</v>
      </c>
      <c r="Y186" s="358">
        <f>SUMPRODUCT((事故データ!$AK$4:$AK$364=$I$165)*(事故データ!$AO$4:$AO$364=Y$219)*(事故データ!$AQ$4:$AQ$364=$H186)*(事故データ!$V$4:$V$364=1))</f>
        <v>0</v>
      </c>
      <c r="Z186" s="358">
        <f>SUMPRODUCT((事故データ!$AK$4:$AK$364=$I$165)*(事故データ!$AO$4:$AO$364=Z$219)*(事故データ!$AQ$4:$AQ$364=$H186)*(事故データ!$V$4:$V$364=1))</f>
        <v>0</v>
      </c>
      <c r="AA186" s="358">
        <f>SUMPRODUCT((事故データ!$AK$4:$AK$364=$I$165)*(事故データ!$AO$4:$AO$364=AA$219)*(事故データ!$AQ$4:$AQ$364=$H186)*(事故データ!$V$4:$V$364=1))</f>
        <v>0</v>
      </c>
      <c r="AB186" s="358">
        <f>SUMPRODUCT((事故データ!$AK$4:$AK$364=$I$165)*(事故データ!$AO$4:$AO$364=AB$219)*(事故データ!$AQ$4:$AQ$364=$H186)*(事故データ!$V$4:$V$364=1))</f>
        <v>0</v>
      </c>
      <c r="AC186" s="358">
        <f>SUMPRODUCT((事故データ!$AK$4:$AK$364=$I$165)*(事故データ!$AO$4:$AO$364=AC$219)*(事故データ!$AQ$4:$AQ$364=$H186)*(事故データ!$V$4:$V$364=1))</f>
        <v>0</v>
      </c>
      <c r="AD186" s="358">
        <f>SUMPRODUCT((事故データ!$AK$4:$AK$364=$I$165)*(事故データ!$AO$4:$AO$364=AD$219)*(事故データ!$AQ$4:$AQ$364=$H186)*(事故データ!$V$4:$V$364=1))</f>
        <v>0</v>
      </c>
      <c r="AE186" s="358">
        <f>SUMPRODUCT((事故データ!$AK$4:$AK$364=$I$165)*(事故データ!$AO$4:$AO$364=AE$219)*(事故データ!$AQ$4:$AQ$364=$H186)*(事故データ!$V$4:$V$364=1))</f>
        <v>0</v>
      </c>
      <c r="AF186" s="358">
        <f>SUMPRODUCT((事故データ!$AK$4:$AK$364=$I$165)*(事故データ!$AO$4:$AO$364=AF$219)*(事故データ!$AQ$4:$AQ$364=$H186)*(事故データ!$V$4:$V$364=1))</f>
        <v>0</v>
      </c>
      <c r="AG186" s="358">
        <f>SUMPRODUCT((事故データ!$AK$4:$AK$364=$I$165)*(事故データ!$AO$4:$AO$364=AG$219)*(事故データ!$AQ$4:$AQ$364=$H186)*(事故データ!$V$4:$V$364=1))</f>
        <v>0</v>
      </c>
      <c r="AH186" s="442">
        <f>SUMPRODUCT((事故データ!$AK$4:$AK$364=$I$165)*(事故データ!$AO$4:$AO$364=AH$219)*(事故データ!$AQ$4:$AQ$364=$H186)*(事故データ!$V$4:$V$364=1))</f>
        <v>0</v>
      </c>
    </row>
    <row r="187" spans="3:34">
      <c r="C187" s="352" t="str">
        <f t="shared" si="31"/>
        <v>信号発進</v>
      </c>
      <c r="D187" s="422">
        <f>SUMPRODUCT((事故データ!$O$4:$O$364&gt;=1)*(事故データ!$AQ$4:$AQ$364=$C187))</f>
        <v>1</v>
      </c>
      <c r="E187" s="422">
        <f>SUMPRODUCT((事故データ!$AQ$4:$AQ$364=$C187)*(事故データ!$V$4:$V$364=1))</f>
        <v>1</v>
      </c>
      <c r="F187" s="496">
        <f>SUMPRODUCT((事故データ!$AQ$4:$AQ$364=$C187)*(事故データ!$V$4:$V$364=1)*(事故データ!$T$4:$T$364="人身"))</f>
        <v>0</v>
      </c>
      <c r="G187" s="306"/>
      <c r="H187" s="355" t="str">
        <f t="shared" si="30"/>
        <v>信号発進</v>
      </c>
      <c r="I187" s="356">
        <f t="shared" si="32"/>
        <v>0</v>
      </c>
      <c r="J187" s="357">
        <f>SUMPRODUCT((事故データ!$AK$4:$AK$364=$I$165)*(事故データ!$AO$4:$AO$364=J$219)*(事故データ!$AQ$4:$AQ$364=$H187)*(事故データ!$V$4:$V$364=1))</f>
        <v>0</v>
      </c>
      <c r="K187" s="358">
        <f>SUMPRODUCT((事故データ!$AK$4:$AK$364=$I$165)*(事故データ!$AO$4:$AO$364=K$219)*(事故データ!$AQ$4:$AQ$364=$H187)*(事故データ!$V$4:$V$364=1))</f>
        <v>0</v>
      </c>
      <c r="L187" s="358">
        <f>SUMPRODUCT((事故データ!$AK$4:$AK$364=$I$165)*(事故データ!$AO$4:$AO$364=L$219)*(事故データ!$AQ$4:$AQ$364=$H187)*(事故データ!$V$4:$V$364=1))</f>
        <v>0</v>
      </c>
      <c r="M187" s="358">
        <f>SUMPRODUCT((事故データ!$AK$4:$AK$364=$I$165)*(事故データ!$AO$4:$AO$364=M$219)*(事故データ!$AQ$4:$AQ$364=$H187)*(事故データ!$V$4:$V$364=1))</f>
        <v>0</v>
      </c>
      <c r="N187" s="358">
        <f>SUMPRODUCT((事故データ!$AK$4:$AK$364=$I$165)*(事故データ!$AO$4:$AO$364=N$219)*(事故データ!$AQ$4:$AQ$364=$H187)*(事故データ!$V$4:$V$364=1))</f>
        <v>0</v>
      </c>
      <c r="O187" s="358">
        <f>SUMPRODUCT((事故データ!$AK$4:$AK$364=$I$165)*(事故データ!$AO$4:$AO$364=O$219)*(事故データ!$AQ$4:$AQ$364=$H187)*(事故データ!$V$4:$V$364=1))</f>
        <v>0</v>
      </c>
      <c r="P187" s="358">
        <f>SUMPRODUCT((事故データ!$AK$4:$AK$364=$I$165)*(事故データ!$AO$4:$AO$364=P$219)*(事故データ!$AQ$4:$AQ$364=$H187)*(事故データ!$V$4:$V$364=1))</f>
        <v>0</v>
      </c>
      <c r="Q187" s="358">
        <f>SUMPRODUCT((事故データ!$AK$4:$AK$364=$I$165)*(事故データ!$AO$4:$AO$364=Q$219)*(事故データ!$AQ$4:$AQ$364=$H187)*(事故データ!$V$4:$V$364=1))</f>
        <v>0</v>
      </c>
      <c r="R187" s="358">
        <f>SUMPRODUCT((事故データ!$AK$4:$AK$364=$I$165)*(事故データ!$AO$4:$AO$364=R$219)*(事故データ!$AQ$4:$AQ$364=$H187)*(事故データ!$V$4:$V$364=1))</f>
        <v>0</v>
      </c>
      <c r="S187" s="358">
        <f>SUMPRODUCT((事故データ!$AK$4:$AK$364=$I$165)*(事故データ!$AO$4:$AO$364=S$219)*(事故データ!$AQ$4:$AQ$364=$H187)*(事故データ!$V$4:$V$364=1))</f>
        <v>0</v>
      </c>
      <c r="T187" s="358">
        <f>SUMPRODUCT((事故データ!$AK$4:$AK$364=$I$165)*(事故データ!$AO$4:$AO$364=T$219)*(事故データ!$AQ$4:$AQ$364=$H187)*(事故データ!$V$4:$V$364=1))</f>
        <v>0</v>
      </c>
      <c r="U187" s="358">
        <f>SUMPRODUCT((事故データ!$AK$4:$AK$364=$I$165)*(事故データ!$AO$4:$AO$364=U$219)*(事故データ!$AQ$4:$AQ$364=$H187)*(事故データ!$V$4:$V$364=1))</f>
        <v>0</v>
      </c>
      <c r="V187" s="358">
        <f>SUMPRODUCT((事故データ!$AK$4:$AK$364=$I$165)*(事故データ!$AO$4:$AO$364=V$219)*(事故データ!$AQ$4:$AQ$364=$H187)*(事故データ!$V$4:$V$364=1))</f>
        <v>0</v>
      </c>
      <c r="W187" s="358">
        <f>SUMPRODUCT((事故データ!$AK$4:$AK$364=$I$165)*(事故データ!$AO$4:$AO$364=W$219)*(事故データ!$AQ$4:$AQ$364=$H187)*(事故データ!$V$4:$V$364=1))</f>
        <v>0</v>
      </c>
      <c r="X187" s="358">
        <f>SUMPRODUCT((事故データ!$AK$4:$AK$364=$I$165)*(事故データ!$AO$4:$AO$364=X$219)*(事故データ!$AQ$4:$AQ$364=$H187)*(事故データ!$V$4:$V$364=1))</f>
        <v>0</v>
      </c>
      <c r="Y187" s="358">
        <f>SUMPRODUCT((事故データ!$AK$4:$AK$364=$I$165)*(事故データ!$AO$4:$AO$364=Y$219)*(事故データ!$AQ$4:$AQ$364=$H187)*(事故データ!$V$4:$V$364=1))</f>
        <v>0</v>
      </c>
      <c r="Z187" s="358">
        <f>SUMPRODUCT((事故データ!$AK$4:$AK$364=$I$165)*(事故データ!$AO$4:$AO$364=Z$219)*(事故データ!$AQ$4:$AQ$364=$H187)*(事故データ!$V$4:$V$364=1))</f>
        <v>0</v>
      </c>
      <c r="AA187" s="358">
        <f>SUMPRODUCT((事故データ!$AK$4:$AK$364=$I$165)*(事故データ!$AO$4:$AO$364=AA$219)*(事故データ!$AQ$4:$AQ$364=$H187)*(事故データ!$V$4:$V$364=1))</f>
        <v>0</v>
      </c>
      <c r="AB187" s="358">
        <f>SUMPRODUCT((事故データ!$AK$4:$AK$364=$I$165)*(事故データ!$AO$4:$AO$364=AB$219)*(事故データ!$AQ$4:$AQ$364=$H187)*(事故データ!$V$4:$V$364=1))</f>
        <v>0</v>
      </c>
      <c r="AC187" s="358">
        <f>SUMPRODUCT((事故データ!$AK$4:$AK$364=$I$165)*(事故データ!$AO$4:$AO$364=AC$219)*(事故データ!$AQ$4:$AQ$364=$H187)*(事故データ!$V$4:$V$364=1))</f>
        <v>0</v>
      </c>
      <c r="AD187" s="358">
        <f>SUMPRODUCT((事故データ!$AK$4:$AK$364=$I$165)*(事故データ!$AO$4:$AO$364=AD$219)*(事故データ!$AQ$4:$AQ$364=$H187)*(事故データ!$V$4:$V$364=1))</f>
        <v>0</v>
      </c>
      <c r="AE187" s="358">
        <f>SUMPRODUCT((事故データ!$AK$4:$AK$364=$I$165)*(事故データ!$AO$4:$AO$364=AE$219)*(事故データ!$AQ$4:$AQ$364=$H187)*(事故データ!$V$4:$V$364=1))</f>
        <v>0</v>
      </c>
      <c r="AF187" s="358">
        <f>SUMPRODUCT((事故データ!$AK$4:$AK$364=$I$165)*(事故データ!$AO$4:$AO$364=AF$219)*(事故データ!$AQ$4:$AQ$364=$H187)*(事故データ!$V$4:$V$364=1))</f>
        <v>0</v>
      </c>
      <c r="AG187" s="358">
        <f>SUMPRODUCT((事故データ!$AK$4:$AK$364=$I$165)*(事故データ!$AO$4:$AO$364=AG$219)*(事故データ!$AQ$4:$AQ$364=$H187)*(事故データ!$V$4:$V$364=1))</f>
        <v>0</v>
      </c>
      <c r="AH187" s="442">
        <f>SUMPRODUCT((事故データ!$AK$4:$AK$364=$I$165)*(事故データ!$AO$4:$AO$364=AH$219)*(事故データ!$AQ$4:$AQ$364=$H187)*(事故データ!$V$4:$V$364=1))</f>
        <v>0</v>
      </c>
    </row>
    <row r="188" spans="3:34">
      <c r="C188" s="352" t="str">
        <f t="shared" si="31"/>
        <v>信号待ち停止</v>
      </c>
      <c r="D188" s="422">
        <f>SUMPRODUCT((事故データ!$O$4:$O$364&gt;=1)*(事故データ!$AQ$4:$AQ$364=$C188))</f>
        <v>2</v>
      </c>
      <c r="E188" s="422">
        <f>SUMPRODUCT((事故データ!$AQ$4:$AQ$364=$C188)*(事故データ!$V$4:$V$364=1))</f>
        <v>2</v>
      </c>
      <c r="F188" s="496">
        <f>SUMPRODUCT((事故データ!$AQ$4:$AQ$364=$C188)*(事故データ!$V$4:$V$364=1)*(事故データ!$T$4:$T$364="人身"))</f>
        <v>1</v>
      </c>
      <c r="G188" s="306"/>
      <c r="H188" s="355" t="str">
        <f t="shared" si="30"/>
        <v>信号待ち停止</v>
      </c>
      <c r="I188" s="356">
        <f t="shared" si="32"/>
        <v>1</v>
      </c>
      <c r="J188" s="357">
        <f>SUMPRODUCT((事故データ!$AK$4:$AK$364=$I$165)*(事故データ!$AO$4:$AO$364=J$219)*(事故データ!$AQ$4:$AQ$364=$H188)*(事故データ!$V$4:$V$364=1))</f>
        <v>0</v>
      </c>
      <c r="K188" s="358">
        <f>SUMPRODUCT((事故データ!$AK$4:$AK$364=$I$165)*(事故データ!$AO$4:$AO$364=K$219)*(事故データ!$AQ$4:$AQ$364=$H188)*(事故データ!$V$4:$V$364=1))</f>
        <v>0</v>
      </c>
      <c r="L188" s="358">
        <f>SUMPRODUCT((事故データ!$AK$4:$AK$364=$I$165)*(事故データ!$AO$4:$AO$364=L$219)*(事故データ!$AQ$4:$AQ$364=$H188)*(事故データ!$V$4:$V$364=1))</f>
        <v>0</v>
      </c>
      <c r="M188" s="358">
        <f>SUMPRODUCT((事故データ!$AK$4:$AK$364=$I$165)*(事故データ!$AO$4:$AO$364=M$219)*(事故データ!$AQ$4:$AQ$364=$H188)*(事故データ!$V$4:$V$364=1))</f>
        <v>0</v>
      </c>
      <c r="N188" s="358">
        <f>SUMPRODUCT((事故データ!$AK$4:$AK$364=$I$165)*(事故データ!$AO$4:$AO$364=N$219)*(事故データ!$AQ$4:$AQ$364=$H188)*(事故データ!$V$4:$V$364=1))</f>
        <v>0</v>
      </c>
      <c r="O188" s="358">
        <f>SUMPRODUCT((事故データ!$AK$4:$AK$364=$I$165)*(事故データ!$AO$4:$AO$364=O$219)*(事故データ!$AQ$4:$AQ$364=$H188)*(事故データ!$V$4:$V$364=1))</f>
        <v>0</v>
      </c>
      <c r="P188" s="358">
        <f>SUMPRODUCT((事故データ!$AK$4:$AK$364=$I$165)*(事故データ!$AO$4:$AO$364=P$219)*(事故データ!$AQ$4:$AQ$364=$H188)*(事故データ!$V$4:$V$364=1))</f>
        <v>0</v>
      </c>
      <c r="Q188" s="358">
        <f>SUMPRODUCT((事故データ!$AK$4:$AK$364=$I$165)*(事故データ!$AO$4:$AO$364=Q$219)*(事故データ!$AQ$4:$AQ$364=$H188)*(事故データ!$V$4:$V$364=1))</f>
        <v>1</v>
      </c>
      <c r="R188" s="358">
        <f>SUMPRODUCT((事故データ!$AK$4:$AK$364=$I$165)*(事故データ!$AO$4:$AO$364=R$219)*(事故データ!$AQ$4:$AQ$364=$H188)*(事故データ!$V$4:$V$364=1))</f>
        <v>0</v>
      </c>
      <c r="S188" s="358">
        <f>SUMPRODUCT((事故データ!$AK$4:$AK$364=$I$165)*(事故データ!$AO$4:$AO$364=S$219)*(事故データ!$AQ$4:$AQ$364=$H188)*(事故データ!$V$4:$V$364=1))</f>
        <v>0</v>
      </c>
      <c r="T188" s="358">
        <f>SUMPRODUCT((事故データ!$AK$4:$AK$364=$I$165)*(事故データ!$AO$4:$AO$364=T$219)*(事故データ!$AQ$4:$AQ$364=$H188)*(事故データ!$V$4:$V$364=1))</f>
        <v>0</v>
      </c>
      <c r="U188" s="358">
        <f>SUMPRODUCT((事故データ!$AK$4:$AK$364=$I$165)*(事故データ!$AO$4:$AO$364=U$219)*(事故データ!$AQ$4:$AQ$364=$H188)*(事故データ!$V$4:$V$364=1))</f>
        <v>0</v>
      </c>
      <c r="V188" s="358">
        <f>SUMPRODUCT((事故データ!$AK$4:$AK$364=$I$165)*(事故データ!$AO$4:$AO$364=V$219)*(事故データ!$AQ$4:$AQ$364=$H188)*(事故データ!$V$4:$V$364=1))</f>
        <v>0</v>
      </c>
      <c r="W188" s="358">
        <f>SUMPRODUCT((事故データ!$AK$4:$AK$364=$I$165)*(事故データ!$AO$4:$AO$364=W$219)*(事故データ!$AQ$4:$AQ$364=$H188)*(事故データ!$V$4:$V$364=1))</f>
        <v>0</v>
      </c>
      <c r="X188" s="358">
        <f>SUMPRODUCT((事故データ!$AK$4:$AK$364=$I$165)*(事故データ!$AO$4:$AO$364=X$219)*(事故データ!$AQ$4:$AQ$364=$H188)*(事故データ!$V$4:$V$364=1))</f>
        <v>0</v>
      </c>
      <c r="Y188" s="358">
        <f>SUMPRODUCT((事故データ!$AK$4:$AK$364=$I$165)*(事故データ!$AO$4:$AO$364=Y$219)*(事故データ!$AQ$4:$AQ$364=$H188)*(事故データ!$V$4:$V$364=1))</f>
        <v>0</v>
      </c>
      <c r="Z188" s="358">
        <f>SUMPRODUCT((事故データ!$AK$4:$AK$364=$I$165)*(事故データ!$AO$4:$AO$364=Z$219)*(事故データ!$AQ$4:$AQ$364=$H188)*(事故データ!$V$4:$V$364=1))</f>
        <v>0</v>
      </c>
      <c r="AA188" s="358">
        <f>SUMPRODUCT((事故データ!$AK$4:$AK$364=$I$165)*(事故データ!$AO$4:$AO$364=AA$219)*(事故データ!$AQ$4:$AQ$364=$H188)*(事故データ!$V$4:$V$364=1))</f>
        <v>0</v>
      </c>
      <c r="AB188" s="358">
        <f>SUMPRODUCT((事故データ!$AK$4:$AK$364=$I$165)*(事故データ!$AO$4:$AO$364=AB$219)*(事故データ!$AQ$4:$AQ$364=$H188)*(事故データ!$V$4:$V$364=1))</f>
        <v>0</v>
      </c>
      <c r="AC188" s="358">
        <f>SUMPRODUCT((事故データ!$AK$4:$AK$364=$I$165)*(事故データ!$AO$4:$AO$364=AC$219)*(事故データ!$AQ$4:$AQ$364=$H188)*(事故データ!$V$4:$V$364=1))</f>
        <v>0</v>
      </c>
      <c r="AD188" s="358">
        <f>SUMPRODUCT((事故データ!$AK$4:$AK$364=$I$165)*(事故データ!$AO$4:$AO$364=AD$219)*(事故データ!$AQ$4:$AQ$364=$H188)*(事故データ!$V$4:$V$364=1))</f>
        <v>0</v>
      </c>
      <c r="AE188" s="358">
        <f>SUMPRODUCT((事故データ!$AK$4:$AK$364=$I$165)*(事故データ!$AO$4:$AO$364=AE$219)*(事故データ!$AQ$4:$AQ$364=$H188)*(事故データ!$V$4:$V$364=1))</f>
        <v>0</v>
      </c>
      <c r="AF188" s="358">
        <f>SUMPRODUCT((事故データ!$AK$4:$AK$364=$I$165)*(事故データ!$AO$4:$AO$364=AF$219)*(事故データ!$AQ$4:$AQ$364=$H188)*(事故データ!$V$4:$V$364=1))</f>
        <v>0</v>
      </c>
      <c r="AG188" s="358">
        <f>SUMPRODUCT((事故データ!$AK$4:$AK$364=$I$165)*(事故データ!$AO$4:$AO$364=AG$219)*(事故データ!$AQ$4:$AQ$364=$H188)*(事故データ!$V$4:$V$364=1))</f>
        <v>0</v>
      </c>
      <c r="AH188" s="442">
        <f>SUMPRODUCT((事故データ!$AK$4:$AK$364=$I$165)*(事故データ!$AO$4:$AO$364=AH$219)*(事故データ!$AQ$4:$AQ$364=$H188)*(事故データ!$V$4:$V$364=1))</f>
        <v>0</v>
      </c>
    </row>
    <row r="189" spans="3:34">
      <c r="C189" s="352" t="str">
        <f t="shared" si="31"/>
        <v>渋滞で停止</v>
      </c>
      <c r="D189" s="422">
        <f>SUMPRODUCT((事故データ!$O$4:$O$364&gt;=1)*(事故データ!$AQ$4:$AQ$364=$C189))</f>
        <v>0</v>
      </c>
      <c r="E189" s="422">
        <f>SUMPRODUCT((事故データ!$AQ$4:$AQ$364=$C189)*(事故データ!$V$4:$V$364=1))</f>
        <v>0</v>
      </c>
      <c r="F189" s="496">
        <f>SUMPRODUCT((事故データ!$AQ$4:$AQ$364=$C189)*(事故データ!$V$4:$V$364=1)*(事故データ!$T$4:$T$364="人身"))</f>
        <v>0</v>
      </c>
      <c r="G189" s="306"/>
      <c r="H189" s="355" t="str">
        <f t="shared" si="30"/>
        <v>渋滞で停止</v>
      </c>
      <c r="I189" s="356">
        <f t="shared" si="32"/>
        <v>0</v>
      </c>
      <c r="J189" s="357">
        <f>SUMPRODUCT((事故データ!$AK$4:$AK$364=$I$165)*(事故データ!$AO$4:$AO$364=J$219)*(事故データ!$AQ$4:$AQ$364=$H189)*(事故データ!$V$4:$V$364=1))</f>
        <v>0</v>
      </c>
      <c r="K189" s="358">
        <f>SUMPRODUCT((事故データ!$AK$4:$AK$364=$I$165)*(事故データ!$AO$4:$AO$364=K$219)*(事故データ!$AQ$4:$AQ$364=$H189)*(事故データ!$V$4:$V$364=1))</f>
        <v>0</v>
      </c>
      <c r="L189" s="358">
        <f>SUMPRODUCT((事故データ!$AK$4:$AK$364=$I$165)*(事故データ!$AO$4:$AO$364=L$219)*(事故データ!$AQ$4:$AQ$364=$H189)*(事故データ!$V$4:$V$364=1))</f>
        <v>0</v>
      </c>
      <c r="M189" s="358">
        <f>SUMPRODUCT((事故データ!$AK$4:$AK$364=$I$165)*(事故データ!$AO$4:$AO$364=M$219)*(事故データ!$AQ$4:$AQ$364=$H189)*(事故データ!$V$4:$V$364=1))</f>
        <v>0</v>
      </c>
      <c r="N189" s="358">
        <f>SUMPRODUCT((事故データ!$AK$4:$AK$364=$I$165)*(事故データ!$AO$4:$AO$364=N$219)*(事故データ!$AQ$4:$AQ$364=$H189)*(事故データ!$V$4:$V$364=1))</f>
        <v>0</v>
      </c>
      <c r="O189" s="358">
        <f>SUMPRODUCT((事故データ!$AK$4:$AK$364=$I$165)*(事故データ!$AO$4:$AO$364=O$219)*(事故データ!$AQ$4:$AQ$364=$H189)*(事故データ!$V$4:$V$364=1))</f>
        <v>0</v>
      </c>
      <c r="P189" s="358">
        <f>SUMPRODUCT((事故データ!$AK$4:$AK$364=$I$165)*(事故データ!$AO$4:$AO$364=P$219)*(事故データ!$AQ$4:$AQ$364=$H189)*(事故データ!$V$4:$V$364=1))</f>
        <v>0</v>
      </c>
      <c r="Q189" s="358">
        <f>SUMPRODUCT((事故データ!$AK$4:$AK$364=$I$165)*(事故データ!$AO$4:$AO$364=Q$219)*(事故データ!$AQ$4:$AQ$364=$H189)*(事故データ!$V$4:$V$364=1))</f>
        <v>0</v>
      </c>
      <c r="R189" s="358">
        <f>SUMPRODUCT((事故データ!$AK$4:$AK$364=$I$165)*(事故データ!$AO$4:$AO$364=R$219)*(事故データ!$AQ$4:$AQ$364=$H189)*(事故データ!$V$4:$V$364=1))</f>
        <v>0</v>
      </c>
      <c r="S189" s="358">
        <f>SUMPRODUCT((事故データ!$AK$4:$AK$364=$I$165)*(事故データ!$AO$4:$AO$364=S$219)*(事故データ!$AQ$4:$AQ$364=$H189)*(事故データ!$V$4:$V$364=1))</f>
        <v>0</v>
      </c>
      <c r="T189" s="358">
        <f>SUMPRODUCT((事故データ!$AK$4:$AK$364=$I$165)*(事故データ!$AO$4:$AO$364=T$219)*(事故データ!$AQ$4:$AQ$364=$H189)*(事故データ!$V$4:$V$364=1))</f>
        <v>0</v>
      </c>
      <c r="U189" s="358">
        <f>SUMPRODUCT((事故データ!$AK$4:$AK$364=$I$165)*(事故データ!$AO$4:$AO$364=U$219)*(事故データ!$AQ$4:$AQ$364=$H189)*(事故データ!$V$4:$V$364=1))</f>
        <v>0</v>
      </c>
      <c r="V189" s="358">
        <f>SUMPRODUCT((事故データ!$AK$4:$AK$364=$I$165)*(事故データ!$AO$4:$AO$364=V$219)*(事故データ!$AQ$4:$AQ$364=$H189)*(事故データ!$V$4:$V$364=1))</f>
        <v>0</v>
      </c>
      <c r="W189" s="358">
        <f>SUMPRODUCT((事故データ!$AK$4:$AK$364=$I$165)*(事故データ!$AO$4:$AO$364=W$219)*(事故データ!$AQ$4:$AQ$364=$H189)*(事故データ!$V$4:$V$364=1))</f>
        <v>0</v>
      </c>
      <c r="X189" s="358">
        <f>SUMPRODUCT((事故データ!$AK$4:$AK$364=$I$165)*(事故データ!$AO$4:$AO$364=X$219)*(事故データ!$AQ$4:$AQ$364=$H189)*(事故データ!$V$4:$V$364=1))</f>
        <v>0</v>
      </c>
      <c r="Y189" s="358">
        <f>SUMPRODUCT((事故データ!$AK$4:$AK$364=$I$165)*(事故データ!$AO$4:$AO$364=Y$219)*(事故データ!$AQ$4:$AQ$364=$H189)*(事故データ!$V$4:$V$364=1))</f>
        <v>0</v>
      </c>
      <c r="Z189" s="358">
        <f>SUMPRODUCT((事故データ!$AK$4:$AK$364=$I$165)*(事故データ!$AO$4:$AO$364=Z$219)*(事故データ!$AQ$4:$AQ$364=$H189)*(事故データ!$V$4:$V$364=1))</f>
        <v>0</v>
      </c>
      <c r="AA189" s="358">
        <f>SUMPRODUCT((事故データ!$AK$4:$AK$364=$I$165)*(事故データ!$AO$4:$AO$364=AA$219)*(事故データ!$AQ$4:$AQ$364=$H189)*(事故データ!$V$4:$V$364=1))</f>
        <v>0</v>
      </c>
      <c r="AB189" s="358">
        <f>SUMPRODUCT((事故データ!$AK$4:$AK$364=$I$165)*(事故データ!$AO$4:$AO$364=AB$219)*(事故データ!$AQ$4:$AQ$364=$H189)*(事故データ!$V$4:$V$364=1))</f>
        <v>0</v>
      </c>
      <c r="AC189" s="358">
        <f>SUMPRODUCT((事故データ!$AK$4:$AK$364=$I$165)*(事故データ!$AO$4:$AO$364=AC$219)*(事故データ!$AQ$4:$AQ$364=$H189)*(事故データ!$V$4:$V$364=1))</f>
        <v>0</v>
      </c>
      <c r="AD189" s="358">
        <f>SUMPRODUCT((事故データ!$AK$4:$AK$364=$I$165)*(事故データ!$AO$4:$AO$364=AD$219)*(事故データ!$AQ$4:$AQ$364=$H189)*(事故データ!$V$4:$V$364=1))</f>
        <v>0</v>
      </c>
      <c r="AE189" s="358">
        <f>SUMPRODUCT((事故データ!$AK$4:$AK$364=$I$165)*(事故データ!$AO$4:$AO$364=AE$219)*(事故データ!$AQ$4:$AQ$364=$H189)*(事故データ!$V$4:$V$364=1))</f>
        <v>0</v>
      </c>
      <c r="AF189" s="358">
        <f>SUMPRODUCT((事故データ!$AK$4:$AK$364=$I$165)*(事故データ!$AO$4:$AO$364=AF$219)*(事故データ!$AQ$4:$AQ$364=$H189)*(事故データ!$V$4:$V$364=1))</f>
        <v>0</v>
      </c>
      <c r="AG189" s="358">
        <f>SUMPRODUCT((事故データ!$AK$4:$AK$364=$I$165)*(事故データ!$AO$4:$AO$364=AG$219)*(事故データ!$AQ$4:$AQ$364=$H189)*(事故データ!$V$4:$V$364=1))</f>
        <v>0</v>
      </c>
      <c r="AH189" s="442">
        <f>SUMPRODUCT((事故データ!$AK$4:$AK$364=$I$165)*(事故データ!$AO$4:$AO$364=AH$219)*(事故データ!$AQ$4:$AQ$364=$H189)*(事故データ!$V$4:$V$364=1))</f>
        <v>0</v>
      </c>
    </row>
    <row r="190" spans="3:34">
      <c r="C190" s="352" t="str">
        <f t="shared" si="31"/>
        <v>合流のため停止</v>
      </c>
      <c r="D190" s="422">
        <f>SUMPRODUCT((事故データ!$O$4:$O$364&gt;=1)*(事故データ!$AQ$4:$AQ$364=$C190))</f>
        <v>0</v>
      </c>
      <c r="E190" s="422">
        <f>SUMPRODUCT((事故データ!$AQ$4:$AQ$364=$C190)*(事故データ!$V$4:$V$364=1))</f>
        <v>0</v>
      </c>
      <c r="F190" s="496">
        <f>SUMPRODUCT((事故データ!$AQ$4:$AQ$364=$C190)*(事故データ!$V$4:$V$364=1)*(事故データ!$T$4:$T$364="人身"))</f>
        <v>0</v>
      </c>
      <c r="G190" s="306"/>
      <c r="H190" s="355" t="str">
        <f t="shared" si="30"/>
        <v>合流のため停止</v>
      </c>
      <c r="I190" s="356">
        <f t="shared" si="32"/>
        <v>0</v>
      </c>
      <c r="J190" s="357">
        <f>SUMPRODUCT((事故データ!$AK$4:$AK$364=$I$165)*(事故データ!$AO$4:$AO$364=J$219)*(事故データ!$AQ$4:$AQ$364=$H190)*(事故データ!$V$4:$V$364=1))</f>
        <v>0</v>
      </c>
      <c r="K190" s="358">
        <f>SUMPRODUCT((事故データ!$AK$4:$AK$364=$I$165)*(事故データ!$AO$4:$AO$364=K$219)*(事故データ!$AQ$4:$AQ$364=$H190)*(事故データ!$V$4:$V$364=1))</f>
        <v>0</v>
      </c>
      <c r="L190" s="358">
        <f>SUMPRODUCT((事故データ!$AK$4:$AK$364=$I$165)*(事故データ!$AO$4:$AO$364=L$219)*(事故データ!$AQ$4:$AQ$364=$H190)*(事故データ!$V$4:$V$364=1))</f>
        <v>0</v>
      </c>
      <c r="M190" s="358">
        <f>SUMPRODUCT((事故データ!$AK$4:$AK$364=$I$165)*(事故データ!$AO$4:$AO$364=M$219)*(事故データ!$AQ$4:$AQ$364=$H190)*(事故データ!$V$4:$V$364=1))</f>
        <v>0</v>
      </c>
      <c r="N190" s="358">
        <f>SUMPRODUCT((事故データ!$AK$4:$AK$364=$I$165)*(事故データ!$AO$4:$AO$364=N$219)*(事故データ!$AQ$4:$AQ$364=$H190)*(事故データ!$V$4:$V$364=1))</f>
        <v>0</v>
      </c>
      <c r="O190" s="358">
        <f>SUMPRODUCT((事故データ!$AK$4:$AK$364=$I$165)*(事故データ!$AO$4:$AO$364=O$219)*(事故データ!$AQ$4:$AQ$364=$H190)*(事故データ!$V$4:$V$364=1))</f>
        <v>0</v>
      </c>
      <c r="P190" s="358">
        <f>SUMPRODUCT((事故データ!$AK$4:$AK$364=$I$165)*(事故データ!$AO$4:$AO$364=P$219)*(事故データ!$AQ$4:$AQ$364=$H190)*(事故データ!$V$4:$V$364=1))</f>
        <v>0</v>
      </c>
      <c r="Q190" s="358">
        <f>SUMPRODUCT((事故データ!$AK$4:$AK$364=$I$165)*(事故データ!$AO$4:$AO$364=Q$219)*(事故データ!$AQ$4:$AQ$364=$H190)*(事故データ!$V$4:$V$364=1))</f>
        <v>0</v>
      </c>
      <c r="R190" s="358">
        <f>SUMPRODUCT((事故データ!$AK$4:$AK$364=$I$165)*(事故データ!$AO$4:$AO$364=R$219)*(事故データ!$AQ$4:$AQ$364=$H190)*(事故データ!$V$4:$V$364=1))</f>
        <v>0</v>
      </c>
      <c r="S190" s="358">
        <f>SUMPRODUCT((事故データ!$AK$4:$AK$364=$I$165)*(事故データ!$AO$4:$AO$364=S$219)*(事故データ!$AQ$4:$AQ$364=$H190)*(事故データ!$V$4:$V$364=1))</f>
        <v>0</v>
      </c>
      <c r="T190" s="358">
        <f>SUMPRODUCT((事故データ!$AK$4:$AK$364=$I$165)*(事故データ!$AO$4:$AO$364=T$219)*(事故データ!$AQ$4:$AQ$364=$H190)*(事故データ!$V$4:$V$364=1))</f>
        <v>0</v>
      </c>
      <c r="U190" s="358">
        <f>SUMPRODUCT((事故データ!$AK$4:$AK$364=$I$165)*(事故データ!$AO$4:$AO$364=U$219)*(事故データ!$AQ$4:$AQ$364=$H190)*(事故データ!$V$4:$V$364=1))</f>
        <v>0</v>
      </c>
      <c r="V190" s="358">
        <f>SUMPRODUCT((事故データ!$AK$4:$AK$364=$I$165)*(事故データ!$AO$4:$AO$364=V$219)*(事故データ!$AQ$4:$AQ$364=$H190)*(事故データ!$V$4:$V$364=1))</f>
        <v>0</v>
      </c>
      <c r="W190" s="358">
        <f>SUMPRODUCT((事故データ!$AK$4:$AK$364=$I$165)*(事故データ!$AO$4:$AO$364=W$219)*(事故データ!$AQ$4:$AQ$364=$H190)*(事故データ!$V$4:$V$364=1))</f>
        <v>0</v>
      </c>
      <c r="X190" s="358">
        <f>SUMPRODUCT((事故データ!$AK$4:$AK$364=$I$165)*(事故データ!$AO$4:$AO$364=X$219)*(事故データ!$AQ$4:$AQ$364=$H190)*(事故データ!$V$4:$V$364=1))</f>
        <v>0</v>
      </c>
      <c r="Y190" s="358">
        <f>SUMPRODUCT((事故データ!$AK$4:$AK$364=$I$165)*(事故データ!$AO$4:$AO$364=Y$219)*(事故データ!$AQ$4:$AQ$364=$H190)*(事故データ!$V$4:$V$364=1))</f>
        <v>0</v>
      </c>
      <c r="Z190" s="358">
        <f>SUMPRODUCT((事故データ!$AK$4:$AK$364=$I$165)*(事故データ!$AO$4:$AO$364=Z$219)*(事故データ!$AQ$4:$AQ$364=$H190)*(事故データ!$V$4:$V$364=1))</f>
        <v>0</v>
      </c>
      <c r="AA190" s="358">
        <f>SUMPRODUCT((事故データ!$AK$4:$AK$364=$I$165)*(事故データ!$AO$4:$AO$364=AA$219)*(事故データ!$AQ$4:$AQ$364=$H190)*(事故データ!$V$4:$V$364=1))</f>
        <v>0</v>
      </c>
      <c r="AB190" s="358">
        <f>SUMPRODUCT((事故データ!$AK$4:$AK$364=$I$165)*(事故データ!$AO$4:$AO$364=AB$219)*(事故データ!$AQ$4:$AQ$364=$H190)*(事故データ!$V$4:$V$364=1))</f>
        <v>0</v>
      </c>
      <c r="AC190" s="358">
        <f>SUMPRODUCT((事故データ!$AK$4:$AK$364=$I$165)*(事故データ!$AO$4:$AO$364=AC$219)*(事故データ!$AQ$4:$AQ$364=$H190)*(事故データ!$V$4:$V$364=1))</f>
        <v>0</v>
      </c>
      <c r="AD190" s="358">
        <f>SUMPRODUCT((事故データ!$AK$4:$AK$364=$I$165)*(事故データ!$AO$4:$AO$364=AD$219)*(事故データ!$AQ$4:$AQ$364=$H190)*(事故データ!$V$4:$V$364=1))</f>
        <v>0</v>
      </c>
      <c r="AE190" s="358">
        <f>SUMPRODUCT((事故データ!$AK$4:$AK$364=$I$165)*(事故データ!$AO$4:$AO$364=AE$219)*(事故データ!$AQ$4:$AQ$364=$H190)*(事故データ!$V$4:$V$364=1))</f>
        <v>0</v>
      </c>
      <c r="AF190" s="358">
        <f>SUMPRODUCT((事故データ!$AK$4:$AK$364=$I$165)*(事故データ!$AO$4:$AO$364=AF$219)*(事故データ!$AQ$4:$AQ$364=$H190)*(事故データ!$V$4:$V$364=1))</f>
        <v>0</v>
      </c>
      <c r="AG190" s="358">
        <f>SUMPRODUCT((事故データ!$AK$4:$AK$364=$I$165)*(事故データ!$AO$4:$AO$364=AG$219)*(事故データ!$AQ$4:$AQ$364=$H190)*(事故データ!$V$4:$V$364=1))</f>
        <v>0</v>
      </c>
      <c r="AH190" s="442">
        <f>SUMPRODUCT((事故データ!$AK$4:$AK$364=$I$165)*(事故データ!$AO$4:$AO$364=AH$219)*(事故データ!$AQ$4:$AQ$364=$H190)*(事故データ!$V$4:$V$364=1))</f>
        <v>0</v>
      </c>
    </row>
    <row r="191" spans="3:34">
      <c r="C191" s="352" t="str">
        <f t="shared" si="31"/>
        <v>移動、方向変換中(前進)</v>
      </c>
      <c r="D191" s="422">
        <f>SUMPRODUCT((事故データ!$O$4:$O$364&gt;=1)*(事故データ!$AQ$4:$AQ$364=$C191))</f>
        <v>1</v>
      </c>
      <c r="E191" s="422">
        <f>SUMPRODUCT((事故データ!$AQ$4:$AQ$364=$C191)*(事故データ!$V$4:$V$364=1))</f>
        <v>1</v>
      </c>
      <c r="F191" s="496">
        <f>SUMPRODUCT((事故データ!$AQ$4:$AQ$364=$C191)*(事故データ!$V$4:$V$364=1)*(事故データ!$T$4:$T$364="人身"))</f>
        <v>0</v>
      </c>
      <c r="G191" s="306"/>
      <c r="H191" s="355" t="str">
        <f t="shared" si="30"/>
        <v>移動、方向変換中(前進)</v>
      </c>
      <c r="I191" s="356">
        <f t="shared" si="32"/>
        <v>1</v>
      </c>
      <c r="J191" s="357">
        <f>SUMPRODUCT((事故データ!$AK$4:$AK$364=$I$165)*(事故データ!$AO$4:$AO$364=J$219)*(事故データ!$AQ$4:$AQ$364=$H191)*(事故データ!$V$4:$V$364=1))</f>
        <v>0</v>
      </c>
      <c r="K191" s="358">
        <f>SUMPRODUCT((事故データ!$AK$4:$AK$364=$I$165)*(事故データ!$AO$4:$AO$364=K$219)*(事故データ!$AQ$4:$AQ$364=$H191)*(事故データ!$V$4:$V$364=1))</f>
        <v>0</v>
      </c>
      <c r="L191" s="358">
        <f>SUMPRODUCT((事故データ!$AK$4:$AK$364=$I$165)*(事故データ!$AO$4:$AO$364=L$219)*(事故データ!$AQ$4:$AQ$364=$H191)*(事故データ!$V$4:$V$364=1))</f>
        <v>0</v>
      </c>
      <c r="M191" s="358">
        <f>SUMPRODUCT((事故データ!$AK$4:$AK$364=$I$165)*(事故データ!$AO$4:$AO$364=M$219)*(事故データ!$AQ$4:$AQ$364=$H191)*(事故データ!$V$4:$V$364=1))</f>
        <v>0</v>
      </c>
      <c r="N191" s="358">
        <f>SUMPRODUCT((事故データ!$AK$4:$AK$364=$I$165)*(事故データ!$AO$4:$AO$364=N$219)*(事故データ!$AQ$4:$AQ$364=$H191)*(事故データ!$V$4:$V$364=1))</f>
        <v>0</v>
      </c>
      <c r="O191" s="358">
        <f>SUMPRODUCT((事故データ!$AK$4:$AK$364=$I$165)*(事故データ!$AO$4:$AO$364=O$219)*(事故データ!$AQ$4:$AQ$364=$H191)*(事故データ!$V$4:$V$364=1))</f>
        <v>0</v>
      </c>
      <c r="P191" s="358">
        <f>SUMPRODUCT((事故データ!$AK$4:$AK$364=$I$165)*(事故データ!$AO$4:$AO$364=P$219)*(事故データ!$AQ$4:$AQ$364=$H191)*(事故データ!$V$4:$V$364=1))</f>
        <v>0</v>
      </c>
      <c r="Q191" s="358">
        <f>SUMPRODUCT((事故データ!$AK$4:$AK$364=$I$165)*(事故データ!$AO$4:$AO$364=Q$219)*(事故データ!$AQ$4:$AQ$364=$H191)*(事故データ!$V$4:$V$364=1))</f>
        <v>0</v>
      </c>
      <c r="R191" s="358">
        <f>SUMPRODUCT((事故データ!$AK$4:$AK$364=$I$165)*(事故データ!$AO$4:$AO$364=R$219)*(事故データ!$AQ$4:$AQ$364=$H191)*(事故データ!$V$4:$V$364=1))</f>
        <v>0</v>
      </c>
      <c r="S191" s="358">
        <f>SUMPRODUCT((事故データ!$AK$4:$AK$364=$I$165)*(事故データ!$AO$4:$AO$364=S$219)*(事故データ!$AQ$4:$AQ$364=$H191)*(事故データ!$V$4:$V$364=1))</f>
        <v>0</v>
      </c>
      <c r="T191" s="358">
        <f>SUMPRODUCT((事故データ!$AK$4:$AK$364=$I$165)*(事故データ!$AO$4:$AO$364=T$219)*(事故データ!$AQ$4:$AQ$364=$H191)*(事故データ!$V$4:$V$364=1))</f>
        <v>0</v>
      </c>
      <c r="U191" s="358">
        <f>SUMPRODUCT((事故データ!$AK$4:$AK$364=$I$165)*(事故データ!$AO$4:$AO$364=U$219)*(事故データ!$AQ$4:$AQ$364=$H191)*(事故データ!$V$4:$V$364=1))</f>
        <v>0</v>
      </c>
      <c r="V191" s="358">
        <f>SUMPRODUCT((事故データ!$AK$4:$AK$364=$I$165)*(事故データ!$AO$4:$AO$364=V$219)*(事故データ!$AQ$4:$AQ$364=$H191)*(事故データ!$V$4:$V$364=1))</f>
        <v>0</v>
      </c>
      <c r="W191" s="358">
        <f>SUMPRODUCT((事故データ!$AK$4:$AK$364=$I$165)*(事故データ!$AO$4:$AO$364=W$219)*(事故データ!$AQ$4:$AQ$364=$H191)*(事故データ!$V$4:$V$364=1))</f>
        <v>0</v>
      </c>
      <c r="X191" s="358">
        <f>SUMPRODUCT((事故データ!$AK$4:$AK$364=$I$165)*(事故データ!$AO$4:$AO$364=X$219)*(事故データ!$AQ$4:$AQ$364=$H191)*(事故データ!$V$4:$V$364=1))</f>
        <v>0</v>
      </c>
      <c r="Y191" s="358">
        <f>SUMPRODUCT((事故データ!$AK$4:$AK$364=$I$165)*(事故データ!$AO$4:$AO$364=Y$219)*(事故データ!$AQ$4:$AQ$364=$H191)*(事故データ!$V$4:$V$364=1))</f>
        <v>1</v>
      </c>
      <c r="Z191" s="358">
        <f>SUMPRODUCT((事故データ!$AK$4:$AK$364=$I$165)*(事故データ!$AO$4:$AO$364=Z$219)*(事故データ!$AQ$4:$AQ$364=$H191)*(事故データ!$V$4:$V$364=1))</f>
        <v>0</v>
      </c>
      <c r="AA191" s="358">
        <f>SUMPRODUCT((事故データ!$AK$4:$AK$364=$I$165)*(事故データ!$AO$4:$AO$364=AA$219)*(事故データ!$AQ$4:$AQ$364=$H191)*(事故データ!$V$4:$V$364=1))</f>
        <v>0</v>
      </c>
      <c r="AB191" s="358">
        <f>SUMPRODUCT((事故データ!$AK$4:$AK$364=$I$165)*(事故データ!$AO$4:$AO$364=AB$219)*(事故データ!$AQ$4:$AQ$364=$H191)*(事故データ!$V$4:$V$364=1))</f>
        <v>0</v>
      </c>
      <c r="AC191" s="358">
        <f>SUMPRODUCT((事故データ!$AK$4:$AK$364=$I$165)*(事故データ!$AO$4:$AO$364=AC$219)*(事故データ!$AQ$4:$AQ$364=$H191)*(事故データ!$V$4:$V$364=1))</f>
        <v>0</v>
      </c>
      <c r="AD191" s="358">
        <f>SUMPRODUCT((事故データ!$AK$4:$AK$364=$I$165)*(事故データ!$AO$4:$AO$364=AD$219)*(事故データ!$AQ$4:$AQ$364=$H191)*(事故データ!$V$4:$V$364=1))</f>
        <v>0</v>
      </c>
      <c r="AE191" s="358">
        <f>SUMPRODUCT((事故データ!$AK$4:$AK$364=$I$165)*(事故データ!$AO$4:$AO$364=AE$219)*(事故データ!$AQ$4:$AQ$364=$H191)*(事故データ!$V$4:$V$364=1))</f>
        <v>0</v>
      </c>
      <c r="AF191" s="358">
        <f>SUMPRODUCT((事故データ!$AK$4:$AK$364=$I$165)*(事故データ!$AO$4:$AO$364=AF$219)*(事故データ!$AQ$4:$AQ$364=$H191)*(事故データ!$V$4:$V$364=1))</f>
        <v>0</v>
      </c>
      <c r="AG191" s="358">
        <f>SUMPRODUCT((事故データ!$AK$4:$AK$364=$I$165)*(事故データ!$AO$4:$AO$364=AG$219)*(事故データ!$AQ$4:$AQ$364=$H191)*(事故データ!$V$4:$V$364=1))</f>
        <v>0</v>
      </c>
      <c r="AH191" s="442">
        <f>SUMPRODUCT((事故データ!$AK$4:$AK$364=$I$165)*(事故データ!$AO$4:$AO$364=AH$219)*(事故データ!$AQ$4:$AQ$364=$H191)*(事故データ!$V$4:$V$364=1))</f>
        <v>0</v>
      </c>
    </row>
    <row r="192" spans="3:34">
      <c r="C192" s="352" t="str">
        <f t="shared" si="31"/>
        <v>移動、方向変換中(右前進)</v>
      </c>
      <c r="D192" s="422">
        <f>SUMPRODUCT((事故データ!$O$4:$O$364&gt;=1)*(事故データ!$AQ$4:$AQ$364=$C192))</f>
        <v>0</v>
      </c>
      <c r="E192" s="422">
        <f>SUMPRODUCT((事故データ!$AQ$4:$AQ$364=$C192)*(事故データ!$V$4:$V$364=1))</f>
        <v>0</v>
      </c>
      <c r="F192" s="496">
        <f>SUMPRODUCT((事故データ!$AQ$4:$AQ$364=$C192)*(事故データ!$V$4:$V$364=1)*(事故データ!$T$4:$T$364="人身"))</f>
        <v>0</v>
      </c>
      <c r="G192" s="306"/>
      <c r="H192" s="355" t="str">
        <f t="shared" si="30"/>
        <v>移動、方向変換中(右前進)</v>
      </c>
      <c r="I192" s="356">
        <f t="shared" si="32"/>
        <v>0</v>
      </c>
      <c r="J192" s="357">
        <f>SUMPRODUCT((事故データ!$AK$4:$AK$364=$I$165)*(事故データ!$AO$4:$AO$364=J$219)*(事故データ!$AQ$4:$AQ$364=$H192)*(事故データ!$V$4:$V$364=1))</f>
        <v>0</v>
      </c>
      <c r="K192" s="358">
        <f>SUMPRODUCT((事故データ!$AK$4:$AK$364=$I$165)*(事故データ!$AO$4:$AO$364=K$219)*(事故データ!$AQ$4:$AQ$364=$H192)*(事故データ!$V$4:$V$364=1))</f>
        <v>0</v>
      </c>
      <c r="L192" s="358">
        <f>SUMPRODUCT((事故データ!$AK$4:$AK$364=$I$165)*(事故データ!$AO$4:$AO$364=L$219)*(事故データ!$AQ$4:$AQ$364=$H192)*(事故データ!$V$4:$V$364=1))</f>
        <v>0</v>
      </c>
      <c r="M192" s="358">
        <f>SUMPRODUCT((事故データ!$AK$4:$AK$364=$I$165)*(事故データ!$AO$4:$AO$364=M$219)*(事故データ!$AQ$4:$AQ$364=$H192)*(事故データ!$V$4:$V$364=1))</f>
        <v>0</v>
      </c>
      <c r="N192" s="358">
        <f>SUMPRODUCT((事故データ!$AK$4:$AK$364=$I$165)*(事故データ!$AO$4:$AO$364=N$219)*(事故データ!$AQ$4:$AQ$364=$H192)*(事故データ!$V$4:$V$364=1))</f>
        <v>0</v>
      </c>
      <c r="O192" s="358">
        <f>SUMPRODUCT((事故データ!$AK$4:$AK$364=$I$165)*(事故データ!$AO$4:$AO$364=O$219)*(事故データ!$AQ$4:$AQ$364=$H192)*(事故データ!$V$4:$V$364=1))</f>
        <v>0</v>
      </c>
      <c r="P192" s="358">
        <f>SUMPRODUCT((事故データ!$AK$4:$AK$364=$I$165)*(事故データ!$AO$4:$AO$364=P$219)*(事故データ!$AQ$4:$AQ$364=$H192)*(事故データ!$V$4:$V$364=1))</f>
        <v>0</v>
      </c>
      <c r="Q192" s="358">
        <f>SUMPRODUCT((事故データ!$AK$4:$AK$364=$I$165)*(事故データ!$AO$4:$AO$364=Q$219)*(事故データ!$AQ$4:$AQ$364=$H192)*(事故データ!$V$4:$V$364=1))</f>
        <v>0</v>
      </c>
      <c r="R192" s="358">
        <f>SUMPRODUCT((事故データ!$AK$4:$AK$364=$I$165)*(事故データ!$AO$4:$AO$364=R$219)*(事故データ!$AQ$4:$AQ$364=$H192)*(事故データ!$V$4:$V$364=1))</f>
        <v>0</v>
      </c>
      <c r="S192" s="358">
        <f>SUMPRODUCT((事故データ!$AK$4:$AK$364=$I$165)*(事故データ!$AO$4:$AO$364=S$219)*(事故データ!$AQ$4:$AQ$364=$H192)*(事故データ!$V$4:$V$364=1))</f>
        <v>0</v>
      </c>
      <c r="T192" s="358">
        <f>SUMPRODUCT((事故データ!$AK$4:$AK$364=$I$165)*(事故データ!$AO$4:$AO$364=T$219)*(事故データ!$AQ$4:$AQ$364=$H192)*(事故データ!$V$4:$V$364=1))</f>
        <v>0</v>
      </c>
      <c r="U192" s="358">
        <f>SUMPRODUCT((事故データ!$AK$4:$AK$364=$I$165)*(事故データ!$AO$4:$AO$364=U$219)*(事故データ!$AQ$4:$AQ$364=$H192)*(事故データ!$V$4:$V$364=1))</f>
        <v>0</v>
      </c>
      <c r="V192" s="358">
        <f>SUMPRODUCT((事故データ!$AK$4:$AK$364=$I$165)*(事故データ!$AO$4:$AO$364=V$219)*(事故データ!$AQ$4:$AQ$364=$H192)*(事故データ!$V$4:$V$364=1))</f>
        <v>0</v>
      </c>
      <c r="W192" s="358">
        <f>SUMPRODUCT((事故データ!$AK$4:$AK$364=$I$165)*(事故データ!$AO$4:$AO$364=W$219)*(事故データ!$AQ$4:$AQ$364=$H192)*(事故データ!$V$4:$V$364=1))</f>
        <v>0</v>
      </c>
      <c r="X192" s="358">
        <f>SUMPRODUCT((事故データ!$AK$4:$AK$364=$I$165)*(事故データ!$AO$4:$AO$364=X$219)*(事故データ!$AQ$4:$AQ$364=$H192)*(事故データ!$V$4:$V$364=1))</f>
        <v>0</v>
      </c>
      <c r="Y192" s="358">
        <f>SUMPRODUCT((事故データ!$AK$4:$AK$364=$I$165)*(事故データ!$AO$4:$AO$364=Y$219)*(事故データ!$AQ$4:$AQ$364=$H192)*(事故データ!$V$4:$V$364=1))</f>
        <v>0</v>
      </c>
      <c r="Z192" s="358">
        <f>SUMPRODUCT((事故データ!$AK$4:$AK$364=$I$165)*(事故データ!$AO$4:$AO$364=Z$219)*(事故データ!$AQ$4:$AQ$364=$H192)*(事故データ!$V$4:$V$364=1))</f>
        <v>0</v>
      </c>
      <c r="AA192" s="358">
        <f>SUMPRODUCT((事故データ!$AK$4:$AK$364=$I$165)*(事故データ!$AO$4:$AO$364=AA$219)*(事故データ!$AQ$4:$AQ$364=$H192)*(事故データ!$V$4:$V$364=1))</f>
        <v>0</v>
      </c>
      <c r="AB192" s="358">
        <f>SUMPRODUCT((事故データ!$AK$4:$AK$364=$I$165)*(事故データ!$AO$4:$AO$364=AB$219)*(事故データ!$AQ$4:$AQ$364=$H192)*(事故データ!$V$4:$V$364=1))</f>
        <v>0</v>
      </c>
      <c r="AC192" s="358">
        <f>SUMPRODUCT((事故データ!$AK$4:$AK$364=$I$165)*(事故データ!$AO$4:$AO$364=AC$219)*(事故データ!$AQ$4:$AQ$364=$H192)*(事故データ!$V$4:$V$364=1))</f>
        <v>0</v>
      </c>
      <c r="AD192" s="358">
        <f>SUMPRODUCT((事故データ!$AK$4:$AK$364=$I$165)*(事故データ!$AO$4:$AO$364=AD$219)*(事故データ!$AQ$4:$AQ$364=$H192)*(事故データ!$V$4:$V$364=1))</f>
        <v>0</v>
      </c>
      <c r="AE192" s="358">
        <f>SUMPRODUCT((事故データ!$AK$4:$AK$364=$I$165)*(事故データ!$AO$4:$AO$364=AE$219)*(事故データ!$AQ$4:$AQ$364=$H192)*(事故データ!$V$4:$V$364=1))</f>
        <v>0</v>
      </c>
      <c r="AF192" s="358">
        <f>SUMPRODUCT((事故データ!$AK$4:$AK$364=$I$165)*(事故データ!$AO$4:$AO$364=AF$219)*(事故データ!$AQ$4:$AQ$364=$H192)*(事故データ!$V$4:$V$364=1))</f>
        <v>0</v>
      </c>
      <c r="AG192" s="358">
        <f>SUMPRODUCT((事故データ!$AK$4:$AK$364=$I$165)*(事故データ!$AO$4:$AO$364=AG$219)*(事故データ!$AQ$4:$AQ$364=$H192)*(事故データ!$V$4:$V$364=1))</f>
        <v>0</v>
      </c>
      <c r="AH192" s="442">
        <f>SUMPRODUCT((事故データ!$AK$4:$AK$364=$I$165)*(事故データ!$AO$4:$AO$364=AH$219)*(事故データ!$AQ$4:$AQ$364=$H192)*(事故データ!$V$4:$V$364=1))</f>
        <v>0</v>
      </c>
    </row>
    <row r="193" spans="3:34">
      <c r="C193" s="352" t="str">
        <f t="shared" si="31"/>
        <v>移動、方向変換中(左前進)</v>
      </c>
      <c r="D193" s="422">
        <f>SUMPRODUCT((事故データ!$O$4:$O$364&gt;=1)*(事故データ!$AQ$4:$AQ$364=$C193))</f>
        <v>4</v>
      </c>
      <c r="E193" s="422">
        <f>SUMPRODUCT((事故データ!$AQ$4:$AQ$364=$C193)*(事故データ!$V$4:$V$364=1))</f>
        <v>4</v>
      </c>
      <c r="F193" s="496">
        <f>SUMPRODUCT((事故データ!$AQ$4:$AQ$364=$C193)*(事故データ!$V$4:$V$364=1)*(事故データ!$T$4:$T$364="人身"))</f>
        <v>0</v>
      </c>
      <c r="G193" s="306"/>
      <c r="H193" s="355" t="str">
        <f t="shared" si="30"/>
        <v>移動、方向変換中(左前進)</v>
      </c>
      <c r="I193" s="356">
        <f t="shared" si="32"/>
        <v>1</v>
      </c>
      <c r="J193" s="357">
        <f>SUMPRODUCT((事故データ!$AK$4:$AK$364=$I$165)*(事故データ!$AO$4:$AO$364=J$219)*(事故データ!$AQ$4:$AQ$364=$H193)*(事故データ!$V$4:$V$364=1))</f>
        <v>0</v>
      </c>
      <c r="K193" s="358">
        <f>SUMPRODUCT((事故データ!$AK$4:$AK$364=$I$165)*(事故データ!$AO$4:$AO$364=K$219)*(事故データ!$AQ$4:$AQ$364=$H193)*(事故データ!$V$4:$V$364=1))</f>
        <v>0</v>
      </c>
      <c r="L193" s="358">
        <f>SUMPRODUCT((事故データ!$AK$4:$AK$364=$I$165)*(事故データ!$AO$4:$AO$364=L$219)*(事故データ!$AQ$4:$AQ$364=$H193)*(事故データ!$V$4:$V$364=1))</f>
        <v>0</v>
      </c>
      <c r="M193" s="358">
        <f>SUMPRODUCT((事故データ!$AK$4:$AK$364=$I$165)*(事故データ!$AO$4:$AO$364=M$219)*(事故データ!$AQ$4:$AQ$364=$H193)*(事故データ!$V$4:$V$364=1))</f>
        <v>0</v>
      </c>
      <c r="N193" s="358">
        <f>SUMPRODUCT((事故データ!$AK$4:$AK$364=$I$165)*(事故データ!$AO$4:$AO$364=N$219)*(事故データ!$AQ$4:$AQ$364=$H193)*(事故データ!$V$4:$V$364=1))</f>
        <v>0</v>
      </c>
      <c r="O193" s="358">
        <f>SUMPRODUCT((事故データ!$AK$4:$AK$364=$I$165)*(事故データ!$AO$4:$AO$364=O$219)*(事故データ!$AQ$4:$AQ$364=$H193)*(事故データ!$V$4:$V$364=1))</f>
        <v>0</v>
      </c>
      <c r="P193" s="358">
        <f>SUMPRODUCT((事故データ!$AK$4:$AK$364=$I$165)*(事故データ!$AO$4:$AO$364=P$219)*(事故データ!$AQ$4:$AQ$364=$H193)*(事故データ!$V$4:$V$364=1))</f>
        <v>0</v>
      </c>
      <c r="Q193" s="358">
        <f>SUMPRODUCT((事故データ!$AK$4:$AK$364=$I$165)*(事故データ!$AO$4:$AO$364=Q$219)*(事故データ!$AQ$4:$AQ$364=$H193)*(事故データ!$V$4:$V$364=1))</f>
        <v>0</v>
      </c>
      <c r="R193" s="358">
        <f>SUMPRODUCT((事故データ!$AK$4:$AK$364=$I$165)*(事故データ!$AO$4:$AO$364=R$219)*(事故データ!$AQ$4:$AQ$364=$H193)*(事故データ!$V$4:$V$364=1))</f>
        <v>0</v>
      </c>
      <c r="S193" s="358">
        <f>SUMPRODUCT((事故データ!$AK$4:$AK$364=$I$165)*(事故データ!$AO$4:$AO$364=S$219)*(事故データ!$AQ$4:$AQ$364=$H193)*(事故データ!$V$4:$V$364=1))</f>
        <v>0</v>
      </c>
      <c r="T193" s="358">
        <f>SUMPRODUCT((事故データ!$AK$4:$AK$364=$I$165)*(事故データ!$AO$4:$AO$364=T$219)*(事故データ!$AQ$4:$AQ$364=$H193)*(事故データ!$V$4:$V$364=1))</f>
        <v>0</v>
      </c>
      <c r="U193" s="358">
        <f>SUMPRODUCT((事故データ!$AK$4:$AK$364=$I$165)*(事故データ!$AO$4:$AO$364=U$219)*(事故データ!$AQ$4:$AQ$364=$H193)*(事故データ!$V$4:$V$364=1))</f>
        <v>0</v>
      </c>
      <c r="V193" s="358">
        <f>SUMPRODUCT((事故データ!$AK$4:$AK$364=$I$165)*(事故データ!$AO$4:$AO$364=V$219)*(事故データ!$AQ$4:$AQ$364=$H193)*(事故データ!$V$4:$V$364=1))</f>
        <v>0</v>
      </c>
      <c r="W193" s="358">
        <f>SUMPRODUCT((事故データ!$AK$4:$AK$364=$I$165)*(事故データ!$AO$4:$AO$364=W$219)*(事故データ!$AQ$4:$AQ$364=$H193)*(事故データ!$V$4:$V$364=1))</f>
        <v>0</v>
      </c>
      <c r="X193" s="358">
        <f>SUMPRODUCT((事故データ!$AK$4:$AK$364=$I$165)*(事故データ!$AO$4:$AO$364=X$219)*(事故データ!$AQ$4:$AQ$364=$H193)*(事故データ!$V$4:$V$364=1))</f>
        <v>0</v>
      </c>
      <c r="Y193" s="358">
        <f>SUMPRODUCT((事故データ!$AK$4:$AK$364=$I$165)*(事故データ!$AO$4:$AO$364=Y$219)*(事故データ!$AQ$4:$AQ$364=$H193)*(事故データ!$V$4:$V$364=1))</f>
        <v>1</v>
      </c>
      <c r="Z193" s="358">
        <f>SUMPRODUCT((事故データ!$AK$4:$AK$364=$I$165)*(事故データ!$AO$4:$AO$364=Z$219)*(事故データ!$AQ$4:$AQ$364=$H193)*(事故データ!$V$4:$V$364=1))</f>
        <v>0</v>
      </c>
      <c r="AA193" s="358">
        <f>SUMPRODUCT((事故データ!$AK$4:$AK$364=$I$165)*(事故データ!$AO$4:$AO$364=AA$219)*(事故データ!$AQ$4:$AQ$364=$H193)*(事故データ!$V$4:$V$364=1))</f>
        <v>0</v>
      </c>
      <c r="AB193" s="358">
        <f>SUMPRODUCT((事故データ!$AK$4:$AK$364=$I$165)*(事故データ!$AO$4:$AO$364=AB$219)*(事故データ!$AQ$4:$AQ$364=$H193)*(事故データ!$V$4:$V$364=1))</f>
        <v>0</v>
      </c>
      <c r="AC193" s="358">
        <f>SUMPRODUCT((事故データ!$AK$4:$AK$364=$I$165)*(事故データ!$AO$4:$AO$364=AC$219)*(事故データ!$AQ$4:$AQ$364=$H193)*(事故データ!$V$4:$V$364=1))</f>
        <v>0</v>
      </c>
      <c r="AD193" s="358">
        <f>SUMPRODUCT((事故データ!$AK$4:$AK$364=$I$165)*(事故データ!$AO$4:$AO$364=AD$219)*(事故データ!$AQ$4:$AQ$364=$H193)*(事故データ!$V$4:$V$364=1))</f>
        <v>0</v>
      </c>
      <c r="AE193" s="358">
        <f>SUMPRODUCT((事故データ!$AK$4:$AK$364=$I$165)*(事故データ!$AO$4:$AO$364=AE$219)*(事故データ!$AQ$4:$AQ$364=$H193)*(事故データ!$V$4:$V$364=1))</f>
        <v>0</v>
      </c>
      <c r="AF193" s="358">
        <f>SUMPRODUCT((事故データ!$AK$4:$AK$364=$I$165)*(事故データ!$AO$4:$AO$364=AF$219)*(事故データ!$AQ$4:$AQ$364=$H193)*(事故データ!$V$4:$V$364=1))</f>
        <v>0</v>
      </c>
      <c r="AG193" s="358">
        <f>SUMPRODUCT((事故データ!$AK$4:$AK$364=$I$165)*(事故データ!$AO$4:$AO$364=AG$219)*(事故データ!$AQ$4:$AQ$364=$H193)*(事故データ!$V$4:$V$364=1))</f>
        <v>0</v>
      </c>
      <c r="AH193" s="442">
        <f>SUMPRODUCT((事故データ!$AK$4:$AK$364=$I$165)*(事故データ!$AO$4:$AO$364=AH$219)*(事故データ!$AQ$4:$AQ$364=$H193)*(事故データ!$V$4:$V$364=1))</f>
        <v>0</v>
      </c>
    </row>
    <row r="194" spans="3:34">
      <c r="C194" s="352" t="str">
        <f t="shared" si="31"/>
        <v>移動、方向変換中(後退)</v>
      </c>
      <c r="D194" s="422">
        <f>SUMPRODUCT((事故データ!$O$4:$O$364&gt;=1)*(事故データ!$AQ$4:$AQ$364=$C194))</f>
        <v>3</v>
      </c>
      <c r="E194" s="422">
        <f>SUMPRODUCT((事故データ!$AQ$4:$AQ$364=$C194)*(事故データ!$V$4:$V$364=1))</f>
        <v>3</v>
      </c>
      <c r="F194" s="496">
        <f>SUMPRODUCT((事故データ!$AQ$4:$AQ$364=$C194)*(事故データ!$V$4:$V$364=1)*(事故データ!$T$4:$T$364="人身"))</f>
        <v>0</v>
      </c>
      <c r="G194" s="306"/>
      <c r="H194" s="355" t="str">
        <f t="shared" si="30"/>
        <v>移動、方向変換中(後退)</v>
      </c>
      <c r="I194" s="356">
        <f t="shared" si="32"/>
        <v>2</v>
      </c>
      <c r="J194" s="357">
        <f>SUMPRODUCT((事故データ!$AK$4:$AK$364=$I$165)*(事故データ!$AO$4:$AO$364=J$219)*(事故データ!$AQ$4:$AQ$364=$H194)*(事故データ!$V$4:$V$364=1))</f>
        <v>0</v>
      </c>
      <c r="K194" s="358">
        <f>SUMPRODUCT((事故データ!$AK$4:$AK$364=$I$165)*(事故データ!$AO$4:$AO$364=K$219)*(事故データ!$AQ$4:$AQ$364=$H194)*(事故データ!$V$4:$V$364=1))</f>
        <v>0</v>
      </c>
      <c r="L194" s="358">
        <f>SUMPRODUCT((事故データ!$AK$4:$AK$364=$I$165)*(事故データ!$AO$4:$AO$364=L$219)*(事故データ!$AQ$4:$AQ$364=$H194)*(事故データ!$V$4:$V$364=1))</f>
        <v>0</v>
      </c>
      <c r="M194" s="358">
        <f>SUMPRODUCT((事故データ!$AK$4:$AK$364=$I$165)*(事故データ!$AO$4:$AO$364=M$219)*(事故データ!$AQ$4:$AQ$364=$H194)*(事故データ!$V$4:$V$364=1))</f>
        <v>0</v>
      </c>
      <c r="N194" s="358">
        <f>SUMPRODUCT((事故データ!$AK$4:$AK$364=$I$165)*(事故データ!$AO$4:$AO$364=N$219)*(事故データ!$AQ$4:$AQ$364=$H194)*(事故データ!$V$4:$V$364=1))</f>
        <v>0</v>
      </c>
      <c r="O194" s="358">
        <f>SUMPRODUCT((事故データ!$AK$4:$AK$364=$I$165)*(事故データ!$AO$4:$AO$364=O$219)*(事故データ!$AQ$4:$AQ$364=$H194)*(事故データ!$V$4:$V$364=1))</f>
        <v>0</v>
      </c>
      <c r="P194" s="358">
        <f>SUMPRODUCT((事故データ!$AK$4:$AK$364=$I$165)*(事故データ!$AO$4:$AO$364=P$219)*(事故データ!$AQ$4:$AQ$364=$H194)*(事故データ!$V$4:$V$364=1))</f>
        <v>0</v>
      </c>
      <c r="Q194" s="358">
        <f>SUMPRODUCT((事故データ!$AK$4:$AK$364=$I$165)*(事故データ!$AO$4:$AO$364=Q$219)*(事故データ!$AQ$4:$AQ$364=$H194)*(事故データ!$V$4:$V$364=1))</f>
        <v>0</v>
      </c>
      <c r="R194" s="358">
        <f>SUMPRODUCT((事故データ!$AK$4:$AK$364=$I$165)*(事故データ!$AO$4:$AO$364=R$219)*(事故データ!$AQ$4:$AQ$364=$H194)*(事故データ!$V$4:$V$364=1))</f>
        <v>0</v>
      </c>
      <c r="S194" s="358">
        <f>SUMPRODUCT((事故データ!$AK$4:$AK$364=$I$165)*(事故データ!$AO$4:$AO$364=S$219)*(事故データ!$AQ$4:$AQ$364=$H194)*(事故データ!$V$4:$V$364=1))</f>
        <v>0</v>
      </c>
      <c r="T194" s="358">
        <f>SUMPRODUCT((事故データ!$AK$4:$AK$364=$I$165)*(事故データ!$AO$4:$AO$364=T$219)*(事故データ!$AQ$4:$AQ$364=$H194)*(事故データ!$V$4:$V$364=1))</f>
        <v>0</v>
      </c>
      <c r="U194" s="358">
        <f>SUMPRODUCT((事故データ!$AK$4:$AK$364=$I$165)*(事故データ!$AO$4:$AO$364=U$219)*(事故データ!$AQ$4:$AQ$364=$H194)*(事故データ!$V$4:$V$364=1))</f>
        <v>0</v>
      </c>
      <c r="V194" s="358">
        <f>SUMPRODUCT((事故データ!$AK$4:$AK$364=$I$165)*(事故データ!$AO$4:$AO$364=V$219)*(事故データ!$AQ$4:$AQ$364=$H194)*(事故データ!$V$4:$V$364=1))</f>
        <v>0</v>
      </c>
      <c r="W194" s="358">
        <f>SUMPRODUCT((事故データ!$AK$4:$AK$364=$I$165)*(事故データ!$AO$4:$AO$364=W$219)*(事故データ!$AQ$4:$AQ$364=$H194)*(事故データ!$V$4:$V$364=1))</f>
        <v>0</v>
      </c>
      <c r="X194" s="358">
        <f>SUMPRODUCT((事故データ!$AK$4:$AK$364=$I$165)*(事故データ!$AO$4:$AO$364=X$219)*(事故データ!$AQ$4:$AQ$364=$H194)*(事故データ!$V$4:$V$364=1))</f>
        <v>2</v>
      </c>
      <c r="Y194" s="358">
        <f>SUMPRODUCT((事故データ!$AK$4:$AK$364=$I$165)*(事故データ!$AO$4:$AO$364=Y$219)*(事故データ!$AQ$4:$AQ$364=$H194)*(事故データ!$V$4:$V$364=1))</f>
        <v>0</v>
      </c>
      <c r="Z194" s="358">
        <f>SUMPRODUCT((事故データ!$AK$4:$AK$364=$I$165)*(事故データ!$AO$4:$AO$364=Z$219)*(事故データ!$AQ$4:$AQ$364=$H194)*(事故データ!$V$4:$V$364=1))</f>
        <v>0</v>
      </c>
      <c r="AA194" s="358">
        <f>SUMPRODUCT((事故データ!$AK$4:$AK$364=$I$165)*(事故データ!$AO$4:$AO$364=AA$219)*(事故データ!$AQ$4:$AQ$364=$H194)*(事故データ!$V$4:$V$364=1))</f>
        <v>0</v>
      </c>
      <c r="AB194" s="358">
        <f>SUMPRODUCT((事故データ!$AK$4:$AK$364=$I$165)*(事故データ!$AO$4:$AO$364=AB$219)*(事故データ!$AQ$4:$AQ$364=$H194)*(事故データ!$V$4:$V$364=1))</f>
        <v>0</v>
      </c>
      <c r="AC194" s="358">
        <f>SUMPRODUCT((事故データ!$AK$4:$AK$364=$I$165)*(事故データ!$AO$4:$AO$364=AC$219)*(事故データ!$AQ$4:$AQ$364=$H194)*(事故データ!$V$4:$V$364=1))</f>
        <v>0</v>
      </c>
      <c r="AD194" s="358">
        <f>SUMPRODUCT((事故データ!$AK$4:$AK$364=$I$165)*(事故データ!$AO$4:$AO$364=AD$219)*(事故データ!$AQ$4:$AQ$364=$H194)*(事故データ!$V$4:$V$364=1))</f>
        <v>0</v>
      </c>
      <c r="AE194" s="358">
        <f>SUMPRODUCT((事故データ!$AK$4:$AK$364=$I$165)*(事故データ!$AO$4:$AO$364=AE$219)*(事故データ!$AQ$4:$AQ$364=$H194)*(事故データ!$V$4:$V$364=1))</f>
        <v>0</v>
      </c>
      <c r="AF194" s="358">
        <f>SUMPRODUCT((事故データ!$AK$4:$AK$364=$I$165)*(事故データ!$AO$4:$AO$364=AF$219)*(事故データ!$AQ$4:$AQ$364=$H194)*(事故データ!$V$4:$V$364=1))</f>
        <v>0</v>
      </c>
      <c r="AG194" s="358">
        <f>SUMPRODUCT((事故データ!$AK$4:$AK$364=$I$165)*(事故データ!$AO$4:$AO$364=AG$219)*(事故データ!$AQ$4:$AQ$364=$H194)*(事故データ!$V$4:$V$364=1))</f>
        <v>0</v>
      </c>
      <c r="AH194" s="442">
        <f>SUMPRODUCT((事故データ!$AK$4:$AK$364=$I$165)*(事故データ!$AO$4:$AO$364=AH$219)*(事故データ!$AQ$4:$AQ$364=$H194)*(事故データ!$V$4:$V$364=1))</f>
        <v>0</v>
      </c>
    </row>
    <row r="195" spans="3:34">
      <c r="C195" s="352" t="str">
        <f t="shared" si="31"/>
        <v>移動、方向変換中(左後退)</v>
      </c>
      <c r="D195" s="422">
        <f>SUMPRODUCT((事故データ!$O$4:$O$364&gt;=1)*(事故データ!$AQ$4:$AQ$364=$C195))</f>
        <v>0</v>
      </c>
      <c r="E195" s="422">
        <f>SUMPRODUCT((事故データ!$AQ$4:$AQ$364=$C195)*(事故データ!$V$4:$V$364=1))</f>
        <v>0</v>
      </c>
      <c r="F195" s="496">
        <f>SUMPRODUCT((事故データ!$AQ$4:$AQ$364=$C195)*(事故データ!$V$4:$V$364=1)*(事故データ!$T$4:$T$364="人身"))</f>
        <v>0</v>
      </c>
      <c r="G195" s="306"/>
      <c r="H195" s="355" t="str">
        <f t="shared" si="30"/>
        <v>移動、方向変換中(左後退)</v>
      </c>
      <c r="I195" s="356">
        <f t="shared" si="32"/>
        <v>0</v>
      </c>
      <c r="J195" s="357">
        <f>SUMPRODUCT((事故データ!$AK$4:$AK$364=$I$165)*(事故データ!$AO$4:$AO$364=J$219)*(事故データ!$AQ$4:$AQ$364=$H195)*(事故データ!$V$4:$V$364=1))</f>
        <v>0</v>
      </c>
      <c r="K195" s="358">
        <f>SUMPRODUCT((事故データ!$AK$4:$AK$364=$I$165)*(事故データ!$AO$4:$AO$364=K$219)*(事故データ!$AQ$4:$AQ$364=$H195)*(事故データ!$V$4:$V$364=1))</f>
        <v>0</v>
      </c>
      <c r="L195" s="358">
        <f>SUMPRODUCT((事故データ!$AK$4:$AK$364=$I$165)*(事故データ!$AO$4:$AO$364=L$219)*(事故データ!$AQ$4:$AQ$364=$H195)*(事故データ!$V$4:$V$364=1))</f>
        <v>0</v>
      </c>
      <c r="M195" s="358">
        <f>SUMPRODUCT((事故データ!$AK$4:$AK$364=$I$165)*(事故データ!$AO$4:$AO$364=M$219)*(事故データ!$AQ$4:$AQ$364=$H195)*(事故データ!$V$4:$V$364=1))</f>
        <v>0</v>
      </c>
      <c r="N195" s="358">
        <f>SUMPRODUCT((事故データ!$AK$4:$AK$364=$I$165)*(事故データ!$AO$4:$AO$364=N$219)*(事故データ!$AQ$4:$AQ$364=$H195)*(事故データ!$V$4:$V$364=1))</f>
        <v>0</v>
      </c>
      <c r="O195" s="358">
        <f>SUMPRODUCT((事故データ!$AK$4:$AK$364=$I$165)*(事故データ!$AO$4:$AO$364=O$219)*(事故データ!$AQ$4:$AQ$364=$H195)*(事故データ!$V$4:$V$364=1))</f>
        <v>0</v>
      </c>
      <c r="P195" s="358">
        <f>SUMPRODUCT((事故データ!$AK$4:$AK$364=$I$165)*(事故データ!$AO$4:$AO$364=P$219)*(事故データ!$AQ$4:$AQ$364=$H195)*(事故データ!$V$4:$V$364=1))</f>
        <v>0</v>
      </c>
      <c r="Q195" s="358">
        <f>SUMPRODUCT((事故データ!$AK$4:$AK$364=$I$165)*(事故データ!$AO$4:$AO$364=Q$219)*(事故データ!$AQ$4:$AQ$364=$H195)*(事故データ!$V$4:$V$364=1))</f>
        <v>0</v>
      </c>
      <c r="R195" s="358">
        <f>SUMPRODUCT((事故データ!$AK$4:$AK$364=$I$165)*(事故データ!$AO$4:$AO$364=R$219)*(事故データ!$AQ$4:$AQ$364=$H195)*(事故データ!$V$4:$V$364=1))</f>
        <v>0</v>
      </c>
      <c r="S195" s="358">
        <f>SUMPRODUCT((事故データ!$AK$4:$AK$364=$I$165)*(事故データ!$AO$4:$AO$364=S$219)*(事故データ!$AQ$4:$AQ$364=$H195)*(事故データ!$V$4:$V$364=1))</f>
        <v>0</v>
      </c>
      <c r="T195" s="358">
        <f>SUMPRODUCT((事故データ!$AK$4:$AK$364=$I$165)*(事故データ!$AO$4:$AO$364=T$219)*(事故データ!$AQ$4:$AQ$364=$H195)*(事故データ!$V$4:$V$364=1))</f>
        <v>0</v>
      </c>
      <c r="U195" s="358">
        <f>SUMPRODUCT((事故データ!$AK$4:$AK$364=$I$165)*(事故データ!$AO$4:$AO$364=U$219)*(事故データ!$AQ$4:$AQ$364=$H195)*(事故データ!$V$4:$V$364=1))</f>
        <v>0</v>
      </c>
      <c r="V195" s="358">
        <f>SUMPRODUCT((事故データ!$AK$4:$AK$364=$I$165)*(事故データ!$AO$4:$AO$364=V$219)*(事故データ!$AQ$4:$AQ$364=$H195)*(事故データ!$V$4:$V$364=1))</f>
        <v>0</v>
      </c>
      <c r="W195" s="358">
        <f>SUMPRODUCT((事故データ!$AK$4:$AK$364=$I$165)*(事故データ!$AO$4:$AO$364=W$219)*(事故データ!$AQ$4:$AQ$364=$H195)*(事故データ!$V$4:$V$364=1))</f>
        <v>0</v>
      </c>
      <c r="X195" s="358">
        <f>SUMPRODUCT((事故データ!$AK$4:$AK$364=$I$165)*(事故データ!$AO$4:$AO$364=X$219)*(事故データ!$AQ$4:$AQ$364=$H195)*(事故データ!$V$4:$V$364=1))</f>
        <v>0</v>
      </c>
      <c r="Y195" s="358">
        <f>SUMPRODUCT((事故データ!$AK$4:$AK$364=$I$165)*(事故データ!$AO$4:$AO$364=Y$219)*(事故データ!$AQ$4:$AQ$364=$H195)*(事故データ!$V$4:$V$364=1))</f>
        <v>0</v>
      </c>
      <c r="Z195" s="358">
        <f>SUMPRODUCT((事故データ!$AK$4:$AK$364=$I$165)*(事故データ!$AO$4:$AO$364=Z$219)*(事故データ!$AQ$4:$AQ$364=$H195)*(事故データ!$V$4:$V$364=1))</f>
        <v>0</v>
      </c>
      <c r="AA195" s="358">
        <f>SUMPRODUCT((事故データ!$AK$4:$AK$364=$I$165)*(事故データ!$AO$4:$AO$364=AA$219)*(事故データ!$AQ$4:$AQ$364=$H195)*(事故データ!$V$4:$V$364=1))</f>
        <v>0</v>
      </c>
      <c r="AB195" s="358">
        <f>SUMPRODUCT((事故データ!$AK$4:$AK$364=$I$165)*(事故データ!$AO$4:$AO$364=AB$219)*(事故データ!$AQ$4:$AQ$364=$H195)*(事故データ!$V$4:$V$364=1))</f>
        <v>0</v>
      </c>
      <c r="AC195" s="358">
        <f>SUMPRODUCT((事故データ!$AK$4:$AK$364=$I$165)*(事故データ!$AO$4:$AO$364=AC$219)*(事故データ!$AQ$4:$AQ$364=$H195)*(事故データ!$V$4:$V$364=1))</f>
        <v>0</v>
      </c>
      <c r="AD195" s="358">
        <f>SUMPRODUCT((事故データ!$AK$4:$AK$364=$I$165)*(事故データ!$AO$4:$AO$364=AD$219)*(事故データ!$AQ$4:$AQ$364=$H195)*(事故データ!$V$4:$V$364=1))</f>
        <v>0</v>
      </c>
      <c r="AE195" s="358">
        <f>SUMPRODUCT((事故データ!$AK$4:$AK$364=$I$165)*(事故データ!$AO$4:$AO$364=AE$219)*(事故データ!$AQ$4:$AQ$364=$H195)*(事故データ!$V$4:$V$364=1))</f>
        <v>0</v>
      </c>
      <c r="AF195" s="358">
        <f>SUMPRODUCT((事故データ!$AK$4:$AK$364=$I$165)*(事故データ!$AO$4:$AO$364=AF$219)*(事故データ!$AQ$4:$AQ$364=$H195)*(事故データ!$V$4:$V$364=1))</f>
        <v>0</v>
      </c>
      <c r="AG195" s="358">
        <f>SUMPRODUCT((事故データ!$AK$4:$AK$364=$I$165)*(事故データ!$AO$4:$AO$364=AG$219)*(事故データ!$AQ$4:$AQ$364=$H195)*(事故データ!$V$4:$V$364=1))</f>
        <v>0</v>
      </c>
      <c r="AH195" s="442">
        <f>SUMPRODUCT((事故データ!$AK$4:$AK$364=$I$165)*(事故データ!$AO$4:$AO$364=AH$219)*(事故データ!$AQ$4:$AQ$364=$H195)*(事故データ!$V$4:$V$364=1))</f>
        <v>0</v>
      </c>
    </row>
    <row r="196" spans="3:34">
      <c r="C196" s="352" t="str">
        <f t="shared" si="31"/>
        <v>移動、方向変換中(右後退)</v>
      </c>
      <c r="D196" s="422">
        <f>SUMPRODUCT((事故データ!$O$4:$O$364&gt;=1)*(事故データ!$AQ$4:$AQ$364=$C196))</f>
        <v>0</v>
      </c>
      <c r="E196" s="422">
        <f>SUMPRODUCT((事故データ!$AQ$4:$AQ$364=$C196)*(事故データ!$V$4:$V$364=1))</f>
        <v>0</v>
      </c>
      <c r="F196" s="496">
        <f>SUMPRODUCT((事故データ!$AQ$4:$AQ$364=$C196)*(事故データ!$V$4:$V$364=1)*(事故データ!$T$4:$T$364="人身"))</f>
        <v>0</v>
      </c>
      <c r="G196" s="306"/>
      <c r="H196" s="355" t="str">
        <f t="shared" si="30"/>
        <v>移動、方向変換中(右後退)</v>
      </c>
      <c r="I196" s="356">
        <f t="shared" si="32"/>
        <v>0</v>
      </c>
      <c r="J196" s="357">
        <f>SUMPRODUCT((事故データ!$AK$4:$AK$364=$I$165)*(事故データ!$AO$4:$AO$364=J$219)*(事故データ!$AQ$4:$AQ$364=$H196)*(事故データ!$V$4:$V$364=1))</f>
        <v>0</v>
      </c>
      <c r="K196" s="358">
        <f>SUMPRODUCT((事故データ!$AK$4:$AK$364=$I$165)*(事故データ!$AO$4:$AO$364=K$219)*(事故データ!$AQ$4:$AQ$364=$H196)*(事故データ!$V$4:$V$364=1))</f>
        <v>0</v>
      </c>
      <c r="L196" s="358">
        <f>SUMPRODUCT((事故データ!$AK$4:$AK$364=$I$165)*(事故データ!$AO$4:$AO$364=L$219)*(事故データ!$AQ$4:$AQ$364=$H196)*(事故データ!$V$4:$V$364=1))</f>
        <v>0</v>
      </c>
      <c r="M196" s="358">
        <f>SUMPRODUCT((事故データ!$AK$4:$AK$364=$I$165)*(事故データ!$AO$4:$AO$364=M$219)*(事故データ!$AQ$4:$AQ$364=$H196)*(事故データ!$V$4:$V$364=1))</f>
        <v>0</v>
      </c>
      <c r="N196" s="358">
        <f>SUMPRODUCT((事故データ!$AK$4:$AK$364=$I$165)*(事故データ!$AO$4:$AO$364=N$219)*(事故データ!$AQ$4:$AQ$364=$H196)*(事故データ!$V$4:$V$364=1))</f>
        <v>0</v>
      </c>
      <c r="O196" s="358">
        <f>SUMPRODUCT((事故データ!$AK$4:$AK$364=$I$165)*(事故データ!$AO$4:$AO$364=O$219)*(事故データ!$AQ$4:$AQ$364=$H196)*(事故データ!$V$4:$V$364=1))</f>
        <v>0</v>
      </c>
      <c r="P196" s="358">
        <f>SUMPRODUCT((事故データ!$AK$4:$AK$364=$I$165)*(事故データ!$AO$4:$AO$364=P$219)*(事故データ!$AQ$4:$AQ$364=$H196)*(事故データ!$V$4:$V$364=1))</f>
        <v>0</v>
      </c>
      <c r="Q196" s="358">
        <f>SUMPRODUCT((事故データ!$AK$4:$AK$364=$I$165)*(事故データ!$AO$4:$AO$364=Q$219)*(事故データ!$AQ$4:$AQ$364=$H196)*(事故データ!$V$4:$V$364=1))</f>
        <v>0</v>
      </c>
      <c r="R196" s="358">
        <f>SUMPRODUCT((事故データ!$AK$4:$AK$364=$I$165)*(事故データ!$AO$4:$AO$364=R$219)*(事故データ!$AQ$4:$AQ$364=$H196)*(事故データ!$V$4:$V$364=1))</f>
        <v>0</v>
      </c>
      <c r="S196" s="358">
        <f>SUMPRODUCT((事故データ!$AK$4:$AK$364=$I$165)*(事故データ!$AO$4:$AO$364=S$219)*(事故データ!$AQ$4:$AQ$364=$H196)*(事故データ!$V$4:$V$364=1))</f>
        <v>0</v>
      </c>
      <c r="T196" s="358">
        <f>SUMPRODUCT((事故データ!$AK$4:$AK$364=$I$165)*(事故データ!$AO$4:$AO$364=T$219)*(事故データ!$AQ$4:$AQ$364=$H196)*(事故データ!$V$4:$V$364=1))</f>
        <v>0</v>
      </c>
      <c r="U196" s="358">
        <f>SUMPRODUCT((事故データ!$AK$4:$AK$364=$I$165)*(事故データ!$AO$4:$AO$364=U$219)*(事故データ!$AQ$4:$AQ$364=$H196)*(事故データ!$V$4:$V$364=1))</f>
        <v>0</v>
      </c>
      <c r="V196" s="358">
        <f>SUMPRODUCT((事故データ!$AK$4:$AK$364=$I$165)*(事故データ!$AO$4:$AO$364=V$219)*(事故データ!$AQ$4:$AQ$364=$H196)*(事故データ!$V$4:$V$364=1))</f>
        <v>0</v>
      </c>
      <c r="W196" s="358">
        <f>SUMPRODUCT((事故データ!$AK$4:$AK$364=$I$165)*(事故データ!$AO$4:$AO$364=W$219)*(事故データ!$AQ$4:$AQ$364=$H196)*(事故データ!$V$4:$V$364=1))</f>
        <v>0</v>
      </c>
      <c r="X196" s="358">
        <f>SUMPRODUCT((事故データ!$AK$4:$AK$364=$I$165)*(事故データ!$AO$4:$AO$364=X$219)*(事故データ!$AQ$4:$AQ$364=$H196)*(事故データ!$V$4:$V$364=1))</f>
        <v>0</v>
      </c>
      <c r="Y196" s="358">
        <f>SUMPRODUCT((事故データ!$AK$4:$AK$364=$I$165)*(事故データ!$AO$4:$AO$364=Y$219)*(事故データ!$AQ$4:$AQ$364=$H196)*(事故データ!$V$4:$V$364=1))</f>
        <v>0</v>
      </c>
      <c r="Z196" s="358">
        <f>SUMPRODUCT((事故データ!$AK$4:$AK$364=$I$165)*(事故データ!$AO$4:$AO$364=Z$219)*(事故データ!$AQ$4:$AQ$364=$H196)*(事故データ!$V$4:$V$364=1))</f>
        <v>0</v>
      </c>
      <c r="AA196" s="358">
        <f>SUMPRODUCT((事故データ!$AK$4:$AK$364=$I$165)*(事故データ!$AO$4:$AO$364=AA$219)*(事故データ!$AQ$4:$AQ$364=$H196)*(事故データ!$V$4:$V$364=1))</f>
        <v>0</v>
      </c>
      <c r="AB196" s="358">
        <f>SUMPRODUCT((事故データ!$AK$4:$AK$364=$I$165)*(事故データ!$AO$4:$AO$364=AB$219)*(事故データ!$AQ$4:$AQ$364=$H196)*(事故データ!$V$4:$V$364=1))</f>
        <v>0</v>
      </c>
      <c r="AC196" s="358">
        <f>SUMPRODUCT((事故データ!$AK$4:$AK$364=$I$165)*(事故データ!$AO$4:$AO$364=AC$219)*(事故データ!$AQ$4:$AQ$364=$H196)*(事故データ!$V$4:$V$364=1))</f>
        <v>0</v>
      </c>
      <c r="AD196" s="358">
        <f>SUMPRODUCT((事故データ!$AK$4:$AK$364=$I$165)*(事故データ!$AO$4:$AO$364=AD$219)*(事故データ!$AQ$4:$AQ$364=$H196)*(事故データ!$V$4:$V$364=1))</f>
        <v>0</v>
      </c>
      <c r="AE196" s="358">
        <f>SUMPRODUCT((事故データ!$AK$4:$AK$364=$I$165)*(事故データ!$AO$4:$AO$364=AE$219)*(事故データ!$AQ$4:$AQ$364=$H196)*(事故データ!$V$4:$V$364=1))</f>
        <v>0</v>
      </c>
      <c r="AF196" s="358">
        <f>SUMPRODUCT((事故データ!$AK$4:$AK$364=$I$165)*(事故データ!$AO$4:$AO$364=AF$219)*(事故データ!$AQ$4:$AQ$364=$H196)*(事故データ!$V$4:$V$364=1))</f>
        <v>0</v>
      </c>
      <c r="AG196" s="358">
        <f>SUMPRODUCT((事故データ!$AK$4:$AK$364=$I$165)*(事故データ!$AO$4:$AO$364=AG$219)*(事故データ!$AQ$4:$AQ$364=$H196)*(事故データ!$V$4:$V$364=1))</f>
        <v>0</v>
      </c>
      <c r="AH196" s="442">
        <f>SUMPRODUCT((事故データ!$AK$4:$AK$364=$I$165)*(事故データ!$AO$4:$AO$364=AH$219)*(事故データ!$AQ$4:$AQ$364=$H196)*(事故データ!$V$4:$V$364=1))</f>
        <v>0</v>
      </c>
    </row>
    <row r="197" spans="3:34">
      <c r="C197" s="352" t="str">
        <f t="shared" si="31"/>
        <v>切り返し(バック)</v>
      </c>
      <c r="D197" s="422">
        <f>SUMPRODUCT((事故データ!$O$4:$O$364&gt;=1)*(事故データ!$AQ$4:$AQ$364=$C197))</f>
        <v>2</v>
      </c>
      <c r="E197" s="422">
        <f>SUMPRODUCT((事故データ!$AQ$4:$AQ$364=$C197)*(事故データ!$V$4:$V$364=1))</f>
        <v>2</v>
      </c>
      <c r="F197" s="496">
        <f>SUMPRODUCT((事故データ!$AQ$4:$AQ$364=$C197)*(事故データ!$V$4:$V$364=1)*(事故データ!$T$4:$T$364="人身"))</f>
        <v>1</v>
      </c>
      <c r="G197" s="306"/>
      <c r="H197" s="355" t="str">
        <f t="shared" si="30"/>
        <v>切り返し(バック)</v>
      </c>
      <c r="I197" s="356">
        <f t="shared" si="32"/>
        <v>1</v>
      </c>
      <c r="J197" s="357">
        <f>SUMPRODUCT((事故データ!$AK$4:$AK$364=$I$165)*(事故データ!$AO$4:$AO$364=J$219)*(事故データ!$AQ$4:$AQ$364=$H197)*(事故データ!$V$4:$V$364=1))</f>
        <v>0</v>
      </c>
      <c r="K197" s="358">
        <f>SUMPRODUCT((事故データ!$AK$4:$AK$364=$I$165)*(事故データ!$AO$4:$AO$364=K$219)*(事故データ!$AQ$4:$AQ$364=$H197)*(事故データ!$V$4:$V$364=1))</f>
        <v>0</v>
      </c>
      <c r="L197" s="358">
        <f>SUMPRODUCT((事故データ!$AK$4:$AK$364=$I$165)*(事故データ!$AO$4:$AO$364=L$219)*(事故データ!$AQ$4:$AQ$364=$H197)*(事故データ!$V$4:$V$364=1))</f>
        <v>0</v>
      </c>
      <c r="M197" s="358">
        <f>SUMPRODUCT((事故データ!$AK$4:$AK$364=$I$165)*(事故データ!$AO$4:$AO$364=M$219)*(事故データ!$AQ$4:$AQ$364=$H197)*(事故データ!$V$4:$V$364=1))</f>
        <v>0</v>
      </c>
      <c r="N197" s="358">
        <f>SUMPRODUCT((事故データ!$AK$4:$AK$364=$I$165)*(事故データ!$AO$4:$AO$364=N$219)*(事故データ!$AQ$4:$AQ$364=$H197)*(事故データ!$V$4:$V$364=1))</f>
        <v>0</v>
      </c>
      <c r="O197" s="358">
        <f>SUMPRODUCT((事故データ!$AK$4:$AK$364=$I$165)*(事故データ!$AO$4:$AO$364=O$219)*(事故データ!$AQ$4:$AQ$364=$H197)*(事故データ!$V$4:$V$364=1))</f>
        <v>0</v>
      </c>
      <c r="P197" s="358">
        <f>SUMPRODUCT((事故データ!$AK$4:$AK$364=$I$165)*(事故データ!$AO$4:$AO$364=P$219)*(事故データ!$AQ$4:$AQ$364=$H197)*(事故データ!$V$4:$V$364=1))</f>
        <v>0</v>
      </c>
      <c r="Q197" s="358">
        <f>SUMPRODUCT((事故データ!$AK$4:$AK$364=$I$165)*(事故データ!$AO$4:$AO$364=Q$219)*(事故データ!$AQ$4:$AQ$364=$H197)*(事故データ!$V$4:$V$364=1))</f>
        <v>0</v>
      </c>
      <c r="R197" s="358">
        <f>SUMPRODUCT((事故データ!$AK$4:$AK$364=$I$165)*(事故データ!$AO$4:$AO$364=R$219)*(事故データ!$AQ$4:$AQ$364=$H197)*(事故データ!$V$4:$V$364=1))</f>
        <v>0</v>
      </c>
      <c r="S197" s="358">
        <f>SUMPRODUCT((事故データ!$AK$4:$AK$364=$I$165)*(事故データ!$AO$4:$AO$364=S$219)*(事故データ!$AQ$4:$AQ$364=$H197)*(事故データ!$V$4:$V$364=1))</f>
        <v>0</v>
      </c>
      <c r="T197" s="358">
        <f>SUMPRODUCT((事故データ!$AK$4:$AK$364=$I$165)*(事故データ!$AO$4:$AO$364=T$219)*(事故データ!$AQ$4:$AQ$364=$H197)*(事故データ!$V$4:$V$364=1))</f>
        <v>0</v>
      </c>
      <c r="U197" s="358">
        <f>SUMPRODUCT((事故データ!$AK$4:$AK$364=$I$165)*(事故データ!$AO$4:$AO$364=U$219)*(事故データ!$AQ$4:$AQ$364=$H197)*(事故データ!$V$4:$V$364=1))</f>
        <v>0</v>
      </c>
      <c r="V197" s="358">
        <f>SUMPRODUCT((事故データ!$AK$4:$AK$364=$I$165)*(事故データ!$AO$4:$AO$364=V$219)*(事故データ!$AQ$4:$AQ$364=$H197)*(事故データ!$V$4:$V$364=1))</f>
        <v>0</v>
      </c>
      <c r="W197" s="358">
        <f>SUMPRODUCT((事故データ!$AK$4:$AK$364=$I$165)*(事故データ!$AO$4:$AO$364=W$219)*(事故データ!$AQ$4:$AQ$364=$H197)*(事故データ!$V$4:$V$364=1))</f>
        <v>0</v>
      </c>
      <c r="X197" s="358">
        <f>SUMPRODUCT((事故データ!$AK$4:$AK$364=$I$165)*(事故データ!$AO$4:$AO$364=X$219)*(事故データ!$AQ$4:$AQ$364=$H197)*(事故データ!$V$4:$V$364=1))</f>
        <v>1</v>
      </c>
      <c r="Y197" s="358">
        <f>SUMPRODUCT((事故データ!$AK$4:$AK$364=$I$165)*(事故データ!$AO$4:$AO$364=Y$219)*(事故データ!$AQ$4:$AQ$364=$H197)*(事故データ!$V$4:$V$364=1))</f>
        <v>0</v>
      </c>
      <c r="Z197" s="358">
        <f>SUMPRODUCT((事故データ!$AK$4:$AK$364=$I$165)*(事故データ!$AO$4:$AO$364=Z$219)*(事故データ!$AQ$4:$AQ$364=$H197)*(事故データ!$V$4:$V$364=1))</f>
        <v>0</v>
      </c>
      <c r="AA197" s="358">
        <f>SUMPRODUCT((事故データ!$AK$4:$AK$364=$I$165)*(事故データ!$AO$4:$AO$364=AA$219)*(事故データ!$AQ$4:$AQ$364=$H197)*(事故データ!$V$4:$V$364=1))</f>
        <v>0</v>
      </c>
      <c r="AB197" s="358">
        <f>SUMPRODUCT((事故データ!$AK$4:$AK$364=$I$165)*(事故データ!$AO$4:$AO$364=AB$219)*(事故データ!$AQ$4:$AQ$364=$H197)*(事故データ!$V$4:$V$364=1))</f>
        <v>0</v>
      </c>
      <c r="AC197" s="358">
        <f>SUMPRODUCT((事故データ!$AK$4:$AK$364=$I$165)*(事故データ!$AO$4:$AO$364=AC$219)*(事故データ!$AQ$4:$AQ$364=$H197)*(事故データ!$V$4:$V$364=1))</f>
        <v>0</v>
      </c>
      <c r="AD197" s="358">
        <f>SUMPRODUCT((事故データ!$AK$4:$AK$364=$I$165)*(事故データ!$AO$4:$AO$364=AD$219)*(事故データ!$AQ$4:$AQ$364=$H197)*(事故データ!$V$4:$V$364=1))</f>
        <v>0</v>
      </c>
      <c r="AE197" s="358">
        <f>SUMPRODUCT((事故データ!$AK$4:$AK$364=$I$165)*(事故データ!$AO$4:$AO$364=AE$219)*(事故データ!$AQ$4:$AQ$364=$H197)*(事故データ!$V$4:$V$364=1))</f>
        <v>0</v>
      </c>
      <c r="AF197" s="358">
        <f>SUMPRODUCT((事故データ!$AK$4:$AK$364=$I$165)*(事故データ!$AO$4:$AO$364=AF$219)*(事故データ!$AQ$4:$AQ$364=$H197)*(事故データ!$V$4:$V$364=1))</f>
        <v>0</v>
      </c>
      <c r="AG197" s="358">
        <f>SUMPRODUCT((事故データ!$AK$4:$AK$364=$I$165)*(事故データ!$AO$4:$AO$364=AG$219)*(事故データ!$AQ$4:$AQ$364=$H197)*(事故データ!$V$4:$V$364=1))</f>
        <v>0</v>
      </c>
      <c r="AH197" s="442">
        <f>SUMPRODUCT((事故データ!$AK$4:$AK$364=$I$165)*(事故データ!$AO$4:$AO$364=AH$219)*(事故データ!$AQ$4:$AQ$364=$H197)*(事故データ!$V$4:$V$364=1))</f>
        <v>0</v>
      </c>
    </row>
    <row r="198" spans="3:34">
      <c r="C198" s="352" t="str">
        <f t="shared" si="31"/>
        <v>切り返し(前進)</v>
      </c>
      <c r="D198" s="422">
        <f>SUMPRODUCT((事故データ!$O$4:$O$364&gt;=1)*(事故データ!$AQ$4:$AQ$364=$C198))</f>
        <v>1</v>
      </c>
      <c r="E198" s="422">
        <f>SUMPRODUCT((事故データ!$AQ$4:$AQ$364=$C198)*(事故データ!$V$4:$V$364=1))</f>
        <v>1</v>
      </c>
      <c r="F198" s="496">
        <f>SUMPRODUCT((事故データ!$AQ$4:$AQ$364=$C198)*(事故データ!$V$4:$V$364=1)*(事故データ!$T$4:$T$364="人身"))</f>
        <v>0</v>
      </c>
      <c r="G198" s="306"/>
      <c r="H198" s="355" t="str">
        <f t="shared" si="30"/>
        <v>切り返し(前進)</v>
      </c>
      <c r="I198" s="356">
        <f t="shared" si="32"/>
        <v>1</v>
      </c>
      <c r="J198" s="357">
        <f>SUMPRODUCT((事故データ!$AK$4:$AK$364=$I$165)*(事故データ!$AO$4:$AO$364=J$219)*(事故データ!$AQ$4:$AQ$364=$H198)*(事故データ!$V$4:$V$364=1))</f>
        <v>0</v>
      </c>
      <c r="K198" s="358">
        <f>SUMPRODUCT((事故データ!$AK$4:$AK$364=$I$165)*(事故データ!$AO$4:$AO$364=K$219)*(事故データ!$AQ$4:$AQ$364=$H198)*(事故データ!$V$4:$V$364=1))</f>
        <v>0</v>
      </c>
      <c r="L198" s="358">
        <f>SUMPRODUCT((事故データ!$AK$4:$AK$364=$I$165)*(事故データ!$AO$4:$AO$364=L$219)*(事故データ!$AQ$4:$AQ$364=$H198)*(事故データ!$V$4:$V$364=1))</f>
        <v>0</v>
      </c>
      <c r="M198" s="358">
        <f>SUMPRODUCT((事故データ!$AK$4:$AK$364=$I$165)*(事故データ!$AO$4:$AO$364=M$219)*(事故データ!$AQ$4:$AQ$364=$H198)*(事故データ!$V$4:$V$364=1))</f>
        <v>0</v>
      </c>
      <c r="N198" s="358">
        <f>SUMPRODUCT((事故データ!$AK$4:$AK$364=$I$165)*(事故データ!$AO$4:$AO$364=N$219)*(事故データ!$AQ$4:$AQ$364=$H198)*(事故データ!$V$4:$V$364=1))</f>
        <v>0</v>
      </c>
      <c r="O198" s="358">
        <f>SUMPRODUCT((事故データ!$AK$4:$AK$364=$I$165)*(事故データ!$AO$4:$AO$364=O$219)*(事故データ!$AQ$4:$AQ$364=$H198)*(事故データ!$V$4:$V$364=1))</f>
        <v>0</v>
      </c>
      <c r="P198" s="358">
        <f>SUMPRODUCT((事故データ!$AK$4:$AK$364=$I$165)*(事故データ!$AO$4:$AO$364=P$219)*(事故データ!$AQ$4:$AQ$364=$H198)*(事故データ!$V$4:$V$364=1))</f>
        <v>0</v>
      </c>
      <c r="Q198" s="358">
        <f>SUMPRODUCT((事故データ!$AK$4:$AK$364=$I$165)*(事故データ!$AO$4:$AO$364=Q$219)*(事故データ!$AQ$4:$AQ$364=$H198)*(事故データ!$V$4:$V$364=1))</f>
        <v>0</v>
      </c>
      <c r="R198" s="358">
        <f>SUMPRODUCT((事故データ!$AK$4:$AK$364=$I$165)*(事故データ!$AO$4:$AO$364=R$219)*(事故データ!$AQ$4:$AQ$364=$H198)*(事故データ!$V$4:$V$364=1))</f>
        <v>0</v>
      </c>
      <c r="S198" s="358">
        <f>SUMPRODUCT((事故データ!$AK$4:$AK$364=$I$165)*(事故データ!$AO$4:$AO$364=S$219)*(事故データ!$AQ$4:$AQ$364=$H198)*(事故データ!$V$4:$V$364=1))</f>
        <v>0</v>
      </c>
      <c r="T198" s="358">
        <f>SUMPRODUCT((事故データ!$AK$4:$AK$364=$I$165)*(事故データ!$AO$4:$AO$364=T$219)*(事故データ!$AQ$4:$AQ$364=$H198)*(事故データ!$V$4:$V$364=1))</f>
        <v>0</v>
      </c>
      <c r="U198" s="358">
        <f>SUMPRODUCT((事故データ!$AK$4:$AK$364=$I$165)*(事故データ!$AO$4:$AO$364=U$219)*(事故データ!$AQ$4:$AQ$364=$H198)*(事故データ!$V$4:$V$364=1))</f>
        <v>0</v>
      </c>
      <c r="V198" s="358">
        <f>SUMPRODUCT((事故データ!$AK$4:$AK$364=$I$165)*(事故データ!$AO$4:$AO$364=V$219)*(事故データ!$AQ$4:$AQ$364=$H198)*(事故データ!$V$4:$V$364=1))</f>
        <v>0</v>
      </c>
      <c r="W198" s="358">
        <f>SUMPRODUCT((事故データ!$AK$4:$AK$364=$I$165)*(事故データ!$AO$4:$AO$364=W$219)*(事故データ!$AQ$4:$AQ$364=$H198)*(事故データ!$V$4:$V$364=1))</f>
        <v>0</v>
      </c>
      <c r="X198" s="358">
        <f>SUMPRODUCT((事故データ!$AK$4:$AK$364=$I$165)*(事故データ!$AO$4:$AO$364=X$219)*(事故データ!$AQ$4:$AQ$364=$H198)*(事故データ!$V$4:$V$364=1))</f>
        <v>0</v>
      </c>
      <c r="Y198" s="358">
        <f>SUMPRODUCT((事故データ!$AK$4:$AK$364=$I$165)*(事故データ!$AO$4:$AO$364=Y$219)*(事故データ!$AQ$4:$AQ$364=$H198)*(事故データ!$V$4:$V$364=1))</f>
        <v>1</v>
      </c>
      <c r="Z198" s="358">
        <f>SUMPRODUCT((事故データ!$AK$4:$AK$364=$I$165)*(事故データ!$AO$4:$AO$364=Z$219)*(事故データ!$AQ$4:$AQ$364=$H198)*(事故データ!$V$4:$V$364=1))</f>
        <v>0</v>
      </c>
      <c r="AA198" s="358">
        <f>SUMPRODUCT((事故データ!$AK$4:$AK$364=$I$165)*(事故データ!$AO$4:$AO$364=AA$219)*(事故データ!$AQ$4:$AQ$364=$H198)*(事故データ!$V$4:$V$364=1))</f>
        <v>0</v>
      </c>
      <c r="AB198" s="358">
        <f>SUMPRODUCT((事故データ!$AK$4:$AK$364=$I$165)*(事故データ!$AO$4:$AO$364=AB$219)*(事故データ!$AQ$4:$AQ$364=$H198)*(事故データ!$V$4:$V$364=1))</f>
        <v>0</v>
      </c>
      <c r="AC198" s="358">
        <f>SUMPRODUCT((事故データ!$AK$4:$AK$364=$I$165)*(事故データ!$AO$4:$AO$364=AC$219)*(事故データ!$AQ$4:$AQ$364=$H198)*(事故データ!$V$4:$V$364=1))</f>
        <v>0</v>
      </c>
      <c r="AD198" s="358">
        <f>SUMPRODUCT((事故データ!$AK$4:$AK$364=$I$165)*(事故データ!$AO$4:$AO$364=AD$219)*(事故データ!$AQ$4:$AQ$364=$H198)*(事故データ!$V$4:$V$364=1))</f>
        <v>0</v>
      </c>
      <c r="AE198" s="358">
        <f>SUMPRODUCT((事故データ!$AK$4:$AK$364=$I$165)*(事故データ!$AO$4:$AO$364=AE$219)*(事故データ!$AQ$4:$AQ$364=$H198)*(事故データ!$V$4:$V$364=1))</f>
        <v>0</v>
      </c>
      <c r="AF198" s="358">
        <f>SUMPRODUCT((事故データ!$AK$4:$AK$364=$I$165)*(事故データ!$AO$4:$AO$364=AF$219)*(事故データ!$AQ$4:$AQ$364=$H198)*(事故データ!$V$4:$V$364=1))</f>
        <v>0</v>
      </c>
      <c r="AG198" s="358">
        <f>SUMPRODUCT((事故データ!$AK$4:$AK$364=$I$165)*(事故データ!$AO$4:$AO$364=AG$219)*(事故データ!$AQ$4:$AQ$364=$H198)*(事故データ!$V$4:$V$364=1))</f>
        <v>0</v>
      </c>
      <c r="AH198" s="442">
        <f>SUMPRODUCT((事故データ!$AK$4:$AK$364=$I$165)*(事故データ!$AO$4:$AO$364=AH$219)*(事故データ!$AQ$4:$AQ$364=$H198)*(事故データ!$V$4:$V$364=1))</f>
        <v>0</v>
      </c>
    </row>
    <row r="199" spans="3:34">
      <c r="C199" s="352" t="str">
        <f t="shared" si="31"/>
        <v>車庫入・着車時(バック)</v>
      </c>
      <c r="D199" s="422">
        <f>SUMPRODUCT((事故データ!$O$4:$O$364&gt;=1)*(事故データ!$AQ$4:$AQ$364=$C199))</f>
        <v>1</v>
      </c>
      <c r="E199" s="422">
        <f>SUMPRODUCT((事故データ!$AQ$4:$AQ$364=$C199)*(事故データ!$V$4:$V$364=1))</f>
        <v>1</v>
      </c>
      <c r="F199" s="496">
        <f>SUMPRODUCT((事故データ!$AQ$4:$AQ$364=$C199)*(事故データ!$V$4:$V$364=1)*(事故データ!$T$4:$T$364="人身"))</f>
        <v>0</v>
      </c>
      <c r="G199" s="306"/>
      <c r="H199" s="355" t="str">
        <f t="shared" si="30"/>
        <v>車庫入・着車時(バック)</v>
      </c>
      <c r="I199" s="356">
        <f t="shared" si="32"/>
        <v>0</v>
      </c>
      <c r="J199" s="357">
        <f>SUMPRODUCT((事故データ!$AK$4:$AK$364=$I$165)*(事故データ!$AO$4:$AO$364=J$219)*(事故データ!$AQ$4:$AQ$364=$H199)*(事故データ!$V$4:$V$364=1))</f>
        <v>0</v>
      </c>
      <c r="K199" s="358">
        <f>SUMPRODUCT((事故データ!$AK$4:$AK$364=$I$165)*(事故データ!$AO$4:$AO$364=K$219)*(事故データ!$AQ$4:$AQ$364=$H199)*(事故データ!$V$4:$V$364=1))</f>
        <v>0</v>
      </c>
      <c r="L199" s="358">
        <f>SUMPRODUCT((事故データ!$AK$4:$AK$364=$I$165)*(事故データ!$AO$4:$AO$364=L$219)*(事故データ!$AQ$4:$AQ$364=$H199)*(事故データ!$V$4:$V$364=1))</f>
        <v>0</v>
      </c>
      <c r="M199" s="358">
        <f>SUMPRODUCT((事故データ!$AK$4:$AK$364=$I$165)*(事故データ!$AO$4:$AO$364=M$219)*(事故データ!$AQ$4:$AQ$364=$H199)*(事故データ!$V$4:$V$364=1))</f>
        <v>0</v>
      </c>
      <c r="N199" s="358">
        <f>SUMPRODUCT((事故データ!$AK$4:$AK$364=$I$165)*(事故データ!$AO$4:$AO$364=N$219)*(事故データ!$AQ$4:$AQ$364=$H199)*(事故データ!$V$4:$V$364=1))</f>
        <v>0</v>
      </c>
      <c r="O199" s="358">
        <f>SUMPRODUCT((事故データ!$AK$4:$AK$364=$I$165)*(事故データ!$AO$4:$AO$364=O$219)*(事故データ!$AQ$4:$AQ$364=$H199)*(事故データ!$V$4:$V$364=1))</f>
        <v>0</v>
      </c>
      <c r="P199" s="358">
        <f>SUMPRODUCT((事故データ!$AK$4:$AK$364=$I$165)*(事故データ!$AO$4:$AO$364=P$219)*(事故データ!$AQ$4:$AQ$364=$H199)*(事故データ!$V$4:$V$364=1))</f>
        <v>0</v>
      </c>
      <c r="Q199" s="358">
        <f>SUMPRODUCT((事故データ!$AK$4:$AK$364=$I$165)*(事故データ!$AO$4:$AO$364=Q$219)*(事故データ!$AQ$4:$AQ$364=$H199)*(事故データ!$V$4:$V$364=1))</f>
        <v>0</v>
      </c>
      <c r="R199" s="358">
        <f>SUMPRODUCT((事故データ!$AK$4:$AK$364=$I$165)*(事故データ!$AO$4:$AO$364=R$219)*(事故データ!$AQ$4:$AQ$364=$H199)*(事故データ!$V$4:$V$364=1))</f>
        <v>0</v>
      </c>
      <c r="S199" s="358">
        <f>SUMPRODUCT((事故データ!$AK$4:$AK$364=$I$165)*(事故データ!$AO$4:$AO$364=S$219)*(事故データ!$AQ$4:$AQ$364=$H199)*(事故データ!$V$4:$V$364=1))</f>
        <v>0</v>
      </c>
      <c r="T199" s="358">
        <f>SUMPRODUCT((事故データ!$AK$4:$AK$364=$I$165)*(事故データ!$AO$4:$AO$364=T$219)*(事故データ!$AQ$4:$AQ$364=$H199)*(事故データ!$V$4:$V$364=1))</f>
        <v>0</v>
      </c>
      <c r="U199" s="358">
        <f>SUMPRODUCT((事故データ!$AK$4:$AK$364=$I$165)*(事故データ!$AO$4:$AO$364=U$219)*(事故データ!$AQ$4:$AQ$364=$H199)*(事故データ!$V$4:$V$364=1))</f>
        <v>0</v>
      </c>
      <c r="V199" s="358">
        <f>SUMPRODUCT((事故データ!$AK$4:$AK$364=$I$165)*(事故データ!$AO$4:$AO$364=V$219)*(事故データ!$AQ$4:$AQ$364=$H199)*(事故データ!$V$4:$V$364=1))</f>
        <v>0</v>
      </c>
      <c r="W199" s="358">
        <f>SUMPRODUCT((事故データ!$AK$4:$AK$364=$I$165)*(事故データ!$AO$4:$AO$364=W$219)*(事故データ!$AQ$4:$AQ$364=$H199)*(事故データ!$V$4:$V$364=1))</f>
        <v>0</v>
      </c>
      <c r="X199" s="358">
        <f>SUMPRODUCT((事故データ!$AK$4:$AK$364=$I$165)*(事故データ!$AO$4:$AO$364=X$219)*(事故データ!$AQ$4:$AQ$364=$H199)*(事故データ!$V$4:$V$364=1))</f>
        <v>0</v>
      </c>
      <c r="Y199" s="358">
        <f>SUMPRODUCT((事故データ!$AK$4:$AK$364=$I$165)*(事故データ!$AO$4:$AO$364=Y$219)*(事故データ!$AQ$4:$AQ$364=$H199)*(事故データ!$V$4:$V$364=1))</f>
        <v>0</v>
      </c>
      <c r="Z199" s="358">
        <f>SUMPRODUCT((事故データ!$AK$4:$AK$364=$I$165)*(事故データ!$AO$4:$AO$364=Z$219)*(事故データ!$AQ$4:$AQ$364=$H199)*(事故データ!$V$4:$V$364=1))</f>
        <v>0</v>
      </c>
      <c r="AA199" s="358">
        <f>SUMPRODUCT((事故データ!$AK$4:$AK$364=$I$165)*(事故データ!$AO$4:$AO$364=AA$219)*(事故データ!$AQ$4:$AQ$364=$H199)*(事故データ!$V$4:$V$364=1))</f>
        <v>0</v>
      </c>
      <c r="AB199" s="358">
        <f>SUMPRODUCT((事故データ!$AK$4:$AK$364=$I$165)*(事故データ!$AO$4:$AO$364=AB$219)*(事故データ!$AQ$4:$AQ$364=$H199)*(事故データ!$V$4:$V$364=1))</f>
        <v>0</v>
      </c>
      <c r="AC199" s="358">
        <f>SUMPRODUCT((事故データ!$AK$4:$AK$364=$I$165)*(事故データ!$AO$4:$AO$364=AC$219)*(事故データ!$AQ$4:$AQ$364=$H199)*(事故データ!$V$4:$V$364=1))</f>
        <v>0</v>
      </c>
      <c r="AD199" s="358">
        <f>SUMPRODUCT((事故データ!$AK$4:$AK$364=$I$165)*(事故データ!$AO$4:$AO$364=AD$219)*(事故データ!$AQ$4:$AQ$364=$H199)*(事故データ!$V$4:$V$364=1))</f>
        <v>0</v>
      </c>
      <c r="AE199" s="358">
        <f>SUMPRODUCT((事故データ!$AK$4:$AK$364=$I$165)*(事故データ!$AO$4:$AO$364=AE$219)*(事故データ!$AQ$4:$AQ$364=$H199)*(事故データ!$V$4:$V$364=1))</f>
        <v>0</v>
      </c>
      <c r="AF199" s="358">
        <f>SUMPRODUCT((事故データ!$AK$4:$AK$364=$I$165)*(事故データ!$AO$4:$AO$364=AF$219)*(事故データ!$AQ$4:$AQ$364=$H199)*(事故データ!$V$4:$V$364=1))</f>
        <v>0</v>
      </c>
      <c r="AG199" s="358">
        <f>SUMPRODUCT((事故データ!$AK$4:$AK$364=$I$165)*(事故データ!$AO$4:$AO$364=AG$219)*(事故データ!$AQ$4:$AQ$364=$H199)*(事故データ!$V$4:$V$364=1))</f>
        <v>0</v>
      </c>
      <c r="AH199" s="442">
        <f>SUMPRODUCT((事故データ!$AK$4:$AK$364=$I$165)*(事故データ!$AO$4:$AO$364=AH$219)*(事故データ!$AQ$4:$AQ$364=$H199)*(事故データ!$V$4:$V$364=1))</f>
        <v>0</v>
      </c>
    </row>
    <row r="200" spans="3:34">
      <c r="C200" s="352" t="str">
        <f t="shared" si="31"/>
        <v>車庫入・着車時(前進)</v>
      </c>
      <c r="D200" s="422">
        <f>SUMPRODUCT((事故データ!$O$4:$O$364&gt;=1)*(事故データ!$AQ$4:$AQ$364=$C200))</f>
        <v>1</v>
      </c>
      <c r="E200" s="422">
        <f>SUMPRODUCT((事故データ!$AQ$4:$AQ$364=$C200)*(事故データ!$V$4:$V$364=1))</f>
        <v>1</v>
      </c>
      <c r="F200" s="496">
        <f>SUMPRODUCT((事故データ!$AQ$4:$AQ$364=$C200)*(事故データ!$V$4:$V$364=1)*(事故データ!$T$4:$T$364="人身"))</f>
        <v>0</v>
      </c>
      <c r="G200" s="306"/>
      <c r="H200" s="355" t="str">
        <f t="shared" si="30"/>
        <v>車庫入・着車時(前進)</v>
      </c>
      <c r="I200" s="356">
        <f t="shared" si="32"/>
        <v>1</v>
      </c>
      <c r="J200" s="357">
        <f>SUMPRODUCT((事故データ!$AK$4:$AK$364=$I$165)*(事故データ!$AO$4:$AO$364=J$219)*(事故データ!$AQ$4:$AQ$364=$H200)*(事故データ!$V$4:$V$364=1))</f>
        <v>0</v>
      </c>
      <c r="K200" s="358">
        <f>SUMPRODUCT((事故データ!$AK$4:$AK$364=$I$165)*(事故データ!$AO$4:$AO$364=K$219)*(事故データ!$AQ$4:$AQ$364=$H200)*(事故データ!$V$4:$V$364=1))</f>
        <v>0</v>
      </c>
      <c r="L200" s="358">
        <f>SUMPRODUCT((事故データ!$AK$4:$AK$364=$I$165)*(事故データ!$AO$4:$AO$364=L$219)*(事故データ!$AQ$4:$AQ$364=$H200)*(事故データ!$V$4:$V$364=1))</f>
        <v>0</v>
      </c>
      <c r="M200" s="358">
        <f>SUMPRODUCT((事故データ!$AK$4:$AK$364=$I$165)*(事故データ!$AO$4:$AO$364=M$219)*(事故データ!$AQ$4:$AQ$364=$H200)*(事故データ!$V$4:$V$364=1))</f>
        <v>0</v>
      </c>
      <c r="N200" s="358">
        <f>SUMPRODUCT((事故データ!$AK$4:$AK$364=$I$165)*(事故データ!$AO$4:$AO$364=N$219)*(事故データ!$AQ$4:$AQ$364=$H200)*(事故データ!$V$4:$V$364=1))</f>
        <v>0</v>
      </c>
      <c r="O200" s="358">
        <f>SUMPRODUCT((事故データ!$AK$4:$AK$364=$I$165)*(事故データ!$AO$4:$AO$364=O$219)*(事故データ!$AQ$4:$AQ$364=$H200)*(事故データ!$V$4:$V$364=1))</f>
        <v>0</v>
      </c>
      <c r="P200" s="358">
        <f>SUMPRODUCT((事故データ!$AK$4:$AK$364=$I$165)*(事故データ!$AO$4:$AO$364=P$219)*(事故データ!$AQ$4:$AQ$364=$H200)*(事故データ!$V$4:$V$364=1))</f>
        <v>0</v>
      </c>
      <c r="Q200" s="358">
        <f>SUMPRODUCT((事故データ!$AK$4:$AK$364=$I$165)*(事故データ!$AO$4:$AO$364=Q$219)*(事故データ!$AQ$4:$AQ$364=$H200)*(事故データ!$V$4:$V$364=1))</f>
        <v>0</v>
      </c>
      <c r="R200" s="358">
        <f>SUMPRODUCT((事故データ!$AK$4:$AK$364=$I$165)*(事故データ!$AO$4:$AO$364=R$219)*(事故データ!$AQ$4:$AQ$364=$H200)*(事故データ!$V$4:$V$364=1))</f>
        <v>0</v>
      </c>
      <c r="S200" s="358">
        <f>SUMPRODUCT((事故データ!$AK$4:$AK$364=$I$165)*(事故データ!$AO$4:$AO$364=S$219)*(事故データ!$AQ$4:$AQ$364=$H200)*(事故データ!$V$4:$V$364=1))</f>
        <v>0</v>
      </c>
      <c r="T200" s="358">
        <f>SUMPRODUCT((事故データ!$AK$4:$AK$364=$I$165)*(事故データ!$AO$4:$AO$364=T$219)*(事故データ!$AQ$4:$AQ$364=$H200)*(事故データ!$V$4:$V$364=1))</f>
        <v>0</v>
      </c>
      <c r="U200" s="358">
        <f>SUMPRODUCT((事故データ!$AK$4:$AK$364=$I$165)*(事故データ!$AO$4:$AO$364=U$219)*(事故データ!$AQ$4:$AQ$364=$H200)*(事故データ!$V$4:$V$364=1))</f>
        <v>0</v>
      </c>
      <c r="V200" s="358">
        <f>SUMPRODUCT((事故データ!$AK$4:$AK$364=$I$165)*(事故データ!$AO$4:$AO$364=V$219)*(事故データ!$AQ$4:$AQ$364=$H200)*(事故データ!$V$4:$V$364=1))</f>
        <v>0</v>
      </c>
      <c r="W200" s="358">
        <f>SUMPRODUCT((事故データ!$AK$4:$AK$364=$I$165)*(事故データ!$AO$4:$AO$364=W$219)*(事故データ!$AQ$4:$AQ$364=$H200)*(事故データ!$V$4:$V$364=1))</f>
        <v>0</v>
      </c>
      <c r="X200" s="358">
        <f>SUMPRODUCT((事故データ!$AK$4:$AK$364=$I$165)*(事故データ!$AO$4:$AO$364=X$219)*(事故データ!$AQ$4:$AQ$364=$H200)*(事故データ!$V$4:$V$364=1))</f>
        <v>0</v>
      </c>
      <c r="Y200" s="358">
        <f>SUMPRODUCT((事故データ!$AK$4:$AK$364=$I$165)*(事故データ!$AO$4:$AO$364=Y$219)*(事故データ!$AQ$4:$AQ$364=$H200)*(事故データ!$V$4:$V$364=1))</f>
        <v>1</v>
      </c>
      <c r="Z200" s="358">
        <f>SUMPRODUCT((事故データ!$AK$4:$AK$364=$I$165)*(事故データ!$AO$4:$AO$364=Z$219)*(事故データ!$AQ$4:$AQ$364=$H200)*(事故データ!$V$4:$V$364=1))</f>
        <v>0</v>
      </c>
      <c r="AA200" s="358">
        <f>SUMPRODUCT((事故データ!$AK$4:$AK$364=$I$165)*(事故データ!$AO$4:$AO$364=AA$219)*(事故データ!$AQ$4:$AQ$364=$H200)*(事故データ!$V$4:$V$364=1))</f>
        <v>0</v>
      </c>
      <c r="AB200" s="358">
        <f>SUMPRODUCT((事故データ!$AK$4:$AK$364=$I$165)*(事故データ!$AO$4:$AO$364=AB$219)*(事故データ!$AQ$4:$AQ$364=$H200)*(事故データ!$V$4:$V$364=1))</f>
        <v>0</v>
      </c>
      <c r="AC200" s="358">
        <f>SUMPRODUCT((事故データ!$AK$4:$AK$364=$I$165)*(事故データ!$AO$4:$AO$364=AC$219)*(事故データ!$AQ$4:$AQ$364=$H200)*(事故データ!$V$4:$V$364=1))</f>
        <v>0</v>
      </c>
      <c r="AD200" s="358">
        <f>SUMPRODUCT((事故データ!$AK$4:$AK$364=$I$165)*(事故データ!$AO$4:$AO$364=AD$219)*(事故データ!$AQ$4:$AQ$364=$H200)*(事故データ!$V$4:$V$364=1))</f>
        <v>0</v>
      </c>
      <c r="AE200" s="358">
        <f>SUMPRODUCT((事故データ!$AK$4:$AK$364=$I$165)*(事故データ!$AO$4:$AO$364=AE$219)*(事故データ!$AQ$4:$AQ$364=$H200)*(事故データ!$V$4:$V$364=1))</f>
        <v>0</v>
      </c>
      <c r="AF200" s="358">
        <f>SUMPRODUCT((事故データ!$AK$4:$AK$364=$I$165)*(事故データ!$AO$4:$AO$364=AF$219)*(事故データ!$AQ$4:$AQ$364=$H200)*(事故データ!$V$4:$V$364=1))</f>
        <v>0</v>
      </c>
      <c r="AG200" s="358">
        <f>SUMPRODUCT((事故データ!$AK$4:$AK$364=$I$165)*(事故データ!$AO$4:$AO$364=AG$219)*(事故データ!$AQ$4:$AQ$364=$H200)*(事故データ!$V$4:$V$364=1))</f>
        <v>0</v>
      </c>
      <c r="AH200" s="442">
        <f>SUMPRODUCT((事故データ!$AK$4:$AK$364=$I$165)*(事故データ!$AO$4:$AO$364=AH$219)*(事故データ!$AQ$4:$AQ$364=$H200)*(事故データ!$V$4:$V$364=1))</f>
        <v>0</v>
      </c>
    </row>
    <row r="201" spans="3:34">
      <c r="C201" s="352" t="str">
        <f t="shared" si="31"/>
        <v>車庫出(バック)</v>
      </c>
      <c r="D201" s="422">
        <f>SUMPRODUCT((事故データ!$O$4:$O$364&gt;=1)*(事故データ!$AQ$4:$AQ$364=$C201))</f>
        <v>1</v>
      </c>
      <c r="E201" s="422">
        <f>SUMPRODUCT((事故データ!$AQ$4:$AQ$364=$C201)*(事故データ!$V$4:$V$364=1))</f>
        <v>1</v>
      </c>
      <c r="F201" s="496">
        <f>SUMPRODUCT((事故データ!$AQ$4:$AQ$364=$C201)*(事故データ!$V$4:$V$364=1)*(事故データ!$T$4:$T$364="人身"))</f>
        <v>0</v>
      </c>
      <c r="G201" s="306"/>
      <c r="H201" s="355" t="str">
        <f t="shared" si="30"/>
        <v>車庫出(バック)</v>
      </c>
      <c r="I201" s="356">
        <f t="shared" si="32"/>
        <v>0</v>
      </c>
      <c r="J201" s="357">
        <f>SUMPRODUCT((事故データ!$AK$4:$AK$364=$I$165)*(事故データ!$AO$4:$AO$364=J$219)*(事故データ!$AQ$4:$AQ$364=$H201)*(事故データ!$V$4:$V$364=1))</f>
        <v>0</v>
      </c>
      <c r="K201" s="358">
        <f>SUMPRODUCT((事故データ!$AK$4:$AK$364=$I$165)*(事故データ!$AO$4:$AO$364=K$219)*(事故データ!$AQ$4:$AQ$364=$H201)*(事故データ!$V$4:$V$364=1))</f>
        <v>0</v>
      </c>
      <c r="L201" s="358">
        <f>SUMPRODUCT((事故データ!$AK$4:$AK$364=$I$165)*(事故データ!$AO$4:$AO$364=L$219)*(事故データ!$AQ$4:$AQ$364=$H201)*(事故データ!$V$4:$V$364=1))</f>
        <v>0</v>
      </c>
      <c r="M201" s="358">
        <f>SUMPRODUCT((事故データ!$AK$4:$AK$364=$I$165)*(事故データ!$AO$4:$AO$364=M$219)*(事故データ!$AQ$4:$AQ$364=$H201)*(事故データ!$V$4:$V$364=1))</f>
        <v>0</v>
      </c>
      <c r="N201" s="358">
        <f>SUMPRODUCT((事故データ!$AK$4:$AK$364=$I$165)*(事故データ!$AO$4:$AO$364=N$219)*(事故データ!$AQ$4:$AQ$364=$H201)*(事故データ!$V$4:$V$364=1))</f>
        <v>0</v>
      </c>
      <c r="O201" s="358">
        <f>SUMPRODUCT((事故データ!$AK$4:$AK$364=$I$165)*(事故データ!$AO$4:$AO$364=O$219)*(事故データ!$AQ$4:$AQ$364=$H201)*(事故データ!$V$4:$V$364=1))</f>
        <v>0</v>
      </c>
      <c r="P201" s="358">
        <f>SUMPRODUCT((事故データ!$AK$4:$AK$364=$I$165)*(事故データ!$AO$4:$AO$364=P$219)*(事故データ!$AQ$4:$AQ$364=$H201)*(事故データ!$V$4:$V$364=1))</f>
        <v>0</v>
      </c>
      <c r="Q201" s="358">
        <f>SUMPRODUCT((事故データ!$AK$4:$AK$364=$I$165)*(事故データ!$AO$4:$AO$364=Q$219)*(事故データ!$AQ$4:$AQ$364=$H201)*(事故データ!$V$4:$V$364=1))</f>
        <v>0</v>
      </c>
      <c r="R201" s="358">
        <f>SUMPRODUCT((事故データ!$AK$4:$AK$364=$I$165)*(事故データ!$AO$4:$AO$364=R$219)*(事故データ!$AQ$4:$AQ$364=$H201)*(事故データ!$V$4:$V$364=1))</f>
        <v>0</v>
      </c>
      <c r="S201" s="358">
        <f>SUMPRODUCT((事故データ!$AK$4:$AK$364=$I$165)*(事故データ!$AO$4:$AO$364=S$219)*(事故データ!$AQ$4:$AQ$364=$H201)*(事故データ!$V$4:$V$364=1))</f>
        <v>0</v>
      </c>
      <c r="T201" s="358">
        <f>SUMPRODUCT((事故データ!$AK$4:$AK$364=$I$165)*(事故データ!$AO$4:$AO$364=T$219)*(事故データ!$AQ$4:$AQ$364=$H201)*(事故データ!$V$4:$V$364=1))</f>
        <v>0</v>
      </c>
      <c r="U201" s="358">
        <f>SUMPRODUCT((事故データ!$AK$4:$AK$364=$I$165)*(事故データ!$AO$4:$AO$364=U$219)*(事故データ!$AQ$4:$AQ$364=$H201)*(事故データ!$V$4:$V$364=1))</f>
        <v>0</v>
      </c>
      <c r="V201" s="358">
        <f>SUMPRODUCT((事故データ!$AK$4:$AK$364=$I$165)*(事故データ!$AO$4:$AO$364=V$219)*(事故データ!$AQ$4:$AQ$364=$H201)*(事故データ!$V$4:$V$364=1))</f>
        <v>0</v>
      </c>
      <c r="W201" s="358">
        <f>SUMPRODUCT((事故データ!$AK$4:$AK$364=$I$165)*(事故データ!$AO$4:$AO$364=W$219)*(事故データ!$AQ$4:$AQ$364=$H201)*(事故データ!$V$4:$V$364=1))</f>
        <v>0</v>
      </c>
      <c r="X201" s="358">
        <f>SUMPRODUCT((事故データ!$AK$4:$AK$364=$I$165)*(事故データ!$AO$4:$AO$364=X$219)*(事故データ!$AQ$4:$AQ$364=$H201)*(事故データ!$V$4:$V$364=1))</f>
        <v>0</v>
      </c>
      <c r="Y201" s="358">
        <f>SUMPRODUCT((事故データ!$AK$4:$AK$364=$I$165)*(事故データ!$AO$4:$AO$364=Y$219)*(事故データ!$AQ$4:$AQ$364=$H201)*(事故データ!$V$4:$V$364=1))</f>
        <v>0</v>
      </c>
      <c r="Z201" s="358">
        <f>SUMPRODUCT((事故データ!$AK$4:$AK$364=$I$165)*(事故データ!$AO$4:$AO$364=Z$219)*(事故データ!$AQ$4:$AQ$364=$H201)*(事故データ!$V$4:$V$364=1))</f>
        <v>0</v>
      </c>
      <c r="AA201" s="358">
        <f>SUMPRODUCT((事故データ!$AK$4:$AK$364=$I$165)*(事故データ!$AO$4:$AO$364=AA$219)*(事故データ!$AQ$4:$AQ$364=$H201)*(事故データ!$V$4:$V$364=1))</f>
        <v>0</v>
      </c>
      <c r="AB201" s="358">
        <f>SUMPRODUCT((事故データ!$AK$4:$AK$364=$I$165)*(事故データ!$AO$4:$AO$364=AB$219)*(事故データ!$AQ$4:$AQ$364=$H201)*(事故データ!$V$4:$V$364=1))</f>
        <v>0</v>
      </c>
      <c r="AC201" s="358">
        <f>SUMPRODUCT((事故データ!$AK$4:$AK$364=$I$165)*(事故データ!$AO$4:$AO$364=AC$219)*(事故データ!$AQ$4:$AQ$364=$H201)*(事故データ!$V$4:$V$364=1))</f>
        <v>0</v>
      </c>
      <c r="AD201" s="358">
        <f>SUMPRODUCT((事故データ!$AK$4:$AK$364=$I$165)*(事故データ!$AO$4:$AO$364=AD$219)*(事故データ!$AQ$4:$AQ$364=$H201)*(事故データ!$V$4:$V$364=1))</f>
        <v>0</v>
      </c>
      <c r="AE201" s="358">
        <f>SUMPRODUCT((事故データ!$AK$4:$AK$364=$I$165)*(事故データ!$AO$4:$AO$364=AE$219)*(事故データ!$AQ$4:$AQ$364=$H201)*(事故データ!$V$4:$V$364=1))</f>
        <v>0</v>
      </c>
      <c r="AF201" s="358">
        <f>SUMPRODUCT((事故データ!$AK$4:$AK$364=$I$165)*(事故データ!$AO$4:$AO$364=AF$219)*(事故データ!$AQ$4:$AQ$364=$H201)*(事故データ!$V$4:$V$364=1))</f>
        <v>0</v>
      </c>
      <c r="AG201" s="358">
        <f>SUMPRODUCT((事故データ!$AK$4:$AK$364=$I$165)*(事故データ!$AO$4:$AO$364=AG$219)*(事故データ!$AQ$4:$AQ$364=$H201)*(事故データ!$V$4:$V$364=1))</f>
        <v>0</v>
      </c>
      <c r="AH201" s="442">
        <f>SUMPRODUCT((事故データ!$AK$4:$AK$364=$I$165)*(事故データ!$AO$4:$AO$364=AH$219)*(事故データ!$AQ$4:$AQ$364=$H201)*(事故データ!$V$4:$V$364=1))</f>
        <v>0</v>
      </c>
    </row>
    <row r="202" spans="3:34">
      <c r="C202" s="352" t="str">
        <f t="shared" si="31"/>
        <v>車庫出(前進)</v>
      </c>
      <c r="D202" s="422">
        <f>SUMPRODUCT((事故データ!$O$4:$O$364&gt;=1)*(事故データ!$AQ$4:$AQ$364=$C202))</f>
        <v>1</v>
      </c>
      <c r="E202" s="422">
        <f>SUMPRODUCT((事故データ!$AQ$4:$AQ$364=$C202)*(事故データ!$V$4:$V$364=1))</f>
        <v>1</v>
      </c>
      <c r="F202" s="496">
        <f>SUMPRODUCT((事故データ!$AQ$4:$AQ$364=$C202)*(事故データ!$V$4:$V$364=1)*(事故データ!$T$4:$T$364="人身"))</f>
        <v>0</v>
      </c>
      <c r="G202" s="306"/>
      <c r="H202" s="355" t="str">
        <f t="shared" si="30"/>
        <v>車庫出(前進)</v>
      </c>
      <c r="I202" s="356">
        <f t="shared" si="32"/>
        <v>0</v>
      </c>
      <c r="J202" s="357">
        <f>SUMPRODUCT((事故データ!$AK$4:$AK$364=$I$165)*(事故データ!$AO$4:$AO$364=J$219)*(事故データ!$AQ$4:$AQ$364=$H202)*(事故データ!$V$4:$V$364=1))</f>
        <v>0</v>
      </c>
      <c r="K202" s="358">
        <f>SUMPRODUCT((事故データ!$AK$4:$AK$364=$I$165)*(事故データ!$AO$4:$AO$364=K$219)*(事故データ!$AQ$4:$AQ$364=$H202)*(事故データ!$V$4:$V$364=1))</f>
        <v>0</v>
      </c>
      <c r="L202" s="358">
        <f>SUMPRODUCT((事故データ!$AK$4:$AK$364=$I$165)*(事故データ!$AO$4:$AO$364=L$219)*(事故データ!$AQ$4:$AQ$364=$H202)*(事故データ!$V$4:$V$364=1))</f>
        <v>0</v>
      </c>
      <c r="M202" s="358">
        <f>SUMPRODUCT((事故データ!$AK$4:$AK$364=$I$165)*(事故データ!$AO$4:$AO$364=M$219)*(事故データ!$AQ$4:$AQ$364=$H202)*(事故データ!$V$4:$V$364=1))</f>
        <v>0</v>
      </c>
      <c r="N202" s="358">
        <f>SUMPRODUCT((事故データ!$AK$4:$AK$364=$I$165)*(事故データ!$AO$4:$AO$364=N$219)*(事故データ!$AQ$4:$AQ$364=$H202)*(事故データ!$V$4:$V$364=1))</f>
        <v>0</v>
      </c>
      <c r="O202" s="358">
        <f>SUMPRODUCT((事故データ!$AK$4:$AK$364=$I$165)*(事故データ!$AO$4:$AO$364=O$219)*(事故データ!$AQ$4:$AQ$364=$H202)*(事故データ!$V$4:$V$364=1))</f>
        <v>0</v>
      </c>
      <c r="P202" s="358">
        <f>SUMPRODUCT((事故データ!$AK$4:$AK$364=$I$165)*(事故データ!$AO$4:$AO$364=P$219)*(事故データ!$AQ$4:$AQ$364=$H202)*(事故データ!$V$4:$V$364=1))</f>
        <v>0</v>
      </c>
      <c r="Q202" s="358">
        <f>SUMPRODUCT((事故データ!$AK$4:$AK$364=$I$165)*(事故データ!$AO$4:$AO$364=Q$219)*(事故データ!$AQ$4:$AQ$364=$H202)*(事故データ!$V$4:$V$364=1))</f>
        <v>0</v>
      </c>
      <c r="R202" s="358">
        <f>SUMPRODUCT((事故データ!$AK$4:$AK$364=$I$165)*(事故データ!$AO$4:$AO$364=R$219)*(事故データ!$AQ$4:$AQ$364=$H202)*(事故データ!$V$4:$V$364=1))</f>
        <v>0</v>
      </c>
      <c r="S202" s="358">
        <f>SUMPRODUCT((事故データ!$AK$4:$AK$364=$I$165)*(事故データ!$AO$4:$AO$364=S$219)*(事故データ!$AQ$4:$AQ$364=$H202)*(事故データ!$V$4:$V$364=1))</f>
        <v>0</v>
      </c>
      <c r="T202" s="358">
        <f>SUMPRODUCT((事故データ!$AK$4:$AK$364=$I$165)*(事故データ!$AO$4:$AO$364=T$219)*(事故データ!$AQ$4:$AQ$364=$H202)*(事故データ!$V$4:$V$364=1))</f>
        <v>0</v>
      </c>
      <c r="U202" s="358">
        <f>SUMPRODUCT((事故データ!$AK$4:$AK$364=$I$165)*(事故データ!$AO$4:$AO$364=U$219)*(事故データ!$AQ$4:$AQ$364=$H202)*(事故データ!$V$4:$V$364=1))</f>
        <v>0</v>
      </c>
      <c r="V202" s="358">
        <f>SUMPRODUCT((事故データ!$AK$4:$AK$364=$I$165)*(事故データ!$AO$4:$AO$364=V$219)*(事故データ!$AQ$4:$AQ$364=$H202)*(事故データ!$V$4:$V$364=1))</f>
        <v>0</v>
      </c>
      <c r="W202" s="358">
        <f>SUMPRODUCT((事故データ!$AK$4:$AK$364=$I$165)*(事故データ!$AO$4:$AO$364=W$219)*(事故データ!$AQ$4:$AQ$364=$H202)*(事故データ!$V$4:$V$364=1))</f>
        <v>0</v>
      </c>
      <c r="X202" s="358">
        <f>SUMPRODUCT((事故データ!$AK$4:$AK$364=$I$165)*(事故データ!$AO$4:$AO$364=X$219)*(事故データ!$AQ$4:$AQ$364=$H202)*(事故データ!$V$4:$V$364=1))</f>
        <v>0</v>
      </c>
      <c r="Y202" s="358">
        <f>SUMPRODUCT((事故データ!$AK$4:$AK$364=$I$165)*(事故データ!$AO$4:$AO$364=Y$219)*(事故データ!$AQ$4:$AQ$364=$H202)*(事故データ!$V$4:$V$364=1))</f>
        <v>0</v>
      </c>
      <c r="Z202" s="358">
        <f>SUMPRODUCT((事故データ!$AK$4:$AK$364=$I$165)*(事故データ!$AO$4:$AO$364=Z$219)*(事故データ!$AQ$4:$AQ$364=$H202)*(事故データ!$V$4:$V$364=1))</f>
        <v>0</v>
      </c>
      <c r="AA202" s="358">
        <f>SUMPRODUCT((事故データ!$AK$4:$AK$364=$I$165)*(事故データ!$AO$4:$AO$364=AA$219)*(事故データ!$AQ$4:$AQ$364=$H202)*(事故データ!$V$4:$V$364=1))</f>
        <v>0</v>
      </c>
      <c r="AB202" s="358">
        <f>SUMPRODUCT((事故データ!$AK$4:$AK$364=$I$165)*(事故データ!$AO$4:$AO$364=AB$219)*(事故データ!$AQ$4:$AQ$364=$H202)*(事故データ!$V$4:$V$364=1))</f>
        <v>0</v>
      </c>
      <c r="AC202" s="358">
        <f>SUMPRODUCT((事故データ!$AK$4:$AK$364=$I$165)*(事故データ!$AO$4:$AO$364=AC$219)*(事故データ!$AQ$4:$AQ$364=$H202)*(事故データ!$V$4:$V$364=1))</f>
        <v>0</v>
      </c>
      <c r="AD202" s="358">
        <f>SUMPRODUCT((事故データ!$AK$4:$AK$364=$I$165)*(事故データ!$AO$4:$AO$364=AD$219)*(事故データ!$AQ$4:$AQ$364=$H202)*(事故データ!$V$4:$V$364=1))</f>
        <v>0</v>
      </c>
      <c r="AE202" s="358">
        <f>SUMPRODUCT((事故データ!$AK$4:$AK$364=$I$165)*(事故データ!$AO$4:$AO$364=AE$219)*(事故データ!$AQ$4:$AQ$364=$H202)*(事故データ!$V$4:$V$364=1))</f>
        <v>0</v>
      </c>
      <c r="AF202" s="358">
        <f>SUMPRODUCT((事故データ!$AK$4:$AK$364=$I$165)*(事故データ!$AO$4:$AO$364=AF$219)*(事故データ!$AQ$4:$AQ$364=$H202)*(事故データ!$V$4:$V$364=1))</f>
        <v>0</v>
      </c>
      <c r="AG202" s="358">
        <f>SUMPRODUCT((事故データ!$AK$4:$AK$364=$I$165)*(事故データ!$AO$4:$AO$364=AG$219)*(事故データ!$AQ$4:$AQ$364=$H202)*(事故データ!$V$4:$V$364=1))</f>
        <v>0</v>
      </c>
      <c r="AH202" s="442">
        <f>SUMPRODUCT((事故データ!$AK$4:$AK$364=$I$165)*(事故データ!$AO$4:$AO$364=AH$219)*(事故データ!$AQ$4:$AQ$364=$H202)*(事故データ!$V$4:$V$364=1))</f>
        <v>0</v>
      </c>
    </row>
    <row r="203" spans="3:34">
      <c r="C203" s="352" t="str">
        <f t="shared" si="31"/>
        <v>狭道路進入</v>
      </c>
      <c r="D203" s="422">
        <f>SUMPRODUCT((事故データ!$O$4:$O$364&gt;=1)*(事故データ!$AQ$4:$AQ$364=$C203))</f>
        <v>0</v>
      </c>
      <c r="E203" s="422">
        <f>SUMPRODUCT((事故データ!$AQ$4:$AQ$364=$C203)*(事故データ!$V$4:$V$364=1))</f>
        <v>0</v>
      </c>
      <c r="F203" s="496">
        <f>SUMPRODUCT((事故データ!$AQ$4:$AQ$364=$C203)*(事故データ!$V$4:$V$364=1)*(事故データ!$T$4:$T$364="人身"))</f>
        <v>0</v>
      </c>
      <c r="G203" s="306"/>
      <c r="H203" s="355" t="str">
        <f t="shared" si="30"/>
        <v>狭道路進入</v>
      </c>
      <c r="I203" s="356">
        <f t="shared" si="32"/>
        <v>0</v>
      </c>
      <c r="J203" s="357">
        <f>SUMPRODUCT((事故データ!$AK$4:$AK$364=$I$165)*(事故データ!$AO$4:$AO$364=J$219)*(事故データ!$AQ$4:$AQ$364=$H203)*(事故データ!$V$4:$V$364=1))</f>
        <v>0</v>
      </c>
      <c r="K203" s="358">
        <f>SUMPRODUCT((事故データ!$AK$4:$AK$364=$I$165)*(事故データ!$AO$4:$AO$364=K$219)*(事故データ!$AQ$4:$AQ$364=$H203)*(事故データ!$V$4:$V$364=1))</f>
        <v>0</v>
      </c>
      <c r="L203" s="358">
        <f>SUMPRODUCT((事故データ!$AK$4:$AK$364=$I$165)*(事故データ!$AO$4:$AO$364=L$219)*(事故データ!$AQ$4:$AQ$364=$H203)*(事故データ!$V$4:$V$364=1))</f>
        <v>0</v>
      </c>
      <c r="M203" s="358">
        <f>SUMPRODUCT((事故データ!$AK$4:$AK$364=$I$165)*(事故データ!$AO$4:$AO$364=M$219)*(事故データ!$AQ$4:$AQ$364=$H203)*(事故データ!$V$4:$V$364=1))</f>
        <v>0</v>
      </c>
      <c r="N203" s="358">
        <f>SUMPRODUCT((事故データ!$AK$4:$AK$364=$I$165)*(事故データ!$AO$4:$AO$364=N$219)*(事故データ!$AQ$4:$AQ$364=$H203)*(事故データ!$V$4:$V$364=1))</f>
        <v>0</v>
      </c>
      <c r="O203" s="358">
        <f>SUMPRODUCT((事故データ!$AK$4:$AK$364=$I$165)*(事故データ!$AO$4:$AO$364=O$219)*(事故データ!$AQ$4:$AQ$364=$H203)*(事故データ!$V$4:$V$364=1))</f>
        <v>0</v>
      </c>
      <c r="P203" s="358">
        <f>SUMPRODUCT((事故データ!$AK$4:$AK$364=$I$165)*(事故データ!$AO$4:$AO$364=P$219)*(事故データ!$AQ$4:$AQ$364=$H203)*(事故データ!$V$4:$V$364=1))</f>
        <v>0</v>
      </c>
      <c r="Q203" s="358">
        <f>SUMPRODUCT((事故データ!$AK$4:$AK$364=$I$165)*(事故データ!$AO$4:$AO$364=Q$219)*(事故データ!$AQ$4:$AQ$364=$H203)*(事故データ!$V$4:$V$364=1))</f>
        <v>0</v>
      </c>
      <c r="R203" s="358">
        <f>SUMPRODUCT((事故データ!$AK$4:$AK$364=$I$165)*(事故データ!$AO$4:$AO$364=R$219)*(事故データ!$AQ$4:$AQ$364=$H203)*(事故データ!$V$4:$V$364=1))</f>
        <v>0</v>
      </c>
      <c r="S203" s="358">
        <f>SUMPRODUCT((事故データ!$AK$4:$AK$364=$I$165)*(事故データ!$AO$4:$AO$364=S$219)*(事故データ!$AQ$4:$AQ$364=$H203)*(事故データ!$V$4:$V$364=1))</f>
        <v>0</v>
      </c>
      <c r="T203" s="358">
        <f>SUMPRODUCT((事故データ!$AK$4:$AK$364=$I$165)*(事故データ!$AO$4:$AO$364=T$219)*(事故データ!$AQ$4:$AQ$364=$H203)*(事故データ!$V$4:$V$364=1))</f>
        <v>0</v>
      </c>
      <c r="U203" s="358">
        <f>SUMPRODUCT((事故データ!$AK$4:$AK$364=$I$165)*(事故データ!$AO$4:$AO$364=U$219)*(事故データ!$AQ$4:$AQ$364=$H203)*(事故データ!$V$4:$V$364=1))</f>
        <v>0</v>
      </c>
      <c r="V203" s="358">
        <f>SUMPRODUCT((事故データ!$AK$4:$AK$364=$I$165)*(事故データ!$AO$4:$AO$364=V$219)*(事故データ!$AQ$4:$AQ$364=$H203)*(事故データ!$V$4:$V$364=1))</f>
        <v>0</v>
      </c>
      <c r="W203" s="358">
        <f>SUMPRODUCT((事故データ!$AK$4:$AK$364=$I$165)*(事故データ!$AO$4:$AO$364=W$219)*(事故データ!$AQ$4:$AQ$364=$H203)*(事故データ!$V$4:$V$364=1))</f>
        <v>0</v>
      </c>
      <c r="X203" s="358">
        <f>SUMPRODUCT((事故データ!$AK$4:$AK$364=$I$165)*(事故データ!$AO$4:$AO$364=X$219)*(事故データ!$AQ$4:$AQ$364=$H203)*(事故データ!$V$4:$V$364=1))</f>
        <v>0</v>
      </c>
      <c r="Y203" s="358">
        <f>SUMPRODUCT((事故データ!$AK$4:$AK$364=$I$165)*(事故データ!$AO$4:$AO$364=Y$219)*(事故データ!$AQ$4:$AQ$364=$H203)*(事故データ!$V$4:$V$364=1))</f>
        <v>0</v>
      </c>
      <c r="Z203" s="358">
        <f>SUMPRODUCT((事故データ!$AK$4:$AK$364=$I$165)*(事故データ!$AO$4:$AO$364=Z$219)*(事故データ!$AQ$4:$AQ$364=$H203)*(事故データ!$V$4:$V$364=1))</f>
        <v>0</v>
      </c>
      <c r="AA203" s="358">
        <f>SUMPRODUCT((事故データ!$AK$4:$AK$364=$I$165)*(事故データ!$AO$4:$AO$364=AA$219)*(事故データ!$AQ$4:$AQ$364=$H203)*(事故データ!$V$4:$V$364=1))</f>
        <v>0</v>
      </c>
      <c r="AB203" s="358">
        <f>SUMPRODUCT((事故データ!$AK$4:$AK$364=$I$165)*(事故データ!$AO$4:$AO$364=AB$219)*(事故データ!$AQ$4:$AQ$364=$H203)*(事故データ!$V$4:$V$364=1))</f>
        <v>0</v>
      </c>
      <c r="AC203" s="358">
        <f>SUMPRODUCT((事故データ!$AK$4:$AK$364=$I$165)*(事故データ!$AO$4:$AO$364=AC$219)*(事故データ!$AQ$4:$AQ$364=$H203)*(事故データ!$V$4:$V$364=1))</f>
        <v>0</v>
      </c>
      <c r="AD203" s="358">
        <f>SUMPRODUCT((事故データ!$AK$4:$AK$364=$I$165)*(事故データ!$AO$4:$AO$364=AD$219)*(事故データ!$AQ$4:$AQ$364=$H203)*(事故データ!$V$4:$V$364=1))</f>
        <v>0</v>
      </c>
      <c r="AE203" s="358">
        <f>SUMPRODUCT((事故データ!$AK$4:$AK$364=$I$165)*(事故データ!$AO$4:$AO$364=AE$219)*(事故データ!$AQ$4:$AQ$364=$H203)*(事故データ!$V$4:$V$364=1))</f>
        <v>0</v>
      </c>
      <c r="AF203" s="358">
        <f>SUMPRODUCT((事故データ!$AK$4:$AK$364=$I$165)*(事故データ!$AO$4:$AO$364=AF$219)*(事故データ!$AQ$4:$AQ$364=$H203)*(事故データ!$V$4:$V$364=1))</f>
        <v>0</v>
      </c>
      <c r="AG203" s="358">
        <f>SUMPRODUCT((事故データ!$AK$4:$AK$364=$I$165)*(事故データ!$AO$4:$AO$364=AG$219)*(事故データ!$AQ$4:$AQ$364=$H203)*(事故データ!$V$4:$V$364=1))</f>
        <v>0</v>
      </c>
      <c r="AH203" s="442">
        <f>SUMPRODUCT((事故データ!$AK$4:$AK$364=$I$165)*(事故データ!$AO$4:$AO$364=AH$219)*(事故データ!$AQ$4:$AQ$364=$H203)*(事故データ!$V$4:$V$364=1))</f>
        <v>0</v>
      </c>
    </row>
    <row r="204" spans="3:34">
      <c r="C204" s="352" t="str">
        <f t="shared" si="31"/>
        <v>停車・据付時</v>
      </c>
      <c r="D204" s="422">
        <f>SUMPRODUCT((事故データ!$O$4:$O$364&gt;=1)*(事故データ!$AQ$4:$AQ$364=$C204))</f>
        <v>0</v>
      </c>
      <c r="E204" s="422">
        <f>SUMPRODUCT((事故データ!$AQ$4:$AQ$364=$C204)*(事故データ!$V$4:$V$364=1))</f>
        <v>0</v>
      </c>
      <c r="F204" s="496">
        <f>SUMPRODUCT((事故データ!$AQ$4:$AQ$364=$C204)*(事故データ!$V$4:$V$364=1)*(事故データ!$T$4:$T$364="人身"))</f>
        <v>0</v>
      </c>
      <c r="G204" s="306"/>
      <c r="H204" s="355" t="str">
        <f t="shared" si="30"/>
        <v>停車・据付時</v>
      </c>
      <c r="I204" s="356">
        <f t="shared" si="32"/>
        <v>0</v>
      </c>
      <c r="J204" s="357">
        <f>SUMPRODUCT((事故データ!$AK$4:$AK$364=$I$165)*(事故データ!$AO$4:$AO$364=J$219)*(事故データ!$AQ$4:$AQ$364=$H204)*(事故データ!$V$4:$V$364=1))</f>
        <v>0</v>
      </c>
      <c r="K204" s="358">
        <f>SUMPRODUCT((事故データ!$AK$4:$AK$364=$I$165)*(事故データ!$AO$4:$AO$364=K$219)*(事故データ!$AQ$4:$AQ$364=$H204)*(事故データ!$V$4:$V$364=1))</f>
        <v>0</v>
      </c>
      <c r="L204" s="358">
        <f>SUMPRODUCT((事故データ!$AK$4:$AK$364=$I$165)*(事故データ!$AO$4:$AO$364=L$219)*(事故データ!$AQ$4:$AQ$364=$H204)*(事故データ!$V$4:$V$364=1))</f>
        <v>0</v>
      </c>
      <c r="M204" s="358">
        <f>SUMPRODUCT((事故データ!$AK$4:$AK$364=$I$165)*(事故データ!$AO$4:$AO$364=M$219)*(事故データ!$AQ$4:$AQ$364=$H204)*(事故データ!$V$4:$V$364=1))</f>
        <v>0</v>
      </c>
      <c r="N204" s="358">
        <f>SUMPRODUCT((事故データ!$AK$4:$AK$364=$I$165)*(事故データ!$AO$4:$AO$364=N$219)*(事故データ!$AQ$4:$AQ$364=$H204)*(事故データ!$V$4:$V$364=1))</f>
        <v>0</v>
      </c>
      <c r="O204" s="358">
        <f>SUMPRODUCT((事故データ!$AK$4:$AK$364=$I$165)*(事故データ!$AO$4:$AO$364=O$219)*(事故データ!$AQ$4:$AQ$364=$H204)*(事故データ!$V$4:$V$364=1))</f>
        <v>0</v>
      </c>
      <c r="P204" s="358">
        <f>SUMPRODUCT((事故データ!$AK$4:$AK$364=$I$165)*(事故データ!$AO$4:$AO$364=P$219)*(事故データ!$AQ$4:$AQ$364=$H204)*(事故データ!$V$4:$V$364=1))</f>
        <v>0</v>
      </c>
      <c r="Q204" s="358">
        <f>SUMPRODUCT((事故データ!$AK$4:$AK$364=$I$165)*(事故データ!$AO$4:$AO$364=Q$219)*(事故データ!$AQ$4:$AQ$364=$H204)*(事故データ!$V$4:$V$364=1))</f>
        <v>0</v>
      </c>
      <c r="R204" s="358">
        <f>SUMPRODUCT((事故データ!$AK$4:$AK$364=$I$165)*(事故データ!$AO$4:$AO$364=R$219)*(事故データ!$AQ$4:$AQ$364=$H204)*(事故データ!$V$4:$V$364=1))</f>
        <v>0</v>
      </c>
      <c r="S204" s="358">
        <f>SUMPRODUCT((事故データ!$AK$4:$AK$364=$I$165)*(事故データ!$AO$4:$AO$364=S$219)*(事故データ!$AQ$4:$AQ$364=$H204)*(事故データ!$V$4:$V$364=1))</f>
        <v>0</v>
      </c>
      <c r="T204" s="358">
        <f>SUMPRODUCT((事故データ!$AK$4:$AK$364=$I$165)*(事故データ!$AO$4:$AO$364=T$219)*(事故データ!$AQ$4:$AQ$364=$H204)*(事故データ!$V$4:$V$364=1))</f>
        <v>0</v>
      </c>
      <c r="U204" s="358">
        <f>SUMPRODUCT((事故データ!$AK$4:$AK$364=$I$165)*(事故データ!$AO$4:$AO$364=U$219)*(事故データ!$AQ$4:$AQ$364=$H204)*(事故データ!$V$4:$V$364=1))</f>
        <v>0</v>
      </c>
      <c r="V204" s="358">
        <f>SUMPRODUCT((事故データ!$AK$4:$AK$364=$I$165)*(事故データ!$AO$4:$AO$364=V$219)*(事故データ!$AQ$4:$AQ$364=$H204)*(事故データ!$V$4:$V$364=1))</f>
        <v>0</v>
      </c>
      <c r="W204" s="358">
        <f>SUMPRODUCT((事故データ!$AK$4:$AK$364=$I$165)*(事故データ!$AO$4:$AO$364=W$219)*(事故データ!$AQ$4:$AQ$364=$H204)*(事故データ!$V$4:$V$364=1))</f>
        <v>0</v>
      </c>
      <c r="X204" s="358">
        <f>SUMPRODUCT((事故データ!$AK$4:$AK$364=$I$165)*(事故データ!$AO$4:$AO$364=X$219)*(事故データ!$AQ$4:$AQ$364=$H204)*(事故データ!$V$4:$V$364=1))</f>
        <v>0</v>
      </c>
      <c r="Y204" s="358">
        <f>SUMPRODUCT((事故データ!$AK$4:$AK$364=$I$165)*(事故データ!$AO$4:$AO$364=Y$219)*(事故データ!$AQ$4:$AQ$364=$H204)*(事故データ!$V$4:$V$364=1))</f>
        <v>0</v>
      </c>
      <c r="Z204" s="358">
        <f>SUMPRODUCT((事故データ!$AK$4:$AK$364=$I$165)*(事故データ!$AO$4:$AO$364=Z$219)*(事故データ!$AQ$4:$AQ$364=$H204)*(事故データ!$V$4:$V$364=1))</f>
        <v>0</v>
      </c>
      <c r="AA204" s="358">
        <f>SUMPRODUCT((事故データ!$AK$4:$AK$364=$I$165)*(事故データ!$AO$4:$AO$364=AA$219)*(事故データ!$AQ$4:$AQ$364=$H204)*(事故データ!$V$4:$V$364=1))</f>
        <v>0</v>
      </c>
      <c r="AB204" s="358">
        <f>SUMPRODUCT((事故データ!$AK$4:$AK$364=$I$165)*(事故データ!$AO$4:$AO$364=AB$219)*(事故データ!$AQ$4:$AQ$364=$H204)*(事故データ!$V$4:$V$364=1))</f>
        <v>0</v>
      </c>
      <c r="AC204" s="358">
        <f>SUMPRODUCT((事故データ!$AK$4:$AK$364=$I$165)*(事故データ!$AO$4:$AO$364=AC$219)*(事故データ!$AQ$4:$AQ$364=$H204)*(事故データ!$V$4:$V$364=1))</f>
        <v>0</v>
      </c>
      <c r="AD204" s="358">
        <f>SUMPRODUCT((事故データ!$AK$4:$AK$364=$I$165)*(事故データ!$AO$4:$AO$364=AD$219)*(事故データ!$AQ$4:$AQ$364=$H204)*(事故データ!$V$4:$V$364=1))</f>
        <v>0</v>
      </c>
      <c r="AE204" s="358">
        <f>SUMPRODUCT((事故データ!$AK$4:$AK$364=$I$165)*(事故データ!$AO$4:$AO$364=AE$219)*(事故データ!$AQ$4:$AQ$364=$H204)*(事故データ!$V$4:$V$364=1))</f>
        <v>0</v>
      </c>
      <c r="AF204" s="358">
        <f>SUMPRODUCT((事故データ!$AK$4:$AK$364=$I$165)*(事故データ!$AO$4:$AO$364=AF$219)*(事故データ!$AQ$4:$AQ$364=$H204)*(事故データ!$V$4:$V$364=1))</f>
        <v>0</v>
      </c>
      <c r="AG204" s="358">
        <f>SUMPRODUCT((事故データ!$AK$4:$AK$364=$I$165)*(事故データ!$AO$4:$AO$364=AG$219)*(事故データ!$AQ$4:$AQ$364=$H204)*(事故データ!$V$4:$V$364=1))</f>
        <v>0</v>
      </c>
      <c r="AH204" s="442">
        <f>SUMPRODUCT((事故データ!$AK$4:$AK$364=$I$165)*(事故データ!$AO$4:$AO$364=AH$219)*(事故データ!$AQ$4:$AQ$364=$H204)*(事故データ!$V$4:$V$364=1))</f>
        <v>0</v>
      </c>
    </row>
    <row r="205" spans="3:34">
      <c r="C205" s="352" t="str">
        <f t="shared" si="31"/>
        <v>駐・停車中</v>
      </c>
      <c r="D205" s="422">
        <f>SUMPRODUCT((事故データ!$O$4:$O$364&gt;=1)*(事故データ!$AQ$4:$AQ$364=$C205))</f>
        <v>1</v>
      </c>
      <c r="E205" s="422">
        <f>SUMPRODUCT((事故データ!$AQ$4:$AQ$364=$C205)*(事故データ!$V$4:$V$364=1))</f>
        <v>1</v>
      </c>
      <c r="F205" s="496">
        <f>SUMPRODUCT((事故データ!$AQ$4:$AQ$364=$C205)*(事故データ!$V$4:$V$364=1)*(事故データ!$T$4:$T$364="人身"))</f>
        <v>0</v>
      </c>
      <c r="G205" s="306"/>
      <c r="H205" s="355" t="str">
        <f t="shared" si="30"/>
        <v>駐・停車中</v>
      </c>
      <c r="I205" s="497">
        <f t="shared" si="32"/>
        <v>1</v>
      </c>
      <c r="J205" s="357">
        <f>SUMPRODUCT((事故データ!$AK$4:$AK$364=$I$165)*(事故データ!$AO$4:$AO$364=J$219)*(事故データ!$AQ$4:$AQ$364=$H205)*(事故データ!$V$4:$V$364=1))</f>
        <v>0</v>
      </c>
      <c r="K205" s="358">
        <f>SUMPRODUCT((事故データ!$AK$4:$AK$364=$I$165)*(事故データ!$AO$4:$AO$364=K$219)*(事故データ!$AQ$4:$AQ$364=$H205)*(事故データ!$V$4:$V$364=1))</f>
        <v>0</v>
      </c>
      <c r="L205" s="358">
        <f>SUMPRODUCT((事故データ!$AK$4:$AK$364=$I$165)*(事故データ!$AO$4:$AO$364=L$219)*(事故データ!$AQ$4:$AQ$364=$H205)*(事故データ!$V$4:$V$364=1))</f>
        <v>0</v>
      </c>
      <c r="M205" s="358">
        <f>SUMPRODUCT((事故データ!$AK$4:$AK$364=$I$165)*(事故データ!$AO$4:$AO$364=M$219)*(事故データ!$AQ$4:$AQ$364=$H205)*(事故データ!$V$4:$V$364=1))</f>
        <v>0</v>
      </c>
      <c r="N205" s="358">
        <f>SUMPRODUCT((事故データ!$AK$4:$AK$364=$I$165)*(事故データ!$AO$4:$AO$364=N$219)*(事故データ!$AQ$4:$AQ$364=$H205)*(事故データ!$V$4:$V$364=1))</f>
        <v>0</v>
      </c>
      <c r="O205" s="358">
        <f>SUMPRODUCT((事故データ!$AK$4:$AK$364=$I$165)*(事故データ!$AO$4:$AO$364=O$219)*(事故データ!$AQ$4:$AQ$364=$H205)*(事故データ!$V$4:$V$364=1))</f>
        <v>0</v>
      </c>
      <c r="P205" s="358">
        <f>SUMPRODUCT((事故データ!$AK$4:$AK$364=$I$165)*(事故データ!$AO$4:$AO$364=P$219)*(事故データ!$AQ$4:$AQ$364=$H205)*(事故データ!$V$4:$V$364=1))</f>
        <v>0</v>
      </c>
      <c r="Q205" s="358">
        <f>SUMPRODUCT((事故データ!$AK$4:$AK$364=$I$165)*(事故データ!$AO$4:$AO$364=Q$219)*(事故データ!$AQ$4:$AQ$364=$H205)*(事故データ!$V$4:$V$364=1))</f>
        <v>0</v>
      </c>
      <c r="R205" s="358">
        <f>SUMPRODUCT((事故データ!$AK$4:$AK$364=$I$165)*(事故データ!$AO$4:$AO$364=R$219)*(事故データ!$AQ$4:$AQ$364=$H205)*(事故データ!$V$4:$V$364=1))</f>
        <v>0</v>
      </c>
      <c r="S205" s="358">
        <f>SUMPRODUCT((事故データ!$AK$4:$AK$364=$I$165)*(事故データ!$AO$4:$AO$364=S$219)*(事故データ!$AQ$4:$AQ$364=$H205)*(事故データ!$V$4:$V$364=1))</f>
        <v>0</v>
      </c>
      <c r="T205" s="358">
        <f>SUMPRODUCT((事故データ!$AK$4:$AK$364=$I$165)*(事故データ!$AO$4:$AO$364=T$219)*(事故データ!$AQ$4:$AQ$364=$H205)*(事故データ!$V$4:$V$364=1))</f>
        <v>0</v>
      </c>
      <c r="U205" s="358">
        <f>SUMPRODUCT((事故データ!$AK$4:$AK$364=$I$165)*(事故データ!$AO$4:$AO$364=U$219)*(事故データ!$AQ$4:$AQ$364=$H205)*(事故データ!$V$4:$V$364=1))</f>
        <v>0</v>
      </c>
      <c r="V205" s="358">
        <f>SUMPRODUCT((事故データ!$AK$4:$AK$364=$I$165)*(事故データ!$AO$4:$AO$364=V$219)*(事故データ!$AQ$4:$AQ$364=$H205)*(事故データ!$V$4:$V$364=1))</f>
        <v>0</v>
      </c>
      <c r="W205" s="358">
        <f>SUMPRODUCT((事故データ!$AK$4:$AK$364=$I$165)*(事故データ!$AO$4:$AO$364=W$219)*(事故データ!$AQ$4:$AQ$364=$H205)*(事故データ!$V$4:$V$364=1))</f>
        <v>0</v>
      </c>
      <c r="X205" s="358">
        <f>SUMPRODUCT((事故データ!$AK$4:$AK$364=$I$165)*(事故データ!$AO$4:$AO$364=X$219)*(事故データ!$AQ$4:$AQ$364=$H205)*(事故データ!$V$4:$V$364=1))</f>
        <v>0</v>
      </c>
      <c r="Y205" s="358">
        <f>SUMPRODUCT((事故データ!$AK$4:$AK$364=$I$165)*(事故データ!$AO$4:$AO$364=Y$219)*(事故データ!$AQ$4:$AQ$364=$H205)*(事故データ!$V$4:$V$364=1))</f>
        <v>0</v>
      </c>
      <c r="Z205" s="358">
        <f>SUMPRODUCT((事故データ!$AK$4:$AK$364=$I$165)*(事故データ!$AO$4:$AO$364=Z$219)*(事故データ!$AQ$4:$AQ$364=$H205)*(事故データ!$V$4:$V$364=1))</f>
        <v>0</v>
      </c>
      <c r="AA205" s="358">
        <f>SUMPRODUCT((事故データ!$AK$4:$AK$364=$I$165)*(事故データ!$AO$4:$AO$364=AA$219)*(事故データ!$AQ$4:$AQ$364=$H205)*(事故データ!$V$4:$V$364=1))</f>
        <v>0</v>
      </c>
      <c r="AB205" s="358">
        <f>SUMPRODUCT((事故データ!$AK$4:$AK$364=$I$165)*(事故データ!$AO$4:$AO$364=AB$219)*(事故データ!$AQ$4:$AQ$364=$H205)*(事故データ!$V$4:$V$364=1))</f>
        <v>0</v>
      </c>
      <c r="AC205" s="358">
        <f>SUMPRODUCT((事故データ!$AK$4:$AK$364=$I$165)*(事故データ!$AO$4:$AO$364=AC$219)*(事故データ!$AQ$4:$AQ$364=$H205)*(事故データ!$V$4:$V$364=1))</f>
        <v>0</v>
      </c>
      <c r="AD205" s="358">
        <f>SUMPRODUCT((事故データ!$AK$4:$AK$364=$I$165)*(事故データ!$AO$4:$AO$364=AD$219)*(事故データ!$AQ$4:$AQ$364=$H205)*(事故データ!$V$4:$V$364=1))</f>
        <v>1</v>
      </c>
      <c r="AE205" s="358">
        <f>SUMPRODUCT((事故データ!$AK$4:$AK$364=$I$165)*(事故データ!$AO$4:$AO$364=AE$219)*(事故データ!$AQ$4:$AQ$364=$H205)*(事故データ!$V$4:$V$364=1))</f>
        <v>0</v>
      </c>
      <c r="AF205" s="358">
        <f>SUMPRODUCT((事故データ!$AK$4:$AK$364=$I$165)*(事故データ!$AO$4:$AO$364=AF$219)*(事故データ!$AQ$4:$AQ$364=$H205)*(事故データ!$V$4:$V$364=1))</f>
        <v>0</v>
      </c>
      <c r="AG205" s="358">
        <f>SUMPRODUCT((事故データ!$AK$4:$AK$364=$I$165)*(事故データ!$AO$4:$AO$364=AG$219)*(事故データ!$AQ$4:$AQ$364=$H205)*(事故データ!$V$4:$V$364=1))</f>
        <v>0</v>
      </c>
      <c r="AH205" s="442">
        <f>SUMPRODUCT((事故データ!$AK$4:$AK$364=$I$165)*(事故データ!$AO$4:$AO$364=AH$219)*(事故データ!$AQ$4:$AQ$364=$H205)*(事故データ!$V$4:$V$364=1))</f>
        <v>0</v>
      </c>
    </row>
    <row r="206" spans="3:34">
      <c r="C206" s="352" t="str">
        <f t="shared" si="31"/>
        <v>一時停止</v>
      </c>
      <c r="D206" s="422">
        <f>SUMPRODUCT((事故データ!$O$4:$O$364&gt;=1)*(事故データ!$AQ$4:$AQ$364=$C206))</f>
        <v>0</v>
      </c>
      <c r="E206" s="422">
        <f>SUMPRODUCT((事故データ!$AQ$4:$AQ$364=$C206)*(事故データ!$V$4:$V$364=1))</f>
        <v>0</v>
      </c>
      <c r="F206" s="496">
        <f>SUMPRODUCT((事故データ!$AQ$4:$AQ$364=$C206)*(事故データ!$V$4:$V$364=1)*(事故データ!$T$4:$T$364="人身"))</f>
        <v>0</v>
      </c>
      <c r="G206" s="306"/>
      <c r="H206" s="355" t="str">
        <f t="shared" si="30"/>
        <v>一時停止</v>
      </c>
      <c r="I206" s="497">
        <f t="shared" si="32"/>
        <v>0</v>
      </c>
      <c r="J206" s="357">
        <f>SUMPRODUCT((事故データ!$AK$4:$AK$364=$I$165)*(事故データ!$AO$4:$AO$364=J$219)*(事故データ!$AQ$4:$AQ$364=$H206)*(事故データ!$V$4:$V$364=1))</f>
        <v>0</v>
      </c>
      <c r="K206" s="358">
        <f>SUMPRODUCT((事故データ!$AK$4:$AK$364=$I$165)*(事故データ!$AO$4:$AO$364=K$219)*(事故データ!$AQ$4:$AQ$364=$H206)*(事故データ!$V$4:$V$364=1))</f>
        <v>0</v>
      </c>
      <c r="L206" s="358">
        <f>SUMPRODUCT((事故データ!$AK$4:$AK$364=$I$165)*(事故データ!$AO$4:$AO$364=L$219)*(事故データ!$AQ$4:$AQ$364=$H206)*(事故データ!$V$4:$V$364=1))</f>
        <v>0</v>
      </c>
      <c r="M206" s="358">
        <f>SUMPRODUCT((事故データ!$AK$4:$AK$364=$I$165)*(事故データ!$AO$4:$AO$364=M$219)*(事故データ!$AQ$4:$AQ$364=$H206)*(事故データ!$V$4:$V$364=1))</f>
        <v>0</v>
      </c>
      <c r="N206" s="358">
        <f>SUMPRODUCT((事故データ!$AK$4:$AK$364=$I$165)*(事故データ!$AO$4:$AO$364=N$219)*(事故データ!$AQ$4:$AQ$364=$H206)*(事故データ!$V$4:$V$364=1))</f>
        <v>0</v>
      </c>
      <c r="O206" s="358">
        <f>SUMPRODUCT((事故データ!$AK$4:$AK$364=$I$165)*(事故データ!$AO$4:$AO$364=O$219)*(事故データ!$AQ$4:$AQ$364=$H206)*(事故データ!$V$4:$V$364=1))</f>
        <v>0</v>
      </c>
      <c r="P206" s="358">
        <f>SUMPRODUCT((事故データ!$AK$4:$AK$364=$I$165)*(事故データ!$AO$4:$AO$364=P$219)*(事故データ!$AQ$4:$AQ$364=$H206)*(事故データ!$V$4:$V$364=1))</f>
        <v>0</v>
      </c>
      <c r="Q206" s="358">
        <f>SUMPRODUCT((事故データ!$AK$4:$AK$364=$I$165)*(事故データ!$AO$4:$AO$364=Q$219)*(事故データ!$AQ$4:$AQ$364=$H206)*(事故データ!$V$4:$V$364=1))</f>
        <v>0</v>
      </c>
      <c r="R206" s="358">
        <f>SUMPRODUCT((事故データ!$AK$4:$AK$364=$I$165)*(事故データ!$AO$4:$AO$364=R$219)*(事故データ!$AQ$4:$AQ$364=$H206)*(事故データ!$V$4:$V$364=1))</f>
        <v>0</v>
      </c>
      <c r="S206" s="358">
        <f>SUMPRODUCT((事故データ!$AK$4:$AK$364=$I$165)*(事故データ!$AO$4:$AO$364=S$219)*(事故データ!$AQ$4:$AQ$364=$H206)*(事故データ!$V$4:$V$364=1))</f>
        <v>0</v>
      </c>
      <c r="T206" s="358">
        <f>SUMPRODUCT((事故データ!$AK$4:$AK$364=$I$165)*(事故データ!$AO$4:$AO$364=T$219)*(事故データ!$AQ$4:$AQ$364=$H206)*(事故データ!$V$4:$V$364=1))</f>
        <v>0</v>
      </c>
      <c r="U206" s="358">
        <f>SUMPRODUCT((事故データ!$AK$4:$AK$364=$I$165)*(事故データ!$AO$4:$AO$364=U$219)*(事故データ!$AQ$4:$AQ$364=$H206)*(事故データ!$V$4:$V$364=1))</f>
        <v>0</v>
      </c>
      <c r="V206" s="358">
        <f>SUMPRODUCT((事故データ!$AK$4:$AK$364=$I$165)*(事故データ!$AO$4:$AO$364=V$219)*(事故データ!$AQ$4:$AQ$364=$H206)*(事故データ!$V$4:$V$364=1))</f>
        <v>0</v>
      </c>
      <c r="W206" s="358">
        <f>SUMPRODUCT((事故データ!$AK$4:$AK$364=$I$165)*(事故データ!$AO$4:$AO$364=W$219)*(事故データ!$AQ$4:$AQ$364=$H206)*(事故データ!$V$4:$V$364=1))</f>
        <v>0</v>
      </c>
      <c r="X206" s="358">
        <f>SUMPRODUCT((事故データ!$AK$4:$AK$364=$I$165)*(事故データ!$AO$4:$AO$364=X$219)*(事故データ!$AQ$4:$AQ$364=$H206)*(事故データ!$V$4:$V$364=1))</f>
        <v>0</v>
      </c>
      <c r="Y206" s="358">
        <f>SUMPRODUCT((事故データ!$AK$4:$AK$364=$I$165)*(事故データ!$AO$4:$AO$364=Y$219)*(事故データ!$AQ$4:$AQ$364=$H206)*(事故データ!$V$4:$V$364=1))</f>
        <v>0</v>
      </c>
      <c r="Z206" s="358">
        <f>SUMPRODUCT((事故データ!$AK$4:$AK$364=$I$165)*(事故データ!$AO$4:$AO$364=Z$219)*(事故データ!$AQ$4:$AQ$364=$H206)*(事故データ!$V$4:$V$364=1))</f>
        <v>0</v>
      </c>
      <c r="AA206" s="358">
        <f>SUMPRODUCT((事故データ!$AK$4:$AK$364=$I$165)*(事故データ!$AO$4:$AO$364=AA$219)*(事故データ!$AQ$4:$AQ$364=$H206)*(事故データ!$V$4:$V$364=1))</f>
        <v>0</v>
      </c>
      <c r="AB206" s="358">
        <f>SUMPRODUCT((事故データ!$AK$4:$AK$364=$I$165)*(事故データ!$AO$4:$AO$364=AB$219)*(事故データ!$AQ$4:$AQ$364=$H206)*(事故データ!$V$4:$V$364=1))</f>
        <v>0</v>
      </c>
      <c r="AC206" s="358">
        <f>SUMPRODUCT((事故データ!$AK$4:$AK$364=$I$165)*(事故データ!$AO$4:$AO$364=AC$219)*(事故データ!$AQ$4:$AQ$364=$H206)*(事故データ!$V$4:$V$364=1))</f>
        <v>0</v>
      </c>
      <c r="AD206" s="358">
        <f>SUMPRODUCT((事故データ!$AK$4:$AK$364=$I$165)*(事故データ!$AO$4:$AO$364=AD$219)*(事故データ!$AQ$4:$AQ$364=$H206)*(事故データ!$V$4:$V$364=1))</f>
        <v>0</v>
      </c>
      <c r="AE206" s="358">
        <f>SUMPRODUCT((事故データ!$AK$4:$AK$364=$I$165)*(事故データ!$AO$4:$AO$364=AE$219)*(事故データ!$AQ$4:$AQ$364=$H206)*(事故データ!$V$4:$V$364=1))</f>
        <v>0</v>
      </c>
      <c r="AF206" s="358">
        <f>SUMPRODUCT((事故データ!$AK$4:$AK$364=$I$165)*(事故データ!$AO$4:$AO$364=AF$219)*(事故データ!$AQ$4:$AQ$364=$H206)*(事故データ!$V$4:$V$364=1))</f>
        <v>0</v>
      </c>
      <c r="AG206" s="358">
        <f>SUMPRODUCT((事故データ!$AK$4:$AK$364=$I$165)*(事故データ!$AO$4:$AO$364=AG$219)*(事故データ!$AQ$4:$AQ$364=$H206)*(事故データ!$V$4:$V$364=1))</f>
        <v>0</v>
      </c>
      <c r="AH206" s="442">
        <f>SUMPRODUCT((事故データ!$AK$4:$AK$364=$I$165)*(事故データ!$AO$4:$AO$364=AH$219)*(事故データ!$AQ$4:$AQ$364=$H206)*(事故データ!$V$4:$V$364=1))</f>
        <v>0</v>
      </c>
    </row>
    <row r="207" spans="3:34">
      <c r="C207" s="352" t="str">
        <f t="shared" si="31"/>
        <v>急停止</v>
      </c>
      <c r="D207" s="422">
        <f>SUMPRODUCT((事故データ!$O$4:$O$364&gt;=1)*(事故データ!$AQ$4:$AQ$364=$C207))</f>
        <v>0</v>
      </c>
      <c r="E207" s="422">
        <f>SUMPRODUCT((事故データ!$AQ$4:$AQ$364=$C207)*(事故データ!$V$4:$V$364=1))</f>
        <v>0</v>
      </c>
      <c r="F207" s="496">
        <f>SUMPRODUCT((事故データ!$AQ$4:$AQ$364=$C207)*(事故データ!$V$4:$V$364=1)*(事故データ!$T$4:$T$364="人身"))</f>
        <v>0</v>
      </c>
      <c r="G207" s="306"/>
      <c r="H207" s="355" t="str">
        <f t="shared" si="30"/>
        <v>急停止</v>
      </c>
      <c r="I207" s="497">
        <f t="shared" si="32"/>
        <v>0</v>
      </c>
      <c r="J207" s="357">
        <f>SUMPRODUCT((事故データ!$AK$4:$AK$364=$I$165)*(事故データ!$AO$4:$AO$364=J$219)*(事故データ!$AQ$4:$AQ$364=$H207)*(事故データ!$V$4:$V$364=1))</f>
        <v>0</v>
      </c>
      <c r="K207" s="358">
        <f>SUMPRODUCT((事故データ!$AK$4:$AK$364=$I$165)*(事故データ!$AO$4:$AO$364=K$219)*(事故データ!$AQ$4:$AQ$364=$H207)*(事故データ!$V$4:$V$364=1))</f>
        <v>0</v>
      </c>
      <c r="L207" s="358">
        <f>SUMPRODUCT((事故データ!$AK$4:$AK$364=$I$165)*(事故データ!$AO$4:$AO$364=L$219)*(事故データ!$AQ$4:$AQ$364=$H207)*(事故データ!$V$4:$V$364=1))</f>
        <v>0</v>
      </c>
      <c r="M207" s="358">
        <f>SUMPRODUCT((事故データ!$AK$4:$AK$364=$I$165)*(事故データ!$AO$4:$AO$364=M$219)*(事故データ!$AQ$4:$AQ$364=$H207)*(事故データ!$V$4:$V$364=1))</f>
        <v>0</v>
      </c>
      <c r="N207" s="358">
        <f>SUMPRODUCT((事故データ!$AK$4:$AK$364=$I$165)*(事故データ!$AO$4:$AO$364=N$219)*(事故データ!$AQ$4:$AQ$364=$H207)*(事故データ!$V$4:$V$364=1))</f>
        <v>0</v>
      </c>
      <c r="O207" s="358">
        <f>SUMPRODUCT((事故データ!$AK$4:$AK$364=$I$165)*(事故データ!$AO$4:$AO$364=O$219)*(事故データ!$AQ$4:$AQ$364=$H207)*(事故データ!$V$4:$V$364=1))</f>
        <v>0</v>
      </c>
      <c r="P207" s="358">
        <f>SUMPRODUCT((事故データ!$AK$4:$AK$364=$I$165)*(事故データ!$AO$4:$AO$364=P$219)*(事故データ!$AQ$4:$AQ$364=$H207)*(事故データ!$V$4:$V$364=1))</f>
        <v>0</v>
      </c>
      <c r="Q207" s="358">
        <f>SUMPRODUCT((事故データ!$AK$4:$AK$364=$I$165)*(事故データ!$AO$4:$AO$364=Q$219)*(事故データ!$AQ$4:$AQ$364=$H207)*(事故データ!$V$4:$V$364=1))</f>
        <v>0</v>
      </c>
      <c r="R207" s="358">
        <f>SUMPRODUCT((事故データ!$AK$4:$AK$364=$I$165)*(事故データ!$AO$4:$AO$364=R$219)*(事故データ!$AQ$4:$AQ$364=$H207)*(事故データ!$V$4:$V$364=1))</f>
        <v>0</v>
      </c>
      <c r="S207" s="358">
        <f>SUMPRODUCT((事故データ!$AK$4:$AK$364=$I$165)*(事故データ!$AO$4:$AO$364=S$219)*(事故データ!$AQ$4:$AQ$364=$H207)*(事故データ!$V$4:$V$364=1))</f>
        <v>0</v>
      </c>
      <c r="T207" s="358">
        <f>SUMPRODUCT((事故データ!$AK$4:$AK$364=$I$165)*(事故データ!$AO$4:$AO$364=T$219)*(事故データ!$AQ$4:$AQ$364=$H207)*(事故データ!$V$4:$V$364=1))</f>
        <v>0</v>
      </c>
      <c r="U207" s="358">
        <f>SUMPRODUCT((事故データ!$AK$4:$AK$364=$I$165)*(事故データ!$AO$4:$AO$364=U$219)*(事故データ!$AQ$4:$AQ$364=$H207)*(事故データ!$V$4:$V$364=1))</f>
        <v>0</v>
      </c>
      <c r="V207" s="358">
        <f>SUMPRODUCT((事故データ!$AK$4:$AK$364=$I$165)*(事故データ!$AO$4:$AO$364=V$219)*(事故データ!$AQ$4:$AQ$364=$H207)*(事故データ!$V$4:$V$364=1))</f>
        <v>0</v>
      </c>
      <c r="W207" s="358">
        <f>SUMPRODUCT((事故データ!$AK$4:$AK$364=$I$165)*(事故データ!$AO$4:$AO$364=W$219)*(事故データ!$AQ$4:$AQ$364=$H207)*(事故データ!$V$4:$V$364=1))</f>
        <v>0</v>
      </c>
      <c r="X207" s="358">
        <f>SUMPRODUCT((事故データ!$AK$4:$AK$364=$I$165)*(事故データ!$AO$4:$AO$364=X$219)*(事故データ!$AQ$4:$AQ$364=$H207)*(事故データ!$V$4:$V$364=1))</f>
        <v>0</v>
      </c>
      <c r="Y207" s="358">
        <f>SUMPRODUCT((事故データ!$AK$4:$AK$364=$I$165)*(事故データ!$AO$4:$AO$364=Y$219)*(事故データ!$AQ$4:$AQ$364=$H207)*(事故データ!$V$4:$V$364=1))</f>
        <v>0</v>
      </c>
      <c r="Z207" s="358">
        <f>SUMPRODUCT((事故データ!$AK$4:$AK$364=$I$165)*(事故データ!$AO$4:$AO$364=Z$219)*(事故データ!$AQ$4:$AQ$364=$H207)*(事故データ!$V$4:$V$364=1))</f>
        <v>0</v>
      </c>
      <c r="AA207" s="358">
        <f>SUMPRODUCT((事故データ!$AK$4:$AK$364=$I$165)*(事故データ!$AO$4:$AO$364=AA$219)*(事故データ!$AQ$4:$AQ$364=$H207)*(事故データ!$V$4:$V$364=1))</f>
        <v>0</v>
      </c>
      <c r="AB207" s="358">
        <f>SUMPRODUCT((事故データ!$AK$4:$AK$364=$I$165)*(事故データ!$AO$4:$AO$364=AB$219)*(事故データ!$AQ$4:$AQ$364=$H207)*(事故データ!$V$4:$V$364=1))</f>
        <v>0</v>
      </c>
      <c r="AC207" s="358">
        <f>SUMPRODUCT((事故データ!$AK$4:$AK$364=$I$165)*(事故データ!$AO$4:$AO$364=AC$219)*(事故データ!$AQ$4:$AQ$364=$H207)*(事故データ!$V$4:$V$364=1))</f>
        <v>0</v>
      </c>
      <c r="AD207" s="358">
        <f>SUMPRODUCT((事故データ!$AK$4:$AK$364=$I$165)*(事故データ!$AO$4:$AO$364=AD$219)*(事故データ!$AQ$4:$AQ$364=$H207)*(事故データ!$V$4:$V$364=1))</f>
        <v>0</v>
      </c>
      <c r="AE207" s="358">
        <f>SUMPRODUCT((事故データ!$AK$4:$AK$364=$I$165)*(事故データ!$AO$4:$AO$364=AE$219)*(事故データ!$AQ$4:$AQ$364=$H207)*(事故データ!$V$4:$V$364=1))</f>
        <v>0</v>
      </c>
      <c r="AF207" s="358">
        <f>SUMPRODUCT((事故データ!$AK$4:$AK$364=$I$165)*(事故データ!$AO$4:$AO$364=AF$219)*(事故データ!$AQ$4:$AQ$364=$H207)*(事故データ!$V$4:$V$364=1))</f>
        <v>0</v>
      </c>
      <c r="AG207" s="358">
        <f>SUMPRODUCT((事故データ!$AK$4:$AK$364=$I$165)*(事故データ!$AO$4:$AO$364=AG$219)*(事故データ!$AQ$4:$AQ$364=$H207)*(事故データ!$V$4:$V$364=1))</f>
        <v>0</v>
      </c>
      <c r="AH207" s="442">
        <f>SUMPRODUCT((事故データ!$AK$4:$AK$364=$I$165)*(事故データ!$AO$4:$AO$364=AH$219)*(事故データ!$AQ$4:$AQ$364=$H207)*(事故データ!$V$4:$V$364=1))</f>
        <v>0</v>
      </c>
    </row>
    <row r="208" spans="3:34">
      <c r="C208" s="352" t="str">
        <f t="shared" si="31"/>
        <v>徐行・減速中</v>
      </c>
      <c r="D208" s="422">
        <f>SUMPRODUCT((事故データ!$O$4:$O$364&gt;=1)*(事故データ!$AQ$4:$AQ$364=$C208))</f>
        <v>0</v>
      </c>
      <c r="E208" s="422">
        <f>SUMPRODUCT((事故データ!$AQ$4:$AQ$364=$C208)*(事故データ!$V$4:$V$364=1))</f>
        <v>0</v>
      </c>
      <c r="F208" s="496">
        <f>SUMPRODUCT((事故データ!$AQ$4:$AQ$364=$C208)*(事故データ!$V$4:$V$364=1)*(事故データ!$T$4:$T$364="人身"))</f>
        <v>0</v>
      </c>
      <c r="G208" s="306"/>
      <c r="H208" s="355" t="str">
        <f t="shared" si="30"/>
        <v>徐行・減速中</v>
      </c>
      <c r="I208" s="497">
        <f t="shared" si="32"/>
        <v>0</v>
      </c>
      <c r="J208" s="357">
        <f>SUMPRODUCT((事故データ!$AK$4:$AK$364=$I$165)*(事故データ!$AO$4:$AO$364=J$219)*(事故データ!$AQ$4:$AQ$364=$H208)*(事故データ!$V$4:$V$364=1))</f>
        <v>0</v>
      </c>
      <c r="K208" s="358">
        <f>SUMPRODUCT((事故データ!$AK$4:$AK$364=$I$165)*(事故データ!$AO$4:$AO$364=K$219)*(事故データ!$AQ$4:$AQ$364=$H208)*(事故データ!$V$4:$V$364=1))</f>
        <v>0</v>
      </c>
      <c r="L208" s="358">
        <f>SUMPRODUCT((事故データ!$AK$4:$AK$364=$I$165)*(事故データ!$AO$4:$AO$364=L$219)*(事故データ!$AQ$4:$AQ$364=$H208)*(事故データ!$V$4:$V$364=1))</f>
        <v>0</v>
      </c>
      <c r="M208" s="358">
        <f>SUMPRODUCT((事故データ!$AK$4:$AK$364=$I$165)*(事故データ!$AO$4:$AO$364=M$219)*(事故データ!$AQ$4:$AQ$364=$H208)*(事故データ!$V$4:$V$364=1))</f>
        <v>0</v>
      </c>
      <c r="N208" s="358">
        <f>SUMPRODUCT((事故データ!$AK$4:$AK$364=$I$165)*(事故データ!$AO$4:$AO$364=N$219)*(事故データ!$AQ$4:$AQ$364=$H208)*(事故データ!$V$4:$V$364=1))</f>
        <v>0</v>
      </c>
      <c r="O208" s="358">
        <f>SUMPRODUCT((事故データ!$AK$4:$AK$364=$I$165)*(事故データ!$AO$4:$AO$364=O$219)*(事故データ!$AQ$4:$AQ$364=$H208)*(事故データ!$V$4:$V$364=1))</f>
        <v>0</v>
      </c>
      <c r="P208" s="358">
        <f>SUMPRODUCT((事故データ!$AK$4:$AK$364=$I$165)*(事故データ!$AO$4:$AO$364=P$219)*(事故データ!$AQ$4:$AQ$364=$H208)*(事故データ!$V$4:$V$364=1))</f>
        <v>0</v>
      </c>
      <c r="Q208" s="358">
        <f>SUMPRODUCT((事故データ!$AK$4:$AK$364=$I$165)*(事故データ!$AO$4:$AO$364=Q$219)*(事故データ!$AQ$4:$AQ$364=$H208)*(事故データ!$V$4:$V$364=1))</f>
        <v>0</v>
      </c>
      <c r="R208" s="358">
        <f>SUMPRODUCT((事故データ!$AK$4:$AK$364=$I$165)*(事故データ!$AO$4:$AO$364=R$219)*(事故データ!$AQ$4:$AQ$364=$H208)*(事故データ!$V$4:$V$364=1))</f>
        <v>0</v>
      </c>
      <c r="S208" s="358">
        <f>SUMPRODUCT((事故データ!$AK$4:$AK$364=$I$165)*(事故データ!$AO$4:$AO$364=S$219)*(事故データ!$AQ$4:$AQ$364=$H208)*(事故データ!$V$4:$V$364=1))</f>
        <v>0</v>
      </c>
      <c r="T208" s="358">
        <f>SUMPRODUCT((事故データ!$AK$4:$AK$364=$I$165)*(事故データ!$AO$4:$AO$364=T$219)*(事故データ!$AQ$4:$AQ$364=$H208)*(事故データ!$V$4:$V$364=1))</f>
        <v>0</v>
      </c>
      <c r="U208" s="358">
        <f>SUMPRODUCT((事故データ!$AK$4:$AK$364=$I$165)*(事故データ!$AO$4:$AO$364=U$219)*(事故データ!$AQ$4:$AQ$364=$H208)*(事故データ!$V$4:$V$364=1))</f>
        <v>0</v>
      </c>
      <c r="V208" s="358">
        <f>SUMPRODUCT((事故データ!$AK$4:$AK$364=$I$165)*(事故データ!$AO$4:$AO$364=V$219)*(事故データ!$AQ$4:$AQ$364=$H208)*(事故データ!$V$4:$V$364=1))</f>
        <v>0</v>
      </c>
      <c r="W208" s="358">
        <f>SUMPRODUCT((事故データ!$AK$4:$AK$364=$I$165)*(事故データ!$AO$4:$AO$364=W$219)*(事故データ!$AQ$4:$AQ$364=$H208)*(事故データ!$V$4:$V$364=1))</f>
        <v>0</v>
      </c>
      <c r="X208" s="358">
        <f>SUMPRODUCT((事故データ!$AK$4:$AK$364=$I$165)*(事故データ!$AO$4:$AO$364=X$219)*(事故データ!$AQ$4:$AQ$364=$H208)*(事故データ!$V$4:$V$364=1))</f>
        <v>0</v>
      </c>
      <c r="Y208" s="358">
        <f>SUMPRODUCT((事故データ!$AK$4:$AK$364=$I$165)*(事故データ!$AO$4:$AO$364=Y$219)*(事故データ!$AQ$4:$AQ$364=$H208)*(事故データ!$V$4:$V$364=1))</f>
        <v>0</v>
      </c>
      <c r="Z208" s="358">
        <f>SUMPRODUCT((事故データ!$AK$4:$AK$364=$I$165)*(事故データ!$AO$4:$AO$364=Z$219)*(事故データ!$AQ$4:$AQ$364=$H208)*(事故データ!$V$4:$V$364=1))</f>
        <v>0</v>
      </c>
      <c r="AA208" s="358">
        <f>SUMPRODUCT((事故データ!$AK$4:$AK$364=$I$165)*(事故データ!$AO$4:$AO$364=AA$219)*(事故データ!$AQ$4:$AQ$364=$H208)*(事故データ!$V$4:$V$364=1))</f>
        <v>0</v>
      </c>
      <c r="AB208" s="358">
        <f>SUMPRODUCT((事故データ!$AK$4:$AK$364=$I$165)*(事故データ!$AO$4:$AO$364=AB$219)*(事故データ!$AQ$4:$AQ$364=$H208)*(事故データ!$V$4:$V$364=1))</f>
        <v>0</v>
      </c>
      <c r="AC208" s="358">
        <f>SUMPRODUCT((事故データ!$AK$4:$AK$364=$I$165)*(事故データ!$AO$4:$AO$364=AC$219)*(事故データ!$AQ$4:$AQ$364=$H208)*(事故データ!$V$4:$V$364=1))</f>
        <v>0</v>
      </c>
      <c r="AD208" s="358">
        <f>SUMPRODUCT((事故データ!$AK$4:$AK$364=$I$165)*(事故データ!$AO$4:$AO$364=AD$219)*(事故データ!$AQ$4:$AQ$364=$H208)*(事故データ!$V$4:$V$364=1))</f>
        <v>0</v>
      </c>
      <c r="AE208" s="358">
        <f>SUMPRODUCT((事故データ!$AK$4:$AK$364=$I$165)*(事故データ!$AO$4:$AO$364=AE$219)*(事故データ!$AQ$4:$AQ$364=$H208)*(事故データ!$V$4:$V$364=1))</f>
        <v>0</v>
      </c>
      <c r="AF208" s="358">
        <f>SUMPRODUCT((事故データ!$AK$4:$AK$364=$I$165)*(事故データ!$AO$4:$AO$364=AF$219)*(事故データ!$AQ$4:$AQ$364=$H208)*(事故データ!$V$4:$V$364=1))</f>
        <v>0</v>
      </c>
      <c r="AG208" s="358">
        <f>SUMPRODUCT((事故データ!$AK$4:$AK$364=$I$165)*(事故データ!$AO$4:$AO$364=AG$219)*(事故データ!$AQ$4:$AQ$364=$H208)*(事故データ!$V$4:$V$364=1))</f>
        <v>0</v>
      </c>
      <c r="AH208" s="442">
        <f>SUMPRODUCT((事故データ!$AK$4:$AK$364=$I$165)*(事故データ!$AO$4:$AO$364=AH$219)*(事故データ!$AQ$4:$AQ$364=$H208)*(事故データ!$V$4:$V$364=1))</f>
        <v>0</v>
      </c>
    </row>
    <row r="209" spans="1:34" ht="17.45" customHeight="1">
      <c r="C209" s="352" t="str">
        <f t="shared" si="31"/>
        <v>回避・急ハンドル・誤操作</v>
      </c>
      <c r="D209" s="422">
        <f>SUMPRODUCT((事故データ!$O$4:$O$364&gt;=1)*(事故データ!$AQ$4:$AQ$364=$C209))</f>
        <v>1</v>
      </c>
      <c r="E209" s="422">
        <f>SUMPRODUCT((事故データ!$AQ$4:$AQ$364=$C209)*(事故データ!$V$4:$V$364=1))</f>
        <v>1</v>
      </c>
      <c r="F209" s="496">
        <f>SUMPRODUCT((事故データ!$AQ$4:$AQ$364=$C209)*(事故データ!$V$4:$V$364=1)*(事故データ!$T$4:$T$364="人身"))</f>
        <v>0</v>
      </c>
      <c r="G209" s="306"/>
      <c r="H209" s="355" t="str">
        <f t="shared" si="30"/>
        <v>回避・急ハンドル・誤操作</v>
      </c>
      <c r="I209" s="497">
        <f t="shared" si="32"/>
        <v>1</v>
      </c>
      <c r="J209" s="357">
        <f>SUMPRODUCT((事故データ!$AK$4:$AK$364=$I$165)*(事故データ!$AO$4:$AO$364=J$219)*(事故データ!$AQ$4:$AQ$364=$H209)*(事故データ!$V$4:$V$364=1))</f>
        <v>0</v>
      </c>
      <c r="K209" s="358">
        <f>SUMPRODUCT((事故データ!$AK$4:$AK$364=$I$165)*(事故データ!$AO$4:$AO$364=K$219)*(事故データ!$AQ$4:$AQ$364=$H209)*(事故データ!$V$4:$V$364=1))</f>
        <v>0</v>
      </c>
      <c r="L209" s="358">
        <f>SUMPRODUCT((事故データ!$AK$4:$AK$364=$I$165)*(事故データ!$AO$4:$AO$364=L$219)*(事故データ!$AQ$4:$AQ$364=$H209)*(事故データ!$V$4:$V$364=1))</f>
        <v>0</v>
      </c>
      <c r="M209" s="358">
        <f>SUMPRODUCT((事故データ!$AK$4:$AK$364=$I$165)*(事故データ!$AO$4:$AO$364=M$219)*(事故データ!$AQ$4:$AQ$364=$H209)*(事故データ!$V$4:$V$364=1))</f>
        <v>0</v>
      </c>
      <c r="N209" s="358">
        <f>SUMPRODUCT((事故データ!$AK$4:$AK$364=$I$165)*(事故データ!$AO$4:$AO$364=N$219)*(事故データ!$AQ$4:$AQ$364=$H209)*(事故データ!$V$4:$V$364=1))</f>
        <v>0</v>
      </c>
      <c r="O209" s="358">
        <f>SUMPRODUCT((事故データ!$AK$4:$AK$364=$I$165)*(事故データ!$AO$4:$AO$364=O$219)*(事故データ!$AQ$4:$AQ$364=$H209)*(事故データ!$V$4:$V$364=1))</f>
        <v>0</v>
      </c>
      <c r="P209" s="358">
        <f>SUMPRODUCT((事故データ!$AK$4:$AK$364=$I$165)*(事故データ!$AO$4:$AO$364=P$219)*(事故データ!$AQ$4:$AQ$364=$H209)*(事故データ!$V$4:$V$364=1))</f>
        <v>1</v>
      </c>
      <c r="Q209" s="358">
        <f>SUMPRODUCT((事故データ!$AK$4:$AK$364=$I$165)*(事故データ!$AO$4:$AO$364=Q$219)*(事故データ!$AQ$4:$AQ$364=$H209)*(事故データ!$V$4:$V$364=1))</f>
        <v>0</v>
      </c>
      <c r="R209" s="358">
        <f>SUMPRODUCT((事故データ!$AK$4:$AK$364=$I$165)*(事故データ!$AO$4:$AO$364=R$219)*(事故データ!$AQ$4:$AQ$364=$H209)*(事故データ!$V$4:$V$364=1))</f>
        <v>0</v>
      </c>
      <c r="S209" s="358">
        <f>SUMPRODUCT((事故データ!$AK$4:$AK$364=$I$165)*(事故データ!$AO$4:$AO$364=S$219)*(事故データ!$AQ$4:$AQ$364=$H209)*(事故データ!$V$4:$V$364=1))</f>
        <v>0</v>
      </c>
      <c r="T209" s="358">
        <f>SUMPRODUCT((事故データ!$AK$4:$AK$364=$I$165)*(事故データ!$AO$4:$AO$364=T$219)*(事故データ!$AQ$4:$AQ$364=$H209)*(事故データ!$V$4:$V$364=1))</f>
        <v>0</v>
      </c>
      <c r="U209" s="358">
        <f>SUMPRODUCT((事故データ!$AK$4:$AK$364=$I$165)*(事故データ!$AO$4:$AO$364=U$219)*(事故データ!$AQ$4:$AQ$364=$H209)*(事故データ!$V$4:$V$364=1))</f>
        <v>0</v>
      </c>
      <c r="V209" s="358">
        <f>SUMPRODUCT((事故データ!$AK$4:$AK$364=$I$165)*(事故データ!$AO$4:$AO$364=V$219)*(事故データ!$AQ$4:$AQ$364=$H209)*(事故データ!$V$4:$V$364=1))</f>
        <v>0</v>
      </c>
      <c r="W209" s="358">
        <f>SUMPRODUCT((事故データ!$AK$4:$AK$364=$I$165)*(事故データ!$AO$4:$AO$364=W$219)*(事故データ!$AQ$4:$AQ$364=$H209)*(事故データ!$V$4:$V$364=1))</f>
        <v>0</v>
      </c>
      <c r="X209" s="358">
        <f>SUMPRODUCT((事故データ!$AK$4:$AK$364=$I$165)*(事故データ!$AO$4:$AO$364=X$219)*(事故データ!$AQ$4:$AQ$364=$H209)*(事故データ!$V$4:$V$364=1))</f>
        <v>0</v>
      </c>
      <c r="Y209" s="358">
        <f>SUMPRODUCT((事故データ!$AK$4:$AK$364=$I$165)*(事故データ!$AO$4:$AO$364=Y$219)*(事故データ!$AQ$4:$AQ$364=$H209)*(事故データ!$V$4:$V$364=1))</f>
        <v>0</v>
      </c>
      <c r="Z209" s="358">
        <f>SUMPRODUCT((事故データ!$AK$4:$AK$364=$I$165)*(事故データ!$AO$4:$AO$364=Z$219)*(事故データ!$AQ$4:$AQ$364=$H209)*(事故データ!$V$4:$V$364=1))</f>
        <v>0</v>
      </c>
      <c r="AA209" s="358">
        <f>SUMPRODUCT((事故データ!$AK$4:$AK$364=$I$165)*(事故データ!$AO$4:$AO$364=AA$219)*(事故データ!$AQ$4:$AQ$364=$H209)*(事故データ!$V$4:$V$364=1))</f>
        <v>0</v>
      </c>
      <c r="AB209" s="358">
        <f>SUMPRODUCT((事故データ!$AK$4:$AK$364=$I$165)*(事故データ!$AO$4:$AO$364=AB$219)*(事故データ!$AQ$4:$AQ$364=$H209)*(事故データ!$V$4:$V$364=1))</f>
        <v>0</v>
      </c>
      <c r="AC209" s="358">
        <f>SUMPRODUCT((事故データ!$AK$4:$AK$364=$I$165)*(事故データ!$AO$4:$AO$364=AC$219)*(事故データ!$AQ$4:$AQ$364=$H209)*(事故データ!$V$4:$V$364=1))</f>
        <v>0</v>
      </c>
      <c r="AD209" s="358">
        <f>SUMPRODUCT((事故データ!$AK$4:$AK$364=$I$165)*(事故データ!$AO$4:$AO$364=AD$219)*(事故データ!$AQ$4:$AQ$364=$H209)*(事故データ!$V$4:$V$364=1))</f>
        <v>0</v>
      </c>
      <c r="AE209" s="358">
        <f>SUMPRODUCT((事故データ!$AK$4:$AK$364=$I$165)*(事故データ!$AO$4:$AO$364=AE$219)*(事故データ!$AQ$4:$AQ$364=$H209)*(事故データ!$V$4:$V$364=1))</f>
        <v>0</v>
      </c>
      <c r="AF209" s="358">
        <f>SUMPRODUCT((事故データ!$AK$4:$AK$364=$I$165)*(事故データ!$AO$4:$AO$364=AF$219)*(事故データ!$AQ$4:$AQ$364=$H209)*(事故データ!$V$4:$V$364=1))</f>
        <v>0</v>
      </c>
      <c r="AG209" s="358">
        <f>SUMPRODUCT((事故データ!$AK$4:$AK$364=$I$165)*(事故データ!$AO$4:$AO$364=AG$219)*(事故データ!$AQ$4:$AQ$364=$H209)*(事故データ!$V$4:$V$364=1))</f>
        <v>0</v>
      </c>
      <c r="AH209" s="442">
        <f>SUMPRODUCT((事故データ!$AK$4:$AK$364=$I$165)*(事故データ!$AO$4:$AO$364=AH$219)*(事故データ!$AQ$4:$AQ$364=$H209)*(事故データ!$V$4:$V$364=1))</f>
        <v>0</v>
      </c>
    </row>
    <row r="210" spans="1:34" ht="17.45" customHeight="1">
      <c r="C210" s="352" t="str">
        <f t="shared" si="31"/>
        <v>降車時</v>
      </c>
      <c r="D210" s="422">
        <f>SUMPRODUCT((事故データ!$O$4:$O$364&gt;=1)*(事故データ!$AQ$4:$AQ$364=$C210))</f>
        <v>0</v>
      </c>
      <c r="E210" s="422">
        <f>SUMPRODUCT((事故データ!$AQ$4:$AQ$364=$C210)*(事故データ!$V$4:$V$364=1))</f>
        <v>0</v>
      </c>
      <c r="F210" s="496">
        <f>SUMPRODUCT((事故データ!$AQ$4:$AQ$364=$C210)*(事故データ!$V$4:$V$364=1)*(事故データ!$T$4:$T$364="人身"))</f>
        <v>0</v>
      </c>
      <c r="G210" s="306"/>
      <c r="H210" s="355" t="str">
        <f t="shared" si="30"/>
        <v>降車時</v>
      </c>
      <c r="I210" s="356">
        <f t="shared" si="32"/>
        <v>0</v>
      </c>
      <c r="J210" s="357">
        <f>SUMPRODUCT((事故データ!$AK$4:$AK$364=$I$165)*(事故データ!$AO$4:$AO$364=J$219)*(事故データ!$AQ$4:$AQ$364=$H210)*(事故データ!$V$4:$V$364=1))</f>
        <v>0</v>
      </c>
      <c r="K210" s="358">
        <f>SUMPRODUCT((事故データ!$AK$4:$AK$364=$I$165)*(事故データ!$AO$4:$AO$364=K$219)*(事故データ!$AQ$4:$AQ$364=$H210)*(事故データ!$V$4:$V$364=1))</f>
        <v>0</v>
      </c>
      <c r="L210" s="358">
        <f>SUMPRODUCT((事故データ!$AK$4:$AK$364=$I$165)*(事故データ!$AO$4:$AO$364=L$219)*(事故データ!$AQ$4:$AQ$364=$H210)*(事故データ!$V$4:$V$364=1))</f>
        <v>0</v>
      </c>
      <c r="M210" s="358">
        <f>SUMPRODUCT((事故データ!$AK$4:$AK$364=$I$165)*(事故データ!$AO$4:$AO$364=M$219)*(事故データ!$AQ$4:$AQ$364=$H210)*(事故データ!$V$4:$V$364=1))</f>
        <v>0</v>
      </c>
      <c r="N210" s="358">
        <f>SUMPRODUCT((事故データ!$AK$4:$AK$364=$I$165)*(事故データ!$AO$4:$AO$364=N$219)*(事故データ!$AQ$4:$AQ$364=$H210)*(事故データ!$V$4:$V$364=1))</f>
        <v>0</v>
      </c>
      <c r="O210" s="358">
        <f>SUMPRODUCT((事故データ!$AK$4:$AK$364=$I$165)*(事故データ!$AO$4:$AO$364=O$219)*(事故データ!$AQ$4:$AQ$364=$H210)*(事故データ!$V$4:$V$364=1))</f>
        <v>0</v>
      </c>
      <c r="P210" s="358">
        <f>SUMPRODUCT((事故データ!$AK$4:$AK$364=$I$165)*(事故データ!$AO$4:$AO$364=P$219)*(事故データ!$AQ$4:$AQ$364=$H210)*(事故データ!$V$4:$V$364=1))</f>
        <v>0</v>
      </c>
      <c r="Q210" s="358">
        <f>SUMPRODUCT((事故データ!$AK$4:$AK$364=$I$165)*(事故データ!$AO$4:$AO$364=Q$219)*(事故データ!$AQ$4:$AQ$364=$H210)*(事故データ!$V$4:$V$364=1))</f>
        <v>0</v>
      </c>
      <c r="R210" s="358">
        <f>SUMPRODUCT((事故データ!$AK$4:$AK$364=$I$165)*(事故データ!$AO$4:$AO$364=R$219)*(事故データ!$AQ$4:$AQ$364=$H210)*(事故データ!$V$4:$V$364=1))</f>
        <v>0</v>
      </c>
      <c r="S210" s="358">
        <f>SUMPRODUCT((事故データ!$AK$4:$AK$364=$I$165)*(事故データ!$AO$4:$AO$364=S$219)*(事故データ!$AQ$4:$AQ$364=$H210)*(事故データ!$V$4:$V$364=1))</f>
        <v>0</v>
      </c>
      <c r="T210" s="358">
        <f>SUMPRODUCT((事故データ!$AK$4:$AK$364=$I$165)*(事故データ!$AO$4:$AO$364=T$219)*(事故データ!$AQ$4:$AQ$364=$H210)*(事故データ!$V$4:$V$364=1))</f>
        <v>0</v>
      </c>
      <c r="U210" s="358">
        <f>SUMPRODUCT((事故データ!$AK$4:$AK$364=$I$165)*(事故データ!$AO$4:$AO$364=U$219)*(事故データ!$AQ$4:$AQ$364=$H210)*(事故データ!$V$4:$V$364=1))</f>
        <v>0</v>
      </c>
      <c r="V210" s="358">
        <f>SUMPRODUCT((事故データ!$AK$4:$AK$364=$I$165)*(事故データ!$AO$4:$AO$364=V$219)*(事故データ!$AQ$4:$AQ$364=$H210)*(事故データ!$V$4:$V$364=1))</f>
        <v>0</v>
      </c>
      <c r="W210" s="358">
        <f>SUMPRODUCT((事故データ!$AK$4:$AK$364=$I$165)*(事故データ!$AO$4:$AO$364=W$219)*(事故データ!$AQ$4:$AQ$364=$H210)*(事故データ!$V$4:$V$364=1))</f>
        <v>0</v>
      </c>
      <c r="X210" s="358">
        <f>SUMPRODUCT((事故データ!$AK$4:$AK$364=$I$165)*(事故データ!$AO$4:$AO$364=X$219)*(事故データ!$AQ$4:$AQ$364=$H210)*(事故データ!$V$4:$V$364=1))</f>
        <v>0</v>
      </c>
      <c r="Y210" s="358">
        <f>SUMPRODUCT((事故データ!$AK$4:$AK$364=$I$165)*(事故データ!$AO$4:$AO$364=Y$219)*(事故データ!$AQ$4:$AQ$364=$H210)*(事故データ!$V$4:$V$364=1))</f>
        <v>0</v>
      </c>
      <c r="Z210" s="358">
        <f>SUMPRODUCT((事故データ!$AK$4:$AK$364=$I$165)*(事故データ!$AO$4:$AO$364=Z$219)*(事故データ!$AQ$4:$AQ$364=$H210)*(事故データ!$V$4:$V$364=1))</f>
        <v>0</v>
      </c>
      <c r="AA210" s="358">
        <f>SUMPRODUCT((事故データ!$AK$4:$AK$364=$I$165)*(事故データ!$AO$4:$AO$364=AA$219)*(事故データ!$AQ$4:$AQ$364=$H210)*(事故データ!$V$4:$V$364=1))</f>
        <v>0</v>
      </c>
      <c r="AB210" s="358">
        <f>SUMPRODUCT((事故データ!$AK$4:$AK$364=$I$165)*(事故データ!$AO$4:$AO$364=AB$219)*(事故データ!$AQ$4:$AQ$364=$H210)*(事故データ!$V$4:$V$364=1))</f>
        <v>0</v>
      </c>
      <c r="AC210" s="358">
        <f>SUMPRODUCT((事故データ!$AK$4:$AK$364=$I$165)*(事故データ!$AO$4:$AO$364=AC$219)*(事故データ!$AQ$4:$AQ$364=$H210)*(事故データ!$V$4:$V$364=1))</f>
        <v>0</v>
      </c>
      <c r="AD210" s="358">
        <f>SUMPRODUCT((事故データ!$AK$4:$AK$364=$I$165)*(事故データ!$AO$4:$AO$364=AD$219)*(事故データ!$AQ$4:$AQ$364=$H210)*(事故データ!$V$4:$V$364=1))</f>
        <v>0</v>
      </c>
      <c r="AE210" s="358">
        <f>SUMPRODUCT((事故データ!$AK$4:$AK$364=$I$165)*(事故データ!$AO$4:$AO$364=AE$219)*(事故データ!$AQ$4:$AQ$364=$H210)*(事故データ!$V$4:$V$364=1))</f>
        <v>0</v>
      </c>
      <c r="AF210" s="358">
        <f>SUMPRODUCT((事故データ!$AK$4:$AK$364=$I$165)*(事故データ!$AO$4:$AO$364=AF$219)*(事故データ!$AQ$4:$AQ$364=$H210)*(事故データ!$V$4:$V$364=1))</f>
        <v>0</v>
      </c>
      <c r="AG210" s="358">
        <f>SUMPRODUCT((事故データ!$AK$4:$AK$364=$I$165)*(事故データ!$AO$4:$AO$364=AG$219)*(事故データ!$AQ$4:$AQ$364=$H210)*(事故データ!$V$4:$V$364=1))</f>
        <v>0</v>
      </c>
      <c r="AH210" s="442">
        <f>SUMPRODUCT((事故データ!$AK$4:$AK$364=$I$165)*(事故データ!$AO$4:$AO$364=AH$219)*(事故データ!$AQ$4:$AQ$364=$H210)*(事故データ!$V$4:$V$364=1))</f>
        <v>0</v>
      </c>
    </row>
    <row r="211" spans="1:34" ht="17.45" customHeight="1">
      <c r="C211" s="352" t="str">
        <f t="shared" si="31"/>
        <v>発進前の措置</v>
      </c>
      <c r="D211" s="422">
        <f>SUMPRODUCT((事故データ!$O$4:$O$364&gt;=1)*(事故データ!$AQ$4:$AQ$364=$C211))</f>
        <v>0</v>
      </c>
      <c r="E211" s="422">
        <f>SUMPRODUCT((事故データ!$AQ$4:$AQ$364=$C211)*(事故データ!$V$4:$V$364=1))</f>
        <v>0</v>
      </c>
      <c r="F211" s="496">
        <f>SUMPRODUCT((事故データ!$AQ$4:$AQ$364=$C211)*(事故データ!$V$4:$V$364=1)*(事故データ!$T$4:$T$364="人身"))</f>
        <v>0</v>
      </c>
      <c r="G211" s="306"/>
      <c r="H211" s="355" t="str">
        <f t="shared" si="30"/>
        <v>発進前の措置</v>
      </c>
      <c r="I211" s="356">
        <f t="shared" si="32"/>
        <v>0</v>
      </c>
      <c r="J211" s="357">
        <f>SUMPRODUCT((事故データ!$AK$4:$AK$364=$I$165)*(事故データ!$AO$4:$AO$364=J$219)*(事故データ!$AQ$4:$AQ$364=$H211)*(事故データ!$V$4:$V$364=1))</f>
        <v>0</v>
      </c>
      <c r="K211" s="358">
        <f>SUMPRODUCT((事故データ!$AK$4:$AK$364=$I$165)*(事故データ!$AO$4:$AO$364=K$219)*(事故データ!$AQ$4:$AQ$364=$H211)*(事故データ!$V$4:$V$364=1))</f>
        <v>0</v>
      </c>
      <c r="L211" s="358">
        <f>SUMPRODUCT((事故データ!$AK$4:$AK$364=$I$165)*(事故データ!$AO$4:$AO$364=L$219)*(事故データ!$AQ$4:$AQ$364=$H211)*(事故データ!$V$4:$V$364=1))</f>
        <v>0</v>
      </c>
      <c r="M211" s="358">
        <f>SUMPRODUCT((事故データ!$AK$4:$AK$364=$I$165)*(事故データ!$AO$4:$AO$364=M$219)*(事故データ!$AQ$4:$AQ$364=$H211)*(事故データ!$V$4:$V$364=1))</f>
        <v>0</v>
      </c>
      <c r="N211" s="358">
        <f>SUMPRODUCT((事故データ!$AK$4:$AK$364=$I$165)*(事故データ!$AO$4:$AO$364=N$219)*(事故データ!$AQ$4:$AQ$364=$H211)*(事故データ!$V$4:$V$364=1))</f>
        <v>0</v>
      </c>
      <c r="O211" s="358">
        <f>SUMPRODUCT((事故データ!$AK$4:$AK$364=$I$165)*(事故データ!$AO$4:$AO$364=O$219)*(事故データ!$AQ$4:$AQ$364=$H211)*(事故データ!$V$4:$V$364=1))</f>
        <v>0</v>
      </c>
      <c r="P211" s="358">
        <f>SUMPRODUCT((事故データ!$AK$4:$AK$364=$I$165)*(事故データ!$AO$4:$AO$364=P$219)*(事故データ!$AQ$4:$AQ$364=$H211)*(事故データ!$V$4:$V$364=1))</f>
        <v>0</v>
      </c>
      <c r="Q211" s="358">
        <f>SUMPRODUCT((事故データ!$AK$4:$AK$364=$I$165)*(事故データ!$AO$4:$AO$364=Q$219)*(事故データ!$AQ$4:$AQ$364=$H211)*(事故データ!$V$4:$V$364=1))</f>
        <v>0</v>
      </c>
      <c r="R211" s="358">
        <f>SUMPRODUCT((事故データ!$AK$4:$AK$364=$I$165)*(事故データ!$AO$4:$AO$364=R$219)*(事故データ!$AQ$4:$AQ$364=$H211)*(事故データ!$V$4:$V$364=1))</f>
        <v>0</v>
      </c>
      <c r="S211" s="358">
        <f>SUMPRODUCT((事故データ!$AK$4:$AK$364=$I$165)*(事故データ!$AO$4:$AO$364=S$219)*(事故データ!$AQ$4:$AQ$364=$H211)*(事故データ!$V$4:$V$364=1))</f>
        <v>0</v>
      </c>
      <c r="T211" s="358">
        <f>SUMPRODUCT((事故データ!$AK$4:$AK$364=$I$165)*(事故データ!$AO$4:$AO$364=T$219)*(事故データ!$AQ$4:$AQ$364=$H211)*(事故データ!$V$4:$V$364=1))</f>
        <v>0</v>
      </c>
      <c r="U211" s="358">
        <f>SUMPRODUCT((事故データ!$AK$4:$AK$364=$I$165)*(事故データ!$AO$4:$AO$364=U$219)*(事故データ!$AQ$4:$AQ$364=$H211)*(事故データ!$V$4:$V$364=1))</f>
        <v>0</v>
      </c>
      <c r="V211" s="358">
        <f>SUMPRODUCT((事故データ!$AK$4:$AK$364=$I$165)*(事故データ!$AO$4:$AO$364=V$219)*(事故データ!$AQ$4:$AQ$364=$H211)*(事故データ!$V$4:$V$364=1))</f>
        <v>0</v>
      </c>
      <c r="W211" s="358">
        <f>SUMPRODUCT((事故データ!$AK$4:$AK$364=$I$165)*(事故データ!$AO$4:$AO$364=W$219)*(事故データ!$AQ$4:$AQ$364=$H211)*(事故データ!$V$4:$V$364=1))</f>
        <v>0</v>
      </c>
      <c r="X211" s="358">
        <f>SUMPRODUCT((事故データ!$AK$4:$AK$364=$I$165)*(事故データ!$AO$4:$AO$364=X$219)*(事故データ!$AQ$4:$AQ$364=$H211)*(事故データ!$V$4:$V$364=1))</f>
        <v>0</v>
      </c>
      <c r="Y211" s="358">
        <f>SUMPRODUCT((事故データ!$AK$4:$AK$364=$I$165)*(事故データ!$AO$4:$AO$364=Y$219)*(事故データ!$AQ$4:$AQ$364=$H211)*(事故データ!$V$4:$V$364=1))</f>
        <v>0</v>
      </c>
      <c r="Z211" s="358">
        <f>SUMPRODUCT((事故データ!$AK$4:$AK$364=$I$165)*(事故データ!$AO$4:$AO$364=Z$219)*(事故データ!$AQ$4:$AQ$364=$H211)*(事故データ!$V$4:$V$364=1))</f>
        <v>0</v>
      </c>
      <c r="AA211" s="358">
        <f>SUMPRODUCT((事故データ!$AK$4:$AK$364=$I$165)*(事故データ!$AO$4:$AO$364=AA$219)*(事故データ!$AQ$4:$AQ$364=$H211)*(事故データ!$V$4:$V$364=1))</f>
        <v>0</v>
      </c>
      <c r="AB211" s="358">
        <f>SUMPRODUCT((事故データ!$AK$4:$AK$364=$I$165)*(事故データ!$AO$4:$AO$364=AB$219)*(事故データ!$AQ$4:$AQ$364=$H211)*(事故データ!$V$4:$V$364=1))</f>
        <v>0</v>
      </c>
      <c r="AC211" s="358">
        <f>SUMPRODUCT((事故データ!$AK$4:$AK$364=$I$165)*(事故データ!$AO$4:$AO$364=AC$219)*(事故データ!$AQ$4:$AQ$364=$H211)*(事故データ!$V$4:$V$364=1))</f>
        <v>0</v>
      </c>
      <c r="AD211" s="358">
        <f>SUMPRODUCT((事故データ!$AK$4:$AK$364=$I$165)*(事故データ!$AO$4:$AO$364=AD$219)*(事故データ!$AQ$4:$AQ$364=$H211)*(事故データ!$V$4:$V$364=1))</f>
        <v>0</v>
      </c>
      <c r="AE211" s="358">
        <f>SUMPRODUCT((事故データ!$AK$4:$AK$364=$I$165)*(事故データ!$AO$4:$AO$364=AE$219)*(事故データ!$AQ$4:$AQ$364=$H211)*(事故データ!$V$4:$V$364=1))</f>
        <v>0</v>
      </c>
      <c r="AF211" s="358">
        <f>SUMPRODUCT((事故データ!$AK$4:$AK$364=$I$165)*(事故データ!$AO$4:$AO$364=AF$219)*(事故データ!$AQ$4:$AQ$364=$H211)*(事故データ!$V$4:$V$364=1))</f>
        <v>0</v>
      </c>
      <c r="AG211" s="358">
        <f>SUMPRODUCT((事故データ!$AK$4:$AK$364=$I$165)*(事故データ!$AO$4:$AO$364=AG$219)*(事故データ!$AQ$4:$AQ$364=$H211)*(事故データ!$V$4:$V$364=1))</f>
        <v>0</v>
      </c>
      <c r="AH211" s="442">
        <f>SUMPRODUCT((事故データ!$AK$4:$AK$364=$I$165)*(事故データ!$AO$4:$AO$364=AH$219)*(事故データ!$AQ$4:$AQ$364=$H211)*(事故データ!$V$4:$V$364=1))</f>
        <v>0</v>
      </c>
    </row>
    <row r="212" spans="1:34" ht="17.45" customHeight="1">
      <c r="C212" s="352" t="str">
        <f t="shared" si="31"/>
        <v>フォーク操作中</v>
      </c>
      <c r="D212" s="422">
        <f>SUMPRODUCT((事故データ!$O$4:$O$364&gt;=1)*(事故データ!$AQ$4:$AQ$364=$C212))</f>
        <v>0</v>
      </c>
      <c r="E212" s="422">
        <f>SUMPRODUCT((事故データ!$AQ$4:$AQ$364=$C212)*(事故データ!$V$4:$V$364=1))</f>
        <v>0</v>
      </c>
      <c r="F212" s="496">
        <f>SUMPRODUCT((事故データ!$AQ$4:$AQ$364=$C212)*(事故データ!$V$4:$V$364=1)*(事故データ!$T$4:$T$364="人身"))</f>
        <v>0</v>
      </c>
      <c r="G212" s="306"/>
      <c r="H212" s="355" t="str">
        <f t="shared" si="30"/>
        <v>フォーク操作中</v>
      </c>
      <c r="I212" s="356">
        <f t="shared" si="32"/>
        <v>0</v>
      </c>
      <c r="J212" s="357">
        <f>SUMPRODUCT((事故データ!$AK$4:$AK$364=$I$165)*(事故データ!$AO$4:$AO$364=J$219)*(事故データ!$AQ$4:$AQ$364=$H212)*(事故データ!$V$4:$V$364=1))</f>
        <v>0</v>
      </c>
      <c r="K212" s="358">
        <f>SUMPRODUCT((事故データ!$AK$4:$AK$364=$I$165)*(事故データ!$AO$4:$AO$364=K$219)*(事故データ!$AQ$4:$AQ$364=$H212)*(事故データ!$V$4:$V$364=1))</f>
        <v>0</v>
      </c>
      <c r="L212" s="358">
        <f>SUMPRODUCT((事故データ!$AK$4:$AK$364=$I$165)*(事故データ!$AO$4:$AO$364=L$219)*(事故データ!$AQ$4:$AQ$364=$H212)*(事故データ!$V$4:$V$364=1))</f>
        <v>0</v>
      </c>
      <c r="M212" s="358">
        <f>SUMPRODUCT((事故データ!$AK$4:$AK$364=$I$165)*(事故データ!$AO$4:$AO$364=M$219)*(事故データ!$AQ$4:$AQ$364=$H212)*(事故データ!$V$4:$V$364=1))</f>
        <v>0</v>
      </c>
      <c r="N212" s="358">
        <f>SUMPRODUCT((事故データ!$AK$4:$AK$364=$I$165)*(事故データ!$AO$4:$AO$364=N$219)*(事故データ!$AQ$4:$AQ$364=$H212)*(事故データ!$V$4:$V$364=1))</f>
        <v>0</v>
      </c>
      <c r="O212" s="358">
        <f>SUMPRODUCT((事故データ!$AK$4:$AK$364=$I$165)*(事故データ!$AO$4:$AO$364=O$219)*(事故データ!$AQ$4:$AQ$364=$H212)*(事故データ!$V$4:$V$364=1))</f>
        <v>0</v>
      </c>
      <c r="P212" s="358">
        <f>SUMPRODUCT((事故データ!$AK$4:$AK$364=$I$165)*(事故データ!$AO$4:$AO$364=P$219)*(事故データ!$AQ$4:$AQ$364=$H212)*(事故データ!$V$4:$V$364=1))</f>
        <v>0</v>
      </c>
      <c r="Q212" s="358">
        <f>SUMPRODUCT((事故データ!$AK$4:$AK$364=$I$165)*(事故データ!$AO$4:$AO$364=Q$219)*(事故データ!$AQ$4:$AQ$364=$H212)*(事故データ!$V$4:$V$364=1))</f>
        <v>0</v>
      </c>
      <c r="R212" s="358">
        <f>SUMPRODUCT((事故データ!$AK$4:$AK$364=$I$165)*(事故データ!$AO$4:$AO$364=R$219)*(事故データ!$AQ$4:$AQ$364=$H212)*(事故データ!$V$4:$V$364=1))</f>
        <v>0</v>
      </c>
      <c r="S212" s="358">
        <f>SUMPRODUCT((事故データ!$AK$4:$AK$364=$I$165)*(事故データ!$AO$4:$AO$364=S$219)*(事故データ!$AQ$4:$AQ$364=$H212)*(事故データ!$V$4:$V$364=1))</f>
        <v>0</v>
      </c>
      <c r="T212" s="358">
        <f>SUMPRODUCT((事故データ!$AK$4:$AK$364=$I$165)*(事故データ!$AO$4:$AO$364=T$219)*(事故データ!$AQ$4:$AQ$364=$H212)*(事故データ!$V$4:$V$364=1))</f>
        <v>0</v>
      </c>
      <c r="U212" s="358">
        <f>SUMPRODUCT((事故データ!$AK$4:$AK$364=$I$165)*(事故データ!$AO$4:$AO$364=U$219)*(事故データ!$AQ$4:$AQ$364=$H212)*(事故データ!$V$4:$V$364=1))</f>
        <v>0</v>
      </c>
      <c r="V212" s="358">
        <f>SUMPRODUCT((事故データ!$AK$4:$AK$364=$I$165)*(事故データ!$AO$4:$AO$364=V$219)*(事故データ!$AQ$4:$AQ$364=$H212)*(事故データ!$V$4:$V$364=1))</f>
        <v>0</v>
      </c>
      <c r="W212" s="358">
        <f>SUMPRODUCT((事故データ!$AK$4:$AK$364=$I$165)*(事故データ!$AO$4:$AO$364=W$219)*(事故データ!$AQ$4:$AQ$364=$H212)*(事故データ!$V$4:$V$364=1))</f>
        <v>0</v>
      </c>
      <c r="X212" s="358">
        <f>SUMPRODUCT((事故データ!$AK$4:$AK$364=$I$165)*(事故データ!$AO$4:$AO$364=X$219)*(事故データ!$AQ$4:$AQ$364=$H212)*(事故データ!$V$4:$V$364=1))</f>
        <v>0</v>
      </c>
      <c r="Y212" s="358">
        <f>SUMPRODUCT((事故データ!$AK$4:$AK$364=$I$165)*(事故データ!$AO$4:$AO$364=Y$219)*(事故データ!$AQ$4:$AQ$364=$H212)*(事故データ!$V$4:$V$364=1))</f>
        <v>0</v>
      </c>
      <c r="Z212" s="358">
        <f>SUMPRODUCT((事故データ!$AK$4:$AK$364=$I$165)*(事故データ!$AO$4:$AO$364=Z$219)*(事故データ!$AQ$4:$AQ$364=$H212)*(事故データ!$V$4:$V$364=1))</f>
        <v>0</v>
      </c>
      <c r="AA212" s="358">
        <f>SUMPRODUCT((事故データ!$AK$4:$AK$364=$I$165)*(事故データ!$AO$4:$AO$364=AA$219)*(事故データ!$AQ$4:$AQ$364=$H212)*(事故データ!$V$4:$V$364=1))</f>
        <v>0</v>
      </c>
      <c r="AB212" s="358">
        <f>SUMPRODUCT((事故データ!$AK$4:$AK$364=$I$165)*(事故データ!$AO$4:$AO$364=AB$219)*(事故データ!$AQ$4:$AQ$364=$H212)*(事故データ!$V$4:$V$364=1))</f>
        <v>0</v>
      </c>
      <c r="AC212" s="358">
        <f>SUMPRODUCT((事故データ!$AK$4:$AK$364=$I$165)*(事故データ!$AO$4:$AO$364=AC$219)*(事故データ!$AQ$4:$AQ$364=$H212)*(事故データ!$V$4:$V$364=1))</f>
        <v>0</v>
      </c>
      <c r="AD212" s="358">
        <f>SUMPRODUCT((事故データ!$AK$4:$AK$364=$I$165)*(事故データ!$AO$4:$AO$364=AD$219)*(事故データ!$AQ$4:$AQ$364=$H212)*(事故データ!$V$4:$V$364=1))</f>
        <v>0</v>
      </c>
      <c r="AE212" s="358">
        <f>SUMPRODUCT((事故データ!$AK$4:$AK$364=$I$165)*(事故データ!$AO$4:$AO$364=AE$219)*(事故データ!$AQ$4:$AQ$364=$H212)*(事故データ!$V$4:$V$364=1))</f>
        <v>0</v>
      </c>
      <c r="AF212" s="358">
        <f>SUMPRODUCT((事故データ!$AK$4:$AK$364=$I$165)*(事故データ!$AO$4:$AO$364=AF$219)*(事故データ!$AQ$4:$AQ$364=$H212)*(事故データ!$V$4:$V$364=1))</f>
        <v>0</v>
      </c>
      <c r="AG212" s="358">
        <f>SUMPRODUCT((事故データ!$AK$4:$AK$364=$I$165)*(事故データ!$AO$4:$AO$364=AG$219)*(事故データ!$AQ$4:$AQ$364=$H212)*(事故データ!$V$4:$V$364=1))</f>
        <v>0</v>
      </c>
      <c r="AH212" s="442">
        <f>SUMPRODUCT((事故データ!$AK$4:$AK$364=$I$165)*(事故データ!$AO$4:$AO$364=AH$219)*(事故データ!$AQ$4:$AQ$364=$H212)*(事故データ!$V$4:$V$364=1))</f>
        <v>0</v>
      </c>
    </row>
    <row r="213" spans="1:34" ht="17.45" customHeight="1">
      <c r="C213" s="365" t="str">
        <f>H213</f>
        <v>その他</v>
      </c>
      <c r="D213" s="431">
        <f>SUMPRODUCT((事故データ!$O$4:$O$364&gt;=1)*(事故データ!$AQ$4:$AQ$364=$C213))</f>
        <v>0</v>
      </c>
      <c r="E213" s="431">
        <f>SUMPRODUCT((事故データ!$AQ$4:$AQ$364=$C213)*(事故データ!$V$4:$V$364=1))</f>
        <v>0</v>
      </c>
      <c r="F213" s="498">
        <f>SUMPRODUCT((事故データ!$AQ$4:$AQ$364=$C213)*(事故データ!$V$4:$V$364=1)*(事故データ!$T$4:$T$364="人身"))</f>
        <v>0</v>
      </c>
      <c r="G213" s="306"/>
      <c r="H213" s="432" t="str">
        <f t="shared" si="30"/>
        <v>その他</v>
      </c>
      <c r="I213" s="369">
        <f t="shared" si="32"/>
        <v>0</v>
      </c>
      <c r="J213" s="370">
        <f>SUMPRODUCT((事故データ!$AK$4:$AK$364=$I$165)*(事故データ!$AO$4:$AO$364=J$219)*(事故データ!$AQ$4:$AQ$364=$H213)*(事故データ!$V$4:$V$364=1))</f>
        <v>0</v>
      </c>
      <c r="K213" s="371">
        <f>SUMPRODUCT((事故データ!$AK$4:$AK$364=$I$165)*(事故データ!$AO$4:$AO$364=K$219)*(事故データ!$AQ$4:$AQ$364=$H213)*(事故データ!$V$4:$V$364=1))</f>
        <v>0</v>
      </c>
      <c r="L213" s="371">
        <f>SUMPRODUCT((事故データ!$AK$4:$AK$364=$I$165)*(事故データ!$AO$4:$AO$364=L$219)*(事故データ!$AQ$4:$AQ$364=$H213)*(事故データ!$V$4:$V$364=1))</f>
        <v>0</v>
      </c>
      <c r="M213" s="371">
        <f>SUMPRODUCT((事故データ!$AK$4:$AK$364=$I$165)*(事故データ!$AO$4:$AO$364=M$219)*(事故データ!$AQ$4:$AQ$364=$H213)*(事故データ!$V$4:$V$364=1))</f>
        <v>0</v>
      </c>
      <c r="N213" s="371">
        <f>SUMPRODUCT((事故データ!$AK$4:$AK$364=$I$165)*(事故データ!$AO$4:$AO$364=N$219)*(事故データ!$AQ$4:$AQ$364=$H213)*(事故データ!$V$4:$V$364=1))</f>
        <v>0</v>
      </c>
      <c r="O213" s="371">
        <f>SUMPRODUCT((事故データ!$AK$4:$AK$364=$I$165)*(事故データ!$AO$4:$AO$364=O$219)*(事故データ!$AQ$4:$AQ$364=$H213)*(事故データ!$V$4:$V$364=1))</f>
        <v>0</v>
      </c>
      <c r="P213" s="371">
        <f>SUMPRODUCT((事故データ!$AK$4:$AK$364=$I$165)*(事故データ!$AO$4:$AO$364=P$219)*(事故データ!$AQ$4:$AQ$364=$H213)*(事故データ!$V$4:$V$364=1))</f>
        <v>0</v>
      </c>
      <c r="Q213" s="371">
        <f>SUMPRODUCT((事故データ!$AK$4:$AK$364=$I$165)*(事故データ!$AO$4:$AO$364=Q$219)*(事故データ!$AQ$4:$AQ$364=$H213)*(事故データ!$V$4:$V$364=1))</f>
        <v>0</v>
      </c>
      <c r="R213" s="371">
        <f>SUMPRODUCT((事故データ!$AK$4:$AK$364=$I$165)*(事故データ!$AO$4:$AO$364=R$219)*(事故データ!$AQ$4:$AQ$364=$H213)*(事故データ!$V$4:$V$364=1))</f>
        <v>0</v>
      </c>
      <c r="S213" s="371">
        <f>SUMPRODUCT((事故データ!$AK$4:$AK$364=$I$165)*(事故データ!$AO$4:$AO$364=S$219)*(事故データ!$AQ$4:$AQ$364=$H213)*(事故データ!$V$4:$V$364=1))</f>
        <v>0</v>
      </c>
      <c r="T213" s="371">
        <f>SUMPRODUCT((事故データ!$AK$4:$AK$364=$I$165)*(事故データ!$AO$4:$AO$364=T$219)*(事故データ!$AQ$4:$AQ$364=$H213)*(事故データ!$V$4:$V$364=1))</f>
        <v>0</v>
      </c>
      <c r="U213" s="371">
        <f>SUMPRODUCT((事故データ!$AK$4:$AK$364=$I$165)*(事故データ!$AO$4:$AO$364=U$219)*(事故データ!$AQ$4:$AQ$364=$H213)*(事故データ!$V$4:$V$364=1))</f>
        <v>0</v>
      </c>
      <c r="V213" s="371">
        <f>SUMPRODUCT((事故データ!$AK$4:$AK$364=$I$165)*(事故データ!$AO$4:$AO$364=V$219)*(事故データ!$AQ$4:$AQ$364=$H213)*(事故データ!$V$4:$V$364=1))</f>
        <v>0</v>
      </c>
      <c r="W213" s="371">
        <f>SUMPRODUCT((事故データ!$AK$4:$AK$364=$I$165)*(事故データ!$AO$4:$AO$364=W$219)*(事故データ!$AQ$4:$AQ$364=$H213)*(事故データ!$V$4:$V$364=1))</f>
        <v>0</v>
      </c>
      <c r="X213" s="371">
        <f>SUMPRODUCT((事故データ!$AK$4:$AK$364=$I$165)*(事故データ!$AO$4:$AO$364=X$219)*(事故データ!$AQ$4:$AQ$364=$H213)*(事故データ!$V$4:$V$364=1))</f>
        <v>0</v>
      </c>
      <c r="Y213" s="371">
        <f>SUMPRODUCT((事故データ!$AK$4:$AK$364=$I$165)*(事故データ!$AO$4:$AO$364=Y$219)*(事故データ!$AQ$4:$AQ$364=$H213)*(事故データ!$V$4:$V$364=1))</f>
        <v>0</v>
      </c>
      <c r="Z213" s="371">
        <f>SUMPRODUCT((事故データ!$AK$4:$AK$364=$I$165)*(事故データ!$AO$4:$AO$364=Z$219)*(事故データ!$AQ$4:$AQ$364=$H213)*(事故データ!$V$4:$V$364=1))</f>
        <v>0</v>
      </c>
      <c r="AA213" s="371">
        <f>SUMPRODUCT((事故データ!$AK$4:$AK$364=$I$165)*(事故データ!$AO$4:$AO$364=AA$219)*(事故データ!$AQ$4:$AQ$364=$H213)*(事故データ!$V$4:$V$364=1))</f>
        <v>0</v>
      </c>
      <c r="AB213" s="371">
        <f>SUMPRODUCT((事故データ!$AK$4:$AK$364=$I$165)*(事故データ!$AO$4:$AO$364=AB$219)*(事故データ!$AQ$4:$AQ$364=$H213)*(事故データ!$V$4:$V$364=1))</f>
        <v>0</v>
      </c>
      <c r="AC213" s="371">
        <f>SUMPRODUCT((事故データ!$AK$4:$AK$364=$I$165)*(事故データ!$AO$4:$AO$364=AC$219)*(事故データ!$AQ$4:$AQ$364=$H213)*(事故データ!$V$4:$V$364=1))</f>
        <v>0</v>
      </c>
      <c r="AD213" s="371">
        <f>SUMPRODUCT((事故データ!$AK$4:$AK$364=$I$165)*(事故データ!$AO$4:$AO$364=AD$219)*(事故データ!$AQ$4:$AQ$364=$H213)*(事故データ!$V$4:$V$364=1))</f>
        <v>0</v>
      </c>
      <c r="AE213" s="371">
        <f>SUMPRODUCT((事故データ!$AK$4:$AK$364=$I$165)*(事故データ!$AO$4:$AO$364=AE$219)*(事故データ!$AQ$4:$AQ$364=$H213)*(事故データ!$V$4:$V$364=1))</f>
        <v>0</v>
      </c>
      <c r="AF213" s="371">
        <f>SUMPRODUCT((事故データ!$AK$4:$AK$364=$I$165)*(事故データ!$AO$4:$AO$364=AF$219)*(事故データ!$AQ$4:$AQ$364=$H213)*(事故データ!$V$4:$V$364=1))</f>
        <v>0</v>
      </c>
      <c r="AG213" s="371">
        <f>SUMPRODUCT((事故データ!$AK$4:$AK$364=$I$165)*(事故データ!$AO$4:$AO$364=AG$219)*(事故データ!$AQ$4:$AQ$364=$H213)*(事故データ!$V$4:$V$364=1))</f>
        <v>0</v>
      </c>
      <c r="AH213" s="443">
        <f>SUMPRODUCT((事故データ!$AK$4:$AK$364=$I$165)*(事故データ!$AO$4:$AO$364=AH$219)*(事故データ!$AQ$4:$AQ$364=$H213)*(事故データ!$V$4:$V$364=1))</f>
        <v>0</v>
      </c>
    </row>
    <row r="214" spans="1:34">
      <c r="A214" s="325" t="s">
        <v>248</v>
      </c>
    </row>
    <row r="216" spans="1:34">
      <c r="A216" s="325" t="s">
        <v>366</v>
      </c>
      <c r="L216" s="1103">
        <v>1</v>
      </c>
      <c r="M216" s="1103" t="s">
        <v>1671</v>
      </c>
    </row>
    <row r="217" spans="1:34" ht="17.45" customHeight="1">
      <c r="A217" s="326">
        <v>5</v>
      </c>
      <c r="C217" s="396" t="s">
        <v>15</v>
      </c>
      <c r="D217" s="438"/>
      <c r="E217" s="438"/>
      <c r="F217" s="438"/>
      <c r="H217" s="437" t="s">
        <v>1465</v>
      </c>
      <c r="I217" s="935">
        <v>2</v>
      </c>
      <c r="J217" s="326" t="s">
        <v>1467</v>
      </c>
      <c r="L217" s="1103">
        <v>2</v>
      </c>
      <c r="M217" s="1103" t="s">
        <v>1672</v>
      </c>
    </row>
    <row r="218" spans="1:34">
      <c r="C218" s="397">
        <v>19</v>
      </c>
      <c r="D218" s="298" t="s">
        <v>359</v>
      </c>
      <c r="E218" s="298"/>
      <c r="F218" s="298"/>
      <c r="G218" s="298"/>
      <c r="H218" s="503">
        <f>C218</f>
        <v>19</v>
      </c>
      <c r="I218" s="298" t="s">
        <v>358</v>
      </c>
      <c r="J218" s="298"/>
      <c r="K218" s="298"/>
      <c r="L218" s="298"/>
      <c r="M218" s="298"/>
      <c r="N218" s="298"/>
      <c r="O218" s="298"/>
      <c r="P218" s="298"/>
      <c r="Q218" s="298"/>
      <c r="R218" s="298"/>
      <c r="S218" s="298"/>
      <c r="T218" s="298"/>
    </row>
    <row r="219" spans="1:34" ht="37.5" customHeight="1">
      <c r="C219" s="327" t="s">
        <v>58</v>
      </c>
      <c r="D219" s="1181" t="s">
        <v>5</v>
      </c>
      <c r="E219" s="1183">
        <v>1</v>
      </c>
      <c r="F219" s="474" t="s">
        <v>245</v>
      </c>
      <c r="G219" s="298"/>
      <c r="H219" s="501" t="s">
        <v>1523</v>
      </c>
      <c r="I219" s="487" t="s">
        <v>109</v>
      </c>
      <c r="J219" s="341" t="str">
        <f>J116</f>
        <v>正面衝突</v>
      </c>
      <c r="K219" s="342" t="str">
        <f>K116</f>
        <v>直進時</v>
      </c>
      <c r="L219" s="342" t="str">
        <f t="shared" ref="L219:AH219" si="33">L116</f>
        <v>出会い頭</v>
      </c>
      <c r="M219" s="342" t="str">
        <f t="shared" si="33"/>
        <v>右折時</v>
      </c>
      <c r="N219" s="342" t="str">
        <f t="shared" si="33"/>
        <v>左折時</v>
      </c>
      <c r="O219" s="342" t="str">
        <f t="shared" si="33"/>
        <v>カーブ走行時</v>
      </c>
      <c r="P219" s="342" t="str">
        <f t="shared" si="33"/>
        <v>追突</v>
      </c>
      <c r="Q219" s="342" t="str">
        <f t="shared" si="33"/>
        <v>発進追突</v>
      </c>
      <c r="R219" s="342" t="str">
        <f t="shared" si="33"/>
        <v>車線
変更時</v>
      </c>
      <c r="S219" s="342" t="str">
        <f t="shared" si="33"/>
        <v>合流時</v>
      </c>
      <c r="T219" s="342" t="str">
        <f t="shared" si="33"/>
        <v>離合時</v>
      </c>
      <c r="U219" s="342" t="str">
        <f t="shared" si="33"/>
        <v>側方通過時</v>
      </c>
      <c r="V219" s="342" t="str">
        <f t="shared" si="33"/>
        <v>施設出入時</v>
      </c>
      <c r="W219" s="342" t="str">
        <f t="shared" si="33"/>
        <v>転回時</v>
      </c>
      <c r="X219" s="342" t="str">
        <f t="shared" si="33"/>
        <v>バック時</v>
      </c>
      <c r="Y219" s="342" t="str">
        <f t="shared" si="33"/>
        <v>移動時</v>
      </c>
      <c r="Z219" s="402" t="str">
        <f t="shared" si="33"/>
        <v>料金所等通過時</v>
      </c>
      <c r="AA219" s="402" t="str">
        <f t="shared" si="33"/>
        <v>発進時＆措置等</v>
      </c>
      <c r="AB219" s="342" t="str">
        <f t="shared" si="33"/>
        <v>停車時</v>
      </c>
      <c r="AC219" s="402" t="str">
        <f t="shared" si="33"/>
        <v>ドア・扉開閉時</v>
      </c>
      <c r="AD219" s="402" t="str">
        <f t="shared" si="33"/>
        <v>駐停車時措置</v>
      </c>
      <c r="AE219" s="342" t="str">
        <f t="shared" si="33"/>
        <v>車内事故</v>
      </c>
      <c r="AF219" s="402" t="str">
        <f t="shared" si="33"/>
        <v>荷積降時等事故</v>
      </c>
      <c r="AG219" s="402" t="str">
        <f t="shared" si="33"/>
        <v>落下・飛散等事故</v>
      </c>
      <c r="AH219" s="403" t="str">
        <f t="shared" si="33"/>
        <v>その他・不明</v>
      </c>
    </row>
    <row r="220" spans="1:34" ht="19.5" customHeight="1">
      <c r="A220" s="411">
        <f>COUNTIF(事故データ!$AQ$4:$AQ$364,#REF!)</f>
        <v>0</v>
      </c>
      <c r="C220" s="504">
        <f>C218</f>
        <v>19</v>
      </c>
      <c r="D220" s="1182"/>
      <c r="E220" s="1184"/>
      <c r="F220" s="481" t="s">
        <v>356</v>
      </c>
      <c r="G220" s="298"/>
      <c r="H220" s="482" t="s">
        <v>6</v>
      </c>
      <c r="I220" s="483">
        <f>SUM(J220:AH220)</f>
        <v>31</v>
      </c>
      <c r="J220" s="484">
        <f>SUMPRODUCT((事故データ!$O$4:$O$364=$C$218)*(事故データ!$AO$4:$AO$364=J$219)*(事故データ!$V$4:$V$364&gt;=1))</f>
        <v>0</v>
      </c>
      <c r="K220" s="485">
        <f>SUMPRODUCT((事故データ!$O$4:$O$364=$C$218)*(事故データ!$AO$4:$AO$364=K$219)*(事故データ!$V$4:$V$364&gt;=1))</f>
        <v>1</v>
      </c>
      <c r="L220" s="485">
        <f>SUMPRODUCT((事故データ!$O$4:$O$364=$C$218)*(事故データ!$AO$4:$AO$364=L$219)*(事故データ!$V$4:$V$364&gt;=1))</f>
        <v>0</v>
      </c>
      <c r="M220" s="485">
        <f>SUMPRODUCT((事故データ!$O$4:$O$364=$C$218)*(事故データ!$AO$4:$AO$364=M$219)*(事故データ!$V$4:$V$364&gt;=1))</f>
        <v>0</v>
      </c>
      <c r="N220" s="485">
        <f>SUMPRODUCT((事故データ!$O$4:$O$364=$C$218)*(事故データ!$AO$4:$AO$364=N$219)*(事故データ!$V$4:$V$364&gt;=1))</f>
        <v>4</v>
      </c>
      <c r="O220" s="485">
        <f>SUMPRODUCT((事故データ!$O$4:$O$364=$C$218)*(事故データ!$AO$4:$AO$364=O$219)*(事故データ!$V$4:$V$364&gt;=1))</f>
        <v>0</v>
      </c>
      <c r="P220" s="485">
        <f>SUMPRODUCT((事故データ!$O$4:$O$364=$C$218)*(事故データ!$AO$4:$AO$364=P$219)*(事故データ!$V$4:$V$364&gt;=1))</f>
        <v>2</v>
      </c>
      <c r="Q220" s="485">
        <f>SUMPRODUCT((事故データ!$O$4:$O$364=$C$218)*(事故データ!$AO$4:$AO$364=Q$219)*(事故データ!$V$4:$V$364&gt;=1))</f>
        <v>2</v>
      </c>
      <c r="R220" s="485">
        <f>SUMPRODUCT((事故データ!$O$4:$O$364=$C$218)*(事故データ!$AO$4:$AO$364=R$219)*(事故データ!$V$4:$V$364&gt;=1))</f>
        <v>1</v>
      </c>
      <c r="S220" s="485">
        <f>SUMPRODUCT((事故データ!$O$4:$O$364=$C$218)*(事故データ!$AO$4:$AO$364=S$219)*(事故データ!$V$4:$V$364&gt;=1))</f>
        <v>0</v>
      </c>
      <c r="T220" s="485">
        <f>SUMPRODUCT((事故データ!$O$4:$O$364=$C$218)*(事故データ!$AO$4:$AO$364=T$219)*(事故データ!$V$4:$V$364&gt;=1))</f>
        <v>0</v>
      </c>
      <c r="U220" s="485">
        <f>SUMPRODUCT((事故データ!$O$4:$O$364=$C$218)*(事故データ!$AO$4:$AO$364=U$219)*(事故データ!$V$4:$V$364&gt;=1))</f>
        <v>0</v>
      </c>
      <c r="V220" s="485">
        <f>SUMPRODUCT((事故データ!$O$4:$O$364=$C$218)*(事故データ!$AO$4:$AO$364=V$219)*(事故データ!$V$4:$V$364&gt;=1))</f>
        <v>1</v>
      </c>
      <c r="W220" s="485">
        <f>SUMPRODUCT((事故データ!$O$4:$O$364=$C$218)*(事故データ!$AO$4:$AO$364=W$219)*(事故データ!$V$4:$V$364&gt;=1))</f>
        <v>1</v>
      </c>
      <c r="X220" s="485">
        <f>SUMPRODUCT((事故データ!$O$4:$O$364=$C$218)*(事故データ!$AO$4:$AO$364=X$219)*(事故データ!$V$4:$V$364&gt;=1))</f>
        <v>9</v>
      </c>
      <c r="Y220" s="485">
        <f>SUMPRODUCT((事故データ!$O$4:$O$364=$C$218)*(事故データ!$AO$4:$AO$364=Y$219)*(事故データ!$V$4:$V$364&gt;=1))</f>
        <v>5</v>
      </c>
      <c r="Z220" s="485">
        <f>SUMPRODUCT((事故データ!$O$4:$O$364=$C$218)*(事故データ!$AO$4:$AO$364=Z$219)*(事故データ!$V$4:$V$364&gt;=1))</f>
        <v>0</v>
      </c>
      <c r="AA220" s="485">
        <f>SUMPRODUCT((事故データ!$O$4:$O$364=$C$218)*(事故データ!$AO$4:$AO$364=AA$219)*(事故データ!$V$4:$V$364&gt;=1))</f>
        <v>3</v>
      </c>
      <c r="AB220" s="485">
        <f>SUMPRODUCT((事故データ!$O$4:$O$364=$C$218)*(事故データ!$AO$4:$AO$364=AB$219)*(事故データ!$V$4:$V$364&gt;=1))</f>
        <v>1</v>
      </c>
      <c r="AC220" s="485">
        <f>SUMPRODUCT((事故データ!$O$4:$O$364=$C$218)*(事故データ!$AO$4:$AO$364=AC$219)*(事故データ!$V$4:$V$364&gt;=1))</f>
        <v>0</v>
      </c>
      <c r="AD220" s="485">
        <f>SUMPRODUCT((事故データ!$O$4:$O$364=$C$218)*(事故データ!$AO$4:$AO$364=AD$219)*(事故データ!$V$4:$V$364&gt;=1))</f>
        <v>1</v>
      </c>
      <c r="AE220" s="485">
        <f>SUMPRODUCT((事故データ!$O$4:$O$364=$C$218)*(事故データ!$AO$4:$AO$364=AE$219)*(事故データ!$V$4:$V$364&gt;=1))</f>
        <v>0</v>
      </c>
      <c r="AF220" s="485">
        <f>SUMPRODUCT((事故データ!$O$4:$O$364=$C$218)*(事故データ!$AO$4:$AO$364=AF$219)*(事故データ!$V$4:$V$364&gt;=1))</f>
        <v>0</v>
      </c>
      <c r="AG220" s="485">
        <f>SUMPRODUCT((事故データ!$O$4:$O$364=$C$218)*(事故データ!$AO$4:$AO$364=AG$219)*(事故データ!$V$4:$V$364&gt;=1))</f>
        <v>0</v>
      </c>
      <c r="AH220" s="486">
        <f>SUMPRODUCT((事故データ!$O$4:$O$364=$C$218)*(事故データ!$AO$4:$AO$364=AH$219)*(事故データ!$V$4:$V$364&gt;=1))</f>
        <v>0</v>
      </c>
    </row>
    <row r="221" spans="1:34">
      <c r="C221" s="448"/>
      <c r="D221" s="338">
        <f>SUM(D222:D265)</f>
        <v>31</v>
      </c>
      <c r="E221" s="338">
        <f t="shared" ref="E221:F221" si="34">SUM(E222:E265)</f>
        <v>31</v>
      </c>
      <c r="F221" s="387">
        <f t="shared" si="34"/>
        <v>5</v>
      </c>
      <c r="G221" s="298"/>
      <c r="H221" s="487" t="str">
        <f>"行動 "&amp;(VLOOKUP(I217,L216:M217,2,0))</f>
        <v>行動 (BMなし)</v>
      </c>
      <c r="I221" s="488">
        <f t="shared" ref="I221:AH221" si="35">SUM(I222:I265)</f>
        <v>16</v>
      </c>
      <c r="J221" s="389">
        <f t="shared" si="35"/>
        <v>0</v>
      </c>
      <c r="K221" s="390">
        <f t="shared" si="35"/>
        <v>0</v>
      </c>
      <c r="L221" s="390">
        <f t="shared" si="35"/>
        <v>0</v>
      </c>
      <c r="M221" s="390">
        <f t="shared" si="35"/>
        <v>0</v>
      </c>
      <c r="N221" s="390">
        <f t="shared" si="35"/>
        <v>2</v>
      </c>
      <c r="O221" s="390">
        <f t="shared" si="35"/>
        <v>0</v>
      </c>
      <c r="P221" s="390">
        <f t="shared" si="35"/>
        <v>1</v>
      </c>
      <c r="Q221" s="390">
        <f t="shared" si="35"/>
        <v>1</v>
      </c>
      <c r="R221" s="390">
        <f t="shared" si="35"/>
        <v>1</v>
      </c>
      <c r="S221" s="390">
        <f t="shared" si="35"/>
        <v>0</v>
      </c>
      <c r="T221" s="390">
        <f t="shared" si="35"/>
        <v>0</v>
      </c>
      <c r="U221" s="390">
        <f t="shared" si="35"/>
        <v>0</v>
      </c>
      <c r="V221" s="390">
        <f t="shared" si="35"/>
        <v>1</v>
      </c>
      <c r="W221" s="390">
        <f t="shared" si="35"/>
        <v>1</v>
      </c>
      <c r="X221" s="390">
        <f t="shared" si="35"/>
        <v>4</v>
      </c>
      <c r="Y221" s="390">
        <f t="shared" si="35"/>
        <v>1</v>
      </c>
      <c r="Z221" s="390">
        <f t="shared" si="35"/>
        <v>0</v>
      </c>
      <c r="AA221" s="390">
        <f t="shared" si="35"/>
        <v>3</v>
      </c>
      <c r="AB221" s="390">
        <f t="shared" si="35"/>
        <v>1</v>
      </c>
      <c r="AC221" s="390">
        <f t="shared" si="35"/>
        <v>0</v>
      </c>
      <c r="AD221" s="390">
        <f t="shared" si="35"/>
        <v>0</v>
      </c>
      <c r="AE221" s="390">
        <f t="shared" si="35"/>
        <v>0</v>
      </c>
      <c r="AF221" s="390">
        <f t="shared" si="35"/>
        <v>0</v>
      </c>
      <c r="AG221" s="390">
        <f t="shared" si="35"/>
        <v>0</v>
      </c>
      <c r="AH221" s="392">
        <f t="shared" si="35"/>
        <v>0</v>
      </c>
    </row>
    <row r="222" spans="1:34">
      <c r="C222" s="343" t="str">
        <f>H222</f>
        <v>直進</v>
      </c>
      <c r="D222" s="411">
        <f>SUMPRODUCT((事故データ!$O$4:$O$364=$C$218)*(事故データ!$AQ$4:$AQ$364=$C222))</f>
        <v>2</v>
      </c>
      <c r="E222" s="411">
        <f>SUMPRODUCT((事故データ!$O$4:$O$364=$C$218)*(事故データ!$AQ$4:$AQ$364=$C222)*(事故データ!$V$4:$V$364=1))</f>
        <v>2</v>
      </c>
      <c r="F222" s="492">
        <f>SUMPRODUCT((事故データ!$O$4:$O$364=$C$218)*(事故データ!$AQ$4:$AQ$364=$C222)*(事故データ!$V$4:$V$364=1)*(事故データ!$T$4:$T$364="人身"))</f>
        <v>0</v>
      </c>
      <c r="G222" s="306"/>
      <c r="H222" s="412" t="str">
        <f t="shared" ref="H222:H265" si="36">H69</f>
        <v>直進</v>
      </c>
      <c r="I222" s="413">
        <f>SUM(J222:AH222)</f>
        <v>1</v>
      </c>
      <c r="J222" s="348">
        <f>SUMPRODUCT((事故データ!$O$4:$O$364=$C$218)*(事故データ!$AK$4:$AK$364=$I$217)*(事故データ!$AO$4:$AO$364=J$219)*(事故データ!$AQ$4:$AQ$364=$H222)*(事故データ!$V$4:$V$364=1))</f>
        <v>0</v>
      </c>
      <c r="K222" s="349">
        <f>SUMPRODUCT((事故データ!$O$4:$O$364=$C$218)*(事故データ!$AK$4:$AK$364=$I$217)*(事故データ!$AO$4:$AO$364=K$219)*(事故データ!$AQ$4:$AQ$364=$H222)*(事故データ!$V$4:$V$364=1))</f>
        <v>0</v>
      </c>
      <c r="L222" s="349">
        <f>SUMPRODUCT((事故データ!$O$4:$O$364=$C$218)*(事故データ!$AK$4:$AK$364=$I$217)*(事故データ!$AO$4:$AO$364=L$219)*(事故データ!$AQ$4:$AQ$364=$H222)*(事故データ!$V$4:$V$364=1))</f>
        <v>0</v>
      </c>
      <c r="M222" s="349">
        <f>SUMPRODUCT((事故データ!$O$4:$O$364=$C$218)*(事故データ!$AK$4:$AK$364=$I$217)*(事故データ!$AO$4:$AO$364=M$219)*(事故データ!$AQ$4:$AQ$364=$H222)*(事故データ!$V$4:$V$364=1))</f>
        <v>0</v>
      </c>
      <c r="N222" s="349">
        <f>SUMPRODUCT((事故データ!$O$4:$O$364=$C$218)*(事故データ!$AK$4:$AK$364=$I$217)*(事故データ!$AO$4:$AO$364=N$219)*(事故データ!$AQ$4:$AQ$364=$H222)*(事故データ!$V$4:$V$364=1))</f>
        <v>0</v>
      </c>
      <c r="O222" s="349">
        <f>SUMPRODUCT((事故データ!$O$4:$O$364=$C$218)*(事故データ!$AK$4:$AK$364=$I$217)*(事故データ!$AO$4:$AO$364=O$219)*(事故データ!$AQ$4:$AQ$364=$H222)*(事故データ!$V$4:$V$364=1))</f>
        <v>0</v>
      </c>
      <c r="P222" s="349">
        <f>SUMPRODUCT((事故データ!$O$4:$O$364=$C$218)*(事故データ!$AK$4:$AK$364=$I$217)*(事故データ!$AO$4:$AO$364=P$219)*(事故データ!$AQ$4:$AQ$364=$H222)*(事故データ!$V$4:$V$364=1))</f>
        <v>1</v>
      </c>
      <c r="Q222" s="349">
        <f>SUMPRODUCT((事故データ!$O$4:$O$364=$C$218)*(事故データ!$AK$4:$AK$364=$I$217)*(事故データ!$AO$4:$AO$364=Q$219)*(事故データ!$AQ$4:$AQ$364=$H222)*(事故データ!$V$4:$V$364=1))</f>
        <v>0</v>
      </c>
      <c r="R222" s="349">
        <f>SUMPRODUCT((事故データ!$O$4:$O$364=$C$218)*(事故データ!$AK$4:$AK$364=$I$217)*(事故データ!$AO$4:$AO$364=R$219)*(事故データ!$AQ$4:$AQ$364=$H222)*(事故データ!$V$4:$V$364=1))</f>
        <v>0</v>
      </c>
      <c r="S222" s="349">
        <f>SUMPRODUCT((事故データ!$O$4:$O$364=$C$218)*(事故データ!$AK$4:$AK$364=$I$217)*(事故データ!$AO$4:$AO$364=S$219)*(事故データ!$AQ$4:$AQ$364=$H222)*(事故データ!$V$4:$V$364=1))</f>
        <v>0</v>
      </c>
      <c r="T222" s="349">
        <f>SUMPRODUCT((事故データ!$O$4:$O$364=$C$218)*(事故データ!$AK$4:$AK$364=$I$217)*(事故データ!$AO$4:$AO$364=T$219)*(事故データ!$AQ$4:$AQ$364=$H222)*(事故データ!$V$4:$V$364=1))</f>
        <v>0</v>
      </c>
      <c r="U222" s="349">
        <f>SUMPRODUCT((事故データ!$O$4:$O$364=$C$218)*(事故データ!$AK$4:$AK$364=$I$217)*(事故データ!$AO$4:$AO$364=U$219)*(事故データ!$AQ$4:$AQ$364=$H222)*(事故データ!$V$4:$V$364=1))</f>
        <v>0</v>
      </c>
      <c r="V222" s="349">
        <f>SUMPRODUCT((事故データ!$O$4:$O$364=$C$218)*(事故データ!$AK$4:$AK$364=$I$217)*(事故データ!$AO$4:$AO$364=V$219)*(事故データ!$AQ$4:$AQ$364=$H222)*(事故データ!$V$4:$V$364=1))</f>
        <v>0</v>
      </c>
      <c r="W222" s="349">
        <f>SUMPRODUCT((事故データ!$O$4:$O$364=$C$218)*(事故データ!$AK$4:$AK$364=$I$217)*(事故データ!$AO$4:$AO$364=W$219)*(事故データ!$AQ$4:$AQ$364=$H222)*(事故データ!$V$4:$V$364=1))</f>
        <v>0</v>
      </c>
      <c r="X222" s="349">
        <f>SUMPRODUCT((事故データ!$O$4:$O$364=$C$218)*(事故データ!$AK$4:$AK$364=$I$217)*(事故データ!$AO$4:$AO$364=X$219)*(事故データ!$AQ$4:$AQ$364=$H222)*(事故データ!$V$4:$V$364=1))</f>
        <v>0</v>
      </c>
      <c r="Y222" s="349">
        <f>SUMPRODUCT((事故データ!$O$4:$O$364=$C$218)*(事故データ!$AK$4:$AK$364=$I$217)*(事故データ!$AO$4:$AO$364=Y$219)*(事故データ!$AQ$4:$AQ$364=$H222)*(事故データ!$V$4:$V$364=1))</f>
        <v>0</v>
      </c>
      <c r="Z222" s="349">
        <f>SUMPRODUCT((事故データ!$O$4:$O$364=$C$218)*(事故データ!$AK$4:$AK$364=$I$217)*(事故データ!$AO$4:$AO$364=Z$219)*(事故データ!$AQ$4:$AQ$364=$H222)*(事故データ!$V$4:$V$364=1))</f>
        <v>0</v>
      </c>
      <c r="AA222" s="349">
        <f>SUMPRODUCT((事故データ!$O$4:$O$364=$C$218)*(事故データ!$AK$4:$AK$364=$I$217)*(事故データ!$AO$4:$AO$364=AA$219)*(事故データ!$AQ$4:$AQ$364=$H222)*(事故データ!$V$4:$V$364=1))</f>
        <v>0</v>
      </c>
      <c r="AB222" s="349">
        <f>SUMPRODUCT((事故データ!$O$4:$O$364=$C$218)*(事故データ!$AK$4:$AK$364=$I$217)*(事故データ!$AO$4:$AO$364=AB$219)*(事故データ!$AQ$4:$AQ$364=$H222)*(事故データ!$V$4:$V$364=1))</f>
        <v>0</v>
      </c>
      <c r="AC222" s="349">
        <f>SUMPRODUCT((事故データ!$O$4:$O$364=$C$218)*(事故データ!$AK$4:$AK$364=$I$217)*(事故データ!$AO$4:$AO$364=AC$219)*(事故データ!$AQ$4:$AQ$364=$H222)*(事故データ!$V$4:$V$364=1))</f>
        <v>0</v>
      </c>
      <c r="AD222" s="349">
        <f>SUMPRODUCT((事故データ!$O$4:$O$364=$C$218)*(事故データ!$AK$4:$AK$364=$I$217)*(事故データ!$AO$4:$AO$364=AD$219)*(事故データ!$AQ$4:$AQ$364=$H222)*(事故データ!$V$4:$V$364=1))</f>
        <v>0</v>
      </c>
      <c r="AE222" s="349">
        <f>SUMPRODUCT((事故データ!$O$4:$O$364=$C$218)*(事故データ!$AK$4:$AK$364=$I$217)*(事故データ!$AO$4:$AO$364=AE$219)*(事故データ!$AQ$4:$AQ$364=$H222)*(事故データ!$V$4:$V$364=1))</f>
        <v>0</v>
      </c>
      <c r="AF222" s="349">
        <f>SUMPRODUCT((事故データ!$O$4:$O$364=$C$218)*(事故データ!$AK$4:$AK$364=$I$217)*(事故データ!$AO$4:$AO$364=AF$219)*(事故データ!$AQ$4:$AQ$364=$H222)*(事故データ!$V$4:$V$364=1))</f>
        <v>0</v>
      </c>
      <c r="AG222" s="349">
        <f>SUMPRODUCT((事故データ!$O$4:$O$364=$C$218)*(事故データ!$AK$4:$AK$364=$I$217)*(事故データ!$AO$4:$AO$364=AG$219)*(事故データ!$AQ$4:$AQ$364=$H222)*(事故データ!$V$4:$V$364=1))</f>
        <v>0</v>
      </c>
      <c r="AH222" s="441">
        <f>SUMPRODUCT((事故データ!$O$4:$O$364=$C$218)*(事故データ!$AK$4:$AK$364=$I$217)*(事故データ!$AO$4:$AO$364=AH$219)*(事故データ!$AQ$4:$AQ$364=$H222)*(事故データ!$V$4:$V$364=1))</f>
        <v>0</v>
      </c>
    </row>
    <row r="223" spans="1:34">
      <c r="C223" s="352" t="str">
        <f t="shared" ref="C223:C262" si="37">H223</f>
        <v>右折</v>
      </c>
      <c r="D223" s="422">
        <f>SUMPRODUCT((事故データ!$O$4:$O$364=$C$218)*(事故データ!$AQ$4:$AQ$364=$C223))</f>
        <v>0</v>
      </c>
      <c r="E223" s="422">
        <f>SUMPRODUCT((事故データ!$O$4:$O$364=$C$218)*(事故データ!$AQ$4:$AQ$364=$C223)*(事故データ!$V$4:$V$364=1))</f>
        <v>0</v>
      </c>
      <c r="F223" s="496">
        <f>SUMPRODUCT((事故データ!$O$4:$O$364=$C$218)*(事故データ!$AQ$4:$AQ$364=$C223)*(事故データ!$V$4:$V$364=1)*(事故データ!$T$4:$T$364="人身"))</f>
        <v>0</v>
      </c>
      <c r="G223" s="306"/>
      <c r="H223" s="355" t="str">
        <f t="shared" si="36"/>
        <v>右折</v>
      </c>
      <c r="I223" s="356">
        <f t="shared" ref="I223:I264" si="38">SUM(J223:AH223)</f>
        <v>0</v>
      </c>
      <c r="J223" s="357">
        <f>SUMPRODUCT((事故データ!$O$4:$O$364=$C$218)*(事故データ!$AK$4:$AK$364=$I$217)*(事故データ!$AO$4:$AO$364=J$219)*(事故データ!$AQ$4:$AQ$364=$H223)*(事故データ!$V$4:$V$364=1))</f>
        <v>0</v>
      </c>
      <c r="K223" s="358">
        <f>SUMPRODUCT((事故データ!$O$4:$O$364=$C$218)*(事故データ!$AK$4:$AK$364=$I$217)*(事故データ!$AO$4:$AO$364=K$219)*(事故データ!$AQ$4:$AQ$364=$H223)*(事故データ!$V$4:$V$364=1))</f>
        <v>0</v>
      </c>
      <c r="L223" s="358">
        <f>SUMPRODUCT((事故データ!$O$4:$O$364=$C$218)*(事故データ!$AK$4:$AK$364=$I$217)*(事故データ!$AO$4:$AO$364=L$219)*(事故データ!$AQ$4:$AQ$364=$H223)*(事故データ!$V$4:$V$364=1))</f>
        <v>0</v>
      </c>
      <c r="M223" s="358">
        <f>SUMPRODUCT((事故データ!$O$4:$O$364=$C$218)*(事故データ!$AK$4:$AK$364=$I$217)*(事故データ!$AO$4:$AO$364=M$219)*(事故データ!$AQ$4:$AQ$364=$H223)*(事故データ!$V$4:$V$364=1))</f>
        <v>0</v>
      </c>
      <c r="N223" s="358">
        <f>SUMPRODUCT((事故データ!$O$4:$O$364=$C$218)*(事故データ!$AK$4:$AK$364=$I$217)*(事故データ!$AO$4:$AO$364=N$219)*(事故データ!$AQ$4:$AQ$364=$H223)*(事故データ!$V$4:$V$364=1))</f>
        <v>0</v>
      </c>
      <c r="O223" s="358">
        <f>SUMPRODUCT((事故データ!$O$4:$O$364=$C$218)*(事故データ!$AK$4:$AK$364=$I$217)*(事故データ!$AO$4:$AO$364=O$219)*(事故データ!$AQ$4:$AQ$364=$H223)*(事故データ!$V$4:$V$364=1))</f>
        <v>0</v>
      </c>
      <c r="P223" s="358">
        <f>SUMPRODUCT((事故データ!$O$4:$O$364=$C$218)*(事故データ!$AK$4:$AK$364=$I$217)*(事故データ!$AO$4:$AO$364=P$219)*(事故データ!$AQ$4:$AQ$364=$H223)*(事故データ!$V$4:$V$364=1))</f>
        <v>0</v>
      </c>
      <c r="Q223" s="358">
        <f>SUMPRODUCT((事故データ!$O$4:$O$364=$C$218)*(事故データ!$AK$4:$AK$364=$I$217)*(事故データ!$AO$4:$AO$364=Q$219)*(事故データ!$AQ$4:$AQ$364=$H223)*(事故データ!$V$4:$V$364=1))</f>
        <v>0</v>
      </c>
      <c r="R223" s="358">
        <f>SUMPRODUCT((事故データ!$O$4:$O$364=$C$218)*(事故データ!$AK$4:$AK$364=$I$217)*(事故データ!$AO$4:$AO$364=R$219)*(事故データ!$AQ$4:$AQ$364=$H223)*(事故データ!$V$4:$V$364=1))</f>
        <v>0</v>
      </c>
      <c r="S223" s="358">
        <f>SUMPRODUCT((事故データ!$O$4:$O$364=$C$218)*(事故データ!$AK$4:$AK$364=$I$217)*(事故データ!$AO$4:$AO$364=S$219)*(事故データ!$AQ$4:$AQ$364=$H223)*(事故データ!$V$4:$V$364=1))</f>
        <v>0</v>
      </c>
      <c r="T223" s="358">
        <f>SUMPRODUCT((事故データ!$O$4:$O$364=$C$218)*(事故データ!$AK$4:$AK$364=$I$217)*(事故データ!$AO$4:$AO$364=T$219)*(事故データ!$AQ$4:$AQ$364=$H223)*(事故データ!$V$4:$V$364=1))</f>
        <v>0</v>
      </c>
      <c r="U223" s="358">
        <f>SUMPRODUCT((事故データ!$O$4:$O$364=$C$218)*(事故データ!$AK$4:$AK$364=$I$217)*(事故データ!$AO$4:$AO$364=U$219)*(事故データ!$AQ$4:$AQ$364=$H223)*(事故データ!$V$4:$V$364=1))</f>
        <v>0</v>
      </c>
      <c r="V223" s="358">
        <f>SUMPRODUCT((事故データ!$O$4:$O$364=$C$218)*(事故データ!$AK$4:$AK$364=$I$217)*(事故データ!$AO$4:$AO$364=V$219)*(事故データ!$AQ$4:$AQ$364=$H223)*(事故データ!$V$4:$V$364=1))</f>
        <v>0</v>
      </c>
      <c r="W223" s="358">
        <f>SUMPRODUCT((事故データ!$O$4:$O$364=$C$218)*(事故データ!$AK$4:$AK$364=$I$217)*(事故データ!$AO$4:$AO$364=W$219)*(事故データ!$AQ$4:$AQ$364=$H223)*(事故データ!$V$4:$V$364=1))</f>
        <v>0</v>
      </c>
      <c r="X223" s="358">
        <f>SUMPRODUCT((事故データ!$O$4:$O$364=$C$218)*(事故データ!$AK$4:$AK$364=$I$217)*(事故データ!$AO$4:$AO$364=X$219)*(事故データ!$AQ$4:$AQ$364=$H223)*(事故データ!$V$4:$V$364=1))</f>
        <v>0</v>
      </c>
      <c r="Y223" s="358">
        <f>SUMPRODUCT((事故データ!$O$4:$O$364=$C$218)*(事故データ!$AK$4:$AK$364=$I$217)*(事故データ!$AO$4:$AO$364=Y$219)*(事故データ!$AQ$4:$AQ$364=$H223)*(事故データ!$V$4:$V$364=1))</f>
        <v>0</v>
      </c>
      <c r="Z223" s="358">
        <f>SUMPRODUCT((事故データ!$O$4:$O$364=$C$218)*(事故データ!$AK$4:$AK$364=$I$217)*(事故データ!$AO$4:$AO$364=Z$219)*(事故データ!$AQ$4:$AQ$364=$H223)*(事故データ!$V$4:$V$364=1))</f>
        <v>0</v>
      </c>
      <c r="AA223" s="358">
        <f>SUMPRODUCT((事故データ!$O$4:$O$364=$C$218)*(事故データ!$AK$4:$AK$364=$I$217)*(事故データ!$AO$4:$AO$364=AA$219)*(事故データ!$AQ$4:$AQ$364=$H223)*(事故データ!$V$4:$V$364=1))</f>
        <v>0</v>
      </c>
      <c r="AB223" s="358">
        <f>SUMPRODUCT((事故データ!$O$4:$O$364=$C$218)*(事故データ!$AK$4:$AK$364=$I$217)*(事故データ!$AO$4:$AO$364=AB$219)*(事故データ!$AQ$4:$AQ$364=$H223)*(事故データ!$V$4:$V$364=1))</f>
        <v>0</v>
      </c>
      <c r="AC223" s="358">
        <f>SUMPRODUCT((事故データ!$O$4:$O$364=$C$218)*(事故データ!$AK$4:$AK$364=$I$217)*(事故データ!$AO$4:$AO$364=AC$219)*(事故データ!$AQ$4:$AQ$364=$H223)*(事故データ!$V$4:$V$364=1))</f>
        <v>0</v>
      </c>
      <c r="AD223" s="358">
        <f>SUMPRODUCT((事故データ!$O$4:$O$364=$C$218)*(事故データ!$AK$4:$AK$364=$I$217)*(事故データ!$AO$4:$AO$364=AD$219)*(事故データ!$AQ$4:$AQ$364=$H223)*(事故データ!$V$4:$V$364=1))</f>
        <v>0</v>
      </c>
      <c r="AE223" s="358">
        <f>SUMPRODUCT((事故データ!$O$4:$O$364=$C$218)*(事故データ!$AK$4:$AK$364=$I$217)*(事故データ!$AO$4:$AO$364=AE$219)*(事故データ!$AQ$4:$AQ$364=$H223)*(事故データ!$V$4:$V$364=1))</f>
        <v>0</v>
      </c>
      <c r="AF223" s="358">
        <f>SUMPRODUCT((事故データ!$O$4:$O$364=$C$218)*(事故データ!$AK$4:$AK$364=$I$217)*(事故データ!$AO$4:$AO$364=AF$219)*(事故データ!$AQ$4:$AQ$364=$H223)*(事故データ!$V$4:$V$364=1))</f>
        <v>0</v>
      </c>
      <c r="AG223" s="358">
        <f>SUMPRODUCT((事故データ!$O$4:$O$364=$C$218)*(事故データ!$AK$4:$AK$364=$I$217)*(事故データ!$AO$4:$AO$364=AG$219)*(事故データ!$AQ$4:$AQ$364=$H223)*(事故データ!$V$4:$V$364=1))</f>
        <v>0</v>
      </c>
      <c r="AH223" s="442">
        <f>SUMPRODUCT((事故データ!$O$4:$O$364=$C$218)*(事故データ!$AK$4:$AK$364=$I$217)*(事故データ!$AO$4:$AO$364=AH$219)*(事故データ!$AQ$4:$AQ$364=$H223)*(事故データ!$V$4:$V$364=1))</f>
        <v>0</v>
      </c>
    </row>
    <row r="224" spans="1:34">
      <c r="C224" s="352" t="str">
        <f t="shared" si="37"/>
        <v>左折</v>
      </c>
      <c r="D224" s="422">
        <f>SUMPRODUCT((事故データ!$O$4:$O$364=$C$218)*(事故データ!$AQ$4:$AQ$364=$C224))</f>
        <v>3</v>
      </c>
      <c r="E224" s="422">
        <f>SUMPRODUCT((事故データ!$O$4:$O$364=$C$218)*(事故データ!$AQ$4:$AQ$364=$C224)*(事故データ!$V$4:$V$364=1))</f>
        <v>3</v>
      </c>
      <c r="F224" s="496">
        <f>SUMPRODUCT((事故データ!$O$4:$O$364=$C$218)*(事故データ!$AQ$4:$AQ$364=$C224)*(事故データ!$V$4:$V$364=1)*(事故データ!$T$4:$T$364="人身"))</f>
        <v>1</v>
      </c>
      <c r="G224" s="306"/>
      <c r="H224" s="355" t="str">
        <f t="shared" si="36"/>
        <v>左折</v>
      </c>
      <c r="I224" s="356">
        <f t="shared" si="38"/>
        <v>1</v>
      </c>
      <c r="J224" s="357">
        <f>SUMPRODUCT((事故データ!$O$4:$O$364=$C$218)*(事故データ!$AK$4:$AK$364=$I$217)*(事故データ!$AO$4:$AO$364=J$219)*(事故データ!$AQ$4:$AQ$364=$H224)*(事故データ!$V$4:$V$364=1))</f>
        <v>0</v>
      </c>
      <c r="K224" s="358">
        <f>SUMPRODUCT((事故データ!$O$4:$O$364=$C$218)*(事故データ!$AK$4:$AK$364=$I$217)*(事故データ!$AO$4:$AO$364=K$219)*(事故データ!$AQ$4:$AQ$364=$H224)*(事故データ!$V$4:$V$364=1))</f>
        <v>0</v>
      </c>
      <c r="L224" s="358">
        <f>SUMPRODUCT((事故データ!$O$4:$O$364=$C$218)*(事故データ!$AK$4:$AK$364=$I$217)*(事故データ!$AO$4:$AO$364=L$219)*(事故データ!$AQ$4:$AQ$364=$H224)*(事故データ!$V$4:$V$364=1))</f>
        <v>0</v>
      </c>
      <c r="M224" s="358">
        <f>SUMPRODUCT((事故データ!$O$4:$O$364=$C$218)*(事故データ!$AK$4:$AK$364=$I$217)*(事故データ!$AO$4:$AO$364=M$219)*(事故データ!$AQ$4:$AQ$364=$H224)*(事故データ!$V$4:$V$364=1))</f>
        <v>0</v>
      </c>
      <c r="N224" s="358">
        <f>SUMPRODUCT((事故データ!$O$4:$O$364=$C$218)*(事故データ!$AK$4:$AK$364=$I$217)*(事故データ!$AO$4:$AO$364=N$219)*(事故データ!$AQ$4:$AQ$364=$H224)*(事故データ!$V$4:$V$364=1))</f>
        <v>1</v>
      </c>
      <c r="O224" s="358">
        <f>SUMPRODUCT((事故データ!$O$4:$O$364=$C$218)*(事故データ!$AK$4:$AK$364=$I$217)*(事故データ!$AO$4:$AO$364=O$219)*(事故データ!$AQ$4:$AQ$364=$H224)*(事故データ!$V$4:$V$364=1))</f>
        <v>0</v>
      </c>
      <c r="P224" s="358">
        <f>SUMPRODUCT((事故データ!$O$4:$O$364=$C$218)*(事故データ!$AK$4:$AK$364=$I$217)*(事故データ!$AO$4:$AO$364=P$219)*(事故データ!$AQ$4:$AQ$364=$H224)*(事故データ!$V$4:$V$364=1))</f>
        <v>0</v>
      </c>
      <c r="Q224" s="358">
        <f>SUMPRODUCT((事故データ!$O$4:$O$364=$C$218)*(事故データ!$AK$4:$AK$364=$I$217)*(事故データ!$AO$4:$AO$364=Q$219)*(事故データ!$AQ$4:$AQ$364=$H224)*(事故データ!$V$4:$V$364=1))</f>
        <v>0</v>
      </c>
      <c r="R224" s="358">
        <f>SUMPRODUCT((事故データ!$O$4:$O$364=$C$218)*(事故データ!$AK$4:$AK$364=$I$217)*(事故データ!$AO$4:$AO$364=R$219)*(事故データ!$AQ$4:$AQ$364=$H224)*(事故データ!$V$4:$V$364=1))</f>
        <v>0</v>
      </c>
      <c r="S224" s="358">
        <f>SUMPRODUCT((事故データ!$O$4:$O$364=$C$218)*(事故データ!$AK$4:$AK$364=$I$217)*(事故データ!$AO$4:$AO$364=S$219)*(事故データ!$AQ$4:$AQ$364=$H224)*(事故データ!$V$4:$V$364=1))</f>
        <v>0</v>
      </c>
      <c r="T224" s="358">
        <f>SUMPRODUCT((事故データ!$O$4:$O$364=$C$218)*(事故データ!$AK$4:$AK$364=$I$217)*(事故データ!$AO$4:$AO$364=T$219)*(事故データ!$AQ$4:$AQ$364=$H224)*(事故データ!$V$4:$V$364=1))</f>
        <v>0</v>
      </c>
      <c r="U224" s="358">
        <f>SUMPRODUCT((事故データ!$O$4:$O$364=$C$218)*(事故データ!$AK$4:$AK$364=$I$217)*(事故データ!$AO$4:$AO$364=U$219)*(事故データ!$AQ$4:$AQ$364=$H224)*(事故データ!$V$4:$V$364=1))</f>
        <v>0</v>
      </c>
      <c r="V224" s="358">
        <f>SUMPRODUCT((事故データ!$O$4:$O$364=$C$218)*(事故データ!$AK$4:$AK$364=$I$217)*(事故データ!$AO$4:$AO$364=V$219)*(事故データ!$AQ$4:$AQ$364=$H224)*(事故データ!$V$4:$V$364=1))</f>
        <v>0</v>
      </c>
      <c r="W224" s="358">
        <f>SUMPRODUCT((事故データ!$O$4:$O$364=$C$218)*(事故データ!$AK$4:$AK$364=$I$217)*(事故データ!$AO$4:$AO$364=W$219)*(事故データ!$AQ$4:$AQ$364=$H224)*(事故データ!$V$4:$V$364=1))</f>
        <v>0</v>
      </c>
      <c r="X224" s="358">
        <f>SUMPRODUCT((事故データ!$O$4:$O$364=$C$218)*(事故データ!$AK$4:$AK$364=$I$217)*(事故データ!$AO$4:$AO$364=X$219)*(事故データ!$AQ$4:$AQ$364=$H224)*(事故データ!$V$4:$V$364=1))</f>
        <v>0</v>
      </c>
      <c r="Y224" s="358">
        <f>SUMPRODUCT((事故データ!$O$4:$O$364=$C$218)*(事故データ!$AK$4:$AK$364=$I$217)*(事故データ!$AO$4:$AO$364=Y$219)*(事故データ!$AQ$4:$AQ$364=$H224)*(事故データ!$V$4:$V$364=1))</f>
        <v>0</v>
      </c>
      <c r="Z224" s="358">
        <f>SUMPRODUCT((事故データ!$O$4:$O$364=$C$218)*(事故データ!$AK$4:$AK$364=$I$217)*(事故データ!$AO$4:$AO$364=Z$219)*(事故データ!$AQ$4:$AQ$364=$H224)*(事故データ!$V$4:$V$364=1))</f>
        <v>0</v>
      </c>
      <c r="AA224" s="358">
        <f>SUMPRODUCT((事故データ!$O$4:$O$364=$C$218)*(事故データ!$AK$4:$AK$364=$I$217)*(事故データ!$AO$4:$AO$364=AA$219)*(事故データ!$AQ$4:$AQ$364=$H224)*(事故データ!$V$4:$V$364=1))</f>
        <v>0</v>
      </c>
      <c r="AB224" s="358">
        <f>SUMPRODUCT((事故データ!$O$4:$O$364=$C$218)*(事故データ!$AK$4:$AK$364=$I$217)*(事故データ!$AO$4:$AO$364=AB$219)*(事故データ!$AQ$4:$AQ$364=$H224)*(事故データ!$V$4:$V$364=1))</f>
        <v>0</v>
      </c>
      <c r="AC224" s="358">
        <f>SUMPRODUCT((事故データ!$O$4:$O$364=$C$218)*(事故データ!$AK$4:$AK$364=$I$217)*(事故データ!$AO$4:$AO$364=AC$219)*(事故データ!$AQ$4:$AQ$364=$H224)*(事故データ!$V$4:$V$364=1))</f>
        <v>0</v>
      </c>
      <c r="AD224" s="358">
        <f>SUMPRODUCT((事故データ!$O$4:$O$364=$C$218)*(事故データ!$AK$4:$AK$364=$I$217)*(事故データ!$AO$4:$AO$364=AD$219)*(事故データ!$AQ$4:$AQ$364=$H224)*(事故データ!$V$4:$V$364=1))</f>
        <v>0</v>
      </c>
      <c r="AE224" s="358">
        <f>SUMPRODUCT((事故データ!$O$4:$O$364=$C$218)*(事故データ!$AK$4:$AK$364=$I$217)*(事故データ!$AO$4:$AO$364=AE$219)*(事故データ!$AQ$4:$AQ$364=$H224)*(事故データ!$V$4:$V$364=1))</f>
        <v>0</v>
      </c>
      <c r="AF224" s="358">
        <f>SUMPRODUCT((事故データ!$O$4:$O$364=$C$218)*(事故データ!$AK$4:$AK$364=$I$217)*(事故データ!$AO$4:$AO$364=AF$219)*(事故データ!$AQ$4:$AQ$364=$H224)*(事故データ!$V$4:$V$364=1))</f>
        <v>0</v>
      </c>
      <c r="AG224" s="358">
        <f>SUMPRODUCT((事故データ!$O$4:$O$364=$C$218)*(事故データ!$AK$4:$AK$364=$I$217)*(事故データ!$AO$4:$AO$364=AG$219)*(事故データ!$AQ$4:$AQ$364=$H224)*(事故データ!$V$4:$V$364=1))</f>
        <v>0</v>
      </c>
      <c r="AH224" s="442">
        <f>SUMPRODUCT((事故データ!$O$4:$O$364=$C$218)*(事故データ!$AK$4:$AK$364=$I$217)*(事故データ!$AO$4:$AO$364=AH$219)*(事故データ!$AQ$4:$AQ$364=$H224)*(事故データ!$V$4:$V$364=1))</f>
        <v>0</v>
      </c>
    </row>
    <row r="225" spans="3:34">
      <c r="C225" s="352" t="str">
        <f t="shared" si="37"/>
        <v>左折大回り</v>
      </c>
      <c r="D225" s="422">
        <f>SUMPRODUCT((事故データ!$O$4:$O$364=$C$218)*(事故データ!$AQ$4:$AQ$364=$C225))</f>
        <v>0</v>
      </c>
      <c r="E225" s="422">
        <f>SUMPRODUCT((事故データ!$O$4:$O$364=$C$218)*(事故データ!$AQ$4:$AQ$364=$C225)*(事故データ!$V$4:$V$364=1))</f>
        <v>0</v>
      </c>
      <c r="F225" s="496">
        <f>SUMPRODUCT((事故データ!$O$4:$O$364=$C$218)*(事故データ!$AQ$4:$AQ$364=$C225)*(事故データ!$V$4:$V$364=1)*(事故データ!$T$4:$T$364="人身"))</f>
        <v>0</v>
      </c>
      <c r="G225" s="306"/>
      <c r="H225" s="355" t="str">
        <f t="shared" si="36"/>
        <v>左折大回り</v>
      </c>
      <c r="I225" s="356">
        <f t="shared" si="38"/>
        <v>0</v>
      </c>
      <c r="J225" s="357">
        <f>SUMPRODUCT((事故データ!$O$4:$O$364=$C$218)*(事故データ!$AK$4:$AK$364=$I$217)*(事故データ!$AO$4:$AO$364=J$219)*(事故データ!$AQ$4:$AQ$364=$H225)*(事故データ!$V$4:$V$364=1))</f>
        <v>0</v>
      </c>
      <c r="K225" s="358">
        <f>SUMPRODUCT((事故データ!$O$4:$O$364=$C$218)*(事故データ!$AK$4:$AK$364=$I$217)*(事故データ!$AO$4:$AO$364=K$219)*(事故データ!$AQ$4:$AQ$364=$H225)*(事故データ!$V$4:$V$364=1))</f>
        <v>0</v>
      </c>
      <c r="L225" s="358">
        <f>SUMPRODUCT((事故データ!$O$4:$O$364=$C$218)*(事故データ!$AK$4:$AK$364=$I$217)*(事故データ!$AO$4:$AO$364=L$219)*(事故データ!$AQ$4:$AQ$364=$H225)*(事故データ!$V$4:$V$364=1))</f>
        <v>0</v>
      </c>
      <c r="M225" s="358">
        <f>SUMPRODUCT((事故データ!$O$4:$O$364=$C$218)*(事故データ!$AK$4:$AK$364=$I$217)*(事故データ!$AO$4:$AO$364=M$219)*(事故データ!$AQ$4:$AQ$364=$H225)*(事故データ!$V$4:$V$364=1))</f>
        <v>0</v>
      </c>
      <c r="N225" s="358">
        <f>SUMPRODUCT((事故データ!$O$4:$O$364=$C$218)*(事故データ!$AK$4:$AK$364=$I$217)*(事故データ!$AO$4:$AO$364=N$219)*(事故データ!$AQ$4:$AQ$364=$H225)*(事故データ!$V$4:$V$364=1))</f>
        <v>0</v>
      </c>
      <c r="O225" s="358">
        <f>SUMPRODUCT((事故データ!$O$4:$O$364=$C$218)*(事故データ!$AK$4:$AK$364=$I$217)*(事故データ!$AO$4:$AO$364=O$219)*(事故データ!$AQ$4:$AQ$364=$H225)*(事故データ!$V$4:$V$364=1))</f>
        <v>0</v>
      </c>
      <c r="P225" s="358">
        <f>SUMPRODUCT((事故データ!$O$4:$O$364=$C$218)*(事故データ!$AK$4:$AK$364=$I$217)*(事故データ!$AO$4:$AO$364=P$219)*(事故データ!$AQ$4:$AQ$364=$H225)*(事故データ!$V$4:$V$364=1))</f>
        <v>0</v>
      </c>
      <c r="Q225" s="358">
        <f>SUMPRODUCT((事故データ!$O$4:$O$364=$C$218)*(事故データ!$AK$4:$AK$364=$I$217)*(事故データ!$AO$4:$AO$364=Q$219)*(事故データ!$AQ$4:$AQ$364=$H225)*(事故データ!$V$4:$V$364=1))</f>
        <v>0</v>
      </c>
      <c r="R225" s="358">
        <f>SUMPRODUCT((事故データ!$O$4:$O$364=$C$218)*(事故データ!$AK$4:$AK$364=$I$217)*(事故データ!$AO$4:$AO$364=R$219)*(事故データ!$AQ$4:$AQ$364=$H225)*(事故データ!$V$4:$V$364=1))</f>
        <v>0</v>
      </c>
      <c r="S225" s="358">
        <f>SUMPRODUCT((事故データ!$O$4:$O$364=$C$218)*(事故データ!$AK$4:$AK$364=$I$217)*(事故データ!$AO$4:$AO$364=S$219)*(事故データ!$AQ$4:$AQ$364=$H225)*(事故データ!$V$4:$V$364=1))</f>
        <v>0</v>
      </c>
      <c r="T225" s="358">
        <f>SUMPRODUCT((事故データ!$O$4:$O$364=$C$218)*(事故データ!$AK$4:$AK$364=$I$217)*(事故データ!$AO$4:$AO$364=T$219)*(事故データ!$AQ$4:$AQ$364=$H225)*(事故データ!$V$4:$V$364=1))</f>
        <v>0</v>
      </c>
      <c r="U225" s="358">
        <f>SUMPRODUCT((事故データ!$O$4:$O$364=$C$218)*(事故データ!$AK$4:$AK$364=$I$217)*(事故データ!$AO$4:$AO$364=U$219)*(事故データ!$AQ$4:$AQ$364=$H225)*(事故データ!$V$4:$V$364=1))</f>
        <v>0</v>
      </c>
      <c r="V225" s="358">
        <f>SUMPRODUCT((事故データ!$O$4:$O$364=$C$218)*(事故データ!$AK$4:$AK$364=$I$217)*(事故データ!$AO$4:$AO$364=V$219)*(事故データ!$AQ$4:$AQ$364=$H225)*(事故データ!$V$4:$V$364=1))</f>
        <v>0</v>
      </c>
      <c r="W225" s="358">
        <f>SUMPRODUCT((事故データ!$O$4:$O$364=$C$218)*(事故データ!$AK$4:$AK$364=$I$217)*(事故データ!$AO$4:$AO$364=W$219)*(事故データ!$AQ$4:$AQ$364=$H225)*(事故データ!$V$4:$V$364=1))</f>
        <v>0</v>
      </c>
      <c r="X225" s="358">
        <f>SUMPRODUCT((事故データ!$O$4:$O$364=$C$218)*(事故データ!$AK$4:$AK$364=$I$217)*(事故データ!$AO$4:$AO$364=X$219)*(事故データ!$AQ$4:$AQ$364=$H225)*(事故データ!$V$4:$V$364=1))</f>
        <v>0</v>
      </c>
      <c r="Y225" s="358">
        <f>SUMPRODUCT((事故データ!$O$4:$O$364=$C$218)*(事故データ!$AK$4:$AK$364=$I$217)*(事故データ!$AO$4:$AO$364=Y$219)*(事故データ!$AQ$4:$AQ$364=$H225)*(事故データ!$V$4:$V$364=1))</f>
        <v>0</v>
      </c>
      <c r="Z225" s="358">
        <f>SUMPRODUCT((事故データ!$O$4:$O$364=$C$218)*(事故データ!$AK$4:$AK$364=$I$217)*(事故データ!$AO$4:$AO$364=Z$219)*(事故データ!$AQ$4:$AQ$364=$H225)*(事故データ!$V$4:$V$364=1))</f>
        <v>0</v>
      </c>
      <c r="AA225" s="358">
        <f>SUMPRODUCT((事故データ!$O$4:$O$364=$C$218)*(事故データ!$AK$4:$AK$364=$I$217)*(事故データ!$AO$4:$AO$364=AA$219)*(事故データ!$AQ$4:$AQ$364=$H225)*(事故データ!$V$4:$V$364=1))</f>
        <v>0</v>
      </c>
      <c r="AB225" s="358">
        <f>SUMPRODUCT((事故データ!$O$4:$O$364=$C$218)*(事故データ!$AK$4:$AK$364=$I$217)*(事故データ!$AO$4:$AO$364=AB$219)*(事故データ!$AQ$4:$AQ$364=$H225)*(事故データ!$V$4:$V$364=1))</f>
        <v>0</v>
      </c>
      <c r="AC225" s="358">
        <f>SUMPRODUCT((事故データ!$O$4:$O$364=$C$218)*(事故データ!$AK$4:$AK$364=$I$217)*(事故データ!$AO$4:$AO$364=AC$219)*(事故データ!$AQ$4:$AQ$364=$H225)*(事故データ!$V$4:$V$364=1))</f>
        <v>0</v>
      </c>
      <c r="AD225" s="358">
        <f>SUMPRODUCT((事故データ!$O$4:$O$364=$C$218)*(事故データ!$AK$4:$AK$364=$I$217)*(事故データ!$AO$4:$AO$364=AD$219)*(事故データ!$AQ$4:$AQ$364=$H225)*(事故データ!$V$4:$V$364=1))</f>
        <v>0</v>
      </c>
      <c r="AE225" s="358">
        <f>SUMPRODUCT((事故データ!$O$4:$O$364=$C$218)*(事故データ!$AK$4:$AK$364=$I$217)*(事故データ!$AO$4:$AO$364=AE$219)*(事故データ!$AQ$4:$AQ$364=$H225)*(事故データ!$V$4:$V$364=1))</f>
        <v>0</v>
      </c>
      <c r="AF225" s="358">
        <f>SUMPRODUCT((事故データ!$O$4:$O$364=$C$218)*(事故データ!$AK$4:$AK$364=$I$217)*(事故データ!$AO$4:$AO$364=AF$219)*(事故データ!$AQ$4:$AQ$364=$H225)*(事故データ!$V$4:$V$364=1))</f>
        <v>0</v>
      </c>
      <c r="AG225" s="358">
        <f>SUMPRODUCT((事故データ!$O$4:$O$364=$C$218)*(事故データ!$AK$4:$AK$364=$I$217)*(事故データ!$AO$4:$AO$364=AG$219)*(事故データ!$AQ$4:$AQ$364=$H225)*(事故データ!$V$4:$V$364=1))</f>
        <v>0</v>
      </c>
      <c r="AH225" s="442">
        <f>SUMPRODUCT((事故データ!$O$4:$O$364=$C$218)*(事故データ!$AK$4:$AK$364=$I$217)*(事故データ!$AO$4:$AO$364=AH$219)*(事故データ!$AQ$4:$AQ$364=$H225)*(事故データ!$V$4:$V$364=1))</f>
        <v>0</v>
      </c>
    </row>
    <row r="226" spans="3:34">
      <c r="C226" s="352" t="str">
        <f t="shared" si="37"/>
        <v>施設・駐車場に入 右折</v>
      </c>
      <c r="D226" s="422">
        <f>SUMPRODUCT((事故データ!$O$4:$O$364=$C$218)*(事故データ!$AQ$4:$AQ$364=$C226))</f>
        <v>0</v>
      </c>
      <c r="E226" s="422">
        <f>SUMPRODUCT((事故データ!$O$4:$O$364=$C$218)*(事故データ!$AQ$4:$AQ$364=$C226)*(事故データ!$V$4:$V$364=1))</f>
        <v>0</v>
      </c>
      <c r="F226" s="496">
        <f>SUMPRODUCT((事故データ!$O$4:$O$364=$C$218)*(事故データ!$AQ$4:$AQ$364=$C226)*(事故データ!$V$4:$V$364=1)*(事故データ!$T$4:$T$364="人身"))</f>
        <v>0</v>
      </c>
      <c r="G226" s="306"/>
      <c r="H226" s="355" t="str">
        <f t="shared" si="36"/>
        <v>施設・駐車場に入 右折</v>
      </c>
      <c r="I226" s="356">
        <f t="shared" si="38"/>
        <v>0</v>
      </c>
      <c r="J226" s="357">
        <f>SUMPRODUCT((事故データ!$O$4:$O$364=$C$218)*(事故データ!$AK$4:$AK$364=$I$217)*(事故データ!$AO$4:$AO$364=J$219)*(事故データ!$AQ$4:$AQ$364=$H226)*(事故データ!$V$4:$V$364=1))</f>
        <v>0</v>
      </c>
      <c r="K226" s="358">
        <f>SUMPRODUCT((事故データ!$O$4:$O$364=$C$218)*(事故データ!$AK$4:$AK$364=$I$217)*(事故データ!$AO$4:$AO$364=K$219)*(事故データ!$AQ$4:$AQ$364=$H226)*(事故データ!$V$4:$V$364=1))</f>
        <v>0</v>
      </c>
      <c r="L226" s="358">
        <f>SUMPRODUCT((事故データ!$O$4:$O$364=$C$218)*(事故データ!$AK$4:$AK$364=$I$217)*(事故データ!$AO$4:$AO$364=L$219)*(事故データ!$AQ$4:$AQ$364=$H226)*(事故データ!$V$4:$V$364=1))</f>
        <v>0</v>
      </c>
      <c r="M226" s="358">
        <f>SUMPRODUCT((事故データ!$O$4:$O$364=$C$218)*(事故データ!$AK$4:$AK$364=$I$217)*(事故データ!$AO$4:$AO$364=M$219)*(事故データ!$AQ$4:$AQ$364=$H226)*(事故データ!$V$4:$V$364=1))</f>
        <v>0</v>
      </c>
      <c r="N226" s="358">
        <f>SUMPRODUCT((事故データ!$O$4:$O$364=$C$218)*(事故データ!$AK$4:$AK$364=$I$217)*(事故データ!$AO$4:$AO$364=N$219)*(事故データ!$AQ$4:$AQ$364=$H226)*(事故データ!$V$4:$V$364=1))</f>
        <v>0</v>
      </c>
      <c r="O226" s="358">
        <f>SUMPRODUCT((事故データ!$O$4:$O$364=$C$218)*(事故データ!$AK$4:$AK$364=$I$217)*(事故データ!$AO$4:$AO$364=O$219)*(事故データ!$AQ$4:$AQ$364=$H226)*(事故データ!$V$4:$V$364=1))</f>
        <v>0</v>
      </c>
      <c r="P226" s="358">
        <f>SUMPRODUCT((事故データ!$O$4:$O$364=$C$218)*(事故データ!$AK$4:$AK$364=$I$217)*(事故データ!$AO$4:$AO$364=P$219)*(事故データ!$AQ$4:$AQ$364=$H226)*(事故データ!$V$4:$V$364=1))</f>
        <v>0</v>
      </c>
      <c r="Q226" s="358">
        <f>SUMPRODUCT((事故データ!$O$4:$O$364=$C$218)*(事故データ!$AK$4:$AK$364=$I$217)*(事故データ!$AO$4:$AO$364=Q$219)*(事故データ!$AQ$4:$AQ$364=$H226)*(事故データ!$V$4:$V$364=1))</f>
        <v>0</v>
      </c>
      <c r="R226" s="358">
        <f>SUMPRODUCT((事故データ!$O$4:$O$364=$C$218)*(事故データ!$AK$4:$AK$364=$I$217)*(事故データ!$AO$4:$AO$364=R$219)*(事故データ!$AQ$4:$AQ$364=$H226)*(事故データ!$V$4:$V$364=1))</f>
        <v>0</v>
      </c>
      <c r="S226" s="358">
        <f>SUMPRODUCT((事故データ!$O$4:$O$364=$C$218)*(事故データ!$AK$4:$AK$364=$I$217)*(事故データ!$AO$4:$AO$364=S$219)*(事故データ!$AQ$4:$AQ$364=$H226)*(事故データ!$V$4:$V$364=1))</f>
        <v>0</v>
      </c>
      <c r="T226" s="358">
        <f>SUMPRODUCT((事故データ!$O$4:$O$364=$C$218)*(事故データ!$AK$4:$AK$364=$I$217)*(事故データ!$AO$4:$AO$364=T$219)*(事故データ!$AQ$4:$AQ$364=$H226)*(事故データ!$V$4:$V$364=1))</f>
        <v>0</v>
      </c>
      <c r="U226" s="358">
        <f>SUMPRODUCT((事故データ!$O$4:$O$364=$C$218)*(事故データ!$AK$4:$AK$364=$I$217)*(事故データ!$AO$4:$AO$364=U$219)*(事故データ!$AQ$4:$AQ$364=$H226)*(事故データ!$V$4:$V$364=1))</f>
        <v>0</v>
      </c>
      <c r="V226" s="358">
        <f>SUMPRODUCT((事故データ!$O$4:$O$364=$C$218)*(事故データ!$AK$4:$AK$364=$I$217)*(事故データ!$AO$4:$AO$364=V$219)*(事故データ!$AQ$4:$AQ$364=$H226)*(事故データ!$V$4:$V$364=1))</f>
        <v>0</v>
      </c>
      <c r="W226" s="358">
        <f>SUMPRODUCT((事故データ!$O$4:$O$364=$C$218)*(事故データ!$AK$4:$AK$364=$I$217)*(事故データ!$AO$4:$AO$364=W$219)*(事故データ!$AQ$4:$AQ$364=$H226)*(事故データ!$V$4:$V$364=1))</f>
        <v>0</v>
      </c>
      <c r="X226" s="358">
        <f>SUMPRODUCT((事故データ!$O$4:$O$364=$C$218)*(事故データ!$AK$4:$AK$364=$I$217)*(事故データ!$AO$4:$AO$364=X$219)*(事故データ!$AQ$4:$AQ$364=$H226)*(事故データ!$V$4:$V$364=1))</f>
        <v>0</v>
      </c>
      <c r="Y226" s="358">
        <f>SUMPRODUCT((事故データ!$O$4:$O$364=$C$218)*(事故データ!$AK$4:$AK$364=$I$217)*(事故データ!$AO$4:$AO$364=Y$219)*(事故データ!$AQ$4:$AQ$364=$H226)*(事故データ!$V$4:$V$364=1))</f>
        <v>0</v>
      </c>
      <c r="Z226" s="358">
        <f>SUMPRODUCT((事故データ!$O$4:$O$364=$C$218)*(事故データ!$AK$4:$AK$364=$I$217)*(事故データ!$AO$4:$AO$364=Z$219)*(事故データ!$AQ$4:$AQ$364=$H226)*(事故データ!$V$4:$V$364=1))</f>
        <v>0</v>
      </c>
      <c r="AA226" s="358">
        <f>SUMPRODUCT((事故データ!$O$4:$O$364=$C$218)*(事故データ!$AK$4:$AK$364=$I$217)*(事故データ!$AO$4:$AO$364=AA$219)*(事故データ!$AQ$4:$AQ$364=$H226)*(事故データ!$V$4:$V$364=1))</f>
        <v>0</v>
      </c>
      <c r="AB226" s="358">
        <f>SUMPRODUCT((事故データ!$O$4:$O$364=$C$218)*(事故データ!$AK$4:$AK$364=$I$217)*(事故データ!$AO$4:$AO$364=AB$219)*(事故データ!$AQ$4:$AQ$364=$H226)*(事故データ!$V$4:$V$364=1))</f>
        <v>0</v>
      </c>
      <c r="AC226" s="358">
        <f>SUMPRODUCT((事故データ!$O$4:$O$364=$C$218)*(事故データ!$AK$4:$AK$364=$I$217)*(事故データ!$AO$4:$AO$364=AC$219)*(事故データ!$AQ$4:$AQ$364=$H226)*(事故データ!$V$4:$V$364=1))</f>
        <v>0</v>
      </c>
      <c r="AD226" s="358">
        <f>SUMPRODUCT((事故データ!$O$4:$O$364=$C$218)*(事故データ!$AK$4:$AK$364=$I$217)*(事故データ!$AO$4:$AO$364=AD$219)*(事故データ!$AQ$4:$AQ$364=$H226)*(事故データ!$V$4:$V$364=1))</f>
        <v>0</v>
      </c>
      <c r="AE226" s="358">
        <f>SUMPRODUCT((事故データ!$O$4:$O$364=$C$218)*(事故データ!$AK$4:$AK$364=$I$217)*(事故データ!$AO$4:$AO$364=AE$219)*(事故データ!$AQ$4:$AQ$364=$H226)*(事故データ!$V$4:$V$364=1))</f>
        <v>0</v>
      </c>
      <c r="AF226" s="358">
        <f>SUMPRODUCT((事故データ!$O$4:$O$364=$C$218)*(事故データ!$AK$4:$AK$364=$I$217)*(事故データ!$AO$4:$AO$364=AF$219)*(事故データ!$AQ$4:$AQ$364=$H226)*(事故データ!$V$4:$V$364=1))</f>
        <v>0</v>
      </c>
      <c r="AG226" s="358">
        <f>SUMPRODUCT((事故データ!$O$4:$O$364=$C$218)*(事故データ!$AK$4:$AK$364=$I$217)*(事故データ!$AO$4:$AO$364=AG$219)*(事故データ!$AQ$4:$AQ$364=$H226)*(事故データ!$V$4:$V$364=1))</f>
        <v>0</v>
      </c>
      <c r="AH226" s="442">
        <f>SUMPRODUCT((事故データ!$O$4:$O$364=$C$218)*(事故データ!$AK$4:$AK$364=$I$217)*(事故データ!$AO$4:$AO$364=AH$219)*(事故データ!$AQ$4:$AQ$364=$H226)*(事故データ!$V$4:$V$364=1))</f>
        <v>0</v>
      </c>
    </row>
    <row r="227" spans="3:34">
      <c r="C227" s="352" t="str">
        <f t="shared" si="37"/>
        <v>施設・駐車場に入 左折</v>
      </c>
      <c r="D227" s="422">
        <f>SUMPRODUCT((事故データ!$O$4:$O$364=$C$218)*(事故データ!$AQ$4:$AQ$364=$C227))</f>
        <v>0</v>
      </c>
      <c r="E227" s="422">
        <f>SUMPRODUCT((事故データ!$O$4:$O$364=$C$218)*(事故データ!$AQ$4:$AQ$364=$C227)*(事故データ!$V$4:$V$364=1))</f>
        <v>0</v>
      </c>
      <c r="F227" s="496">
        <f>SUMPRODUCT((事故データ!$O$4:$O$364=$C$218)*(事故データ!$AQ$4:$AQ$364=$C227)*(事故データ!$V$4:$V$364=1)*(事故データ!$T$4:$T$364="人身"))</f>
        <v>0</v>
      </c>
      <c r="G227" s="306"/>
      <c r="H227" s="355" t="str">
        <f t="shared" si="36"/>
        <v>施設・駐車場に入 左折</v>
      </c>
      <c r="I227" s="356">
        <f t="shared" si="38"/>
        <v>0</v>
      </c>
      <c r="J227" s="357">
        <f>SUMPRODUCT((事故データ!$O$4:$O$364=$C$218)*(事故データ!$AK$4:$AK$364=$I$217)*(事故データ!$AO$4:$AO$364=J$219)*(事故データ!$AQ$4:$AQ$364=$H227)*(事故データ!$V$4:$V$364=1))</f>
        <v>0</v>
      </c>
      <c r="K227" s="358">
        <f>SUMPRODUCT((事故データ!$O$4:$O$364=$C$218)*(事故データ!$AK$4:$AK$364=$I$217)*(事故データ!$AO$4:$AO$364=K$219)*(事故データ!$AQ$4:$AQ$364=$H227)*(事故データ!$V$4:$V$364=1))</f>
        <v>0</v>
      </c>
      <c r="L227" s="358">
        <f>SUMPRODUCT((事故データ!$O$4:$O$364=$C$218)*(事故データ!$AK$4:$AK$364=$I$217)*(事故データ!$AO$4:$AO$364=L$219)*(事故データ!$AQ$4:$AQ$364=$H227)*(事故データ!$V$4:$V$364=1))</f>
        <v>0</v>
      </c>
      <c r="M227" s="358">
        <f>SUMPRODUCT((事故データ!$O$4:$O$364=$C$218)*(事故データ!$AK$4:$AK$364=$I$217)*(事故データ!$AO$4:$AO$364=M$219)*(事故データ!$AQ$4:$AQ$364=$H227)*(事故データ!$V$4:$V$364=1))</f>
        <v>0</v>
      </c>
      <c r="N227" s="358">
        <f>SUMPRODUCT((事故データ!$O$4:$O$364=$C$218)*(事故データ!$AK$4:$AK$364=$I$217)*(事故データ!$AO$4:$AO$364=N$219)*(事故データ!$AQ$4:$AQ$364=$H227)*(事故データ!$V$4:$V$364=1))</f>
        <v>0</v>
      </c>
      <c r="O227" s="358">
        <f>SUMPRODUCT((事故データ!$O$4:$O$364=$C$218)*(事故データ!$AK$4:$AK$364=$I$217)*(事故データ!$AO$4:$AO$364=O$219)*(事故データ!$AQ$4:$AQ$364=$H227)*(事故データ!$V$4:$V$364=1))</f>
        <v>0</v>
      </c>
      <c r="P227" s="358">
        <f>SUMPRODUCT((事故データ!$O$4:$O$364=$C$218)*(事故データ!$AK$4:$AK$364=$I$217)*(事故データ!$AO$4:$AO$364=P$219)*(事故データ!$AQ$4:$AQ$364=$H227)*(事故データ!$V$4:$V$364=1))</f>
        <v>0</v>
      </c>
      <c r="Q227" s="358">
        <f>SUMPRODUCT((事故データ!$O$4:$O$364=$C$218)*(事故データ!$AK$4:$AK$364=$I$217)*(事故データ!$AO$4:$AO$364=Q$219)*(事故データ!$AQ$4:$AQ$364=$H227)*(事故データ!$V$4:$V$364=1))</f>
        <v>0</v>
      </c>
      <c r="R227" s="358">
        <f>SUMPRODUCT((事故データ!$O$4:$O$364=$C$218)*(事故データ!$AK$4:$AK$364=$I$217)*(事故データ!$AO$4:$AO$364=R$219)*(事故データ!$AQ$4:$AQ$364=$H227)*(事故データ!$V$4:$V$364=1))</f>
        <v>0</v>
      </c>
      <c r="S227" s="358">
        <f>SUMPRODUCT((事故データ!$O$4:$O$364=$C$218)*(事故データ!$AK$4:$AK$364=$I$217)*(事故データ!$AO$4:$AO$364=S$219)*(事故データ!$AQ$4:$AQ$364=$H227)*(事故データ!$V$4:$V$364=1))</f>
        <v>0</v>
      </c>
      <c r="T227" s="358">
        <f>SUMPRODUCT((事故データ!$O$4:$O$364=$C$218)*(事故データ!$AK$4:$AK$364=$I$217)*(事故データ!$AO$4:$AO$364=T$219)*(事故データ!$AQ$4:$AQ$364=$H227)*(事故データ!$V$4:$V$364=1))</f>
        <v>0</v>
      </c>
      <c r="U227" s="358">
        <f>SUMPRODUCT((事故データ!$O$4:$O$364=$C$218)*(事故データ!$AK$4:$AK$364=$I$217)*(事故データ!$AO$4:$AO$364=U$219)*(事故データ!$AQ$4:$AQ$364=$H227)*(事故データ!$V$4:$V$364=1))</f>
        <v>0</v>
      </c>
      <c r="V227" s="358">
        <f>SUMPRODUCT((事故データ!$O$4:$O$364=$C$218)*(事故データ!$AK$4:$AK$364=$I$217)*(事故データ!$AO$4:$AO$364=V$219)*(事故データ!$AQ$4:$AQ$364=$H227)*(事故データ!$V$4:$V$364=1))</f>
        <v>0</v>
      </c>
      <c r="W227" s="358">
        <f>SUMPRODUCT((事故データ!$O$4:$O$364=$C$218)*(事故データ!$AK$4:$AK$364=$I$217)*(事故データ!$AO$4:$AO$364=W$219)*(事故データ!$AQ$4:$AQ$364=$H227)*(事故データ!$V$4:$V$364=1))</f>
        <v>0</v>
      </c>
      <c r="X227" s="358">
        <f>SUMPRODUCT((事故データ!$O$4:$O$364=$C$218)*(事故データ!$AK$4:$AK$364=$I$217)*(事故データ!$AO$4:$AO$364=X$219)*(事故データ!$AQ$4:$AQ$364=$H227)*(事故データ!$V$4:$V$364=1))</f>
        <v>0</v>
      </c>
      <c r="Y227" s="358">
        <f>SUMPRODUCT((事故データ!$O$4:$O$364=$C$218)*(事故データ!$AK$4:$AK$364=$I$217)*(事故データ!$AO$4:$AO$364=Y$219)*(事故データ!$AQ$4:$AQ$364=$H227)*(事故データ!$V$4:$V$364=1))</f>
        <v>0</v>
      </c>
      <c r="Z227" s="358">
        <f>SUMPRODUCT((事故データ!$O$4:$O$364=$C$218)*(事故データ!$AK$4:$AK$364=$I$217)*(事故データ!$AO$4:$AO$364=Z$219)*(事故データ!$AQ$4:$AQ$364=$H227)*(事故データ!$V$4:$V$364=1))</f>
        <v>0</v>
      </c>
      <c r="AA227" s="358">
        <f>SUMPRODUCT((事故データ!$O$4:$O$364=$C$218)*(事故データ!$AK$4:$AK$364=$I$217)*(事故データ!$AO$4:$AO$364=AA$219)*(事故データ!$AQ$4:$AQ$364=$H227)*(事故データ!$V$4:$V$364=1))</f>
        <v>0</v>
      </c>
      <c r="AB227" s="358">
        <f>SUMPRODUCT((事故データ!$O$4:$O$364=$C$218)*(事故データ!$AK$4:$AK$364=$I$217)*(事故データ!$AO$4:$AO$364=AB$219)*(事故データ!$AQ$4:$AQ$364=$H227)*(事故データ!$V$4:$V$364=1))</f>
        <v>0</v>
      </c>
      <c r="AC227" s="358">
        <f>SUMPRODUCT((事故データ!$O$4:$O$364=$C$218)*(事故データ!$AK$4:$AK$364=$I$217)*(事故データ!$AO$4:$AO$364=AC$219)*(事故データ!$AQ$4:$AQ$364=$H227)*(事故データ!$V$4:$V$364=1))</f>
        <v>0</v>
      </c>
      <c r="AD227" s="358">
        <f>SUMPRODUCT((事故データ!$O$4:$O$364=$C$218)*(事故データ!$AK$4:$AK$364=$I$217)*(事故データ!$AO$4:$AO$364=AD$219)*(事故データ!$AQ$4:$AQ$364=$H227)*(事故データ!$V$4:$V$364=1))</f>
        <v>0</v>
      </c>
      <c r="AE227" s="358">
        <f>SUMPRODUCT((事故データ!$O$4:$O$364=$C$218)*(事故データ!$AK$4:$AK$364=$I$217)*(事故データ!$AO$4:$AO$364=AE$219)*(事故データ!$AQ$4:$AQ$364=$H227)*(事故データ!$V$4:$V$364=1))</f>
        <v>0</v>
      </c>
      <c r="AF227" s="358">
        <f>SUMPRODUCT((事故データ!$O$4:$O$364=$C$218)*(事故データ!$AK$4:$AK$364=$I$217)*(事故データ!$AO$4:$AO$364=AF$219)*(事故データ!$AQ$4:$AQ$364=$H227)*(事故データ!$V$4:$V$364=1))</f>
        <v>0</v>
      </c>
      <c r="AG227" s="358">
        <f>SUMPRODUCT((事故データ!$O$4:$O$364=$C$218)*(事故データ!$AK$4:$AK$364=$I$217)*(事故データ!$AO$4:$AO$364=AG$219)*(事故データ!$AQ$4:$AQ$364=$H227)*(事故データ!$V$4:$V$364=1))</f>
        <v>0</v>
      </c>
      <c r="AH227" s="442">
        <f>SUMPRODUCT((事故データ!$O$4:$O$364=$C$218)*(事故データ!$AK$4:$AK$364=$I$217)*(事故データ!$AO$4:$AO$364=AH$219)*(事故データ!$AQ$4:$AQ$364=$H227)*(事故データ!$V$4:$V$364=1))</f>
        <v>0</v>
      </c>
    </row>
    <row r="228" spans="3:34">
      <c r="C228" s="352" t="str">
        <f t="shared" si="37"/>
        <v>施設・駐車場からバック出</v>
      </c>
      <c r="D228" s="422">
        <f>SUMPRODUCT((事故データ!$O$4:$O$364=$C$218)*(事故データ!$AQ$4:$AQ$364=$C228))</f>
        <v>0</v>
      </c>
      <c r="E228" s="422">
        <f>SUMPRODUCT((事故データ!$O$4:$O$364=$C$218)*(事故データ!$AQ$4:$AQ$364=$C228)*(事故データ!$V$4:$V$364=1))</f>
        <v>0</v>
      </c>
      <c r="F228" s="496">
        <f>SUMPRODUCT((事故データ!$O$4:$O$364=$C$218)*(事故データ!$AQ$4:$AQ$364=$C228)*(事故データ!$V$4:$V$364=1)*(事故データ!$T$4:$T$364="人身"))</f>
        <v>0</v>
      </c>
      <c r="G228" s="306"/>
      <c r="H228" s="355" t="str">
        <f t="shared" si="36"/>
        <v>施設・駐車場からバック出</v>
      </c>
      <c r="I228" s="356">
        <f t="shared" si="38"/>
        <v>0</v>
      </c>
      <c r="J228" s="357">
        <f>SUMPRODUCT((事故データ!$O$4:$O$364=$C$218)*(事故データ!$AK$4:$AK$364=$I$217)*(事故データ!$AO$4:$AO$364=J$219)*(事故データ!$AQ$4:$AQ$364=$H228)*(事故データ!$V$4:$V$364=1))</f>
        <v>0</v>
      </c>
      <c r="K228" s="358">
        <f>SUMPRODUCT((事故データ!$O$4:$O$364=$C$218)*(事故データ!$AK$4:$AK$364=$I$217)*(事故データ!$AO$4:$AO$364=K$219)*(事故データ!$AQ$4:$AQ$364=$H228)*(事故データ!$V$4:$V$364=1))</f>
        <v>0</v>
      </c>
      <c r="L228" s="358">
        <f>SUMPRODUCT((事故データ!$O$4:$O$364=$C$218)*(事故データ!$AK$4:$AK$364=$I$217)*(事故データ!$AO$4:$AO$364=L$219)*(事故データ!$AQ$4:$AQ$364=$H228)*(事故データ!$V$4:$V$364=1))</f>
        <v>0</v>
      </c>
      <c r="M228" s="358">
        <f>SUMPRODUCT((事故データ!$O$4:$O$364=$C$218)*(事故データ!$AK$4:$AK$364=$I$217)*(事故データ!$AO$4:$AO$364=M$219)*(事故データ!$AQ$4:$AQ$364=$H228)*(事故データ!$V$4:$V$364=1))</f>
        <v>0</v>
      </c>
      <c r="N228" s="358">
        <f>SUMPRODUCT((事故データ!$O$4:$O$364=$C$218)*(事故データ!$AK$4:$AK$364=$I$217)*(事故データ!$AO$4:$AO$364=N$219)*(事故データ!$AQ$4:$AQ$364=$H228)*(事故データ!$V$4:$V$364=1))</f>
        <v>0</v>
      </c>
      <c r="O228" s="358">
        <f>SUMPRODUCT((事故データ!$O$4:$O$364=$C$218)*(事故データ!$AK$4:$AK$364=$I$217)*(事故データ!$AO$4:$AO$364=O$219)*(事故データ!$AQ$4:$AQ$364=$H228)*(事故データ!$V$4:$V$364=1))</f>
        <v>0</v>
      </c>
      <c r="P228" s="358">
        <f>SUMPRODUCT((事故データ!$O$4:$O$364=$C$218)*(事故データ!$AK$4:$AK$364=$I$217)*(事故データ!$AO$4:$AO$364=P$219)*(事故データ!$AQ$4:$AQ$364=$H228)*(事故データ!$V$4:$V$364=1))</f>
        <v>0</v>
      </c>
      <c r="Q228" s="358">
        <f>SUMPRODUCT((事故データ!$O$4:$O$364=$C$218)*(事故データ!$AK$4:$AK$364=$I$217)*(事故データ!$AO$4:$AO$364=Q$219)*(事故データ!$AQ$4:$AQ$364=$H228)*(事故データ!$V$4:$V$364=1))</f>
        <v>0</v>
      </c>
      <c r="R228" s="358">
        <f>SUMPRODUCT((事故データ!$O$4:$O$364=$C$218)*(事故データ!$AK$4:$AK$364=$I$217)*(事故データ!$AO$4:$AO$364=R$219)*(事故データ!$AQ$4:$AQ$364=$H228)*(事故データ!$V$4:$V$364=1))</f>
        <v>0</v>
      </c>
      <c r="S228" s="358">
        <f>SUMPRODUCT((事故データ!$O$4:$O$364=$C$218)*(事故データ!$AK$4:$AK$364=$I$217)*(事故データ!$AO$4:$AO$364=S$219)*(事故データ!$AQ$4:$AQ$364=$H228)*(事故データ!$V$4:$V$364=1))</f>
        <v>0</v>
      </c>
      <c r="T228" s="358">
        <f>SUMPRODUCT((事故データ!$O$4:$O$364=$C$218)*(事故データ!$AK$4:$AK$364=$I$217)*(事故データ!$AO$4:$AO$364=T$219)*(事故データ!$AQ$4:$AQ$364=$H228)*(事故データ!$V$4:$V$364=1))</f>
        <v>0</v>
      </c>
      <c r="U228" s="358">
        <f>SUMPRODUCT((事故データ!$O$4:$O$364=$C$218)*(事故データ!$AK$4:$AK$364=$I$217)*(事故データ!$AO$4:$AO$364=U$219)*(事故データ!$AQ$4:$AQ$364=$H228)*(事故データ!$V$4:$V$364=1))</f>
        <v>0</v>
      </c>
      <c r="V228" s="358">
        <f>SUMPRODUCT((事故データ!$O$4:$O$364=$C$218)*(事故データ!$AK$4:$AK$364=$I$217)*(事故データ!$AO$4:$AO$364=V$219)*(事故データ!$AQ$4:$AQ$364=$H228)*(事故データ!$V$4:$V$364=1))</f>
        <v>0</v>
      </c>
      <c r="W228" s="358">
        <f>SUMPRODUCT((事故データ!$O$4:$O$364=$C$218)*(事故データ!$AK$4:$AK$364=$I$217)*(事故データ!$AO$4:$AO$364=W$219)*(事故データ!$AQ$4:$AQ$364=$H228)*(事故データ!$V$4:$V$364=1))</f>
        <v>0</v>
      </c>
      <c r="X228" s="358">
        <f>SUMPRODUCT((事故データ!$O$4:$O$364=$C$218)*(事故データ!$AK$4:$AK$364=$I$217)*(事故データ!$AO$4:$AO$364=X$219)*(事故データ!$AQ$4:$AQ$364=$H228)*(事故データ!$V$4:$V$364=1))</f>
        <v>0</v>
      </c>
      <c r="Y228" s="358">
        <f>SUMPRODUCT((事故データ!$O$4:$O$364=$C$218)*(事故データ!$AK$4:$AK$364=$I$217)*(事故データ!$AO$4:$AO$364=Y$219)*(事故データ!$AQ$4:$AQ$364=$H228)*(事故データ!$V$4:$V$364=1))</f>
        <v>0</v>
      </c>
      <c r="Z228" s="358">
        <f>SUMPRODUCT((事故データ!$O$4:$O$364=$C$218)*(事故データ!$AK$4:$AK$364=$I$217)*(事故データ!$AO$4:$AO$364=Z$219)*(事故データ!$AQ$4:$AQ$364=$H228)*(事故データ!$V$4:$V$364=1))</f>
        <v>0</v>
      </c>
      <c r="AA228" s="358">
        <f>SUMPRODUCT((事故データ!$O$4:$O$364=$C$218)*(事故データ!$AK$4:$AK$364=$I$217)*(事故データ!$AO$4:$AO$364=AA$219)*(事故データ!$AQ$4:$AQ$364=$H228)*(事故データ!$V$4:$V$364=1))</f>
        <v>0</v>
      </c>
      <c r="AB228" s="358">
        <f>SUMPRODUCT((事故データ!$O$4:$O$364=$C$218)*(事故データ!$AK$4:$AK$364=$I$217)*(事故データ!$AO$4:$AO$364=AB$219)*(事故データ!$AQ$4:$AQ$364=$H228)*(事故データ!$V$4:$V$364=1))</f>
        <v>0</v>
      </c>
      <c r="AC228" s="358">
        <f>SUMPRODUCT((事故データ!$O$4:$O$364=$C$218)*(事故データ!$AK$4:$AK$364=$I$217)*(事故データ!$AO$4:$AO$364=AC$219)*(事故データ!$AQ$4:$AQ$364=$H228)*(事故データ!$V$4:$V$364=1))</f>
        <v>0</v>
      </c>
      <c r="AD228" s="358">
        <f>SUMPRODUCT((事故データ!$O$4:$O$364=$C$218)*(事故データ!$AK$4:$AK$364=$I$217)*(事故データ!$AO$4:$AO$364=AD$219)*(事故データ!$AQ$4:$AQ$364=$H228)*(事故データ!$V$4:$V$364=1))</f>
        <v>0</v>
      </c>
      <c r="AE228" s="358">
        <f>SUMPRODUCT((事故データ!$O$4:$O$364=$C$218)*(事故データ!$AK$4:$AK$364=$I$217)*(事故データ!$AO$4:$AO$364=AE$219)*(事故データ!$AQ$4:$AQ$364=$H228)*(事故データ!$V$4:$V$364=1))</f>
        <v>0</v>
      </c>
      <c r="AF228" s="358">
        <f>SUMPRODUCT((事故データ!$O$4:$O$364=$C$218)*(事故データ!$AK$4:$AK$364=$I$217)*(事故データ!$AO$4:$AO$364=AF$219)*(事故データ!$AQ$4:$AQ$364=$H228)*(事故データ!$V$4:$V$364=1))</f>
        <v>0</v>
      </c>
      <c r="AG228" s="358">
        <f>SUMPRODUCT((事故データ!$O$4:$O$364=$C$218)*(事故データ!$AK$4:$AK$364=$I$217)*(事故データ!$AO$4:$AO$364=AG$219)*(事故データ!$AQ$4:$AQ$364=$H228)*(事故データ!$V$4:$V$364=1))</f>
        <v>0</v>
      </c>
      <c r="AH228" s="442">
        <f>SUMPRODUCT((事故データ!$O$4:$O$364=$C$218)*(事故データ!$AK$4:$AK$364=$I$217)*(事故データ!$AO$4:$AO$364=AH$219)*(事故データ!$AQ$4:$AQ$364=$H228)*(事故データ!$V$4:$V$364=1))</f>
        <v>0</v>
      </c>
    </row>
    <row r="229" spans="3:34">
      <c r="C229" s="352" t="str">
        <f t="shared" si="37"/>
        <v>施設・駐車場から出 右折</v>
      </c>
      <c r="D229" s="422">
        <f>SUMPRODUCT((事故データ!$O$4:$O$364=$C$218)*(事故データ!$AQ$4:$AQ$364=$C229))</f>
        <v>1</v>
      </c>
      <c r="E229" s="422">
        <f>SUMPRODUCT((事故データ!$O$4:$O$364=$C$218)*(事故データ!$AQ$4:$AQ$364=$C229)*(事故データ!$V$4:$V$364=1))</f>
        <v>1</v>
      </c>
      <c r="F229" s="496">
        <f>SUMPRODUCT((事故データ!$O$4:$O$364=$C$218)*(事故データ!$AQ$4:$AQ$364=$C229)*(事故データ!$V$4:$V$364=1)*(事故データ!$T$4:$T$364="人身"))</f>
        <v>0</v>
      </c>
      <c r="G229" s="306"/>
      <c r="H229" s="355" t="str">
        <f t="shared" si="36"/>
        <v>施設・駐車場から出 右折</v>
      </c>
      <c r="I229" s="356">
        <f t="shared" si="38"/>
        <v>1</v>
      </c>
      <c r="J229" s="357">
        <f>SUMPRODUCT((事故データ!$O$4:$O$364=$C$218)*(事故データ!$AK$4:$AK$364=$I$217)*(事故データ!$AO$4:$AO$364=J$219)*(事故データ!$AQ$4:$AQ$364=$H229)*(事故データ!$V$4:$V$364=1))</f>
        <v>0</v>
      </c>
      <c r="K229" s="358">
        <f>SUMPRODUCT((事故データ!$O$4:$O$364=$C$218)*(事故データ!$AK$4:$AK$364=$I$217)*(事故データ!$AO$4:$AO$364=K$219)*(事故データ!$AQ$4:$AQ$364=$H229)*(事故データ!$V$4:$V$364=1))</f>
        <v>0</v>
      </c>
      <c r="L229" s="358">
        <f>SUMPRODUCT((事故データ!$O$4:$O$364=$C$218)*(事故データ!$AK$4:$AK$364=$I$217)*(事故データ!$AO$4:$AO$364=L$219)*(事故データ!$AQ$4:$AQ$364=$H229)*(事故データ!$V$4:$V$364=1))</f>
        <v>0</v>
      </c>
      <c r="M229" s="358">
        <f>SUMPRODUCT((事故データ!$O$4:$O$364=$C$218)*(事故データ!$AK$4:$AK$364=$I$217)*(事故データ!$AO$4:$AO$364=M$219)*(事故データ!$AQ$4:$AQ$364=$H229)*(事故データ!$V$4:$V$364=1))</f>
        <v>0</v>
      </c>
      <c r="N229" s="358">
        <f>SUMPRODUCT((事故データ!$O$4:$O$364=$C$218)*(事故データ!$AK$4:$AK$364=$I$217)*(事故データ!$AO$4:$AO$364=N$219)*(事故データ!$AQ$4:$AQ$364=$H229)*(事故データ!$V$4:$V$364=1))</f>
        <v>0</v>
      </c>
      <c r="O229" s="358">
        <f>SUMPRODUCT((事故データ!$O$4:$O$364=$C$218)*(事故データ!$AK$4:$AK$364=$I$217)*(事故データ!$AO$4:$AO$364=O$219)*(事故データ!$AQ$4:$AQ$364=$H229)*(事故データ!$V$4:$V$364=1))</f>
        <v>0</v>
      </c>
      <c r="P229" s="358">
        <f>SUMPRODUCT((事故データ!$O$4:$O$364=$C$218)*(事故データ!$AK$4:$AK$364=$I$217)*(事故データ!$AO$4:$AO$364=P$219)*(事故データ!$AQ$4:$AQ$364=$H229)*(事故データ!$V$4:$V$364=1))</f>
        <v>0</v>
      </c>
      <c r="Q229" s="358">
        <f>SUMPRODUCT((事故データ!$O$4:$O$364=$C$218)*(事故データ!$AK$4:$AK$364=$I$217)*(事故データ!$AO$4:$AO$364=Q$219)*(事故データ!$AQ$4:$AQ$364=$H229)*(事故データ!$V$4:$V$364=1))</f>
        <v>0</v>
      </c>
      <c r="R229" s="358">
        <f>SUMPRODUCT((事故データ!$O$4:$O$364=$C$218)*(事故データ!$AK$4:$AK$364=$I$217)*(事故データ!$AO$4:$AO$364=R$219)*(事故データ!$AQ$4:$AQ$364=$H229)*(事故データ!$V$4:$V$364=1))</f>
        <v>0</v>
      </c>
      <c r="S229" s="358">
        <f>SUMPRODUCT((事故データ!$O$4:$O$364=$C$218)*(事故データ!$AK$4:$AK$364=$I$217)*(事故データ!$AO$4:$AO$364=S$219)*(事故データ!$AQ$4:$AQ$364=$H229)*(事故データ!$V$4:$V$364=1))</f>
        <v>0</v>
      </c>
      <c r="T229" s="358">
        <f>SUMPRODUCT((事故データ!$O$4:$O$364=$C$218)*(事故データ!$AK$4:$AK$364=$I$217)*(事故データ!$AO$4:$AO$364=T$219)*(事故データ!$AQ$4:$AQ$364=$H229)*(事故データ!$V$4:$V$364=1))</f>
        <v>0</v>
      </c>
      <c r="U229" s="358">
        <f>SUMPRODUCT((事故データ!$O$4:$O$364=$C$218)*(事故データ!$AK$4:$AK$364=$I$217)*(事故データ!$AO$4:$AO$364=U$219)*(事故データ!$AQ$4:$AQ$364=$H229)*(事故データ!$V$4:$V$364=1))</f>
        <v>0</v>
      </c>
      <c r="V229" s="358">
        <f>SUMPRODUCT((事故データ!$O$4:$O$364=$C$218)*(事故データ!$AK$4:$AK$364=$I$217)*(事故データ!$AO$4:$AO$364=V$219)*(事故データ!$AQ$4:$AQ$364=$H229)*(事故データ!$V$4:$V$364=1))</f>
        <v>1</v>
      </c>
      <c r="W229" s="358">
        <f>SUMPRODUCT((事故データ!$O$4:$O$364=$C$218)*(事故データ!$AK$4:$AK$364=$I$217)*(事故データ!$AO$4:$AO$364=W$219)*(事故データ!$AQ$4:$AQ$364=$H229)*(事故データ!$V$4:$V$364=1))</f>
        <v>0</v>
      </c>
      <c r="X229" s="358">
        <f>SUMPRODUCT((事故データ!$O$4:$O$364=$C$218)*(事故データ!$AK$4:$AK$364=$I$217)*(事故データ!$AO$4:$AO$364=X$219)*(事故データ!$AQ$4:$AQ$364=$H229)*(事故データ!$V$4:$V$364=1))</f>
        <v>0</v>
      </c>
      <c r="Y229" s="358">
        <f>SUMPRODUCT((事故データ!$O$4:$O$364=$C$218)*(事故データ!$AK$4:$AK$364=$I$217)*(事故データ!$AO$4:$AO$364=Y$219)*(事故データ!$AQ$4:$AQ$364=$H229)*(事故データ!$V$4:$V$364=1))</f>
        <v>0</v>
      </c>
      <c r="Z229" s="358">
        <f>SUMPRODUCT((事故データ!$O$4:$O$364=$C$218)*(事故データ!$AK$4:$AK$364=$I$217)*(事故データ!$AO$4:$AO$364=Z$219)*(事故データ!$AQ$4:$AQ$364=$H229)*(事故データ!$V$4:$V$364=1))</f>
        <v>0</v>
      </c>
      <c r="AA229" s="358">
        <f>SUMPRODUCT((事故データ!$O$4:$O$364=$C$218)*(事故データ!$AK$4:$AK$364=$I$217)*(事故データ!$AO$4:$AO$364=AA$219)*(事故データ!$AQ$4:$AQ$364=$H229)*(事故データ!$V$4:$V$364=1))</f>
        <v>0</v>
      </c>
      <c r="AB229" s="358">
        <f>SUMPRODUCT((事故データ!$O$4:$O$364=$C$218)*(事故データ!$AK$4:$AK$364=$I$217)*(事故データ!$AO$4:$AO$364=AB$219)*(事故データ!$AQ$4:$AQ$364=$H229)*(事故データ!$V$4:$V$364=1))</f>
        <v>0</v>
      </c>
      <c r="AC229" s="358">
        <f>SUMPRODUCT((事故データ!$O$4:$O$364=$C$218)*(事故データ!$AK$4:$AK$364=$I$217)*(事故データ!$AO$4:$AO$364=AC$219)*(事故データ!$AQ$4:$AQ$364=$H229)*(事故データ!$V$4:$V$364=1))</f>
        <v>0</v>
      </c>
      <c r="AD229" s="358">
        <f>SUMPRODUCT((事故データ!$O$4:$O$364=$C$218)*(事故データ!$AK$4:$AK$364=$I$217)*(事故データ!$AO$4:$AO$364=AD$219)*(事故データ!$AQ$4:$AQ$364=$H229)*(事故データ!$V$4:$V$364=1))</f>
        <v>0</v>
      </c>
      <c r="AE229" s="358">
        <f>SUMPRODUCT((事故データ!$O$4:$O$364=$C$218)*(事故データ!$AK$4:$AK$364=$I$217)*(事故データ!$AO$4:$AO$364=AE$219)*(事故データ!$AQ$4:$AQ$364=$H229)*(事故データ!$V$4:$V$364=1))</f>
        <v>0</v>
      </c>
      <c r="AF229" s="358">
        <f>SUMPRODUCT((事故データ!$O$4:$O$364=$C$218)*(事故データ!$AK$4:$AK$364=$I$217)*(事故データ!$AO$4:$AO$364=AF$219)*(事故データ!$AQ$4:$AQ$364=$H229)*(事故データ!$V$4:$V$364=1))</f>
        <v>0</v>
      </c>
      <c r="AG229" s="358">
        <f>SUMPRODUCT((事故データ!$O$4:$O$364=$C$218)*(事故データ!$AK$4:$AK$364=$I$217)*(事故データ!$AO$4:$AO$364=AG$219)*(事故データ!$AQ$4:$AQ$364=$H229)*(事故データ!$V$4:$V$364=1))</f>
        <v>0</v>
      </c>
      <c r="AH229" s="442">
        <f>SUMPRODUCT((事故データ!$O$4:$O$364=$C$218)*(事故データ!$AK$4:$AK$364=$I$217)*(事故データ!$AO$4:$AO$364=AH$219)*(事故データ!$AQ$4:$AQ$364=$H229)*(事故データ!$V$4:$V$364=1))</f>
        <v>0</v>
      </c>
    </row>
    <row r="230" spans="3:34">
      <c r="C230" s="352" t="str">
        <f t="shared" si="37"/>
        <v>施設・駐車場から出 左折</v>
      </c>
      <c r="D230" s="422">
        <f>SUMPRODUCT((事故データ!$O$4:$O$364=$C$218)*(事故データ!$AQ$4:$AQ$364=$C230))</f>
        <v>0</v>
      </c>
      <c r="E230" s="422">
        <f>SUMPRODUCT((事故データ!$O$4:$O$364=$C$218)*(事故データ!$AQ$4:$AQ$364=$C230)*(事故データ!$V$4:$V$364=1))</f>
        <v>0</v>
      </c>
      <c r="F230" s="496">
        <f>SUMPRODUCT((事故データ!$O$4:$O$364=$C$218)*(事故データ!$AQ$4:$AQ$364=$C230)*(事故データ!$V$4:$V$364=1)*(事故データ!$T$4:$T$364="人身"))</f>
        <v>0</v>
      </c>
      <c r="G230" s="306"/>
      <c r="H230" s="355" t="str">
        <f t="shared" si="36"/>
        <v>施設・駐車場から出 左折</v>
      </c>
      <c r="I230" s="356">
        <f t="shared" si="38"/>
        <v>0</v>
      </c>
      <c r="J230" s="357">
        <f>SUMPRODUCT((事故データ!$O$4:$O$364=$C$218)*(事故データ!$AK$4:$AK$364=$I$217)*(事故データ!$AO$4:$AO$364=J$219)*(事故データ!$AQ$4:$AQ$364=$H230)*(事故データ!$V$4:$V$364=1))</f>
        <v>0</v>
      </c>
      <c r="K230" s="358">
        <f>SUMPRODUCT((事故データ!$O$4:$O$364=$C$218)*(事故データ!$AK$4:$AK$364=$I$217)*(事故データ!$AO$4:$AO$364=K$219)*(事故データ!$AQ$4:$AQ$364=$H230)*(事故データ!$V$4:$V$364=1))</f>
        <v>0</v>
      </c>
      <c r="L230" s="358">
        <f>SUMPRODUCT((事故データ!$O$4:$O$364=$C$218)*(事故データ!$AK$4:$AK$364=$I$217)*(事故データ!$AO$4:$AO$364=L$219)*(事故データ!$AQ$4:$AQ$364=$H230)*(事故データ!$V$4:$V$364=1))</f>
        <v>0</v>
      </c>
      <c r="M230" s="358">
        <f>SUMPRODUCT((事故データ!$O$4:$O$364=$C$218)*(事故データ!$AK$4:$AK$364=$I$217)*(事故データ!$AO$4:$AO$364=M$219)*(事故データ!$AQ$4:$AQ$364=$H230)*(事故データ!$V$4:$V$364=1))</f>
        <v>0</v>
      </c>
      <c r="N230" s="358">
        <f>SUMPRODUCT((事故データ!$O$4:$O$364=$C$218)*(事故データ!$AK$4:$AK$364=$I$217)*(事故データ!$AO$4:$AO$364=N$219)*(事故データ!$AQ$4:$AQ$364=$H230)*(事故データ!$V$4:$V$364=1))</f>
        <v>0</v>
      </c>
      <c r="O230" s="358">
        <f>SUMPRODUCT((事故データ!$O$4:$O$364=$C$218)*(事故データ!$AK$4:$AK$364=$I$217)*(事故データ!$AO$4:$AO$364=O$219)*(事故データ!$AQ$4:$AQ$364=$H230)*(事故データ!$V$4:$V$364=1))</f>
        <v>0</v>
      </c>
      <c r="P230" s="358">
        <f>SUMPRODUCT((事故データ!$O$4:$O$364=$C$218)*(事故データ!$AK$4:$AK$364=$I$217)*(事故データ!$AO$4:$AO$364=P$219)*(事故データ!$AQ$4:$AQ$364=$H230)*(事故データ!$V$4:$V$364=1))</f>
        <v>0</v>
      </c>
      <c r="Q230" s="358">
        <f>SUMPRODUCT((事故データ!$O$4:$O$364=$C$218)*(事故データ!$AK$4:$AK$364=$I$217)*(事故データ!$AO$4:$AO$364=Q$219)*(事故データ!$AQ$4:$AQ$364=$H230)*(事故データ!$V$4:$V$364=1))</f>
        <v>0</v>
      </c>
      <c r="R230" s="358">
        <f>SUMPRODUCT((事故データ!$O$4:$O$364=$C$218)*(事故データ!$AK$4:$AK$364=$I$217)*(事故データ!$AO$4:$AO$364=R$219)*(事故データ!$AQ$4:$AQ$364=$H230)*(事故データ!$V$4:$V$364=1))</f>
        <v>0</v>
      </c>
      <c r="S230" s="358">
        <f>SUMPRODUCT((事故データ!$O$4:$O$364=$C$218)*(事故データ!$AK$4:$AK$364=$I$217)*(事故データ!$AO$4:$AO$364=S$219)*(事故データ!$AQ$4:$AQ$364=$H230)*(事故データ!$V$4:$V$364=1))</f>
        <v>0</v>
      </c>
      <c r="T230" s="358">
        <f>SUMPRODUCT((事故データ!$O$4:$O$364=$C$218)*(事故データ!$AK$4:$AK$364=$I$217)*(事故データ!$AO$4:$AO$364=T$219)*(事故データ!$AQ$4:$AQ$364=$H230)*(事故データ!$V$4:$V$364=1))</f>
        <v>0</v>
      </c>
      <c r="U230" s="358">
        <f>SUMPRODUCT((事故データ!$O$4:$O$364=$C$218)*(事故データ!$AK$4:$AK$364=$I$217)*(事故データ!$AO$4:$AO$364=U$219)*(事故データ!$AQ$4:$AQ$364=$H230)*(事故データ!$V$4:$V$364=1))</f>
        <v>0</v>
      </c>
      <c r="V230" s="358">
        <f>SUMPRODUCT((事故データ!$O$4:$O$364=$C$218)*(事故データ!$AK$4:$AK$364=$I$217)*(事故データ!$AO$4:$AO$364=V$219)*(事故データ!$AQ$4:$AQ$364=$H230)*(事故データ!$V$4:$V$364=1))</f>
        <v>0</v>
      </c>
      <c r="W230" s="358">
        <f>SUMPRODUCT((事故データ!$O$4:$O$364=$C$218)*(事故データ!$AK$4:$AK$364=$I$217)*(事故データ!$AO$4:$AO$364=W$219)*(事故データ!$AQ$4:$AQ$364=$H230)*(事故データ!$V$4:$V$364=1))</f>
        <v>0</v>
      </c>
      <c r="X230" s="358">
        <f>SUMPRODUCT((事故データ!$O$4:$O$364=$C$218)*(事故データ!$AK$4:$AK$364=$I$217)*(事故データ!$AO$4:$AO$364=X$219)*(事故データ!$AQ$4:$AQ$364=$H230)*(事故データ!$V$4:$V$364=1))</f>
        <v>0</v>
      </c>
      <c r="Y230" s="358">
        <f>SUMPRODUCT((事故データ!$O$4:$O$364=$C$218)*(事故データ!$AK$4:$AK$364=$I$217)*(事故データ!$AO$4:$AO$364=Y$219)*(事故データ!$AQ$4:$AQ$364=$H230)*(事故データ!$V$4:$V$364=1))</f>
        <v>0</v>
      </c>
      <c r="Z230" s="358">
        <f>SUMPRODUCT((事故データ!$O$4:$O$364=$C$218)*(事故データ!$AK$4:$AK$364=$I$217)*(事故データ!$AO$4:$AO$364=Z$219)*(事故データ!$AQ$4:$AQ$364=$H230)*(事故データ!$V$4:$V$364=1))</f>
        <v>0</v>
      </c>
      <c r="AA230" s="358">
        <f>SUMPRODUCT((事故データ!$O$4:$O$364=$C$218)*(事故データ!$AK$4:$AK$364=$I$217)*(事故データ!$AO$4:$AO$364=AA$219)*(事故データ!$AQ$4:$AQ$364=$H230)*(事故データ!$V$4:$V$364=1))</f>
        <v>0</v>
      </c>
      <c r="AB230" s="358">
        <f>SUMPRODUCT((事故データ!$O$4:$O$364=$C$218)*(事故データ!$AK$4:$AK$364=$I$217)*(事故データ!$AO$4:$AO$364=AB$219)*(事故データ!$AQ$4:$AQ$364=$H230)*(事故データ!$V$4:$V$364=1))</f>
        <v>0</v>
      </c>
      <c r="AC230" s="358">
        <f>SUMPRODUCT((事故データ!$O$4:$O$364=$C$218)*(事故データ!$AK$4:$AK$364=$I$217)*(事故データ!$AO$4:$AO$364=AC$219)*(事故データ!$AQ$4:$AQ$364=$H230)*(事故データ!$V$4:$V$364=1))</f>
        <v>0</v>
      </c>
      <c r="AD230" s="358">
        <f>SUMPRODUCT((事故データ!$O$4:$O$364=$C$218)*(事故データ!$AK$4:$AK$364=$I$217)*(事故データ!$AO$4:$AO$364=AD$219)*(事故データ!$AQ$4:$AQ$364=$H230)*(事故データ!$V$4:$V$364=1))</f>
        <v>0</v>
      </c>
      <c r="AE230" s="358">
        <f>SUMPRODUCT((事故データ!$O$4:$O$364=$C$218)*(事故データ!$AK$4:$AK$364=$I$217)*(事故データ!$AO$4:$AO$364=AE$219)*(事故データ!$AQ$4:$AQ$364=$H230)*(事故データ!$V$4:$V$364=1))</f>
        <v>0</v>
      </c>
      <c r="AF230" s="358">
        <f>SUMPRODUCT((事故データ!$O$4:$O$364=$C$218)*(事故データ!$AK$4:$AK$364=$I$217)*(事故データ!$AO$4:$AO$364=AF$219)*(事故データ!$AQ$4:$AQ$364=$H230)*(事故データ!$V$4:$V$364=1))</f>
        <v>0</v>
      </c>
      <c r="AG230" s="358">
        <f>SUMPRODUCT((事故データ!$O$4:$O$364=$C$218)*(事故データ!$AK$4:$AK$364=$I$217)*(事故データ!$AO$4:$AO$364=AG$219)*(事故データ!$AQ$4:$AQ$364=$H230)*(事故データ!$V$4:$V$364=1))</f>
        <v>0</v>
      </c>
      <c r="AH230" s="442">
        <f>SUMPRODUCT((事故データ!$O$4:$O$364=$C$218)*(事故データ!$AK$4:$AK$364=$I$217)*(事故データ!$AO$4:$AO$364=AH$219)*(事故データ!$AQ$4:$AQ$364=$H230)*(事故データ!$V$4:$V$364=1))</f>
        <v>0</v>
      </c>
    </row>
    <row r="231" spans="3:34">
      <c r="C231" s="352" t="str">
        <f t="shared" si="37"/>
        <v>道路に進入</v>
      </c>
      <c r="D231" s="422">
        <f>SUMPRODUCT((事故データ!$O$4:$O$364=$C$218)*(事故データ!$AQ$4:$AQ$364=$C231))</f>
        <v>0</v>
      </c>
      <c r="E231" s="422">
        <f>SUMPRODUCT((事故データ!$O$4:$O$364=$C$218)*(事故データ!$AQ$4:$AQ$364=$C231)*(事故データ!$V$4:$V$364=1))</f>
        <v>0</v>
      </c>
      <c r="F231" s="496">
        <f>SUMPRODUCT((事故データ!$O$4:$O$364=$C$218)*(事故データ!$AQ$4:$AQ$364=$C231)*(事故データ!$V$4:$V$364=1)*(事故データ!$T$4:$T$364="人身"))</f>
        <v>0</v>
      </c>
      <c r="G231" s="306"/>
      <c r="H231" s="355" t="str">
        <f t="shared" si="36"/>
        <v>道路に進入</v>
      </c>
      <c r="I231" s="356">
        <f t="shared" si="38"/>
        <v>0</v>
      </c>
      <c r="J231" s="357">
        <f>SUMPRODUCT((事故データ!$O$4:$O$364=$C$218)*(事故データ!$AK$4:$AK$364=$I$217)*(事故データ!$AO$4:$AO$364=J$219)*(事故データ!$AQ$4:$AQ$364=$H231)*(事故データ!$V$4:$V$364=1))</f>
        <v>0</v>
      </c>
      <c r="K231" s="358">
        <f>SUMPRODUCT((事故データ!$O$4:$O$364=$C$218)*(事故データ!$AK$4:$AK$364=$I$217)*(事故データ!$AO$4:$AO$364=K$219)*(事故データ!$AQ$4:$AQ$364=$H231)*(事故データ!$V$4:$V$364=1))</f>
        <v>0</v>
      </c>
      <c r="L231" s="358">
        <f>SUMPRODUCT((事故データ!$O$4:$O$364=$C$218)*(事故データ!$AK$4:$AK$364=$I$217)*(事故データ!$AO$4:$AO$364=L$219)*(事故データ!$AQ$4:$AQ$364=$H231)*(事故データ!$V$4:$V$364=1))</f>
        <v>0</v>
      </c>
      <c r="M231" s="358">
        <f>SUMPRODUCT((事故データ!$O$4:$O$364=$C$218)*(事故データ!$AK$4:$AK$364=$I$217)*(事故データ!$AO$4:$AO$364=M$219)*(事故データ!$AQ$4:$AQ$364=$H231)*(事故データ!$V$4:$V$364=1))</f>
        <v>0</v>
      </c>
      <c r="N231" s="358">
        <f>SUMPRODUCT((事故データ!$O$4:$O$364=$C$218)*(事故データ!$AK$4:$AK$364=$I$217)*(事故データ!$AO$4:$AO$364=N$219)*(事故データ!$AQ$4:$AQ$364=$H231)*(事故データ!$V$4:$V$364=1))</f>
        <v>0</v>
      </c>
      <c r="O231" s="358">
        <f>SUMPRODUCT((事故データ!$O$4:$O$364=$C$218)*(事故データ!$AK$4:$AK$364=$I$217)*(事故データ!$AO$4:$AO$364=O$219)*(事故データ!$AQ$4:$AQ$364=$H231)*(事故データ!$V$4:$V$364=1))</f>
        <v>0</v>
      </c>
      <c r="P231" s="358">
        <f>SUMPRODUCT((事故データ!$O$4:$O$364=$C$218)*(事故データ!$AK$4:$AK$364=$I$217)*(事故データ!$AO$4:$AO$364=P$219)*(事故データ!$AQ$4:$AQ$364=$H231)*(事故データ!$V$4:$V$364=1))</f>
        <v>0</v>
      </c>
      <c r="Q231" s="358">
        <f>SUMPRODUCT((事故データ!$O$4:$O$364=$C$218)*(事故データ!$AK$4:$AK$364=$I$217)*(事故データ!$AO$4:$AO$364=Q$219)*(事故データ!$AQ$4:$AQ$364=$H231)*(事故データ!$V$4:$V$364=1))</f>
        <v>0</v>
      </c>
      <c r="R231" s="358">
        <f>SUMPRODUCT((事故データ!$O$4:$O$364=$C$218)*(事故データ!$AK$4:$AK$364=$I$217)*(事故データ!$AO$4:$AO$364=R$219)*(事故データ!$AQ$4:$AQ$364=$H231)*(事故データ!$V$4:$V$364=1))</f>
        <v>0</v>
      </c>
      <c r="S231" s="358">
        <f>SUMPRODUCT((事故データ!$O$4:$O$364=$C$218)*(事故データ!$AK$4:$AK$364=$I$217)*(事故データ!$AO$4:$AO$364=S$219)*(事故データ!$AQ$4:$AQ$364=$H231)*(事故データ!$V$4:$V$364=1))</f>
        <v>0</v>
      </c>
      <c r="T231" s="358">
        <f>SUMPRODUCT((事故データ!$O$4:$O$364=$C$218)*(事故データ!$AK$4:$AK$364=$I$217)*(事故データ!$AO$4:$AO$364=T$219)*(事故データ!$AQ$4:$AQ$364=$H231)*(事故データ!$V$4:$V$364=1))</f>
        <v>0</v>
      </c>
      <c r="U231" s="358">
        <f>SUMPRODUCT((事故データ!$O$4:$O$364=$C$218)*(事故データ!$AK$4:$AK$364=$I$217)*(事故データ!$AO$4:$AO$364=U$219)*(事故データ!$AQ$4:$AQ$364=$H231)*(事故データ!$V$4:$V$364=1))</f>
        <v>0</v>
      </c>
      <c r="V231" s="358">
        <f>SUMPRODUCT((事故データ!$O$4:$O$364=$C$218)*(事故データ!$AK$4:$AK$364=$I$217)*(事故データ!$AO$4:$AO$364=V$219)*(事故データ!$AQ$4:$AQ$364=$H231)*(事故データ!$V$4:$V$364=1))</f>
        <v>0</v>
      </c>
      <c r="W231" s="358">
        <f>SUMPRODUCT((事故データ!$O$4:$O$364=$C$218)*(事故データ!$AK$4:$AK$364=$I$217)*(事故データ!$AO$4:$AO$364=W$219)*(事故データ!$AQ$4:$AQ$364=$H231)*(事故データ!$V$4:$V$364=1))</f>
        <v>0</v>
      </c>
      <c r="X231" s="358">
        <f>SUMPRODUCT((事故データ!$O$4:$O$364=$C$218)*(事故データ!$AK$4:$AK$364=$I$217)*(事故データ!$AO$4:$AO$364=X$219)*(事故データ!$AQ$4:$AQ$364=$H231)*(事故データ!$V$4:$V$364=1))</f>
        <v>0</v>
      </c>
      <c r="Y231" s="358">
        <f>SUMPRODUCT((事故データ!$O$4:$O$364=$C$218)*(事故データ!$AK$4:$AK$364=$I$217)*(事故データ!$AO$4:$AO$364=Y$219)*(事故データ!$AQ$4:$AQ$364=$H231)*(事故データ!$V$4:$V$364=1))</f>
        <v>0</v>
      </c>
      <c r="Z231" s="358">
        <f>SUMPRODUCT((事故データ!$O$4:$O$364=$C$218)*(事故データ!$AK$4:$AK$364=$I$217)*(事故データ!$AO$4:$AO$364=Z$219)*(事故データ!$AQ$4:$AQ$364=$H231)*(事故データ!$V$4:$V$364=1))</f>
        <v>0</v>
      </c>
      <c r="AA231" s="358">
        <f>SUMPRODUCT((事故データ!$O$4:$O$364=$C$218)*(事故データ!$AK$4:$AK$364=$I$217)*(事故データ!$AO$4:$AO$364=AA$219)*(事故データ!$AQ$4:$AQ$364=$H231)*(事故データ!$V$4:$V$364=1))</f>
        <v>0</v>
      </c>
      <c r="AB231" s="358">
        <f>SUMPRODUCT((事故データ!$O$4:$O$364=$C$218)*(事故データ!$AK$4:$AK$364=$I$217)*(事故データ!$AO$4:$AO$364=AB$219)*(事故データ!$AQ$4:$AQ$364=$H231)*(事故データ!$V$4:$V$364=1))</f>
        <v>0</v>
      </c>
      <c r="AC231" s="358">
        <f>SUMPRODUCT((事故データ!$O$4:$O$364=$C$218)*(事故データ!$AK$4:$AK$364=$I$217)*(事故データ!$AO$4:$AO$364=AC$219)*(事故データ!$AQ$4:$AQ$364=$H231)*(事故データ!$V$4:$V$364=1))</f>
        <v>0</v>
      </c>
      <c r="AD231" s="358">
        <f>SUMPRODUCT((事故データ!$O$4:$O$364=$C$218)*(事故データ!$AK$4:$AK$364=$I$217)*(事故データ!$AO$4:$AO$364=AD$219)*(事故データ!$AQ$4:$AQ$364=$H231)*(事故データ!$V$4:$V$364=1))</f>
        <v>0</v>
      </c>
      <c r="AE231" s="358">
        <f>SUMPRODUCT((事故データ!$O$4:$O$364=$C$218)*(事故データ!$AK$4:$AK$364=$I$217)*(事故データ!$AO$4:$AO$364=AE$219)*(事故データ!$AQ$4:$AQ$364=$H231)*(事故データ!$V$4:$V$364=1))</f>
        <v>0</v>
      </c>
      <c r="AF231" s="358">
        <f>SUMPRODUCT((事故データ!$O$4:$O$364=$C$218)*(事故データ!$AK$4:$AK$364=$I$217)*(事故データ!$AO$4:$AO$364=AF$219)*(事故データ!$AQ$4:$AQ$364=$H231)*(事故データ!$V$4:$V$364=1))</f>
        <v>0</v>
      </c>
      <c r="AG231" s="358">
        <f>SUMPRODUCT((事故データ!$O$4:$O$364=$C$218)*(事故データ!$AK$4:$AK$364=$I$217)*(事故データ!$AO$4:$AO$364=AG$219)*(事故データ!$AQ$4:$AQ$364=$H231)*(事故データ!$V$4:$V$364=1))</f>
        <v>0</v>
      </c>
      <c r="AH231" s="442">
        <f>SUMPRODUCT((事故データ!$O$4:$O$364=$C$218)*(事故データ!$AK$4:$AK$364=$I$217)*(事故データ!$AO$4:$AO$364=AH$219)*(事故データ!$AQ$4:$AQ$364=$H231)*(事故データ!$V$4:$V$364=1))</f>
        <v>0</v>
      </c>
    </row>
    <row r="232" spans="3:34">
      <c r="C232" s="352" t="str">
        <f t="shared" si="37"/>
        <v>道路から進入</v>
      </c>
      <c r="D232" s="422">
        <f>SUMPRODUCT((事故データ!$O$4:$O$364=$C$218)*(事故データ!$AQ$4:$AQ$364=$C232))</f>
        <v>0</v>
      </c>
      <c r="E232" s="422">
        <f>SUMPRODUCT((事故データ!$O$4:$O$364=$C$218)*(事故データ!$AQ$4:$AQ$364=$C232)*(事故データ!$V$4:$V$364=1))</f>
        <v>0</v>
      </c>
      <c r="F232" s="496">
        <f>SUMPRODUCT((事故データ!$O$4:$O$364=$C$218)*(事故データ!$AQ$4:$AQ$364=$C232)*(事故データ!$V$4:$V$364=1)*(事故データ!$T$4:$T$364="人身"))</f>
        <v>0</v>
      </c>
      <c r="G232" s="306"/>
      <c r="H232" s="355" t="str">
        <f t="shared" si="36"/>
        <v>道路から進入</v>
      </c>
      <c r="I232" s="356">
        <f t="shared" si="38"/>
        <v>0</v>
      </c>
      <c r="J232" s="357">
        <f>SUMPRODUCT((事故データ!$O$4:$O$364=$C$218)*(事故データ!$AK$4:$AK$364=$I$217)*(事故データ!$AO$4:$AO$364=J$219)*(事故データ!$AQ$4:$AQ$364=$H232)*(事故データ!$V$4:$V$364=1))</f>
        <v>0</v>
      </c>
      <c r="K232" s="358">
        <f>SUMPRODUCT((事故データ!$O$4:$O$364=$C$218)*(事故データ!$AK$4:$AK$364=$I$217)*(事故データ!$AO$4:$AO$364=K$219)*(事故データ!$AQ$4:$AQ$364=$H232)*(事故データ!$V$4:$V$364=1))</f>
        <v>0</v>
      </c>
      <c r="L232" s="358">
        <f>SUMPRODUCT((事故データ!$O$4:$O$364=$C$218)*(事故データ!$AK$4:$AK$364=$I$217)*(事故データ!$AO$4:$AO$364=L$219)*(事故データ!$AQ$4:$AQ$364=$H232)*(事故データ!$V$4:$V$364=1))</f>
        <v>0</v>
      </c>
      <c r="M232" s="358">
        <f>SUMPRODUCT((事故データ!$O$4:$O$364=$C$218)*(事故データ!$AK$4:$AK$364=$I$217)*(事故データ!$AO$4:$AO$364=M$219)*(事故データ!$AQ$4:$AQ$364=$H232)*(事故データ!$V$4:$V$364=1))</f>
        <v>0</v>
      </c>
      <c r="N232" s="358">
        <f>SUMPRODUCT((事故データ!$O$4:$O$364=$C$218)*(事故データ!$AK$4:$AK$364=$I$217)*(事故データ!$AO$4:$AO$364=N$219)*(事故データ!$AQ$4:$AQ$364=$H232)*(事故データ!$V$4:$V$364=1))</f>
        <v>0</v>
      </c>
      <c r="O232" s="358">
        <f>SUMPRODUCT((事故データ!$O$4:$O$364=$C$218)*(事故データ!$AK$4:$AK$364=$I$217)*(事故データ!$AO$4:$AO$364=O$219)*(事故データ!$AQ$4:$AQ$364=$H232)*(事故データ!$V$4:$V$364=1))</f>
        <v>0</v>
      </c>
      <c r="P232" s="358">
        <f>SUMPRODUCT((事故データ!$O$4:$O$364=$C$218)*(事故データ!$AK$4:$AK$364=$I$217)*(事故データ!$AO$4:$AO$364=P$219)*(事故データ!$AQ$4:$AQ$364=$H232)*(事故データ!$V$4:$V$364=1))</f>
        <v>0</v>
      </c>
      <c r="Q232" s="358">
        <f>SUMPRODUCT((事故データ!$O$4:$O$364=$C$218)*(事故データ!$AK$4:$AK$364=$I$217)*(事故データ!$AO$4:$AO$364=Q$219)*(事故データ!$AQ$4:$AQ$364=$H232)*(事故データ!$V$4:$V$364=1))</f>
        <v>0</v>
      </c>
      <c r="R232" s="358">
        <f>SUMPRODUCT((事故データ!$O$4:$O$364=$C$218)*(事故データ!$AK$4:$AK$364=$I$217)*(事故データ!$AO$4:$AO$364=R$219)*(事故データ!$AQ$4:$AQ$364=$H232)*(事故データ!$V$4:$V$364=1))</f>
        <v>0</v>
      </c>
      <c r="S232" s="358">
        <f>SUMPRODUCT((事故データ!$O$4:$O$364=$C$218)*(事故データ!$AK$4:$AK$364=$I$217)*(事故データ!$AO$4:$AO$364=S$219)*(事故データ!$AQ$4:$AQ$364=$H232)*(事故データ!$V$4:$V$364=1))</f>
        <v>0</v>
      </c>
      <c r="T232" s="358">
        <f>SUMPRODUCT((事故データ!$O$4:$O$364=$C$218)*(事故データ!$AK$4:$AK$364=$I$217)*(事故データ!$AO$4:$AO$364=T$219)*(事故データ!$AQ$4:$AQ$364=$H232)*(事故データ!$V$4:$V$364=1))</f>
        <v>0</v>
      </c>
      <c r="U232" s="358">
        <f>SUMPRODUCT((事故データ!$O$4:$O$364=$C$218)*(事故データ!$AK$4:$AK$364=$I$217)*(事故データ!$AO$4:$AO$364=U$219)*(事故データ!$AQ$4:$AQ$364=$H232)*(事故データ!$V$4:$V$364=1))</f>
        <v>0</v>
      </c>
      <c r="V232" s="358">
        <f>SUMPRODUCT((事故データ!$O$4:$O$364=$C$218)*(事故データ!$AK$4:$AK$364=$I$217)*(事故データ!$AO$4:$AO$364=V$219)*(事故データ!$AQ$4:$AQ$364=$H232)*(事故データ!$V$4:$V$364=1))</f>
        <v>0</v>
      </c>
      <c r="W232" s="358">
        <f>SUMPRODUCT((事故データ!$O$4:$O$364=$C$218)*(事故データ!$AK$4:$AK$364=$I$217)*(事故データ!$AO$4:$AO$364=W$219)*(事故データ!$AQ$4:$AQ$364=$H232)*(事故データ!$V$4:$V$364=1))</f>
        <v>0</v>
      </c>
      <c r="X232" s="358">
        <f>SUMPRODUCT((事故データ!$O$4:$O$364=$C$218)*(事故データ!$AK$4:$AK$364=$I$217)*(事故データ!$AO$4:$AO$364=X$219)*(事故データ!$AQ$4:$AQ$364=$H232)*(事故データ!$V$4:$V$364=1))</f>
        <v>0</v>
      </c>
      <c r="Y232" s="358">
        <f>SUMPRODUCT((事故データ!$O$4:$O$364=$C$218)*(事故データ!$AK$4:$AK$364=$I$217)*(事故データ!$AO$4:$AO$364=Y$219)*(事故データ!$AQ$4:$AQ$364=$H232)*(事故データ!$V$4:$V$364=1))</f>
        <v>0</v>
      </c>
      <c r="Z232" s="358">
        <f>SUMPRODUCT((事故データ!$O$4:$O$364=$C$218)*(事故データ!$AK$4:$AK$364=$I$217)*(事故データ!$AO$4:$AO$364=Z$219)*(事故データ!$AQ$4:$AQ$364=$H232)*(事故データ!$V$4:$V$364=1))</f>
        <v>0</v>
      </c>
      <c r="AA232" s="358">
        <f>SUMPRODUCT((事故データ!$O$4:$O$364=$C$218)*(事故データ!$AK$4:$AK$364=$I$217)*(事故データ!$AO$4:$AO$364=AA$219)*(事故データ!$AQ$4:$AQ$364=$H232)*(事故データ!$V$4:$V$364=1))</f>
        <v>0</v>
      </c>
      <c r="AB232" s="358">
        <f>SUMPRODUCT((事故データ!$O$4:$O$364=$C$218)*(事故データ!$AK$4:$AK$364=$I$217)*(事故データ!$AO$4:$AO$364=AB$219)*(事故データ!$AQ$4:$AQ$364=$H232)*(事故データ!$V$4:$V$364=1))</f>
        <v>0</v>
      </c>
      <c r="AC232" s="358">
        <f>SUMPRODUCT((事故データ!$O$4:$O$364=$C$218)*(事故データ!$AK$4:$AK$364=$I$217)*(事故データ!$AO$4:$AO$364=AC$219)*(事故データ!$AQ$4:$AQ$364=$H232)*(事故データ!$V$4:$V$364=1))</f>
        <v>0</v>
      </c>
      <c r="AD232" s="358">
        <f>SUMPRODUCT((事故データ!$O$4:$O$364=$C$218)*(事故データ!$AK$4:$AK$364=$I$217)*(事故データ!$AO$4:$AO$364=AD$219)*(事故データ!$AQ$4:$AQ$364=$H232)*(事故データ!$V$4:$V$364=1))</f>
        <v>0</v>
      </c>
      <c r="AE232" s="358">
        <f>SUMPRODUCT((事故データ!$O$4:$O$364=$C$218)*(事故データ!$AK$4:$AK$364=$I$217)*(事故データ!$AO$4:$AO$364=AE$219)*(事故データ!$AQ$4:$AQ$364=$H232)*(事故データ!$V$4:$V$364=1))</f>
        <v>0</v>
      </c>
      <c r="AF232" s="358">
        <f>SUMPRODUCT((事故データ!$O$4:$O$364=$C$218)*(事故データ!$AK$4:$AK$364=$I$217)*(事故データ!$AO$4:$AO$364=AF$219)*(事故データ!$AQ$4:$AQ$364=$H232)*(事故データ!$V$4:$V$364=1))</f>
        <v>0</v>
      </c>
      <c r="AG232" s="358">
        <f>SUMPRODUCT((事故データ!$O$4:$O$364=$C$218)*(事故データ!$AK$4:$AK$364=$I$217)*(事故データ!$AO$4:$AO$364=AG$219)*(事故データ!$AQ$4:$AQ$364=$H232)*(事故データ!$V$4:$V$364=1))</f>
        <v>0</v>
      </c>
      <c r="AH232" s="442">
        <f>SUMPRODUCT((事故データ!$O$4:$O$364=$C$218)*(事故データ!$AK$4:$AK$364=$I$217)*(事故データ!$AO$4:$AO$364=AH$219)*(事故データ!$AQ$4:$AQ$364=$H232)*(事故データ!$V$4:$V$364=1))</f>
        <v>0</v>
      </c>
    </row>
    <row r="233" spans="3:34">
      <c r="C233" s="352" t="str">
        <f t="shared" si="37"/>
        <v>道路からバック進入</v>
      </c>
      <c r="D233" s="422">
        <f>SUMPRODUCT((事故データ!$O$4:$O$364=$C$218)*(事故データ!$AQ$4:$AQ$364=$C233))</f>
        <v>2</v>
      </c>
      <c r="E233" s="422">
        <f>SUMPRODUCT((事故データ!$O$4:$O$364=$C$218)*(事故データ!$AQ$4:$AQ$364=$C233)*(事故データ!$V$4:$V$364=1))</f>
        <v>2</v>
      </c>
      <c r="F233" s="496">
        <f>SUMPRODUCT((事故データ!$O$4:$O$364=$C$218)*(事故データ!$AQ$4:$AQ$364=$C233)*(事故データ!$V$4:$V$364=1)*(事故データ!$T$4:$T$364="人身"))</f>
        <v>1</v>
      </c>
      <c r="G233" s="306"/>
      <c r="H233" s="355" t="str">
        <f t="shared" si="36"/>
        <v>道路からバック進入</v>
      </c>
      <c r="I233" s="356">
        <f t="shared" si="38"/>
        <v>0</v>
      </c>
      <c r="J233" s="357">
        <f>SUMPRODUCT((事故データ!$O$4:$O$364=$C$218)*(事故データ!$AK$4:$AK$364=$I$217)*(事故データ!$AO$4:$AO$364=J$219)*(事故データ!$AQ$4:$AQ$364=$H233)*(事故データ!$V$4:$V$364=1))</f>
        <v>0</v>
      </c>
      <c r="K233" s="358">
        <f>SUMPRODUCT((事故データ!$O$4:$O$364=$C$218)*(事故データ!$AK$4:$AK$364=$I$217)*(事故データ!$AO$4:$AO$364=K$219)*(事故データ!$AQ$4:$AQ$364=$H233)*(事故データ!$V$4:$V$364=1))</f>
        <v>0</v>
      </c>
      <c r="L233" s="358">
        <f>SUMPRODUCT((事故データ!$O$4:$O$364=$C$218)*(事故データ!$AK$4:$AK$364=$I$217)*(事故データ!$AO$4:$AO$364=L$219)*(事故データ!$AQ$4:$AQ$364=$H233)*(事故データ!$V$4:$V$364=1))</f>
        <v>0</v>
      </c>
      <c r="M233" s="358">
        <f>SUMPRODUCT((事故データ!$O$4:$O$364=$C$218)*(事故データ!$AK$4:$AK$364=$I$217)*(事故データ!$AO$4:$AO$364=M$219)*(事故データ!$AQ$4:$AQ$364=$H233)*(事故データ!$V$4:$V$364=1))</f>
        <v>0</v>
      </c>
      <c r="N233" s="358">
        <f>SUMPRODUCT((事故データ!$O$4:$O$364=$C$218)*(事故データ!$AK$4:$AK$364=$I$217)*(事故データ!$AO$4:$AO$364=N$219)*(事故データ!$AQ$4:$AQ$364=$H233)*(事故データ!$V$4:$V$364=1))</f>
        <v>0</v>
      </c>
      <c r="O233" s="358">
        <f>SUMPRODUCT((事故データ!$O$4:$O$364=$C$218)*(事故データ!$AK$4:$AK$364=$I$217)*(事故データ!$AO$4:$AO$364=O$219)*(事故データ!$AQ$4:$AQ$364=$H233)*(事故データ!$V$4:$V$364=1))</f>
        <v>0</v>
      </c>
      <c r="P233" s="358">
        <f>SUMPRODUCT((事故データ!$O$4:$O$364=$C$218)*(事故データ!$AK$4:$AK$364=$I$217)*(事故データ!$AO$4:$AO$364=P$219)*(事故データ!$AQ$4:$AQ$364=$H233)*(事故データ!$V$4:$V$364=1))</f>
        <v>0</v>
      </c>
      <c r="Q233" s="358">
        <f>SUMPRODUCT((事故データ!$O$4:$O$364=$C$218)*(事故データ!$AK$4:$AK$364=$I$217)*(事故データ!$AO$4:$AO$364=Q$219)*(事故データ!$AQ$4:$AQ$364=$H233)*(事故データ!$V$4:$V$364=1))</f>
        <v>0</v>
      </c>
      <c r="R233" s="358">
        <f>SUMPRODUCT((事故データ!$O$4:$O$364=$C$218)*(事故データ!$AK$4:$AK$364=$I$217)*(事故データ!$AO$4:$AO$364=R$219)*(事故データ!$AQ$4:$AQ$364=$H233)*(事故データ!$V$4:$V$364=1))</f>
        <v>0</v>
      </c>
      <c r="S233" s="358">
        <f>SUMPRODUCT((事故データ!$O$4:$O$364=$C$218)*(事故データ!$AK$4:$AK$364=$I$217)*(事故データ!$AO$4:$AO$364=S$219)*(事故データ!$AQ$4:$AQ$364=$H233)*(事故データ!$V$4:$V$364=1))</f>
        <v>0</v>
      </c>
      <c r="T233" s="358">
        <f>SUMPRODUCT((事故データ!$O$4:$O$364=$C$218)*(事故データ!$AK$4:$AK$364=$I$217)*(事故データ!$AO$4:$AO$364=T$219)*(事故データ!$AQ$4:$AQ$364=$H233)*(事故データ!$V$4:$V$364=1))</f>
        <v>0</v>
      </c>
      <c r="U233" s="358">
        <f>SUMPRODUCT((事故データ!$O$4:$O$364=$C$218)*(事故データ!$AK$4:$AK$364=$I$217)*(事故データ!$AO$4:$AO$364=U$219)*(事故データ!$AQ$4:$AQ$364=$H233)*(事故データ!$V$4:$V$364=1))</f>
        <v>0</v>
      </c>
      <c r="V233" s="358">
        <f>SUMPRODUCT((事故データ!$O$4:$O$364=$C$218)*(事故データ!$AK$4:$AK$364=$I$217)*(事故データ!$AO$4:$AO$364=V$219)*(事故データ!$AQ$4:$AQ$364=$H233)*(事故データ!$V$4:$V$364=1))</f>
        <v>0</v>
      </c>
      <c r="W233" s="358">
        <f>SUMPRODUCT((事故データ!$O$4:$O$364=$C$218)*(事故データ!$AK$4:$AK$364=$I$217)*(事故データ!$AO$4:$AO$364=W$219)*(事故データ!$AQ$4:$AQ$364=$H233)*(事故データ!$V$4:$V$364=1))</f>
        <v>0</v>
      </c>
      <c r="X233" s="358">
        <f>SUMPRODUCT((事故データ!$O$4:$O$364=$C$218)*(事故データ!$AK$4:$AK$364=$I$217)*(事故データ!$AO$4:$AO$364=X$219)*(事故データ!$AQ$4:$AQ$364=$H233)*(事故データ!$V$4:$V$364=1))</f>
        <v>0</v>
      </c>
      <c r="Y233" s="358">
        <f>SUMPRODUCT((事故データ!$O$4:$O$364=$C$218)*(事故データ!$AK$4:$AK$364=$I$217)*(事故データ!$AO$4:$AO$364=Y$219)*(事故データ!$AQ$4:$AQ$364=$H233)*(事故データ!$V$4:$V$364=1))</f>
        <v>0</v>
      </c>
      <c r="Z233" s="358">
        <f>SUMPRODUCT((事故データ!$O$4:$O$364=$C$218)*(事故データ!$AK$4:$AK$364=$I$217)*(事故データ!$AO$4:$AO$364=Z$219)*(事故データ!$AQ$4:$AQ$364=$H233)*(事故データ!$V$4:$V$364=1))</f>
        <v>0</v>
      </c>
      <c r="AA233" s="358">
        <f>SUMPRODUCT((事故データ!$O$4:$O$364=$C$218)*(事故データ!$AK$4:$AK$364=$I$217)*(事故データ!$AO$4:$AO$364=AA$219)*(事故データ!$AQ$4:$AQ$364=$H233)*(事故データ!$V$4:$V$364=1))</f>
        <v>0</v>
      </c>
      <c r="AB233" s="358">
        <f>SUMPRODUCT((事故データ!$O$4:$O$364=$C$218)*(事故データ!$AK$4:$AK$364=$I$217)*(事故データ!$AO$4:$AO$364=AB$219)*(事故データ!$AQ$4:$AQ$364=$H233)*(事故データ!$V$4:$V$364=1))</f>
        <v>0</v>
      </c>
      <c r="AC233" s="358">
        <f>SUMPRODUCT((事故データ!$O$4:$O$364=$C$218)*(事故データ!$AK$4:$AK$364=$I$217)*(事故データ!$AO$4:$AO$364=AC$219)*(事故データ!$AQ$4:$AQ$364=$H233)*(事故データ!$V$4:$V$364=1))</f>
        <v>0</v>
      </c>
      <c r="AD233" s="358">
        <f>SUMPRODUCT((事故データ!$O$4:$O$364=$C$218)*(事故データ!$AK$4:$AK$364=$I$217)*(事故データ!$AO$4:$AO$364=AD$219)*(事故データ!$AQ$4:$AQ$364=$H233)*(事故データ!$V$4:$V$364=1))</f>
        <v>0</v>
      </c>
      <c r="AE233" s="358">
        <f>SUMPRODUCT((事故データ!$O$4:$O$364=$C$218)*(事故データ!$AK$4:$AK$364=$I$217)*(事故データ!$AO$4:$AO$364=AE$219)*(事故データ!$AQ$4:$AQ$364=$H233)*(事故データ!$V$4:$V$364=1))</f>
        <v>0</v>
      </c>
      <c r="AF233" s="358">
        <f>SUMPRODUCT((事故データ!$O$4:$O$364=$C$218)*(事故データ!$AK$4:$AK$364=$I$217)*(事故データ!$AO$4:$AO$364=AF$219)*(事故データ!$AQ$4:$AQ$364=$H233)*(事故データ!$V$4:$V$364=1))</f>
        <v>0</v>
      </c>
      <c r="AG233" s="358">
        <f>SUMPRODUCT((事故データ!$O$4:$O$364=$C$218)*(事故データ!$AK$4:$AK$364=$I$217)*(事故データ!$AO$4:$AO$364=AG$219)*(事故データ!$AQ$4:$AQ$364=$H233)*(事故データ!$V$4:$V$364=1))</f>
        <v>0</v>
      </c>
      <c r="AH233" s="442">
        <f>SUMPRODUCT((事故データ!$O$4:$O$364=$C$218)*(事故データ!$AK$4:$AK$364=$I$217)*(事故データ!$AO$4:$AO$364=AH$219)*(事故データ!$AQ$4:$AQ$364=$H233)*(事故データ!$V$4:$V$364=1))</f>
        <v>0</v>
      </c>
    </row>
    <row r="234" spans="3:34">
      <c r="C234" s="352" t="str">
        <f t="shared" si="37"/>
        <v>車線変更(右)</v>
      </c>
      <c r="D234" s="422">
        <f>SUMPRODUCT((事故データ!$O$4:$O$364=$C$218)*(事故データ!$AQ$4:$AQ$364=$C234))</f>
        <v>1</v>
      </c>
      <c r="E234" s="422">
        <f>SUMPRODUCT((事故データ!$O$4:$O$364=$C$218)*(事故データ!$AQ$4:$AQ$364=$C234)*(事故データ!$V$4:$V$364=1))</f>
        <v>1</v>
      </c>
      <c r="F234" s="496">
        <f>SUMPRODUCT((事故データ!$O$4:$O$364=$C$218)*(事故データ!$AQ$4:$AQ$364=$C234)*(事故データ!$V$4:$V$364=1)*(事故データ!$T$4:$T$364="人身"))</f>
        <v>0</v>
      </c>
      <c r="G234" s="306"/>
      <c r="H234" s="355" t="str">
        <f t="shared" si="36"/>
        <v>車線変更(右)</v>
      </c>
      <c r="I234" s="356">
        <f t="shared" si="38"/>
        <v>1</v>
      </c>
      <c r="J234" s="357">
        <f>SUMPRODUCT((事故データ!$O$4:$O$364=$C$218)*(事故データ!$AK$4:$AK$364=$I$217)*(事故データ!$AO$4:$AO$364=J$219)*(事故データ!$AQ$4:$AQ$364=$H234)*(事故データ!$V$4:$V$364=1))</f>
        <v>0</v>
      </c>
      <c r="K234" s="358">
        <f>SUMPRODUCT((事故データ!$O$4:$O$364=$C$218)*(事故データ!$AK$4:$AK$364=$I$217)*(事故データ!$AO$4:$AO$364=K$219)*(事故データ!$AQ$4:$AQ$364=$H234)*(事故データ!$V$4:$V$364=1))</f>
        <v>0</v>
      </c>
      <c r="L234" s="358">
        <f>SUMPRODUCT((事故データ!$O$4:$O$364=$C$218)*(事故データ!$AK$4:$AK$364=$I$217)*(事故データ!$AO$4:$AO$364=L$219)*(事故データ!$AQ$4:$AQ$364=$H234)*(事故データ!$V$4:$V$364=1))</f>
        <v>0</v>
      </c>
      <c r="M234" s="358">
        <f>SUMPRODUCT((事故データ!$O$4:$O$364=$C$218)*(事故データ!$AK$4:$AK$364=$I$217)*(事故データ!$AO$4:$AO$364=M$219)*(事故データ!$AQ$4:$AQ$364=$H234)*(事故データ!$V$4:$V$364=1))</f>
        <v>0</v>
      </c>
      <c r="N234" s="358">
        <f>SUMPRODUCT((事故データ!$O$4:$O$364=$C$218)*(事故データ!$AK$4:$AK$364=$I$217)*(事故データ!$AO$4:$AO$364=N$219)*(事故データ!$AQ$4:$AQ$364=$H234)*(事故データ!$V$4:$V$364=1))</f>
        <v>0</v>
      </c>
      <c r="O234" s="358">
        <f>SUMPRODUCT((事故データ!$O$4:$O$364=$C$218)*(事故データ!$AK$4:$AK$364=$I$217)*(事故データ!$AO$4:$AO$364=O$219)*(事故データ!$AQ$4:$AQ$364=$H234)*(事故データ!$V$4:$V$364=1))</f>
        <v>0</v>
      </c>
      <c r="P234" s="358">
        <f>SUMPRODUCT((事故データ!$O$4:$O$364=$C$218)*(事故データ!$AK$4:$AK$364=$I$217)*(事故データ!$AO$4:$AO$364=P$219)*(事故データ!$AQ$4:$AQ$364=$H234)*(事故データ!$V$4:$V$364=1))</f>
        <v>0</v>
      </c>
      <c r="Q234" s="358">
        <f>SUMPRODUCT((事故データ!$O$4:$O$364=$C$218)*(事故データ!$AK$4:$AK$364=$I$217)*(事故データ!$AO$4:$AO$364=Q$219)*(事故データ!$AQ$4:$AQ$364=$H234)*(事故データ!$V$4:$V$364=1))</f>
        <v>0</v>
      </c>
      <c r="R234" s="358">
        <f>SUMPRODUCT((事故データ!$O$4:$O$364=$C$218)*(事故データ!$AK$4:$AK$364=$I$217)*(事故データ!$AO$4:$AO$364=R$219)*(事故データ!$AQ$4:$AQ$364=$H234)*(事故データ!$V$4:$V$364=1))</f>
        <v>1</v>
      </c>
      <c r="S234" s="358">
        <f>SUMPRODUCT((事故データ!$O$4:$O$364=$C$218)*(事故データ!$AK$4:$AK$364=$I$217)*(事故データ!$AO$4:$AO$364=S$219)*(事故データ!$AQ$4:$AQ$364=$H234)*(事故データ!$V$4:$V$364=1))</f>
        <v>0</v>
      </c>
      <c r="T234" s="358">
        <f>SUMPRODUCT((事故データ!$O$4:$O$364=$C$218)*(事故データ!$AK$4:$AK$364=$I$217)*(事故データ!$AO$4:$AO$364=T$219)*(事故データ!$AQ$4:$AQ$364=$H234)*(事故データ!$V$4:$V$364=1))</f>
        <v>0</v>
      </c>
      <c r="U234" s="358">
        <f>SUMPRODUCT((事故データ!$O$4:$O$364=$C$218)*(事故データ!$AK$4:$AK$364=$I$217)*(事故データ!$AO$4:$AO$364=U$219)*(事故データ!$AQ$4:$AQ$364=$H234)*(事故データ!$V$4:$V$364=1))</f>
        <v>0</v>
      </c>
      <c r="V234" s="358">
        <f>SUMPRODUCT((事故データ!$O$4:$O$364=$C$218)*(事故データ!$AK$4:$AK$364=$I$217)*(事故データ!$AO$4:$AO$364=V$219)*(事故データ!$AQ$4:$AQ$364=$H234)*(事故データ!$V$4:$V$364=1))</f>
        <v>0</v>
      </c>
      <c r="W234" s="358">
        <f>SUMPRODUCT((事故データ!$O$4:$O$364=$C$218)*(事故データ!$AK$4:$AK$364=$I$217)*(事故データ!$AO$4:$AO$364=W$219)*(事故データ!$AQ$4:$AQ$364=$H234)*(事故データ!$V$4:$V$364=1))</f>
        <v>0</v>
      </c>
      <c r="X234" s="358">
        <f>SUMPRODUCT((事故データ!$O$4:$O$364=$C$218)*(事故データ!$AK$4:$AK$364=$I$217)*(事故データ!$AO$4:$AO$364=X$219)*(事故データ!$AQ$4:$AQ$364=$H234)*(事故データ!$V$4:$V$364=1))</f>
        <v>0</v>
      </c>
      <c r="Y234" s="358">
        <f>SUMPRODUCT((事故データ!$O$4:$O$364=$C$218)*(事故データ!$AK$4:$AK$364=$I$217)*(事故データ!$AO$4:$AO$364=Y$219)*(事故データ!$AQ$4:$AQ$364=$H234)*(事故データ!$V$4:$V$364=1))</f>
        <v>0</v>
      </c>
      <c r="Z234" s="358">
        <f>SUMPRODUCT((事故データ!$O$4:$O$364=$C$218)*(事故データ!$AK$4:$AK$364=$I$217)*(事故データ!$AO$4:$AO$364=Z$219)*(事故データ!$AQ$4:$AQ$364=$H234)*(事故データ!$V$4:$V$364=1))</f>
        <v>0</v>
      </c>
      <c r="AA234" s="358">
        <f>SUMPRODUCT((事故データ!$O$4:$O$364=$C$218)*(事故データ!$AK$4:$AK$364=$I$217)*(事故データ!$AO$4:$AO$364=AA$219)*(事故データ!$AQ$4:$AQ$364=$H234)*(事故データ!$V$4:$V$364=1))</f>
        <v>0</v>
      </c>
      <c r="AB234" s="358">
        <f>SUMPRODUCT((事故データ!$O$4:$O$364=$C$218)*(事故データ!$AK$4:$AK$364=$I$217)*(事故データ!$AO$4:$AO$364=AB$219)*(事故データ!$AQ$4:$AQ$364=$H234)*(事故データ!$V$4:$V$364=1))</f>
        <v>0</v>
      </c>
      <c r="AC234" s="358">
        <f>SUMPRODUCT((事故データ!$O$4:$O$364=$C$218)*(事故データ!$AK$4:$AK$364=$I$217)*(事故データ!$AO$4:$AO$364=AC$219)*(事故データ!$AQ$4:$AQ$364=$H234)*(事故データ!$V$4:$V$364=1))</f>
        <v>0</v>
      </c>
      <c r="AD234" s="358">
        <f>SUMPRODUCT((事故データ!$O$4:$O$364=$C$218)*(事故データ!$AK$4:$AK$364=$I$217)*(事故データ!$AO$4:$AO$364=AD$219)*(事故データ!$AQ$4:$AQ$364=$H234)*(事故データ!$V$4:$V$364=1))</f>
        <v>0</v>
      </c>
      <c r="AE234" s="358">
        <f>SUMPRODUCT((事故データ!$O$4:$O$364=$C$218)*(事故データ!$AK$4:$AK$364=$I$217)*(事故データ!$AO$4:$AO$364=AE$219)*(事故データ!$AQ$4:$AQ$364=$H234)*(事故データ!$V$4:$V$364=1))</f>
        <v>0</v>
      </c>
      <c r="AF234" s="358">
        <f>SUMPRODUCT((事故データ!$O$4:$O$364=$C$218)*(事故データ!$AK$4:$AK$364=$I$217)*(事故データ!$AO$4:$AO$364=AF$219)*(事故データ!$AQ$4:$AQ$364=$H234)*(事故データ!$V$4:$V$364=1))</f>
        <v>0</v>
      </c>
      <c r="AG234" s="358">
        <f>SUMPRODUCT((事故データ!$O$4:$O$364=$C$218)*(事故データ!$AK$4:$AK$364=$I$217)*(事故データ!$AO$4:$AO$364=AG$219)*(事故データ!$AQ$4:$AQ$364=$H234)*(事故データ!$V$4:$V$364=1))</f>
        <v>0</v>
      </c>
      <c r="AH234" s="442">
        <f>SUMPRODUCT((事故データ!$O$4:$O$364=$C$218)*(事故データ!$AK$4:$AK$364=$I$217)*(事故データ!$AO$4:$AO$364=AH$219)*(事故データ!$AQ$4:$AQ$364=$H234)*(事故データ!$V$4:$V$364=1))</f>
        <v>0</v>
      </c>
    </row>
    <row r="235" spans="3:34">
      <c r="C235" s="352" t="str">
        <f t="shared" si="37"/>
        <v>車線変更(左)</v>
      </c>
      <c r="D235" s="422">
        <f>SUMPRODUCT((事故データ!$O$4:$O$364=$C$218)*(事故データ!$AQ$4:$AQ$364=$C235))</f>
        <v>0</v>
      </c>
      <c r="E235" s="422">
        <f>SUMPRODUCT((事故データ!$O$4:$O$364=$C$218)*(事故データ!$AQ$4:$AQ$364=$C235)*(事故データ!$V$4:$V$364=1))</f>
        <v>0</v>
      </c>
      <c r="F235" s="496">
        <f>SUMPRODUCT((事故データ!$O$4:$O$364=$C$218)*(事故データ!$AQ$4:$AQ$364=$C235)*(事故データ!$V$4:$V$364=1)*(事故データ!$T$4:$T$364="人身"))</f>
        <v>0</v>
      </c>
      <c r="G235" s="306"/>
      <c r="H235" s="355" t="str">
        <f t="shared" si="36"/>
        <v>車線変更(左)</v>
      </c>
      <c r="I235" s="356">
        <f t="shared" si="38"/>
        <v>0</v>
      </c>
      <c r="J235" s="357">
        <f>SUMPRODUCT((事故データ!$O$4:$O$364=$C$218)*(事故データ!$AK$4:$AK$364=$I$217)*(事故データ!$AO$4:$AO$364=J$219)*(事故データ!$AQ$4:$AQ$364=$H235)*(事故データ!$V$4:$V$364=1))</f>
        <v>0</v>
      </c>
      <c r="K235" s="358">
        <f>SUMPRODUCT((事故データ!$O$4:$O$364=$C$218)*(事故データ!$AK$4:$AK$364=$I$217)*(事故データ!$AO$4:$AO$364=K$219)*(事故データ!$AQ$4:$AQ$364=$H235)*(事故データ!$V$4:$V$364=1))</f>
        <v>0</v>
      </c>
      <c r="L235" s="358">
        <f>SUMPRODUCT((事故データ!$O$4:$O$364=$C$218)*(事故データ!$AK$4:$AK$364=$I$217)*(事故データ!$AO$4:$AO$364=L$219)*(事故データ!$AQ$4:$AQ$364=$H235)*(事故データ!$V$4:$V$364=1))</f>
        <v>0</v>
      </c>
      <c r="M235" s="358">
        <f>SUMPRODUCT((事故データ!$O$4:$O$364=$C$218)*(事故データ!$AK$4:$AK$364=$I$217)*(事故データ!$AO$4:$AO$364=M$219)*(事故データ!$AQ$4:$AQ$364=$H235)*(事故データ!$V$4:$V$364=1))</f>
        <v>0</v>
      </c>
      <c r="N235" s="358">
        <f>SUMPRODUCT((事故データ!$O$4:$O$364=$C$218)*(事故データ!$AK$4:$AK$364=$I$217)*(事故データ!$AO$4:$AO$364=N$219)*(事故データ!$AQ$4:$AQ$364=$H235)*(事故データ!$V$4:$V$364=1))</f>
        <v>0</v>
      </c>
      <c r="O235" s="358">
        <f>SUMPRODUCT((事故データ!$O$4:$O$364=$C$218)*(事故データ!$AK$4:$AK$364=$I$217)*(事故データ!$AO$4:$AO$364=O$219)*(事故データ!$AQ$4:$AQ$364=$H235)*(事故データ!$V$4:$V$364=1))</f>
        <v>0</v>
      </c>
      <c r="P235" s="358">
        <f>SUMPRODUCT((事故データ!$O$4:$O$364=$C$218)*(事故データ!$AK$4:$AK$364=$I$217)*(事故データ!$AO$4:$AO$364=P$219)*(事故データ!$AQ$4:$AQ$364=$H235)*(事故データ!$V$4:$V$364=1))</f>
        <v>0</v>
      </c>
      <c r="Q235" s="358">
        <f>SUMPRODUCT((事故データ!$O$4:$O$364=$C$218)*(事故データ!$AK$4:$AK$364=$I$217)*(事故データ!$AO$4:$AO$364=Q$219)*(事故データ!$AQ$4:$AQ$364=$H235)*(事故データ!$V$4:$V$364=1))</f>
        <v>0</v>
      </c>
      <c r="R235" s="358">
        <f>SUMPRODUCT((事故データ!$O$4:$O$364=$C$218)*(事故データ!$AK$4:$AK$364=$I$217)*(事故データ!$AO$4:$AO$364=R$219)*(事故データ!$AQ$4:$AQ$364=$H235)*(事故データ!$V$4:$V$364=1))</f>
        <v>0</v>
      </c>
      <c r="S235" s="358">
        <f>SUMPRODUCT((事故データ!$O$4:$O$364=$C$218)*(事故データ!$AK$4:$AK$364=$I$217)*(事故データ!$AO$4:$AO$364=S$219)*(事故データ!$AQ$4:$AQ$364=$H235)*(事故データ!$V$4:$V$364=1))</f>
        <v>0</v>
      </c>
      <c r="T235" s="358">
        <f>SUMPRODUCT((事故データ!$O$4:$O$364=$C$218)*(事故データ!$AK$4:$AK$364=$I$217)*(事故データ!$AO$4:$AO$364=T$219)*(事故データ!$AQ$4:$AQ$364=$H235)*(事故データ!$V$4:$V$364=1))</f>
        <v>0</v>
      </c>
      <c r="U235" s="358">
        <f>SUMPRODUCT((事故データ!$O$4:$O$364=$C$218)*(事故データ!$AK$4:$AK$364=$I$217)*(事故データ!$AO$4:$AO$364=U$219)*(事故データ!$AQ$4:$AQ$364=$H235)*(事故データ!$V$4:$V$364=1))</f>
        <v>0</v>
      </c>
      <c r="V235" s="358">
        <f>SUMPRODUCT((事故データ!$O$4:$O$364=$C$218)*(事故データ!$AK$4:$AK$364=$I$217)*(事故データ!$AO$4:$AO$364=V$219)*(事故データ!$AQ$4:$AQ$364=$H235)*(事故データ!$V$4:$V$364=1))</f>
        <v>0</v>
      </c>
      <c r="W235" s="358">
        <f>SUMPRODUCT((事故データ!$O$4:$O$364=$C$218)*(事故データ!$AK$4:$AK$364=$I$217)*(事故データ!$AO$4:$AO$364=W$219)*(事故データ!$AQ$4:$AQ$364=$H235)*(事故データ!$V$4:$V$364=1))</f>
        <v>0</v>
      </c>
      <c r="X235" s="358">
        <f>SUMPRODUCT((事故データ!$O$4:$O$364=$C$218)*(事故データ!$AK$4:$AK$364=$I$217)*(事故データ!$AO$4:$AO$364=X$219)*(事故データ!$AQ$4:$AQ$364=$H235)*(事故データ!$V$4:$V$364=1))</f>
        <v>0</v>
      </c>
      <c r="Y235" s="358">
        <f>SUMPRODUCT((事故データ!$O$4:$O$364=$C$218)*(事故データ!$AK$4:$AK$364=$I$217)*(事故データ!$AO$4:$AO$364=Y$219)*(事故データ!$AQ$4:$AQ$364=$H235)*(事故データ!$V$4:$V$364=1))</f>
        <v>0</v>
      </c>
      <c r="Z235" s="358">
        <f>SUMPRODUCT((事故データ!$O$4:$O$364=$C$218)*(事故データ!$AK$4:$AK$364=$I$217)*(事故データ!$AO$4:$AO$364=Z$219)*(事故データ!$AQ$4:$AQ$364=$H235)*(事故データ!$V$4:$V$364=1))</f>
        <v>0</v>
      </c>
      <c r="AA235" s="358">
        <f>SUMPRODUCT((事故データ!$O$4:$O$364=$C$218)*(事故データ!$AK$4:$AK$364=$I$217)*(事故データ!$AO$4:$AO$364=AA$219)*(事故データ!$AQ$4:$AQ$364=$H235)*(事故データ!$V$4:$V$364=1))</f>
        <v>0</v>
      </c>
      <c r="AB235" s="358">
        <f>SUMPRODUCT((事故データ!$O$4:$O$364=$C$218)*(事故データ!$AK$4:$AK$364=$I$217)*(事故データ!$AO$4:$AO$364=AB$219)*(事故データ!$AQ$4:$AQ$364=$H235)*(事故データ!$V$4:$V$364=1))</f>
        <v>0</v>
      </c>
      <c r="AC235" s="358">
        <f>SUMPRODUCT((事故データ!$O$4:$O$364=$C$218)*(事故データ!$AK$4:$AK$364=$I$217)*(事故データ!$AO$4:$AO$364=AC$219)*(事故データ!$AQ$4:$AQ$364=$H235)*(事故データ!$V$4:$V$364=1))</f>
        <v>0</v>
      </c>
      <c r="AD235" s="358">
        <f>SUMPRODUCT((事故データ!$O$4:$O$364=$C$218)*(事故データ!$AK$4:$AK$364=$I$217)*(事故データ!$AO$4:$AO$364=AD$219)*(事故データ!$AQ$4:$AQ$364=$H235)*(事故データ!$V$4:$V$364=1))</f>
        <v>0</v>
      </c>
      <c r="AE235" s="358">
        <f>SUMPRODUCT((事故データ!$O$4:$O$364=$C$218)*(事故データ!$AK$4:$AK$364=$I$217)*(事故データ!$AO$4:$AO$364=AE$219)*(事故データ!$AQ$4:$AQ$364=$H235)*(事故データ!$V$4:$V$364=1))</f>
        <v>0</v>
      </c>
      <c r="AF235" s="358">
        <f>SUMPRODUCT((事故データ!$O$4:$O$364=$C$218)*(事故データ!$AK$4:$AK$364=$I$217)*(事故データ!$AO$4:$AO$364=AF$219)*(事故データ!$AQ$4:$AQ$364=$H235)*(事故データ!$V$4:$V$364=1))</f>
        <v>0</v>
      </c>
      <c r="AG235" s="358">
        <f>SUMPRODUCT((事故データ!$O$4:$O$364=$C$218)*(事故データ!$AK$4:$AK$364=$I$217)*(事故データ!$AO$4:$AO$364=AG$219)*(事故データ!$AQ$4:$AQ$364=$H235)*(事故データ!$V$4:$V$364=1))</f>
        <v>0</v>
      </c>
      <c r="AH235" s="442">
        <f>SUMPRODUCT((事故データ!$O$4:$O$364=$C$218)*(事故データ!$AK$4:$AK$364=$I$217)*(事故データ!$AO$4:$AO$364=AH$219)*(事故データ!$AQ$4:$AQ$364=$H235)*(事故データ!$V$4:$V$364=1))</f>
        <v>0</v>
      </c>
    </row>
    <row r="236" spans="3:34">
      <c r="C236" s="352" t="str">
        <f t="shared" si="37"/>
        <v>本線進入</v>
      </c>
      <c r="D236" s="422">
        <f>SUMPRODUCT((事故データ!$O$4:$O$364=$C$218)*(事故データ!$AQ$4:$AQ$364=$C236))</f>
        <v>0</v>
      </c>
      <c r="E236" s="422">
        <f>SUMPRODUCT((事故データ!$O$4:$O$364=$C$218)*(事故データ!$AQ$4:$AQ$364=$C236)*(事故データ!$V$4:$V$364=1))</f>
        <v>0</v>
      </c>
      <c r="F236" s="496">
        <f>SUMPRODUCT((事故データ!$O$4:$O$364=$C$218)*(事故データ!$AQ$4:$AQ$364=$C236)*(事故データ!$V$4:$V$364=1)*(事故データ!$T$4:$T$364="人身"))</f>
        <v>0</v>
      </c>
      <c r="G236" s="306"/>
      <c r="H236" s="355" t="str">
        <f t="shared" si="36"/>
        <v>本線進入</v>
      </c>
      <c r="I236" s="356">
        <f t="shared" si="38"/>
        <v>0</v>
      </c>
      <c r="J236" s="357">
        <f>SUMPRODUCT((事故データ!$O$4:$O$364=$C$218)*(事故データ!$AK$4:$AK$364=$I$217)*(事故データ!$AO$4:$AO$364=J$219)*(事故データ!$AQ$4:$AQ$364=$H236)*(事故データ!$V$4:$V$364=1))</f>
        <v>0</v>
      </c>
      <c r="K236" s="358">
        <f>SUMPRODUCT((事故データ!$O$4:$O$364=$C$218)*(事故データ!$AK$4:$AK$364=$I$217)*(事故データ!$AO$4:$AO$364=K$219)*(事故データ!$AQ$4:$AQ$364=$H236)*(事故データ!$V$4:$V$364=1))</f>
        <v>0</v>
      </c>
      <c r="L236" s="358">
        <f>SUMPRODUCT((事故データ!$O$4:$O$364=$C$218)*(事故データ!$AK$4:$AK$364=$I$217)*(事故データ!$AO$4:$AO$364=L$219)*(事故データ!$AQ$4:$AQ$364=$H236)*(事故データ!$V$4:$V$364=1))</f>
        <v>0</v>
      </c>
      <c r="M236" s="358">
        <f>SUMPRODUCT((事故データ!$O$4:$O$364=$C$218)*(事故データ!$AK$4:$AK$364=$I$217)*(事故データ!$AO$4:$AO$364=M$219)*(事故データ!$AQ$4:$AQ$364=$H236)*(事故データ!$V$4:$V$364=1))</f>
        <v>0</v>
      </c>
      <c r="N236" s="358">
        <f>SUMPRODUCT((事故データ!$O$4:$O$364=$C$218)*(事故データ!$AK$4:$AK$364=$I$217)*(事故データ!$AO$4:$AO$364=N$219)*(事故データ!$AQ$4:$AQ$364=$H236)*(事故データ!$V$4:$V$364=1))</f>
        <v>0</v>
      </c>
      <c r="O236" s="358">
        <f>SUMPRODUCT((事故データ!$O$4:$O$364=$C$218)*(事故データ!$AK$4:$AK$364=$I$217)*(事故データ!$AO$4:$AO$364=O$219)*(事故データ!$AQ$4:$AQ$364=$H236)*(事故データ!$V$4:$V$364=1))</f>
        <v>0</v>
      </c>
      <c r="P236" s="358">
        <f>SUMPRODUCT((事故データ!$O$4:$O$364=$C$218)*(事故データ!$AK$4:$AK$364=$I$217)*(事故データ!$AO$4:$AO$364=P$219)*(事故データ!$AQ$4:$AQ$364=$H236)*(事故データ!$V$4:$V$364=1))</f>
        <v>0</v>
      </c>
      <c r="Q236" s="358">
        <f>SUMPRODUCT((事故データ!$O$4:$O$364=$C$218)*(事故データ!$AK$4:$AK$364=$I$217)*(事故データ!$AO$4:$AO$364=Q$219)*(事故データ!$AQ$4:$AQ$364=$H236)*(事故データ!$V$4:$V$364=1))</f>
        <v>0</v>
      </c>
      <c r="R236" s="358">
        <f>SUMPRODUCT((事故データ!$O$4:$O$364=$C$218)*(事故データ!$AK$4:$AK$364=$I$217)*(事故データ!$AO$4:$AO$364=R$219)*(事故データ!$AQ$4:$AQ$364=$H236)*(事故データ!$V$4:$V$364=1))</f>
        <v>0</v>
      </c>
      <c r="S236" s="358">
        <f>SUMPRODUCT((事故データ!$O$4:$O$364=$C$218)*(事故データ!$AK$4:$AK$364=$I$217)*(事故データ!$AO$4:$AO$364=S$219)*(事故データ!$AQ$4:$AQ$364=$H236)*(事故データ!$V$4:$V$364=1))</f>
        <v>0</v>
      </c>
      <c r="T236" s="358">
        <f>SUMPRODUCT((事故データ!$O$4:$O$364=$C$218)*(事故データ!$AK$4:$AK$364=$I$217)*(事故データ!$AO$4:$AO$364=T$219)*(事故データ!$AQ$4:$AQ$364=$H236)*(事故データ!$V$4:$V$364=1))</f>
        <v>0</v>
      </c>
      <c r="U236" s="358">
        <f>SUMPRODUCT((事故データ!$O$4:$O$364=$C$218)*(事故データ!$AK$4:$AK$364=$I$217)*(事故データ!$AO$4:$AO$364=U$219)*(事故データ!$AQ$4:$AQ$364=$H236)*(事故データ!$V$4:$V$364=1))</f>
        <v>0</v>
      </c>
      <c r="V236" s="358">
        <f>SUMPRODUCT((事故データ!$O$4:$O$364=$C$218)*(事故データ!$AK$4:$AK$364=$I$217)*(事故データ!$AO$4:$AO$364=V$219)*(事故データ!$AQ$4:$AQ$364=$H236)*(事故データ!$V$4:$V$364=1))</f>
        <v>0</v>
      </c>
      <c r="W236" s="358">
        <f>SUMPRODUCT((事故データ!$O$4:$O$364=$C$218)*(事故データ!$AK$4:$AK$364=$I$217)*(事故データ!$AO$4:$AO$364=W$219)*(事故データ!$AQ$4:$AQ$364=$H236)*(事故データ!$V$4:$V$364=1))</f>
        <v>0</v>
      </c>
      <c r="X236" s="358">
        <f>SUMPRODUCT((事故データ!$O$4:$O$364=$C$218)*(事故データ!$AK$4:$AK$364=$I$217)*(事故データ!$AO$4:$AO$364=X$219)*(事故データ!$AQ$4:$AQ$364=$H236)*(事故データ!$V$4:$V$364=1))</f>
        <v>0</v>
      </c>
      <c r="Y236" s="358">
        <f>SUMPRODUCT((事故データ!$O$4:$O$364=$C$218)*(事故データ!$AK$4:$AK$364=$I$217)*(事故データ!$AO$4:$AO$364=Y$219)*(事故データ!$AQ$4:$AQ$364=$H236)*(事故データ!$V$4:$V$364=1))</f>
        <v>0</v>
      </c>
      <c r="Z236" s="358">
        <f>SUMPRODUCT((事故データ!$O$4:$O$364=$C$218)*(事故データ!$AK$4:$AK$364=$I$217)*(事故データ!$AO$4:$AO$364=Z$219)*(事故データ!$AQ$4:$AQ$364=$H236)*(事故データ!$V$4:$V$364=1))</f>
        <v>0</v>
      </c>
      <c r="AA236" s="358">
        <f>SUMPRODUCT((事故データ!$O$4:$O$364=$C$218)*(事故データ!$AK$4:$AK$364=$I$217)*(事故データ!$AO$4:$AO$364=AA$219)*(事故データ!$AQ$4:$AQ$364=$H236)*(事故データ!$V$4:$V$364=1))</f>
        <v>0</v>
      </c>
      <c r="AB236" s="358">
        <f>SUMPRODUCT((事故データ!$O$4:$O$364=$C$218)*(事故データ!$AK$4:$AK$364=$I$217)*(事故データ!$AO$4:$AO$364=AB$219)*(事故データ!$AQ$4:$AQ$364=$H236)*(事故データ!$V$4:$V$364=1))</f>
        <v>0</v>
      </c>
      <c r="AC236" s="358">
        <f>SUMPRODUCT((事故データ!$O$4:$O$364=$C$218)*(事故データ!$AK$4:$AK$364=$I$217)*(事故データ!$AO$4:$AO$364=AC$219)*(事故データ!$AQ$4:$AQ$364=$H236)*(事故データ!$V$4:$V$364=1))</f>
        <v>0</v>
      </c>
      <c r="AD236" s="358">
        <f>SUMPRODUCT((事故データ!$O$4:$O$364=$C$218)*(事故データ!$AK$4:$AK$364=$I$217)*(事故データ!$AO$4:$AO$364=AD$219)*(事故データ!$AQ$4:$AQ$364=$H236)*(事故データ!$V$4:$V$364=1))</f>
        <v>0</v>
      </c>
      <c r="AE236" s="358">
        <f>SUMPRODUCT((事故データ!$O$4:$O$364=$C$218)*(事故データ!$AK$4:$AK$364=$I$217)*(事故データ!$AO$4:$AO$364=AE$219)*(事故データ!$AQ$4:$AQ$364=$H236)*(事故データ!$V$4:$V$364=1))</f>
        <v>0</v>
      </c>
      <c r="AF236" s="358">
        <f>SUMPRODUCT((事故データ!$O$4:$O$364=$C$218)*(事故データ!$AK$4:$AK$364=$I$217)*(事故データ!$AO$4:$AO$364=AF$219)*(事故データ!$AQ$4:$AQ$364=$H236)*(事故データ!$V$4:$V$364=1))</f>
        <v>0</v>
      </c>
      <c r="AG236" s="358">
        <f>SUMPRODUCT((事故データ!$O$4:$O$364=$C$218)*(事故データ!$AK$4:$AK$364=$I$217)*(事故データ!$AO$4:$AO$364=AG$219)*(事故データ!$AQ$4:$AQ$364=$H236)*(事故データ!$V$4:$V$364=1))</f>
        <v>0</v>
      </c>
      <c r="AH236" s="442">
        <f>SUMPRODUCT((事故データ!$O$4:$O$364=$C$218)*(事故データ!$AK$4:$AK$364=$I$217)*(事故データ!$AO$4:$AO$364=AH$219)*(事故データ!$AQ$4:$AQ$364=$H236)*(事故データ!$V$4:$V$364=1))</f>
        <v>0</v>
      </c>
    </row>
    <row r="237" spans="3:34">
      <c r="C237" s="352" t="str">
        <f t="shared" si="37"/>
        <v>出路・合流・分岐に進入</v>
      </c>
      <c r="D237" s="422">
        <f>SUMPRODUCT((事故データ!$O$4:$O$364=$C$218)*(事故データ!$AQ$4:$AQ$364=$C237))</f>
        <v>0</v>
      </c>
      <c r="E237" s="422">
        <f>SUMPRODUCT((事故データ!$O$4:$O$364=$C$218)*(事故データ!$AQ$4:$AQ$364=$C237)*(事故データ!$V$4:$V$364=1))</f>
        <v>0</v>
      </c>
      <c r="F237" s="496">
        <f>SUMPRODUCT((事故データ!$O$4:$O$364=$C$218)*(事故データ!$AQ$4:$AQ$364=$C237)*(事故データ!$V$4:$V$364=1)*(事故データ!$T$4:$T$364="人身"))</f>
        <v>0</v>
      </c>
      <c r="G237" s="306"/>
      <c r="H237" s="355" t="str">
        <f t="shared" si="36"/>
        <v>出路・合流・分岐に進入</v>
      </c>
      <c r="I237" s="356">
        <f t="shared" si="38"/>
        <v>0</v>
      </c>
      <c r="J237" s="357">
        <f>SUMPRODUCT((事故データ!$O$4:$O$364=$C$218)*(事故データ!$AK$4:$AK$364=$I$217)*(事故データ!$AO$4:$AO$364=J$219)*(事故データ!$AQ$4:$AQ$364=$H237)*(事故データ!$V$4:$V$364=1))</f>
        <v>0</v>
      </c>
      <c r="K237" s="358">
        <f>SUMPRODUCT((事故データ!$O$4:$O$364=$C$218)*(事故データ!$AK$4:$AK$364=$I$217)*(事故データ!$AO$4:$AO$364=K$219)*(事故データ!$AQ$4:$AQ$364=$H237)*(事故データ!$V$4:$V$364=1))</f>
        <v>0</v>
      </c>
      <c r="L237" s="358">
        <f>SUMPRODUCT((事故データ!$O$4:$O$364=$C$218)*(事故データ!$AK$4:$AK$364=$I$217)*(事故データ!$AO$4:$AO$364=L$219)*(事故データ!$AQ$4:$AQ$364=$H237)*(事故データ!$V$4:$V$364=1))</f>
        <v>0</v>
      </c>
      <c r="M237" s="358">
        <f>SUMPRODUCT((事故データ!$O$4:$O$364=$C$218)*(事故データ!$AK$4:$AK$364=$I$217)*(事故データ!$AO$4:$AO$364=M$219)*(事故データ!$AQ$4:$AQ$364=$H237)*(事故データ!$V$4:$V$364=1))</f>
        <v>0</v>
      </c>
      <c r="N237" s="358">
        <f>SUMPRODUCT((事故データ!$O$4:$O$364=$C$218)*(事故データ!$AK$4:$AK$364=$I$217)*(事故データ!$AO$4:$AO$364=N$219)*(事故データ!$AQ$4:$AQ$364=$H237)*(事故データ!$V$4:$V$364=1))</f>
        <v>0</v>
      </c>
      <c r="O237" s="358">
        <f>SUMPRODUCT((事故データ!$O$4:$O$364=$C$218)*(事故データ!$AK$4:$AK$364=$I$217)*(事故データ!$AO$4:$AO$364=O$219)*(事故データ!$AQ$4:$AQ$364=$H237)*(事故データ!$V$4:$V$364=1))</f>
        <v>0</v>
      </c>
      <c r="P237" s="358">
        <f>SUMPRODUCT((事故データ!$O$4:$O$364=$C$218)*(事故データ!$AK$4:$AK$364=$I$217)*(事故データ!$AO$4:$AO$364=P$219)*(事故データ!$AQ$4:$AQ$364=$H237)*(事故データ!$V$4:$V$364=1))</f>
        <v>0</v>
      </c>
      <c r="Q237" s="358">
        <f>SUMPRODUCT((事故データ!$O$4:$O$364=$C$218)*(事故データ!$AK$4:$AK$364=$I$217)*(事故データ!$AO$4:$AO$364=Q$219)*(事故データ!$AQ$4:$AQ$364=$H237)*(事故データ!$V$4:$V$364=1))</f>
        <v>0</v>
      </c>
      <c r="R237" s="358">
        <f>SUMPRODUCT((事故データ!$O$4:$O$364=$C$218)*(事故データ!$AK$4:$AK$364=$I$217)*(事故データ!$AO$4:$AO$364=R$219)*(事故データ!$AQ$4:$AQ$364=$H237)*(事故データ!$V$4:$V$364=1))</f>
        <v>0</v>
      </c>
      <c r="S237" s="358">
        <f>SUMPRODUCT((事故データ!$O$4:$O$364=$C$218)*(事故データ!$AK$4:$AK$364=$I$217)*(事故データ!$AO$4:$AO$364=S$219)*(事故データ!$AQ$4:$AQ$364=$H237)*(事故データ!$V$4:$V$364=1))</f>
        <v>0</v>
      </c>
      <c r="T237" s="358">
        <f>SUMPRODUCT((事故データ!$O$4:$O$364=$C$218)*(事故データ!$AK$4:$AK$364=$I$217)*(事故データ!$AO$4:$AO$364=T$219)*(事故データ!$AQ$4:$AQ$364=$H237)*(事故データ!$V$4:$V$364=1))</f>
        <v>0</v>
      </c>
      <c r="U237" s="358">
        <f>SUMPRODUCT((事故データ!$O$4:$O$364=$C$218)*(事故データ!$AK$4:$AK$364=$I$217)*(事故データ!$AO$4:$AO$364=U$219)*(事故データ!$AQ$4:$AQ$364=$H237)*(事故データ!$V$4:$V$364=1))</f>
        <v>0</v>
      </c>
      <c r="V237" s="358">
        <f>SUMPRODUCT((事故データ!$O$4:$O$364=$C$218)*(事故データ!$AK$4:$AK$364=$I$217)*(事故データ!$AO$4:$AO$364=V$219)*(事故データ!$AQ$4:$AQ$364=$H237)*(事故データ!$V$4:$V$364=1))</f>
        <v>0</v>
      </c>
      <c r="W237" s="358">
        <f>SUMPRODUCT((事故データ!$O$4:$O$364=$C$218)*(事故データ!$AK$4:$AK$364=$I$217)*(事故データ!$AO$4:$AO$364=W$219)*(事故データ!$AQ$4:$AQ$364=$H237)*(事故データ!$V$4:$V$364=1))</f>
        <v>0</v>
      </c>
      <c r="X237" s="358">
        <f>SUMPRODUCT((事故データ!$O$4:$O$364=$C$218)*(事故データ!$AK$4:$AK$364=$I$217)*(事故データ!$AO$4:$AO$364=X$219)*(事故データ!$AQ$4:$AQ$364=$H237)*(事故データ!$V$4:$V$364=1))</f>
        <v>0</v>
      </c>
      <c r="Y237" s="358">
        <f>SUMPRODUCT((事故データ!$O$4:$O$364=$C$218)*(事故データ!$AK$4:$AK$364=$I$217)*(事故データ!$AO$4:$AO$364=Y$219)*(事故データ!$AQ$4:$AQ$364=$H237)*(事故データ!$V$4:$V$364=1))</f>
        <v>0</v>
      </c>
      <c r="Z237" s="358">
        <f>SUMPRODUCT((事故データ!$O$4:$O$364=$C$218)*(事故データ!$AK$4:$AK$364=$I$217)*(事故データ!$AO$4:$AO$364=Z$219)*(事故データ!$AQ$4:$AQ$364=$H237)*(事故データ!$V$4:$V$364=1))</f>
        <v>0</v>
      </c>
      <c r="AA237" s="358">
        <f>SUMPRODUCT((事故データ!$O$4:$O$364=$C$218)*(事故データ!$AK$4:$AK$364=$I$217)*(事故データ!$AO$4:$AO$364=AA$219)*(事故データ!$AQ$4:$AQ$364=$H237)*(事故データ!$V$4:$V$364=1))</f>
        <v>0</v>
      </c>
      <c r="AB237" s="358">
        <f>SUMPRODUCT((事故データ!$O$4:$O$364=$C$218)*(事故データ!$AK$4:$AK$364=$I$217)*(事故データ!$AO$4:$AO$364=AB$219)*(事故データ!$AQ$4:$AQ$364=$H237)*(事故データ!$V$4:$V$364=1))</f>
        <v>0</v>
      </c>
      <c r="AC237" s="358">
        <f>SUMPRODUCT((事故データ!$O$4:$O$364=$C$218)*(事故データ!$AK$4:$AK$364=$I$217)*(事故データ!$AO$4:$AO$364=AC$219)*(事故データ!$AQ$4:$AQ$364=$H237)*(事故データ!$V$4:$V$364=1))</f>
        <v>0</v>
      </c>
      <c r="AD237" s="358">
        <f>SUMPRODUCT((事故データ!$O$4:$O$364=$C$218)*(事故データ!$AK$4:$AK$364=$I$217)*(事故データ!$AO$4:$AO$364=AD$219)*(事故データ!$AQ$4:$AQ$364=$H237)*(事故データ!$V$4:$V$364=1))</f>
        <v>0</v>
      </c>
      <c r="AE237" s="358">
        <f>SUMPRODUCT((事故データ!$O$4:$O$364=$C$218)*(事故データ!$AK$4:$AK$364=$I$217)*(事故データ!$AO$4:$AO$364=AE$219)*(事故データ!$AQ$4:$AQ$364=$H237)*(事故データ!$V$4:$V$364=1))</f>
        <v>0</v>
      </c>
      <c r="AF237" s="358">
        <f>SUMPRODUCT((事故データ!$O$4:$O$364=$C$218)*(事故データ!$AK$4:$AK$364=$I$217)*(事故データ!$AO$4:$AO$364=AF$219)*(事故データ!$AQ$4:$AQ$364=$H237)*(事故データ!$V$4:$V$364=1))</f>
        <v>0</v>
      </c>
      <c r="AG237" s="358">
        <f>SUMPRODUCT((事故データ!$O$4:$O$364=$C$218)*(事故データ!$AK$4:$AK$364=$I$217)*(事故データ!$AO$4:$AO$364=AG$219)*(事故データ!$AQ$4:$AQ$364=$H237)*(事故データ!$V$4:$V$364=1))</f>
        <v>0</v>
      </c>
      <c r="AH237" s="442">
        <f>SUMPRODUCT((事故データ!$O$4:$O$364=$C$218)*(事故データ!$AK$4:$AK$364=$I$217)*(事故データ!$AO$4:$AO$364=AH$219)*(事故データ!$AQ$4:$AQ$364=$H237)*(事故データ!$V$4:$V$364=1))</f>
        <v>0</v>
      </c>
    </row>
    <row r="238" spans="3:34">
      <c r="C238" s="352" t="str">
        <f t="shared" si="37"/>
        <v>発進時</v>
      </c>
      <c r="D238" s="422">
        <f>SUMPRODUCT((事故データ!$O$4:$O$364=$C$218)*(事故データ!$AQ$4:$AQ$364=$C238))</f>
        <v>2</v>
      </c>
      <c r="E238" s="422">
        <f>SUMPRODUCT((事故データ!$O$4:$O$364=$C$218)*(事故データ!$AQ$4:$AQ$364=$C238)*(事故データ!$V$4:$V$364=1))</f>
        <v>2</v>
      </c>
      <c r="F238" s="496">
        <f>SUMPRODUCT((事故データ!$O$4:$O$364=$C$218)*(事故データ!$AQ$4:$AQ$364=$C238)*(事故データ!$V$4:$V$364=1)*(事故データ!$T$4:$T$364="人身"))</f>
        <v>1</v>
      </c>
      <c r="G238" s="306"/>
      <c r="H238" s="355" t="str">
        <f t="shared" si="36"/>
        <v>発進時</v>
      </c>
      <c r="I238" s="356">
        <f t="shared" si="38"/>
        <v>2</v>
      </c>
      <c r="J238" s="357">
        <f>SUMPRODUCT((事故データ!$O$4:$O$364=$C$218)*(事故データ!$AK$4:$AK$364=$I$217)*(事故データ!$AO$4:$AO$364=J$219)*(事故データ!$AQ$4:$AQ$364=$H238)*(事故データ!$V$4:$V$364=1))</f>
        <v>0</v>
      </c>
      <c r="K238" s="358">
        <f>SUMPRODUCT((事故データ!$O$4:$O$364=$C$218)*(事故データ!$AK$4:$AK$364=$I$217)*(事故データ!$AO$4:$AO$364=K$219)*(事故データ!$AQ$4:$AQ$364=$H238)*(事故データ!$V$4:$V$364=1))</f>
        <v>0</v>
      </c>
      <c r="L238" s="358">
        <f>SUMPRODUCT((事故データ!$O$4:$O$364=$C$218)*(事故データ!$AK$4:$AK$364=$I$217)*(事故データ!$AO$4:$AO$364=L$219)*(事故データ!$AQ$4:$AQ$364=$H238)*(事故データ!$V$4:$V$364=1))</f>
        <v>0</v>
      </c>
      <c r="M238" s="358">
        <f>SUMPRODUCT((事故データ!$O$4:$O$364=$C$218)*(事故データ!$AK$4:$AK$364=$I$217)*(事故データ!$AO$4:$AO$364=M$219)*(事故データ!$AQ$4:$AQ$364=$H238)*(事故データ!$V$4:$V$364=1))</f>
        <v>0</v>
      </c>
      <c r="N238" s="358">
        <f>SUMPRODUCT((事故データ!$O$4:$O$364=$C$218)*(事故データ!$AK$4:$AK$364=$I$217)*(事故データ!$AO$4:$AO$364=N$219)*(事故データ!$AQ$4:$AQ$364=$H238)*(事故データ!$V$4:$V$364=1))</f>
        <v>0</v>
      </c>
      <c r="O238" s="358">
        <f>SUMPRODUCT((事故データ!$O$4:$O$364=$C$218)*(事故データ!$AK$4:$AK$364=$I$217)*(事故データ!$AO$4:$AO$364=O$219)*(事故データ!$AQ$4:$AQ$364=$H238)*(事故データ!$V$4:$V$364=1))</f>
        <v>0</v>
      </c>
      <c r="P238" s="358">
        <f>SUMPRODUCT((事故データ!$O$4:$O$364=$C$218)*(事故データ!$AK$4:$AK$364=$I$217)*(事故データ!$AO$4:$AO$364=P$219)*(事故データ!$AQ$4:$AQ$364=$H238)*(事故データ!$V$4:$V$364=1))</f>
        <v>0</v>
      </c>
      <c r="Q238" s="358">
        <f>SUMPRODUCT((事故データ!$O$4:$O$364=$C$218)*(事故データ!$AK$4:$AK$364=$I$217)*(事故データ!$AO$4:$AO$364=Q$219)*(事故データ!$AQ$4:$AQ$364=$H238)*(事故データ!$V$4:$V$364=1))</f>
        <v>0</v>
      </c>
      <c r="R238" s="358">
        <f>SUMPRODUCT((事故データ!$O$4:$O$364=$C$218)*(事故データ!$AK$4:$AK$364=$I$217)*(事故データ!$AO$4:$AO$364=R$219)*(事故データ!$AQ$4:$AQ$364=$H238)*(事故データ!$V$4:$V$364=1))</f>
        <v>0</v>
      </c>
      <c r="S238" s="358">
        <f>SUMPRODUCT((事故データ!$O$4:$O$364=$C$218)*(事故データ!$AK$4:$AK$364=$I$217)*(事故データ!$AO$4:$AO$364=S$219)*(事故データ!$AQ$4:$AQ$364=$H238)*(事故データ!$V$4:$V$364=1))</f>
        <v>0</v>
      </c>
      <c r="T238" s="358">
        <f>SUMPRODUCT((事故データ!$O$4:$O$364=$C$218)*(事故データ!$AK$4:$AK$364=$I$217)*(事故データ!$AO$4:$AO$364=T$219)*(事故データ!$AQ$4:$AQ$364=$H238)*(事故データ!$V$4:$V$364=1))</f>
        <v>0</v>
      </c>
      <c r="U238" s="358">
        <f>SUMPRODUCT((事故データ!$O$4:$O$364=$C$218)*(事故データ!$AK$4:$AK$364=$I$217)*(事故データ!$AO$4:$AO$364=U$219)*(事故データ!$AQ$4:$AQ$364=$H238)*(事故データ!$V$4:$V$364=1))</f>
        <v>0</v>
      </c>
      <c r="V238" s="358">
        <f>SUMPRODUCT((事故データ!$O$4:$O$364=$C$218)*(事故データ!$AK$4:$AK$364=$I$217)*(事故データ!$AO$4:$AO$364=V$219)*(事故データ!$AQ$4:$AQ$364=$H238)*(事故データ!$V$4:$V$364=1))</f>
        <v>0</v>
      </c>
      <c r="W238" s="358">
        <f>SUMPRODUCT((事故データ!$O$4:$O$364=$C$218)*(事故データ!$AK$4:$AK$364=$I$217)*(事故データ!$AO$4:$AO$364=W$219)*(事故データ!$AQ$4:$AQ$364=$H238)*(事故データ!$V$4:$V$364=1))</f>
        <v>0</v>
      </c>
      <c r="X238" s="358">
        <f>SUMPRODUCT((事故データ!$O$4:$O$364=$C$218)*(事故データ!$AK$4:$AK$364=$I$217)*(事故データ!$AO$4:$AO$364=X$219)*(事故データ!$AQ$4:$AQ$364=$H238)*(事故データ!$V$4:$V$364=1))</f>
        <v>0</v>
      </c>
      <c r="Y238" s="358">
        <f>SUMPRODUCT((事故データ!$O$4:$O$364=$C$218)*(事故データ!$AK$4:$AK$364=$I$217)*(事故データ!$AO$4:$AO$364=Y$219)*(事故データ!$AQ$4:$AQ$364=$H238)*(事故データ!$V$4:$V$364=1))</f>
        <v>0</v>
      </c>
      <c r="Z238" s="358">
        <f>SUMPRODUCT((事故データ!$O$4:$O$364=$C$218)*(事故データ!$AK$4:$AK$364=$I$217)*(事故データ!$AO$4:$AO$364=Z$219)*(事故データ!$AQ$4:$AQ$364=$H238)*(事故データ!$V$4:$V$364=1))</f>
        <v>0</v>
      </c>
      <c r="AA238" s="358">
        <f>SUMPRODUCT((事故データ!$O$4:$O$364=$C$218)*(事故データ!$AK$4:$AK$364=$I$217)*(事故データ!$AO$4:$AO$364=AA$219)*(事故データ!$AQ$4:$AQ$364=$H238)*(事故データ!$V$4:$V$364=1))</f>
        <v>2</v>
      </c>
      <c r="AB238" s="358">
        <f>SUMPRODUCT((事故データ!$O$4:$O$364=$C$218)*(事故データ!$AK$4:$AK$364=$I$217)*(事故データ!$AO$4:$AO$364=AB$219)*(事故データ!$AQ$4:$AQ$364=$H238)*(事故データ!$V$4:$V$364=1))</f>
        <v>0</v>
      </c>
      <c r="AC238" s="358">
        <f>SUMPRODUCT((事故データ!$O$4:$O$364=$C$218)*(事故データ!$AK$4:$AK$364=$I$217)*(事故データ!$AO$4:$AO$364=AC$219)*(事故データ!$AQ$4:$AQ$364=$H238)*(事故データ!$V$4:$V$364=1))</f>
        <v>0</v>
      </c>
      <c r="AD238" s="358">
        <f>SUMPRODUCT((事故データ!$O$4:$O$364=$C$218)*(事故データ!$AK$4:$AK$364=$I$217)*(事故データ!$AO$4:$AO$364=AD$219)*(事故データ!$AQ$4:$AQ$364=$H238)*(事故データ!$V$4:$V$364=1))</f>
        <v>0</v>
      </c>
      <c r="AE238" s="358">
        <f>SUMPRODUCT((事故データ!$O$4:$O$364=$C$218)*(事故データ!$AK$4:$AK$364=$I$217)*(事故データ!$AO$4:$AO$364=AE$219)*(事故データ!$AQ$4:$AQ$364=$H238)*(事故データ!$V$4:$V$364=1))</f>
        <v>0</v>
      </c>
      <c r="AF238" s="358">
        <f>SUMPRODUCT((事故データ!$O$4:$O$364=$C$218)*(事故データ!$AK$4:$AK$364=$I$217)*(事故データ!$AO$4:$AO$364=AF$219)*(事故データ!$AQ$4:$AQ$364=$H238)*(事故データ!$V$4:$V$364=1))</f>
        <v>0</v>
      </c>
      <c r="AG238" s="358">
        <f>SUMPRODUCT((事故データ!$O$4:$O$364=$C$218)*(事故データ!$AK$4:$AK$364=$I$217)*(事故データ!$AO$4:$AO$364=AG$219)*(事故データ!$AQ$4:$AQ$364=$H238)*(事故データ!$V$4:$V$364=1))</f>
        <v>0</v>
      </c>
      <c r="AH238" s="442">
        <f>SUMPRODUCT((事故データ!$O$4:$O$364=$C$218)*(事故データ!$AK$4:$AK$364=$I$217)*(事故データ!$AO$4:$AO$364=AH$219)*(事故データ!$AQ$4:$AQ$364=$H238)*(事故データ!$V$4:$V$364=1))</f>
        <v>0</v>
      </c>
    </row>
    <row r="239" spans="3:34">
      <c r="C239" s="352" t="str">
        <f t="shared" si="37"/>
        <v>信号発進</v>
      </c>
      <c r="D239" s="422">
        <f>SUMPRODUCT((事故データ!$O$4:$O$364=$C$218)*(事故データ!$AQ$4:$AQ$364=$C239))</f>
        <v>1</v>
      </c>
      <c r="E239" s="422">
        <f>SUMPRODUCT((事故データ!$O$4:$O$364=$C$218)*(事故データ!$AQ$4:$AQ$364=$C239)*(事故データ!$V$4:$V$364=1))</f>
        <v>1</v>
      </c>
      <c r="F239" s="496">
        <f>SUMPRODUCT((事故データ!$O$4:$O$364=$C$218)*(事故データ!$AQ$4:$AQ$364=$C239)*(事故データ!$V$4:$V$364=1)*(事故データ!$T$4:$T$364="人身"))</f>
        <v>0</v>
      </c>
      <c r="G239" s="306"/>
      <c r="H239" s="355" t="str">
        <f t="shared" si="36"/>
        <v>信号発進</v>
      </c>
      <c r="I239" s="356">
        <f t="shared" si="38"/>
        <v>1</v>
      </c>
      <c r="J239" s="357">
        <f>SUMPRODUCT((事故データ!$O$4:$O$364=$C$218)*(事故データ!$AK$4:$AK$364=$I$217)*(事故データ!$AO$4:$AO$364=J$219)*(事故データ!$AQ$4:$AQ$364=$H239)*(事故データ!$V$4:$V$364=1))</f>
        <v>0</v>
      </c>
      <c r="K239" s="358">
        <f>SUMPRODUCT((事故データ!$O$4:$O$364=$C$218)*(事故データ!$AK$4:$AK$364=$I$217)*(事故データ!$AO$4:$AO$364=K$219)*(事故データ!$AQ$4:$AQ$364=$H239)*(事故データ!$V$4:$V$364=1))</f>
        <v>0</v>
      </c>
      <c r="L239" s="358">
        <f>SUMPRODUCT((事故データ!$O$4:$O$364=$C$218)*(事故データ!$AK$4:$AK$364=$I$217)*(事故データ!$AO$4:$AO$364=L$219)*(事故データ!$AQ$4:$AQ$364=$H239)*(事故データ!$V$4:$V$364=1))</f>
        <v>0</v>
      </c>
      <c r="M239" s="358">
        <f>SUMPRODUCT((事故データ!$O$4:$O$364=$C$218)*(事故データ!$AK$4:$AK$364=$I$217)*(事故データ!$AO$4:$AO$364=M$219)*(事故データ!$AQ$4:$AQ$364=$H239)*(事故データ!$V$4:$V$364=1))</f>
        <v>0</v>
      </c>
      <c r="N239" s="358">
        <f>SUMPRODUCT((事故データ!$O$4:$O$364=$C$218)*(事故データ!$AK$4:$AK$364=$I$217)*(事故データ!$AO$4:$AO$364=N$219)*(事故データ!$AQ$4:$AQ$364=$H239)*(事故データ!$V$4:$V$364=1))</f>
        <v>0</v>
      </c>
      <c r="O239" s="358">
        <f>SUMPRODUCT((事故データ!$O$4:$O$364=$C$218)*(事故データ!$AK$4:$AK$364=$I$217)*(事故データ!$AO$4:$AO$364=O$219)*(事故データ!$AQ$4:$AQ$364=$H239)*(事故データ!$V$4:$V$364=1))</f>
        <v>0</v>
      </c>
      <c r="P239" s="358">
        <f>SUMPRODUCT((事故データ!$O$4:$O$364=$C$218)*(事故データ!$AK$4:$AK$364=$I$217)*(事故データ!$AO$4:$AO$364=P$219)*(事故データ!$AQ$4:$AQ$364=$H239)*(事故データ!$V$4:$V$364=1))</f>
        <v>0</v>
      </c>
      <c r="Q239" s="358">
        <f>SUMPRODUCT((事故データ!$O$4:$O$364=$C$218)*(事故データ!$AK$4:$AK$364=$I$217)*(事故データ!$AO$4:$AO$364=Q$219)*(事故データ!$AQ$4:$AQ$364=$H239)*(事故データ!$V$4:$V$364=1))</f>
        <v>1</v>
      </c>
      <c r="R239" s="358">
        <f>SUMPRODUCT((事故データ!$O$4:$O$364=$C$218)*(事故データ!$AK$4:$AK$364=$I$217)*(事故データ!$AO$4:$AO$364=R$219)*(事故データ!$AQ$4:$AQ$364=$H239)*(事故データ!$V$4:$V$364=1))</f>
        <v>0</v>
      </c>
      <c r="S239" s="358">
        <f>SUMPRODUCT((事故データ!$O$4:$O$364=$C$218)*(事故データ!$AK$4:$AK$364=$I$217)*(事故データ!$AO$4:$AO$364=S$219)*(事故データ!$AQ$4:$AQ$364=$H239)*(事故データ!$V$4:$V$364=1))</f>
        <v>0</v>
      </c>
      <c r="T239" s="358">
        <f>SUMPRODUCT((事故データ!$O$4:$O$364=$C$218)*(事故データ!$AK$4:$AK$364=$I$217)*(事故データ!$AO$4:$AO$364=T$219)*(事故データ!$AQ$4:$AQ$364=$H239)*(事故データ!$V$4:$V$364=1))</f>
        <v>0</v>
      </c>
      <c r="U239" s="358">
        <f>SUMPRODUCT((事故データ!$O$4:$O$364=$C$218)*(事故データ!$AK$4:$AK$364=$I$217)*(事故データ!$AO$4:$AO$364=U$219)*(事故データ!$AQ$4:$AQ$364=$H239)*(事故データ!$V$4:$V$364=1))</f>
        <v>0</v>
      </c>
      <c r="V239" s="358">
        <f>SUMPRODUCT((事故データ!$O$4:$O$364=$C$218)*(事故データ!$AK$4:$AK$364=$I$217)*(事故データ!$AO$4:$AO$364=V$219)*(事故データ!$AQ$4:$AQ$364=$H239)*(事故データ!$V$4:$V$364=1))</f>
        <v>0</v>
      </c>
      <c r="W239" s="358">
        <f>SUMPRODUCT((事故データ!$O$4:$O$364=$C$218)*(事故データ!$AK$4:$AK$364=$I$217)*(事故データ!$AO$4:$AO$364=W$219)*(事故データ!$AQ$4:$AQ$364=$H239)*(事故データ!$V$4:$V$364=1))</f>
        <v>0</v>
      </c>
      <c r="X239" s="358">
        <f>SUMPRODUCT((事故データ!$O$4:$O$364=$C$218)*(事故データ!$AK$4:$AK$364=$I$217)*(事故データ!$AO$4:$AO$364=X$219)*(事故データ!$AQ$4:$AQ$364=$H239)*(事故データ!$V$4:$V$364=1))</f>
        <v>0</v>
      </c>
      <c r="Y239" s="358">
        <f>SUMPRODUCT((事故データ!$O$4:$O$364=$C$218)*(事故データ!$AK$4:$AK$364=$I$217)*(事故データ!$AO$4:$AO$364=Y$219)*(事故データ!$AQ$4:$AQ$364=$H239)*(事故データ!$V$4:$V$364=1))</f>
        <v>0</v>
      </c>
      <c r="Z239" s="358">
        <f>SUMPRODUCT((事故データ!$O$4:$O$364=$C$218)*(事故データ!$AK$4:$AK$364=$I$217)*(事故データ!$AO$4:$AO$364=Z$219)*(事故データ!$AQ$4:$AQ$364=$H239)*(事故データ!$V$4:$V$364=1))</f>
        <v>0</v>
      </c>
      <c r="AA239" s="358">
        <f>SUMPRODUCT((事故データ!$O$4:$O$364=$C$218)*(事故データ!$AK$4:$AK$364=$I$217)*(事故データ!$AO$4:$AO$364=AA$219)*(事故データ!$AQ$4:$AQ$364=$H239)*(事故データ!$V$4:$V$364=1))</f>
        <v>0</v>
      </c>
      <c r="AB239" s="358">
        <f>SUMPRODUCT((事故データ!$O$4:$O$364=$C$218)*(事故データ!$AK$4:$AK$364=$I$217)*(事故データ!$AO$4:$AO$364=AB$219)*(事故データ!$AQ$4:$AQ$364=$H239)*(事故データ!$V$4:$V$364=1))</f>
        <v>0</v>
      </c>
      <c r="AC239" s="358">
        <f>SUMPRODUCT((事故データ!$O$4:$O$364=$C$218)*(事故データ!$AK$4:$AK$364=$I$217)*(事故データ!$AO$4:$AO$364=AC$219)*(事故データ!$AQ$4:$AQ$364=$H239)*(事故データ!$V$4:$V$364=1))</f>
        <v>0</v>
      </c>
      <c r="AD239" s="358">
        <f>SUMPRODUCT((事故データ!$O$4:$O$364=$C$218)*(事故データ!$AK$4:$AK$364=$I$217)*(事故データ!$AO$4:$AO$364=AD$219)*(事故データ!$AQ$4:$AQ$364=$H239)*(事故データ!$V$4:$V$364=1))</f>
        <v>0</v>
      </c>
      <c r="AE239" s="358">
        <f>SUMPRODUCT((事故データ!$O$4:$O$364=$C$218)*(事故データ!$AK$4:$AK$364=$I$217)*(事故データ!$AO$4:$AO$364=AE$219)*(事故データ!$AQ$4:$AQ$364=$H239)*(事故データ!$V$4:$V$364=1))</f>
        <v>0</v>
      </c>
      <c r="AF239" s="358">
        <f>SUMPRODUCT((事故データ!$O$4:$O$364=$C$218)*(事故データ!$AK$4:$AK$364=$I$217)*(事故データ!$AO$4:$AO$364=AF$219)*(事故データ!$AQ$4:$AQ$364=$H239)*(事故データ!$V$4:$V$364=1))</f>
        <v>0</v>
      </c>
      <c r="AG239" s="358">
        <f>SUMPRODUCT((事故データ!$O$4:$O$364=$C$218)*(事故データ!$AK$4:$AK$364=$I$217)*(事故データ!$AO$4:$AO$364=AG$219)*(事故データ!$AQ$4:$AQ$364=$H239)*(事故データ!$V$4:$V$364=1))</f>
        <v>0</v>
      </c>
      <c r="AH239" s="442">
        <f>SUMPRODUCT((事故データ!$O$4:$O$364=$C$218)*(事故データ!$AK$4:$AK$364=$I$217)*(事故データ!$AO$4:$AO$364=AH$219)*(事故データ!$AQ$4:$AQ$364=$H239)*(事故データ!$V$4:$V$364=1))</f>
        <v>0</v>
      </c>
    </row>
    <row r="240" spans="3:34">
      <c r="C240" s="352" t="str">
        <f t="shared" si="37"/>
        <v>信号待ち停止</v>
      </c>
      <c r="D240" s="422">
        <f>SUMPRODUCT((事故データ!$O$4:$O$364=$C$218)*(事故データ!$AQ$4:$AQ$364=$C240))</f>
        <v>2</v>
      </c>
      <c r="E240" s="422">
        <f>SUMPRODUCT((事故データ!$O$4:$O$364=$C$218)*(事故データ!$AQ$4:$AQ$364=$C240)*(事故データ!$V$4:$V$364=1))</f>
        <v>2</v>
      </c>
      <c r="F240" s="496">
        <f>SUMPRODUCT((事故データ!$O$4:$O$364=$C$218)*(事故データ!$AQ$4:$AQ$364=$C240)*(事故データ!$V$4:$V$364=1)*(事故データ!$T$4:$T$364="人身"))</f>
        <v>1</v>
      </c>
      <c r="G240" s="306"/>
      <c r="H240" s="355" t="str">
        <f t="shared" si="36"/>
        <v>信号待ち停止</v>
      </c>
      <c r="I240" s="356">
        <f t="shared" si="38"/>
        <v>1</v>
      </c>
      <c r="J240" s="357">
        <f>SUMPRODUCT((事故データ!$O$4:$O$364=$C$218)*(事故データ!$AK$4:$AK$364=$I$217)*(事故データ!$AO$4:$AO$364=J$219)*(事故データ!$AQ$4:$AQ$364=$H240)*(事故データ!$V$4:$V$364=1))</f>
        <v>0</v>
      </c>
      <c r="K240" s="358">
        <f>SUMPRODUCT((事故データ!$O$4:$O$364=$C$218)*(事故データ!$AK$4:$AK$364=$I$217)*(事故データ!$AO$4:$AO$364=K$219)*(事故データ!$AQ$4:$AQ$364=$H240)*(事故データ!$V$4:$V$364=1))</f>
        <v>0</v>
      </c>
      <c r="L240" s="358">
        <f>SUMPRODUCT((事故データ!$O$4:$O$364=$C$218)*(事故データ!$AK$4:$AK$364=$I$217)*(事故データ!$AO$4:$AO$364=L$219)*(事故データ!$AQ$4:$AQ$364=$H240)*(事故データ!$V$4:$V$364=1))</f>
        <v>0</v>
      </c>
      <c r="M240" s="358">
        <f>SUMPRODUCT((事故データ!$O$4:$O$364=$C$218)*(事故データ!$AK$4:$AK$364=$I$217)*(事故データ!$AO$4:$AO$364=M$219)*(事故データ!$AQ$4:$AQ$364=$H240)*(事故データ!$V$4:$V$364=1))</f>
        <v>0</v>
      </c>
      <c r="N240" s="358">
        <f>SUMPRODUCT((事故データ!$O$4:$O$364=$C$218)*(事故データ!$AK$4:$AK$364=$I$217)*(事故データ!$AO$4:$AO$364=N$219)*(事故データ!$AQ$4:$AQ$364=$H240)*(事故データ!$V$4:$V$364=1))</f>
        <v>0</v>
      </c>
      <c r="O240" s="358">
        <f>SUMPRODUCT((事故データ!$O$4:$O$364=$C$218)*(事故データ!$AK$4:$AK$364=$I$217)*(事故データ!$AO$4:$AO$364=O$219)*(事故データ!$AQ$4:$AQ$364=$H240)*(事故データ!$V$4:$V$364=1))</f>
        <v>0</v>
      </c>
      <c r="P240" s="358">
        <f>SUMPRODUCT((事故データ!$O$4:$O$364=$C$218)*(事故データ!$AK$4:$AK$364=$I$217)*(事故データ!$AO$4:$AO$364=P$219)*(事故データ!$AQ$4:$AQ$364=$H240)*(事故データ!$V$4:$V$364=1))</f>
        <v>0</v>
      </c>
      <c r="Q240" s="358">
        <f>SUMPRODUCT((事故データ!$O$4:$O$364=$C$218)*(事故データ!$AK$4:$AK$364=$I$217)*(事故データ!$AO$4:$AO$364=Q$219)*(事故データ!$AQ$4:$AQ$364=$H240)*(事故データ!$V$4:$V$364=1))</f>
        <v>0</v>
      </c>
      <c r="R240" s="358">
        <f>SUMPRODUCT((事故データ!$O$4:$O$364=$C$218)*(事故データ!$AK$4:$AK$364=$I$217)*(事故データ!$AO$4:$AO$364=R$219)*(事故データ!$AQ$4:$AQ$364=$H240)*(事故データ!$V$4:$V$364=1))</f>
        <v>0</v>
      </c>
      <c r="S240" s="358">
        <f>SUMPRODUCT((事故データ!$O$4:$O$364=$C$218)*(事故データ!$AK$4:$AK$364=$I$217)*(事故データ!$AO$4:$AO$364=S$219)*(事故データ!$AQ$4:$AQ$364=$H240)*(事故データ!$V$4:$V$364=1))</f>
        <v>0</v>
      </c>
      <c r="T240" s="358">
        <f>SUMPRODUCT((事故データ!$O$4:$O$364=$C$218)*(事故データ!$AK$4:$AK$364=$I$217)*(事故データ!$AO$4:$AO$364=T$219)*(事故データ!$AQ$4:$AQ$364=$H240)*(事故データ!$V$4:$V$364=1))</f>
        <v>0</v>
      </c>
      <c r="U240" s="358">
        <f>SUMPRODUCT((事故データ!$O$4:$O$364=$C$218)*(事故データ!$AK$4:$AK$364=$I$217)*(事故データ!$AO$4:$AO$364=U$219)*(事故データ!$AQ$4:$AQ$364=$H240)*(事故データ!$V$4:$V$364=1))</f>
        <v>0</v>
      </c>
      <c r="V240" s="358">
        <f>SUMPRODUCT((事故データ!$O$4:$O$364=$C$218)*(事故データ!$AK$4:$AK$364=$I$217)*(事故データ!$AO$4:$AO$364=V$219)*(事故データ!$AQ$4:$AQ$364=$H240)*(事故データ!$V$4:$V$364=1))</f>
        <v>0</v>
      </c>
      <c r="W240" s="358">
        <f>SUMPRODUCT((事故データ!$O$4:$O$364=$C$218)*(事故データ!$AK$4:$AK$364=$I$217)*(事故データ!$AO$4:$AO$364=W$219)*(事故データ!$AQ$4:$AQ$364=$H240)*(事故データ!$V$4:$V$364=1))</f>
        <v>0</v>
      </c>
      <c r="X240" s="358">
        <f>SUMPRODUCT((事故データ!$O$4:$O$364=$C$218)*(事故データ!$AK$4:$AK$364=$I$217)*(事故データ!$AO$4:$AO$364=X$219)*(事故データ!$AQ$4:$AQ$364=$H240)*(事故データ!$V$4:$V$364=1))</f>
        <v>0</v>
      </c>
      <c r="Y240" s="358">
        <f>SUMPRODUCT((事故データ!$O$4:$O$364=$C$218)*(事故データ!$AK$4:$AK$364=$I$217)*(事故データ!$AO$4:$AO$364=Y$219)*(事故データ!$AQ$4:$AQ$364=$H240)*(事故データ!$V$4:$V$364=1))</f>
        <v>0</v>
      </c>
      <c r="Z240" s="358">
        <f>SUMPRODUCT((事故データ!$O$4:$O$364=$C$218)*(事故データ!$AK$4:$AK$364=$I$217)*(事故データ!$AO$4:$AO$364=Z$219)*(事故データ!$AQ$4:$AQ$364=$H240)*(事故データ!$V$4:$V$364=1))</f>
        <v>0</v>
      </c>
      <c r="AA240" s="358">
        <f>SUMPRODUCT((事故データ!$O$4:$O$364=$C$218)*(事故データ!$AK$4:$AK$364=$I$217)*(事故データ!$AO$4:$AO$364=AA$219)*(事故データ!$AQ$4:$AQ$364=$H240)*(事故データ!$V$4:$V$364=1))</f>
        <v>0</v>
      </c>
      <c r="AB240" s="358">
        <f>SUMPRODUCT((事故データ!$O$4:$O$364=$C$218)*(事故データ!$AK$4:$AK$364=$I$217)*(事故データ!$AO$4:$AO$364=AB$219)*(事故データ!$AQ$4:$AQ$364=$H240)*(事故データ!$V$4:$V$364=1))</f>
        <v>1</v>
      </c>
      <c r="AC240" s="358">
        <f>SUMPRODUCT((事故データ!$O$4:$O$364=$C$218)*(事故データ!$AK$4:$AK$364=$I$217)*(事故データ!$AO$4:$AO$364=AC$219)*(事故データ!$AQ$4:$AQ$364=$H240)*(事故データ!$V$4:$V$364=1))</f>
        <v>0</v>
      </c>
      <c r="AD240" s="358">
        <f>SUMPRODUCT((事故データ!$O$4:$O$364=$C$218)*(事故データ!$AK$4:$AK$364=$I$217)*(事故データ!$AO$4:$AO$364=AD$219)*(事故データ!$AQ$4:$AQ$364=$H240)*(事故データ!$V$4:$V$364=1))</f>
        <v>0</v>
      </c>
      <c r="AE240" s="358">
        <f>SUMPRODUCT((事故データ!$O$4:$O$364=$C$218)*(事故データ!$AK$4:$AK$364=$I$217)*(事故データ!$AO$4:$AO$364=AE$219)*(事故データ!$AQ$4:$AQ$364=$H240)*(事故データ!$V$4:$V$364=1))</f>
        <v>0</v>
      </c>
      <c r="AF240" s="358">
        <f>SUMPRODUCT((事故データ!$O$4:$O$364=$C$218)*(事故データ!$AK$4:$AK$364=$I$217)*(事故データ!$AO$4:$AO$364=AF$219)*(事故データ!$AQ$4:$AQ$364=$H240)*(事故データ!$V$4:$V$364=1))</f>
        <v>0</v>
      </c>
      <c r="AG240" s="358">
        <f>SUMPRODUCT((事故データ!$O$4:$O$364=$C$218)*(事故データ!$AK$4:$AK$364=$I$217)*(事故データ!$AO$4:$AO$364=AG$219)*(事故データ!$AQ$4:$AQ$364=$H240)*(事故データ!$V$4:$V$364=1))</f>
        <v>0</v>
      </c>
      <c r="AH240" s="442">
        <f>SUMPRODUCT((事故データ!$O$4:$O$364=$C$218)*(事故データ!$AK$4:$AK$364=$I$217)*(事故データ!$AO$4:$AO$364=AH$219)*(事故データ!$AQ$4:$AQ$364=$H240)*(事故データ!$V$4:$V$364=1))</f>
        <v>0</v>
      </c>
    </row>
    <row r="241" spans="3:34">
      <c r="C241" s="352" t="str">
        <f t="shared" si="37"/>
        <v>渋滞で停止</v>
      </c>
      <c r="D241" s="422">
        <f>SUMPRODUCT((事故データ!$O$4:$O$364=$C$218)*(事故データ!$AQ$4:$AQ$364=$C241))</f>
        <v>0</v>
      </c>
      <c r="E241" s="422">
        <f>SUMPRODUCT((事故データ!$O$4:$O$364=$C$218)*(事故データ!$AQ$4:$AQ$364=$C241)*(事故データ!$V$4:$V$364=1))</f>
        <v>0</v>
      </c>
      <c r="F241" s="496">
        <f>SUMPRODUCT((事故データ!$O$4:$O$364=$C$218)*(事故データ!$AQ$4:$AQ$364=$C241)*(事故データ!$V$4:$V$364=1)*(事故データ!$T$4:$T$364="人身"))</f>
        <v>0</v>
      </c>
      <c r="G241" s="306"/>
      <c r="H241" s="355" t="str">
        <f t="shared" si="36"/>
        <v>渋滞で停止</v>
      </c>
      <c r="I241" s="356">
        <f t="shared" si="38"/>
        <v>0</v>
      </c>
      <c r="J241" s="357">
        <f>SUMPRODUCT((事故データ!$O$4:$O$364=$C$218)*(事故データ!$AK$4:$AK$364=$I$217)*(事故データ!$AO$4:$AO$364=J$219)*(事故データ!$AQ$4:$AQ$364=$H241)*(事故データ!$V$4:$V$364=1))</f>
        <v>0</v>
      </c>
      <c r="K241" s="358">
        <f>SUMPRODUCT((事故データ!$O$4:$O$364=$C$218)*(事故データ!$AK$4:$AK$364=$I$217)*(事故データ!$AO$4:$AO$364=K$219)*(事故データ!$AQ$4:$AQ$364=$H241)*(事故データ!$V$4:$V$364=1))</f>
        <v>0</v>
      </c>
      <c r="L241" s="358">
        <f>SUMPRODUCT((事故データ!$O$4:$O$364=$C$218)*(事故データ!$AK$4:$AK$364=$I$217)*(事故データ!$AO$4:$AO$364=L$219)*(事故データ!$AQ$4:$AQ$364=$H241)*(事故データ!$V$4:$V$364=1))</f>
        <v>0</v>
      </c>
      <c r="M241" s="358">
        <f>SUMPRODUCT((事故データ!$O$4:$O$364=$C$218)*(事故データ!$AK$4:$AK$364=$I$217)*(事故データ!$AO$4:$AO$364=M$219)*(事故データ!$AQ$4:$AQ$364=$H241)*(事故データ!$V$4:$V$364=1))</f>
        <v>0</v>
      </c>
      <c r="N241" s="358">
        <f>SUMPRODUCT((事故データ!$O$4:$O$364=$C$218)*(事故データ!$AK$4:$AK$364=$I$217)*(事故データ!$AO$4:$AO$364=N$219)*(事故データ!$AQ$4:$AQ$364=$H241)*(事故データ!$V$4:$V$364=1))</f>
        <v>0</v>
      </c>
      <c r="O241" s="358">
        <f>SUMPRODUCT((事故データ!$O$4:$O$364=$C$218)*(事故データ!$AK$4:$AK$364=$I$217)*(事故データ!$AO$4:$AO$364=O$219)*(事故データ!$AQ$4:$AQ$364=$H241)*(事故データ!$V$4:$V$364=1))</f>
        <v>0</v>
      </c>
      <c r="P241" s="358">
        <f>SUMPRODUCT((事故データ!$O$4:$O$364=$C$218)*(事故データ!$AK$4:$AK$364=$I$217)*(事故データ!$AO$4:$AO$364=P$219)*(事故データ!$AQ$4:$AQ$364=$H241)*(事故データ!$V$4:$V$364=1))</f>
        <v>0</v>
      </c>
      <c r="Q241" s="358">
        <f>SUMPRODUCT((事故データ!$O$4:$O$364=$C$218)*(事故データ!$AK$4:$AK$364=$I$217)*(事故データ!$AO$4:$AO$364=Q$219)*(事故データ!$AQ$4:$AQ$364=$H241)*(事故データ!$V$4:$V$364=1))</f>
        <v>0</v>
      </c>
      <c r="R241" s="358">
        <f>SUMPRODUCT((事故データ!$O$4:$O$364=$C$218)*(事故データ!$AK$4:$AK$364=$I$217)*(事故データ!$AO$4:$AO$364=R$219)*(事故データ!$AQ$4:$AQ$364=$H241)*(事故データ!$V$4:$V$364=1))</f>
        <v>0</v>
      </c>
      <c r="S241" s="358">
        <f>SUMPRODUCT((事故データ!$O$4:$O$364=$C$218)*(事故データ!$AK$4:$AK$364=$I$217)*(事故データ!$AO$4:$AO$364=S$219)*(事故データ!$AQ$4:$AQ$364=$H241)*(事故データ!$V$4:$V$364=1))</f>
        <v>0</v>
      </c>
      <c r="T241" s="358">
        <f>SUMPRODUCT((事故データ!$O$4:$O$364=$C$218)*(事故データ!$AK$4:$AK$364=$I$217)*(事故データ!$AO$4:$AO$364=T$219)*(事故データ!$AQ$4:$AQ$364=$H241)*(事故データ!$V$4:$V$364=1))</f>
        <v>0</v>
      </c>
      <c r="U241" s="358">
        <f>SUMPRODUCT((事故データ!$O$4:$O$364=$C$218)*(事故データ!$AK$4:$AK$364=$I$217)*(事故データ!$AO$4:$AO$364=U$219)*(事故データ!$AQ$4:$AQ$364=$H241)*(事故データ!$V$4:$V$364=1))</f>
        <v>0</v>
      </c>
      <c r="V241" s="358">
        <f>SUMPRODUCT((事故データ!$O$4:$O$364=$C$218)*(事故データ!$AK$4:$AK$364=$I$217)*(事故データ!$AO$4:$AO$364=V$219)*(事故データ!$AQ$4:$AQ$364=$H241)*(事故データ!$V$4:$V$364=1))</f>
        <v>0</v>
      </c>
      <c r="W241" s="358">
        <f>SUMPRODUCT((事故データ!$O$4:$O$364=$C$218)*(事故データ!$AK$4:$AK$364=$I$217)*(事故データ!$AO$4:$AO$364=W$219)*(事故データ!$AQ$4:$AQ$364=$H241)*(事故データ!$V$4:$V$364=1))</f>
        <v>0</v>
      </c>
      <c r="X241" s="358">
        <f>SUMPRODUCT((事故データ!$O$4:$O$364=$C$218)*(事故データ!$AK$4:$AK$364=$I$217)*(事故データ!$AO$4:$AO$364=X$219)*(事故データ!$AQ$4:$AQ$364=$H241)*(事故データ!$V$4:$V$364=1))</f>
        <v>0</v>
      </c>
      <c r="Y241" s="358">
        <f>SUMPRODUCT((事故データ!$O$4:$O$364=$C$218)*(事故データ!$AK$4:$AK$364=$I$217)*(事故データ!$AO$4:$AO$364=Y$219)*(事故データ!$AQ$4:$AQ$364=$H241)*(事故データ!$V$4:$V$364=1))</f>
        <v>0</v>
      </c>
      <c r="Z241" s="358">
        <f>SUMPRODUCT((事故データ!$O$4:$O$364=$C$218)*(事故データ!$AK$4:$AK$364=$I$217)*(事故データ!$AO$4:$AO$364=Z$219)*(事故データ!$AQ$4:$AQ$364=$H241)*(事故データ!$V$4:$V$364=1))</f>
        <v>0</v>
      </c>
      <c r="AA241" s="358">
        <f>SUMPRODUCT((事故データ!$O$4:$O$364=$C$218)*(事故データ!$AK$4:$AK$364=$I$217)*(事故データ!$AO$4:$AO$364=AA$219)*(事故データ!$AQ$4:$AQ$364=$H241)*(事故データ!$V$4:$V$364=1))</f>
        <v>0</v>
      </c>
      <c r="AB241" s="358">
        <f>SUMPRODUCT((事故データ!$O$4:$O$364=$C$218)*(事故データ!$AK$4:$AK$364=$I$217)*(事故データ!$AO$4:$AO$364=AB$219)*(事故データ!$AQ$4:$AQ$364=$H241)*(事故データ!$V$4:$V$364=1))</f>
        <v>0</v>
      </c>
      <c r="AC241" s="358">
        <f>SUMPRODUCT((事故データ!$O$4:$O$364=$C$218)*(事故データ!$AK$4:$AK$364=$I$217)*(事故データ!$AO$4:$AO$364=AC$219)*(事故データ!$AQ$4:$AQ$364=$H241)*(事故データ!$V$4:$V$364=1))</f>
        <v>0</v>
      </c>
      <c r="AD241" s="358">
        <f>SUMPRODUCT((事故データ!$O$4:$O$364=$C$218)*(事故データ!$AK$4:$AK$364=$I$217)*(事故データ!$AO$4:$AO$364=AD$219)*(事故データ!$AQ$4:$AQ$364=$H241)*(事故データ!$V$4:$V$364=1))</f>
        <v>0</v>
      </c>
      <c r="AE241" s="358">
        <f>SUMPRODUCT((事故データ!$O$4:$O$364=$C$218)*(事故データ!$AK$4:$AK$364=$I$217)*(事故データ!$AO$4:$AO$364=AE$219)*(事故データ!$AQ$4:$AQ$364=$H241)*(事故データ!$V$4:$V$364=1))</f>
        <v>0</v>
      </c>
      <c r="AF241" s="358">
        <f>SUMPRODUCT((事故データ!$O$4:$O$364=$C$218)*(事故データ!$AK$4:$AK$364=$I$217)*(事故データ!$AO$4:$AO$364=AF$219)*(事故データ!$AQ$4:$AQ$364=$H241)*(事故データ!$V$4:$V$364=1))</f>
        <v>0</v>
      </c>
      <c r="AG241" s="358">
        <f>SUMPRODUCT((事故データ!$O$4:$O$364=$C$218)*(事故データ!$AK$4:$AK$364=$I$217)*(事故データ!$AO$4:$AO$364=AG$219)*(事故データ!$AQ$4:$AQ$364=$H241)*(事故データ!$V$4:$V$364=1))</f>
        <v>0</v>
      </c>
      <c r="AH241" s="442">
        <f>SUMPRODUCT((事故データ!$O$4:$O$364=$C$218)*(事故データ!$AK$4:$AK$364=$I$217)*(事故データ!$AO$4:$AO$364=AH$219)*(事故データ!$AQ$4:$AQ$364=$H241)*(事故データ!$V$4:$V$364=1))</f>
        <v>0</v>
      </c>
    </row>
    <row r="242" spans="3:34">
      <c r="C242" s="352" t="str">
        <f t="shared" si="37"/>
        <v>合流のため停止</v>
      </c>
      <c r="D242" s="422">
        <f>SUMPRODUCT((事故データ!$O$4:$O$364=$C$218)*(事故データ!$AQ$4:$AQ$364=$C242))</f>
        <v>0</v>
      </c>
      <c r="E242" s="422">
        <f>SUMPRODUCT((事故データ!$O$4:$O$364=$C$218)*(事故データ!$AQ$4:$AQ$364=$C242)*(事故データ!$V$4:$V$364=1))</f>
        <v>0</v>
      </c>
      <c r="F242" s="496">
        <f>SUMPRODUCT((事故データ!$O$4:$O$364=$C$218)*(事故データ!$AQ$4:$AQ$364=$C242)*(事故データ!$V$4:$V$364=1)*(事故データ!$T$4:$T$364="人身"))</f>
        <v>0</v>
      </c>
      <c r="G242" s="306"/>
      <c r="H242" s="355" t="str">
        <f t="shared" si="36"/>
        <v>合流のため停止</v>
      </c>
      <c r="I242" s="356">
        <f t="shared" si="38"/>
        <v>0</v>
      </c>
      <c r="J242" s="357">
        <f>SUMPRODUCT((事故データ!$O$4:$O$364=$C$218)*(事故データ!$AK$4:$AK$364=$I$217)*(事故データ!$AO$4:$AO$364=J$219)*(事故データ!$AQ$4:$AQ$364=$H242)*(事故データ!$V$4:$V$364=1))</f>
        <v>0</v>
      </c>
      <c r="K242" s="358">
        <f>SUMPRODUCT((事故データ!$O$4:$O$364=$C$218)*(事故データ!$AK$4:$AK$364=$I$217)*(事故データ!$AO$4:$AO$364=K$219)*(事故データ!$AQ$4:$AQ$364=$H242)*(事故データ!$V$4:$V$364=1))</f>
        <v>0</v>
      </c>
      <c r="L242" s="358">
        <f>SUMPRODUCT((事故データ!$O$4:$O$364=$C$218)*(事故データ!$AK$4:$AK$364=$I$217)*(事故データ!$AO$4:$AO$364=L$219)*(事故データ!$AQ$4:$AQ$364=$H242)*(事故データ!$V$4:$V$364=1))</f>
        <v>0</v>
      </c>
      <c r="M242" s="358">
        <f>SUMPRODUCT((事故データ!$O$4:$O$364=$C$218)*(事故データ!$AK$4:$AK$364=$I$217)*(事故データ!$AO$4:$AO$364=M$219)*(事故データ!$AQ$4:$AQ$364=$H242)*(事故データ!$V$4:$V$364=1))</f>
        <v>0</v>
      </c>
      <c r="N242" s="358">
        <f>SUMPRODUCT((事故データ!$O$4:$O$364=$C$218)*(事故データ!$AK$4:$AK$364=$I$217)*(事故データ!$AO$4:$AO$364=N$219)*(事故データ!$AQ$4:$AQ$364=$H242)*(事故データ!$V$4:$V$364=1))</f>
        <v>0</v>
      </c>
      <c r="O242" s="358">
        <f>SUMPRODUCT((事故データ!$O$4:$O$364=$C$218)*(事故データ!$AK$4:$AK$364=$I$217)*(事故データ!$AO$4:$AO$364=O$219)*(事故データ!$AQ$4:$AQ$364=$H242)*(事故データ!$V$4:$V$364=1))</f>
        <v>0</v>
      </c>
      <c r="P242" s="358">
        <f>SUMPRODUCT((事故データ!$O$4:$O$364=$C$218)*(事故データ!$AK$4:$AK$364=$I$217)*(事故データ!$AO$4:$AO$364=P$219)*(事故データ!$AQ$4:$AQ$364=$H242)*(事故データ!$V$4:$V$364=1))</f>
        <v>0</v>
      </c>
      <c r="Q242" s="358">
        <f>SUMPRODUCT((事故データ!$O$4:$O$364=$C$218)*(事故データ!$AK$4:$AK$364=$I$217)*(事故データ!$AO$4:$AO$364=Q$219)*(事故データ!$AQ$4:$AQ$364=$H242)*(事故データ!$V$4:$V$364=1))</f>
        <v>0</v>
      </c>
      <c r="R242" s="358">
        <f>SUMPRODUCT((事故データ!$O$4:$O$364=$C$218)*(事故データ!$AK$4:$AK$364=$I$217)*(事故データ!$AO$4:$AO$364=R$219)*(事故データ!$AQ$4:$AQ$364=$H242)*(事故データ!$V$4:$V$364=1))</f>
        <v>0</v>
      </c>
      <c r="S242" s="358">
        <f>SUMPRODUCT((事故データ!$O$4:$O$364=$C$218)*(事故データ!$AK$4:$AK$364=$I$217)*(事故データ!$AO$4:$AO$364=S$219)*(事故データ!$AQ$4:$AQ$364=$H242)*(事故データ!$V$4:$V$364=1))</f>
        <v>0</v>
      </c>
      <c r="T242" s="358">
        <f>SUMPRODUCT((事故データ!$O$4:$O$364=$C$218)*(事故データ!$AK$4:$AK$364=$I$217)*(事故データ!$AO$4:$AO$364=T$219)*(事故データ!$AQ$4:$AQ$364=$H242)*(事故データ!$V$4:$V$364=1))</f>
        <v>0</v>
      </c>
      <c r="U242" s="358">
        <f>SUMPRODUCT((事故データ!$O$4:$O$364=$C$218)*(事故データ!$AK$4:$AK$364=$I$217)*(事故データ!$AO$4:$AO$364=U$219)*(事故データ!$AQ$4:$AQ$364=$H242)*(事故データ!$V$4:$V$364=1))</f>
        <v>0</v>
      </c>
      <c r="V242" s="358">
        <f>SUMPRODUCT((事故データ!$O$4:$O$364=$C$218)*(事故データ!$AK$4:$AK$364=$I$217)*(事故データ!$AO$4:$AO$364=V$219)*(事故データ!$AQ$4:$AQ$364=$H242)*(事故データ!$V$4:$V$364=1))</f>
        <v>0</v>
      </c>
      <c r="W242" s="358">
        <f>SUMPRODUCT((事故データ!$O$4:$O$364=$C$218)*(事故データ!$AK$4:$AK$364=$I$217)*(事故データ!$AO$4:$AO$364=W$219)*(事故データ!$AQ$4:$AQ$364=$H242)*(事故データ!$V$4:$V$364=1))</f>
        <v>0</v>
      </c>
      <c r="X242" s="358">
        <f>SUMPRODUCT((事故データ!$O$4:$O$364=$C$218)*(事故データ!$AK$4:$AK$364=$I$217)*(事故データ!$AO$4:$AO$364=X$219)*(事故データ!$AQ$4:$AQ$364=$H242)*(事故データ!$V$4:$V$364=1))</f>
        <v>0</v>
      </c>
      <c r="Y242" s="358">
        <f>SUMPRODUCT((事故データ!$O$4:$O$364=$C$218)*(事故データ!$AK$4:$AK$364=$I$217)*(事故データ!$AO$4:$AO$364=Y$219)*(事故データ!$AQ$4:$AQ$364=$H242)*(事故データ!$V$4:$V$364=1))</f>
        <v>0</v>
      </c>
      <c r="Z242" s="358">
        <f>SUMPRODUCT((事故データ!$O$4:$O$364=$C$218)*(事故データ!$AK$4:$AK$364=$I$217)*(事故データ!$AO$4:$AO$364=Z$219)*(事故データ!$AQ$4:$AQ$364=$H242)*(事故データ!$V$4:$V$364=1))</f>
        <v>0</v>
      </c>
      <c r="AA242" s="358">
        <f>SUMPRODUCT((事故データ!$O$4:$O$364=$C$218)*(事故データ!$AK$4:$AK$364=$I$217)*(事故データ!$AO$4:$AO$364=AA$219)*(事故データ!$AQ$4:$AQ$364=$H242)*(事故データ!$V$4:$V$364=1))</f>
        <v>0</v>
      </c>
      <c r="AB242" s="358">
        <f>SUMPRODUCT((事故データ!$O$4:$O$364=$C$218)*(事故データ!$AK$4:$AK$364=$I$217)*(事故データ!$AO$4:$AO$364=AB$219)*(事故データ!$AQ$4:$AQ$364=$H242)*(事故データ!$V$4:$V$364=1))</f>
        <v>0</v>
      </c>
      <c r="AC242" s="358">
        <f>SUMPRODUCT((事故データ!$O$4:$O$364=$C$218)*(事故データ!$AK$4:$AK$364=$I$217)*(事故データ!$AO$4:$AO$364=AC$219)*(事故データ!$AQ$4:$AQ$364=$H242)*(事故データ!$V$4:$V$364=1))</f>
        <v>0</v>
      </c>
      <c r="AD242" s="358">
        <f>SUMPRODUCT((事故データ!$O$4:$O$364=$C$218)*(事故データ!$AK$4:$AK$364=$I$217)*(事故データ!$AO$4:$AO$364=AD$219)*(事故データ!$AQ$4:$AQ$364=$H242)*(事故データ!$V$4:$V$364=1))</f>
        <v>0</v>
      </c>
      <c r="AE242" s="358">
        <f>SUMPRODUCT((事故データ!$O$4:$O$364=$C$218)*(事故データ!$AK$4:$AK$364=$I$217)*(事故データ!$AO$4:$AO$364=AE$219)*(事故データ!$AQ$4:$AQ$364=$H242)*(事故データ!$V$4:$V$364=1))</f>
        <v>0</v>
      </c>
      <c r="AF242" s="358">
        <f>SUMPRODUCT((事故データ!$O$4:$O$364=$C$218)*(事故データ!$AK$4:$AK$364=$I$217)*(事故データ!$AO$4:$AO$364=AF$219)*(事故データ!$AQ$4:$AQ$364=$H242)*(事故データ!$V$4:$V$364=1))</f>
        <v>0</v>
      </c>
      <c r="AG242" s="358">
        <f>SUMPRODUCT((事故データ!$O$4:$O$364=$C$218)*(事故データ!$AK$4:$AK$364=$I$217)*(事故データ!$AO$4:$AO$364=AG$219)*(事故データ!$AQ$4:$AQ$364=$H242)*(事故データ!$V$4:$V$364=1))</f>
        <v>0</v>
      </c>
      <c r="AH242" s="442">
        <f>SUMPRODUCT((事故データ!$O$4:$O$364=$C$218)*(事故データ!$AK$4:$AK$364=$I$217)*(事故データ!$AO$4:$AO$364=AH$219)*(事故データ!$AQ$4:$AQ$364=$H242)*(事故データ!$V$4:$V$364=1))</f>
        <v>0</v>
      </c>
    </row>
    <row r="243" spans="3:34">
      <c r="C243" s="352" t="str">
        <f t="shared" si="37"/>
        <v>移動、方向変換中(前進)</v>
      </c>
      <c r="D243" s="422">
        <f>SUMPRODUCT((事故データ!$O$4:$O$364=$C$218)*(事故データ!$AQ$4:$AQ$364=$C243))</f>
        <v>1</v>
      </c>
      <c r="E243" s="422">
        <f>SUMPRODUCT((事故データ!$O$4:$O$364=$C$218)*(事故データ!$AQ$4:$AQ$364=$C243)*(事故データ!$V$4:$V$364=1))</f>
        <v>1</v>
      </c>
      <c r="F243" s="496">
        <f>SUMPRODUCT((事故データ!$O$4:$O$364=$C$218)*(事故データ!$AQ$4:$AQ$364=$C243)*(事故データ!$V$4:$V$364=1)*(事故データ!$T$4:$T$364="人身"))</f>
        <v>0</v>
      </c>
      <c r="G243" s="306"/>
      <c r="H243" s="355" t="str">
        <f t="shared" si="36"/>
        <v>移動、方向変換中(前進)</v>
      </c>
      <c r="I243" s="356">
        <f t="shared" si="38"/>
        <v>0</v>
      </c>
      <c r="J243" s="357">
        <f>SUMPRODUCT((事故データ!$O$4:$O$364=$C$218)*(事故データ!$AK$4:$AK$364=$I$217)*(事故データ!$AO$4:$AO$364=J$219)*(事故データ!$AQ$4:$AQ$364=$H243)*(事故データ!$V$4:$V$364=1))</f>
        <v>0</v>
      </c>
      <c r="K243" s="358">
        <f>SUMPRODUCT((事故データ!$O$4:$O$364=$C$218)*(事故データ!$AK$4:$AK$364=$I$217)*(事故データ!$AO$4:$AO$364=K$219)*(事故データ!$AQ$4:$AQ$364=$H243)*(事故データ!$V$4:$V$364=1))</f>
        <v>0</v>
      </c>
      <c r="L243" s="358">
        <f>SUMPRODUCT((事故データ!$O$4:$O$364=$C$218)*(事故データ!$AK$4:$AK$364=$I$217)*(事故データ!$AO$4:$AO$364=L$219)*(事故データ!$AQ$4:$AQ$364=$H243)*(事故データ!$V$4:$V$364=1))</f>
        <v>0</v>
      </c>
      <c r="M243" s="358">
        <f>SUMPRODUCT((事故データ!$O$4:$O$364=$C$218)*(事故データ!$AK$4:$AK$364=$I$217)*(事故データ!$AO$4:$AO$364=M$219)*(事故データ!$AQ$4:$AQ$364=$H243)*(事故データ!$V$4:$V$364=1))</f>
        <v>0</v>
      </c>
      <c r="N243" s="358">
        <f>SUMPRODUCT((事故データ!$O$4:$O$364=$C$218)*(事故データ!$AK$4:$AK$364=$I$217)*(事故データ!$AO$4:$AO$364=N$219)*(事故データ!$AQ$4:$AQ$364=$H243)*(事故データ!$V$4:$V$364=1))</f>
        <v>0</v>
      </c>
      <c r="O243" s="358">
        <f>SUMPRODUCT((事故データ!$O$4:$O$364=$C$218)*(事故データ!$AK$4:$AK$364=$I$217)*(事故データ!$AO$4:$AO$364=O$219)*(事故データ!$AQ$4:$AQ$364=$H243)*(事故データ!$V$4:$V$364=1))</f>
        <v>0</v>
      </c>
      <c r="P243" s="358">
        <f>SUMPRODUCT((事故データ!$O$4:$O$364=$C$218)*(事故データ!$AK$4:$AK$364=$I$217)*(事故データ!$AO$4:$AO$364=P$219)*(事故データ!$AQ$4:$AQ$364=$H243)*(事故データ!$V$4:$V$364=1))</f>
        <v>0</v>
      </c>
      <c r="Q243" s="358">
        <f>SUMPRODUCT((事故データ!$O$4:$O$364=$C$218)*(事故データ!$AK$4:$AK$364=$I$217)*(事故データ!$AO$4:$AO$364=Q$219)*(事故データ!$AQ$4:$AQ$364=$H243)*(事故データ!$V$4:$V$364=1))</f>
        <v>0</v>
      </c>
      <c r="R243" s="358">
        <f>SUMPRODUCT((事故データ!$O$4:$O$364=$C$218)*(事故データ!$AK$4:$AK$364=$I$217)*(事故データ!$AO$4:$AO$364=R$219)*(事故データ!$AQ$4:$AQ$364=$H243)*(事故データ!$V$4:$V$364=1))</f>
        <v>0</v>
      </c>
      <c r="S243" s="358">
        <f>SUMPRODUCT((事故データ!$O$4:$O$364=$C$218)*(事故データ!$AK$4:$AK$364=$I$217)*(事故データ!$AO$4:$AO$364=S$219)*(事故データ!$AQ$4:$AQ$364=$H243)*(事故データ!$V$4:$V$364=1))</f>
        <v>0</v>
      </c>
      <c r="T243" s="358">
        <f>SUMPRODUCT((事故データ!$O$4:$O$364=$C$218)*(事故データ!$AK$4:$AK$364=$I$217)*(事故データ!$AO$4:$AO$364=T$219)*(事故データ!$AQ$4:$AQ$364=$H243)*(事故データ!$V$4:$V$364=1))</f>
        <v>0</v>
      </c>
      <c r="U243" s="358">
        <f>SUMPRODUCT((事故データ!$O$4:$O$364=$C$218)*(事故データ!$AK$4:$AK$364=$I$217)*(事故データ!$AO$4:$AO$364=U$219)*(事故データ!$AQ$4:$AQ$364=$H243)*(事故データ!$V$4:$V$364=1))</f>
        <v>0</v>
      </c>
      <c r="V243" s="358">
        <f>SUMPRODUCT((事故データ!$O$4:$O$364=$C$218)*(事故データ!$AK$4:$AK$364=$I$217)*(事故データ!$AO$4:$AO$364=V$219)*(事故データ!$AQ$4:$AQ$364=$H243)*(事故データ!$V$4:$V$364=1))</f>
        <v>0</v>
      </c>
      <c r="W243" s="358">
        <f>SUMPRODUCT((事故データ!$O$4:$O$364=$C$218)*(事故データ!$AK$4:$AK$364=$I$217)*(事故データ!$AO$4:$AO$364=W$219)*(事故データ!$AQ$4:$AQ$364=$H243)*(事故データ!$V$4:$V$364=1))</f>
        <v>0</v>
      </c>
      <c r="X243" s="358">
        <f>SUMPRODUCT((事故データ!$O$4:$O$364=$C$218)*(事故データ!$AK$4:$AK$364=$I$217)*(事故データ!$AO$4:$AO$364=X$219)*(事故データ!$AQ$4:$AQ$364=$H243)*(事故データ!$V$4:$V$364=1))</f>
        <v>0</v>
      </c>
      <c r="Y243" s="358">
        <f>SUMPRODUCT((事故データ!$O$4:$O$364=$C$218)*(事故データ!$AK$4:$AK$364=$I$217)*(事故データ!$AO$4:$AO$364=Y$219)*(事故データ!$AQ$4:$AQ$364=$H243)*(事故データ!$V$4:$V$364=1))</f>
        <v>0</v>
      </c>
      <c r="Z243" s="358">
        <f>SUMPRODUCT((事故データ!$O$4:$O$364=$C$218)*(事故データ!$AK$4:$AK$364=$I$217)*(事故データ!$AO$4:$AO$364=Z$219)*(事故データ!$AQ$4:$AQ$364=$H243)*(事故データ!$V$4:$V$364=1))</f>
        <v>0</v>
      </c>
      <c r="AA243" s="358">
        <f>SUMPRODUCT((事故データ!$O$4:$O$364=$C$218)*(事故データ!$AK$4:$AK$364=$I$217)*(事故データ!$AO$4:$AO$364=AA$219)*(事故データ!$AQ$4:$AQ$364=$H243)*(事故データ!$V$4:$V$364=1))</f>
        <v>0</v>
      </c>
      <c r="AB243" s="358">
        <f>SUMPRODUCT((事故データ!$O$4:$O$364=$C$218)*(事故データ!$AK$4:$AK$364=$I$217)*(事故データ!$AO$4:$AO$364=AB$219)*(事故データ!$AQ$4:$AQ$364=$H243)*(事故データ!$V$4:$V$364=1))</f>
        <v>0</v>
      </c>
      <c r="AC243" s="358">
        <f>SUMPRODUCT((事故データ!$O$4:$O$364=$C$218)*(事故データ!$AK$4:$AK$364=$I$217)*(事故データ!$AO$4:$AO$364=AC$219)*(事故データ!$AQ$4:$AQ$364=$H243)*(事故データ!$V$4:$V$364=1))</f>
        <v>0</v>
      </c>
      <c r="AD243" s="358">
        <f>SUMPRODUCT((事故データ!$O$4:$O$364=$C$218)*(事故データ!$AK$4:$AK$364=$I$217)*(事故データ!$AO$4:$AO$364=AD$219)*(事故データ!$AQ$4:$AQ$364=$H243)*(事故データ!$V$4:$V$364=1))</f>
        <v>0</v>
      </c>
      <c r="AE243" s="358">
        <f>SUMPRODUCT((事故データ!$O$4:$O$364=$C$218)*(事故データ!$AK$4:$AK$364=$I$217)*(事故データ!$AO$4:$AO$364=AE$219)*(事故データ!$AQ$4:$AQ$364=$H243)*(事故データ!$V$4:$V$364=1))</f>
        <v>0</v>
      </c>
      <c r="AF243" s="358">
        <f>SUMPRODUCT((事故データ!$O$4:$O$364=$C$218)*(事故データ!$AK$4:$AK$364=$I$217)*(事故データ!$AO$4:$AO$364=AF$219)*(事故データ!$AQ$4:$AQ$364=$H243)*(事故データ!$V$4:$V$364=1))</f>
        <v>0</v>
      </c>
      <c r="AG243" s="358">
        <f>SUMPRODUCT((事故データ!$O$4:$O$364=$C$218)*(事故データ!$AK$4:$AK$364=$I$217)*(事故データ!$AO$4:$AO$364=AG$219)*(事故データ!$AQ$4:$AQ$364=$H243)*(事故データ!$V$4:$V$364=1))</f>
        <v>0</v>
      </c>
      <c r="AH243" s="442">
        <f>SUMPRODUCT((事故データ!$O$4:$O$364=$C$218)*(事故データ!$AK$4:$AK$364=$I$217)*(事故データ!$AO$4:$AO$364=AH$219)*(事故データ!$AQ$4:$AQ$364=$H243)*(事故データ!$V$4:$V$364=1))</f>
        <v>0</v>
      </c>
    </row>
    <row r="244" spans="3:34">
      <c r="C244" s="352" t="str">
        <f t="shared" si="37"/>
        <v>移動、方向変換中(右前進)</v>
      </c>
      <c r="D244" s="422">
        <f>SUMPRODUCT((事故データ!$O$4:$O$364=$C$218)*(事故データ!$AQ$4:$AQ$364=$C244))</f>
        <v>0</v>
      </c>
      <c r="E244" s="422">
        <f>SUMPRODUCT((事故データ!$O$4:$O$364=$C$218)*(事故データ!$AQ$4:$AQ$364=$C244)*(事故データ!$V$4:$V$364=1))</f>
        <v>0</v>
      </c>
      <c r="F244" s="496">
        <f>SUMPRODUCT((事故データ!$O$4:$O$364=$C$218)*(事故データ!$AQ$4:$AQ$364=$C244)*(事故データ!$V$4:$V$364=1)*(事故データ!$T$4:$T$364="人身"))</f>
        <v>0</v>
      </c>
      <c r="G244" s="306"/>
      <c r="H244" s="355" t="str">
        <f t="shared" si="36"/>
        <v>移動、方向変換中(右前進)</v>
      </c>
      <c r="I244" s="356">
        <f t="shared" si="38"/>
        <v>0</v>
      </c>
      <c r="J244" s="357">
        <f>SUMPRODUCT((事故データ!$O$4:$O$364=$C$218)*(事故データ!$AK$4:$AK$364=$I$217)*(事故データ!$AO$4:$AO$364=J$219)*(事故データ!$AQ$4:$AQ$364=$H244)*(事故データ!$V$4:$V$364=1))</f>
        <v>0</v>
      </c>
      <c r="K244" s="358">
        <f>SUMPRODUCT((事故データ!$O$4:$O$364=$C$218)*(事故データ!$AK$4:$AK$364=$I$217)*(事故データ!$AO$4:$AO$364=K$219)*(事故データ!$AQ$4:$AQ$364=$H244)*(事故データ!$V$4:$V$364=1))</f>
        <v>0</v>
      </c>
      <c r="L244" s="358">
        <f>SUMPRODUCT((事故データ!$O$4:$O$364=$C$218)*(事故データ!$AK$4:$AK$364=$I$217)*(事故データ!$AO$4:$AO$364=L$219)*(事故データ!$AQ$4:$AQ$364=$H244)*(事故データ!$V$4:$V$364=1))</f>
        <v>0</v>
      </c>
      <c r="M244" s="358">
        <f>SUMPRODUCT((事故データ!$O$4:$O$364=$C$218)*(事故データ!$AK$4:$AK$364=$I$217)*(事故データ!$AO$4:$AO$364=M$219)*(事故データ!$AQ$4:$AQ$364=$H244)*(事故データ!$V$4:$V$364=1))</f>
        <v>0</v>
      </c>
      <c r="N244" s="358">
        <f>SUMPRODUCT((事故データ!$O$4:$O$364=$C$218)*(事故データ!$AK$4:$AK$364=$I$217)*(事故データ!$AO$4:$AO$364=N$219)*(事故データ!$AQ$4:$AQ$364=$H244)*(事故データ!$V$4:$V$364=1))</f>
        <v>0</v>
      </c>
      <c r="O244" s="358">
        <f>SUMPRODUCT((事故データ!$O$4:$O$364=$C$218)*(事故データ!$AK$4:$AK$364=$I$217)*(事故データ!$AO$4:$AO$364=O$219)*(事故データ!$AQ$4:$AQ$364=$H244)*(事故データ!$V$4:$V$364=1))</f>
        <v>0</v>
      </c>
      <c r="P244" s="358">
        <f>SUMPRODUCT((事故データ!$O$4:$O$364=$C$218)*(事故データ!$AK$4:$AK$364=$I$217)*(事故データ!$AO$4:$AO$364=P$219)*(事故データ!$AQ$4:$AQ$364=$H244)*(事故データ!$V$4:$V$364=1))</f>
        <v>0</v>
      </c>
      <c r="Q244" s="358">
        <f>SUMPRODUCT((事故データ!$O$4:$O$364=$C$218)*(事故データ!$AK$4:$AK$364=$I$217)*(事故データ!$AO$4:$AO$364=Q$219)*(事故データ!$AQ$4:$AQ$364=$H244)*(事故データ!$V$4:$V$364=1))</f>
        <v>0</v>
      </c>
      <c r="R244" s="358">
        <f>SUMPRODUCT((事故データ!$O$4:$O$364=$C$218)*(事故データ!$AK$4:$AK$364=$I$217)*(事故データ!$AO$4:$AO$364=R$219)*(事故データ!$AQ$4:$AQ$364=$H244)*(事故データ!$V$4:$V$364=1))</f>
        <v>0</v>
      </c>
      <c r="S244" s="358">
        <f>SUMPRODUCT((事故データ!$O$4:$O$364=$C$218)*(事故データ!$AK$4:$AK$364=$I$217)*(事故データ!$AO$4:$AO$364=S$219)*(事故データ!$AQ$4:$AQ$364=$H244)*(事故データ!$V$4:$V$364=1))</f>
        <v>0</v>
      </c>
      <c r="T244" s="358">
        <f>SUMPRODUCT((事故データ!$O$4:$O$364=$C$218)*(事故データ!$AK$4:$AK$364=$I$217)*(事故データ!$AO$4:$AO$364=T$219)*(事故データ!$AQ$4:$AQ$364=$H244)*(事故データ!$V$4:$V$364=1))</f>
        <v>0</v>
      </c>
      <c r="U244" s="358">
        <f>SUMPRODUCT((事故データ!$O$4:$O$364=$C$218)*(事故データ!$AK$4:$AK$364=$I$217)*(事故データ!$AO$4:$AO$364=U$219)*(事故データ!$AQ$4:$AQ$364=$H244)*(事故データ!$V$4:$V$364=1))</f>
        <v>0</v>
      </c>
      <c r="V244" s="358">
        <f>SUMPRODUCT((事故データ!$O$4:$O$364=$C$218)*(事故データ!$AK$4:$AK$364=$I$217)*(事故データ!$AO$4:$AO$364=V$219)*(事故データ!$AQ$4:$AQ$364=$H244)*(事故データ!$V$4:$V$364=1))</f>
        <v>0</v>
      </c>
      <c r="W244" s="358">
        <f>SUMPRODUCT((事故データ!$O$4:$O$364=$C$218)*(事故データ!$AK$4:$AK$364=$I$217)*(事故データ!$AO$4:$AO$364=W$219)*(事故データ!$AQ$4:$AQ$364=$H244)*(事故データ!$V$4:$V$364=1))</f>
        <v>0</v>
      </c>
      <c r="X244" s="358">
        <f>SUMPRODUCT((事故データ!$O$4:$O$364=$C$218)*(事故データ!$AK$4:$AK$364=$I$217)*(事故データ!$AO$4:$AO$364=X$219)*(事故データ!$AQ$4:$AQ$364=$H244)*(事故データ!$V$4:$V$364=1))</f>
        <v>0</v>
      </c>
      <c r="Y244" s="358">
        <f>SUMPRODUCT((事故データ!$O$4:$O$364=$C$218)*(事故データ!$AK$4:$AK$364=$I$217)*(事故データ!$AO$4:$AO$364=Y$219)*(事故データ!$AQ$4:$AQ$364=$H244)*(事故データ!$V$4:$V$364=1))</f>
        <v>0</v>
      </c>
      <c r="Z244" s="358">
        <f>SUMPRODUCT((事故データ!$O$4:$O$364=$C$218)*(事故データ!$AK$4:$AK$364=$I$217)*(事故データ!$AO$4:$AO$364=Z$219)*(事故データ!$AQ$4:$AQ$364=$H244)*(事故データ!$V$4:$V$364=1))</f>
        <v>0</v>
      </c>
      <c r="AA244" s="358">
        <f>SUMPRODUCT((事故データ!$O$4:$O$364=$C$218)*(事故データ!$AK$4:$AK$364=$I$217)*(事故データ!$AO$4:$AO$364=AA$219)*(事故データ!$AQ$4:$AQ$364=$H244)*(事故データ!$V$4:$V$364=1))</f>
        <v>0</v>
      </c>
      <c r="AB244" s="358">
        <f>SUMPRODUCT((事故データ!$O$4:$O$364=$C$218)*(事故データ!$AK$4:$AK$364=$I$217)*(事故データ!$AO$4:$AO$364=AB$219)*(事故データ!$AQ$4:$AQ$364=$H244)*(事故データ!$V$4:$V$364=1))</f>
        <v>0</v>
      </c>
      <c r="AC244" s="358">
        <f>SUMPRODUCT((事故データ!$O$4:$O$364=$C$218)*(事故データ!$AK$4:$AK$364=$I$217)*(事故データ!$AO$4:$AO$364=AC$219)*(事故データ!$AQ$4:$AQ$364=$H244)*(事故データ!$V$4:$V$364=1))</f>
        <v>0</v>
      </c>
      <c r="AD244" s="358">
        <f>SUMPRODUCT((事故データ!$O$4:$O$364=$C$218)*(事故データ!$AK$4:$AK$364=$I$217)*(事故データ!$AO$4:$AO$364=AD$219)*(事故データ!$AQ$4:$AQ$364=$H244)*(事故データ!$V$4:$V$364=1))</f>
        <v>0</v>
      </c>
      <c r="AE244" s="358">
        <f>SUMPRODUCT((事故データ!$O$4:$O$364=$C$218)*(事故データ!$AK$4:$AK$364=$I$217)*(事故データ!$AO$4:$AO$364=AE$219)*(事故データ!$AQ$4:$AQ$364=$H244)*(事故データ!$V$4:$V$364=1))</f>
        <v>0</v>
      </c>
      <c r="AF244" s="358">
        <f>SUMPRODUCT((事故データ!$O$4:$O$364=$C$218)*(事故データ!$AK$4:$AK$364=$I$217)*(事故データ!$AO$4:$AO$364=AF$219)*(事故データ!$AQ$4:$AQ$364=$H244)*(事故データ!$V$4:$V$364=1))</f>
        <v>0</v>
      </c>
      <c r="AG244" s="358">
        <f>SUMPRODUCT((事故データ!$O$4:$O$364=$C$218)*(事故データ!$AK$4:$AK$364=$I$217)*(事故データ!$AO$4:$AO$364=AG$219)*(事故データ!$AQ$4:$AQ$364=$H244)*(事故データ!$V$4:$V$364=1))</f>
        <v>0</v>
      </c>
      <c r="AH244" s="442">
        <f>SUMPRODUCT((事故データ!$O$4:$O$364=$C$218)*(事故データ!$AK$4:$AK$364=$I$217)*(事故データ!$AO$4:$AO$364=AH$219)*(事故データ!$AQ$4:$AQ$364=$H244)*(事故データ!$V$4:$V$364=1))</f>
        <v>0</v>
      </c>
    </row>
    <row r="245" spans="3:34">
      <c r="C245" s="352" t="str">
        <f t="shared" si="37"/>
        <v>移動、方向変換中(左前進)</v>
      </c>
      <c r="D245" s="422">
        <f>SUMPRODUCT((事故データ!$O$4:$O$364=$C$218)*(事故データ!$AQ$4:$AQ$364=$C245))</f>
        <v>4</v>
      </c>
      <c r="E245" s="422">
        <f>SUMPRODUCT((事故データ!$O$4:$O$364=$C$218)*(事故データ!$AQ$4:$AQ$364=$C245)*(事故データ!$V$4:$V$364=1))</f>
        <v>4</v>
      </c>
      <c r="F245" s="496">
        <f>SUMPRODUCT((事故データ!$O$4:$O$364=$C$218)*(事故データ!$AQ$4:$AQ$364=$C245)*(事故データ!$V$4:$V$364=1)*(事故データ!$T$4:$T$364="人身"))</f>
        <v>0</v>
      </c>
      <c r="G245" s="306"/>
      <c r="H245" s="355" t="str">
        <f t="shared" si="36"/>
        <v>移動、方向変換中(左前進)</v>
      </c>
      <c r="I245" s="356">
        <f t="shared" si="38"/>
        <v>3</v>
      </c>
      <c r="J245" s="357">
        <f>SUMPRODUCT((事故データ!$O$4:$O$364=$C$218)*(事故データ!$AK$4:$AK$364=$I$217)*(事故データ!$AO$4:$AO$364=J$219)*(事故データ!$AQ$4:$AQ$364=$H245)*(事故データ!$V$4:$V$364=1))</f>
        <v>0</v>
      </c>
      <c r="K245" s="358">
        <f>SUMPRODUCT((事故データ!$O$4:$O$364=$C$218)*(事故データ!$AK$4:$AK$364=$I$217)*(事故データ!$AO$4:$AO$364=K$219)*(事故データ!$AQ$4:$AQ$364=$H245)*(事故データ!$V$4:$V$364=1))</f>
        <v>0</v>
      </c>
      <c r="L245" s="358">
        <f>SUMPRODUCT((事故データ!$O$4:$O$364=$C$218)*(事故データ!$AK$4:$AK$364=$I$217)*(事故データ!$AO$4:$AO$364=L$219)*(事故データ!$AQ$4:$AQ$364=$H245)*(事故データ!$V$4:$V$364=1))</f>
        <v>0</v>
      </c>
      <c r="M245" s="358">
        <f>SUMPRODUCT((事故データ!$O$4:$O$364=$C$218)*(事故データ!$AK$4:$AK$364=$I$217)*(事故データ!$AO$4:$AO$364=M$219)*(事故データ!$AQ$4:$AQ$364=$H245)*(事故データ!$V$4:$V$364=1))</f>
        <v>0</v>
      </c>
      <c r="N245" s="358">
        <f>SUMPRODUCT((事故データ!$O$4:$O$364=$C$218)*(事故データ!$AK$4:$AK$364=$I$217)*(事故データ!$AO$4:$AO$364=N$219)*(事故データ!$AQ$4:$AQ$364=$H245)*(事故データ!$V$4:$V$364=1))</f>
        <v>1</v>
      </c>
      <c r="O245" s="358">
        <f>SUMPRODUCT((事故データ!$O$4:$O$364=$C$218)*(事故データ!$AK$4:$AK$364=$I$217)*(事故データ!$AO$4:$AO$364=O$219)*(事故データ!$AQ$4:$AQ$364=$H245)*(事故データ!$V$4:$V$364=1))</f>
        <v>0</v>
      </c>
      <c r="P245" s="358">
        <f>SUMPRODUCT((事故データ!$O$4:$O$364=$C$218)*(事故データ!$AK$4:$AK$364=$I$217)*(事故データ!$AO$4:$AO$364=P$219)*(事故データ!$AQ$4:$AQ$364=$H245)*(事故データ!$V$4:$V$364=1))</f>
        <v>0</v>
      </c>
      <c r="Q245" s="358">
        <f>SUMPRODUCT((事故データ!$O$4:$O$364=$C$218)*(事故データ!$AK$4:$AK$364=$I$217)*(事故データ!$AO$4:$AO$364=Q$219)*(事故データ!$AQ$4:$AQ$364=$H245)*(事故データ!$V$4:$V$364=1))</f>
        <v>0</v>
      </c>
      <c r="R245" s="358">
        <f>SUMPRODUCT((事故データ!$O$4:$O$364=$C$218)*(事故データ!$AK$4:$AK$364=$I$217)*(事故データ!$AO$4:$AO$364=R$219)*(事故データ!$AQ$4:$AQ$364=$H245)*(事故データ!$V$4:$V$364=1))</f>
        <v>0</v>
      </c>
      <c r="S245" s="358">
        <f>SUMPRODUCT((事故データ!$O$4:$O$364=$C$218)*(事故データ!$AK$4:$AK$364=$I$217)*(事故データ!$AO$4:$AO$364=S$219)*(事故データ!$AQ$4:$AQ$364=$H245)*(事故データ!$V$4:$V$364=1))</f>
        <v>0</v>
      </c>
      <c r="T245" s="358">
        <f>SUMPRODUCT((事故データ!$O$4:$O$364=$C$218)*(事故データ!$AK$4:$AK$364=$I$217)*(事故データ!$AO$4:$AO$364=T$219)*(事故データ!$AQ$4:$AQ$364=$H245)*(事故データ!$V$4:$V$364=1))</f>
        <v>0</v>
      </c>
      <c r="U245" s="358">
        <f>SUMPRODUCT((事故データ!$O$4:$O$364=$C$218)*(事故データ!$AK$4:$AK$364=$I$217)*(事故データ!$AO$4:$AO$364=U$219)*(事故データ!$AQ$4:$AQ$364=$H245)*(事故データ!$V$4:$V$364=1))</f>
        <v>0</v>
      </c>
      <c r="V245" s="358">
        <f>SUMPRODUCT((事故データ!$O$4:$O$364=$C$218)*(事故データ!$AK$4:$AK$364=$I$217)*(事故データ!$AO$4:$AO$364=V$219)*(事故データ!$AQ$4:$AQ$364=$H245)*(事故データ!$V$4:$V$364=1))</f>
        <v>0</v>
      </c>
      <c r="W245" s="358">
        <f>SUMPRODUCT((事故データ!$O$4:$O$364=$C$218)*(事故データ!$AK$4:$AK$364=$I$217)*(事故データ!$AO$4:$AO$364=W$219)*(事故データ!$AQ$4:$AQ$364=$H245)*(事故データ!$V$4:$V$364=1))</f>
        <v>1</v>
      </c>
      <c r="X245" s="358">
        <f>SUMPRODUCT((事故データ!$O$4:$O$364=$C$218)*(事故データ!$AK$4:$AK$364=$I$217)*(事故データ!$AO$4:$AO$364=X$219)*(事故データ!$AQ$4:$AQ$364=$H245)*(事故データ!$V$4:$V$364=1))</f>
        <v>0</v>
      </c>
      <c r="Y245" s="358">
        <f>SUMPRODUCT((事故データ!$O$4:$O$364=$C$218)*(事故データ!$AK$4:$AK$364=$I$217)*(事故データ!$AO$4:$AO$364=Y$219)*(事故データ!$AQ$4:$AQ$364=$H245)*(事故データ!$V$4:$V$364=1))</f>
        <v>1</v>
      </c>
      <c r="Z245" s="358">
        <f>SUMPRODUCT((事故データ!$O$4:$O$364=$C$218)*(事故データ!$AK$4:$AK$364=$I$217)*(事故データ!$AO$4:$AO$364=Z$219)*(事故データ!$AQ$4:$AQ$364=$H245)*(事故データ!$V$4:$V$364=1))</f>
        <v>0</v>
      </c>
      <c r="AA245" s="358">
        <f>SUMPRODUCT((事故データ!$O$4:$O$364=$C$218)*(事故データ!$AK$4:$AK$364=$I$217)*(事故データ!$AO$4:$AO$364=AA$219)*(事故データ!$AQ$4:$AQ$364=$H245)*(事故データ!$V$4:$V$364=1))</f>
        <v>0</v>
      </c>
      <c r="AB245" s="358">
        <f>SUMPRODUCT((事故データ!$O$4:$O$364=$C$218)*(事故データ!$AK$4:$AK$364=$I$217)*(事故データ!$AO$4:$AO$364=AB$219)*(事故データ!$AQ$4:$AQ$364=$H245)*(事故データ!$V$4:$V$364=1))</f>
        <v>0</v>
      </c>
      <c r="AC245" s="358">
        <f>SUMPRODUCT((事故データ!$O$4:$O$364=$C$218)*(事故データ!$AK$4:$AK$364=$I$217)*(事故データ!$AO$4:$AO$364=AC$219)*(事故データ!$AQ$4:$AQ$364=$H245)*(事故データ!$V$4:$V$364=1))</f>
        <v>0</v>
      </c>
      <c r="AD245" s="358">
        <f>SUMPRODUCT((事故データ!$O$4:$O$364=$C$218)*(事故データ!$AK$4:$AK$364=$I$217)*(事故データ!$AO$4:$AO$364=AD$219)*(事故データ!$AQ$4:$AQ$364=$H245)*(事故データ!$V$4:$V$364=1))</f>
        <v>0</v>
      </c>
      <c r="AE245" s="358">
        <f>SUMPRODUCT((事故データ!$O$4:$O$364=$C$218)*(事故データ!$AK$4:$AK$364=$I$217)*(事故データ!$AO$4:$AO$364=AE$219)*(事故データ!$AQ$4:$AQ$364=$H245)*(事故データ!$V$4:$V$364=1))</f>
        <v>0</v>
      </c>
      <c r="AF245" s="358">
        <f>SUMPRODUCT((事故データ!$O$4:$O$364=$C$218)*(事故データ!$AK$4:$AK$364=$I$217)*(事故データ!$AO$4:$AO$364=AF$219)*(事故データ!$AQ$4:$AQ$364=$H245)*(事故データ!$V$4:$V$364=1))</f>
        <v>0</v>
      </c>
      <c r="AG245" s="358">
        <f>SUMPRODUCT((事故データ!$O$4:$O$364=$C$218)*(事故データ!$AK$4:$AK$364=$I$217)*(事故データ!$AO$4:$AO$364=AG$219)*(事故データ!$AQ$4:$AQ$364=$H245)*(事故データ!$V$4:$V$364=1))</f>
        <v>0</v>
      </c>
      <c r="AH245" s="442">
        <f>SUMPRODUCT((事故データ!$O$4:$O$364=$C$218)*(事故データ!$AK$4:$AK$364=$I$217)*(事故データ!$AO$4:$AO$364=AH$219)*(事故データ!$AQ$4:$AQ$364=$H245)*(事故データ!$V$4:$V$364=1))</f>
        <v>0</v>
      </c>
    </row>
    <row r="246" spans="3:34">
      <c r="C246" s="352" t="str">
        <f t="shared" si="37"/>
        <v>移動、方向変換中(後退)</v>
      </c>
      <c r="D246" s="422">
        <f>SUMPRODUCT((事故データ!$O$4:$O$364=$C$218)*(事故データ!$AQ$4:$AQ$364=$C246))</f>
        <v>3</v>
      </c>
      <c r="E246" s="422">
        <f>SUMPRODUCT((事故データ!$O$4:$O$364=$C$218)*(事故データ!$AQ$4:$AQ$364=$C246)*(事故データ!$V$4:$V$364=1))</f>
        <v>3</v>
      </c>
      <c r="F246" s="496">
        <f>SUMPRODUCT((事故データ!$O$4:$O$364=$C$218)*(事故データ!$AQ$4:$AQ$364=$C246)*(事故データ!$V$4:$V$364=1)*(事故データ!$T$4:$T$364="人身"))</f>
        <v>0</v>
      </c>
      <c r="G246" s="306"/>
      <c r="H246" s="355" t="str">
        <f t="shared" si="36"/>
        <v>移動、方向変換中(後退)</v>
      </c>
      <c r="I246" s="356">
        <f t="shared" si="38"/>
        <v>1</v>
      </c>
      <c r="J246" s="357">
        <f>SUMPRODUCT((事故データ!$O$4:$O$364=$C$218)*(事故データ!$AK$4:$AK$364=$I$217)*(事故データ!$AO$4:$AO$364=J$219)*(事故データ!$AQ$4:$AQ$364=$H246)*(事故データ!$V$4:$V$364=1))</f>
        <v>0</v>
      </c>
      <c r="K246" s="358">
        <f>SUMPRODUCT((事故データ!$O$4:$O$364=$C$218)*(事故データ!$AK$4:$AK$364=$I$217)*(事故データ!$AO$4:$AO$364=K$219)*(事故データ!$AQ$4:$AQ$364=$H246)*(事故データ!$V$4:$V$364=1))</f>
        <v>0</v>
      </c>
      <c r="L246" s="358">
        <f>SUMPRODUCT((事故データ!$O$4:$O$364=$C$218)*(事故データ!$AK$4:$AK$364=$I$217)*(事故データ!$AO$4:$AO$364=L$219)*(事故データ!$AQ$4:$AQ$364=$H246)*(事故データ!$V$4:$V$364=1))</f>
        <v>0</v>
      </c>
      <c r="M246" s="358">
        <f>SUMPRODUCT((事故データ!$O$4:$O$364=$C$218)*(事故データ!$AK$4:$AK$364=$I$217)*(事故データ!$AO$4:$AO$364=M$219)*(事故データ!$AQ$4:$AQ$364=$H246)*(事故データ!$V$4:$V$364=1))</f>
        <v>0</v>
      </c>
      <c r="N246" s="358">
        <f>SUMPRODUCT((事故データ!$O$4:$O$364=$C$218)*(事故データ!$AK$4:$AK$364=$I$217)*(事故データ!$AO$4:$AO$364=N$219)*(事故データ!$AQ$4:$AQ$364=$H246)*(事故データ!$V$4:$V$364=1))</f>
        <v>0</v>
      </c>
      <c r="O246" s="358">
        <f>SUMPRODUCT((事故データ!$O$4:$O$364=$C$218)*(事故データ!$AK$4:$AK$364=$I$217)*(事故データ!$AO$4:$AO$364=O$219)*(事故データ!$AQ$4:$AQ$364=$H246)*(事故データ!$V$4:$V$364=1))</f>
        <v>0</v>
      </c>
      <c r="P246" s="358">
        <f>SUMPRODUCT((事故データ!$O$4:$O$364=$C$218)*(事故データ!$AK$4:$AK$364=$I$217)*(事故データ!$AO$4:$AO$364=P$219)*(事故データ!$AQ$4:$AQ$364=$H246)*(事故データ!$V$4:$V$364=1))</f>
        <v>0</v>
      </c>
      <c r="Q246" s="358">
        <f>SUMPRODUCT((事故データ!$O$4:$O$364=$C$218)*(事故データ!$AK$4:$AK$364=$I$217)*(事故データ!$AO$4:$AO$364=Q$219)*(事故データ!$AQ$4:$AQ$364=$H246)*(事故データ!$V$4:$V$364=1))</f>
        <v>0</v>
      </c>
      <c r="R246" s="358">
        <f>SUMPRODUCT((事故データ!$O$4:$O$364=$C$218)*(事故データ!$AK$4:$AK$364=$I$217)*(事故データ!$AO$4:$AO$364=R$219)*(事故データ!$AQ$4:$AQ$364=$H246)*(事故データ!$V$4:$V$364=1))</f>
        <v>0</v>
      </c>
      <c r="S246" s="358">
        <f>SUMPRODUCT((事故データ!$O$4:$O$364=$C$218)*(事故データ!$AK$4:$AK$364=$I$217)*(事故データ!$AO$4:$AO$364=S$219)*(事故データ!$AQ$4:$AQ$364=$H246)*(事故データ!$V$4:$V$364=1))</f>
        <v>0</v>
      </c>
      <c r="T246" s="358">
        <f>SUMPRODUCT((事故データ!$O$4:$O$364=$C$218)*(事故データ!$AK$4:$AK$364=$I$217)*(事故データ!$AO$4:$AO$364=T$219)*(事故データ!$AQ$4:$AQ$364=$H246)*(事故データ!$V$4:$V$364=1))</f>
        <v>0</v>
      </c>
      <c r="U246" s="358">
        <f>SUMPRODUCT((事故データ!$O$4:$O$364=$C$218)*(事故データ!$AK$4:$AK$364=$I$217)*(事故データ!$AO$4:$AO$364=U$219)*(事故データ!$AQ$4:$AQ$364=$H246)*(事故データ!$V$4:$V$364=1))</f>
        <v>0</v>
      </c>
      <c r="V246" s="358">
        <f>SUMPRODUCT((事故データ!$O$4:$O$364=$C$218)*(事故データ!$AK$4:$AK$364=$I$217)*(事故データ!$AO$4:$AO$364=V$219)*(事故データ!$AQ$4:$AQ$364=$H246)*(事故データ!$V$4:$V$364=1))</f>
        <v>0</v>
      </c>
      <c r="W246" s="358">
        <f>SUMPRODUCT((事故データ!$O$4:$O$364=$C$218)*(事故データ!$AK$4:$AK$364=$I$217)*(事故データ!$AO$4:$AO$364=W$219)*(事故データ!$AQ$4:$AQ$364=$H246)*(事故データ!$V$4:$V$364=1))</f>
        <v>0</v>
      </c>
      <c r="X246" s="358">
        <f>SUMPRODUCT((事故データ!$O$4:$O$364=$C$218)*(事故データ!$AK$4:$AK$364=$I$217)*(事故データ!$AO$4:$AO$364=X$219)*(事故データ!$AQ$4:$AQ$364=$H246)*(事故データ!$V$4:$V$364=1))</f>
        <v>1</v>
      </c>
      <c r="Y246" s="358">
        <f>SUMPRODUCT((事故データ!$O$4:$O$364=$C$218)*(事故データ!$AK$4:$AK$364=$I$217)*(事故データ!$AO$4:$AO$364=Y$219)*(事故データ!$AQ$4:$AQ$364=$H246)*(事故データ!$V$4:$V$364=1))</f>
        <v>0</v>
      </c>
      <c r="Z246" s="358">
        <f>SUMPRODUCT((事故データ!$O$4:$O$364=$C$218)*(事故データ!$AK$4:$AK$364=$I$217)*(事故データ!$AO$4:$AO$364=Z$219)*(事故データ!$AQ$4:$AQ$364=$H246)*(事故データ!$V$4:$V$364=1))</f>
        <v>0</v>
      </c>
      <c r="AA246" s="358">
        <f>SUMPRODUCT((事故データ!$O$4:$O$364=$C$218)*(事故データ!$AK$4:$AK$364=$I$217)*(事故データ!$AO$4:$AO$364=AA$219)*(事故データ!$AQ$4:$AQ$364=$H246)*(事故データ!$V$4:$V$364=1))</f>
        <v>0</v>
      </c>
      <c r="AB246" s="358">
        <f>SUMPRODUCT((事故データ!$O$4:$O$364=$C$218)*(事故データ!$AK$4:$AK$364=$I$217)*(事故データ!$AO$4:$AO$364=AB$219)*(事故データ!$AQ$4:$AQ$364=$H246)*(事故データ!$V$4:$V$364=1))</f>
        <v>0</v>
      </c>
      <c r="AC246" s="358">
        <f>SUMPRODUCT((事故データ!$O$4:$O$364=$C$218)*(事故データ!$AK$4:$AK$364=$I$217)*(事故データ!$AO$4:$AO$364=AC$219)*(事故データ!$AQ$4:$AQ$364=$H246)*(事故データ!$V$4:$V$364=1))</f>
        <v>0</v>
      </c>
      <c r="AD246" s="358">
        <f>SUMPRODUCT((事故データ!$O$4:$O$364=$C$218)*(事故データ!$AK$4:$AK$364=$I$217)*(事故データ!$AO$4:$AO$364=AD$219)*(事故データ!$AQ$4:$AQ$364=$H246)*(事故データ!$V$4:$V$364=1))</f>
        <v>0</v>
      </c>
      <c r="AE246" s="358">
        <f>SUMPRODUCT((事故データ!$O$4:$O$364=$C$218)*(事故データ!$AK$4:$AK$364=$I$217)*(事故データ!$AO$4:$AO$364=AE$219)*(事故データ!$AQ$4:$AQ$364=$H246)*(事故データ!$V$4:$V$364=1))</f>
        <v>0</v>
      </c>
      <c r="AF246" s="358">
        <f>SUMPRODUCT((事故データ!$O$4:$O$364=$C$218)*(事故データ!$AK$4:$AK$364=$I$217)*(事故データ!$AO$4:$AO$364=AF$219)*(事故データ!$AQ$4:$AQ$364=$H246)*(事故データ!$V$4:$V$364=1))</f>
        <v>0</v>
      </c>
      <c r="AG246" s="358">
        <f>SUMPRODUCT((事故データ!$O$4:$O$364=$C$218)*(事故データ!$AK$4:$AK$364=$I$217)*(事故データ!$AO$4:$AO$364=AG$219)*(事故データ!$AQ$4:$AQ$364=$H246)*(事故データ!$V$4:$V$364=1))</f>
        <v>0</v>
      </c>
      <c r="AH246" s="442">
        <f>SUMPRODUCT((事故データ!$O$4:$O$364=$C$218)*(事故データ!$AK$4:$AK$364=$I$217)*(事故データ!$AO$4:$AO$364=AH$219)*(事故データ!$AQ$4:$AQ$364=$H246)*(事故データ!$V$4:$V$364=1))</f>
        <v>0</v>
      </c>
    </row>
    <row r="247" spans="3:34">
      <c r="C247" s="352" t="str">
        <f t="shared" si="37"/>
        <v>移動、方向変換中(左後退)</v>
      </c>
      <c r="D247" s="422">
        <f>SUMPRODUCT((事故データ!$O$4:$O$364=$C$218)*(事故データ!$AQ$4:$AQ$364=$C247))</f>
        <v>0</v>
      </c>
      <c r="E247" s="422">
        <f>SUMPRODUCT((事故データ!$O$4:$O$364=$C$218)*(事故データ!$AQ$4:$AQ$364=$C247)*(事故データ!$V$4:$V$364=1))</f>
        <v>0</v>
      </c>
      <c r="F247" s="496">
        <f>SUMPRODUCT((事故データ!$O$4:$O$364=$C$218)*(事故データ!$AQ$4:$AQ$364=$C247)*(事故データ!$V$4:$V$364=1)*(事故データ!$T$4:$T$364="人身"))</f>
        <v>0</v>
      </c>
      <c r="G247" s="306"/>
      <c r="H247" s="355" t="str">
        <f t="shared" si="36"/>
        <v>移動、方向変換中(左後退)</v>
      </c>
      <c r="I247" s="356">
        <f t="shared" si="38"/>
        <v>0</v>
      </c>
      <c r="J247" s="357">
        <f>SUMPRODUCT((事故データ!$O$4:$O$364=$C$218)*(事故データ!$AK$4:$AK$364=$I$217)*(事故データ!$AO$4:$AO$364=J$219)*(事故データ!$AQ$4:$AQ$364=$H247)*(事故データ!$V$4:$V$364=1))</f>
        <v>0</v>
      </c>
      <c r="K247" s="358">
        <f>SUMPRODUCT((事故データ!$O$4:$O$364=$C$218)*(事故データ!$AK$4:$AK$364=$I$217)*(事故データ!$AO$4:$AO$364=K$219)*(事故データ!$AQ$4:$AQ$364=$H247)*(事故データ!$V$4:$V$364=1))</f>
        <v>0</v>
      </c>
      <c r="L247" s="358">
        <f>SUMPRODUCT((事故データ!$O$4:$O$364=$C$218)*(事故データ!$AK$4:$AK$364=$I$217)*(事故データ!$AO$4:$AO$364=L$219)*(事故データ!$AQ$4:$AQ$364=$H247)*(事故データ!$V$4:$V$364=1))</f>
        <v>0</v>
      </c>
      <c r="M247" s="358">
        <f>SUMPRODUCT((事故データ!$O$4:$O$364=$C$218)*(事故データ!$AK$4:$AK$364=$I$217)*(事故データ!$AO$4:$AO$364=M$219)*(事故データ!$AQ$4:$AQ$364=$H247)*(事故データ!$V$4:$V$364=1))</f>
        <v>0</v>
      </c>
      <c r="N247" s="358">
        <f>SUMPRODUCT((事故データ!$O$4:$O$364=$C$218)*(事故データ!$AK$4:$AK$364=$I$217)*(事故データ!$AO$4:$AO$364=N$219)*(事故データ!$AQ$4:$AQ$364=$H247)*(事故データ!$V$4:$V$364=1))</f>
        <v>0</v>
      </c>
      <c r="O247" s="358">
        <f>SUMPRODUCT((事故データ!$O$4:$O$364=$C$218)*(事故データ!$AK$4:$AK$364=$I$217)*(事故データ!$AO$4:$AO$364=O$219)*(事故データ!$AQ$4:$AQ$364=$H247)*(事故データ!$V$4:$V$364=1))</f>
        <v>0</v>
      </c>
      <c r="P247" s="358">
        <f>SUMPRODUCT((事故データ!$O$4:$O$364=$C$218)*(事故データ!$AK$4:$AK$364=$I$217)*(事故データ!$AO$4:$AO$364=P$219)*(事故データ!$AQ$4:$AQ$364=$H247)*(事故データ!$V$4:$V$364=1))</f>
        <v>0</v>
      </c>
      <c r="Q247" s="358">
        <f>SUMPRODUCT((事故データ!$O$4:$O$364=$C$218)*(事故データ!$AK$4:$AK$364=$I$217)*(事故データ!$AO$4:$AO$364=Q$219)*(事故データ!$AQ$4:$AQ$364=$H247)*(事故データ!$V$4:$V$364=1))</f>
        <v>0</v>
      </c>
      <c r="R247" s="358">
        <f>SUMPRODUCT((事故データ!$O$4:$O$364=$C$218)*(事故データ!$AK$4:$AK$364=$I$217)*(事故データ!$AO$4:$AO$364=R$219)*(事故データ!$AQ$4:$AQ$364=$H247)*(事故データ!$V$4:$V$364=1))</f>
        <v>0</v>
      </c>
      <c r="S247" s="358">
        <f>SUMPRODUCT((事故データ!$O$4:$O$364=$C$218)*(事故データ!$AK$4:$AK$364=$I$217)*(事故データ!$AO$4:$AO$364=S$219)*(事故データ!$AQ$4:$AQ$364=$H247)*(事故データ!$V$4:$V$364=1))</f>
        <v>0</v>
      </c>
      <c r="T247" s="358">
        <f>SUMPRODUCT((事故データ!$O$4:$O$364=$C$218)*(事故データ!$AK$4:$AK$364=$I$217)*(事故データ!$AO$4:$AO$364=T$219)*(事故データ!$AQ$4:$AQ$364=$H247)*(事故データ!$V$4:$V$364=1))</f>
        <v>0</v>
      </c>
      <c r="U247" s="358">
        <f>SUMPRODUCT((事故データ!$O$4:$O$364=$C$218)*(事故データ!$AK$4:$AK$364=$I$217)*(事故データ!$AO$4:$AO$364=U$219)*(事故データ!$AQ$4:$AQ$364=$H247)*(事故データ!$V$4:$V$364=1))</f>
        <v>0</v>
      </c>
      <c r="V247" s="358">
        <f>SUMPRODUCT((事故データ!$O$4:$O$364=$C$218)*(事故データ!$AK$4:$AK$364=$I$217)*(事故データ!$AO$4:$AO$364=V$219)*(事故データ!$AQ$4:$AQ$364=$H247)*(事故データ!$V$4:$V$364=1))</f>
        <v>0</v>
      </c>
      <c r="W247" s="358">
        <f>SUMPRODUCT((事故データ!$O$4:$O$364=$C$218)*(事故データ!$AK$4:$AK$364=$I$217)*(事故データ!$AO$4:$AO$364=W$219)*(事故データ!$AQ$4:$AQ$364=$H247)*(事故データ!$V$4:$V$364=1))</f>
        <v>0</v>
      </c>
      <c r="X247" s="358">
        <f>SUMPRODUCT((事故データ!$O$4:$O$364=$C$218)*(事故データ!$AK$4:$AK$364=$I$217)*(事故データ!$AO$4:$AO$364=X$219)*(事故データ!$AQ$4:$AQ$364=$H247)*(事故データ!$V$4:$V$364=1))</f>
        <v>0</v>
      </c>
      <c r="Y247" s="358">
        <f>SUMPRODUCT((事故データ!$O$4:$O$364=$C$218)*(事故データ!$AK$4:$AK$364=$I$217)*(事故データ!$AO$4:$AO$364=Y$219)*(事故データ!$AQ$4:$AQ$364=$H247)*(事故データ!$V$4:$V$364=1))</f>
        <v>0</v>
      </c>
      <c r="Z247" s="358">
        <f>SUMPRODUCT((事故データ!$O$4:$O$364=$C$218)*(事故データ!$AK$4:$AK$364=$I$217)*(事故データ!$AO$4:$AO$364=Z$219)*(事故データ!$AQ$4:$AQ$364=$H247)*(事故データ!$V$4:$V$364=1))</f>
        <v>0</v>
      </c>
      <c r="AA247" s="358">
        <f>SUMPRODUCT((事故データ!$O$4:$O$364=$C$218)*(事故データ!$AK$4:$AK$364=$I$217)*(事故データ!$AO$4:$AO$364=AA$219)*(事故データ!$AQ$4:$AQ$364=$H247)*(事故データ!$V$4:$V$364=1))</f>
        <v>0</v>
      </c>
      <c r="AB247" s="358">
        <f>SUMPRODUCT((事故データ!$O$4:$O$364=$C$218)*(事故データ!$AK$4:$AK$364=$I$217)*(事故データ!$AO$4:$AO$364=AB$219)*(事故データ!$AQ$4:$AQ$364=$H247)*(事故データ!$V$4:$V$364=1))</f>
        <v>0</v>
      </c>
      <c r="AC247" s="358">
        <f>SUMPRODUCT((事故データ!$O$4:$O$364=$C$218)*(事故データ!$AK$4:$AK$364=$I$217)*(事故データ!$AO$4:$AO$364=AC$219)*(事故データ!$AQ$4:$AQ$364=$H247)*(事故データ!$V$4:$V$364=1))</f>
        <v>0</v>
      </c>
      <c r="AD247" s="358">
        <f>SUMPRODUCT((事故データ!$O$4:$O$364=$C$218)*(事故データ!$AK$4:$AK$364=$I$217)*(事故データ!$AO$4:$AO$364=AD$219)*(事故データ!$AQ$4:$AQ$364=$H247)*(事故データ!$V$4:$V$364=1))</f>
        <v>0</v>
      </c>
      <c r="AE247" s="358">
        <f>SUMPRODUCT((事故データ!$O$4:$O$364=$C$218)*(事故データ!$AK$4:$AK$364=$I$217)*(事故データ!$AO$4:$AO$364=AE$219)*(事故データ!$AQ$4:$AQ$364=$H247)*(事故データ!$V$4:$V$364=1))</f>
        <v>0</v>
      </c>
      <c r="AF247" s="358">
        <f>SUMPRODUCT((事故データ!$O$4:$O$364=$C$218)*(事故データ!$AK$4:$AK$364=$I$217)*(事故データ!$AO$4:$AO$364=AF$219)*(事故データ!$AQ$4:$AQ$364=$H247)*(事故データ!$V$4:$V$364=1))</f>
        <v>0</v>
      </c>
      <c r="AG247" s="358">
        <f>SUMPRODUCT((事故データ!$O$4:$O$364=$C$218)*(事故データ!$AK$4:$AK$364=$I$217)*(事故データ!$AO$4:$AO$364=AG$219)*(事故データ!$AQ$4:$AQ$364=$H247)*(事故データ!$V$4:$V$364=1))</f>
        <v>0</v>
      </c>
      <c r="AH247" s="442">
        <f>SUMPRODUCT((事故データ!$O$4:$O$364=$C$218)*(事故データ!$AK$4:$AK$364=$I$217)*(事故データ!$AO$4:$AO$364=AH$219)*(事故データ!$AQ$4:$AQ$364=$H247)*(事故データ!$V$4:$V$364=1))</f>
        <v>0</v>
      </c>
    </row>
    <row r="248" spans="3:34">
      <c r="C248" s="352" t="str">
        <f t="shared" si="37"/>
        <v>移動、方向変換中(右後退)</v>
      </c>
      <c r="D248" s="422">
        <f>SUMPRODUCT((事故データ!$O$4:$O$364=$C$218)*(事故データ!$AQ$4:$AQ$364=$C248))</f>
        <v>0</v>
      </c>
      <c r="E248" s="422">
        <f>SUMPRODUCT((事故データ!$O$4:$O$364=$C$218)*(事故データ!$AQ$4:$AQ$364=$C248)*(事故データ!$V$4:$V$364=1))</f>
        <v>0</v>
      </c>
      <c r="F248" s="496">
        <f>SUMPRODUCT((事故データ!$O$4:$O$364=$C$218)*(事故データ!$AQ$4:$AQ$364=$C248)*(事故データ!$V$4:$V$364=1)*(事故データ!$T$4:$T$364="人身"))</f>
        <v>0</v>
      </c>
      <c r="G248" s="306"/>
      <c r="H248" s="355" t="str">
        <f t="shared" si="36"/>
        <v>移動、方向変換中(右後退)</v>
      </c>
      <c r="I248" s="356">
        <f t="shared" si="38"/>
        <v>0</v>
      </c>
      <c r="J248" s="357">
        <f>SUMPRODUCT((事故データ!$O$4:$O$364=$C$218)*(事故データ!$AK$4:$AK$364=$I$217)*(事故データ!$AO$4:$AO$364=J$219)*(事故データ!$AQ$4:$AQ$364=$H248)*(事故データ!$V$4:$V$364=1))</f>
        <v>0</v>
      </c>
      <c r="K248" s="358">
        <f>SUMPRODUCT((事故データ!$O$4:$O$364=$C$218)*(事故データ!$AK$4:$AK$364=$I$217)*(事故データ!$AO$4:$AO$364=K$219)*(事故データ!$AQ$4:$AQ$364=$H248)*(事故データ!$V$4:$V$364=1))</f>
        <v>0</v>
      </c>
      <c r="L248" s="358">
        <f>SUMPRODUCT((事故データ!$O$4:$O$364=$C$218)*(事故データ!$AK$4:$AK$364=$I$217)*(事故データ!$AO$4:$AO$364=L$219)*(事故データ!$AQ$4:$AQ$364=$H248)*(事故データ!$V$4:$V$364=1))</f>
        <v>0</v>
      </c>
      <c r="M248" s="358">
        <f>SUMPRODUCT((事故データ!$O$4:$O$364=$C$218)*(事故データ!$AK$4:$AK$364=$I$217)*(事故データ!$AO$4:$AO$364=M$219)*(事故データ!$AQ$4:$AQ$364=$H248)*(事故データ!$V$4:$V$364=1))</f>
        <v>0</v>
      </c>
      <c r="N248" s="358">
        <f>SUMPRODUCT((事故データ!$O$4:$O$364=$C$218)*(事故データ!$AK$4:$AK$364=$I$217)*(事故データ!$AO$4:$AO$364=N$219)*(事故データ!$AQ$4:$AQ$364=$H248)*(事故データ!$V$4:$V$364=1))</f>
        <v>0</v>
      </c>
      <c r="O248" s="358">
        <f>SUMPRODUCT((事故データ!$O$4:$O$364=$C$218)*(事故データ!$AK$4:$AK$364=$I$217)*(事故データ!$AO$4:$AO$364=O$219)*(事故データ!$AQ$4:$AQ$364=$H248)*(事故データ!$V$4:$V$364=1))</f>
        <v>0</v>
      </c>
      <c r="P248" s="358">
        <f>SUMPRODUCT((事故データ!$O$4:$O$364=$C$218)*(事故データ!$AK$4:$AK$364=$I$217)*(事故データ!$AO$4:$AO$364=P$219)*(事故データ!$AQ$4:$AQ$364=$H248)*(事故データ!$V$4:$V$364=1))</f>
        <v>0</v>
      </c>
      <c r="Q248" s="358">
        <f>SUMPRODUCT((事故データ!$O$4:$O$364=$C$218)*(事故データ!$AK$4:$AK$364=$I$217)*(事故データ!$AO$4:$AO$364=Q$219)*(事故データ!$AQ$4:$AQ$364=$H248)*(事故データ!$V$4:$V$364=1))</f>
        <v>0</v>
      </c>
      <c r="R248" s="358">
        <f>SUMPRODUCT((事故データ!$O$4:$O$364=$C$218)*(事故データ!$AK$4:$AK$364=$I$217)*(事故データ!$AO$4:$AO$364=R$219)*(事故データ!$AQ$4:$AQ$364=$H248)*(事故データ!$V$4:$V$364=1))</f>
        <v>0</v>
      </c>
      <c r="S248" s="358">
        <f>SUMPRODUCT((事故データ!$O$4:$O$364=$C$218)*(事故データ!$AK$4:$AK$364=$I$217)*(事故データ!$AO$4:$AO$364=S$219)*(事故データ!$AQ$4:$AQ$364=$H248)*(事故データ!$V$4:$V$364=1))</f>
        <v>0</v>
      </c>
      <c r="T248" s="358">
        <f>SUMPRODUCT((事故データ!$O$4:$O$364=$C$218)*(事故データ!$AK$4:$AK$364=$I$217)*(事故データ!$AO$4:$AO$364=T$219)*(事故データ!$AQ$4:$AQ$364=$H248)*(事故データ!$V$4:$V$364=1))</f>
        <v>0</v>
      </c>
      <c r="U248" s="358">
        <f>SUMPRODUCT((事故データ!$O$4:$O$364=$C$218)*(事故データ!$AK$4:$AK$364=$I$217)*(事故データ!$AO$4:$AO$364=U$219)*(事故データ!$AQ$4:$AQ$364=$H248)*(事故データ!$V$4:$V$364=1))</f>
        <v>0</v>
      </c>
      <c r="V248" s="358">
        <f>SUMPRODUCT((事故データ!$O$4:$O$364=$C$218)*(事故データ!$AK$4:$AK$364=$I$217)*(事故データ!$AO$4:$AO$364=V$219)*(事故データ!$AQ$4:$AQ$364=$H248)*(事故データ!$V$4:$V$364=1))</f>
        <v>0</v>
      </c>
      <c r="W248" s="358">
        <f>SUMPRODUCT((事故データ!$O$4:$O$364=$C$218)*(事故データ!$AK$4:$AK$364=$I$217)*(事故データ!$AO$4:$AO$364=W$219)*(事故データ!$AQ$4:$AQ$364=$H248)*(事故データ!$V$4:$V$364=1))</f>
        <v>0</v>
      </c>
      <c r="X248" s="358">
        <f>SUMPRODUCT((事故データ!$O$4:$O$364=$C$218)*(事故データ!$AK$4:$AK$364=$I$217)*(事故データ!$AO$4:$AO$364=X$219)*(事故データ!$AQ$4:$AQ$364=$H248)*(事故データ!$V$4:$V$364=1))</f>
        <v>0</v>
      </c>
      <c r="Y248" s="358">
        <f>SUMPRODUCT((事故データ!$O$4:$O$364=$C$218)*(事故データ!$AK$4:$AK$364=$I$217)*(事故データ!$AO$4:$AO$364=Y$219)*(事故データ!$AQ$4:$AQ$364=$H248)*(事故データ!$V$4:$V$364=1))</f>
        <v>0</v>
      </c>
      <c r="Z248" s="358">
        <f>SUMPRODUCT((事故データ!$O$4:$O$364=$C$218)*(事故データ!$AK$4:$AK$364=$I$217)*(事故データ!$AO$4:$AO$364=Z$219)*(事故データ!$AQ$4:$AQ$364=$H248)*(事故データ!$V$4:$V$364=1))</f>
        <v>0</v>
      </c>
      <c r="AA248" s="358">
        <f>SUMPRODUCT((事故データ!$O$4:$O$364=$C$218)*(事故データ!$AK$4:$AK$364=$I$217)*(事故データ!$AO$4:$AO$364=AA$219)*(事故データ!$AQ$4:$AQ$364=$H248)*(事故データ!$V$4:$V$364=1))</f>
        <v>0</v>
      </c>
      <c r="AB248" s="358">
        <f>SUMPRODUCT((事故データ!$O$4:$O$364=$C$218)*(事故データ!$AK$4:$AK$364=$I$217)*(事故データ!$AO$4:$AO$364=AB$219)*(事故データ!$AQ$4:$AQ$364=$H248)*(事故データ!$V$4:$V$364=1))</f>
        <v>0</v>
      </c>
      <c r="AC248" s="358">
        <f>SUMPRODUCT((事故データ!$O$4:$O$364=$C$218)*(事故データ!$AK$4:$AK$364=$I$217)*(事故データ!$AO$4:$AO$364=AC$219)*(事故データ!$AQ$4:$AQ$364=$H248)*(事故データ!$V$4:$V$364=1))</f>
        <v>0</v>
      </c>
      <c r="AD248" s="358">
        <f>SUMPRODUCT((事故データ!$O$4:$O$364=$C$218)*(事故データ!$AK$4:$AK$364=$I$217)*(事故データ!$AO$4:$AO$364=AD$219)*(事故データ!$AQ$4:$AQ$364=$H248)*(事故データ!$V$4:$V$364=1))</f>
        <v>0</v>
      </c>
      <c r="AE248" s="358">
        <f>SUMPRODUCT((事故データ!$O$4:$O$364=$C$218)*(事故データ!$AK$4:$AK$364=$I$217)*(事故データ!$AO$4:$AO$364=AE$219)*(事故データ!$AQ$4:$AQ$364=$H248)*(事故データ!$V$4:$V$364=1))</f>
        <v>0</v>
      </c>
      <c r="AF248" s="358">
        <f>SUMPRODUCT((事故データ!$O$4:$O$364=$C$218)*(事故データ!$AK$4:$AK$364=$I$217)*(事故データ!$AO$4:$AO$364=AF$219)*(事故データ!$AQ$4:$AQ$364=$H248)*(事故データ!$V$4:$V$364=1))</f>
        <v>0</v>
      </c>
      <c r="AG248" s="358">
        <f>SUMPRODUCT((事故データ!$O$4:$O$364=$C$218)*(事故データ!$AK$4:$AK$364=$I$217)*(事故データ!$AO$4:$AO$364=AG$219)*(事故データ!$AQ$4:$AQ$364=$H248)*(事故データ!$V$4:$V$364=1))</f>
        <v>0</v>
      </c>
      <c r="AH248" s="442">
        <f>SUMPRODUCT((事故データ!$O$4:$O$364=$C$218)*(事故データ!$AK$4:$AK$364=$I$217)*(事故データ!$AO$4:$AO$364=AH$219)*(事故データ!$AQ$4:$AQ$364=$H248)*(事故データ!$V$4:$V$364=1))</f>
        <v>0</v>
      </c>
    </row>
    <row r="249" spans="3:34">
      <c r="C249" s="352" t="str">
        <f t="shared" si="37"/>
        <v>切り返し(バック)</v>
      </c>
      <c r="D249" s="422">
        <f>SUMPRODUCT((事故データ!$O$4:$O$364=$C$218)*(事故データ!$AQ$4:$AQ$364=$C249))</f>
        <v>2</v>
      </c>
      <c r="E249" s="422">
        <f>SUMPRODUCT((事故データ!$O$4:$O$364=$C$218)*(事故データ!$AQ$4:$AQ$364=$C249)*(事故データ!$V$4:$V$364=1))</f>
        <v>2</v>
      </c>
      <c r="F249" s="496">
        <f>SUMPRODUCT((事故データ!$O$4:$O$364=$C$218)*(事故データ!$AQ$4:$AQ$364=$C249)*(事故データ!$V$4:$V$364=1)*(事故データ!$T$4:$T$364="人身"))</f>
        <v>1</v>
      </c>
      <c r="G249" s="306"/>
      <c r="H249" s="355" t="str">
        <f t="shared" si="36"/>
        <v>切り返し(バック)</v>
      </c>
      <c r="I249" s="356">
        <f t="shared" si="38"/>
        <v>1</v>
      </c>
      <c r="J249" s="357">
        <f>SUMPRODUCT((事故データ!$O$4:$O$364=$C$218)*(事故データ!$AK$4:$AK$364=$I$217)*(事故データ!$AO$4:$AO$364=J$219)*(事故データ!$AQ$4:$AQ$364=$H249)*(事故データ!$V$4:$V$364=1))</f>
        <v>0</v>
      </c>
      <c r="K249" s="358">
        <f>SUMPRODUCT((事故データ!$O$4:$O$364=$C$218)*(事故データ!$AK$4:$AK$364=$I$217)*(事故データ!$AO$4:$AO$364=K$219)*(事故データ!$AQ$4:$AQ$364=$H249)*(事故データ!$V$4:$V$364=1))</f>
        <v>0</v>
      </c>
      <c r="L249" s="358">
        <f>SUMPRODUCT((事故データ!$O$4:$O$364=$C$218)*(事故データ!$AK$4:$AK$364=$I$217)*(事故データ!$AO$4:$AO$364=L$219)*(事故データ!$AQ$4:$AQ$364=$H249)*(事故データ!$V$4:$V$364=1))</f>
        <v>0</v>
      </c>
      <c r="M249" s="358">
        <f>SUMPRODUCT((事故データ!$O$4:$O$364=$C$218)*(事故データ!$AK$4:$AK$364=$I$217)*(事故データ!$AO$4:$AO$364=M$219)*(事故データ!$AQ$4:$AQ$364=$H249)*(事故データ!$V$4:$V$364=1))</f>
        <v>0</v>
      </c>
      <c r="N249" s="358">
        <f>SUMPRODUCT((事故データ!$O$4:$O$364=$C$218)*(事故データ!$AK$4:$AK$364=$I$217)*(事故データ!$AO$4:$AO$364=N$219)*(事故データ!$AQ$4:$AQ$364=$H249)*(事故データ!$V$4:$V$364=1))</f>
        <v>0</v>
      </c>
      <c r="O249" s="358">
        <f>SUMPRODUCT((事故データ!$O$4:$O$364=$C$218)*(事故データ!$AK$4:$AK$364=$I$217)*(事故データ!$AO$4:$AO$364=O$219)*(事故データ!$AQ$4:$AQ$364=$H249)*(事故データ!$V$4:$V$364=1))</f>
        <v>0</v>
      </c>
      <c r="P249" s="358">
        <f>SUMPRODUCT((事故データ!$O$4:$O$364=$C$218)*(事故データ!$AK$4:$AK$364=$I$217)*(事故データ!$AO$4:$AO$364=P$219)*(事故データ!$AQ$4:$AQ$364=$H249)*(事故データ!$V$4:$V$364=1))</f>
        <v>0</v>
      </c>
      <c r="Q249" s="358">
        <f>SUMPRODUCT((事故データ!$O$4:$O$364=$C$218)*(事故データ!$AK$4:$AK$364=$I$217)*(事故データ!$AO$4:$AO$364=Q$219)*(事故データ!$AQ$4:$AQ$364=$H249)*(事故データ!$V$4:$V$364=1))</f>
        <v>0</v>
      </c>
      <c r="R249" s="358">
        <f>SUMPRODUCT((事故データ!$O$4:$O$364=$C$218)*(事故データ!$AK$4:$AK$364=$I$217)*(事故データ!$AO$4:$AO$364=R$219)*(事故データ!$AQ$4:$AQ$364=$H249)*(事故データ!$V$4:$V$364=1))</f>
        <v>0</v>
      </c>
      <c r="S249" s="358">
        <f>SUMPRODUCT((事故データ!$O$4:$O$364=$C$218)*(事故データ!$AK$4:$AK$364=$I$217)*(事故データ!$AO$4:$AO$364=S$219)*(事故データ!$AQ$4:$AQ$364=$H249)*(事故データ!$V$4:$V$364=1))</f>
        <v>0</v>
      </c>
      <c r="T249" s="358">
        <f>SUMPRODUCT((事故データ!$O$4:$O$364=$C$218)*(事故データ!$AK$4:$AK$364=$I$217)*(事故データ!$AO$4:$AO$364=T$219)*(事故データ!$AQ$4:$AQ$364=$H249)*(事故データ!$V$4:$V$364=1))</f>
        <v>0</v>
      </c>
      <c r="U249" s="358">
        <f>SUMPRODUCT((事故データ!$O$4:$O$364=$C$218)*(事故データ!$AK$4:$AK$364=$I$217)*(事故データ!$AO$4:$AO$364=U$219)*(事故データ!$AQ$4:$AQ$364=$H249)*(事故データ!$V$4:$V$364=1))</f>
        <v>0</v>
      </c>
      <c r="V249" s="358">
        <f>SUMPRODUCT((事故データ!$O$4:$O$364=$C$218)*(事故データ!$AK$4:$AK$364=$I$217)*(事故データ!$AO$4:$AO$364=V$219)*(事故データ!$AQ$4:$AQ$364=$H249)*(事故データ!$V$4:$V$364=1))</f>
        <v>0</v>
      </c>
      <c r="W249" s="358">
        <f>SUMPRODUCT((事故データ!$O$4:$O$364=$C$218)*(事故データ!$AK$4:$AK$364=$I$217)*(事故データ!$AO$4:$AO$364=W$219)*(事故データ!$AQ$4:$AQ$364=$H249)*(事故データ!$V$4:$V$364=1))</f>
        <v>0</v>
      </c>
      <c r="X249" s="358">
        <f>SUMPRODUCT((事故データ!$O$4:$O$364=$C$218)*(事故データ!$AK$4:$AK$364=$I$217)*(事故データ!$AO$4:$AO$364=X$219)*(事故データ!$AQ$4:$AQ$364=$H249)*(事故データ!$V$4:$V$364=1))</f>
        <v>1</v>
      </c>
      <c r="Y249" s="358">
        <f>SUMPRODUCT((事故データ!$O$4:$O$364=$C$218)*(事故データ!$AK$4:$AK$364=$I$217)*(事故データ!$AO$4:$AO$364=Y$219)*(事故データ!$AQ$4:$AQ$364=$H249)*(事故データ!$V$4:$V$364=1))</f>
        <v>0</v>
      </c>
      <c r="Z249" s="358">
        <f>SUMPRODUCT((事故データ!$O$4:$O$364=$C$218)*(事故データ!$AK$4:$AK$364=$I$217)*(事故データ!$AO$4:$AO$364=Z$219)*(事故データ!$AQ$4:$AQ$364=$H249)*(事故データ!$V$4:$V$364=1))</f>
        <v>0</v>
      </c>
      <c r="AA249" s="358">
        <f>SUMPRODUCT((事故データ!$O$4:$O$364=$C$218)*(事故データ!$AK$4:$AK$364=$I$217)*(事故データ!$AO$4:$AO$364=AA$219)*(事故データ!$AQ$4:$AQ$364=$H249)*(事故データ!$V$4:$V$364=1))</f>
        <v>0</v>
      </c>
      <c r="AB249" s="358">
        <f>SUMPRODUCT((事故データ!$O$4:$O$364=$C$218)*(事故データ!$AK$4:$AK$364=$I$217)*(事故データ!$AO$4:$AO$364=AB$219)*(事故データ!$AQ$4:$AQ$364=$H249)*(事故データ!$V$4:$V$364=1))</f>
        <v>0</v>
      </c>
      <c r="AC249" s="358">
        <f>SUMPRODUCT((事故データ!$O$4:$O$364=$C$218)*(事故データ!$AK$4:$AK$364=$I$217)*(事故データ!$AO$4:$AO$364=AC$219)*(事故データ!$AQ$4:$AQ$364=$H249)*(事故データ!$V$4:$V$364=1))</f>
        <v>0</v>
      </c>
      <c r="AD249" s="358">
        <f>SUMPRODUCT((事故データ!$O$4:$O$364=$C$218)*(事故データ!$AK$4:$AK$364=$I$217)*(事故データ!$AO$4:$AO$364=AD$219)*(事故データ!$AQ$4:$AQ$364=$H249)*(事故データ!$V$4:$V$364=1))</f>
        <v>0</v>
      </c>
      <c r="AE249" s="358">
        <f>SUMPRODUCT((事故データ!$O$4:$O$364=$C$218)*(事故データ!$AK$4:$AK$364=$I$217)*(事故データ!$AO$4:$AO$364=AE$219)*(事故データ!$AQ$4:$AQ$364=$H249)*(事故データ!$V$4:$V$364=1))</f>
        <v>0</v>
      </c>
      <c r="AF249" s="358">
        <f>SUMPRODUCT((事故データ!$O$4:$O$364=$C$218)*(事故データ!$AK$4:$AK$364=$I$217)*(事故データ!$AO$4:$AO$364=AF$219)*(事故データ!$AQ$4:$AQ$364=$H249)*(事故データ!$V$4:$V$364=1))</f>
        <v>0</v>
      </c>
      <c r="AG249" s="358">
        <f>SUMPRODUCT((事故データ!$O$4:$O$364=$C$218)*(事故データ!$AK$4:$AK$364=$I$217)*(事故データ!$AO$4:$AO$364=AG$219)*(事故データ!$AQ$4:$AQ$364=$H249)*(事故データ!$V$4:$V$364=1))</f>
        <v>0</v>
      </c>
      <c r="AH249" s="442">
        <f>SUMPRODUCT((事故データ!$O$4:$O$364=$C$218)*(事故データ!$AK$4:$AK$364=$I$217)*(事故データ!$AO$4:$AO$364=AH$219)*(事故データ!$AQ$4:$AQ$364=$H249)*(事故データ!$V$4:$V$364=1))</f>
        <v>0</v>
      </c>
    </row>
    <row r="250" spans="3:34">
      <c r="C250" s="352" t="str">
        <f t="shared" si="37"/>
        <v>切り返し(前進)</v>
      </c>
      <c r="D250" s="422">
        <f>SUMPRODUCT((事故データ!$O$4:$O$364=$C$218)*(事故データ!$AQ$4:$AQ$364=$C250))</f>
        <v>1</v>
      </c>
      <c r="E250" s="422">
        <f>SUMPRODUCT((事故データ!$O$4:$O$364=$C$218)*(事故データ!$AQ$4:$AQ$364=$C250)*(事故データ!$V$4:$V$364=1))</f>
        <v>1</v>
      </c>
      <c r="F250" s="496">
        <f>SUMPRODUCT((事故データ!$O$4:$O$364=$C$218)*(事故データ!$AQ$4:$AQ$364=$C250)*(事故データ!$V$4:$V$364=1)*(事故データ!$T$4:$T$364="人身"))</f>
        <v>0</v>
      </c>
      <c r="G250" s="306"/>
      <c r="H250" s="355" t="str">
        <f t="shared" si="36"/>
        <v>切り返し(前進)</v>
      </c>
      <c r="I250" s="356">
        <f t="shared" si="38"/>
        <v>0</v>
      </c>
      <c r="J250" s="357">
        <f>SUMPRODUCT((事故データ!$O$4:$O$364=$C$218)*(事故データ!$AK$4:$AK$364=$I$217)*(事故データ!$AO$4:$AO$364=J$219)*(事故データ!$AQ$4:$AQ$364=$H250)*(事故データ!$V$4:$V$364=1))</f>
        <v>0</v>
      </c>
      <c r="K250" s="358">
        <f>SUMPRODUCT((事故データ!$O$4:$O$364=$C$218)*(事故データ!$AK$4:$AK$364=$I$217)*(事故データ!$AO$4:$AO$364=K$219)*(事故データ!$AQ$4:$AQ$364=$H250)*(事故データ!$V$4:$V$364=1))</f>
        <v>0</v>
      </c>
      <c r="L250" s="358">
        <f>SUMPRODUCT((事故データ!$O$4:$O$364=$C$218)*(事故データ!$AK$4:$AK$364=$I$217)*(事故データ!$AO$4:$AO$364=L$219)*(事故データ!$AQ$4:$AQ$364=$H250)*(事故データ!$V$4:$V$364=1))</f>
        <v>0</v>
      </c>
      <c r="M250" s="358">
        <f>SUMPRODUCT((事故データ!$O$4:$O$364=$C$218)*(事故データ!$AK$4:$AK$364=$I$217)*(事故データ!$AO$4:$AO$364=M$219)*(事故データ!$AQ$4:$AQ$364=$H250)*(事故データ!$V$4:$V$364=1))</f>
        <v>0</v>
      </c>
      <c r="N250" s="358">
        <f>SUMPRODUCT((事故データ!$O$4:$O$364=$C$218)*(事故データ!$AK$4:$AK$364=$I$217)*(事故データ!$AO$4:$AO$364=N$219)*(事故データ!$AQ$4:$AQ$364=$H250)*(事故データ!$V$4:$V$364=1))</f>
        <v>0</v>
      </c>
      <c r="O250" s="358">
        <f>SUMPRODUCT((事故データ!$O$4:$O$364=$C$218)*(事故データ!$AK$4:$AK$364=$I$217)*(事故データ!$AO$4:$AO$364=O$219)*(事故データ!$AQ$4:$AQ$364=$H250)*(事故データ!$V$4:$V$364=1))</f>
        <v>0</v>
      </c>
      <c r="P250" s="358">
        <f>SUMPRODUCT((事故データ!$O$4:$O$364=$C$218)*(事故データ!$AK$4:$AK$364=$I$217)*(事故データ!$AO$4:$AO$364=P$219)*(事故データ!$AQ$4:$AQ$364=$H250)*(事故データ!$V$4:$V$364=1))</f>
        <v>0</v>
      </c>
      <c r="Q250" s="358">
        <f>SUMPRODUCT((事故データ!$O$4:$O$364=$C$218)*(事故データ!$AK$4:$AK$364=$I$217)*(事故データ!$AO$4:$AO$364=Q$219)*(事故データ!$AQ$4:$AQ$364=$H250)*(事故データ!$V$4:$V$364=1))</f>
        <v>0</v>
      </c>
      <c r="R250" s="358">
        <f>SUMPRODUCT((事故データ!$O$4:$O$364=$C$218)*(事故データ!$AK$4:$AK$364=$I$217)*(事故データ!$AO$4:$AO$364=R$219)*(事故データ!$AQ$4:$AQ$364=$H250)*(事故データ!$V$4:$V$364=1))</f>
        <v>0</v>
      </c>
      <c r="S250" s="358">
        <f>SUMPRODUCT((事故データ!$O$4:$O$364=$C$218)*(事故データ!$AK$4:$AK$364=$I$217)*(事故データ!$AO$4:$AO$364=S$219)*(事故データ!$AQ$4:$AQ$364=$H250)*(事故データ!$V$4:$V$364=1))</f>
        <v>0</v>
      </c>
      <c r="T250" s="358">
        <f>SUMPRODUCT((事故データ!$O$4:$O$364=$C$218)*(事故データ!$AK$4:$AK$364=$I$217)*(事故データ!$AO$4:$AO$364=T$219)*(事故データ!$AQ$4:$AQ$364=$H250)*(事故データ!$V$4:$V$364=1))</f>
        <v>0</v>
      </c>
      <c r="U250" s="358">
        <f>SUMPRODUCT((事故データ!$O$4:$O$364=$C$218)*(事故データ!$AK$4:$AK$364=$I$217)*(事故データ!$AO$4:$AO$364=U$219)*(事故データ!$AQ$4:$AQ$364=$H250)*(事故データ!$V$4:$V$364=1))</f>
        <v>0</v>
      </c>
      <c r="V250" s="358">
        <f>SUMPRODUCT((事故データ!$O$4:$O$364=$C$218)*(事故データ!$AK$4:$AK$364=$I$217)*(事故データ!$AO$4:$AO$364=V$219)*(事故データ!$AQ$4:$AQ$364=$H250)*(事故データ!$V$4:$V$364=1))</f>
        <v>0</v>
      </c>
      <c r="W250" s="358">
        <f>SUMPRODUCT((事故データ!$O$4:$O$364=$C$218)*(事故データ!$AK$4:$AK$364=$I$217)*(事故データ!$AO$4:$AO$364=W$219)*(事故データ!$AQ$4:$AQ$364=$H250)*(事故データ!$V$4:$V$364=1))</f>
        <v>0</v>
      </c>
      <c r="X250" s="358">
        <f>SUMPRODUCT((事故データ!$O$4:$O$364=$C$218)*(事故データ!$AK$4:$AK$364=$I$217)*(事故データ!$AO$4:$AO$364=X$219)*(事故データ!$AQ$4:$AQ$364=$H250)*(事故データ!$V$4:$V$364=1))</f>
        <v>0</v>
      </c>
      <c r="Y250" s="358">
        <f>SUMPRODUCT((事故データ!$O$4:$O$364=$C$218)*(事故データ!$AK$4:$AK$364=$I$217)*(事故データ!$AO$4:$AO$364=Y$219)*(事故データ!$AQ$4:$AQ$364=$H250)*(事故データ!$V$4:$V$364=1))</f>
        <v>0</v>
      </c>
      <c r="Z250" s="358">
        <f>SUMPRODUCT((事故データ!$O$4:$O$364=$C$218)*(事故データ!$AK$4:$AK$364=$I$217)*(事故データ!$AO$4:$AO$364=Z$219)*(事故データ!$AQ$4:$AQ$364=$H250)*(事故データ!$V$4:$V$364=1))</f>
        <v>0</v>
      </c>
      <c r="AA250" s="358">
        <f>SUMPRODUCT((事故データ!$O$4:$O$364=$C$218)*(事故データ!$AK$4:$AK$364=$I$217)*(事故データ!$AO$4:$AO$364=AA$219)*(事故データ!$AQ$4:$AQ$364=$H250)*(事故データ!$V$4:$V$364=1))</f>
        <v>0</v>
      </c>
      <c r="AB250" s="358">
        <f>SUMPRODUCT((事故データ!$O$4:$O$364=$C$218)*(事故データ!$AK$4:$AK$364=$I$217)*(事故データ!$AO$4:$AO$364=AB$219)*(事故データ!$AQ$4:$AQ$364=$H250)*(事故データ!$V$4:$V$364=1))</f>
        <v>0</v>
      </c>
      <c r="AC250" s="358">
        <f>SUMPRODUCT((事故データ!$O$4:$O$364=$C$218)*(事故データ!$AK$4:$AK$364=$I$217)*(事故データ!$AO$4:$AO$364=AC$219)*(事故データ!$AQ$4:$AQ$364=$H250)*(事故データ!$V$4:$V$364=1))</f>
        <v>0</v>
      </c>
      <c r="AD250" s="358">
        <f>SUMPRODUCT((事故データ!$O$4:$O$364=$C$218)*(事故データ!$AK$4:$AK$364=$I$217)*(事故データ!$AO$4:$AO$364=AD$219)*(事故データ!$AQ$4:$AQ$364=$H250)*(事故データ!$V$4:$V$364=1))</f>
        <v>0</v>
      </c>
      <c r="AE250" s="358">
        <f>SUMPRODUCT((事故データ!$O$4:$O$364=$C$218)*(事故データ!$AK$4:$AK$364=$I$217)*(事故データ!$AO$4:$AO$364=AE$219)*(事故データ!$AQ$4:$AQ$364=$H250)*(事故データ!$V$4:$V$364=1))</f>
        <v>0</v>
      </c>
      <c r="AF250" s="358">
        <f>SUMPRODUCT((事故データ!$O$4:$O$364=$C$218)*(事故データ!$AK$4:$AK$364=$I$217)*(事故データ!$AO$4:$AO$364=AF$219)*(事故データ!$AQ$4:$AQ$364=$H250)*(事故データ!$V$4:$V$364=1))</f>
        <v>0</v>
      </c>
      <c r="AG250" s="358">
        <f>SUMPRODUCT((事故データ!$O$4:$O$364=$C$218)*(事故データ!$AK$4:$AK$364=$I$217)*(事故データ!$AO$4:$AO$364=AG$219)*(事故データ!$AQ$4:$AQ$364=$H250)*(事故データ!$V$4:$V$364=1))</f>
        <v>0</v>
      </c>
      <c r="AH250" s="442">
        <f>SUMPRODUCT((事故データ!$O$4:$O$364=$C$218)*(事故データ!$AK$4:$AK$364=$I$217)*(事故データ!$AO$4:$AO$364=AH$219)*(事故データ!$AQ$4:$AQ$364=$H250)*(事故データ!$V$4:$V$364=1))</f>
        <v>0</v>
      </c>
    </row>
    <row r="251" spans="3:34">
      <c r="C251" s="352" t="str">
        <f t="shared" si="37"/>
        <v>車庫入・着車時(バック)</v>
      </c>
      <c r="D251" s="422">
        <f>SUMPRODUCT((事故データ!$O$4:$O$364=$C$218)*(事故データ!$AQ$4:$AQ$364=$C251))</f>
        <v>1</v>
      </c>
      <c r="E251" s="422">
        <f>SUMPRODUCT((事故データ!$O$4:$O$364=$C$218)*(事故データ!$AQ$4:$AQ$364=$C251)*(事故データ!$V$4:$V$364=1))</f>
        <v>1</v>
      </c>
      <c r="F251" s="496">
        <f>SUMPRODUCT((事故データ!$O$4:$O$364=$C$218)*(事故データ!$AQ$4:$AQ$364=$C251)*(事故データ!$V$4:$V$364=1)*(事故データ!$T$4:$T$364="人身"))</f>
        <v>0</v>
      </c>
      <c r="G251" s="306"/>
      <c r="H251" s="355" t="str">
        <f t="shared" si="36"/>
        <v>車庫入・着車時(バック)</v>
      </c>
      <c r="I251" s="356">
        <f t="shared" si="38"/>
        <v>1</v>
      </c>
      <c r="J251" s="357">
        <f>SUMPRODUCT((事故データ!$O$4:$O$364=$C$218)*(事故データ!$AK$4:$AK$364=$I$217)*(事故データ!$AO$4:$AO$364=J$219)*(事故データ!$AQ$4:$AQ$364=$H251)*(事故データ!$V$4:$V$364=1))</f>
        <v>0</v>
      </c>
      <c r="K251" s="358">
        <f>SUMPRODUCT((事故データ!$O$4:$O$364=$C$218)*(事故データ!$AK$4:$AK$364=$I$217)*(事故データ!$AO$4:$AO$364=K$219)*(事故データ!$AQ$4:$AQ$364=$H251)*(事故データ!$V$4:$V$364=1))</f>
        <v>0</v>
      </c>
      <c r="L251" s="358">
        <f>SUMPRODUCT((事故データ!$O$4:$O$364=$C$218)*(事故データ!$AK$4:$AK$364=$I$217)*(事故データ!$AO$4:$AO$364=L$219)*(事故データ!$AQ$4:$AQ$364=$H251)*(事故データ!$V$4:$V$364=1))</f>
        <v>0</v>
      </c>
      <c r="M251" s="358">
        <f>SUMPRODUCT((事故データ!$O$4:$O$364=$C$218)*(事故データ!$AK$4:$AK$364=$I$217)*(事故データ!$AO$4:$AO$364=M$219)*(事故データ!$AQ$4:$AQ$364=$H251)*(事故データ!$V$4:$V$364=1))</f>
        <v>0</v>
      </c>
      <c r="N251" s="358">
        <f>SUMPRODUCT((事故データ!$O$4:$O$364=$C$218)*(事故データ!$AK$4:$AK$364=$I$217)*(事故データ!$AO$4:$AO$364=N$219)*(事故データ!$AQ$4:$AQ$364=$H251)*(事故データ!$V$4:$V$364=1))</f>
        <v>0</v>
      </c>
      <c r="O251" s="358">
        <f>SUMPRODUCT((事故データ!$O$4:$O$364=$C$218)*(事故データ!$AK$4:$AK$364=$I$217)*(事故データ!$AO$4:$AO$364=O$219)*(事故データ!$AQ$4:$AQ$364=$H251)*(事故データ!$V$4:$V$364=1))</f>
        <v>0</v>
      </c>
      <c r="P251" s="358">
        <f>SUMPRODUCT((事故データ!$O$4:$O$364=$C$218)*(事故データ!$AK$4:$AK$364=$I$217)*(事故データ!$AO$4:$AO$364=P$219)*(事故データ!$AQ$4:$AQ$364=$H251)*(事故データ!$V$4:$V$364=1))</f>
        <v>0</v>
      </c>
      <c r="Q251" s="358">
        <f>SUMPRODUCT((事故データ!$O$4:$O$364=$C$218)*(事故データ!$AK$4:$AK$364=$I$217)*(事故データ!$AO$4:$AO$364=Q$219)*(事故データ!$AQ$4:$AQ$364=$H251)*(事故データ!$V$4:$V$364=1))</f>
        <v>0</v>
      </c>
      <c r="R251" s="358">
        <f>SUMPRODUCT((事故データ!$O$4:$O$364=$C$218)*(事故データ!$AK$4:$AK$364=$I$217)*(事故データ!$AO$4:$AO$364=R$219)*(事故データ!$AQ$4:$AQ$364=$H251)*(事故データ!$V$4:$V$364=1))</f>
        <v>0</v>
      </c>
      <c r="S251" s="358">
        <f>SUMPRODUCT((事故データ!$O$4:$O$364=$C$218)*(事故データ!$AK$4:$AK$364=$I$217)*(事故データ!$AO$4:$AO$364=S$219)*(事故データ!$AQ$4:$AQ$364=$H251)*(事故データ!$V$4:$V$364=1))</f>
        <v>0</v>
      </c>
      <c r="T251" s="358">
        <f>SUMPRODUCT((事故データ!$O$4:$O$364=$C$218)*(事故データ!$AK$4:$AK$364=$I$217)*(事故データ!$AO$4:$AO$364=T$219)*(事故データ!$AQ$4:$AQ$364=$H251)*(事故データ!$V$4:$V$364=1))</f>
        <v>0</v>
      </c>
      <c r="U251" s="358">
        <f>SUMPRODUCT((事故データ!$O$4:$O$364=$C$218)*(事故データ!$AK$4:$AK$364=$I$217)*(事故データ!$AO$4:$AO$364=U$219)*(事故データ!$AQ$4:$AQ$364=$H251)*(事故データ!$V$4:$V$364=1))</f>
        <v>0</v>
      </c>
      <c r="V251" s="358">
        <f>SUMPRODUCT((事故データ!$O$4:$O$364=$C$218)*(事故データ!$AK$4:$AK$364=$I$217)*(事故データ!$AO$4:$AO$364=V$219)*(事故データ!$AQ$4:$AQ$364=$H251)*(事故データ!$V$4:$V$364=1))</f>
        <v>0</v>
      </c>
      <c r="W251" s="358">
        <f>SUMPRODUCT((事故データ!$O$4:$O$364=$C$218)*(事故データ!$AK$4:$AK$364=$I$217)*(事故データ!$AO$4:$AO$364=W$219)*(事故データ!$AQ$4:$AQ$364=$H251)*(事故データ!$V$4:$V$364=1))</f>
        <v>0</v>
      </c>
      <c r="X251" s="358">
        <f>SUMPRODUCT((事故データ!$O$4:$O$364=$C$218)*(事故データ!$AK$4:$AK$364=$I$217)*(事故データ!$AO$4:$AO$364=X$219)*(事故データ!$AQ$4:$AQ$364=$H251)*(事故データ!$V$4:$V$364=1))</f>
        <v>1</v>
      </c>
      <c r="Y251" s="358">
        <f>SUMPRODUCT((事故データ!$O$4:$O$364=$C$218)*(事故データ!$AK$4:$AK$364=$I$217)*(事故データ!$AO$4:$AO$364=Y$219)*(事故データ!$AQ$4:$AQ$364=$H251)*(事故データ!$V$4:$V$364=1))</f>
        <v>0</v>
      </c>
      <c r="Z251" s="358">
        <f>SUMPRODUCT((事故データ!$O$4:$O$364=$C$218)*(事故データ!$AK$4:$AK$364=$I$217)*(事故データ!$AO$4:$AO$364=Z$219)*(事故データ!$AQ$4:$AQ$364=$H251)*(事故データ!$V$4:$V$364=1))</f>
        <v>0</v>
      </c>
      <c r="AA251" s="358">
        <f>SUMPRODUCT((事故データ!$O$4:$O$364=$C$218)*(事故データ!$AK$4:$AK$364=$I$217)*(事故データ!$AO$4:$AO$364=AA$219)*(事故データ!$AQ$4:$AQ$364=$H251)*(事故データ!$V$4:$V$364=1))</f>
        <v>0</v>
      </c>
      <c r="AB251" s="358">
        <f>SUMPRODUCT((事故データ!$O$4:$O$364=$C$218)*(事故データ!$AK$4:$AK$364=$I$217)*(事故データ!$AO$4:$AO$364=AB$219)*(事故データ!$AQ$4:$AQ$364=$H251)*(事故データ!$V$4:$V$364=1))</f>
        <v>0</v>
      </c>
      <c r="AC251" s="358">
        <f>SUMPRODUCT((事故データ!$O$4:$O$364=$C$218)*(事故データ!$AK$4:$AK$364=$I$217)*(事故データ!$AO$4:$AO$364=AC$219)*(事故データ!$AQ$4:$AQ$364=$H251)*(事故データ!$V$4:$V$364=1))</f>
        <v>0</v>
      </c>
      <c r="AD251" s="358">
        <f>SUMPRODUCT((事故データ!$O$4:$O$364=$C$218)*(事故データ!$AK$4:$AK$364=$I$217)*(事故データ!$AO$4:$AO$364=AD$219)*(事故データ!$AQ$4:$AQ$364=$H251)*(事故データ!$V$4:$V$364=1))</f>
        <v>0</v>
      </c>
      <c r="AE251" s="358">
        <f>SUMPRODUCT((事故データ!$O$4:$O$364=$C$218)*(事故データ!$AK$4:$AK$364=$I$217)*(事故データ!$AO$4:$AO$364=AE$219)*(事故データ!$AQ$4:$AQ$364=$H251)*(事故データ!$V$4:$V$364=1))</f>
        <v>0</v>
      </c>
      <c r="AF251" s="358">
        <f>SUMPRODUCT((事故データ!$O$4:$O$364=$C$218)*(事故データ!$AK$4:$AK$364=$I$217)*(事故データ!$AO$4:$AO$364=AF$219)*(事故データ!$AQ$4:$AQ$364=$H251)*(事故データ!$V$4:$V$364=1))</f>
        <v>0</v>
      </c>
      <c r="AG251" s="358">
        <f>SUMPRODUCT((事故データ!$O$4:$O$364=$C$218)*(事故データ!$AK$4:$AK$364=$I$217)*(事故データ!$AO$4:$AO$364=AG$219)*(事故データ!$AQ$4:$AQ$364=$H251)*(事故データ!$V$4:$V$364=1))</f>
        <v>0</v>
      </c>
      <c r="AH251" s="442">
        <f>SUMPRODUCT((事故データ!$O$4:$O$364=$C$218)*(事故データ!$AK$4:$AK$364=$I$217)*(事故データ!$AO$4:$AO$364=AH$219)*(事故データ!$AQ$4:$AQ$364=$H251)*(事故データ!$V$4:$V$364=1))</f>
        <v>0</v>
      </c>
    </row>
    <row r="252" spans="3:34">
      <c r="C252" s="352" t="str">
        <f t="shared" si="37"/>
        <v>車庫入・着車時(前進)</v>
      </c>
      <c r="D252" s="422">
        <f>SUMPRODUCT((事故データ!$O$4:$O$364=$C$218)*(事故データ!$AQ$4:$AQ$364=$C252))</f>
        <v>1</v>
      </c>
      <c r="E252" s="422">
        <f>SUMPRODUCT((事故データ!$O$4:$O$364=$C$218)*(事故データ!$AQ$4:$AQ$364=$C252)*(事故データ!$V$4:$V$364=1))</f>
        <v>1</v>
      </c>
      <c r="F252" s="496">
        <f>SUMPRODUCT((事故データ!$O$4:$O$364=$C$218)*(事故データ!$AQ$4:$AQ$364=$C252)*(事故データ!$V$4:$V$364=1)*(事故データ!$T$4:$T$364="人身"))</f>
        <v>0</v>
      </c>
      <c r="G252" s="306"/>
      <c r="H252" s="355" t="str">
        <f t="shared" si="36"/>
        <v>車庫入・着車時(前進)</v>
      </c>
      <c r="I252" s="356">
        <f t="shared" si="38"/>
        <v>0</v>
      </c>
      <c r="J252" s="357">
        <f>SUMPRODUCT((事故データ!$O$4:$O$364=$C$218)*(事故データ!$AK$4:$AK$364=$I$217)*(事故データ!$AO$4:$AO$364=J$219)*(事故データ!$AQ$4:$AQ$364=$H252)*(事故データ!$V$4:$V$364=1))</f>
        <v>0</v>
      </c>
      <c r="K252" s="358">
        <f>SUMPRODUCT((事故データ!$O$4:$O$364=$C$218)*(事故データ!$AK$4:$AK$364=$I$217)*(事故データ!$AO$4:$AO$364=K$219)*(事故データ!$AQ$4:$AQ$364=$H252)*(事故データ!$V$4:$V$364=1))</f>
        <v>0</v>
      </c>
      <c r="L252" s="358">
        <f>SUMPRODUCT((事故データ!$O$4:$O$364=$C$218)*(事故データ!$AK$4:$AK$364=$I$217)*(事故データ!$AO$4:$AO$364=L$219)*(事故データ!$AQ$4:$AQ$364=$H252)*(事故データ!$V$4:$V$364=1))</f>
        <v>0</v>
      </c>
      <c r="M252" s="358">
        <f>SUMPRODUCT((事故データ!$O$4:$O$364=$C$218)*(事故データ!$AK$4:$AK$364=$I$217)*(事故データ!$AO$4:$AO$364=M$219)*(事故データ!$AQ$4:$AQ$364=$H252)*(事故データ!$V$4:$V$364=1))</f>
        <v>0</v>
      </c>
      <c r="N252" s="358">
        <f>SUMPRODUCT((事故データ!$O$4:$O$364=$C$218)*(事故データ!$AK$4:$AK$364=$I$217)*(事故データ!$AO$4:$AO$364=N$219)*(事故データ!$AQ$4:$AQ$364=$H252)*(事故データ!$V$4:$V$364=1))</f>
        <v>0</v>
      </c>
      <c r="O252" s="358">
        <f>SUMPRODUCT((事故データ!$O$4:$O$364=$C$218)*(事故データ!$AK$4:$AK$364=$I$217)*(事故データ!$AO$4:$AO$364=O$219)*(事故データ!$AQ$4:$AQ$364=$H252)*(事故データ!$V$4:$V$364=1))</f>
        <v>0</v>
      </c>
      <c r="P252" s="358">
        <f>SUMPRODUCT((事故データ!$O$4:$O$364=$C$218)*(事故データ!$AK$4:$AK$364=$I$217)*(事故データ!$AO$4:$AO$364=P$219)*(事故データ!$AQ$4:$AQ$364=$H252)*(事故データ!$V$4:$V$364=1))</f>
        <v>0</v>
      </c>
      <c r="Q252" s="358">
        <f>SUMPRODUCT((事故データ!$O$4:$O$364=$C$218)*(事故データ!$AK$4:$AK$364=$I$217)*(事故データ!$AO$4:$AO$364=Q$219)*(事故データ!$AQ$4:$AQ$364=$H252)*(事故データ!$V$4:$V$364=1))</f>
        <v>0</v>
      </c>
      <c r="R252" s="358">
        <f>SUMPRODUCT((事故データ!$O$4:$O$364=$C$218)*(事故データ!$AK$4:$AK$364=$I$217)*(事故データ!$AO$4:$AO$364=R$219)*(事故データ!$AQ$4:$AQ$364=$H252)*(事故データ!$V$4:$V$364=1))</f>
        <v>0</v>
      </c>
      <c r="S252" s="358">
        <f>SUMPRODUCT((事故データ!$O$4:$O$364=$C$218)*(事故データ!$AK$4:$AK$364=$I$217)*(事故データ!$AO$4:$AO$364=S$219)*(事故データ!$AQ$4:$AQ$364=$H252)*(事故データ!$V$4:$V$364=1))</f>
        <v>0</v>
      </c>
      <c r="T252" s="358">
        <f>SUMPRODUCT((事故データ!$O$4:$O$364=$C$218)*(事故データ!$AK$4:$AK$364=$I$217)*(事故データ!$AO$4:$AO$364=T$219)*(事故データ!$AQ$4:$AQ$364=$H252)*(事故データ!$V$4:$V$364=1))</f>
        <v>0</v>
      </c>
      <c r="U252" s="358">
        <f>SUMPRODUCT((事故データ!$O$4:$O$364=$C$218)*(事故データ!$AK$4:$AK$364=$I$217)*(事故データ!$AO$4:$AO$364=U$219)*(事故データ!$AQ$4:$AQ$364=$H252)*(事故データ!$V$4:$V$364=1))</f>
        <v>0</v>
      </c>
      <c r="V252" s="358">
        <f>SUMPRODUCT((事故データ!$O$4:$O$364=$C$218)*(事故データ!$AK$4:$AK$364=$I$217)*(事故データ!$AO$4:$AO$364=V$219)*(事故データ!$AQ$4:$AQ$364=$H252)*(事故データ!$V$4:$V$364=1))</f>
        <v>0</v>
      </c>
      <c r="W252" s="358">
        <f>SUMPRODUCT((事故データ!$O$4:$O$364=$C$218)*(事故データ!$AK$4:$AK$364=$I$217)*(事故データ!$AO$4:$AO$364=W$219)*(事故データ!$AQ$4:$AQ$364=$H252)*(事故データ!$V$4:$V$364=1))</f>
        <v>0</v>
      </c>
      <c r="X252" s="358">
        <f>SUMPRODUCT((事故データ!$O$4:$O$364=$C$218)*(事故データ!$AK$4:$AK$364=$I$217)*(事故データ!$AO$4:$AO$364=X$219)*(事故データ!$AQ$4:$AQ$364=$H252)*(事故データ!$V$4:$V$364=1))</f>
        <v>0</v>
      </c>
      <c r="Y252" s="358">
        <f>SUMPRODUCT((事故データ!$O$4:$O$364=$C$218)*(事故データ!$AK$4:$AK$364=$I$217)*(事故データ!$AO$4:$AO$364=Y$219)*(事故データ!$AQ$4:$AQ$364=$H252)*(事故データ!$V$4:$V$364=1))</f>
        <v>0</v>
      </c>
      <c r="Z252" s="358">
        <f>SUMPRODUCT((事故データ!$O$4:$O$364=$C$218)*(事故データ!$AK$4:$AK$364=$I$217)*(事故データ!$AO$4:$AO$364=Z$219)*(事故データ!$AQ$4:$AQ$364=$H252)*(事故データ!$V$4:$V$364=1))</f>
        <v>0</v>
      </c>
      <c r="AA252" s="358">
        <f>SUMPRODUCT((事故データ!$O$4:$O$364=$C$218)*(事故データ!$AK$4:$AK$364=$I$217)*(事故データ!$AO$4:$AO$364=AA$219)*(事故データ!$AQ$4:$AQ$364=$H252)*(事故データ!$V$4:$V$364=1))</f>
        <v>0</v>
      </c>
      <c r="AB252" s="358">
        <f>SUMPRODUCT((事故データ!$O$4:$O$364=$C$218)*(事故データ!$AK$4:$AK$364=$I$217)*(事故データ!$AO$4:$AO$364=AB$219)*(事故データ!$AQ$4:$AQ$364=$H252)*(事故データ!$V$4:$V$364=1))</f>
        <v>0</v>
      </c>
      <c r="AC252" s="358">
        <f>SUMPRODUCT((事故データ!$O$4:$O$364=$C$218)*(事故データ!$AK$4:$AK$364=$I$217)*(事故データ!$AO$4:$AO$364=AC$219)*(事故データ!$AQ$4:$AQ$364=$H252)*(事故データ!$V$4:$V$364=1))</f>
        <v>0</v>
      </c>
      <c r="AD252" s="358">
        <f>SUMPRODUCT((事故データ!$O$4:$O$364=$C$218)*(事故データ!$AK$4:$AK$364=$I$217)*(事故データ!$AO$4:$AO$364=AD$219)*(事故データ!$AQ$4:$AQ$364=$H252)*(事故データ!$V$4:$V$364=1))</f>
        <v>0</v>
      </c>
      <c r="AE252" s="358">
        <f>SUMPRODUCT((事故データ!$O$4:$O$364=$C$218)*(事故データ!$AK$4:$AK$364=$I$217)*(事故データ!$AO$4:$AO$364=AE$219)*(事故データ!$AQ$4:$AQ$364=$H252)*(事故データ!$V$4:$V$364=1))</f>
        <v>0</v>
      </c>
      <c r="AF252" s="358">
        <f>SUMPRODUCT((事故データ!$O$4:$O$364=$C$218)*(事故データ!$AK$4:$AK$364=$I$217)*(事故データ!$AO$4:$AO$364=AF$219)*(事故データ!$AQ$4:$AQ$364=$H252)*(事故データ!$V$4:$V$364=1))</f>
        <v>0</v>
      </c>
      <c r="AG252" s="358">
        <f>SUMPRODUCT((事故データ!$O$4:$O$364=$C$218)*(事故データ!$AK$4:$AK$364=$I$217)*(事故データ!$AO$4:$AO$364=AG$219)*(事故データ!$AQ$4:$AQ$364=$H252)*(事故データ!$V$4:$V$364=1))</f>
        <v>0</v>
      </c>
      <c r="AH252" s="442">
        <f>SUMPRODUCT((事故データ!$O$4:$O$364=$C$218)*(事故データ!$AK$4:$AK$364=$I$217)*(事故データ!$AO$4:$AO$364=AH$219)*(事故データ!$AQ$4:$AQ$364=$H252)*(事故データ!$V$4:$V$364=1))</f>
        <v>0</v>
      </c>
    </row>
    <row r="253" spans="3:34">
      <c r="C253" s="352" t="str">
        <f t="shared" si="37"/>
        <v>車庫出(バック)</v>
      </c>
      <c r="D253" s="422">
        <f>SUMPRODUCT((事故データ!$O$4:$O$364=$C$218)*(事故データ!$AQ$4:$AQ$364=$C253))</f>
        <v>1</v>
      </c>
      <c r="E253" s="422">
        <f>SUMPRODUCT((事故データ!$O$4:$O$364=$C$218)*(事故データ!$AQ$4:$AQ$364=$C253)*(事故データ!$V$4:$V$364=1))</f>
        <v>1</v>
      </c>
      <c r="F253" s="496">
        <f>SUMPRODUCT((事故データ!$O$4:$O$364=$C$218)*(事故データ!$AQ$4:$AQ$364=$C253)*(事故データ!$V$4:$V$364=1)*(事故データ!$T$4:$T$364="人身"))</f>
        <v>0</v>
      </c>
      <c r="G253" s="306"/>
      <c r="H253" s="355" t="str">
        <f t="shared" si="36"/>
        <v>車庫出(バック)</v>
      </c>
      <c r="I253" s="356">
        <f t="shared" si="38"/>
        <v>1</v>
      </c>
      <c r="J253" s="357">
        <f>SUMPRODUCT((事故データ!$O$4:$O$364=$C$218)*(事故データ!$AK$4:$AK$364=$I$217)*(事故データ!$AO$4:$AO$364=J$219)*(事故データ!$AQ$4:$AQ$364=$H253)*(事故データ!$V$4:$V$364=1))</f>
        <v>0</v>
      </c>
      <c r="K253" s="358">
        <f>SUMPRODUCT((事故データ!$O$4:$O$364=$C$218)*(事故データ!$AK$4:$AK$364=$I$217)*(事故データ!$AO$4:$AO$364=K$219)*(事故データ!$AQ$4:$AQ$364=$H253)*(事故データ!$V$4:$V$364=1))</f>
        <v>0</v>
      </c>
      <c r="L253" s="358">
        <f>SUMPRODUCT((事故データ!$O$4:$O$364=$C$218)*(事故データ!$AK$4:$AK$364=$I$217)*(事故データ!$AO$4:$AO$364=L$219)*(事故データ!$AQ$4:$AQ$364=$H253)*(事故データ!$V$4:$V$364=1))</f>
        <v>0</v>
      </c>
      <c r="M253" s="358">
        <f>SUMPRODUCT((事故データ!$O$4:$O$364=$C$218)*(事故データ!$AK$4:$AK$364=$I$217)*(事故データ!$AO$4:$AO$364=M$219)*(事故データ!$AQ$4:$AQ$364=$H253)*(事故データ!$V$4:$V$364=1))</f>
        <v>0</v>
      </c>
      <c r="N253" s="358">
        <f>SUMPRODUCT((事故データ!$O$4:$O$364=$C$218)*(事故データ!$AK$4:$AK$364=$I$217)*(事故データ!$AO$4:$AO$364=N$219)*(事故データ!$AQ$4:$AQ$364=$H253)*(事故データ!$V$4:$V$364=1))</f>
        <v>0</v>
      </c>
      <c r="O253" s="358">
        <f>SUMPRODUCT((事故データ!$O$4:$O$364=$C$218)*(事故データ!$AK$4:$AK$364=$I$217)*(事故データ!$AO$4:$AO$364=O$219)*(事故データ!$AQ$4:$AQ$364=$H253)*(事故データ!$V$4:$V$364=1))</f>
        <v>0</v>
      </c>
      <c r="P253" s="358">
        <f>SUMPRODUCT((事故データ!$O$4:$O$364=$C$218)*(事故データ!$AK$4:$AK$364=$I$217)*(事故データ!$AO$4:$AO$364=P$219)*(事故データ!$AQ$4:$AQ$364=$H253)*(事故データ!$V$4:$V$364=1))</f>
        <v>0</v>
      </c>
      <c r="Q253" s="358">
        <f>SUMPRODUCT((事故データ!$O$4:$O$364=$C$218)*(事故データ!$AK$4:$AK$364=$I$217)*(事故データ!$AO$4:$AO$364=Q$219)*(事故データ!$AQ$4:$AQ$364=$H253)*(事故データ!$V$4:$V$364=1))</f>
        <v>0</v>
      </c>
      <c r="R253" s="358">
        <f>SUMPRODUCT((事故データ!$O$4:$O$364=$C$218)*(事故データ!$AK$4:$AK$364=$I$217)*(事故データ!$AO$4:$AO$364=R$219)*(事故データ!$AQ$4:$AQ$364=$H253)*(事故データ!$V$4:$V$364=1))</f>
        <v>0</v>
      </c>
      <c r="S253" s="358">
        <f>SUMPRODUCT((事故データ!$O$4:$O$364=$C$218)*(事故データ!$AK$4:$AK$364=$I$217)*(事故データ!$AO$4:$AO$364=S$219)*(事故データ!$AQ$4:$AQ$364=$H253)*(事故データ!$V$4:$V$364=1))</f>
        <v>0</v>
      </c>
      <c r="T253" s="358">
        <f>SUMPRODUCT((事故データ!$O$4:$O$364=$C$218)*(事故データ!$AK$4:$AK$364=$I$217)*(事故データ!$AO$4:$AO$364=T$219)*(事故データ!$AQ$4:$AQ$364=$H253)*(事故データ!$V$4:$V$364=1))</f>
        <v>0</v>
      </c>
      <c r="U253" s="358">
        <f>SUMPRODUCT((事故データ!$O$4:$O$364=$C$218)*(事故データ!$AK$4:$AK$364=$I$217)*(事故データ!$AO$4:$AO$364=U$219)*(事故データ!$AQ$4:$AQ$364=$H253)*(事故データ!$V$4:$V$364=1))</f>
        <v>0</v>
      </c>
      <c r="V253" s="358">
        <f>SUMPRODUCT((事故データ!$O$4:$O$364=$C$218)*(事故データ!$AK$4:$AK$364=$I$217)*(事故データ!$AO$4:$AO$364=V$219)*(事故データ!$AQ$4:$AQ$364=$H253)*(事故データ!$V$4:$V$364=1))</f>
        <v>0</v>
      </c>
      <c r="W253" s="358">
        <f>SUMPRODUCT((事故データ!$O$4:$O$364=$C$218)*(事故データ!$AK$4:$AK$364=$I$217)*(事故データ!$AO$4:$AO$364=W$219)*(事故データ!$AQ$4:$AQ$364=$H253)*(事故データ!$V$4:$V$364=1))</f>
        <v>0</v>
      </c>
      <c r="X253" s="358">
        <f>SUMPRODUCT((事故データ!$O$4:$O$364=$C$218)*(事故データ!$AK$4:$AK$364=$I$217)*(事故データ!$AO$4:$AO$364=X$219)*(事故データ!$AQ$4:$AQ$364=$H253)*(事故データ!$V$4:$V$364=1))</f>
        <v>1</v>
      </c>
      <c r="Y253" s="358">
        <f>SUMPRODUCT((事故データ!$O$4:$O$364=$C$218)*(事故データ!$AK$4:$AK$364=$I$217)*(事故データ!$AO$4:$AO$364=Y$219)*(事故データ!$AQ$4:$AQ$364=$H253)*(事故データ!$V$4:$V$364=1))</f>
        <v>0</v>
      </c>
      <c r="Z253" s="358">
        <f>SUMPRODUCT((事故データ!$O$4:$O$364=$C$218)*(事故データ!$AK$4:$AK$364=$I$217)*(事故データ!$AO$4:$AO$364=Z$219)*(事故データ!$AQ$4:$AQ$364=$H253)*(事故データ!$V$4:$V$364=1))</f>
        <v>0</v>
      </c>
      <c r="AA253" s="358">
        <f>SUMPRODUCT((事故データ!$O$4:$O$364=$C$218)*(事故データ!$AK$4:$AK$364=$I$217)*(事故データ!$AO$4:$AO$364=AA$219)*(事故データ!$AQ$4:$AQ$364=$H253)*(事故データ!$V$4:$V$364=1))</f>
        <v>0</v>
      </c>
      <c r="AB253" s="358">
        <f>SUMPRODUCT((事故データ!$O$4:$O$364=$C$218)*(事故データ!$AK$4:$AK$364=$I$217)*(事故データ!$AO$4:$AO$364=AB$219)*(事故データ!$AQ$4:$AQ$364=$H253)*(事故データ!$V$4:$V$364=1))</f>
        <v>0</v>
      </c>
      <c r="AC253" s="358">
        <f>SUMPRODUCT((事故データ!$O$4:$O$364=$C$218)*(事故データ!$AK$4:$AK$364=$I$217)*(事故データ!$AO$4:$AO$364=AC$219)*(事故データ!$AQ$4:$AQ$364=$H253)*(事故データ!$V$4:$V$364=1))</f>
        <v>0</v>
      </c>
      <c r="AD253" s="358">
        <f>SUMPRODUCT((事故データ!$O$4:$O$364=$C$218)*(事故データ!$AK$4:$AK$364=$I$217)*(事故データ!$AO$4:$AO$364=AD$219)*(事故データ!$AQ$4:$AQ$364=$H253)*(事故データ!$V$4:$V$364=1))</f>
        <v>0</v>
      </c>
      <c r="AE253" s="358">
        <f>SUMPRODUCT((事故データ!$O$4:$O$364=$C$218)*(事故データ!$AK$4:$AK$364=$I$217)*(事故データ!$AO$4:$AO$364=AE$219)*(事故データ!$AQ$4:$AQ$364=$H253)*(事故データ!$V$4:$V$364=1))</f>
        <v>0</v>
      </c>
      <c r="AF253" s="358">
        <f>SUMPRODUCT((事故データ!$O$4:$O$364=$C$218)*(事故データ!$AK$4:$AK$364=$I$217)*(事故データ!$AO$4:$AO$364=AF$219)*(事故データ!$AQ$4:$AQ$364=$H253)*(事故データ!$V$4:$V$364=1))</f>
        <v>0</v>
      </c>
      <c r="AG253" s="358">
        <f>SUMPRODUCT((事故データ!$O$4:$O$364=$C$218)*(事故データ!$AK$4:$AK$364=$I$217)*(事故データ!$AO$4:$AO$364=AG$219)*(事故データ!$AQ$4:$AQ$364=$H253)*(事故データ!$V$4:$V$364=1))</f>
        <v>0</v>
      </c>
      <c r="AH253" s="442">
        <f>SUMPRODUCT((事故データ!$O$4:$O$364=$C$218)*(事故データ!$AK$4:$AK$364=$I$217)*(事故データ!$AO$4:$AO$364=AH$219)*(事故データ!$AQ$4:$AQ$364=$H253)*(事故データ!$V$4:$V$364=1))</f>
        <v>0</v>
      </c>
    </row>
    <row r="254" spans="3:34">
      <c r="C254" s="352" t="str">
        <f t="shared" si="37"/>
        <v>車庫出(前進)</v>
      </c>
      <c r="D254" s="422">
        <f>SUMPRODUCT((事故データ!$O$4:$O$364=$C$218)*(事故データ!$AQ$4:$AQ$364=$C254))</f>
        <v>1</v>
      </c>
      <c r="E254" s="422">
        <f>SUMPRODUCT((事故データ!$O$4:$O$364=$C$218)*(事故データ!$AQ$4:$AQ$364=$C254)*(事故データ!$V$4:$V$364=1))</f>
        <v>1</v>
      </c>
      <c r="F254" s="496">
        <f>SUMPRODUCT((事故データ!$O$4:$O$364=$C$218)*(事故データ!$AQ$4:$AQ$364=$C254)*(事故データ!$V$4:$V$364=1)*(事故データ!$T$4:$T$364="人身"))</f>
        <v>0</v>
      </c>
      <c r="G254" s="306"/>
      <c r="H254" s="355" t="str">
        <f t="shared" si="36"/>
        <v>車庫出(前進)</v>
      </c>
      <c r="I254" s="356">
        <f t="shared" si="38"/>
        <v>1</v>
      </c>
      <c r="J254" s="357">
        <f>SUMPRODUCT((事故データ!$O$4:$O$364=$C$218)*(事故データ!$AK$4:$AK$364=$I$217)*(事故データ!$AO$4:$AO$364=J$219)*(事故データ!$AQ$4:$AQ$364=$H254)*(事故データ!$V$4:$V$364=1))</f>
        <v>0</v>
      </c>
      <c r="K254" s="358">
        <f>SUMPRODUCT((事故データ!$O$4:$O$364=$C$218)*(事故データ!$AK$4:$AK$364=$I$217)*(事故データ!$AO$4:$AO$364=K$219)*(事故データ!$AQ$4:$AQ$364=$H254)*(事故データ!$V$4:$V$364=1))</f>
        <v>0</v>
      </c>
      <c r="L254" s="358">
        <f>SUMPRODUCT((事故データ!$O$4:$O$364=$C$218)*(事故データ!$AK$4:$AK$364=$I$217)*(事故データ!$AO$4:$AO$364=L$219)*(事故データ!$AQ$4:$AQ$364=$H254)*(事故データ!$V$4:$V$364=1))</f>
        <v>0</v>
      </c>
      <c r="M254" s="358">
        <f>SUMPRODUCT((事故データ!$O$4:$O$364=$C$218)*(事故データ!$AK$4:$AK$364=$I$217)*(事故データ!$AO$4:$AO$364=M$219)*(事故データ!$AQ$4:$AQ$364=$H254)*(事故データ!$V$4:$V$364=1))</f>
        <v>0</v>
      </c>
      <c r="N254" s="358">
        <f>SUMPRODUCT((事故データ!$O$4:$O$364=$C$218)*(事故データ!$AK$4:$AK$364=$I$217)*(事故データ!$AO$4:$AO$364=N$219)*(事故データ!$AQ$4:$AQ$364=$H254)*(事故データ!$V$4:$V$364=1))</f>
        <v>0</v>
      </c>
      <c r="O254" s="358">
        <f>SUMPRODUCT((事故データ!$O$4:$O$364=$C$218)*(事故データ!$AK$4:$AK$364=$I$217)*(事故データ!$AO$4:$AO$364=O$219)*(事故データ!$AQ$4:$AQ$364=$H254)*(事故データ!$V$4:$V$364=1))</f>
        <v>0</v>
      </c>
      <c r="P254" s="358">
        <f>SUMPRODUCT((事故データ!$O$4:$O$364=$C$218)*(事故データ!$AK$4:$AK$364=$I$217)*(事故データ!$AO$4:$AO$364=P$219)*(事故データ!$AQ$4:$AQ$364=$H254)*(事故データ!$V$4:$V$364=1))</f>
        <v>0</v>
      </c>
      <c r="Q254" s="358">
        <f>SUMPRODUCT((事故データ!$O$4:$O$364=$C$218)*(事故データ!$AK$4:$AK$364=$I$217)*(事故データ!$AO$4:$AO$364=Q$219)*(事故データ!$AQ$4:$AQ$364=$H254)*(事故データ!$V$4:$V$364=1))</f>
        <v>0</v>
      </c>
      <c r="R254" s="358">
        <f>SUMPRODUCT((事故データ!$O$4:$O$364=$C$218)*(事故データ!$AK$4:$AK$364=$I$217)*(事故データ!$AO$4:$AO$364=R$219)*(事故データ!$AQ$4:$AQ$364=$H254)*(事故データ!$V$4:$V$364=1))</f>
        <v>0</v>
      </c>
      <c r="S254" s="358">
        <f>SUMPRODUCT((事故データ!$O$4:$O$364=$C$218)*(事故データ!$AK$4:$AK$364=$I$217)*(事故データ!$AO$4:$AO$364=S$219)*(事故データ!$AQ$4:$AQ$364=$H254)*(事故データ!$V$4:$V$364=1))</f>
        <v>0</v>
      </c>
      <c r="T254" s="358">
        <f>SUMPRODUCT((事故データ!$O$4:$O$364=$C$218)*(事故データ!$AK$4:$AK$364=$I$217)*(事故データ!$AO$4:$AO$364=T$219)*(事故データ!$AQ$4:$AQ$364=$H254)*(事故データ!$V$4:$V$364=1))</f>
        <v>0</v>
      </c>
      <c r="U254" s="358">
        <f>SUMPRODUCT((事故データ!$O$4:$O$364=$C$218)*(事故データ!$AK$4:$AK$364=$I$217)*(事故データ!$AO$4:$AO$364=U$219)*(事故データ!$AQ$4:$AQ$364=$H254)*(事故データ!$V$4:$V$364=1))</f>
        <v>0</v>
      </c>
      <c r="V254" s="358">
        <f>SUMPRODUCT((事故データ!$O$4:$O$364=$C$218)*(事故データ!$AK$4:$AK$364=$I$217)*(事故データ!$AO$4:$AO$364=V$219)*(事故データ!$AQ$4:$AQ$364=$H254)*(事故データ!$V$4:$V$364=1))</f>
        <v>0</v>
      </c>
      <c r="W254" s="358">
        <f>SUMPRODUCT((事故データ!$O$4:$O$364=$C$218)*(事故データ!$AK$4:$AK$364=$I$217)*(事故データ!$AO$4:$AO$364=W$219)*(事故データ!$AQ$4:$AQ$364=$H254)*(事故データ!$V$4:$V$364=1))</f>
        <v>0</v>
      </c>
      <c r="X254" s="358">
        <f>SUMPRODUCT((事故データ!$O$4:$O$364=$C$218)*(事故データ!$AK$4:$AK$364=$I$217)*(事故データ!$AO$4:$AO$364=X$219)*(事故データ!$AQ$4:$AQ$364=$H254)*(事故データ!$V$4:$V$364=1))</f>
        <v>0</v>
      </c>
      <c r="Y254" s="358">
        <f>SUMPRODUCT((事故データ!$O$4:$O$364=$C$218)*(事故データ!$AK$4:$AK$364=$I$217)*(事故データ!$AO$4:$AO$364=Y$219)*(事故データ!$AQ$4:$AQ$364=$H254)*(事故データ!$V$4:$V$364=1))</f>
        <v>0</v>
      </c>
      <c r="Z254" s="358">
        <f>SUMPRODUCT((事故データ!$O$4:$O$364=$C$218)*(事故データ!$AK$4:$AK$364=$I$217)*(事故データ!$AO$4:$AO$364=Z$219)*(事故データ!$AQ$4:$AQ$364=$H254)*(事故データ!$V$4:$V$364=1))</f>
        <v>0</v>
      </c>
      <c r="AA254" s="358">
        <f>SUMPRODUCT((事故データ!$O$4:$O$364=$C$218)*(事故データ!$AK$4:$AK$364=$I$217)*(事故データ!$AO$4:$AO$364=AA$219)*(事故データ!$AQ$4:$AQ$364=$H254)*(事故データ!$V$4:$V$364=1))</f>
        <v>1</v>
      </c>
      <c r="AB254" s="358">
        <f>SUMPRODUCT((事故データ!$O$4:$O$364=$C$218)*(事故データ!$AK$4:$AK$364=$I$217)*(事故データ!$AO$4:$AO$364=AB$219)*(事故データ!$AQ$4:$AQ$364=$H254)*(事故データ!$V$4:$V$364=1))</f>
        <v>0</v>
      </c>
      <c r="AC254" s="358">
        <f>SUMPRODUCT((事故データ!$O$4:$O$364=$C$218)*(事故データ!$AK$4:$AK$364=$I$217)*(事故データ!$AO$4:$AO$364=AC$219)*(事故データ!$AQ$4:$AQ$364=$H254)*(事故データ!$V$4:$V$364=1))</f>
        <v>0</v>
      </c>
      <c r="AD254" s="358">
        <f>SUMPRODUCT((事故データ!$O$4:$O$364=$C$218)*(事故データ!$AK$4:$AK$364=$I$217)*(事故データ!$AO$4:$AO$364=AD$219)*(事故データ!$AQ$4:$AQ$364=$H254)*(事故データ!$V$4:$V$364=1))</f>
        <v>0</v>
      </c>
      <c r="AE254" s="358">
        <f>SUMPRODUCT((事故データ!$O$4:$O$364=$C$218)*(事故データ!$AK$4:$AK$364=$I$217)*(事故データ!$AO$4:$AO$364=AE$219)*(事故データ!$AQ$4:$AQ$364=$H254)*(事故データ!$V$4:$V$364=1))</f>
        <v>0</v>
      </c>
      <c r="AF254" s="358">
        <f>SUMPRODUCT((事故データ!$O$4:$O$364=$C$218)*(事故データ!$AK$4:$AK$364=$I$217)*(事故データ!$AO$4:$AO$364=AF$219)*(事故データ!$AQ$4:$AQ$364=$H254)*(事故データ!$V$4:$V$364=1))</f>
        <v>0</v>
      </c>
      <c r="AG254" s="358">
        <f>SUMPRODUCT((事故データ!$O$4:$O$364=$C$218)*(事故データ!$AK$4:$AK$364=$I$217)*(事故データ!$AO$4:$AO$364=AG$219)*(事故データ!$AQ$4:$AQ$364=$H254)*(事故データ!$V$4:$V$364=1))</f>
        <v>0</v>
      </c>
      <c r="AH254" s="442">
        <f>SUMPRODUCT((事故データ!$O$4:$O$364=$C$218)*(事故データ!$AK$4:$AK$364=$I$217)*(事故データ!$AO$4:$AO$364=AH$219)*(事故データ!$AQ$4:$AQ$364=$H254)*(事故データ!$V$4:$V$364=1))</f>
        <v>0</v>
      </c>
    </row>
    <row r="255" spans="3:34">
      <c r="C255" s="352" t="str">
        <f t="shared" si="37"/>
        <v>狭道路進入</v>
      </c>
      <c r="D255" s="422">
        <f>SUMPRODUCT((事故データ!$O$4:$O$364=$C$218)*(事故データ!$AQ$4:$AQ$364=$C255))</f>
        <v>0</v>
      </c>
      <c r="E255" s="422">
        <f>SUMPRODUCT((事故データ!$O$4:$O$364=$C$218)*(事故データ!$AQ$4:$AQ$364=$C255)*(事故データ!$V$4:$V$364=1))</f>
        <v>0</v>
      </c>
      <c r="F255" s="496">
        <f>SUMPRODUCT((事故データ!$O$4:$O$364=$C$218)*(事故データ!$AQ$4:$AQ$364=$C255)*(事故データ!$V$4:$V$364=1)*(事故データ!$T$4:$T$364="人身"))</f>
        <v>0</v>
      </c>
      <c r="G255" s="306"/>
      <c r="H255" s="355" t="str">
        <f t="shared" si="36"/>
        <v>狭道路進入</v>
      </c>
      <c r="I255" s="356">
        <f t="shared" si="38"/>
        <v>0</v>
      </c>
      <c r="J255" s="357">
        <f>SUMPRODUCT((事故データ!$O$4:$O$364=$C$218)*(事故データ!$AK$4:$AK$364=$I$217)*(事故データ!$AO$4:$AO$364=J$219)*(事故データ!$AQ$4:$AQ$364=$H255)*(事故データ!$V$4:$V$364=1))</f>
        <v>0</v>
      </c>
      <c r="K255" s="358">
        <f>SUMPRODUCT((事故データ!$O$4:$O$364=$C$218)*(事故データ!$AK$4:$AK$364=$I$217)*(事故データ!$AO$4:$AO$364=K$219)*(事故データ!$AQ$4:$AQ$364=$H255)*(事故データ!$V$4:$V$364=1))</f>
        <v>0</v>
      </c>
      <c r="L255" s="358">
        <f>SUMPRODUCT((事故データ!$O$4:$O$364=$C$218)*(事故データ!$AK$4:$AK$364=$I$217)*(事故データ!$AO$4:$AO$364=L$219)*(事故データ!$AQ$4:$AQ$364=$H255)*(事故データ!$V$4:$V$364=1))</f>
        <v>0</v>
      </c>
      <c r="M255" s="358">
        <f>SUMPRODUCT((事故データ!$O$4:$O$364=$C$218)*(事故データ!$AK$4:$AK$364=$I$217)*(事故データ!$AO$4:$AO$364=M$219)*(事故データ!$AQ$4:$AQ$364=$H255)*(事故データ!$V$4:$V$364=1))</f>
        <v>0</v>
      </c>
      <c r="N255" s="358">
        <f>SUMPRODUCT((事故データ!$O$4:$O$364=$C$218)*(事故データ!$AK$4:$AK$364=$I$217)*(事故データ!$AO$4:$AO$364=N$219)*(事故データ!$AQ$4:$AQ$364=$H255)*(事故データ!$V$4:$V$364=1))</f>
        <v>0</v>
      </c>
      <c r="O255" s="358">
        <f>SUMPRODUCT((事故データ!$O$4:$O$364=$C$218)*(事故データ!$AK$4:$AK$364=$I$217)*(事故データ!$AO$4:$AO$364=O$219)*(事故データ!$AQ$4:$AQ$364=$H255)*(事故データ!$V$4:$V$364=1))</f>
        <v>0</v>
      </c>
      <c r="P255" s="358">
        <f>SUMPRODUCT((事故データ!$O$4:$O$364=$C$218)*(事故データ!$AK$4:$AK$364=$I$217)*(事故データ!$AO$4:$AO$364=P$219)*(事故データ!$AQ$4:$AQ$364=$H255)*(事故データ!$V$4:$V$364=1))</f>
        <v>0</v>
      </c>
      <c r="Q255" s="358">
        <f>SUMPRODUCT((事故データ!$O$4:$O$364=$C$218)*(事故データ!$AK$4:$AK$364=$I$217)*(事故データ!$AO$4:$AO$364=Q$219)*(事故データ!$AQ$4:$AQ$364=$H255)*(事故データ!$V$4:$V$364=1))</f>
        <v>0</v>
      </c>
      <c r="R255" s="358">
        <f>SUMPRODUCT((事故データ!$O$4:$O$364=$C$218)*(事故データ!$AK$4:$AK$364=$I$217)*(事故データ!$AO$4:$AO$364=R$219)*(事故データ!$AQ$4:$AQ$364=$H255)*(事故データ!$V$4:$V$364=1))</f>
        <v>0</v>
      </c>
      <c r="S255" s="358">
        <f>SUMPRODUCT((事故データ!$O$4:$O$364=$C$218)*(事故データ!$AK$4:$AK$364=$I$217)*(事故データ!$AO$4:$AO$364=S$219)*(事故データ!$AQ$4:$AQ$364=$H255)*(事故データ!$V$4:$V$364=1))</f>
        <v>0</v>
      </c>
      <c r="T255" s="358">
        <f>SUMPRODUCT((事故データ!$O$4:$O$364=$C$218)*(事故データ!$AK$4:$AK$364=$I$217)*(事故データ!$AO$4:$AO$364=T$219)*(事故データ!$AQ$4:$AQ$364=$H255)*(事故データ!$V$4:$V$364=1))</f>
        <v>0</v>
      </c>
      <c r="U255" s="358">
        <f>SUMPRODUCT((事故データ!$O$4:$O$364=$C$218)*(事故データ!$AK$4:$AK$364=$I$217)*(事故データ!$AO$4:$AO$364=U$219)*(事故データ!$AQ$4:$AQ$364=$H255)*(事故データ!$V$4:$V$364=1))</f>
        <v>0</v>
      </c>
      <c r="V255" s="358">
        <f>SUMPRODUCT((事故データ!$O$4:$O$364=$C$218)*(事故データ!$AK$4:$AK$364=$I$217)*(事故データ!$AO$4:$AO$364=V$219)*(事故データ!$AQ$4:$AQ$364=$H255)*(事故データ!$V$4:$V$364=1))</f>
        <v>0</v>
      </c>
      <c r="W255" s="358">
        <f>SUMPRODUCT((事故データ!$O$4:$O$364=$C$218)*(事故データ!$AK$4:$AK$364=$I$217)*(事故データ!$AO$4:$AO$364=W$219)*(事故データ!$AQ$4:$AQ$364=$H255)*(事故データ!$V$4:$V$364=1))</f>
        <v>0</v>
      </c>
      <c r="X255" s="358">
        <f>SUMPRODUCT((事故データ!$O$4:$O$364=$C$218)*(事故データ!$AK$4:$AK$364=$I$217)*(事故データ!$AO$4:$AO$364=X$219)*(事故データ!$AQ$4:$AQ$364=$H255)*(事故データ!$V$4:$V$364=1))</f>
        <v>0</v>
      </c>
      <c r="Y255" s="358">
        <f>SUMPRODUCT((事故データ!$O$4:$O$364=$C$218)*(事故データ!$AK$4:$AK$364=$I$217)*(事故データ!$AO$4:$AO$364=Y$219)*(事故データ!$AQ$4:$AQ$364=$H255)*(事故データ!$V$4:$V$364=1))</f>
        <v>0</v>
      </c>
      <c r="Z255" s="358">
        <f>SUMPRODUCT((事故データ!$O$4:$O$364=$C$218)*(事故データ!$AK$4:$AK$364=$I$217)*(事故データ!$AO$4:$AO$364=Z$219)*(事故データ!$AQ$4:$AQ$364=$H255)*(事故データ!$V$4:$V$364=1))</f>
        <v>0</v>
      </c>
      <c r="AA255" s="358">
        <f>SUMPRODUCT((事故データ!$O$4:$O$364=$C$218)*(事故データ!$AK$4:$AK$364=$I$217)*(事故データ!$AO$4:$AO$364=AA$219)*(事故データ!$AQ$4:$AQ$364=$H255)*(事故データ!$V$4:$V$364=1))</f>
        <v>0</v>
      </c>
      <c r="AB255" s="358">
        <f>SUMPRODUCT((事故データ!$O$4:$O$364=$C$218)*(事故データ!$AK$4:$AK$364=$I$217)*(事故データ!$AO$4:$AO$364=AB$219)*(事故データ!$AQ$4:$AQ$364=$H255)*(事故データ!$V$4:$V$364=1))</f>
        <v>0</v>
      </c>
      <c r="AC255" s="358">
        <f>SUMPRODUCT((事故データ!$O$4:$O$364=$C$218)*(事故データ!$AK$4:$AK$364=$I$217)*(事故データ!$AO$4:$AO$364=AC$219)*(事故データ!$AQ$4:$AQ$364=$H255)*(事故データ!$V$4:$V$364=1))</f>
        <v>0</v>
      </c>
      <c r="AD255" s="358">
        <f>SUMPRODUCT((事故データ!$O$4:$O$364=$C$218)*(事故データ!$AK$4:$AK$364=$I$217)*(事故データ!$AO$4:$AO$364=AD$219)*(事故データ!$AQ$4:$AQ$364=$H255)*(事故データ!$V$4:$V$364=1))</f>
        <v>0</v>
      </c>
      <c r="AE255" s="358">
        <f>SUMPRODUCT((事故データ!$O$4:$O$364=$C$218)*(事故データ!$AK$4:$AK$364=$I$217)*(事故データ!$AO$4:$AO$364=AE$219)*(事故データ!$AQ$4:$AQ$364=$H255)*(事故データ!$V$4:$V$364=1))</f>
        <v>0</v>
      </c>
      <c r="AF255" s="358">
        <f>SUMPRODUCT((事故データ!$O$4:$O$364=$C$218)*(事故データ!$AK$4:$AK$364=$I$217)*(事故データ!$AO$4:$AO$364=AF$219)*(事故データ!$AQ$4:$AQ$364=$H255)*(事故データ!$V$4:$V$364=1))</f>
        <v>0</v>
      </c>
      <c r="AG255" s="358">
        <f>SUMPRODUCT((事故データ!$O$4:$O$364=$C$218)*(事故データ!$AK$4:$AK$364=$I$217)*(事故データ!$AO$4:$AO$364=AG$219)*(事故データ!$AQ$4:$AQ$364=$H255)*(事故データ!$V$4:$V$364=1))</f>
        <v>0</v>
      </c>
      <c r="AH255" s="442">
        <f>SUMPRODUCT((事故データ!$O$4:$O$364=$C$218)*(事故データ!$AK$4:$AK$364=$I$217)*(事故データ!$AO$4:$AO$364=AH$219)*(事故データ!$AQ$4:$AQ$364=$H255)*(事故データ!$V$4:$V$364=1))</f>
        <v>0</v>
      </c>
    </row>
    <row r="256" spans="3:34">
      <c r="C256" s="352" t="str">
        <f t="shared" si="37"/>
        <v>停車・据付時</v>
      </c>
      <c r="D256" s="422">
        <f>SUMPRODUCT((事故データ!$O$4:$O$364=$C$218)*(事故データ!$AQ$4:$AQ$364=$C256))</f>
        <v>0</v>
      </c>
      <c r="E256" s="422">
        <f>SUMPRODUCT((事故データ!$O$4:$O$364=$C$218)*(事故データ!$AQ$4:$AQ$364=$C256)*(事故データ!$V$4:$V$364=1))</f>
        <v>0</v>
      </c>
      <c r="F256" s="496">
        <f>SUMPRODUCT((事故データ!$O$4:$O$364=$C$218)*(事故データ!$AQ$4:$AQ$364=$C256)*(事故データ!$V$4:$V$364=1)*(事故データ!$T$4:$T$364="人身"))</f>
        <v>0</v>
      </c>
      <c r="G256" s="306"/>
      <c r="H256" s="355" t="str">
        <f t="shared" si="36"/>
        <v>停車・据付時</v>
      </c>
      <c r="I256" s="356">
        <f t="shared" si="38"/>
        <v>0</v>
      </c>
      <c r="J256" s="357">
        <f>SUMPRODUCT((事故データ!$O$4:$O$364=$C$218)*(事故データ!$AK$4:$AK$364=$I$217)*(事故データ!$AO$4:$AO$364=J$219)*(事故データ!$AQ$4:$AQ$364=$H256)*(事故データ!$V$4:$V$364=1))</f>
        <v>0</v>
      </c>
      <c r="K256" s="358">
        <f>SUMPRODUCT((事故データ!$O$4:$O$364=$C$218)*(事故データ!$AK$4:$AK$364=$I$217)*(事故データ!$AO$4:$AO$364=K$219)*(事故データ!$AQ$4:$AQ$364=$H256)*(事故データ!$V$4:$V$364=1))</f>
        <v>0</v>
      </c>
      <c r="L256" s="358">
        <f>SUMPRODUCT((事故データ!$O$4:$O$364=$C$218)*(事故データ!$AK$4:$AK$364=$I$217)*(事故データ!$AO$4:$AO$364=L$219)*(事故データ!$AQ$4:$AQ$364=$H256)*(事故データ!$V$4:$V$364=1))</f>
        <v>0</v>
      </c>
      <c r="M256" s="358">
        <f>SUMPRODUCT((事故データ!$O$4:$O$364=$C$218)*(事故データ!$AK$4:$AK$364=$I$217)*(事故データ!$AO$4:$AO$364=M$219)*(事故データ!$AQ$4:$AQ$364=$H256)*(事故データ!$V$4:$V$364=1))</f>
        <v>0</v>
      </c>
      <c r="N256" s="358">
        <f>SUMPRODUCT((事故データ!$O$4:$O$364=$C$218)*(事故データ!$AK$4:$AK$364=$I$217)*(事故データ!$AO$4:$AO$364=N$219)*(事故データ!$AQ$4:$AQ$364=$H256)*(事故データ!$V$4:$V$364=1))</f>
        <v>0</v>
      </c>
      <c r="O256" s="358">
        <f>SUMPRODUCT((事故データ!$O$4:$O$364=$C$218)*(事故データ!$AK$4:$AK$364=$I$217)*(事故データ!$AO$4:$AO$364=O$219)*(事故データ!$AQ$4:$AQ$364=$H256)*(事故データ!$V$4:$V$364=1))</f>
        <v>0</v>
      </c>
      <c r="P256" s="358">
        <f>SUMPRODUCT((事故データ!$O$4:$O$364=$C$218)*(事故データ!$AK$4:$AK$364=$I$217)*(事故データ!$AO$4:$AO$364=P$219)*(事故データ!$AQ$4:$AQ$364=$H256)*(事故データ!$V$4:$V$364=1))</f>
        <v>0</v>
      </c>
      <c r="Q256" s="358">
        <f>SUMPRODUCT((事故データ!$O$4:$O$364=$C$218)*(事故データ!$AK$4:$AK$364=$I$217)*(事故データ!$AO$4:$AO$364=Q$219)*(事故データ!$AQ$4:$AQ$364=$H256)*(事故データ!$V$4:$V$364=1))</f>
        <v>0</v>
      </c>
      <c r="R256" s="358">
        <f>SUMPRODUCT((事故データ!$O$4:$O$364=$C$218)*(事故データ!$AK$4:$AK$364=$I$217)*(事故データ!$AO$4:$AO$364=R$219)*(事故データ!$AQ$4:$AQ$364=$H256)*(事故データ!$V$4:$V$364=1))</f>
        <v>0</v>
      </c>
      <c r="S256" s="358">
        <f>SUMPRODUCT((事故データ!$O$4:$O$364=$C$218)*(事故データ!$AK$4:$AK$364=$I$217)*(事故データ!$AO$4:$AO$364=S$219)*(事故データ!$AQ$4:$AQ$364=$H256)*(事故データ!$V$4:$V$364=1))</f>
        <v>0</v>
      </c>
      <c r="T256" s="358">
        <f>SUMPRODUCT((事故データ!$O$4:$O$364=$C$218)*(事故データ!$AK$4:$AK$364=$I$217)*(事故データ!$AO$4:$AO$364=T$219)*(事故データ!$AQ$4:$AQ$364=$H256)*(事故データ!$V$4:$V$364=1))</f>
        <v>0</v>
      </c>
      <c r="U256" s="358">
        <f>SUMPRODUCT((事故データ!$O$4:$O$364=$C$218)*(事故データ!$AK$4:$AK$364=$I$217)*(事故データ!$AO$4:$AO$364=U$219)*(事故データ!$AQ$4:$AQ$364=$H256)*(事故データ!$V$4:$V$364=1))</f>
        <v>0</v>
      </c>
      <c r="V256" s="358">
        <f>SUMPRODUCT((事故データ!$O$4:$O$364=$C$218)*(事故データ!$AK$4:$AK$364=$I$217)*(事故データ!$AO$4:$AO$364=V$219)*(事故データ!$AQ$4:$AQ$364=$H256)*(事故データ!$V$4:$V$364=1))</f>
        <v>0</v>
      </c>
      <c r="W256" s="358">
        <f>SUMPRODUCT((事故データ!$O$4:$O$364=$C$218)*(事故データ!$AK$4:$AK$364=$I$217)*(事故データ!$AO$4:$AO$364=W$219)*(事故データ!$AQ$4:$AQ$364=$H256)*(事故データ!$V$4:$V$364=1))</f>
        <v>0</v>
      </c>
      <c r="X256" s="358">
        <f>SUMPRODUCT((事故データ!$O$4:$O$364=$C$218)*(事故データ!$AK$4:$AK$364=$I$217)*(事故データ!$AO$4:$AO$364=X$219)*(事故データ!$AQ$4:$AQ$364=$H256)*(事故データ!$V$4:$V$364=1))</f>
        <v>0</v>
      </c>
      <c r="Y256" s="358">
        <f>SUMPRODUCT((事故データ!$O$4:$O$364=$C$218)*(事故データ!$AK$4:$AK$364=$I$217)*(事故データ!$AO$4:$AO$364=Y$219)*(事故データ!$AQ$4:$AQ$364=$H256)*(事故データ!$V$4:$V$364=1))</f>
        <v>0</v>
      </c>
      <c r="Z256" s="358">
        <f>SUMPRODUCT((事故データ!$O$4:$O$364=$C$218)*(事故データ!$AK$4:$AK$364=$I$217)*(事故データ!$AO$4:$AO$364=Z$219)*(事故データ!$AQ$4:$AQ$364=$H256)*(事故データ!$V$4:$V$364=1))</f>
        <v>0</v>
      </c>
      <c r="AA256" s="358">
        <f>SUMPRODUCT((事故データ!$O$4:$O$364=$C$218)*(事故データ!$AK$4:$AK$364=$I$217)*(事故データ!$AO$4:$AO$364=AA$219)*(事故データ!$AQ$4:$AQ$364=$H256)*(事故データ!$V$4:$V$364=1))</f>
        <v>0</v>
      </c>
      <c r="AB256" s="358">
        <f>SUMPRODUCT((事故データ!$O$4:$O$364=$C$218)*(事故データ!$AK$4:$AK$364=$I$217)*(事故データ!$AO$4:$AO$364=AB$219)*(事故データ!$AQ$4:$AQ$364=$H256)*(事故データ!$V$4:$V$364=1))</f>
        <v>0</v>
      </c>
      <c r="AC256" s="358">
        <f>SUMPRODUCT((事故データ!$O$4:$O$364=$C$218)*(事故データ!$AK$4:$AK$364=$I$217)*(事故データ!$AO$4:$AO$364=AC$219)*(事故データ!$AQ$4:$AQ$364=$H256)*(事故データ!$V$4:$V$364=1))</f>
        <v>0</v>
      </c>
      <c r="AD256" s="358">
        <f>SUMPRODUCT((事故データ!$O$4:$O$364=$C$218)*(事故データ!$AK$4:$AK$364=$I$217)*(事故データ!$AO$4:$AO$364=AD$219)*(事故データ!$AQ$4:$AQ$364=$H256)*(事故データ!$V$4:$V$364=1))</f>
        <v>0</v>
      </c>
      <c r="AE256" s="358">
        <f>SUMPRODUCT((事故データ!$O$4:$O$364=$C$218)*(事故データ!$AK$4:$AK$364=$I$217)*(事故データ!$AO$4:$AO$364=AE$219)*(事故データ!$AQ$4:$AQ$364=$H256)*(事故データ!$V$4:$V$364=1))</f>
        <v>0</v>
      </c>
      <c r="AF256" s="358">
        <f>SUMPRODUCT((事故データ!$O$4:$O$364=$C$218)*(事故データ!$AK$4:$AK$364=$I$217)*(事故データ!$AO$4:$AO$364=AF$219)*(事故データ!$AQ$4:$AQ$364=$H256)*(事故データ!$V$4:$V$364=1))</f>
        <v>0</v>
      </c>
      <c r="AG256" s="358">
        <f>SUMPRODUCT((事故データ!$O$4:$O$364=$C$218)*(事故データ!$AK$4:$AK$364=$I$217)*(事故データ!$AO$4:$AO$364=AG$219)*(事故データ!$AQ$4:$AQ$364=$H256)*(事故データ!$V$4:$V$364=1))</f>
        <v>0</v>
      </c>
      <c r="AH256" s="442">
        <f>SUMPRODUCT((事故データ!$O$4:$O$364=$C$218)*(事故データ!$AK$4:$AK$364=$I$217)*(事故データ!$AO$4:$AO$364=AH$219)*(事故データ!$AQ$4:$AQ$364=$H256)*(事故データ!$V$4:$V$364=1))</f>
        <v>0</v>
      </c>
    </row>
    <row r="257" spans="1:34">
      <c r="C257" s="352" t="str">
        <f t="shared" si="37"/>
        <v>駐・停車中</v>
      </c>
      <c r="D257" s="422">
        <f>SUMPRODUCT((事故データ!$O$4:$O$364=$C$218)*(事故データ!$AQ$4:$AQ$364=$C257))</f>
        <v>1</v>
      </c>
      <c r="E257" s="422">
        <f>SUMPRODUCT((事故データ!$O$4:$O$364=$C$218)*(事故データ!$AQ$4:$AQ$364=$C257)*(事故データ!$V$4:$V$364=1))</f>
        <v>1</v>
      </c>
      <c r="F257" s="496">
        <f>SUMPRODUCT((事故データ!$O$4:$O$364=$C$218)*(事故データ!$AQ$4:$AQ$364=$C257)*(事故データ!$V$4:$V$364=1)*(事故データ!$T$4:$T$364="人身"))</f>
        <v>0</v>
      </c>
      <c r="G257" s="306"/>
      <c r="H257" s="355" t="str">
        <f t="shared" si="36"/>
        <v>駐・停車中</v>
      </c>
      <c r="I257" s="497">
        <f t="shared" si="38"/>
        <v>0</v>
      </c>
      <c r="J257" s="357">
        <f>SUMPRODUCT((事故データ!$O$4:$O$364=$C$218)*(事故データ!$AK$4:$AK$364=$I$217)*(事故データ!$AO$4:$AO$364=J$219)*(事故データ!$AQ$4:$AQ$364=$H257)*(事故データ!$V$4:$V$364=1))</f>
        <v>0</v>
      </c>
      <c r="K257" s="358">
        <f>SUMPRODUCT((事故データ!$O$4:$O$364=$C$218)*(事故データ!$AK$4:$AK$364=$I$217)*(事故データ!$AO$4:$AO$364=K$219)*(事故データ!$AQ$4:$AQ$364=$H257)*(事故データ!$V$4:$V$364=1))</f>
        <v>0</v>
      </c>
      <c r="L257" s="358">
        <f>SUMPRODUCT((事故データ!$O$4:$O$364=$C$218)*(事故データ!$AK$4:$AK$364=$I$217)*(事故データ!$AO$4:$AO$364=L$219)*(事故データ!$AQ$4:$AQ$364=$H257)*(事故データ!$V$4:$V$364=1))</f>
        <v>0</v>
      </c>
      <c r="M257" s="358">
        <f>SUMPRODUCT((事故データ!$O$4:$O$364=$C$218)*(事故データ!$AK$4:$AK$364=$I$217)*(事故データ!$AO$4:$AO$364=M$219)*(事故データ!$AQ$4:$AQ$364=$H257)*(事故データ!$V$4:$V$364=1))</f>
        <v>0</v>
      </c>
      <c r="N257" s="358">
        <f>SUMPRODUCT((事故データ!$O$4:$O$364=$C$218)*(事故データ!$AK$4:$AK$364=$I$217)*(事故データ!$AO$4:$AO$364=N$219)*(事故データ!$AQ$4:$AQ$364=$H257)*(事故データ!$V$4:$V$364=1))</f>
        <v>0</v>
      </c>
      <c r="O257" s="358">
        <f>SUMPRODUCT((事故データ!$O$4:$O$364=$C$218)*(事故データ!$AK$4:$AK$364=$I$217)*(事故データ!$AO$4:$AO$364=O$219)*(事故データ!$AQ$4:$AQ$364=$H257)*(事故データ!$V$4:$V$364=1))</f>
        <v>0</v>
      </c>
      <c r="P257" s="358">
        <f>SUMPRODUCT((事故データ!$O$4:$O$364=$C$218)*(事故データ!$AK$4:$AK$364=$I$217)*(事故データ!$AO$4:$AO$364=P$219)*(事故データ!$AQ$4:$AQ$364=$H257)*(事故データ!$V$4:$V$364=1))</f>
        <v>0</v>
      </c>
      <c r="Q257" s="358">
        <f>SUMPRODUCT((事故データ!$O$4:$O$364=$C$218)*(事故データ!$AK$4:$AK$364=$I$217)*(事故データ!$AO$4:$AO$364=Q$219)*(事故データ!$AQ$4:$AQ$364=$H257)*(事故データ!$V$4:$V$364=1))</f>
        <v>0</v>
      </c>
      <c r="R257" s="358">
        <f>SUMPRODUCT((事故データ!$O$4:$O$364=$C$218)*(事故データ!$AK$4:$AK$364=$I$217)*(事故データ!$AO$4:$AO$364=R$219)*(事故データ!$AQ$4:$AQ$364=$H257)*(事故データ!$V$4:$V$364=1))</f>
        <v>0</v>
      </c>
      <c r="S257" s="358">
        <f>SUMPRODUCT((事故データ!$O$4:$O$364=$C$218)*(事故データ!$AK$4:$AK$364=$I$217)*(事故データ!$AO$4:$AO$364=S$219)*(事故データ!$AQ$4:$AQ$364=$H257)*(事故データ!$V$4:$V$364=1))</f>
        <v>0</v>
      </c>
      <c r="T257" s="358">
        <f>SUMPRODUCT((事故データ!$O$4:$O$364=$C$218)*(事故データ!$AK$4:$AK$364=$I$217)*(事故データ!$AO$4:$AO$364=T$219)*(事故データ!$AQ$4:$AQ$364=$H257)*(事故データ!$V$4:$V$364=1))</f>
        <v>0</v>
      </c>
      <c r="U257" s="358">
        <f>SUMPRODUCT((事故データ!$O$4:$O$364=$C$218)*(事故データ!$AK$4:$AK$364=$I$217)*(事故データ!$AO$4:$AO$364=U$219)*(事故データ!$AQ$4:$AQ$364=$H257)*(事故データ!$V$4:$V$364=1))</f>
        <v>0</v>
      </c>
      <c r="V257" s="358">
        <f>SUMPRODUCT((事故データ!$O$4:$O$364=$C$218)*(事故データ!$AK$4:$AK$364=$I$217)*(事故データ!$AO$4:$AO$364=V$219)*(事故データ!$AQ$4:$AQ$364=$H257)*(事故データ!$V$4:$V$364=1))</f>
        <v>0</v>
      </c>
      <c r="W257" s="358">
        <f>SUMPRODUCT((事故データ!$O$4:$O$364=$C$218)*(事故データ!$AK$4:$AK$364=$I$217)*(事故データ!$AO$4:$AO$364=W$219)*(事故データ!$AQ$4:$AQ$364=$H257)*(事故データ!$V$4:$V$364=1))</f>
        <v>0</v>
      </c>
      <c r="X257" s="358">
        <f>SUMPRODUCT((事故データ!$O$4:$O$364=$C$218)*(事故データ!$AK$4:$AK$364=$I$217)*(事故データ!$AO$4:$AO$364=X$219)*(事故データ!$AQ$4:$AQ$364=$H257)*(事故データ!$V$4:$V$364=1))</f>
        <v>0</v>
      </c>
      <c r="Y257" s="358">
        <f>SUMPRODUCT((事故データ!$O$4:$O$364=$C$218)*(事故データ!$AK$4:$AK$364=$I$217)*(事故データ!$AO$4:$AO$364=Y$219)*(事故データ!$AQ$4:$AQ$364=$H257)*(事故データ!$V$4:$V$364=1))</f>
        <v>0</v>
      </c>
      <c r="Z257" s="358">
        <f>SUMPRODUCT((事故データ!$O$4:$O$364=$C$218)*(事故データ!$AK$4:$AK$364=$I$217)*(事故データ!$AO$4:$AO$364=Z$219)*(事故データ!$AQ$4:$AQ$364=$H257)*(事故データ!$V$4:$V$364=1))</f>
        <v>0</v>
      </c>
      <c r="AA257" s="358">
        <f>SUMPRODUCT((事故データ!$O$4:$O$364=$C$218)*(事故データ!$AK$4:$AK$364=$I$217)*(事故データ!$AO$4:$AO$364=AA$219)*(事故データ!$AQ$4:$AQ$364=$H257)*(事故データ!$V$4:$V$364=1))</f>
        <v>0</v>
      </c>
      <c r="AB257" s="358">
        <f>SUMPRODUCT((事故データ!$O$4:$O$364=$C$218)*(事故データ!$AK$4:$AK$364=$I$217)*(事故データ!$AO$4:$AO$364=AB$219)*(事故データ!$AQ$4:$AQ$364=$H257)*(事故データ!$V$4:$V$364=1))</f>
        <v>0</v>
      </c>
      <c r="AC257" s="358">
        <f>SUMPRODUCT((事故データ!$O$4:$O$364=$C$218)*(事故データ!$AK$4:$AK$364=$I$217)*(事故データ!$AO$4:$AO$364=AC$219)*(事故データ!$AQ$4:$AQ$364=$H257)*(事故データ!$V$4:$V$364=1))</f>
        <v>0</v>
      </c>
      <c r="AD257" s="358">
        <f>SUMPRODUCT((事故データ!$O$4:$O$364=$C$218)*(事故データ!$AK$4:$AK$364=$I$217)*(事故データ!$AO$4:$AO$364=AD$219)*(事故データ!$AQ$4:$AQ$364=$H257)*(事故データ!$V$4:$V$364=1))</f>
        <v>0</v>
      </c>
      <c r="AE257" s="358">
        <f>SUMPRODUCT((事故データ!$O$4:$O$364=$C$218)*(事故データ!$AK$4:$AK$364=$I$217)*(事故データ!$AO$4:$AO$364=AE$219)*(事故データ!$AQ$4:$AQ$364=$H257)*(事故データ!$V$4:$V$364=1))</f>
        <v>0</v>
      </c>
      <c r="AF257" s="358">
        <f>SUMPRODUCT((事故データ!$O$4:$O$364=$C$218)*(事故データ!$AK$4:$AK$364=$I$217)*(事故データ!$AO$4:$AO$364=AF$219)*(事故データ!$AQ$4:$AQ$364=$H257)*(事故データ!$V$4:$V$364=1))</f>
        <v>0</v>
      </c>
      <c r="AG257" s="358">
        <f>SUMPRODUCT((事故データ!$O$4:$O$364=$C$218)*(事故データ!$AK$4:$AK$364=$I$217)*(事故データ!$AO$4:$AO$364=AG$219)*(事故データ!$AQ$4:$AQ$364=$H257)*(事故データ!$V$4:$V$364=1))</f>
        <v>0</v>
      </c>
      <c r="AH257" s="442">
        <f>SUMPRODUCT((事故データ!$O$4:$O$364=$C$218)*(事故データ!$AK$4:$AK$364=$I$217)*(事故データ!$AO$4:$AO$364=AH$219)*(事故データ!$AQ$4:$AQ$364=$H257)*(事故データ!$V$4:$V$364=1))</f>
        <v>0</v>
      </c>
    </row>
    <row r="258" spans="1:34">
      <c r="C258" s="352" t="str">
        <f t="shared" si="37"/>
        <v>一時停止</v>
      </c>
      <c r="D258" s="422">
        <f>SUMPRODUCT((事故データ!$O$4:$O$364=$C$218)*(事故データ!$AQ$4:$AQ$364=$C258))</f>
        <v>0</v>
      </c>
      <c r="E258" s="422">
        <f>SUMPRODUCT((事故データ!$O$4:$O$364=$C$218)*(事故データ!$AQ$4:$AQ$364=$C258)*(事故データ!$V$4:$V$364=1))</f>
        <v>0</v>
      </c>
      <c r="F258" s="496">
        <f>SUMPRODUCT((事故データ!$O$4:$O$364=$C$218)*(事故データ!$AQ$4:$AQ$364=$C258)*(事故データ!$V$4:$V$364=1)*(事故データ!$T$4:$T$364="人身"))</f>
        <v>0</v>
      </c>
      <c r="G258" s="306"/>
      <c r="H258" s="355" t="str">
        <f t="shared" si="36"/>
        <v>一時停止</v>
      </c>
      <c r="I258" s="497">
        <f t="shared" si="38"/>
        <v>0</v>
      </c>
      <c r="J258" s="357">
        <f>SUMPRODUCT((事故データ!$O$4:$O$364=$C$218)*(事故データ!$AK$4:$AK$364=$I$217)*(事故データ!$AO$4:$AO$364=J$219)*(事故データ!$AQ$4:$AQ$364=$H258)*(事故データ!$V$4:$V$364=1))</f>
        <v>0</v>
      </c>
      <c r="K258" s="358">
        <f>SUMPRODUCT((事故データ!$O$4:$O$364=$C$218)*(事故データ!$AK$4:$AK$364=$I$217)*(事故データ!$AO$4:$AO$364=K$219)*(事故データ!$AQ$4:$AQ$364=$H258)*(事故データ!$V$4:$V$364=1))</f>
        <v>0</v>
      </c>
      <c r="L258" s="358">
        <f>SUMPRODUCT((事故データ!$O$4:$O$364=$C$218)*(事故データ!$AK$4:$AK$364=$I$217)*(事故データ!$AO$4:$AO$364=L$219)*(事故データ!$AQ$4:$AQ$364=$H258)*(事故データ!$V$4:$V$364=1))</f>
        <v>0</v>
      </c>
      <c r="M258" s="358">
        <f>SUMPRODUCT((事故データ!$O$4:$O$364=$C$218)*(事故データ!$AK$4:$AK$364=$I$217)*(事故データ!$AO$4:$AO$364=M$219)*(事故データ!$AQ$4:$AQ$364=$H258)*(事故データ!$V$4:$V$364=1))</f>
        <v>0</v>
      </c>
      <c r="N258" s="358">
        <f>SUMPRODUCT((事故データ!$O$4:$O$364=$C$218)*(事故データ!$AK$4:$AK$364=$I$217)*(事故データ!$AO$4:$AO$364=N$219)*(事故データ!$AQ$4:$AQ$364=$H258)*(事故データ!$V$4:$V$364=1))</f>
        <v>0</v>
      </c>
      <c r="O258" s="358">
        <f>SUMPRODUCT((事故データ!$O$4:$O$364=$C$218)*(事故データ!$AK$4:$AK$364=$I$217)*(事故データ!$AO$4:$AO$364=O$219)*(事故データ!$AQ$4:$AQ$364=$H258)*(事故データ!$V$4:$V$364=1))</f>
        <v>0</v>
      </c>
      <c r="P258" s="358">
        <f>SUMPRODUCT((事故データ!$O$4:$O$364=$C$218)*(事故データ!$AK$4:$AK$364=$I$217)*(事故データ!$AO$4:$AO$364=P$219)*(事故データ!$AQ$4:$AQ$364=$H258)*(事故データ!$V$4:$V$364=1))</f>
        <v>0</v>
      </c>
      <c r="Q258" s="358">
        <f>SUMPRODUCT((事故データ!$O$4:$O$364=$C$218)*(事故データ!$AK$4:$AK$364=$I$217)*(事故データ!$AO$4:$AO$364=Q$219)*(事故データ!$AQ$4:$AQ$364=$H258)*(事故データ!$V$4:$V$364=1))</f>
        <v>0</v>
      </c>
      <c r="R258" s="358">
        <f>SUMPRODUCT((事故データ!$O$4:$O$364=$C$218)*(事故データ!$AK$4:$AK$364=$I$217)*(事故データ!$AO$4:$AO$364=R$219)*(事故データ!$AQ$4:$AQ$364=$H258)*(事故データ!$V$4:$V$364=1))</f>
        <v>0</v>
      </c>
      <c r="S258" s="358">
        <f>SUMPRODUCT((事故データ!$O$4:$O$364=$C$218)*(事故データ!$AK$4:$AK$364=$I$217)*(事故データ!$AO$4:$AO$364=S$219)*(事故データ!$AQ$4:$AQ$364=$H258)*(事故データ!$V$4:$V$364=1))</f>
        <v>0</v>
      </c>
      <c r="T258" s="358">
        <f>SUMPRODUCT((事故データ!$O$4:$O$364=$C$218)*(事故データ!$AK$4:$AK$364=$I$217)*(事故データ!$AO$4:$AO$364=T$219)*(事故データ!$AQ$4:$AQ$364=$H258)*(事故データ!$V$4:$V$364=1))</f>
        <v>0</v>
      </c>
      <c r="U258" s="358">
        <f>SUMPRODUCT((事故データ!$O$4:$O$364=$C$218)*(事故データ!$AK$4:$AK$364=$I$217)*(事故データ!$AO$4:$AO$364=U$219)*(事故データ!$AQ$4:$AQ$364=$H258)*(事故データ!$V$4:$V$364=1))</f>
        <v>0</v>
      </c>
      <c r="V258" s="358">
        <f>SUMPRODUCT((事故データ!$O$4:$O$364=$C$218)*(事故データ!$AK$4:$AK$364=$I$217)*(事故データ!$AO$4:$AO$364=V$219)*(事故データ!$AQ$4:$AQ$364=$H258)*(事故データ!$V$4:$V$364=1))</f>
        <v>0</v>
      </c>
      <c r="W258" s="358">
        <f>SUMPRODUCT((事故データ!$O$4:$O$364=$C$218)*(事故データ!$AK$4:$AK$364=$I$217)*(事故データ!$AO$4:$AO$364=W$219)*(事故データ!$AQ$4:$AQ$364=$H258)*(事故データ!$V$4:$V$364=1))</f>
        <v>0</v>
      </c>
      <c r="X258" s="358">
        <f>SUMPRODUCT((事故データ!$O$4:$O$364=$C$218)*(事故データ!$AK$4:$AK$364=$I$217)*(事故データ!$AO$4:$AO$364=X$219)*(事故データ!$AQ$4:$AQ$364=$H258)*(事故データ!$V$4:$V$364=1))</f>
        <v>0</v>
      </c>
      <c r="Y258" s="358">
        <f>SUMPRODUCT((事故データ!$O$4:$O$364=$C$218)*(事故データ!$AK$4:$AK$364=$I$217)*(事故データ!$AO$4:$AO$364=Y$219)*(事故データ!$AQ$4:$AQ$364=$H258)*(事故データ!$V$4:$V$364=1))</f>
        <v>0</v>
      </c>
      <c r="Z258" s="358">
        <f>SUMPRODUCT((事故データ!$O$4:$O$364=$C$218)*(事故データ!$AK$4:$AK$364=$I$217)*(事故データ!$AO$4:$AO$364=Z$219)*(事故データ!$AQ$4:$AQ$364=$H258)*(事故データ!$V$4:$V$364=1))</f>
        <v>0</v>
      </c>
      <c r="AA258" s="358">
        <f>SUMPRODUCT((事故データ!$O$4:$O$364=$C$218)*(事故データ!$AK$4:$AK$364=$I$217)*(事故データ!$AO$4:$AO$364=AA$219)*(事故データ!$AQ$4:$AQ$364=$H258)*(事故データ!$V$4:$V$364=1))</f>
        <v>0</v>
      </c>
      <c r="AB258" s="358">
        <f>SUMPRODUCT((事故データ!$O$4:$O$364=$C$218)*(事故データ!$AK$4:$AK$364=$I$217)*(事故データ!$AO$4:$AO$364=AB$219)*(事故データ!$AQ$4:$AQ$364=$H258)*(事故データ!$V$4:$V$364=1))</f>
        <v>0</v>
      </c>
      <c r="AC258" s="358">
        <f>SUMPRODUCT((事故データ!$O$4:$O$364=$C$218)*(事故データ!$AK$4:$AK$364=$I$217)*(事故データ!$AO$4:$AO$364=AC$219)*(事故データ!$AQ$4:$AQ$364=$H258)*(事故データ!$V$4:$V$364=1))</f>
        <v>0</v>
      </c>
      <c r="AD258" s="358">
        <f>SUMPRODUCT((事故データ!$O$4:$O$364=$C$218)*(事故データ!$AK$4:$AK$364=$I$217)*(事故データ!$AO$4:$AO$364=AD$219)*(事故データ!$AQ$4:$AQ$364=$H258)*(事故データ!$V$4:$V$364=1))</f>
        <v>0</v>
      </c>
      <c r="AE258" s="358">
        <f>SUMPRODUCT((事故データ!$O$4:$O$364=$C$218)*(事故データ!$AK$4:$AK$364=$I$217)*(事故データ!$AO$4:$AO$364=AE$219)*(事故データ!$AQ$4:$AQ$364=$H258)*(事故データ!$V$4:$V$364=1))</f>
        <v>0</v>
      </c>
      <c r="AF258" s="358">
        <f>SUMPRODUCT((事故データ!$O$4:$O$364=$C$218)*(事故データ!$AK$4:$AK$364=$I$217)*(事故データ!$AO$4:$AO$364=AF$219)*(事故データ!$AQ$4:$AQ$364=$H258)*(事故データ!$V$4:$V$364=1))</f>
        <v>0</v>
      </c>
      <c r="AG258" s="358">
        <f>SUMPRODUCT((事故データ!$O$4:$O$364=$C$218)*(事故データ!$AK$4:$AK$364=$I$217)*(事故データ!$AO$4:$AO$364=AG$219)*(事故データ!$AQ$4:$AQ$364=$H258)*(事故データ!$V$4:$V$364=1))</f>
        <v>0</v>
      </c>
      <c r="AH258" s="442">
        <f>SUMPRODUCT((事故データ!$O$4:$O$364=$C$218)*(事故データ!$AK$4:$AK$364=$I$217)*(事故データ!$AO$4:$AO$364=AH$219)*(事故データ!$AQ$4:$AQ$364=$H258)*(事故データ!$V$4:$V$364=1))</f>
        <v>0</v>
      </c>
    </row>
    <row r="259" spans="1:34">
      <c r="C259" s="352" t="str">
        <f t="shared" si="37"/>
        <v>急停止</v>
      </c>
      <c r="D259" s="422">
        <f>SUMPRODUCT((事故データ!$O$4:$O$364=$C$218)*(事故データ!$AQ$4:$AQ$364=$C259))</f>
        <v>0</v>
      </c>
      <c r="E259" s="422">
        <f>SUMPRODUCT((事故データ!$O$4:$O$364=$C$218)*(事故データ!$AQ$4:$AQ$364=$C259)*(事故データ!$V$4:$V$364=1))</f>
        <v>0</v>
      </c>
      <c r="F259" s="496">
        <f>SUMPRODUCT((事故データ!$O$4:$O$364=$C$218)*(事故データ!$AQ$4:$AQ$364=$C259)*(事故データ!$V$4:$V$364=1)*(事故データ!$T$4:$T$364="人身"))</f>
        <v>0</v>
      </c>
      <c r="G259" s="306"/>
      <c r="H259" s="355" t="str">
        <f t="shared" si="36"/>
        <v>急停止</v>
      </c>
      <c r="I259" s="497">
        <f t="shared" si="38"/>
        <v>0</v>
      </c>
      <c r="J259" s="357">
        <f>SUMPRODUCT((事故データ!$O$4:$O$364=$C$218)*(事故データ!$AK$4:$AK$364=$I$217)*(事故データ!$AO$4:$AO$364=J$219)*(事故データ!$AQ$4:$AQ$364=$H259)*(事故データ!$V$4:$V$364=1))</f>
        <v>0</v>
      </c>
      <c r="K259" s="358">
        <f>SUMPRODUCT((事故データ!$O$4:$O$364=$C$218)*(事故データ!$AK$4:$AK$364=$I$217)*(事故データ!$AO$4:$AO$364=K$219)*(事故データ!$AQ$4:$AQ$364=$H259)*(事故データ!$V$4:$V$364=1))</f>
        <v>0</v>
      </c>
      <c r="L259" s="358">
        <f>SUMPRODUCT((事故データ!$O$4:$O$364=$C$218)*(事故データ!$AK$4:$AK$364=$I$217)*(事故データ!$AO$4:$AO$364=L$219)*(事故データ!$AQ$4:$AQ$364=$H259)*(事故データ!$V$4:$V$364=1))</f>
        <v>0</v>
      </c>
      <c r="M259" s="358">
        <f>SUMPRODUCT((事故データ!$O$4:$O$364=$C$218)*(事故データ!$AK$4:$AK$364=$I$217)*(事故データ!$AO$4:$AO$364=M$219)*(事故データ!$AQ$4:$AQ$364=$H259)*(事故データ!$V$4:$V$364=1))</f>
        <v>0</v>
      </c>
      <c r="N259" s="358">
        <f>SUMPRODUCT((事故データ!$O$4:$O$364=$C$218)*(事故データ!$AK$4:$AK$364=$I$217)*(事故データ!$AO$4:$AO$364=N$219)*(事故データ!$AQ$4:$AQ$364=$H259)*(事故データ!$V$4:$V$364=1))</f>
        <v>0</v>
      </c>
      <c r="O259" s="358">
        <f>SUMPRODUCT((事故データ!$O$4:$O$364=$C$218)*(事故データ!$AK$4:$AK$364=$I$217)*(事故データ!$AO$4:$AO$364=O$219)*(事故データ!$AQ$4:$AQ$364=$H259)*(事故データ!$V$4:$V$364=1))</f>
        <v>0</v>
      </c>
      <c r="P259" s="358">
        <f>SUMPRODUCT((事故データ!$O$4:$O$364=$C$218)*(事故データ!$AK$4:$AK$364=$I$217)*(事故データ!$AO$4:$AO$364=P$219)*(事故データ!$AQ$4:$AQ$364=$H259)*(事故データ!$V$4:$V$364=1))</f>
        <v>0</v>
      </c>
      <c r="Q259" s="358">
        <f>SUMPRODUCT((事故データ!$O$4:$O$364=$C$218)*(事故データ!$AK$4:$AK$364=$I$217)*(事故データ!$AO$4:$AO$364=Q$219)*(事故データ!$AQ$4:$AQ$364=$H259)*(事故データ!$V$4:$V$364=1))</f>
        <v>0</v>
      </c>
      <c r="R259" s="358">
        <f>SUMPRODUCT((事故データ!$O$4:$O$364=$C$218)*(事故データ!$AK$4:$AK$364=$I$217)*(事故データ!$AO$4:$AO$364=R$219)*(事故データ!$AQ$4:$AQ$364=$H259)*(事故データ!$V$4:$V$364=1))</f>
        <v>0</v>
      </c>
      <c r="S259" s="358">
        <f>SUMPRODUCT((事故データ!$O$4:$O$364=$C$218)*(事故データ!$AK$4:$AK$364=$I$217)*(事故データ!$AO$4:$AO$364=S$219)*(事故データ!$AQ$4:$AQ$364=$H259)*(事故データ!$V$4:$V$364=1))</f>
        <v>0</v>
      </c>
      <c r="T259" s="358">
        <f>SUMPRODUCT((事故データ!$O$4:$O$364=$C$218)*(事故データ!$AK$4:$AK$364=$I$217)*(事故データ!$AO$4:$AO$364=T$219)*(事故データ!$AQ$4:$AQ$364=$H259)*(事故データ!$V$4:$V$364=1))</f>
        <v>0</v>
      </c>
      <c r="U259" s="358">
        <f>SUMPRODUCT((事故データ!$O$4:$O$364=$C$218)*(事故データ!$AK$4:$AK$364=$I$217)*(事故データ!$AO$4:$AO$364=U$219)*(事故データ!$AQ$4:$AQ$364=$H259)*(事故データ!$V$4:$V$364=1))</f>
        <v>0</v>
      </c>
      <c r="V259" s="358">
        <f>SUMPRODUCT((事故データ!$O$4:$O$364=$C$218)*(事故データ!$AK$4:$AK$364=$I$217)*(事故データ!$AO$4:$AO$364=V$219)*(事故データ!$AQ$4:$AQ$364=$H259)*(事故データ!$V$4:$V$364=1))</f>
        <v>0</v>
      </c>
      <c r="W259" s="358">
        <f>SUMPRODUCT((事故データ!$O$4:$O$364=$C$218)*(事故データ!$AK$4:$AK$364=$I$217)*(事故データ!$AO$4:$AO$364=W$219)*(事故データ!$AQ$4:$AQ$364=$H259)*(事故データ!$V$4:$V$364=1))</f>
        <v>0</v>
      </c>
      <c r="X259" s="358">
        <f>SUMPRODUCT((事故データ!$O$4:$O$364=$C$218)*(事故データ!$AK$4:$AK$364=$I$217)*(事故データ!$AO$4:$AO$364=X$219)*(事故データ!$AQ$4:$AQ$364=$H259)*(事故データ!$V$4:$V$364=1))</f>
        <v>0</v>
      </c>
      <c r="Y259" s="358">
        <f>SUMPRODUCT((事故データ!$O$4:$O$364=$C$218)*(事故データ!$AK$4:$AK$364=$I$217)*(事故データ!$AO$4:$AO$364=Y$219)*(事故データ!$AQ$4:$AQ$364=$H259)*(事故データ!$V$4:$V$364=1))</f>
        <v>0</v>
      </c>
      <c r="Z259" s="358">
        <f>SUMPRODUCT((事故データ!$O$4:$O$364=$C$218)*(事故データ!$AK$4:$AK$364=$I$217)*(事故データ!$AO$4:$AO$364=Z$219)*(事故データ!$AQ$4:$AQ$364=$H259)*(事故データ!$V$4:$V$364=1))</f>
        <v>0</v>
      </c>
      <c r="AA259" s="358">
        <f>SUMPRODUCT((事故データ!$O$4:$O$364=$C$218)*(事故データ!$AK$4:$AK$364=$I$217)*(事故データ!$AO$4:$AO$364=AA$219)*(事故データ!$AQ$4:$AQ$364=$H259)*(事故データ!$V$4:$V$364=1))</f>
        <v>0</v>
      </c>
      <c r="AB259" s="358">
        <f>SUMPRODUCT((事故データ!$O$4:$O$364=$C$218)*(事故データ!$AK$4:$AK$364=$I$217)*(事故データ!$AO$4:$AO$364=AB$219)*(事故データ!$AQ$4:$AQ$364=$H259)*(事故データ!$V$4:$V$364=1))</f>
        <v>0</v>
      </c>
      <c r="AC259" s="358">
        <f>SUMPRODUCT((事故データ!$O$4:$O$364=$C$218)*(事故データ!$AK$4:$AK$364=$I$217)*(事故データ!$AO$4:$AO$364=AC$219)*(事故データ!$AQ$4:$AQ$364=$H259)*(事故データ!$V$4:$V$364=1))</f>
        <v>0</v>
      </c>
      <c r="AD259" s="358">
        <f>SUMPRODUCT((事故データ!$O$4:$O$364=$C$218)*(事故データ!$AK$4:$AK$364=$I$217)*(事故データ!$AO$4:$AO$364=AD$219)*(事故データ!$AQ$4:$AQ$364=$H259)*(事故データ!$V$4:$V$364=1))</f>
        <v>0</v>
      </c>
      <c r="AE259" s="358">
        <f>SUMPRODUCT((事故データ!$O$4:$O$364=$C$218)*(事故データ!$AK$4:$AK$364=$I$217)*(事故データ!$AO$4:$AO$364=AE$219)*(事故データ!$AQ$4:$AQ$364=$H259)*(事故データ!$V$4:$V$364=1))</f>
        <v>0</v>
      </c>
      <c r="AF259" s="358">
        <f>SUMPRODUCT((事故データ!$O$4:$O$364=$C$218)*(事故データ!$AK$4:$AK$364=$I$217)*(事故データ!$AO$4:$AO$364=AF$219)*(事故データ!$AQ$4:$AQ$364=$H259)*(事故データ!$V$4:$V$364=1))</f>
        <v>0</v>
      </c>
      <c r="AG259" s="358">
        <f>SUMPRODUCT((事故データ!$O$4:$O$364=$C$218)*(事故データ!$AK$4:$AK$364=$I$217)*(事故データ!$AO$4:$AO$364=AG$219)*(事故データ!$AQ$4:$AQ$364=$H259)*(事故データ!$V$4:$V$364=1))</f>
        <v>0</v>
      </c>
      <c r="AH259" s="442">
        <f>SUMPRODUCT((事故データ!$O$4:$O$364=$C$218)*(事故データ!$AK$4:$AK$364=$I$217)*(事故データ!$AO$4:$AO$364=AH$219)*(事故データ!$AQ$4:$AQ$364=$H259)*(事故データ!$V$4:$V$364=1))</f>
        <v>0</v>
      </c>
    </row>
    <row r="260" spans="1:34">
      <c r="C260" s="352" t="str">
        <f t="shared" si="37"/>
        <v>徐行・減速中</v>
      </c>
      <c r="D260" s="422">
        <f>SUMPRODUCT((事故データ!$O$4:$O$364=$C$218)*(事故データ!$AQ$4:$AQ$364=$C260))</f>
        <v>0</v>
      </c>
      <c r="E260" s="422">
        <f>SUMPRODUCT((事故データ!$O$4:$O$364=$C$218)*(事故データ!$AQ$4:$AQ$364=$C260)*(事故データ!$V$4:$V$364=1))</f>
        <v>0</v>
      </c>
      <c r="F260" s="496">
        <f>SUMPRODUCT((事故データ!$O$4:$O$364=$C$218)*(事故データ!$AQ$4:$AQ$364=$C260)*(事故データ!$V$4:$V$364=1)*(事故データ!$T$4:$T$364="人身"))</f>
        <v>0</v>
      </c>
      <c r="G260" s="306"/>
      <c r="H260" s="355" t="str">
        <f t="shared" si="36"/>
        <v>徐行・減速中</v>
      </c>
      <c r="I260" s="497">
        <f t="shared" si="38"/>
        <v>0</v>
      </c>
      <c r="J260" s="357">
        <f>SUMPRODUCT((事故データ!$O$4:$O$364=$C$218)*(事故データ!$AK$4:$AK$364=$I$217)*(事故データ!$AO$4:$AO$364=J$219)*(事故データ!$AQ$4:$AQ$364=$H260)*(事故データ!$V$4:$V$364=1))</f>
        <v>0</v>
      </c>
      <c r="K260" s="358">
        <f>SUMPRODUCT((事故データ!$O$4:$O$364=$C$218)*(事故データ!$AK$4:$AK$364=$I$217)*(事故データ!$AO$4:$AO$364=K$219)*(事故データ!$AQ$4:$AQ$364=$H260)*(事故データ!$V$4:$V$364=1))</f>
        <v>0</v>
      </c>
      <c r="L260" s="358">
        <f>SUMPRODUCT((事故データ!$O$4:$O$364=$C$218)*(事故データ!$AK$4:$AK$364=$I$217)*(事故データ!$AO$4:$AO$364=L$219)*(事故データ!$AQ$4:$AQ$364=$H260)*(事故データ!$V$4:$V$364=1))</f>
        <v>0</v>
      </c>
      <c r="M260" s="358">
        <f>SUMPRODUCT((事故データ!$O$4:$O$364=$C$218)*(事故データ!$AK$4:$AK$364=$I$217)*(事故データ!$AO$4:$AO$364=M$219)*(事故データ!$AQ$4:$AQ$364=$H260)*(事故データ!$V$4:$V$364=1))</f>
        <v>0</v>
      </c>
      <c r="N260" s="358">
        <f>SUMPRODUCT((事故データ!$O$4:$O$364=$C$218)*(事故データ!$AK$4:$AK$364=$I$217)*(事故データ!$AO$4:$AO$364=N$219)*(事故データ!$AQ$4:$AQ$364=$H260)*(事故データ!$V$4:$V$364=1))</f>
        <v>0</v>
      </c>
      <c r="O260" s="358">
        <f>SUMPRODUCT((事故データ!$O$4:$O$364=$C$218)*(事故データ!$AK$4:$AK$364=$I$217)*(事故データ!$AO$4:$AO$364=O$219)*(事故データ!$AQ$4:$AQ$364=$H260)*(事故データ!$V$4:$V$364=1))</f>
        <v>0</v>
      </c>
      <c r="P260" s="358">
        <f>SUMPRODUCT((事故データ!$O$4:$O$364=$C$218)*(事故データ!$AK$4:$AK$364=$I$217)*(事故データ!$AO$4:$AO$364=P$219)*(事故データ!$AQ$4:$AQ$364=$H260)*(事故データ!$V$4:$V$364=1))</f>
        <v>0</v>
      </c>
      <c r="Q260" s="358">
        <f>SUMPRODUCT((事故データ!$O$4:$O$364=$C$218)*(事故データ!$AK$4:$AK$364=$I$217)*(事故データ!$AO$4:$AO$364=Q$219)*(事故データ!$AQ$4:$AQ$364=$H260)*(事故データ!$V$4:$V$364=1))</f>
        <v>0</v>
      </c>
      <c r="R260" s="358">
        <f>SUMPRODUCT((事故データ!$O$4:$O$364=$C$218)*(事故データ!$AK$4:$AK$364=$I$217)*(事故データ!$AO$4:$AO$364=R$219)*(事故データ!$AQ$4:$AQ$364=$H260)*(事故データ!$V$4:$V$364=1))</f>
        <v>0</v>
      </c>
      <c r="S260" s="358">
        <f>SUMPRODUCT((事故データ!$O$4:$O$364=$C$218)*(事故データ!$AK$4:$AK$364=$I$217)*(事故データ!$AO$4:$AO$364=S$219)*(事故データ!$AQ$4:$AQ$364=$H260)*(事故データ!$V$4:$V$364=1))</f>
        <v>0</v>
      </c>
      <c r="T260" s="358">
        <f>SUMPRODUCT((事故データ!$O$4:$O$364=$C$218)*(事故データ!$AK$4:$AK$364=$I$217)*(事故データ!$AO$4:$AO$364=T$219)*(事故データ!$AQ$4:$AQ$364=$H260)*(事故データ!$V$4:$V$364=1))</f>
        <v>0</v>
      </c>
      <c r="U260" s="358">
        <f>SUMPRODUCT((事故データ!$O$4:$O$364=$C$218)*(事故データ!$AK$4:$AK$364=$I$217)*(事故データ!$AO$4:$AO$364=U$219)*(事故データ!$AQ$4:$AQ$364=$H260)*(事故データ!$V$4:$V$364=1))</f>
        <v>0</v>
      </c>
      <c r="V260" s="358">
        <f>SUMPRODUCT((事故データ!$O$4:$O$364=$C$218)*(事故データ!$AK$4:$AK$364=$I$217)*(事故データ!$AO$4:$AO$364=V$219)*(事故データ!$AQ$4:$AQ$364=$H260)*(事故データ!$V$4:$V$364=1))</f>
        <v>0</v>
      </c>
      <c r="W260" s="358">
        <f>SUMPRODUCT((事故データ!$O$4:$O$364=$C$218)*(事故データ!$AK$4:$AK$364=$I$217)*(事故データ!$AO$4:$AO$364=W$219)*(事故データ!$AQ$4:$AQ$364=$H260)*(事故データ!$V$4:$V$364=1))</f>
        <v>0</v>
      </c>
      <c r="X260" s="358">
        <f>SUMPRODUCT((事故データ!$O$4:$O$364=$C$218)*(事故データ!$AK$4:$AK$364=$I$217)*(事故データ!$AO$4:$AO$364=X$219)*(事故データ!$AQ$4:$AQ$364=$H260)*(事故データ!$V$4:$V$364=1))</f>
        <v>0</v>
      </c>
      <c r="Y260" s="358">
        <f>SUMPRODUCT((事故データ!$O$4:$O$364=$C$218)*(事故データ!$AK$4:$AK$364=$I$217)*(事故データ!$AO$4:$AO$364=Y$219)*(事故データ!$AQ$4:$AQ$364=$H260)*(事故データ!$V$4:$V$364=1))</f>
        <v>0</v>
      </c>
      <c r="Z260" s="358">
        <f>SUMPRODUCT((事故データ!$O$4:$O$364=$C$218)*(事故データ!$AK$4:$AK$364=$I$217)*(事故データ!$AO$4:$AO$364=Z$219)*(事故データ!$AQ$4:$AQ$364=$H260)*(事故データ!$V$4:$V$364=1))</f>
        <v>0</v>
      </c>
      <c r="AA260" s="358">
        <f>SUMPRODUCT((事故データ!$O$4:$O$364=$C$218)*(事故データ!$AK$4:$AK$364=$I$217)*(事故データ!$AO$4:$AO$364=AA$219)*(事故データ!$AQ$4:$AQ$364=$H260)*(事故データ!$V$4:$V$364=1))</f>
        <v>0</v>
      </c>
      <c r="AB260" s="358">
        <f>SUMPRODUCT((事故データ!$O$4:$O$364=$C$218)*(事故データ!$AK$4:$AK$364=$I$217)*(事故データ!$AO$4:$AO$364=AB$219)*(事故データ!$AQ$4:$AQ$364=$H260)*(事故データ!$V$4:$V$364=1))</f>
        <v>0</v>
      </c>
      <c r="AC260" s="358">
        <f>SUMPRODUCT((事故データ!$O$4:$O$364=$C$218)*(事故データ!$AK$4:$AK$364=$I$217)*(事故データ!$AO$4:$AO$364=AC$219)*(事故データ!$AQ$4:$AQ$364=$H260)*(事故データ!$V$4:$V$364=1))</f>
        <v>0</v>
      </c>
      <c r="AD260" s="358">
        <f>SUMPRODUCT((事故データ!$O$4:$O$364=$C$218)*(事故データ!$AK$4:$AK$364=$I$217)*(事故データ!$AO$4:$AO$364=AD$219)*(事故データ!$AQ$4:$AQ$364=$H260)*(事故データ!$V$4:$V$364=1))</f>
        <v>0</v>
      </c>
      <c r="AE260" s="358">
        <f>SUMPRODUCT((事故データ!$O$4:$O$364=$C$218)*(事故データ!$AK$4:$AK$364=$I$217)*(事故データ!$AO$4:$AO$364=AE$219)*(事故データ!$AQ$4:$AQ$364=$H260)*(事故データ!$V$4:$V$364=1))</f>
        <v>0</v>
      </c>
      <c r="AF260" s="358">
        <f>SUMPRODUCT((事故データ!$O$4:$O$364=$C$218)*(事故データ!$AK$4:$AK$364=$I$217)*(事故データ!$AO$4:$AO$364=AF$219)*(事故データ!$AQ$4:$AQ$364=$H260)*(事故データ!$V$4:$V$364=1))</f>
        <v>0</v>
      </c>
      <c r="AG260" s="358">
        <f>SUMPRODUCT((事故データ!$O$4:$O$364=$C$218)*(事故データ!$AK$4:$AK$364=$I$217)*(事故データ!$AO$4:$AO$364=AG$219)*(事故データ!$AQ$4:$AQ$364=$H260)*(事故データ!$V$4:$V$364=1))</f>
        <v>0</v>
      </c>
      <c r="AH260" s="442">
        <f>SUMPRODUCT((事故データ!$O$4:$O$364=$C$218)*(事故データ!$AK$4:$AK$364=$I$217)*(事故データ!$AO$4:$AO$364=AH$219)*(事故データ!$AQ$4:$AQ$364=$H260)*(事故データ!$V$4:$V$364=1))</f>
        <v>0</v>
      </c>
    </row>
    <row r="261" spans="1:34" ht="17.45" customHeight="1">
      <c r="C261" s="352" t="str">
        <f t="shared" si="37"/>
        <v>回避・急ハンドル・誤操作</v>
      </c>
      <c r="D261" s="422">
        <f>SUMPRODUCT((事故データ!$O$4:$O$364=$C$218)*(事故データ!$AQ$4:$AQ$364=$C261))</f>
        <v>1</v>
      </c>
      <c r="E261" s="422">
        <f>SUMPRODUCT((事故データ!$O$4:$O$364=$C$218)*(事故データ!$AQ$4:$AQ$364=$C261)*(事故データ!$V$4:$V$364=1))</f>
        <v>1</v>
      </c>
      <c r="F261" s="496">
        <f>SUMPRODUCT((事故データ!$O$4:$O$364=$C$218)*(事故データ!$AQ$4:$AQ$364=$C261)*(事故データ!$V$4:$V$364=1)*(事故データ!$T$4:$T$364="人身"))</f>
        <v>0</v>
      </c>
      <c r="G261" s="306"/>
      <c r="H261" s="355" t="str">
        <f t="shared" si="36"/>
        <v>回避・急ハンドル・誤操作</v>
      </c>
      <c r="I261" s="497">
        <f t="shared" si="38"/>
        <v>0</v>
      </c>
      <c r="J261" s="357">
        <f>SUMPRODUCT((事故データ!$O$4:$O$364=$C$218)*(事故データ!$AK$4:$AK$364=$I$217)*(事故データ!$AO$4:$AO$364=J$219)*(事故データ!$AQ$4:$AQ$364=$H261)*(事故データ!$V$4:$V$364=1))</f>
        <v>0</v>
      </c>
      <c r="K261" s="358">
        <f>SUMPRODUCT((事故データ!$O$4:$O$364=$C$218)*(事故データ!$AK$4:$AK$364=$I$217)*(事故データ!$AO$4:$AO$364=K$219)*(事故データ!$AQ$4:$AQ$364=$H261)*(事故データ!$V$4:$V$364=1))</f>
        <v>0</v>
      </c>
      <c r="L261" s="358">
        <f>SUMPRODUCT((事故データ!$O$4:$O$364=$C$218)*(事故データ!$AK$4:$AK$364=$I$217)*(事故データ!$AO$4:$AO$364=L$219)*(事故データ!$AQ$4:$AQ$364=$H261)*(事故データ!$V$4:$V$364=1))</f>
        <v>0</v>
      </c>
      <c r="M261" s="358">
        <f>SUMPRODUCT((事故データ!$O$4:$O$364=$C$218)*(事故データ!$AK$4:$AK$364=$I$217)*(事故データ!$AO$4:$AO$364=M$219)*(事故データ!$AQ$4:$AQ$364=$H261)*(事故データ!$V$4:$V$364=1))</f>
        <v>0</v>
      </c>
      <c r="N261" s="358">
        <f>SUMPRODUCT((事故データ!$O$4:$O$364=$C$218)*(事故データ!$AK$4:$AK$364=$I$217)*(事故データ!$AO$4:$AO$364=N$219)*(事故データ!$AQ$4:$AQ$364=$H261)*(事故データ!$V$4:$V$364=1))</f>
        <v>0</v>
      </c>
      <c r="O261" s="358">
        <f>SUMPRODUCT((事故データ!$O$4:$O$364=$C$218)*(事故データ!$AK$4:$AK$364=$I$217)*(事故データ!$AO$4:$AO$364=O$219)*(事故データ!$AQ$4:$AQ$364=$H261)*(事故データ!$V$4:$V$364=1))</f>
        <v>0</v>
      </c>
      <c r="P261" s="358">
        <f>SUMPRODUCT((事故データ!$O$4:$O$364=$C$218)*(事故データ!$AK$4:$AK$364=$I$217)*(事故データ!$AO$4:$AO$364=P$219)*(事故データ!$AQ$4:$AQ$364=$H261)*(事故データ!$V$4:$V$364=1))</f>
        <v>0</v>
      </c>
      <c r="Q261" s="358">
        <f>SUMPRODUCT((事故データ!$O$4:$O$364=$C$218)*(事故データ!$AK$4:$AK$364=$I$217)*(事故データ!$AO$4:$AO$364=Q$219)*(事故データ!$AQ$4:$AQ$364=$H261)*(事故データ!$V$4:$V$364=1))</f>
        <v>0</v>
      </c>
      <c r="R261" s="358">
        <f>SUMPRODUCT((事故データ!$O$4:$O$364=$C$218)*(事故データ!$AK$4:$AK$364=$I$217)*(事故データ!$AO$4:$AO$364=R$219)*(事故データ!$AQ$4:$AQ$364=$H261)*(事故データ!$V$4:$V$364=1))</f>
        <v>0</v>
      </c>
      <c r="S261" s="358">
        <f>SUMPRODUCT((事故データ!$O$4:$O$364=$C$218)*(事故データ!$AK$4:$AK$364=$I$217)*(事故データ!$AO$4:$AO$364=S$219)*(事故データ!$AQ$4:$AQ$364=$H261)*(事故データ!$V$4:$V$364=1))</f>
        <v>0</v>
      </c>
      <c r="T261" s="358">
        <f>SUMPRODUCT((事故データ!$O$4:$O$364=$C$218)*(事故データ!$AK$4:$AK$364=$I$217)*(事故データ!$AO$4:$AO$364=T$219)*(事故データ!$AQ$4:$AQ$364=$H261)*(事故データ!$V$4:$V$364=1))</f>
        <v>0</v>
      </c>
      <c r="U261" s="358">
        <f>SUMPRODUCT((事故データ!$O$4:$O$364=$C$218)*(事故データ!$AK$4:$AK$364=$I$217)*(事故データ!$AO$4:$AO$364=U$219)*(事故データ!$AQ$4:$AQ$364=$H261)*(事故データ!$V$4:$V$364=1))</f>
        <v>0</v>
      </c>
      <c r="V261" s="358">
        <f>SUMPRODUCT((事故データ!$O$4:$O$364=$C$218)*(事故データ!$AK$4:$AK$364=$I$217)*(事故データ!$AO$4:$AO$364=V$219)*(事故データ!$AQ$4:$AQ$364=$H261)*(事故データ!$V$4:$V$364=1))</f>
        <v>0</v>
      </c>
      <c r="W261" s="358">
        <f>SUMPRODUCT((事故データ!$O$4:$O$364=$C$218)*(事故データ!$AK$4:$AK$364=$I$217)*(事故データ!$AO$4:$AO$364=W$219)*(事故データ!$AQ$4:$AQ$364=$H261)*(事故データ!$V$4:$V$364=1))</f>
        <v>0</v>
      </c>
      <c r="X261" s="358">
        <f>SUMPRODUCT((事故データ!$O$4:$O$364=$C$218)*(事故データ!$AK$4:$AK$364=$I$217)*(事故データ!$AO$4:$AO$364=X$219)*(事故データ!$AQ$4:$AQ$364=$H261)*(事故データ!$V$4:$V$364=1))</f>
        <v>0</v>
      </c>
      <c r="Y261" s="358">
        <f>SUMPRODUCT((事故データ!$O$4:$O$364=$C$218)*(事故データ!$AK$4:$AK$364=$I$217)*(事故データ!$AO$4:$AO$364=Y$219)*(事故データ!$AQ$4:$AQ$364=$H261)*(事故データ!$V$4:$V$364=1))</f>
        <v>0</v>
      </c>
      <c r="Z261" s="358">
        <f>SUMPRODUCT((事故データ!$O$4:$O$364=$C$218)*(事故データ!$AK$4:$AK$364=$I$217)*(事故データ!$AO$4:$AO$364=Z$219)*(事故データ!$AQ$4:$AQ$364=$H261)*(事故データ!$V$4:$V$364=1))</f>
        <v>0</v>
      </c>
      <c r="AA261" s="358">
        <f>SUMPRODUCT((事故データ!$O$4:$O$364=$C$218)*(事故データ!$AK$4:$AK$364=$I$217)*(事故データ!$AO$4:$AO$364=AA$219)*(事故データ!$AQ$4:$AQ$364=$H261)*(事故データ!$V$4:$V$364=1))</f>
        <v>0</v>
      </c>
      <c r="AB261" s="358">
        <f>SUMPRODUCT((事故データ!$O$4:$O$364=$C$218)*(事故データ!$AK$4:$AK$364=$I$217)*(事故データ!$AO$4:$AO$364=AB$219)*(事故データ!$AQ$4:$AQ$364=$H261)*(事故データ!$V$4:$V$364=1))</f>
        <v>0</v>
      </c>
      <c r="AC261" s="358">
        <f>SUMPRODUCT((事故データ!$O$4:$O$364=$C$218)*(事故データ!$AK$4:$AK$364=$I$217)*(事故データ!$AO$4:$AO$364=AC$219)*(事故データ!$AQ$4:$AQ$364=$H261)*(事故データ!$V$4:$V$364=1))</f>
        <v>0</v>
      </c>
      <c r="AD261" s="358">
        <f>SUMPRODUCT((事故データ!$O$4:$O$364=$C$218)*(事故データ!$AK$4:$AK$364=$I$217)*(事故データ!$AO$4:$AO$364=AD$219)*(事故データ!$AQ$4:$AQ$364=$H261)*(事故データ!$V$4:$V$364=1))</f>
        <v>0</v>
      </c>
      <c r="AE261" s="358">
        <f>SUMPRODUCT((事故データ!$O$4:$O$364=$C$218)*(事故データ!$AK$4:$AK$364=$I$217)*(事故データ!$AO$4:$AO$364=AE$219)*(事故データ!$AQ$4:$AQ$364=$H261)*(事故データ!$V$4:$V$364=1))</f>
        <v>0</v>
      </c>
      <c r="AF261" s="358">
        <f>SUMPRODUCT((事故データ!$O$4:$O$364=$C$218)*(事故データ!$AK$4:$AK$364=$I$217)*(事故データ!$AO$4:$AO$364=AF$219)*(事故データ!$AQ$4:$AQ$364=$H261)*(事故データ!$V$4:$V$364=1))</f>
        <v>0</v>
      </c>
      <c r="AG261" s="358">
        <f>SUMPRODUCT((事故データ!$O$4:$O$364=$C$218)*(事故データ!$AK$4:$AK$364=$I$217)*(事故データ!$AO$4:$AO$364=AG$219)*(事故データ!$AQ$4:$AQ$364=$H261)*(事故データ!$V$4:$V$364=1))</f>
        <v>0</v>
      </c>
      <c r="AH261" s="442">
        <f>SUMPRODUCT((事故データ!$O$4:$O$364=$C$218)*(事故データ!$AK$4:$AK$364=$I$217)*(事故データ!$AO$4:$AO$364=AH$219)*(事故データ!$AQ$4:$AQ$364=$H261)*(事故データ!$V$4:$V$364=1))</f>
        <v>0</v>
      </c>
    </row>
    <row r="262" spans="1:34" ht="17.45" customHeight="1">
      <c r="C262" s="352" t="str">
        <f t="shared" si="37"/>
        <v>降車時</v>
      </c>
      <c r="D262" s="422">
        <f>SUMPRODUCT((事故データ!$O$4:$O$364=$C$218)*(事故データ!$AQ$4:$AQ$364=$C262))</f>
        <v>0</v>
      </c>
      <c r="E262" s="422">
        <f>SUMPRODUCT((事故データ!$O$4:$O$364=$C$218)*(事故データ!$AQ$4:$AQ$364=$C262)*(事故データ!$V$4:$V$364=1))</f>
        <v>0</v>
      </c>
      <c r="F262" s="496">
        <f>SUMPRODUCT((事故データ!$O$4:$O$364=$C$218)*(事故データ!$AQ$4:$AQ$364=$C262)*(事故データ!$V$4:$V$364=1)*(事故データ!$T$4:$T$364="人身"))</f>
        <v>0</v>
      </c>
      <c r="G262" s="306"/>
      <c r="H262" s="355" t="str">
        <f t="shared" si="36"/>
        <v>降車時</v>
      </c>
      <c r="I262" s="356">
        <f t="shared" si="38"/>
        <v>0</v>
      </c>
      <c r="J262" s="357">
        <f>SUMPRODUCT((事故データ!$O$4:$O$364=$C$218)*(事故データ!$AK$4:$AK$364=$I$217)*(事故データ!$AO$4:$AO$364=J$219)*(事故データ!$AQ$4:$AQ$364=$H262)*(事故データ!$V$4:$V$364=1))</f>
        <v>0</v>
      </c>
      <c r="K262" s="358">
        <f>SUMPRODUCT((事故データ!$O$4:$O$364=$C$218)*(事故データ!$AK$4:$AK$364=$I$217)*(事故データ!$AO$4:$AO$364=K$219)*(事故データ!$AQ$4:$AQ$364=$H262)*(事故データ!$V$4:$V$364=1))</f>
        <v>0</v>
      </c>
      <c r="L262" s="358">
        <f>SUMPRODUCT((事故データ!$O$4:$O$364=$C$218)*(事故データ!$AK$4:$AK$364=$I$217)*(事故データ!$AO$4:$AO$364=L$219)*(事故データ!$AQ$4:$AQ$364=$H262)*(事故データ!$V$4:$V$364=1))</f>
        <v>0</v>
      </c>
      <c r="M262" s="358">
        <f>SUMPRODUCT((事故データ!$O$4:$O$364=$C$218)*(事故データ!$AK$4:$AK$364=$I$217)*(事故データ!$AO$4:$AO$364=M$219)*(事故データ!$AQ$4:$AQ$364=$H262)*(事故データ!$V$4:$V$364=1))</f>
        <v>0</v>
      </c>
      <c r="N262" s="358">
        <f>SUMPRODUCT((事故データ!$O$4:$O$364=$C$218)*(事故データ!$AK$4:$AK$364=$I$217)*(事故データ!$AO$4:$AO$364=N$219)*(事故データ!$AQ$4:$AQ$364=$H262)*(事故データ!$V$4:$V$364=1))</f>
        <v>0</v>
      </c>
      <c r="O262" s="358">
        <f>SUMPRODUCT((事故データ!$O$4:$O$364=$C$218)*(事故データ!$AK$4:$AK$364=$I$217)*(事故データ!$AO$4:$AO$364=O$219)*(事故データ!$AQ$4:$AQ$364=$H262)*(事故データ!$V$4:$V$364=1))</f>
        <v>0</v>
      </c>
      <c r="P262" s="358">
        <f>SUMPRODUCT((事故データ!$O$4:$O$364=$C$218)*(事故データ!$AK$4:$AK$364=$I$217)*(事故データ!$AO$4:$AO$364=P$219)*(事故データ!$AQ$4:$AQ$364=$H262)*(事故データ!$V$4:$V$364=1))</f>
        <v>0</v>
      </c>
      <c r="Q262" s="358">
        <f>SUMPRODUCT((事故データ!$O$4:$O$364=$C$218)*(事故データ!$AK$4:$AK$364=$I$217)*(事故データ!$AO$4:$AO$364=Q$219)*(事故データ!$AQ$4:$AQ$364=$H262)*(事故データ!$V$4:$V$364=1))</f>
        <v>0</v>
      </c>
      <c r="R262" s="358">
        <f>SUMPRODUCT((事故データ!$O$4:$O$364=$C$218)*(事故データ!$AK$4:$AK$364=$I$217)*(事故データ!$AO$4:$AO$364=R$219)*(事故データ!$AQ$4:$AQ$364=$H262)*(事故データ!$V$4:$V$364=1))</f>
        <v>0</v>
      </c>
      <c r="S262" s="358">
        <f>SUMPRODUCT((事故データ!$O$4:$O$364=$C$218)*(事故データ!$AK$4:$AK$364=$I$217)*(事故データ!$AO$4:$AO$364=S$219)*(事故データ!$AQ$4:$AQ$364=$H262)*(事故データ!$V$4:$V$364=1))</f>
        <v>0</v>
      </c>
      <c r="T262" s="358">
        <f>SUMPRODUCT((事故データ!$O$4:$O$364=$C$218)*(事故データ!$AK$4:$AK$364=$I$217)*(事故データ!$AO$4:$AO$364=T$219)*(事故データ!$AQ$4:$AQ$364=$H262)*(事故データ!$V$4:$V$364=1))</f>
        <v>0</v>
      </c>
      <c r="U262" s="358">
        <f>SUMPRODUCT((事故データ!$O$4:$O$364=$C$218)*(事故データ!$AK$4:$AK$364=$I$217)*(事故データ!$AO$4:$AO$364=U$219)*(事故データ!$AQ$4:$AQ$364=$H262)*(事故データ!$V$4:$V$364=1))</f>
        <v>0</v>
      </c>
      <c r="V262" s="358">
        <f>SUMPRODUCT((事故データ!$O$4:$O$364=$C$218)*(事故データ!$AK$4:$AK$364=$I$217)*(事故データ!$AO$4:$AO$364=V$219)*(事故データ!$AQ$4:$AQ$364=$H262)*(事故データ!$V$4:$V$364=1))</f>
        <v>0</v>
      </c>
      <c r="W262" s="358">
        <f>SUMPRODUCT((事故データ!$O$4:$O$364=$C$218)*(事故データ!$AK$4:$AK$364=$I$217)*(事故データ!$AO$4:$AO$364=W$219)*(事故データ!$AQ$4:$AQ$364=$H262)*(事故データ!$V$4:$V$364=1))</f>
        <v>0</v>
      </c>
      <c r="X262" s="358">
        <f>SUMPRODUCT((事故データ!$O$4:$O$364=$C$218)*(事故データ!$AK$4:$AK$364=$I$217)*(事故データ!$AO$4:$AO$364=X$219)*(事故データ!$AQ$4:$AQ$364=$H262)*(事故データ!$V$4:$V$364=1))</f>
        <v>0</v>
      </c>
      <c r="Y262" s="358">
        <f>SUMPRODUCT((事故データ!$O$4:$O$364=$C$218)*(事故データ!$AK$4:$AK$364=$I$217)*(事故データ!$AO$4:$AO$364=Y$219)*(事故データ!$AQ$4:$AQ$364=$H262)*(事故データ!$V$4:$V$364=1))</f>
        <v>0</v>
      </c>
      <c r="Z262" s="358">
        <f>SUMPRODUCT((事故データ!$O$4:$O$364=$C$218)*(事故データ!$AK$4:$AK$364=$I$217)*(事故データ!$AO$4:$AO$364=Z$219)*(事故データ!$AQ$4:$AQ$364=$H262)*(事故データ!$V$4:$V$364=1))</f>
        <v>0</v>
      </c>
      <c r="AA262" s="358">
        <f>SUMPRODUCT((事故データ!$O$4:$O$364=$C$218)*(事故データ!$AK$4:$AK$364=$I$217)*(事故データ!$AO$4:$AO$364=AA$219)*(事故データ!$AQ$4:$AQ$364=$H262)*(事故データ!$V$4:$V$364=1))</f>
        <v>0</v>
      </c>
      <c r="AB262" s="358">
        <f>SUMPRODUCT((事故データ!$O$4:$O$364=$C$218)*(事故データ!$AK$4:$AK$364=$I$217)*(事故データ!$AO$4:$AO$364=AB$219)*(事故データ!$AQ$4:$AQ$364=$H262)*(事故データ!$V$4:$V$364=1))</f>
        <v>0</v>
      </c>
      <c r="AC262" s="358">
        <f>SUMPRODUCT((事故データ!$O$4:$O$364=$C$218)*(事故データ!$AK$4:$AK$364=$I$217)*(事故データ!$AO$4:$AO$364=AC$219)*(事故データ!$AQ$4:$AQ$364=$H262)*(事故データ!$V$4:$V$364=1))</f>
        <v>0</v>
      </c>
      <c r="AD262" s="358">
        <f>SUMPRODUCT((事故データ!$O$4:$O$364=$C$218)*(事故データ!$AK$4:$AK$364=$I$217)*(事故データ!$AO$4:$AO$364=AD$219)*(事故データ!$AQ$4:$AQ$364=$H262)*(事故データ!$V$4:$V$364=1))</f>
        <v>0</v>
      </c>
      <c r="AE262" s="358">
        <f>SUMPRODUCT((事故データ!$O$4:$O$364=$C$218)*(事故データ!$AK$4:$AK$364=$I$217)*(事故データ!$AO$4:$AO$364=AE$219)*(事故データ!$AQ$4:$AQ$364=$H262)*(事故データ!$V$4:$V$364=1))</f>
        <v>0</v>
      </c>
      <c r="AF262" s="358">
        <f>SUMPRODUCT((事故データ!$O$4:$O$364=$C$218)*(事故データ!$AK$4:$AK$364=$I$217)*(事故データ!$AO$4:$AO$364=AF$219)*(事故データ!$AQ$4:$AQ$364=$H262)*(事故データ!$V$4:$V$364=1))</f>
        <v>0</v>
      </c>
      <c r="AG262" s="358">
        <f>SUMPRODUCT((事故データ!$O$4:$O$364=$C$218)*(事故データ!$AK$4:$AK$364=$I$217)*(事故データ!$AO$4:$AO$364=AG$219)*(事故データ!$AQ$4:$AQ$364=$H262)*(事故データ!$V$4:$V$364=1))</f>
        <v>0</v>
      </c>
      <c r="AH262" s="442">
        <f>SUMPRODUCT((事故データ!$O$4:$O$364=$C$218)*(事故データ!$AK$4:$AK$364=$I$217)*(事故データ!$AO$4:$AO$364=AH$219)*(事故データ!$AQ$4:$AQ$364=$H262)*(事故データ!$V$4:$V$364=1))</f>
        <v>0</v>
      </c>
    </row>
    <row r="263" spans="1:34" ht="17.45" customHeight="1">
      <c r="C263" s="352" t="str">
        <f t="shared" ref="C263:C264" si="39">H263</f>
        <v>発進前の措置</v>
      </c>
      <c r="D263" s="422">
        <f>SUMPRODUCT((事故データ!$O$4:$O$364=$C$218)*(事故データ!$AQ$4:$AQ$364=$C263))</f>
        <v>0</v>
      </c>
      <c r="E263" s="422">
        <f>SUMPRODUCT((事故データ!$O$4:$O$364=$C$218)*(事故データ!$AQ$4:$AQ$364=$C263)*(事故データ!$V$4:$V$364=1))</f>
        <v>0</v>
      </c>
      <c r="F263" s="496">
        <f>SUMPRODUCT((事故データ!$O$4:$O$364=$C$218)*(事故データ!$AQ$4:$AQ$364=$C263)*(事故データ!$V$4:$V$364=1)*(事故データ!$T$4:$T$364="人身"))</f>
        <v>0</v>
      </c>
      <c r="G263" s="306"/>
      <c r="H263" s="355" t="str">
        <f t="shared" si="36"/>
        <v>発進前の措置</v>
      </c>
      <c r="I263" s="356">
        <f t="shared" si="38"/>
        <v>0</v>
      </c>
      <c r="J263" s="357">
        <f>SUMPRODUCT((事故データ!$O$4:$O$364=$C$218)*(事故データ!$AK$4:$AK$364=$I$217)*(事故データ!$AO$4:$AO$364=J$219)*(事故データ!$AQ$4:$AQ$364=$H263)*(事故データ!$V$4:$V$364=1))</f>
        <v>0</v>
      </c>
      <c r="K263" s="358">
        <f>SUMPRODUCT((事故データ!$O$4:$O$364=$C$218)*(事故データ!$AK$4:$AK$364=$I$217)*(事故データ!$AO$4:$AO$364=K$219)*(事故データ!$AQ$4:$AQ$364=$H263)*(事故データ!$V$4:$V$364=1))</f>
        <v>0</v>
      </c>
      <c r="L263" s="358">
        <f>SUMPRODUCT((事故データ!$O$4:$O$364=$C$218)*(事故データ!$AK$4:$AK$364=$I$217)*(事故データ!$AO$4:$AO$364=L$219)*(事故データ!$AQ$4:$AQ$364=$H263)*(事故データ!$V$4:$V$364=1))</f>
        <v>0</v>
      </c>
      <c r="M263" s="358">
        <f>SUMPRODUCT((事故データ!$O$4:$O$364=$C$218)*(事故データ!$AK$4:$AK$364=$I$217)*(事故データ!$AO$4:$AO$364=M$219)*(事故データ!$AQ$4:$AQ$364=$H263)*(事故データ!$V$4:$V$364=1))</f>
        <v>0</v>
      </c>
      <c r="N263" s="358">
        <f>SUMPRODUCT((事故データ!$O$4:$O$364=$C$218)*(事故データ!$AK$4:$AK$364=$I$217)*(事故データ!$AO$4:$AO$364=N$219)*(事故データ!$AQ$4:$AQ$364=$H263)*(事故データ!$V$4:$V$364=1))</f>
        <v>0</v>
      </c>
      <c r="O263" s="358">
        <f>SUMPRODUCT((事故データ!$O$4:$O$364=$C$218)*(事故データ!$AK$4:$AK$364=$I$217)*(事故データ!$AO$4:$AO$364=O$219)*(事故データ!$AQ$4:$AQ$364=$H263)*(事故データ!$V$4:$V$364=1))</f>
        <v>0</v>
      </c>
      <c r="P263" s="358">
        <f>SUMPRODUCT((事故データ!$O$4:$O$364=$C$218)*(事故データ!$AK$4:$AK$364=$I$217)*(事故データ!$AO$4:$AO$364=P$219)*(事故データ!$AQ$4:$AQ$364=$H263)*(事故データ!$V$4:$V$364=1))</f>
        <v>0</v>
      </c>
      <c r="Q263" s="358">
        <f>SUMPRODUCT((事故データ!$O$4:$O$364=$C$218)*(事故データ!$AK$4:$AK$364=$I$217)*(事故データ!$AO$4:$AO$364=Q$219)*(事故データ!$AQ$4:$AQ$364=$H263)*(事故データ!$V$4:$V$364=1))</f>
        <v>0</v>
      </c>
      <c r="R263" s="358">
        <f>SUMPRODUCT((事故データ!$O$4:$O$364=$C$218)*(事故データ!$AK$4:$AK$364=$I$217)*(事故データ!$AO$4:$AO$364=R$219)*(事故データ!$AQ$4:$AQ$364=$H263)*(事故データ!$V$4:$V$364=1))</f>
        <v>0</v>
      </c>
      <c r="S263" s="358">
        <f>SUMPRODUCT((事故データ!$O$4:$O$364=$C$218)*(事故データ!$AK$4:$AK$364=$I$217)*(事故データ!$AO$4:$AO$364=S$219)*(事故データ!$AQ$4:$AQ$364=$H263)*(事故データ!$V$4:$V$364=1))</f>
        <v>0</v>
      </c>
      <c r="T263" s="358">
        <f>SUMPRODUCT((事故データ!$O$4:$O$364=$C$218)*(事故データ!$AK$4:$AK$364=$I$217)*(事故データ!$AO$4:$AO$364=T$219)*(事故データ!$AQ$4:$AQ$364=$H263)*(事故データ!$V$4:$V$364=1))</f>
        <v>0</v>
      </c>
      <c r="U263" s="358">
        <f>SUMPRODUCT((事故データ!$O$4:$O$364=$C$218)*(事故データ!$AK$4:$AK$364=$I$217)*(事故データ!$AO$4:$AO$364=U$219)*(事故データ!$AQ$4:$AQ$364=$H263)*(事故データ!$V$4:$V$364=1))</f>
        <v>0</v>
      </c>
      <c r="V263" s="358">
        <f>SUMPRODUCT((事故データ!$O$4:$O$364=$C$218)*(事故データ!$AK$4:$AK$364=$I$217)*(事故データ!$AO$4:$AO$364=V$219)*(事故データ!$AQ$4:$AQ$364=$H263)*(事故データ!$V$4:$V$364=1))</f>
        <v>0</v>
      </c>
      <c r="W263" s="358">
        <f>SUMPRODUCT((事故データ!$O$4:$O$364=$C$218)*(事故データ!$AK$4:$AK$364=$I$217)*(事故データ!$AO$4:$AO$364=W$219)*(事故データ!$AQ$4:$AQ$364=$H263)*(事故データ!$V$4:$V$364=1))</f>
        <v>0</v>
      </c>
      <c r="X263" s="358">
        <f>SUMPRODUCT((事故データ!$O$4:$O$364=$C$218)*(事故データ!$AK$4:$AK$364=$I$217)*(事故データ!$AO$4:$AO$364=X$219)*(事故データ!$AQ$4:$AQ$364=$H263)*(事故データ!$V$4:$V$364=1))</f>
        <v>0</v>
      </c>
      <c r="Y263" s="358">
        <f>SUMPRODUCT((事故データ!$O$4:$O$364=$C$218)*(事故データ!$AK$4:$AK$364=$I$217)*(事故データ!$AO$4:$AO$364=Y$219)*(事故データ!$AQ$4:$AQ$364=$H263)*(事故データ!$V$4:$V$364=1))</f>
        <v>0</v>
      </c>
      <c r="Z263" s="358">
        <f>SUMPRODUCT((事故データ!$O$4:$O$364=$C$218)*(事故データ!$AK$4:$AK$364=$I$217)*(事故データ!$AO$4:$AO$364=Z$219)*(事故データ!$AQ$4:$AQ$364=$H263)*(事故データ!$V$4:$V$364=1))</f>
        <v>0</v>
      </c>
      <c r="AA263" s="358">
        <f>SUMPRODUCT((事故データ!$O$4:$O$364=$C$218)*(事故データ!$AK$4:$AK$364=$I$217)*(事故データ!$AO$4:$AO$364=AA$219)*(事故データ!$AQ$4:$AQ$364=$H263)*(事故データ!$V$4:$V$364=1))</f>
        <v>0</v>
      </c>
      <c r="AB263" s="358">
        <f>SUMPRODUCT((事故データ!$O$4:$O$364=$C$218)*(事故データ!$AK$4:$AK$364=$I$217)*(事故データ!$AO$4:$AO$364=AB$219)*(事故データ!$AQ$4:$AQ$364=$H263)*(事故データ!$V$4:$V$364=1))</f>
        <v>0</v>
      </c>
      <c r="AC263" s="358">
        <f>SUMPRODUCT((事故データ!$O$4:$O$364=$C$218)*(事故データ!$AK$4:$AK$364=$I$217)*(事故データ!$AO$4:$AO$364=AC$219)*(事故データ!$AQ$4:$AQ$364=$H263)*(事故データ!$V$4:$V$364=1))</f>
        <v>0</v>
      </c>
      <c r="AD263" s="358">
        <f>SUMPRODUCT((事故データ!$O$4:$O$364=$C$218)*(事故データ!$AK$4:$AK$364=$I$217)*(事故データ!$AO$4:$AO$364=AD$219)*(事故データ!$AQ$4:$AQ$364=$H263)*(事故データ!$V$4:$V$364=1))</f>
        <v>0</v>
      </c>
      <c r="AE263" s="358">
        <f>SUMPRODUCT((事故データ!$O$4:$O$364=$C$218)*(事故データ!$AK$4:$AK$364=$I$217)*(事故データ!$AO$4:$AO$364=AE$219)*(事故データ!$AQ$4:$AQ$364=$H263)*(事故データ!$V$4:$V$364=1))</f>
        <v>0</v>
      </c>
      <c r="AF263" s="358">
        <f>SUMPRODUCT((事故データ!$O$4:$O$364=$C$218)*(事故データ!$AK$4:$AK$364=$I$217)*(事故データ!$AO$4:$AO$364=AF$219)*(事故データ!$AQ$4:$AQ$364=$H263)*(事故データ!$V$4:$V$364=1))</f>
        <v>0</v>
      </c>
      <c r="AG263" s="358">
        <f>SUMPRODUCT((事故データ!$O$4:$O$364=$C$218)*(事故データ!$AK$4:$AK$364=$I$217)*(事故データ!$AO$4:$AO$364=AG$219)*(事故データ!$AQ$4:$AQ$364=$H263)*(事故データ!$V$4:$V$364=1))</f>
        <v>0</v>
      </c>
      <c r="AH263" s="442">
        <f>SUMPRODUCT((事故データ!$O$4:$O$364=$C$218)*(事故データ!$AK$4:$AK$364=$I$217)*(事故データ!$AO$4:$AO$364=AH$219)*(事故データ!$AQ$4:$AQ$364=$H263)*(事故データ!$V$4:$V$364=1))</f>
        <v>0</v>
      </c>
    </row>
    <row r="264" spans="1:34" ht="17.45" customHeight="1">
      <c r="C264" s="352" t="str">
        <f t="shared" si="39"/>
        <v>フォーク操作中</v>
      </c>
      <c r="D264" s="422">
        <f>SUMPRODUCT((事故データ!$O$4:$O$364=$C$218)*(事故データ!$AQ$4:$AQ$364=$C264))</f>
        <v>0</v>
      </c>
      <c r="E264" s="422">
        <f>SUMPRODUCT((事故データ!$O$4:$O$364=$C$218)*(事故データ!$AQ$4:$AQ$364=$C264)*(事故データ!$V$4:$V$364=1))</f>
        <v>0</v>
      </c>
      <c r="F264" s="496">
        <f>SUMPRODUCT((事故データ!$O$4:$O$364=$C$218)*(事故データ!$AQ$4:$AQ$364=$C264)*(事故データ!$V$4:$V$364=1)*(事故データ!$T$4:$T$364="人身"))</f>
        <v>0</v>
      </c>
      <c r="G264" s="306"/>
      <c r="H264" s="355" t="str">
        <f t="shared" si="36"/>
        <v>フォーク操作中</v>
      </c>
      <c r="I264" s="356">
        <f t="shared" si="38"/>
        <v>0</v>
      </c>
      <c r="J264" s="357">
        <f>SUMPRODUCT((事故データ!$O$4:$O$364=$C$218)*(事故データ!$AK$4:$AK$364=$I$217)*(事故データ!$AO$4:$AO$364=J$219)*(事故データ!$AQ$4:$AQ$364=$H264)*(事故データ!$V$4:$V$364=1))</f>
        <v>0</v>
      </c>
      <c r="K264" s="358">
        <f>SUMPRODUCT((事故データ!$O$4:$O$364=$C$218)*(事故データ!$AK$4:$AK$364=$I$217)*(事故データ!$AO$4:$AO$364=K$219)*(事故データ!$AQ$4:$AQ$364=$H264)*(事故データ!$V$4:$V$364=1))</f>
        <v>0</v>
      </c>
      <c r="L264" s="358">
        <f>SUMPRODUCT((事故データ!$O$4:$O$364=$C$218)*(事故データ!$AK$4:$AK$364=$I$217)*(事故データ!$AO$4:$AO$364=L$219)*(事故データ!$AQ$4:$AQ$364=$H264)*(事故データ!$V$4:$V$364=1))</f>
        <v>0</v>
      </c>
      <c r="M264" s="358">
        <f>SUMPRODUCT((事故データ!$O$4:$O$364=$C$218)*(事故データ!$AK$4:$AK$364=$I$217)*(事故データ!$AO$4:$AO$364=M$219)*(事故データ!$AQ$4:$AQ$364=$H264)*(事故データ!$V$4:$V$364=1))</f>
        <v>0</v>
      </c>
      <c r="N264" s="358">
        <f>SUMPRODUCT((事故データ!$O$4:$O$364=$C$218)*(事故データ!$AK$4:$AK$364=$I$217)*(事故データ!$AO$4:$AO$364=N$219)*(事故データ!$AQ$4:$AQ$364=$H264)*(事故データ!$V$4:$V$364=1))</f>
        <v>0</v>
      </c>
      <c r="O264" s="358">
        <f>SUMPRODUCT((事故データ!$O$4:$O$364=$C$218)*(事故データ!$AK$4:$AK$364=$I$217)*(事故データ!$AO$4:$AO$364=O$219)*(事故データ!$AQ$4:$AQ$364=$H264)*(事故データ!$V$4:$V$364=1))</f>
        <v>0</v>
      </c>
      <c r="P264" s="358">
        <f>SUMPRODUCT((事故データ!$O$4:$O$364=$C$218)*(事故データ!$AK$4:$AK$364=$I$217)*(事故データ!$AO$4:$AO$364=P$219)*(事故データ!$AQ$4:$AQ$364=$H264)*(事故データ!$V$4:$V$364=1))</f>
        <v>0</v>
      </c>
      <c r="Q264" s="358">
        <f>SUMPRODUCT((事故データ!$O$4:$O$364=$C$218)*(事故データ!$AK$4:$AK$364=$I$217)*(事故データ!$AO$4:$AO$364=Q$219)*(事故データ!$AQ$4:$AQ$364=$H264)*(事故データ!$V$4:$V$364=1))</f>
        <v>0</v>
      </c>
      <c r="R264" s="358">
        <f>SUMPRODUCT((事故データ!$O$4:$O$364=$C$218)*(事故データ!$AK$4:$AK$364=$I$217)*(事故データ!$AO$4:$AO$364=R$219)*(事故データ!$AQ$4:$AQ$364=$H264)*(事故データ!$V$4:$V$364=1))</f>
        <v>0</v>
      </c>
      <c r="S264" s="358">
        <f>SUMPRODUCT((事故データ!$O$4:$O$364=$C$218)*(事故データ!$AK$4:$AK$364=$I$217)*(事故データ!$AO$4:$AO$364=S$219)*(事故データ!$AQ$4:$AQ$364=$H264)*(事故データ!$V$4:$V$364=1))</f>
        <v>0</v>
      </c>
      <c r="T264" s="358">
        <f>SUMPRODUCT((事故データ!$O$4:$O$364=$C$218)*(事故データ!$AK$4:$AK$364=$I$217)*(事故データ!$AO$4:$AO$364=T$219)*(事故データ!$AQ$4:$AQ$364=$H264)*(事故データ!$V$4:$V$364=1))</f>
        <v>0</v>
      </c>
      <c r="U264" s="358">
        <f>SUMPRODUCT((事故データ!$O$4:$O$364=$C$218)*(事故データ!$AK$4:$AK$364=$I$217)*(事故データ!$AO$4:$AO$364=U$219)*(事故データ!$AQ$4:$AQ$364=$H264)*(事故データ!$V$4:$V$364=1))</f>
        <v>0</v>
      </c>
      <c r="V264" s="358">
        <f>SUMPRODUCT((事故データ!$O$4:$O$364=$C$218)*(事故データ!$AK$4:$AK$364=$I$217)*(事故データ!$AO$4:$AO$364=V$219)*(事故データ!$AQ$4:$AQ$364=$H264)*(事故データ!$V$4:$V$364=1))</f>
        <v>0</v>
      </c>
      <c r="W264" s="358">
        <f>SUMPRODUCT((事故データ!$O$4:$O$364=$C$218)*(事故データ!$AK$4:$AK$364=$I$217)*(事故データ!$AO$4:$AO$364=W$219)*(事故データ!$AQ$4:$AQ$364=$H264)*(事故データ!$V$4:$V$364=1))</f>
        <v>0</v>
      </c>
      <c r="X264" s="358">
        <f>SUMPRODUCT((事故データ!$O$4:$O$364=$C$218)*(事故データ!$AK$4:$AK$364=$I$217)*(事故データ!$AO$4:$AO$364=X$219)*(事故データ!$AQ$4:$AQ$364=$H264)*(事故データ!$V$4:$V$364=1))</f>
        <v>0</v>
      </c>
      <c r="Y264" s="358">
        <f>SUMPRODUCT((事故データ!$O$4:$O$364=$C$218)*(事故データ!$AK$4:$AK$364=$I$217)*(事故データ!$AO$4:$AO$364=Y$219)*(事故データ!$AQ$4:$AQ$364=$H264)*(事故データ!$V$4:$V$364=1))</f>
        <v>0</v>
      </c>
      <c r="Z264" s="358">
        <f>SUMPRODUCT((事故データ!$O$4:$O$364=$C$218)*(事故データ!$AK$4:$AK$364=$I$217)*(事故データ!$AO$4:$AO$364=Z$219)*(事故データ!$AQ$4:$AQ$364=$H264)*(事故データ!$V$4:$V$364=1))</f>
        <v>0</v>
      </c>
      <c r="AA264" s="358">
        <f>SUMPRODUCT((事故データ!$O$4:$O$364=$C$218)*(事故データ!$AK$4:$AK$364=$I$217)*(事故データ!$AO$4:$AO$364=AA$219)*(事故データ!$AQ$4:$AQ$364=$H264)*(事故データ!$V$4:$V$364=1))</f>
        <v>0</v>
      </c>
      <c r="AB264" s="358">
        <f>SUMPRODUCT((事故データ!$O$4:$O$364=$C$218)*(事故データ!$AK$4:$AK$364=$I$217)*(事故データ!$AO$4:$AO$364=AB$219)*(事故データ!$AQ$4:$AQ$364=$H264)*(事故データ!$V$4:$V$364=1))</f>
        <v>0</v>
      </c>
      <c r="AC264" s="358">
        <f>SUMPRODUCT((事故データ!$O$4:$O$364=$C$218)*(事故データ!$AK$4:$AK$364=$I$217)*(事故データ!$AO$4:$AO$364=AC$219)*(事故データ!$AQ$4:$AQ$364=$H264)*(事故データ!$V$4:$V$364=1))</f>
        <v>0</v>
      </c>
      <c r="AD264" s="358">
        <f>SUMPRODUCT((事故データ!$O$4:$O$364=$C$218)*(事故データ!$AK$4:$AK$364=$I$217)*(事故データ!$AO$4:$AO$364=AD$219)*(事故データ!$AQ$4:$AQ$364=$H264)*(事故データ!$V$4:$V$364=1))</f>
        <v>0</v>
      </c>
      <c r="AE264" s="358">
        <f>SUMPRODUCT((事故データ!$O$4:$O$364=$C$218)*(事故データ!$AK$4:$AK$364=$I$217)*(事故データ!$AO$4:$AO$364=AE$219)*(事故データ!$AQ$4:$AQ$364=$H264)*(事故データ!$V$4:$V$364=1))</f>
        <v>0</v>
      </c>
      <c r="AF264" s="358">
        <f>SUMPRODUCT((事故データ!$O$4:$O$364=$C$218)*(事故データ!$AK$4:$AK$364=$I$217)*(事故データ!$AO$4:$AO$364=AF$219)*(事故データ!$AQ$4:$AQ$364=$H264)*(事故データ!$V$4:$V$364=1))</f>
        <v>0</v>
      </c>
      <c r="AG264" s="358">
        <f>SUMPRODUCT((事故データ!$O$4:$O$364=$C$218)*(事故データ!$AK$4:$AK$364=$I$217)*(事故データ!$AO$4:$AO$364=AG$219)*(事故データ!$AQ$4:$AQ$364=$H264)*(事故データ!$V$4:$V$364=1))</f>
        <v>0</v>
      </c>
      <c r="AH264" s="442">
        <f>SUMPRODUCT((事故データ!$O$4:$O$364=$C$218)*(事故データ!$AK$4:$AK$364=$I$217)*(事故データ!$AO$4:$AO$364=AH$219)*(事故データ!$AQ$4:$AQ$364=$H264)*(事故データ!$V$4:$V$364=1))</f>
        <v>0</v>
      </c>
    </row>
    <row r="265" spans="1:34" ht="17.45" customHeight="1">
      <c r="C265" s="365" t="str">
        <f>H265</f>
        <v>その他</v>
      </c>
      <c r="D265" s="431">
        <f>SUMPRODUCT((事故データ!$O$4:$O$364=$C$218)*(事故データ!$AQ$4:$AQ$364=$C265))</f>
        <v>0</v>
      </c>
      <c r="E265" s="431">
        <f>SUMPRODUCT((事故データ!$O$4:$O$364=$C$218)*(事故データ!$AQ$4:$AQ$364=$C265)*(事故データ!$V$4:$V$364=1))</f>
        <v>0</v>
      </c>
      <c r="F265" s="498">
        <f>SUMPRODUCT((事故データ!$O$4:$O$364=$C$218)*(事故データ!$AQ$4:$AQ$364=$C265)*(事故データ!$V$4:$V$364=1)*(事故データ!$T$4:$T$364="人身"))</f>
        <v>0</v>
      </c>
      <c r="G265" s="306"/>
      <c r="H265" s="432" t="str">
        <f t="shared" si="36"/>
        <v>その他</v>
      </c>
      <c r="I265" s="369">
        <f t="shared" ref="I265" si="40">SUM(J265:AH265)</f>
        <v>0</v>
      </c>
      <c r="J265" s="370">
        <f>SUMPRODUCT((事故データ!$O$4:$O$364=$C$218)*(事故データ!$AK$4:$AK$364=$I$217)*(事故データ!$AO$4:$AO$364=J$219)*(事故データ!$AQ$4:$AQ$364=$H265)*(事故データ!$V$4:$V$364=1))</f>
        <v>0</v>
      </c>
      <c r="K265" s="371">
        <f>SUMPRODUCT((事故データ!$O$4:$O$364=$C$218)*(事故データ!$AK$4:$AK$364=$I$217)*(事故データ!$AO$4:$AO$364=K$219)*(事故データ!$AQ$4:$AQ$364=$H265)*(事故データ!$V$4:$V$364=1))</f>
        <v>0</v>
      </c>
      <c r="L265" s="371">
        <f>SUMPRODUCT((事故データ!$O$4:$O$364=$C$218)*(事故データ!$AK$4:$AK$364=$I$217)*(事故データ!$AO$4:$AO$364=L$219)*(事故データ!$AQ$4:$AQ$364=$H265)*(事故データ!$V$4:$V$364=1))</f>
        <v>0</v>
      </c>
      <c r="M265" s="371">
        <f>SUMPRODUCT((事故データ!$O$4:$O$364=$C$218)*(事故データ!$AK$4:$AK$364=$I$217)*(事故データ!$AO$4:$AO$364=M$219)*(事故データ!$AQ$4:$AQ$364=$H265)*(事故データ!$V$4:$V$364=1))</f>
        <v>0</v>
      </c>
      <c r="N265" s="371">
        <f>SUMPRODUCT((事故データ!$O$4:$O$364=$C$218)*(事故データ!$AK$4:$AK$364=$I$217)*(事故データ!$AO$4:$AO$364=N$219)*(事故データ!$AQ$4:$AQ$364=$H265)*(事故データ!$V$4:$V$364=1))</f>
        <v>0</v>
      </c>
      <c r="O265" s="371">
        <f>SUMPRODUCT((事故データ!$O$4:$O$364=$C$218)*(事故データ!$AK$4:$AK$364=$I$217)*(事故データ!$AO$4:$AO$364=O$219)*(事故データ!$AQ$4:$AQ$364=$H265)*(事故データ!$V$4:$V$364=1))</f>
        <v>0</v>
      </c>
      <c r="P265" s="371">
        <f>SUMPRODUCT((事故データ!$O$4:$O$364=$C$218)*(事故データ!$AK$4:$AK$364=$I$217)*(事故データ!$AO$4:$AO$364=P$219)*(事故データ!$AQ$4:$AQ$364=$H265)*(事故データ!$V$4:$V$364=1))</f>
        <v>0</v>
      </c>
      <c r="Q265" s="371">
        <f>SUMPRODUCT((事故データ!$O$4:$O$364=$C$218)*(事故データ!$AK$4:$AK$364=$I$217)*(事故データ!$AO$4:$AO$364=Q$219)*(事故データ!$AQ$4:$AQ$364=$H265)*(事故データ!$V$4:$V$364=1))</f>
        <v>0</v>
      </c>
      <c r="R265" s="371">
        <f>SUMPRODUCT((事故データ!$O$4:$O$364=$C$218)*(事故データ!$AK$4:$AK$364=$I$217)*(事故データ!$AO$4:$AO$364=R$219)*(事故データ!$AQ$4:$AQ$364=$H265)*(事故データ!$V$4:$V$364=1))</f>
        <v>0</v>
      </c>
      <c r="S265" s="371">
        <f>SUMPRODUCT((事故データ!$O$4:$O$364=$C$218)*(事故データ!$AK$4:$AK$364=$I$217)*(事故データ!$AO$4:$AO$364=S$219)*(事故データ!$AQ$4:$AQ$364=$H265)*(事故データ!$V$4:$V$364=1))</f>
        <v>0</v>
      </c>
      <c r="T265" s="371">
        <f>SUMPRODUCT((事故データ!$O$4:$O$364=$C$218)*(事故データ!$AK$4:$AK$364=$I$217)*(事故データ!$AO$4:$AO$364=T$219)*(事故データ!$AQ$4:$AQ$364=$H265)*(事故データ!$V$4:$V$364=1))</f>
        <v>0</v>
      </c>
      <c r="U265" s="371">
        <f>SUMPRODUCT((事故データ!$O$4:$O$364=$C$218)*(事故データ!$AK$4:$AK$364=$I$217)*(事故データ!$AO$4:$AO$364=U$219)*(事故データ!$AQ$4:$AQ$364=$H265)*(事故データ!$V$4:$V$364=1))</f>
        <v>0</v>
      </c>
      <c r="V265" s="371">
        <f>SUMPRODUCT((事故データ!$O$4:$O$364=$C$218)*(事故データ!$AK$4:$AK$364=$I$217)*(事故データ!$AO$4:$AO$364=V$219)*(事故データ!$AQ$4:$AQ$364=$H265)*(事故データ!$V$4:$V$364=1))</f>
        <v>0</v>
      </c>
      <c r="W265" s="371">
        <f>SUMPRODUCT((事故データ!$O$4:$O$364=$C$218)*(事故データ!$AK$4:$AK$364=$I$217)*(事故データ!$AO$4:$AO$364=W$219)*(事故データ!$AQ$4:$AQ$364=$H265)*(事故データ!$V$4:$V$364=1))</f>
        <v>0</v>
      </c>
      <c r="X265" s="371">
        <f>SUMPRODUCT((事故データ!$O$4:$O$364=$C$218)*(事故データ!$AK$4:$AK$364=$I$217)*(事故データ!$AO$4:$AO$364=X$219)*(事故データ!$AQ$4:$AQ$364=$H265)*(事故データ!$V$4:$V$364=1))</f>
        <v>0</v>
      </c>
      <c r="Y265" s="371">
        <f>SUMPRODUCT((事故データ!$O$4:$O$364=$C$218)*(事故データ!$AK$4:$AK$364=$I$217)*(事故データ!$AO$4:$AO$364=Y$219)*(事故データ!$AQ$4:$AQ$364=$H265)*(事故データ!$V$4:$V$364=1))</f>
        <v>0</v>
      </c>
      <c r="Z265" s="371">
        <f>SUMPRODUCT((事故データ!$O$4:$O$364=$C$218)*(事故データ!$AK$4:$AK$364=$I$217)*(事故データ!$AO$4:$AO$364=Z$219)*(事故データ!$AQ$4:$AQ$364=$H265)*(事故データ!$V$4:$V$364=1))</f>
        <v>0</v>
      </c>
      <c r="AA265" s="371">
        <f>SUMPRODUCT((事故データ!$O$4:$O$364=$C$218)*(事故データ!$AK$4:$AK$364=$I$217)*(事故データ!$AO$4:$AO$364=AA$219)*(事故データ!$AQ$4:$AQ$364=$H265)*(事故データ!$V$4:$V$364=1))</f>
        <v>0</v>
      </c>
      <c r="AB265" s="371">
        <f>SUMPRODUCT((事故データ!$O$4:$O$364=$C$218)*(事故データ!$AK$4:$AK$364=$I$217)*(事故データ!$AO$4:$AO$364=AB$219)*(事故データ!$AQ$4:$AQ$364=$H265)*(事故データ!$V$4:$V$364=1))</f>
        <v>0</v>
      </c>
      <c r="AC265" s="371">
        <f>SUMPRODUCT((事故データ!$O$4:$O$364=$C$218)*(事故データ!$AK$4:$AK$364=$I$217)*(事故データ!$AO$4:$AO$364=AC$219)*(事故データ!$AQ$4:$AQ$364=$H265)*(事故データ!$V$4:$V$364=1))</f>
        <v>0</v>
      </c>
      <c r="AD265" s="371">
        <f>SUMPRODUCT((事故データ!$O$4:$O$364=$C$218)*(事故データ!$AK$4:$AK$364=$I$217)*(事故データ!$AO$4:$AO$364=AD$219)*(事故データ!$AQ$4:$AQ$364=$H265)*(事故データ!$V$4:$V$364=1))</f>
        <v>0</v>
      </c>
      <c r="AE265" s="371">
        <f>SUMPRODUCT((事故データ!$O$4:$O$364=$C$218)*(事故データ!$AK$4:$AK$364=$I$217)*(事故データ!$AO$4:$AO$364=AE$219)*(事故データ!$AQ$4:$AQ$364=$H265)*(事故データ!$V$4:$V$364=1))</f>
        <v>0</v>
      </c>
      <c r="AF265" s="371">
        <f>SUMPRODUCT((事故データ!$O$4:$O$364=$C$218)*(事故データ!$AK$4:$AK$364=$I$217)*(事故データ!$AO$4:$AO$364=AF$219)*(事故データ!$AQ$4:$AQ$364=$H265)*(事故データ!$V$4:$V$364=1))</f>
        <v>0</v>
      </c>
      <c r="AG265" s="371">
        <f>SUMPRODUCT((事故データ!$O$4:$O$364=$C$218)*(事故データ!$AK$4:$AK$364=$I$217)*(事故データ!$AO$4:$AO$364=AG$219)*(事故データ!$AQ$4:$AQ$364=$H265)*(事故データ!$V$4:$V$364=1))</f>
        <v>0</v>
      </c>
      <c r="AH265" s="443">
        <f>SUMPRODUCT((事故データ!$O$4:$O$364=$C$218)*(事故データ!$AK$4:$AK$364=$I$217)*(事故データ!$AO$4:$AO$364=AH$219)*(事故データ!$AQ$4:$AQ$364=$H265)*(事故データ!$V$4:$V$364=1))</f>
        <v>0</v>
      </c>
    </row>
    <row r="266" spans="1:34">
      <c r="A266" s="325" t="s">
        <v>368</v>
      </c>
    </row>
    <row r="268" spans="1:34">
      <c r="A268" s="326">
        <v>6</v>
      </c>
      <c r="C268" s="298" t="s">
        <v>244</v>
      </c>
      <c r="D268" s="298"/>
      <c r="E268" s="298"/>
      <c r="F268" s="298"/>
      <c r="G268" s="298"/>
      <c r="H268" s="298" t="s">
        <v>321</v>
      </c>
      <c r="I268" s="298"/>
      <c r="J268" s="298"/>
      <c r="K268" s="298"/>
      <c r="L268" s="298"/>
      <c r="M268" s="298"/>
      <c r="N268" s="298"/>
      <c r="O268" s="298"/>
      <c r="P268" s="298"/>
      <c r="Q268" s="298"/>
      <c r="R268" s="298"/>
      <c r="S268" s="298"/>
      <c r="T268" s="298"/>
    </row>
    <row r="269" spans="1:34" ht="43.9" customHeight="1">
      <c r="C269" s="1185" t="s">
        <v>58</v>
      </c>
      <c r="D269" s="1181" t="s">
        <v>5</v>
      </c>
      <c r="E269" s="1183">
        <v>1</v>
      </c>
      <c r="F269" s="474" t="s">
        <v>245</v>
      </c>
      <c r="G269" s="298"/>
      <c r="H269" s="501" t="s">
        <v>1523</v>
      </c>
      <c r="I269" s="487" t="s">
        <v>170</v>
      </c>
      <c r="J269" s="401" t="str">
        <f>項目入力!C108</f>
        <v>一般道</v>
      </c>
      <c r="K269" s="402" t="str">
        <f>項目入力!D108</f>
        <v>狭道路</v>
      </c>
      <c r="L269" s="402" t="str">
        <f>項目入力!E108</f>
        <v>信号（有）交差点・同付近</v>
      </c>
      <c r="M269" s="402" t="str">
        <f>項目入力!F108</f>
        <v>信号（無）交差点・同付近</v>
      </c>
      <c r="N269" s="402" t="str">
        <f>項目入力!G108</f>
        <v>細街路交差点・同付近</v>
      </c>
      <c r="O269" s="402" t="str">
        <f>項目入力!H108</f>
        <v>高速道</v>
      </c>
      <c r="P269" s="402" t="str">
        <f>項目入力!I108</f>
        <v>合流・分岐（高速）</v>
      </c>
      <c r="Q269" s="402" t="str">
        <f>項目入力!J108</f>
        <v>合流・分岐（一般）</v>
      </c>
      <c r="R269" s="402" t="str">
        <f>項目入力!K108</f>
        <v>料金所・同付近</v>
      </c>
      <c r="S269" s="402" t="str">
        <f>項目入力!L108</f>
        <v>出入口・同付近</v>
      </c>
      <c r="T269" s="402" t="str">
        <f>項目入力!M108</f>
        <v>停留所・同付近</v>
      </c>
      <c r="U269" s="402" t="str">
        <f>項目入力!N108</f>
        <v>ターミナル</v>
      </c>
      <c r="V269" s="402" t="str">
        <f>項目入力!O108</f>
        <v>カーブ・ロータリー</v>
      </c>
      <c r="W269" s="402" t="str">
        <f>項目入力!P108</f>
        <v>拠点構内・前路上等</v>
      </c>
      <c r="X269" s="402" t="str">
        <f>項目入力!Q108</f>
        <v>顧客構内・前路上等</v>
      </c>
      <c r="Y269" s="402" t="str">
        <f>項目入力!R108</f>
        <v>他構内・前路上等</v>
      </c>
      <c r="Z269" s="402" t="str">
        <f>項目入力!S108</f>
        <v>SA･PA</v>
      </c>
      <c r="AA269" s="402" t="str">
        <f>項目入力!T108</f>
        <v>駐車場</v>
      </c>
      <c r="AB269" s="402" t="str">
        <f>項目入力!U108</f>
        <v>踏切</v>
      </c>
      <c r="AC269" s="403" t="str">
        <f>項目入力!V108</f>
        <v>不明</v>
      </c>
    </row>
    <row r="270" spans="1:34" ht="19.5" customHeight="1">
      <c r="C270" s="1186"/>
      <c r="D270" s="1182"/>
      <c r="E270" s="1184"/>
      <c r="F270" s="481" t="s">
        <v>356</v>
      </c>
      <c r="G270" s="298"/>
      <c r="H270" s="482" t="s">
        <v>6</v>
      </c>
      <c r="I270" s="482">
        <f>SUM(J270:AC270)</f>
        <v>31</v>
      </c>
      <c r="J270" s="484">
        <f>SUMPRODUCT((事故データ!$AM$4:$AM$364=J$269)*(事故データ!$V$4:$V$364&gt;=1))</f>
        <v>1</v>
      </c>
      <c r="K270" s="485">
        <f>SUMPRODUCT((事故データ!$AM$4:$AM$364=K$269)*(事故データ!$V$4:$V$364&gt;=1))</f>
        <v>3</v>
      </c>
      <c r="L270" s="485">
        <f>SUMPRODUCT((事故データ!$AM$4:$AM$364=L$269)*(事故データ!$V$4:$V$364&gt;=1))</f>
        <v>6</v>
      </c>
      <c r="M270" s="485">
        <f>SUMPRODUCT((事故データ!$AM$4:$AM$364=M$269)*(事故データ!$V$4:$V$364&gt;=1))</f>
        <v>0</v>
      </c>
      <c r="N270" s="485">
        <f>SUMPRODUCT((事故データ!$AM$4:$AM$364=N$269)*(事故データ!$V$4:$V$364&gt;=1))</f>
        <v>0</v>
      </c>
      <c r="O270" s="485">
        <f>SUMPRODUCT((事故データ!$AM$4:$AM$364=O$269)*(事故データ!$V$4:$V$364&gt;=1))</f>
        <v>1</v>
      </c>
      <c r="P270" s="485">
        <f>SUMPRODUCT((事故データ!$AM$4:$AM$364=P$269)*(事故データ!$V$4:$V$364&gt;=1))</f>
        <v>0</v>
      </c>
      <c r="Q270" s="485">
        <f>SUMPRODUCT((事故データ!$AM$4:$AM$364=Q$269)*(事故データ!$V$4:$V$364&gt;=1))</f>
        <v>0</v>
      </c>
      <c r="R270" s="485">
        <f>SUMPRODUCT((事故データ!$AM$4:$AM$364=R$269)*(事故データ!$V$4:$V$364&gt;=1))</f>
        <v>0</v>
      </c>
      <c r="S270" s="485">
        <f>SUMPRODUCT((事故データ!$AM$4:$AM$364=S$269)*(事故データ!$V$4:$V$364&gt;=1))</f>
        <v>0</v>
      </c>
      <c r="T270" s="485">
        <f>SUMPRODUCT((事故データ!$AM$4:$AM$364=T$269)*(事故データ!$V$4:$V$364&gt;=1))</f>
        <v>0</v>
      </c>
      <c r="U270" s="485">
        <f>SUMPRODUCT((事故データ!$AM$4:$AM$364=U$269)*(事故データ!$V$4:$V$364&gt;=1))</f>
        <v>0</v>
      </c>
      <c r="V270" s="485">
        <f>SUMPRODUCT((事故データ!$AM$4:$AM$364=V$269)*(事故データ!$V$4:$V$364&gt;=1))</f>
        <v>0</v>
      </c>
      <c r="W270" s="485">
        <f>SUMPRODUCT((事故データ!$AM$4:$AM$364=W$269)*(事故データ!$V$4:$V$364&gt;=1))</f>
        <v>3</v>
      </c>
      <c r="X270" s="485">
        <f>SUMPRODUCT((事故データ!$AM$4:$AM$364=X$269)*(事故データ!$V$4:$V$364&gt;=1))</f>
        <v>17</v>
      </c>
      <c r="Y270" s="485">
        <f>SUMPRODUCT((事故データ!$AM$4:$AM$364=Y$269)*(事故データ!$V$4:$V$364&gt;=1))</f>
        <v>0</v>
      </c>
      <c r="Z270" s="485">
        <f>SUMPRODUCT((事故データ!$AM$4:$AM$364=Z$269)*(事故データ!$V$4:$V$364&gt;=1))</f>
        <v>0</v>
      </c>
      <c r="AA270" s="485">
        <f>SUMPRODUCT((事故データ!$AM$4:$AM$364=AA$269)*(事故データ!$V$4:$V$364&gt;=1))</f>
        <v>0</v>
      </c>
      <c r="AB270" s="485">
        <f>SUMPRODUCT((事故データ!$AM$4:$AM$364=AB$269)*(事故データ!$V$4:$V$364&gt;=1))</f>
        <v>0</v>
      </c>
      <c r="AC270" s="486">
        <f>SUMPRODUCT((事故データ!$AM$4:$AM$364=AC$269)*(事故データ!$V$4:$V$364&gt;=1))</f>
        <v>0</v>
      </c>
    </row>
    <row r="271" spans="1:34">
      <c r="C271" s="1187"/>
      <c r="D271" s="338">
        <f>SUM(D272:D315)</f>
        <v>31</v>
      </c>
      <c r="E271" s="338">
        <f t="shared" ref="E271:F271" si="41">SUM(E272:E315)</f>
        <v>31</v>
      </c>
      <c r="F271" s="387">
        <f t="shared" si="41"/>
        <v>5</v>
      </c>
      <c r="G271" s="298"/>
      <c r="H271" s="487" t="s">
        <v>319</v>
      </c>
      <c r="I271" s="488">
        <f>SUM(I272:I315)</f>
        <v>31</v>
      </c>
      <c r="J271" s="389">
        <f>SUM(J272:J315)</f>
        <v>1</v>
      </c>
      <c r="K271" s="390">
        <f t="shared" ref="K271:AC271" si="42">SUM(K272:K315)</f>
        <v>3</v>
      </c>
      <c r="L271" s="390">
        <f t="shared" si="42"/>
        <v>6</v>
      </c>
      <c r="M271" s="390">
        <f t="shared" si="42"/>
        <v>0</v>
      </c>
      <c r="N271" s="390">
        <f t="shared" si="42"/>
        <v>0</v>
      </c>
      <c r="O271" s="390">
        <f t="shared" si="42"/>
        <v>1</v>
      </c>
      <c r="P271" s="390">
        <f t="shared" si="42"/>
        <v>0</v>
      </c>
      <c r="Q271" s="390">
        <f t="shared" si="42"/>
        <v>0</v>
      </c>
      <c r="R271" s="390">
        <f t="shared" si="42"/>
        <v>0</v>
      </c>
      <c r="S271" s="390">
        <f t="shared" si="42"/>
        <v>0</v>
      </c>
      <c r="T271" s="390">
        <f t="shared" si="42"/>
        <v>0</v>
      </c>
      <c r="U271" s="390">
        <f t="shared" si="42"/>
        <v>0</v>
      </c>
      <c r="V271" s="390">
        <f t="shared" si="42"/>
        <v>0</v>
      </c>
      <c r="W271" s="390">
        <f t="shared" si="42"/>
        <v>3</v>
      </c>
      <c r="X271" s="390">
        <f t="shared" si="42"/>
        <v>17</v>
      </c>
      <c r="Y271" s="390">
        <f t="shared" si="42"/>
        <v>0</v>
      </c>
      <c r="Z271" s="390">
        <f t="shared" si="42"/>
        <v>0</v>
      </c>
      <c r="AA271" s="390">
        <f t="shared" si="42"/>
        <v>0</v>
      </c>
      <c r="AB271" s="390">
        <f t="shared" si="42"/>
        <v>0</v>
      </c>
      <c r="AC271" s="392">
        <f t="shared" si="42"/>
        <v>0</v>
      </c>
    </row>
    <row r="272" spans="1:34">
      <c r="C272" s="343" t="str">
        <f>H272</f>
        <v>直進</v>
      </c>
      <c r="D272" s="411">
        <f>COUNTIF(事故データ!$AQ$4:$AQ$364,C272)</f>
        <v>2</v>
      </c>
      <c r="E272" s="411">
        <f>SUMPRODUCT((事故データ!$AQ$4:$AQ$364=$C272)*(事故データ!$V$4:$V$364=1))</f>
        <v>2</v>
      </c>
      <c r="F272" s="492">
        <f>SUMPRODUCT((事故データ!$AQ$4:$AQ$364=$C272)*(事故データ!$V$4:$V$364=1)*(事故データ!$T$4:$T$364="人身"))</f>
        <v>0</v>
      </c>
      <c r="G272" s="306"/>
      <c r="H272" s="412" t="str">
        <f t="shared" ref="H272:H313" si="43">H222</f>
        <v>直進</v>
      </c>
      <c r="I272" s="413">
        <f t="shared" ref="I272:I313" si="44">SUM(J272:AC272)</f>
        <v>2</v>
      </c>
      <c r="J272" s="348">
        <f>SUMPRODUCT((事故データ!$AM$4:$AM$364=J$269)*(事故データ!$AQ$4:$AQ$364=$H272)*(事故データ!$V$4:$V$364=1))</f>
        <v>0</v>
      </c>
      <c r="K272" s="349">
        <f>SUMPRODUCT((事故データ!$AM$4:$AM$364=K$269)*(事故データ!$AQ$4:$AQ$364=$H272)*(事故データ!$V$4:$V$364=1))</f>
        <v>1</v>
      </c>
      <c r="L272" s="349">
        <f>SUMPRODUCT((事故データ!$AM$4:$AM$364=L$269)*(事故データ!$AQ$4:$AQ$364=$H272)*(事故データ!$V$4:$V$364=1))</f>
        <v>1</v>
      </c>
      <c r="M272" s="349">
        <f>SUMPRODUCT((事故データ!$AM$4:$AM$364=M$269)*(事故データ!$AQ$4:$AQ$364=$H272)*(事故データ!$V$4:$V$364=1))</f>
        <v>0</v>
      </c>
      <c r="N272" s="349">
        <f>SUMPRODUCT((事故データ!$AM$4:$AM$364=N$269)*(事故データ!$AQ$4:$AQ$364=$H272)*(事故データ!$V$4:$V$364=1))</f>
        <v>0</v>
      </c>
      <c r="O272" s="349">
        <f>SUMPRODUCT((事故データ!$AM$4:$AM$364=O$269)*(事故データ!$AQ$4:$AQ$364=$H272)*(事故データ!$V$4:$V$364=1))</f>
        <v>0</v>
      </c>
      <c r="P272" s="349">
        <f>SUMPRODUCT((事故データ!$AM$4:$AM$364=P$269)*(事故データ!$AQ$4:$AQ$364=$H272)*(事故データ!$V$4:$V$364=1))</f>
        <v>0</v>
      </c>
      <c r="Q272" s="349">
        <f>SUMPRODUCT((事故データ!$AM$4:$AM$364=Q$269)*(事故データ!$AQ$4:$AQ$364=$H272)*(事故データ!$V$4:$V$364=1))</f>
        <v>0</v>
      </c>
      <c r="R272" s="349">
        <f>SUMPRODUCT((事故データ!$AM$4:$AM$364=R$269)*(事故データ!$AQ$4:$AQ$364=$H272)*(事故データ!$V$4:$V$364=1))</f>
        <v>0</v>
      </c>
      <c r="S272" s="349">
        <f>SUMPRODUCT((事故データ!$AM$4:$AM$364=S$269)*(事故データ!$AQ$4:$AQ$364=$H272)*(事故データ!$V$4:$V$364=1))</f>
        <v>0</v>
      </c>
      <c r="T272" s="349">
        <f>SUMPRODUCT((事故データ!$AM$4:$AM$364=T$269)*(事故データ!$AQ$4:$AQ$364=$H272)*(事故データ!$V$4:$V$364=1))</f>
        <v>0</v>
      </c>
      <c r="U272" s="349">
        <f>SUMPRODUCT((事故データ!$AM$4:$AM$364=U$269)*(事故データ!$AQ$4:$AQ$364=$H272)*(事故データ!$V$4:$V$364=1))</f>
        <v>0</v>
      </c>
      <c r="V272" s="349">
        <f>SUMPRODUCT((事故データ!$AM$4:$AM$364=V$269)*(事故データ!$AQ$4:$AQ$364=$H272)*(事故データ!$V$4:$V$364=1))</f>
        <v>0</v>
      </c>
      <c r="W272" s="349">
        <f>SUMPRODUCT((事故データ!$AM$4:$AM$364=W$269)*(事故データ!$AQ$4:$AQ$364=$H272)*(事故データ!$V$4:$V$364=1))</f>
        <v>0</v>
      </c>
      <c r="X272" s="349">
        <f>SUMPRODUCT((事故データ!$AM$4:$AM$364=X$269)*(事故データ!$AQ$4:$AQ$364=$H272)*(事故データ!$V$4:$V$364=1))</f>
        <v>0</v>
      </c>
      <c r="Y272" s="349">
        <f>SUMPRODUCT((事故データ!$AM$4:$AM$364=Y$269)*(事故データ!$AQ$4:$AQ$364=$H272)*(事故データ!$V$4:$V$364=1))</f>
        <v>0</v>
      </c>
      <c r="Z272" s="349">
        <f>SUMPRODUCT((事故データ!$AM$4:$AM$364=Z$269)*(事故データ!$AQ$4:$AQ$364=$H272)*(事故データ!$V$4:$V$364=1))</f>
        <v>0</v>
      </c>
      <c r="AA272" s="349">
        <f>SUMPRODUCT((事故データ!$AM$4:$AM$364=AA$269)*(事故データ!$AQ$4:$AQ$364=$H272)*(事故データ!$V$4:$V$364=1))</f>
        <v>0</v>
      </c>
      <c r="AB272" s="349">
        <f>SUMPRODUCT((事故データ!$AM$4:$AM$364=AB$269)*(事故データ!$AQ$4:$AQ$364=$H272)*(事故データ!$V$4:$V$364=1))</f>
        <v>0</v>
      </c>
      <c r="AC272" s="441">
        <f>SUMPRODUCT((事故データ!$AM$4:$AM$364=AC$269)*(事故データ!$AQ$4:$AQ$364=$H272)*(事故データ!$V$4:$V$364=1))</f>
        <v>0</v>
      </c>
    </row>
    <row r="273" spans="3:29">
      <c r="C273" s="352" t="str">
        <f t="shared" ref="C273:C312" si="45">H273</f>
        <v>右折</v>
      </c>
      <c r="D273" s="422">
        <f>COUNTIF(事故データ!$AQ$4:$AQ$364,C273)</f>
        <v>0</v>
      </c>
      <c r="E273" s="422">
        <f>SUMPRODUCT((事故データ!$AQ$4:$AQ$364=$C273)*(事故データ!$V$4:$V$364=1))</f>
        <v>0</v>
      </c>
      <c r="F273" s="496">
        <f>SUMPRODUCT((事故データ!$AQ$4:$AQ$364=$C273)*(事故データ!$V$4:$V$364=1)*(事故データ!$T$4:$T$364="人身"))</f>
        <v>0</v>
      </c>
      <c r="G273" s="306"/>
      <c r="H273" s="355" t="str">
        <f t="shared" si="43"/>
        <v>右折</v>
      </c>
      <c r="I273" s="356">
        <f t="shared" si="44"/>
        <v>0</v>
      </c>
      <c r="J273" s="357">
        <f>SUMPRODUCT((事故データ!$AM$4:$AM$364=J$269)*(事故データ!$AQ$4:$AQ$364=$H273)*(事故データ!$V$4:$V$364=1))</f>
        <v>0</v>
      </c>
      <c r="K273" s="358">
        <f>SUMPRODUCT((事故データ!$AM$4:$AM$364=K$269)*(事故データ!$AQ$4:$AQ$364=$H273)*(事故データ!$V$4:$V$364=1))</f>
        <v>0</v>
      </c>
      <c r="L273" s="358">
        <f>SUMPRODUCT((事故データ!$AM$4:$AM$364=L$269)*(事故データ!$AQ$4:$AQ$364=$H273)*(事故データ!$V$4:$V$364=1))</f>
        <v>0</v>
      </c>
      <c r="M273" s="358">
        <f>SUMPRODUCT((事故データ!$AM$4:$AM$364=M$269)*(事故データ!$AQ$4:$AQ$364=$H273)*(事故データ!$V$4:$V$364=1))</f>
        <v>0</v>
      </c>
      <c r="N273" s="358">
        <f>SUMPRODUCT((事故データ!$AM$4:$AM$364=N$269)*(事故データ!$AQ$4:$AQ$364=$H273)*(事故データ!$V$4:$V$364=1))</f>
        <v>0</v>
      </c>
      <c r="O273" s="358">
        <f>SUMPRODUCT((事故データ!$AM$4:$AM$364=O$269)*(事故データ!$AQ$4:$AQ$364=$H273)*(事故データ!$V$4:$V$364=1))</f>
        <v>0</v>
      </c>
      <c r="P273" s="358">
        <f>SUMPRODUCT((事故データ!$AM$4:$AM$364=P$269)*(事故データ!$AQ$4:$AQ$364=$H273)*(事故データ!$V$4:$V$364=1))</f>
        <v>0</v>
      </c>
      <c r="Q273" s="358">
        <f>SUMPRODUCT((事故データ!$AM$4:$AM$364=Q$269)*(事故データ!$AQ$4:$AQ$364=$H273)*(事故データ!$V$4:$V$364=1))</f>
        <v>0</v>
      </c>
      <c r="R273" s="358">
        <f>SUMPRODUCT((事故データ!$AM$4:$AM$364=R$269)*(事故データ!$AQ$4:$AQ$364=$H273)*(事故データ!$V$4:$V$364=1))</f>
        <v>0</v>
      </c>
      <c r="S273" s="358">
        <f>SUMPRODUCT((事故データ!$AM$4:$AM$364=S$269)*(事故データ!$AQ$4:$AQ$364=$H273)*(事故データ!$V$4:$V$364=1))</f>
        <v>0</v>
      </c>
      <c r="T273" s="358">
        <f>SUMPRODUCT((事故データ!$AM$4:$AM$364=T$269)*(事故データ!$AQ$4:$AQ$364=$H273)*(事故データ!$V$4:$V$364=1))</f>
        <v>0</v>
      </c>
      <c r="U273" s="358">
        <f>SUMPRODUCT((事故データ!$AM$4:$AM$364=U$269)*(事故データ!$AQ$4:$AQ$364=$H273)*(事故データ!$V$4:$V$364=1))</f>
        <v>0</v>
      </c>
      <c r="V273" s="358">
        <f>SUMPRODUCT((事故データ!$AM$4:$AM$364=V$269)*(事故データ!$AQ$4:$AQ$364=$H273)*(事故データ!$V$4:$V$364=1))</f>
        <v>0</v>
      </c>
      <c r="W273" s="358">
        <f>SUMPRODUCT((事故データ!$AM$4:$AM$364=W$269)*(事故データ!$AQ$4:$AQ$364=$H273)*(事故データ!$V$4:$V$364=1))</f>
        <v>0</v>
      </c>
      <c r="X273" s="358">
        <f>SUMPRODUCT((事故データ!$AM$4:$AM$364=X$269)*(事故データ!$AQ$4:$AQ$364=$H273)*(事故データ!$V$4:$V$364=1))</f>
        <v>0</v>
      </c>
      <c r="Y273" s="358">
        <f>SUMPRODUCT((事故データ!$AM$4:$AM$364=Y$269)*(事故データ!$AQ$4:$AQ$364=$H273)*(事故データ!$V$4:$V$364=1))</f>
        <v>0</v>
      </c>
      <c r="Z273" s="358">
        <f>SUMPRODUCT((事故データ!$AM$4:$AM$364=Z$269)*(事故データ!$AQ$4:$AQ$364=$H273)*(事故データ!$V$4:$V$364=1))</f>
        <v>0</v>
      </c>
      <c r="AA273" s="358">
        <f>SUMPRODUCT((事故データ!$AM$4:$AM$364=AA$269)*(事故データ!$AQ$4:$AQ$364=$H273)*(事故データ!$V$4:$V$364=1))</f>
        <v>0</v>
      </c>
      <c r="AB273" s="358">
        <f>SUMPRODUCT((事故データ!$AM$4:$AM$364=AB$269)*(事故データ!$AQ$4:$AQ$364=$H273)*(事故データ!$V$4:$V$364=1))</f>
        <v>0</v>
      </c>
      <c r="AC273" s="442">
        <f>SUMPRODUCT((事故データ!$AM$4:$AM$364=AC$269)*(事故データ!$AQ$4:$AQ$364=$H273)*(事故データ!$V$4:$V$364=1))</f>
        <v>0</v>
      </c>
    </row>
    <row r="274" spans="3:29">
      <c r="C274" s="352" t="str">
        <f t="shared" si="45"/>
        <v>左折</v>
      </c>
      <c r="D274" s="422">
        <f>COUNTIF(事故データ!$AQ$4:$AQ$364,C274)</f>
        <v>3</v>
      </c>
      <c r="E274" s="422">
        <f>SUMPRODUCT((事故データ!$AQ$4:$AQ$364=$C274)*(事故データ!$V$4:$V$364=1))</f>
        <v>3</v>
      </c>
      <c r="F274" s="496">
        <f>SUMPRODUCT((事故データ!$AQ$4:$AQ$364=$C274)*(事故データ!$V$4:$V$364=1)*(事故データ!$T$4:$T$364="人身"))</f>
        <v>1</v>
      </c>
      <c r="G274" s="306"/>
      <c r="H274" s="355" t="str">
        <f t="shared" si="43"/>
        <v>左折</v>
      </c>
      <c r="I274" s="356">
        <f t="shared" si="44"/>
        <v>3</v>
      </c>
      <c r="J274" s="357">
        <f>SUMPRODUCT((事故データ!$AM$4:$AM$364=J$269)*(事故データ!$AQ$4:$AQ$364=$H274)*(事故データ!$V$4:$V$364=1))</f>
        <v>0</v>
      </c>
      <c r="K274" s="358">
        <f>SUMPRODUCT((事故データ!$AM$4:$AM$364=K$269)*(事故データ!$AQ$4:$AQ$364=$H274)*(事故データ!$V$4:$V$364=1))</f>
        <v>1</v>
      </c>
      <c r="L274" s="358">
        <f>SUMPRODUCT((事故データ!$AM$4:$AM$364=L$269)*(事故データ!$AQ$4:$AQ$364=$H274)*(事故データ!$V$4:$V$364=1))</f>
        <v>2</v>
      </c>
      <c r="M274" s="358">
        <f>SUMPRODUCT((事故データ!$AM$4:$AM$364=M$269)*(事故データ!$AQ$4:$AQ$364=$H274)*(事故データ!$V$4:$V$364=1))</f>
        <v>0</v>
      </c>
      <c r="N274" s="358">
        <f>SUMPRODUCT((事故データ!$AM$4:$AM$364=N$269)*(事故データ!$AQ$4:$AQ$364=$H274)*(事故データ!$V$4:$V$364=1))</f>
        <v>0</v>
      </c>
      <c r="O274" s="358">
        <f>SUMPRODUCT((事故データ!$AM$4:$AM$364=O$269)*(事故データ!$AQ$4:$AQ$364=$H274)*(事故データ!$V$4:$V$364=1))</f>
        <v>0</v>
      </c>
      <c r="P274" s="358">
        <f>SUMPRODUCT((事故データ!$AM$4:$AM$364=P$269)*(事故データ!$AQ$4:$AQ$364=$H274)*(事故データ!$V$4:$V$364=1))</f>
        <v>0</v>
      </c>
      <c r="Q274" s="358">
        <f>SUMPRODUCT((事故データ!$AM$4:$AM$364=Q$269)*(事故データ!$AQ$4:$AQ$364=$H274)*(事故データ!$V$4:$V$364=1))</f>
        <v>0</v>
      </c>
      <c r="R274" s="358">
        <f>SUMPRODUCT((事故データ!$AM$4:$AM$364=R$269)*(事故データ!$AQ$4:$AQ$364=$H274)*(事故データ!$V$4:$V$364=1))</f>
        <v>0</v>
      </c>
      <c r="S274" s="358">
        <f>SUMPRODUCT((事故データ!$AM$4:$AM$364=S$269)*(事故データ!$AQ$4:$AQ$364=$H274)*(事故データ!$V$4:$V$364=1))</f>
        <v>0</v>
      </c>
      <c r="T274" s="358">
        <f>SUMPRODUCT((事故データ!$AM$4:$AM$364=T$269)*(事故データ!$AQ$4:$AQ$364=$H274)*(事故データ!$V$4:$V$364=1))</f>
        <v>0</v>
      </c>
      <c r="U274" s="358">
        <f>SUMPRODUCT((事故データ!$AM$4:$AM$364=U$269)*(事故データ!$AQ$4:$AQ$364=$H274)*(事故データ!$V$4:$V$364=1))</f>
        <v>0</v>
      </c>
      <c r="V274" s="358">
        <f>SUMPRODUCT((事故データ!$AM$4:$AM$364=V$269)*(事故データ!$AQ$4:$AQ$364=$H274)*(事故データ!$V$4:$V$364=1))</f>
        <v>0</v>
      </c>
      <c r="W274" s="358">
        <f>SUMPRODUCT((事故データ!$AM$4:$AM$364=W$269)*(事故データ!$AQ$4:$AQ$364=$H274)*(事故データ!$V$4:$V$364=1))</f>
        <v>0</v>
      </c>
      <c r="X274" s="358">
        <f>SUMPRODUCT((事故データ!$AM$4:$AM$364=X$269)*(事故データ!$AQ$4:$AQ$364=$H274)*(事故データ!$V$4:$V$364=1))</f>
        <v>0</v>
      </c>
      <c r="Y274" s="358">
        <f>SUMPRODUCT((事故データ!$AM$4:$AM$364=Y$269)*(事故データ!$AQ$4:$AQ$364=$H274)*(事故データ!$V$4:$V$364=1))</f>
        <v>0</v>
      </c>
      <c r="Z274" s="358">
        <f>SUMPRODUCT((事故データ!$AM$4:$AM$364=Z$269)*(事故データ!$AQ$4:$AQ$364=$H274)*(事故データ!$V$4:$V$364=1))</f>
        <v>0</v>
      </c>
      <c r="AA274" s="358">
        <f>SUMPRODUCT((事故データ!$AM$4:$AM$364=AA$269)*(事故データ!$AQ$4:$AQ$364=$H274)*(事故データ!$V$4:$V$364=1))</f>
        <v>0</v>
      </c>
      <c r="AB274" s="358">
        <f>SUMPRODUCT((事故データ!$AM$4:$AM$364=AB$269)*(事故データ!$AQ$4:$AQ$364=$H274)*(事故データ!$V$4:$V$364=1))</f>
        <v>0</v>
      </c>
      <c r="AC274" s="442">
        <f>SUMPRODUCT((事故データ!$AM$4:$AM$364=AC$269)*(事故データ!$AQ$4:$AQ$364=$H274)*(事故データ!$V$4:$V$364=1))</f>
        <v>0</v>
      </c>
    </row>
    <row r="275" spans="3:29">
      <c r="C275" s="352" t="str">
        <f t="shared" si="45"/>
        <v>左折大回り</v>
      </c>
      <c r="D275" s="422">
        <f>COUNTIF(事故データ!$AQ$4:$AQ$364,C275)</f>
        <v>0</v>
      </c>
      <c r="E275" s="422">
        <f>SUMPRODUCT((事故データ!$AQ$4:$AQ$364=$C275)*(事故データ!$V$4:$V$364=1))</f>
        <v>0</v>
      </c>
      <c r="F275" s="496">
        <f>SUMPRODUCT((事故データ!$AQ$4:$AQ$364=$C275)*(事故データ!$V$4:$V$364=1)*(事故データ!$T$4:$T$364="人身"))</f>
        <v>0</v>
      </c>
      <c r="G275" s="306"/>
      <c r="H275" s="355" t="str">
        <f t="shared" si="43"/>
        <v>左折大回り</v>
      </c>
      <c r="I275" s="356">
        <f t="shared" si="44"/>
        <v>0</v>
      </c>
      <c r="J275" s="357">
        <f>SUMPRODUCT((事故データ!$AM$4:$AM$364=J$269)*(事故データ!$AQ$4:$AQ$364=$H275)*(事故データ!$V$4:$V$364=1))</f>
        <v>0</v>
      </c>
      <c r="K275" s="358">
        <f>SUMPRODUCT((事故データ!$AM$4:$AM$364=K$269)*(事故データ!$AQ$4:$AQ$364=$H275)*(事故データ!$V$4:$V$364=1))</f>
        <v>0</v>
      </c>
      <c r="L275" s="358">
        <f>SUMPRODUCT((事故データ!$AM$4:$AM$364=L$269)*(事故データ!$AQ$4:$AQ$364=$H275)*(事故データ!$V$4:$V$364=1))</f>
        <v>0</v>
      </c>
      <c r="M275" s="358">
        <f>SUMPRODUCT((事故データ!$AM$4:$AM$364=M$269)*(事故データ!$AQ$4:$AQ$364=$H275)*(事故データ!$V$4:$V$364=1))</f>
        <v>0</v>
      </c>
      <c r="N275" s="358">
        <f>SUMPRODUCT((事故データ!$AM$4:$AM$364=N$269)*(事故データ!$AQ$4:$AQ$364=$H275)*(事故データ!$V$4:$V$364=1))</f>
        <v>0</v>
      </c>
      <c r="O275" s="358">
        <f>SUMPRODUCT((事故データ!$AM$4:$AM$364=O$269)*(事故データ!$AQ$4:$AQ$364=$H275)*(事故データ!$V$4:$V$364=1))</f>
        <v>0</v>
      </c>
      <c r="P275" s="358">
        <f>SUMPRODUCT((事故データ!$AM$4:$AM$364=P$269)*(事故データ!$AQ$4:$AQ$364=$H275)*(事故データ!$V$4:$V$364=1))</f>
        <v>0</v>
      </c>
      <c r="Q275" s="358">
        <f>SUMPRODUCT((事故データ!$AM$4:$AM$364=Q$269)*(事故データ!$AQ$4:$AQ$364=$H275)*(事故データ!$V$4:$V$364=1))</f>
        <v>0</v>
      </c>
      <c r="R275" s="358">
        <f>SUMPRODUCT((事故データ!$AM$4:$AM$364=R$269)*(事故データ!$AQ$4:$AQ$364=$H275)*(事故データ!$V$4:$V$364=1))</f>
        <v>0</v>
      </c>
      <c r="S275" s="358">
        <f>SUMPRODUCT((事故データ!$AM$4:$AM$364=S$269)*(事故データ!$AQ$4:$AQ$364=$H275)*(事故データ!$V$4:$V$364=1))</f>
        <v>0</v>
      </c>
      <c r="T275" s="358">
        <f>SUMPRODUCT((事故データ!$AM$4:$AM$364=T$269)*(事故データ!$AQ$4:$AQ$364=$H275)*(事故データ!$V$4:$V$364=1))</f>
        <v>0</v>
      </c>
      <c r="U275" s="358">
        <f>SUMPRODUCT((事故データ!$AM$4:$AM$364=U$269)*(事故データ!$AQ$4:$AQ$364=$H275)*(事故データ!$V$4:$V$364=1))</f>
        <v>0</v>
      </c>
      <c r="V275" s="358">
        <f>SUMPRODUCT((事故データ!$AM$4:$AM$364=V$269)*(事故データ!$AQ$4:$AQ$364=$H275)*(事故データ!$V$4:$V$364=1))</f>
        <v>0</v>
      </c>
      <c r="W275" s="358">
        <f>SUMPRODUCT((事故データ!$AM$4:$AM$364=W$269)*(事故データ!$AQ$4:$AQ$364=$H275)*(事故データ!$V$4:$V$364=1))</f>
        <v>0</v>
      </c>
      <c r="X275" s="358">
        <f>SUMPRODUCT((事故データ!$AM$4:$AM$364=X$269)*(事故データ!$AQ$4:$AQ$364=$H275)*(事故データ!$V$4:$V$364=1))</f>
        <v>0</v>
      </c>
      <c r="Y275" s="358">
        <f>SUMPRODUCT((事故データ!$AM$4:$AM$364=Y$269)*(事故データ!$AQ$4:$AQ$364=$H275)*(事故データ!$V$4:$V$364=1))</f>
        <v>0</v>
      </c>
      <c r="Z275" s="358">
        <f>SUMPRODUCT((事故データ!$AM$4:$AM$364=Z$269)*(事故データ!$AQ$4:$AQ$364=$H275)*(事故データ!$V$4:$V$364=1))</f>
        <v>0</v>
      </c>
      <c r="AA275" s="358">
        <f>SUMPRODUCT((事故データ!$AM$4:$AM$364=AA$269)*(事故データ!$AQ$4:$AQ$364=$H275)*(事故データ!$V$4:$V$364=1))</f>
        <v>0</v>
      </c>
      <c r="AB275" s="358">
        <f>SUMPRODUCT((事故データ!$AM$4:$AM$364=AB$269)*(事故データ!$AQ$4:$AQ$364=$H275)*(事故データ!$V$4:$V$364=1))</f>
        <v>0</v>
      </c>
      <c r="AC275" s="442">
        <f>SUMPRODUCT((事故データ!$AM$4:$AM$364=AC$269)*(事故データ!$AQ$4:$AQ$364=$H275)*(事故データ!$V$4:$V$364=1))</f>
        <v>0</v>
      </c>
    </row>
    <row r="276" spans="3:29">
      <c r="C276" s="352" t="str">
        <f t="shared" si="45"/>
        <v>施設・駐車場に入 右折</v>
      </c>
      <c r="D276" s="422">
        <f>COUNTIF(事故データ!$AQ$4:$AQ$364,C276)</f>
        <v>0</v>
      </c>
      <c r="E276" s="422">
        <f>SUMPRODUCT((事故データ!$AQ$4:$AQ$364=$C276)*(事故データ!$V$4:$V$364=1))</f>
        <v>0</v>
      </c>
      <c r="F276" s="496">
        <f>SUMPRODUCT((事故データ!$AQ$4:$AQ$364=$C276)*(事故データ!$V$4:$V$364=1)*(事故データ!$T$4:$T$364="人身"))</f>
        <v>0</v>
      </c>
      <c r="G276" s="306"/>
      <c r="H276" s="355" t="str">
        <f t="shared" si="43"/>
        <v>施設・駐車場に入 右折</v>
      </c>
      <c r="I276" s="356">
        <f t="shared" si="44"/>
        <v>0</v>
      </c>
      <c r="J276" s="357">
        <f>SUMPRODUCT((事故データ!$AM$4:$AM$364=J$269)*(事故データ!$AQ$4:$AQ$364=$H276)*(事故データ!$V$4:$V$364=1))</f>
        <v>0</v>
      </c>
      <c r="K276" s="358">
        <f>SUMPRODUCT((事故データ!$AM$4:$AM$364=K$269)*(事故データ!$AQ$4:$AQ$364=$H276)*(事故データ!$V$4:$V$364=1))</f>
        <v>0</v>
      </c>
      <c r="L276" s="358">
        <f>SUMPRODUCT((事故データ!$AM$4:$AM$364=L$269)*(事故データ!$AQ$4:$AQ$364=$H276)*(事故データ!$V$4:$V$364=1))</f>
        <v>0</v>
      </c>
      <c r="M276" s="358">
        <f>SUMPRODUCT((事故データ!$AM$4:$AM$364=M$269)*(事故データ!$AQ$4:$AQ$364=$H276)*(事故データ!$V$4:$V$364=1))</f>
        <v>0</v>
      </c>
      <c r="N276" s="358">
        <f>SUMPRODUCT((事故データ!$AM$4:$AM$364=N$269)*(事故データ!$AQ$4:$AQ$364=$H276)*(事故データ!$V$4:$V$364=1))</f>
        <v>0</v>
      </c>
      <c r="O276" s="358">
        <f>SUMPRODUCT((事故データ!$AM$4:$AM$364=O$269)*(事故データ!$AQ$4:$AQ$364=$H276)*(事故データ!$V$4:$V$364=1))</f>
        <v>0</v>
      </c>
      <c r="P276" s="358">
        <f>SUMPRODUCT((事故データ!$AM$4:$AM$364=P$269)*(事故データ!$AQ$4:$AQ$364=$H276)*(事故データ!$V$4:$V$364=1))</f>
        <v>0</v>
      </c>
      <c r="Q276" s="358">
        <f>SUMPRODUCT((事故データ!$AM$4:$AM$364=Q$269)*(事故データ!$AQ$4:$AQ$364=$H276)*(事故データ!$V$4:$V$364=1))</f>
        <v>0</v>
      </c>
      <c r="R276" s="358">
        <f>SUMPRODUCT((事故データ!$AM$4:$AM$364=R$269)*(事故データ!$AQ$4:$AQ$364=$H276)*(事故データ!$V$4:$V$364=1))</f>
        <v>0</v>
      </c>
      <c r="S276" s="358">
        <f>SUMPRODUCT((事故データ!$AM$4:$AM$364=S$269)*(事故データ!$AQ$4:$AQ$364=$H276)*(事故データ!$V$4:$V$364=1))</f>
        <v>0</v>
      </c>
      <c r="T276" s="358">
        <f>SUMPRODUCT((事故データ!$AM$4:$AM$364=T$269)*(事故データ!$AQ$4:$AQ$364=$H276)*(事故データ!$V$4:$V$364=1))</f>
        <v>0</v>
      </c>
      <c r="U276" s="358">
        <f>SUMPRODUCT((事故データ!$AM$4:$AM$364=U$269)*(事故データ!$AQ$4:$AQ$364=$H276)*(事故データ!$V$4:$V$364=1))</f>
        <v>0</v>
      </c>
      <c r="V276" s="358">
        <f>SUMPRODUCT((事故データ!$AM$4:$AM$364=V$269)*(事故データ!$AQ$4:$AQ$364=$H276)*(事故データ!$V$4:$V$364=1))</f>
        <v>0</v>
      </c>
      <c r="W276" s="358">
        <f>SUMPRODUCT((事故データ!$AM$4:$AM$364=W$269)*(事故データ!$AQ$4:$AQ$364=$H276)*(事故データ!$V$4:$V$364=1))</f>
        <v>0</v>
      </c>
      <c r="X276" s="358">
        <f>SUMPRODUCT((事故データ!$AM$4:$AM$364=X$269)*(事故データ!$AQ$4:$AQ$364=$H276)*(事故データ!$V$4:$V$364=1))</f>
        <v>0</v>
      </c>
      <c r="Y276" s="358">
        <f>SUMPRODUCT((事故データ!$AM$4:$AM$364=Y$269)*(事故データ!$AQ$4:$AQ$364=$H276)*(事故データ!$V$4:$V$364=1))</f>
        <v>0</v>
      </c>
      <c r="Z276" s="358">
        <f>SUMPRODUCT((事故データ!$AM$4:$AM$364=Z$269)*(事故データ!$AQ$4:$AQ$364=$H276)*(事故データ!$V$4:$V$364=1))</f>
        <v>0</v>
      </c>
      <c r="AA276" s="358">
        <f>SUMPRODUCT((事故データ!$AM$4:$AM$364=AA$269)*(事故データ!$AQ$4:$AQ$364=$H276)*(事故データ!$V$4:$V$364=1))</f>
        <v>0</v>
      </c>
      <c r="AB276" s="358">
        <f>SUMPRODUCT((事故データ!$AM$4:$AM$364=AB$269)*(事故データ!$AQ$4:$AQ$364=$H276)*(事故データ!$V$4:$V$364=1))</f>
        <v>0</v>
      </c>
      <c r="AC276" s="442">
        <f>SUMPRODUCT((事故データ!$AM$4:$AM$364=AC$269)*(事故データ!$AQ$4:$AQ$364=$H276)*(事故データ!$V$4:$V$364=1))</f>
        <v>0</v>
      </c>
    </row>
    <row r="277" spans="3:29">
      <c r="C277" s="352" t="str">
        <f>H277</f>
        <v>施設・駐車場に入 左折</v>
      </c>
      <c r="D277" s="422">
        <f>COUNTIF(事故データ!$AQ$4:$AQ$364,C277)</f>
        <v>0</v>
      </c>
      <c r="E277" s="422">
        <f>SUMPRODUCT((事故データ!$AQ$4:$AQ$364=$C277)*(事故データ!$V$4:$V$364=1))</f>
        <v>0</v>
      </c>
      <c r="F277" s="496">
        <f>SUMPRODUCT((事故データ!$AQ$4:$AQ$364=$C277)*(事故データ!$V$4:$V$364=1)*(事故データ!$T$4:$T$364="人身"))</f>
        <v>0</v>
      </c>
      <c r="G277" s="306"/>
      <c r="H277" s="355" t="str">
        <f t="shared" si="43"/>
        <v>施設・駐車場に入 左折</v>
      </c>
      <c r="I277" s="356">
        <f t="shared" si="44"/>
        <v>0</v>
      </c>
      <c r="J277" s="357">
        <f>SUMPRODUCT((事故データ!$AM$4:$AM$364=J$269)*(事故データ!$AQ$4:$AQ$364=$H277)*(事故データ!$V$4:$V$364=1))</f>
        <v>0</v>
      </c>
      <c r="K277" s="358">
        <f>SUMPRODUCT((事故データ!$AM$4:$AM$364=K$269)*(事故データ!$AQ$4:$AQ$364=$H277)*(事故データ!$V$4:$V$364=1))</f>
        <v>0</v>
      </c>
      <c r="L277" s="358">
        <f>SUMPRODUCT((事故データ!$AM$4:$AM$364=L$269)*(事故データ!$AQ$4:$AQ$364=$H277)*(事故データ!$V$4:$V$364=1))</f>
        <v>0</v>
      </c>
      <c r="M277" s="358">
        <f>SUMPRODUCT((事故データ!$AM$4:$AM$364=M$269)*(事故データ!$AQ$4:$AQ$364=$H277)*(事故データ!$V$4:$V$364=1))</f>
        <v>0</v>
      </c>
      <c r="N277" s="358">
        <f>SUMPRODUCT((事故データ!$AM$4:$AM$364=N$269)*(事故データ!$AQ$4:$AQ$364=$H277)*(事故データ!$V$4:$V$364=1))</f>
        <v>0</v>
      </c>
      <c r="O277" s="358">
        <f>SUMPRODUCT((事故データ!$AM$4:$AM$364=O$269)*(事故データ!$AQ$4:$AQ$364=$H277)*(事故データ!$V$4:$V$364=1))</f>
        <v>0</v>
      </c>
      <c r="P277" s="358">
        <f>SUMPRODUCT((事故データ!$AM$4:$AM$364=P$269)*(事故データ!$AQ$4:$AQ$364=$H277)*(事故データ!$V$4:$V$364=1))</f>
        <v>0</v>
      </c>
      <c r="Q277" s="358">
        <f>SUMPRODUCT((事故データ!$AM$4:$AM$364=Q$269)*(事故データ!$AQ$4:$AQ$364=$H277)*(事故データ!$V$4:$V$364=1))</f>
        <v>0</v>
      </c>
      <c r="R277" s="358">
        <f>SUMPRODUCT((事故データ!$AM$4:$AM$364=R$269)*(事故データ!$AQ$4:$AQ$364=$H277)*(事故データ!$V$4:$V$364=1))</f>
        <v>0</v>
      </c>
      <c r="S277" s="358">
        <f>SUMPRODUCT((事故データ!$AM$4:$AM$364=S$269)*(事故データ!$AQ$4:$AQ$364=$H277)*(事故データ!$V$4:$V$364=1))</f>
        <v>0</v>
      </c>
      <c r="T277" s="358">
        <f>SUMPRODUCT((事故データ!$AM$4:$AM$364=T$269)*(事故データ!$AQ$4:$AQ$364=$H277)*(事故データ!$V$4:$V$364=1))</f>
        <v>0</v>
      </c>
      <c r="U277" s="358">
        <f>SUMPRODUCT((事故データ!$AM$4:$AM$364=U$269)*(事故データ!$AQ$4:$AQ$364=$H277)*(事故データ!$V$4:$V$364=1))</f>
        <v>0</v>
      </c>
      <c r="V277" s="358">
        <f>SUMPRODUCT((事故データ!$AM$4:$AM$364=V$269)*(事故データ!$AQ$4:$AQ$364=$H277)*(事故データ!$V$4:$V$364=1))</f>
        <v>0</v>
      </c>
      <c r="W277" s="358">
        <f>SUMPRODUCT((事故データ!$AM$4:$AM$364=W$269)*(事故データ!$AQ$4:$AQ$364=$H277)*(事故データ!$V$4:$V$364=1))</f>
        <v>0</v>
      </c>
      <c r="X277" s="358">
        <f>SUMPRODUCT((事故データ!$AM$4:$AM$364=X$269)*(事故データ!$AQ$4:$AQ$364=$H277)*(事故データ!$V$4:$V$364=1))</f>
        <v>0</v>
      </c>
      <c r="Y277" s="358">
        <f>SUMPRODUCT((事故データ!$AM$4:$AM$364=Y$269)*(事故データ!$AQ$4:$AQ$364=$H277)*(事故データ!$V$4:$V$364=1))</f>
        <v>0</v>
      </c>
      <c r="Z277" s="358">
        <f>SUMPRODUCT((事故データ!$AM$4:$AM$364=Z$269)*(事故データ!$AQ$4:$AQ$364=$H277)*(事故データ!$V$4:$V$364=1))</f>
        <v>0</v>
      </c>
      <c r="AA277" s="358">
        <f>SUMPRODUCT((事故データ!$AM$4:$AM$364=AA$269)*(事故データ!$AQ$4:$AQ$364=$H277)*(事故データ!$V$4:$V$364=1))</f>
        <v>0</v>
      </c>
      <c r="AB277" s="358">
        <f>SUMPRODUCT((事故データ!$AM$4:$AM$364=AB$269)*(事故データ!$AQ$4:$AQ$364=$H277)*(事故データ!$V$4:$V$364=1))</f>
        <v>0</v>
      </c>
      <c r="AC277" s="442">
        <f>SUMPRODUCT((事故データ!$AM$4:$AM$364=AC$269)*(事故データ!$AQ$4:$AQ$364=$H277)*(事故データ!$V$4:$V$364=1))</f>
        <v>0</v>
      </c>
    </row>
    <row r="278" spans="3:29">
      <c r="C278" s="352" t="str">
        <f t="shared" si="45"/>
        <v>施設・駐車場からバック出</v>
      </c>
      <c r="D278" s="422">
        <f>COUNTIF(事故データ!$AQ$4:$AQ$364,C278)</f>
        <v>0</v>
      </c>
      <c r="E278" s="422">
        <f>SUMPRODUCT((事故データ!$AQ$4:$AQ$364=$C278)*(事故データ!$V$4:$V$364=1))</f>
        <v>0</v>
      </c>
      <c r="F278" s="496">
        <f>SUMPRODUCT((事故データ!$AQ$4:$AQ$364=$C278)*(事故データ!$V$4:$V$364=1)*(事故データ!$T$4:$T$364="人身"))</f>
        <v>0</v>
      </c>
      <c r="G278" s="306"/>
      <c r="H278" s="355" t="str">
        <f t="shared" si="43"/>
        <v>施設・駐車場からバック出</v>
      </c>
      <c r="I278" s="356">
        <f t="shared" si="44"/>
        <v>0</v>
      </c>
      <c r="J278" s="357">
        <f>SUMPRODUCT((事故データ!$AM$4:$AM$364=J$269)*(事故データ!$AQ$4:$AQ$364=$H278)*(事故データ!$V$4:$V$364=1))</f>
        <v>0</v>
      </c>
      <c r="K278" s="358">
        <f>SUMPRODUCT((事故データ!$AM$4:$AM$364=K$269)*(事故データ!$AQ$4:$AQ$364=$H278)*(事故データ!$V$4:$V$364=1))</f>
        <v>0</v>
      </c>
      <c r="L278" s="358">
        <f>SUMPRODUCT((事故データ!$AM$4:$AM$364=L$269)*(事故データ!$AQ$4:$AQ$364=$H278)*(事故データ!$V$4:$V$364=1))</f>
        <v>0</v>
      </c>
      <c r="M278" s="358">
        <f>SUMPRODUCT((事故データ!$AM$4:$AM$364=M$269)*(事故データ!$AQ$4:$AQ$364=$H278)*(事故データ!$V$4:$V$364=1))</f>
        <v>0</v>
      </c>
      <c r="N278" s="358">
        <f>SUMPRODUCT((事故データ!$AM$4:$AM$364=N$269)*(事故データ!$AQ$4:$AQ$364=$H278)*(事故データ!$V$4:$V$364=1))</f>
        <v>0</v>
      </c>
      <c r="O278" s="358">
        <f>SUMPRODUCT((事故データ!$AM$4:$AM$364=O$269)*(事故データ!$AQ$4:$AQ$364=$H278)*(事故データ!$V$4:$V$364=1))</f>
        <v>0</v>
      </c>
      <c r="P278" s="358">
        <f>SUMPRODUCT((事故データ!$AM$4:$AM$364=P$269)*(事故データ!$AQ$4:$AQ$364=$H278)*(事故データ!$V$4:$V$364=1))</f>
        <v>0</v>
      </c>
      <c r="Q278" s="358">
        <f>SUMPRODUCT((事故データ!$AM$4:$AM$364=Q$269)*(事故データ!$AQ$4:$AQ$364=$H278)*(事故データ!$V$4:$V$364=1))</f>
        <v>0</v>
      </c>
      <c r="R278" s="358">
        <f>SUMPRODUCT((事故データ!$AM$4:$AM$364=R$269)*(事故データ!$AQ$4:$AQ$364=$H278)*(事故データ!$V$4:$V$364=1))</f>
        <v>0</v>
      </c>
      <c r="S278" s="358">
        <f>SUMPRODUCT((事故データ!$AM$4:$AM$364=S$269)*(事故データ!$AQ$4:$AQ$364=$H278)*(事故データ!$V$4:$V$364=1))</f>
        <v>0</v>
      </c>
      <c r="T278" s="358">
        <f>SUMPRODUCT((事故データ!$AM$4:$AM$364=T$269)*(事故データ!$AQ$4:$AQ$364=$H278)*(事故データ!$V$4:$V$364=1))</f>
        <v>0</v>
      </c>
      <c r="U278" s="358">
        <f>SUMPRODUCT((事故データ!$AM$4:$AM$364=U$269)*(事故データ!$AQ$4:$AQ$364=$H278)*(事故データ!$V$4:$V$364=1))</f>
        <v>0</v>
      </c>
      <c r="V278" s="358">
        <f>SUMPRODUCT((事故データ!$AM$4:$AM$364=V$269)*(事故データ!$AQ$4:$AQ$364=$H278)*(事故データ!$V$4:$V$364=1))</f>
        <v>0</v>
      </c>
      <c r="W278" s="358">
        <f>SUMPRODUCT((事故データ!$AM$4:$AM$364=W$269)*(事故データ!$AQ$4:$AQ$364=$H278)*(事故データ!$V$4:$V$364=1))</f>
        <v>0</v>
      </c>
      <c r="X278" s="358">
        <f>SUMPRODUCT((事故データ!$AM$4:$AM$364=X$269)*(事故データ!$AQ$4:$AQ$364=$H278)*(事故データ!$V$4:$V$364=1))</f>
        <v>0</v>
      </c>
      <c r="Y278" s="358">
        <f>SUMPRODUCT((事故データ!$AM$4:$AM$364=Y$269)*(事故データ!$AQ$4:$AQ$364=$H278)*(事故データ!$V$4:$V$364=1))</f>
        <v>0</v>
      </c>
      <c r="Z278" s="358">
        <f>SUMPRODUCT((事故データ!$AM$4:$AM$364=Z$269)*(事故データ!$AQ$4:$AQ$364=$H278)*(事故データ!$V$4:$V$364=1))</f>
        <v>0</v>
      </c>
      <c r="AA278" s="358">
        <f>SUMPRODUCT((事故データ!$AM$4:$AM$364=AA$269)*(事故データ!$AQ$4:$AQ$364=$H278)*(事故データ!$V$4:$V$364=1))</f>
        <v>0</v>
      </c>
      <c r="AB278" s="358">
        <f>SUMPRODUCT((事故データ!$AM$4:$AM$364=AB$269)*(事故データ!$AQ$4:$AQ$364=$H278)*(事故データ!$V$4:$V$364=1))</f>
        <v>0</v>
      </c>
      <c r="AC278" s="442">
        <f>SUMPRODUCT((事故データ!$AM$4:$AM$364=AC$269)*(事故データ!$AQ$4:$AQ$364=$H278)*(事故データ!$V$4:$V$364=1))</f>
        <v>0</v>
      </c>
    </row>
    <row r="279" spans="3:29">
      <c r="C279" s="352" t="str">
        <f t="shared" si="45"/>
        <v>施設・駐車場から出 右折</v>
      </c>
      <c r="D279" s="422">
        <f>COUNTIF(事故データ!$AQ$4:$AQ$364,C279)</f>
        <v>1</v>
      </c>
      <c r="E279" s="422">
        <f>SUMPRODUCT((事故データ!$AQ$4:$AQ$364=$C279)*(事故データ!$V$4:$V$364=1))</f>
        <v>1</v>
      </c>
      <c r="F279" s="496">
        <f>SUMPRODUCT((事故データ!$AQ$4:$AQ$364=$C279)*(事故データ!$V$4:$V$364=1)*(事故データ!$T$4:$T$364="人身"))</f>
        <v>0</v>
      </c>
      <c r="G279" s="306"/>
      <c r="H279" s="355" t="str">
        <f t="shared" si="43"/>
        <v>施設・駐車場から出 右折</v>
      </c>
      <c r="I279" s="356">
        <f t="shared" si="44"/>
        <v>1</v>
      </c>
      <c r="J279" s="357">
        <f>SUMPRODUCT((事故データ!$AM$4:$AM$364=J$269)*(事故データ!$AQ$4:$AQ$364=$H279)*(事故データ!$V$4:$V$364=1))</f>
        <v>0</v>
      </c>
      <c r="K279" s="358">
        <f>SUMPRODUCT((事故データ!$AM$4:$AM$364=K$269)*(事故データ!$AQ$4:$AQ$364=$H279)*(事故データ!$V$4:$V$364=1))</f>
        <v>0</v>
      </c>
      <c r="L279" s="358">
        <f>SUMPRODUCT((事故データ!$AM$4:$AM$364=L$269)*(事故データ!$AQ$4:$AQ$364=$H279)*(事故データ!$V$4:$V$364=1))</f>
        <v>0</v>
      </c>
      <c r="M279" s="358">
        <f>SUMPRODUCT((事故データ!$AM$4:$AM$364=M$269)*(事故データ!$AQ$4:$AQ$364=$H279)*(事故データ!$V$4:$V$364=1))</f>
        <v>0</v>
      </c>
      <c r="N279" s="358">
        <f>SUMPRODUCT((事故データ!$AM$4:$AM$364=N$269)*(事故データ!$AQ$4:$AQ$364=$H279)*(事故データ!$V$4:$V$364=1))</f>
        <v>0</v>
      </c>
      <c r="O279" s="358">
        <f>SUMPRODUCT((事故データ!$AM$4:$AM$364=O$269)*(事故データ!$AQ$4:$AQ$364=$H279)*(事故データ!$V$4:$V$364=1))</f>
        <v>0</v>
      </c>
      <c r="P279" s="358">
        <f>SUMPRODUCT((事故データ!$AM$4:$AM$364=P$269)*(事故データ!$AQ$4:$AQ$364=$H279)*(事故データ!$V$4:$V$364=1))</f>
        <v>0</v>
      </c>
      <c r="Q279" s="358">
        <f>SUMPRODUCT((事故データ!$AM$4:$AM$364=Q$269)*(事故データ!$AQ$4:$AQ$364=$H279)*(事故データ!$V$4:$V$364=1))</f>
        <v>0</v>
      </c>
      <c r="R279" s="358">
        <f>SUMPRODUCT((事故データ!$AM$4:$AM$364=R$269)*(事故データ!$AQ$4:$AQ$364=$H279)*(事故データ!$V$4:$V$364=1))</f>
        <v>0</v>
      </c>
      <c r="S279" s="358">
        <f>SUMPRODUCT((事故データ!$AM$4:$AM$364=S$269)*(事故データ!$AQ$4:$AQ$364=$H279)*(事故データ!$V$4:$V$364=1))</f>
        <v>0</v>
      </c>
      <c r="T279" s="358">
        <f>SUMPRODUCT((事故データ!$AM$4:$AM$364=T$269)*(事故データ!$AQ$4:$AQ$364=$H279)*(事故データ!$V$4:$V$364=1))</f>
        <v>0</v>
      </c>
      <c r="U279" s="358">
        <f>SUMPRODUCT((事故データ!$AM$4:$AM$364=U$269)*(事故データ!$AQ$4:$AQ$364=$H279)*(事故データ!$V$4:$V$364=1))</f>
        <v>0</v>
      </c>
      <c r="V279" s="358">
        <f>SUMPRODUCT((事故データ!$AM$4:$AM$364=V$269)*(事故データ!$AQ$4:$AQ$364=$H279)*(事故データ!$V$4:$V$364=1))</f>
        <v>0</v>
      </c>
      <c r="W279" s="358">
        <f>SUMPRODUCT((事故データ!$AM$4:$AM$364=W$269)*(事故データ!$AQ$4:$AQ$364=$H279)*(事故データ!$V$4:$V$364=1))</f>
        <v>0</v>
      </c>
      <c r="X279" s="358">
        <f>SUMPRODUCT((事故データ!$AM$4:$AM$364=X$269)*(事故データ!$AQ$4:$AQ$364=$H279)*(事故データ!$V$4:$V$364=1))</f>
        <v>1</v>
      </c>
      <c r="Y279" s="358">
        <f>SUMPRODUCT((事故データ!$AM$4:$AM$364=Y$269)*(事故データ!$AQ$4:$AQ$364=$H279)*(事故データ!$V$4:$V$364=1))</f>
        <v>0</v>
      </c>
      <c r="Z279" s="358">
        <f>SUMPRODUCT((事故データ!$AM$4:$AM$364=Z$269)*(事故データ!$AQ$4:$AQ$364=$H279)*(事故データ!$V$4:$V$364=1))</f>
        <v>0</v>
      </c>
      <c r="AA279" s="358">
        <f>SUMPRODUCT((事故データ!$AM$4:$AM$364=AA$269)*(事故データ!$AQ$4:$AQ$364=$H279)*(事故データ!$V$4:$V$364=1))</f>
        <v>0</v>
      </c>
      <c r="AB279" s="358">
        <f>SUMPRODUCT((事故データ!$AM$4:$AM$364=AB$269)*(事故データ!$AQ$4:$AQ$364=$H279)*(事故データ!$V$4:$V$364=1))</f>
        <v>0</v>
      </c>
      <c r="AC279" s="442">
        <f>SUMPRODUCT((事故データ!$AM$4:$AM$364=AC$269)*(事故データ!$AQ$4:$AQ$364=$H279)*(事故データ!$V$4:$V$364=1))</f>
        <v>0</v>
      </c>
    </row>
    <row r="280" spans="3:29">
      <c r="C280" s="352" t="str">
        <f t="shared" si="45"/>
        <v>施設・駐車場から出 左折</v>
      </c>
      <c r="D280" s="422">
        <f>COUNTIF(事故データ!$AQ$4:$AQ$364,C280)</f>
        <v>0</v>
      </c>
      <c r="E280" s="422">
        <f>SUMPRODUCT((事故データ!$AQ$4:$AQ$364=$C280)*(事故データ!$V$4:$V$364=1))</f>
        <v>0</v>
      </c>
      <c r="F280" s="496">
        <f>SUMPRODUCT((事故データ!$AQ$4:$AQ$364=$C280)*(事故データ!$V$4:$V$364=1)*(事故データ!$T$4:$T$364="人身"))</f>
        <v>0</v>
      </c>
      <c r="G280" s="306"/>
      <c r="H280" s="355" t="str">
        <f t="shared" si="43"/>
        <v>施設・駐車場から出 左折</v>
      </c>
      <c r="I280" s="356">
        <f t="shared" si="44"/>
        <v>0</v>
      </c>
      <c r="J280" s="357">
        <f>SUMPRODUCT((事故データ!$AM$4:$AM$364=J$269)*(事故データ!$AQ$4:$AQ$364=$H280)*(事故データ!$V$4:$V$364=1))</f>
        <v>0</v>
      </c>
      <c r="K280" s="358">
        <f>SUMPRODUCT((事故データ!$AM$4:$AM$364=K$269)*(事故データ!$AQ$4:$AQ$364=$H280)*(事故データ!$V$4:$V$364=1))</f>
        <v>0</v>
      </c>
      <c r="L280" s="358">
        <f>SUMPRODUCT((事故データ!$AM$4:$AM$364=L$269)*(事故データ!$AQ$4:$AQ$364=$H280)*(事故データ!$V$4:$V$364=1))</f>
        <v>0</v>
      </c>
      <c r="M280" s="358">
        <f>SUMPRODUCT((事故データ!$AM$4:$AM$364=M$269)*(事故データ!$AQ$4:$AQ$364=$H280)*(事故データ!$V$4:$V$364=1))</f>
        <v>0</v>
      </c>
      <c r="N280" s="358">
        <f>SUMPRODUCT((事故データ!$AM$4:$AM$364=N$269)*(事故データ!$AQ$4:$AQ$364=$H280)*(事故データ!$V$4:$V$364=1))</f>
        <v>0</v>
      </c>
      <c r="O280" s="358">
        <f>SUMPRODUCT((事故データ!$AM$4:$AM$364=O$269)*(事故データ!$AQ$4:$AQ$364=$H280)*(事故データ!$V$4:$V$364=1))</f>
        <v>0</v>
      </c>
      <c r="P280" s="358">
        <f>SUMPRODUCT((事故データ!$AM$4:$AM$364=P$269)*(事故データ!$AQ$4:$AQ$364=$H280)*(事故データ!$V$4:$V$364=1))</f>
        <v>0</v>
      </c>
      <c r="Q280" s="358">
        <f>SUMPRODUCT((事故データ!$AM$4:$AM$364=Q$269)*(事故データ!$AQ$4:$AQ$364=$H280)*(事故データ!$V$4:$V$364=1))</f>
        <v>0</v>
      </c>
      <c r="R280" s="358">
        <f>SUMPRODUCT((事故データ!$AM$4:$AM$364=R$269)*(事故データ!$AQ$4:$AQ$364=$H280)*(事故データ!$V$4:$V$364=1))</f>
        <v>0</v>
      </c>
      <c r="S280" s="358">
        <f>SUMPRODUCT((事故データ!$AM$4:$AM$364=S$269)*(事故データ!$AQ$4:$AQ$364=$H280)*(事故データ!$V$4:$V$364=1))</f>
        <v>0</v>
      </c>
      <c r="T280" s="358">
        <f>SUMPRODUCT((事故データ!$AM$4:$AM$364=T$269)*(事故データ!$AQ$4:$AQ$364=$H280)*(事故データ!$V$4:$V$364=1))</f>
        <v>0</v>
      </c>
      <c r="U280" s="358">
        <f>SUMPRODUCT((事故データ!$AM$4:$AM$364=U$269)*(事故データ!$AQ$4:$AQ$364=$H280)*(事故データ!$V$4:$V$364=1))</f>
        <v>0</v>
      </c>
      <c r="V280" s="358">
        <f>SUMPRODUCT((事故データ!$AM$4:$AM$364=V$269)*(事故データ!$AQ$4:$AQ$364=$H280)*(事故データ!$V$4:$V$364=1))</f>
        <v>0</v>
      </c>
      <c r="W280" s="358">
        <f>SUMPRODUCT((事故データ!$AM$4:$AM$364=W$269)*(事故データ!$AQ$4:$AQ$364=$H280)*(事故データ!$V$4:$V$364=1))</f>
        <v>0</v>
      </c>
      <c r="X280" s="358">
        <f>SUMPRODUCT((事故データ!$AM$4:$AM$364=X$269)*(事故データ!$AQ$4:$AQ$364=$H280)*(事故データ!$V$4:$V$364=1))</f>
        <v>0</v>
      </c>
      <c r="Y280" s="358">
        <f>SUMPRODUCT((事故データ!$AM$4:$AM$364=Y$269)*(事故データ!$AQ$4:$AQ$364=$H280)*(事故データ!$V$4:$V$364=1))</f>
        <v>0</v>
      </c>
      <c r="Z280" s="358">
        <f>SUMPRODUCT((事故データ!$AM$4:$AM$364=Z$269)*(事故データ!$AQ$4:$AQ$364=$H280)*(事故データ!$V$4:$V$364=1))</f>
        <v>0</v>
      </c>
      <c r="AA280" s="358">
        <f>SUMPRODUCT((事故データ!$AM$4:$AM$364=AA$269)*(事故データ!$AQ$4:$AQ$364=$H280)*(事故データ!$V$4:$V$364=1))</f>
        <v>0</v>
      </c>
      <c r="AB280" s="358">
        <f>SUMPRODUCT((事故データ!$AM$4:$AM$364=AB$269)*(事故データ!$AQ$4:$AQ$364=$H280)*(事故データ!$V$4:$V$364=1))</f>
        <v>0</v>
      </c>
      <c r="AC280" s="442">
        <f>SUMPRODUCT((事故データ!$AM$4:$AM$364=AC$269)*(事故データ!$AQ$4:$AQ$364=$H280)*(事故データ!$V$4:$V$364=1))</f>
        <v>0</v>
      </c>
    </row>
    <row r="281" spans="3:29">
      <c r="C281" s="352" t="str">
        <f t="shared" si="45"/>
        <v>道路に進入</v>
      </c>
      <c r="D281" s="422">
        <f>COUNTIF(事故データ!$AQ$4:$AQ$364,C281)</f>
        <v>0</v>
      </c>
      <c r="E281" s="422">
        <f>SUMPRODUCT((事故データ!$AQ$4:$AQ$364=$C281)*(事故データ!$V$4:$V$364=1))</f>
        <v>0</v>
      </c>
      <c r="F281" s="496">
        <f>SUMPRODUCT((事故データ!$AQ$4:$AQ$364=$C281)*(事故データ!$V$4:$V$364=1)*(事故データ!$T$4:$T$364="人身"))</f>
        <v>0</v>
      </c>
      <c r="G281" s="306"/>
      <c r="H281" s="355" t="str">
        <f t="shared" si="43"/>
        <v>道路に進入</v>
      </c>
      <c r="I281" s="356">
        <f t="shared" si="44"/>
        <v>0</v>
      </c>
      <c r="J281" s="357">
        <f>SUMPRODUCT((事故データ!$AM$4:$AM$364=J$269)*(事故データ!$AQ$4:$AQ$364=$H281)*(事故データ!$V$4:$V$364=1))</f>
        <v>0</v>
      </c>
      <c r="K281" s="358">
        <f>SUMPRODUCT((事故データ!$AM$4:$AM$364=K$269)*(事故データ!$AQ$4:$AQ$364=$H281)*(事故データ!$V$4:$V$364=1))</f>
        <v>0</v>
      </c>
      <c r="L281" s="358">
        <f>SUMPRODUCT((事故データ!$AM$4:$AM$364=L$269)*(事故データ!$AQ$4:$AQ$364=$H281)*(事故データ!$V$4:$V$364=1))</f>
        <v>0</v>
      </c>
      <c r="M281" s="358">
        <f>SUMPRODUCT((事故データ!$AM$4:$AM$364=M$269)*(事故データ!$AQ$4:$AQ$364=$H281)*(事故データ!$V$4:$V$364=1))</f>
        <v>0</v>
      </c>
      <c r="N281" s="358">
        <f>SUMPRODUCT((事故データ!$AM$4:$AM$364=N$269)*(事故データ!$AQ$4:$AQ$364=$H281)*(事故データ!$V$4:$V$364=1))</f>
        <v>0</v>
      </c>
      <c r="O281" s="358">
        <f>SUMPRODUCT((事故データ!$AM$4:$AM$364=O$269)*(事故データ!$AQ$4:$AQ$364=$H281)*(事故データ!$V$4:$V$364=1))</f>
        <v>0</v>
      </c>
      <c r="P281" s="358">
        <f>SUMPRODUCT((事故データ!$AM$4:$AM$364=P$269)*(事故データ!$AQ$4:$AQ$364=$H281)*(事故データ!$V$4:$V$364=1))</f>
        <v>0</v>
      </c>
      <c r="Q281" s="358">
        <f>SUMPRODUCT((事故データ!$AM$4:$AM$364=Q$269)*(事故データ!$AQ$4:$AQ$364=$H281)*(事故データ!$V$4:$V$364=1))</f>
        <v>0</v>
      </c>
      <c r="R281" s="358">
        <f>SUMPRODUCT((事故データ!$AM$4:$AM$364=R$269)*(事故データ!$AQ$4:$AQ$364=$H281)*(事故データ!$V$4:$V$364=1))</f>
        <v>0</v>
      </c>
      <c r="S281" s="358">
        <f>SUMPRODUCT((事故データ!$AM$4:$AM$364=S$269)*(事故データ!$AQ$4:$AQ$364=$H281)*(事故データ!$V$4:$V$364=1))</f>
        <v>0</v>
      </c>
      <c r="T281" s="358">
        <f>SUMPRODUCT((事故データ!$AM$4:$AM$364=T$269)*(事故データ!$AQ$4:$AQ$364=$H281)*(事故データ!$V$4:$V$364=1))</f>
        <v>0</v>
      </c>
      <c r="U281" s="358">
        <f>SUMPRODUCT((事故データ!$AM$4:$AM$364=U$269)*(事故データ!$AQ$4:$AQ$364=$H281)*(事故データ!$V$4:$V$364=1))</f>
        <v>0</v>
      </c>
      <c r="V281" s="358">
        <f>SUMPRODUCT((事故データ!$AM$4:$AM$364=V$269)*(事故データ!$AQ$4:$AQ$364=$H281)*(事故データ!$V$4:$V$364=1))</f>
        <v>0</v>
      </c>
      <c r="W281" s="358">
        <f>SUMPRODUCT((事故データ!$AM$4:$AM$364=W$269)*(事故データ!$AQ$4:$AQ$364=$H281)*(事故データ!$V$4:$V$364=1))</f>
        <v>0</v>
      </c>
      <c r="X281" s="358">
        <f>SUMPRODUCT((事故データ!$AM$4:$AM$364=X$269)*(事故データ!$AQ$4:$AQ$364=$H281)*(事故データ!$V$4:$V$364=1))</f>
        <v>0</v>
      </c>
      <c r="Y281" s="358">
        <f>SUMPRODUCT((事故データ!$AM$4:$AM$364=Y$269)*(事故データ!$AQ$4:$AQ$364=$H281)*(事故データ!$V$4:$V$364=1))</f>
        <v>0</v>
      </c>
      <c r="Z281" s="358">
        <f>SUMPRODUCT((事故データ!$AM$4:$AM$364=Z$269)*(事故データ!$AQ$4:$AQ$364=$H281)*(事故データ!$V$4:$V$364=1))</f>
        <v>0</v>
      </c>
      <c r="AA281" s="358">
        <f>SUMPRODUCT((事故データ!$AM$4:$AM$364=AA$269)*(事故データ!$AQ$4:$AQ$364=$H281)*(事故データ!$V$4:$V$364=1))</f>
        <v>0</v>
      </c>
      <c r="AB281" s="358">
        <f>SUMPRODUCT((事故データ!$AM$4:$AM$364=AB$269)*(事故データ!$AQ$4:$AQ$364=$H281)*(事故データ!$V$4:$V$364=1))</f>
        <v>0</v>
      </c>
      <c r="AC281" s="442">
        <f>SUMPRODUCT((事故データ!$AM$4:$AM$364=AC$269)*(事故データ!$AQ$4:$AQ$364=$H281)*(事故データ!$V$4:$V$364=1))</f>
        <v>0</v>
      </c>
    </row>
    <row r="282" spans="3:29">
      <c r="C282" s="352" t="str">
        <f t="shared" si="45"/>
        <v>道路から進入</v>
      </c>
      <c r="D282" s="422">
        <f>COUNTIF(事故データ!$AQ$4:$AQ$364,C282)</f>
        <v>0</v>
      </c>
      <c r="E282" s="422">
        <f>SUMPRODUCT((事故データ!$AQ$4:$AQ$364=$C282)*(事故データ!$V$4:$V$364=1))</f>
        <v>0</v>
      </c>
      <c r="F282" s="496">
        <f>SUMPRODUCT((事故データ!$AQ$4:$AQ$364=$C282)*(事故データ!$V$4:$V$364=1)*(事故データ!$T$4:$T$364="人身"))</f>
        <v>0</v>
      </c>
      <c r="G282" s="306"/>
      <c r="H282" s="355" t="str">
        <f t="shared" si="43"/>
        <v>道路から進入</v>
      </c>
      <c r="I282" s="356">
        <f t="shared" si="44"/>
        <v>0</v>
      </c>
      <c r="J282" s="357">
        <f>SUMPRODUCT((事故データ!$AM$4:$AM$364=J$269)*(事故データ!$AQ$4:$AQ$364=$H282)*(事故データ!$V$4:$V$364=1))</f>
        <v>0</v>
      </c>
      <c r="K282" s="358">
        <f>SUMPRODUCT((事故データ!$AM$4:$AM$364=K$269)*(事故データ!$AQ$4:$AQ$364=$H282)*(事故データ!$V$4:$V$364=1))</f>
        <v>0</v>
      </c>
      <c r="L282" s="358">
        <f>SUMPRODUCT((事故データ!$AM$4:$AM$364=L$269)*(事故データ!$AQ$4:$AQ$364=$H282)*(事故データ!$V$4:$V$364=1))</f>
        <v>0</v>
      </c>
      <c r="M282" s="358">
        <f>SUMPRODUCT((事故データ!$AM$4:$AM$364=M$269)*(事故データ!$AQ$4:$AQ$364=$H282)*(事故データ!$V$4:$V$364=1))</f>
        <v>0</v>
      </c>
      <c r="N282" s="358">
        <f>SUMPRODUCT((事故データ!$AM$4:$AM$364=N$269)*(事故データ!$AQ$4:$AQ$364=$H282)*(事故データ!$V$4:$V$364=1))</f>
        <v>0</v>
      </c>
      <c r="O282" s="358">
        <f>SUMPRODUCT((事故データ!$AM$4:$AM$364=O$269)*(事故データ!$AQ$4:$AQ$364=$H282)*(事故データ!$V$4:$V$364=1))</f>
        <v>0</v>
      </c>
      <c r="P282" s="358">
        <f>SUMPRODUCT((事故データ!$AM$4:$AM$364=P$269)*(事故データ!$AQ$4:$AQ$364=$H282)*(事故データ!$V$4:$V$364=1))</f>
        <v>0</v>
      </c>
      <c r="Q282" s="358">
        <f>SUMPRODUCT((事故データ!$AM$4:$AM$364=Q$269)*(事故データ!$AQ$4:$AQ$364=$H282)*(事故データ!$V$4:$V$364=1))</f>
        <v>0</v>
      </c>
      <c r="R282" s="358">
        <f>SUMPRODUCT((事故データ!$AM$4:$AM$364=R$269)*(事故データ!$AQ$4:$AQ$364=$H282)*(事故データ!$V$4:$V$364=1))</f>
        <v>0</v>
      </c>
      <c r="S282" s="358">
        <f>SUMPRODUCT((事故データ!$AM$4:$AM$364=S$269)*(事故データ!$AQ$4:$AQ$364=$H282)*(事故データ!$V$4:$V$364=1))</f>
        <v>0</v>
      </c>
      <c r="T282" s="358">
        <f>SUMPRODUCT((事故データ!$AM$4:$AM$364=T$269)*(事故データ!$AQ$4:$AQ$364=$H282)*(事故データ!$V$4:$V$364=1))</f>
        <v>0</v>
      </c>
      <c r="U282" s="358">
        <f>SUMPRODUCT((事故データ!$AM$4:$AM$364=U$269)*(事故データ!$AQ$4:$AQ$364=$H282)*(事故データ!$V$4:$V$364=1))</f>
        <v>0</v>
      </c>
      <c r="V282" s="358">
        <f>SUMPRODUCT((事故データ!$AM$4:$AM$364=V$269)*(事故データ!$AQ$4:$AQ$364=$H282)*(事故データ!$V$4:$V$364=1))</f>
        <v>0</v>
      </c>
      <c r="W282" s="358">
        <f>SUMPRODUCT((事故データ!$AM$4:$AM$364=W$269)*(事故データ!$AQ$4:$AQ$364=$H282)*(事故データ!$V$4:$V$364=1))</f>
        <v>0</v>
      </c>
      <c r="X282" s="358">
        <f>SUMPRODUCT((事故データ!$AM$4:$AM$364=X$269)*(事故データ!$AQ$4:$AQ$364=$H282)*(事故データ!$V$4:$V$364=1))</f>
        <v>0</v>
      </c>
      <c r="Y282" s="358">
        <f>SUMPRODUCT((事故データ!$AM$4:$AM$364=Y$269)*(事故データ!$AQ$4:$AQ$364=$H282)*(事故データ!$V$4:$V$364=1))</f>
        <v>0</v>
      </c>
      <c r="Z282" s="358">
        <f>SUMPRODUCT((事故データ!$AM$4:$AM$364=Z$269)*(事故データ!$AQ$4:$AQ$364=$H282)*(事故データ!$V$4:$V$364=1))</f>
        <v>0</v>
      </c>
      <c r="AA282" s="358">
        <f>SUMPRODUCT((事故データ!$AM$4:$AM$364=AA$269)*(事故データ!$AQ$4:$AQ$364=$H282)*(事故データ!$V$4:$V$364=1))</f>
        <v>0</v>
      </c>
      <c r="AB282" s="358">
        <f>SUMPRODUCT((事故データ!$AM$4:$AM$364=AB$269)*(事故データ!$AQ$4:$AQ$364=$H282)*(事故データ!$V$4:$V$364=1))</f>
        <v>0</v>
      </c>
      <c r="AC282" s="442">
        <f>SUMPRODUCT((事故データ!$AM$4:$AM$364=AC$269)*(事故データ!$AQ$4:$AQ$364=$H282)*(事故データ!$V$4:$V$364=1))</f>
        <v>0</v>
      </c>
    </row>
    <row r="283" spans="3:29">
      <c r="C283" s="352" t="str">
        <f t="shared" si="45"/>
        <v>道路からバック進入</v>
      </c>
      <c r="D283" s="422">
        <f>COUNTIF(事故データ!$AQ$4:$AQ$364,C283)</f>
        <v>2</v>
      </c>
      <c r="E283" s="422">
        <f>SUMPRODUCT((事故データ!$AQ$4:$AQ$364=$C283)*(事故データ!$V$4:$V$364=1))</f>
        <v>2</v>
      </c>
      <c r="F283" s="496">
        <f>SUMPRODUCT((事故データ!$AQ$4:$AQ$364=$C283)*(事故データ!$V$4:$V$364=1)*(事故データ!$T$4:$T$364="人身"))</f>
        <v>1</v>
      </c>
      <c r="G283" s="306"/>
      <c r="H283" s="355" t="str">
        <f t="shared" si="43"/>
        <v>道路からバック進入</v>
      </c>
      <c r="I283" s="356">
        <f t="shared" si="44"/>
        <v>2</v>
      </c>
      <c r="J283" s="357">
        <f>SUMPRODUCT((事故データ!$AM$4:$AM$364=J$269)*(事故データ!$AQ$4:$AQ$364=$H283)*(事故データ!$V$4:$V$364=1))</f>
        <v>0</v>
      </c>
      <c r="K283" s="358">
        <f>SUMPRODUCT((事故データ!$AM$4:$AM$364=K$269)*(事故データ!$AQ$4:$AQ$364=$H283)*(事故データ!$V$4:$V$364=1))</f>
        <v>0</v>
      </c>
      <c r="L283" s="358">
        <f>SUMPRODUCT((事故データ!$AM$4:$AM$364=L$269)*(事故データ!$AQ$4:$AQ$364=$H283)*(事故データ!$V$4:$V$364=1))</f>
        <v>0</v>
      </c>
      <c r="M283" s="358">
        <f>SUMPRODUCT((事故データ!$AM$4:$AM$364=M$269)*(事故データ!$AQ$4:$AQ$364=$H283)*(事故データ!$V$4:$V$364=1))</f>
        <v>0</v>
      </c>
      <c r="N283" s="358">
        <f>SUMPRODUCT((事故データ!$AM$4:$AM$364=N$269)*(事故データ!$AQ$4:$AQ$364=$H283)*(事故データ!$V$4:$V$364=1))</f>
        <v>0</v>
      </c>
      <c r="O283" s="358">
        <f>SUMPRODUCT((事故データ!$AM$4:$AM$364=O$269)*(事故データ!$AQ$4:$AQ$364=$H283)*(事故データ!$V$4:$V$364=1))</f>
        <v>0</v>
      </c>
      <c r="P283" s="358">
        <f>SUMPRODUCT((事故データ!$AM$4:$AM$364=P$269)*(事故データ!$AQ$4:$AQ$364=$H283)*(事故データ!$V$4:$V$364=1))</f>
        <v>0</v>
      </c>
      <c r="Q283" s="358">
        <f>SUMPRODUCT((事故データ!$AM$4:$AM$364=Q$269)*(事故データ!$AQ$4:$AQ$364=$H283)*(事故データ!$V$4:$V$364=1))</f>
        <v>0</v>
      </c>
      <c r="R283" s="358">
        <f>SUMPRODUCT((事故データ!$AM$4:$AM$364=R$269)*(事故データ!$AQ$4:$AQ$364=$H283)*(事故データ!$V$4:$V$364=1))</f>
        <v>0</v>
      </c>
      <c r="S283" s="358">
        <f>SUMPRODUCT((事故データ!$AM$4:$AM$364=S$269)*(事故データ!$AQ$4:$AQ$364=$H283)*(事故データ!$V$4:$V$364=1))</f>
        <v>0</v>
      </c>
      <c r="T283" s="358">
        <f>SUMPRODUCT((事故データ!$AM$4:$AM$364=T$269)*(事故データ!$AQ$4:$AQ$364=$H283)*(事故データ!$V$4:$V$364=1))</f>
        <v>0</v>
      </c>
      <c r="U283" s="358">
        <f>SUMPRODUCT((事故データ!$AM$4:$AM$364=U$269)*(事故データ!$AQ$4:$AQ$364=$H283)*(事故データ!$V$4:$V$364=1))</f>
        <v>0</v>
      </c>
      <c r="V283" s="358">
        <f>SUMPRODUCT((事故データ!$AM$4:$AM$364=V$269)*(事故データ!$AQ$4:$AQ$364=$H283)*(事故データ!$V$4:$V$364=1))</f>
        <v>0</v>
      </c>
      <c r="W283" s="358">
        <f>SUMPRODUCT((事故データ!$AM$4:$AM$364=W$269)*(事故データ!$AQ$4:$AQ$364=$H283)*(事故データ!$V$4:$V$364=1))</f>
        <v>0</v>
      </c>
      <c r="X283" s="358">
        <f>SUMPRODUCT((事故データ!$AM$4:$AM$364=X$269)*(事故データ!$AQ$4:$AQ$364=$H283)*(事故データ!$V$4:$V$364=1))</f>
        <v>2</v>
      </c>
      <c r="Y283" s="358">
        <f>SUMPRODUCT((事故データ!$AM$4:$AM$364=Y$269)*(事故データ!$AQ$4:$AQ$364=$H283)*(事故データ!$V$4:$V$364=1))</f>
        <v>0</v>
      </c>
      <c r="Z283" s="358">
        <f>SUMPRODUCT((事故データ!$AM$4:$AM$364=Z$269)*(事故データ!$AQ$4:$AQ$364=$H283)*(事故データ!$V$4:$V$364=1))</f>
        <v>0</v>
      </c>
      <c r="AA283" s="358">
        <f>SUMPRODUCT((事故データ!$AM$4:$AM$364=AA$269)*(事故データ!$AQ$4:$AQ$364=$H283)*(事故データ!$V$4:$V$364=1))</f>
        <v>0</v>
      </c>
      <c r="AB283" s="358">
        <f>SUMPRODUCT((事故データ!$AM$4:$AM$364=AB$269)*(事故データ!$AQ$4:$AQ$364=$H283)*(事故データ!$V$4:$V$364=1))</f>
        <v>0</v>
      </c>
      <c r="AC283" s="442">
        <f>SUMPRODUCT((事故データ!$AM$4:$AM$364=AC$269)*(事故データ!$AQ$4:$AQ$364=$H283)*(事故データ!$V$4:$V$364=1))</f>
        <v>0</v>
      </c>
    </row>
    <row r="284" spans="3:29">
      <c r="C284" s="352" t="str">
        <f t="shared" si="45"/>
        <v>車線変更(右)</v>
      </c>
      <c r="D284" s="422">
        <f>COUNTIF(事故データ!$AQ$4:$AQ$364,C284)</f>
        <v>1</v>
      </c>
      <c r="E284" s="422">
        <f>SUMPRODUCT((事故データ!$AQ$4:$AQ$364=$C284)*(事故データ!$V$4:$V$364=1))</f>
        <v>1</v>
      </c>
      <c r="F284" s="496">
        <f>SUMPRODUCT((事故データ!$AQ$4:$AQ$364=$C284)*(事故データ!$V$4:$V$364=1)*(事故データ!$T$4:$T$364="人身"))</f>
        <v>0</v>
      </c>
      <c r="G284" s="306"/>
      <c r="H284" s="355" t="str">
        <f t="shared" si="43"/>
        <v>車線変更(右)</v>
      </c>
      <c r="I284" s="356">
        <f t="shared" si="44"/>
        <v>1</v>
      </c>
      <c r="J284" s="357">
        <f>SUMPRODUCT((事故データ!$AM$4:$AM$364=J$269)*(事故データ!$AQ$4:$AQ$364=$H284)*(事故データ!$V$4:$V$364=1))</f>
        <v>0</v>
      </c>
      <c r="K284" s="358">
        <f>SUMPRODUCT((事故データ!$AM$4:$AM$364=K$269)*(事故データ!$AQ$4:$AQ$364=$H284)*(事故データ!$V$4:$V$364=1))</f>
        <v>0</v>
      </c>
      <c r="L284" s="358">
        <f>SUMPRODUCT((事故データ!$AM$4:$AM$364=L$269)*(事故データ!$AQ$4:$AQ$364=$H284)*(事故データ!$V$4:$V$364=1))</f>
        <v>0</v>
      </c>
      <c r="M284" s="358">
        <f>SUMPRODUCT((事故データ!$AM$4:$AM$364=M$269)*(事故データ!$AQ$4:$AQ$364=$H284)*(事故データ!$V$4:$V$364=1))</f>
        <v>0</v>
      </c>
      <c r="N284" s="358">
        <f>SUMPRODUCT((事故データ!$AM$4:$AM$364=N$269)*(事故データ!$AQ$4:$AQ$364=$H284)*(事故データ!$V$4:$V$364=1))</f>
        <v>0</v>
      </c>
      <c r="O284" s="358">
        <f>SUMPRODUCT((事故データ!$AM$4:$AM$364=O$269)*(事故データ!$AQ$4:$AQ$364=$H284)*(事故データ!$V$4:$V$364=1))</f>
        <v>1</v>
      </c>
      <c r="P284" s="358">
        <f>SUMPRODUCT((事故データ!$AM$4:$AM$364=P$269)*(事故データ!$AQ$4:$AQ$364=$H284)*(事故データ!$V$4:$V$364=1))</f>
        <v>0</v>
      </c>
      <c r="Q284" s="358">
        <f>SUMPRODUCT((事故データ!$AM$4:$AM$364=Q$269)*(事故データ!$AQ$4:$AQ$364=$H284)*(事故データ!$V$4:$V$364=1))</f>
        <v>0</v>
      </c>
      <c r="R284" s="358">
        <f>SUMPRODUCT((事故データ!$AM$4:$AM$364=R$269)*(事故データ!$AQ$4:$AQ$364=$H284)*(事故データ!$V$4:$V$364=1))</f>
        <v>0</v>
      </c>
      <c r="S284" s="358">
        <f>SUMPRODUCT((事故データ!$AM$4:$AM$364=S$269)*(事故データ!$AQ$4:$AQ$364=$H284)*(事故データ!$V$4:$V$364=1))</f>
        <v>0</v>
      </c>
      <c r="T284" s="358">
        <f>SUMPRODUCT((事故データ!$AM$4:$AM$364=T$269)*(事故データ!$AQ$4:$AQ$364=$H284)*(事故データ!$V$4:$V$364=1))</f>
        <v>0</v>
      </c>
      <c r="U284" s="358">
        <f>SUMPRODUCT((事故データ!$AM$4:$AM$364=U$269)*(事故データ!$AQ$4:$AQ$364=$H284)*(事故データ!$V$4:$V$364=1))</f>
        <v>0</v>
      </c>
      <c r="V284" s="358">
        <f>SUMPRODUCT((事故データ!$AM$4:$AM$364=V$269)*(事故データ!$AQ$4:$AQ$364=$H284)*(事故データ!$V$4:$V$364=1))</f>
        <v>0</v>
      </c>
      <c r="W284" s="358">
        <f>SUMPRODUCT((事故データ!$AM$4:$AM$364=W$269)*(事故データ!$AQ$4:$AQ$364=$H284)*(事故データ!$V$4:$V$364=1))</f>
        <v>0</v>
      </c>
      <c r="X284" s="358">
        <f>SUMPRODUCT((事故データ!$AM$4:$AM$364=X$269)*(事故データ!$AQ$4:$AQ$364=$H284)*(事故データ!$V$4:$V$364=1))</f>
        <v>0</v>
      </c>
      <c r="Y284" s="358">
        <f>SUMPRODUCT((事故データ!$AM$4:$AM$364=Y$269)*(事故データ!$AQ$4:$AQ$364=$H284)*(事故データ!$V$4:$V$364=1))</f>
        <v>0</v>
      </c>
      <c r="Z284" s="358">
        <f>SUMPRODUCT((事故データ!$AM$4:$AM$364=Z$269)*(事故データ!$AQ$4:$AQ$364=$H284)*(事故データ!$V$4:$V$364=1))</f>
        <v>0</v>
      </c>
      <c r="AA284" s="358">
        <f>SUMPRODUCT((事故データ!$AM$4:$AM$364=AA$269)*(事故データ!$AQ$4:$AQ$364=$H284)*(事故データ!$V$4:$V$364=1))</f>
        <v>0</v>
      </c>
      <c r="AB284" s="358">
        <f>SUMPRODUCT((事故データ!$AM$4:$AM$364=AB$269)*(事故データ!$AQ$4:$AQ$364=$H284)*(事故データ!$V$4:$V$364=1))</f>
        <v>0</v>
      </c>
      <c r="AC284" s="442">
        <f>SUMPRODUCT((事故データ!$AM$4:$AM$364=AC$269)*(事故データ!$AQ$4:$AQ$364=$H284)*(事故データ!$V$4:$V$364=1))</f>
        <v>0</v>
      </c>
    </row>
    <row r="285" spans="3:29">
      <c r="C285" s="352" t="str">
        <f t="shared" si="45"/>
        <v>車線変更(左)</v>
      </c>
      <c r="D285" s="422">
        <f>COUNTIF(事故データ!$AQ$4:$AQ$364,C285)</f>
        <v>0</v>
      </c>
      <c r="E285" s="422">
        <f>SUMPRODUCT((事故データ!$AQ$4:$AQ$364=$C285)*(事故データ!$V$4:$V$364=1))</f>
        <v>0</v>
      </c>
      <c r="F285" s="496">
        <f>SUMPRODUCT((事故データ!$AQ$4:$AQ$364=$C285)*(事故データ!$V$4:$V$364=1)*(事故データ!$T$4:$T$364="人身"))</f>
        <v>0</v>
      </c>
      <c r="G285" s="306"/>
      <c r="H285" s="355" t="str">
        <f t="shared" si="43"/>
        <v>車線変更(左)</v>
      </c>
      <c r="I285" s="356">
        <f t="shared" si="44"/>
        <v>0</v>
      </c>
      <c r="J285" s="357">
        <f>SUMPRODUCT((事故データ!$AM$4:$AM$364=J$269)*(事故データ!$AQ$4:$AQ$364=$H285)*(事故データ!$V$4:$V$364=1))</f>
        <v>0</v>
      </c>
      <c r="K285" s="358">
        <f>SUMPRODUCT((事故データ!$AM$4:$AM$364=K$269)*(事故データ!$AQ$4:$AQ$364=$H285)*(事故データ!$V$4:$V$364=1))</f>
        <v>0</v>
      </c>
      <c r="L285" s="358">
        <f>SUMPRODUCT((事故データ!$AM$4:$AM$364=L$269)*(事故データ!$AQ$4:$AQ$364=$H285)*(事故データ!$V$4:$V$364=1))</f>
        <v>0</v>
      </c>
      <c r="M285" s="358">
        <f>SUMPRODUCT((事故データ!$AM$4:$AM$364=M$269)*(事故データ!$AQ$4:$AQ$364=$H285)*(事故データ!$V$4:$V$364=1))</f>
        <v>0</v>
      </c>
      <c r="N285" s="358">
        <f>SUMPRODUCT((事故データ!$AM$4:$AM$364=N$269)*(事故データ!$AQ$4:$AQ$364=$H285)*(事故データ!$V$4:$V$364=1))</f>
        <v>0</v>
      </c>
      <c r="O285" s="358">
        <f>SUMPRODUCT((事故データ!$AM$4:$AM$364=O$269)*(事故データ!$AQ$4:$AQ$364=$H285)*(事故データ!$V$4:$V$364=1))</f>
        <v>0</v>
      </c>
      <c r="P285" s="358">
        <f>SUMPRODUCT((事故データ!$AM$4:$AM$364=P$269)*(事故データ!$AQ$4:$AQ$364=$H285)*(事故データ!$V$4:$V$364=1))</f>
        <v>0</v>
      </c>
      <c r="Q285" s="358">
        <f>SUMPRODUCT((事故データ!$AM$4:$AM$364=Q$269)*(事故データ!$AQ$4:$AQ$364=$H285)*(事故データ!$V$4:$V$364=1))</f>
        <v>0</v>
      </c>
      <c r="R285" s="358">
        <f>SUMPRODUCT((事故データ!$AM$4:$AM$364=R$269)*(事故データ!$AQ$4:$AQ$364=$H285)*(事故データ!$V$4:$V$364=1))</f>
        <v>0</v>
      </c>
      <c r="S285" s="358">
        <f>SUMPRODUCT((事故データ!$AM$4:$AM$364=S$269)*(事故データ!$AQ$4:$AQ$364=$H285)*(事故データ!$V$4:$V$364=1))</f>
        <v>0</v>
      </c>
      <c r="T285" s="358">
        <f>SUMPRODUCT((事故データ!$AM$4:$AM$364=T$269)*(事故データ!$AQ$4:$AQ$364=$H285)*(事故データ!$V$4:$V$364=1))</f>
        <v>0</v>
      </c>
      <c r="U285" s="358">
        <f>SUMPRODUCT((事故データ!$AM$4:$AM$364=U$269)*(事故データ!$AQ$4:$AQ$364=$H285)*(事故データ!$V$4:$V$364=1))</f>
        <v>0</v>
      </c>
      <c r="V285" s="358">
        <f>SUMPRODUCT((事故データ!$AM$4:$AM$364=V$269)*(事故データ!$AQ$4:$AQ$364=$H285)*(事故データ!$V$4:$V$364=1))</f>
        <v>0</v>
      </c>
      <c r="W285" s="358">
        <f>SUMPRODUCT((事故データ!$AM$4:$AM$364=W$269)*(事故データ!$AQ$4:$AQ$364=$H285)*(事故データ!$V$4:$V$364=1))</f>
        <v>0</v>
      </c>
      <c r="X285" s="358">
        <f>SUMPRODUCT((事故データ!$AM$4:$AM$364=X$269)*(事故データ!$AQ$4:$AQ$364=$H285)*(事故データ!$V$4:$V$364=1))</f>
        <v>0</v>
      </c>
      <c r="Y285" s="358">
        <f>SUMPRODUCT((事故データ!$AM$4:$AM$364=Y$269)*(事故データ!$AQ$4:$AQ$364=$H285)*(事故データ!$V$4:$V$364=1))</f>
        <v>0</v>
      </c>
      <c r="Z285" s="358">
        <f>SUMPRODUCT((事故データ!$AM$4:$AM$364=Z$269)*(事故データ!$AQ$4:$AQ$364=$H285)*(事故データ!$V$4:$V$364=1))</f>
        <v>0</v>
      </c>
      <c r="AA285" s="358">
        <f>SUMPRODUCT((事故データ!$AM$4:$AM$364=AA$269)*(事故データ!$AQ$4:$AQ$364=$H285)*(事故データ!$V$4:$V$364=1))</f>
        <v>0</v>
      </c>
      <c r="AB285" s="358">
        <f>SUMPRODUCT((事故データ!$AM$4:$AM$364=AB$269)*(事故データ!$AQ$4:$AQ$364=$H285)*(事故データ!$V$4:$V$364=1))</f>
        <v>0</v>
      </c>
      <c r="AC285" s="442">
        <f>SUMPRODUCT((事故データ!$AM$4:$AM$364=AC$269)*(事故データ!$AQ$4:$AQ$364=$H285)*(事故データ!$V$4:$V$364=1))</f>
        <v>0</v>
      </c>
    </row>
    <row r="286" spans="3:29">
      <c r="C286" s="352" t="str">
        <f t="shared" si="45"/>
        <v>本線進入</v>
      </c>
      <c r="D286" s="422">
        <f>COUNTIF(事故データ!$AQ$4:$AQ$364,C286)</f>
        <v>0</v>
      </c>
      <c r="E286" s="422">
        <f>SUMPRODUCT((事故データ!$AQ$4:$AQ$364=$C286)*(事故データ!$V$4:$V$364=1))</f>
        <v>0</v>
      </c>
      <c r="F286" s="496">
        <f>SUMPRODUCT((事故データ!$AQ$4:$AQ$364=$C286)*(事故データ!$V$4:$V$364=1)*(事故データ!$T$4:$T$364="人身"))</f>
        <v>0</v>
      </c>
      <c r="G286" s="306"/>
      <c r="H286" s="355" t="str">
        <f t="shared" si="43"/>
        <v>本線進入</v>
      </c>
      <c r="I286" s="356">
        <f t="shared" si="44"/>
        <v>0</v>
      </c>
      <c r="J286" s="357">
        <f>SUMPRODUCT((事故データ!$AM$4:$AM$364=J$269)*(事故データ!$AQ$4:$AQ$364=$H286)*(事故データ!$V$4:$V$364=1))</f>
        <v>0</v>
      </c>
      <c r="K286" s="358">
        <f>SUMPRODUCT((事故データ!$AM$4:$AM$364=K$269)*(事故データ!$AQ$4:$AQ$364=$H286)*(事故データ!$V$4:$V$364=1))</f>
        <v>0</v>
      </c>
      <c r="L286" s="358">
        <f>SUMPRODUCT((事故データ!$AM$4:$AM$364=L$269)*(事故データ!$AQ$4:$AQ$364=$H286)*(事故データ!$V$4:$V$364=1))</f>
        <v>0</v>
      </c>
      <c r="M286" s="358">
        <f>SUMPRODUCT((事故データ!$AM$4:$AM$364=M$269)*(事故データ!$AQ$4:$AQ$364=$H286)*(事故データ!$V$4:$V$364=1))</f>
        <v>0</v>
      </c>
      <c r="N286" s="358">
        <f>SUMPRODUCT((事故データ!$AM$4:$AM$364=N$269)*(事故データ!$AQ$4:$AQ$364=$H286)*(事故データ!$V$4:$V$364=1))</f>
        <v>0</v>
      </c>
      <c r="O286" s="358">
        <f>SUMPRODUCT((事故データ!$AM$4:$AM$364=O$269)*(事故データ!$AQ$4:$AQ$364=$H286)*(事故データ!$V$4:$V$364=1))</f>
        <v>0</v>
      </c>
      <c r="P286" s="358">
        <f>SUMPRODUCT((事故データ!$AM$4:$AM$364=P$269)*(事故データ!$AQ$4:$AQ$364=$H286)*(事故データ!$V$4:$V$364=1))</f>
        <v>0</v>
      </c>
      <c r="Q286" s="358">
        <f>SUMPRODUCT((事故データ!$AM$4:$AM$364=Q$269)*(事故データ!$AQ$4:$AQ$364=$H286)*(事故データ!$V$4:$V$364=1))</f>
        <v>0</v>
      </c>
      <c r="R286" s="358">
        <f>SUMPRODUCT((事故データ!$AM$4:$AM$364=R$269)*(事故データ!$AQ$4:$AQ$364=$H286)*(事故データ!$V$4:$V$364=1))</f>
        <v>0</v>
      </c>
      <c r="S286" s="358">
        <f>SUMPRODUCT((事故データ!$AM$4:$AM$364=S$269)*(事故データ!$AQ$4:$AQ$364=$H286)*(事故データ!$V$4:$V$364=1))</f>
        <v>0</v>
      </c>
      <c r="T286" s="358">
        <f>SUMPRODUCT((事故データ!$AM$4:$AM$364=T$269)*(事故データ!$AQ$4:$AQ$364=$H286)*(事故データ!$V$4:$V$364=1))</f>
        <v>0</v>
      </c>
      <c r="U286" s="358">
        <f>SUMPRODUCT((事故データ!$AM$4:$AM$364=U$269)*(事故データ!$AQ$4:$AQ$364=$H286)*(事故データ!$V$4:$V$364=1))</f>
        <v>0</v>
      </c>
      <c r="V286" s="358">
        <f>SUMPRODUCT((事故データ!$AM$4:$AM$364=V$269)*(事故データ!$AQ$4:$AQ$364=$H286)*(事故データ!$V$4:$V$364=1))</f>
        <v>0</v>
      </c>
      <c r="W286" s="358">
        <f>SUMPRODUCT((事故データ!$AM$4:$AM$364=W$269)*(事故データ!$AQ$4:$AQ$364=$H286)*(事故データ!$V$4:$V$364=1))</f>
        <v>0</v>
      </c>
      <c r="X286" s="358">
        <f>SUMPRODUCT((事故データ!$AM$4:$AM$364=X$269)*(事故データ!$AQ$4:$AQ$364=$H286)*(事故データ!$V$4:$V$364=1))</f>
        <v>0</v>
      </c>
      <c r="Y286" s="358">
        <f>SUMPRODUCT((事故データ!$AM$4:$AM$364=Y$269)*(事故データ!$AQ$4:$AQ$364=$H286)*(事故データ!$V$4:$V$364=1))</f>
        <v>0</v>
      </c>
      <c r="Z286" s="358">
        <f>SUMPRODUCT((事故データ!$AM$4:$AM$364=Z$269)*(事故データ!$AQ$4:$AQ$364=$H286)*(事故データ!$V$4:$V$364=1))</f>
        <v>0</v>
      </c>
      <c r="AA286" s="358">
        <f>SUMPRODUCT((事故データ!$AM$4:$AM$364=AA$269)*(事故データ!$AQ$4:$AQ$364=$H286)*(事故データ!$V$4:$V$364=1))</f>
        <v>0</v>
      </c>
      <c r="AB286" s="358">
        <f>SUMPRODUCT((事故データ!$AM$4:$AM$364=AB$269)*(事故データ!$AQ$4:$AQ$364=$H286)*(事故データ!$V$4:$V$364=1))</f>
        <v>0</v>
      </c>
      <c r="AC286" s="442">
        <f>SUMPRODUCT((事故データ!$AM$4:$AM$364=AC$269)*(事故データ!$AQ$4:$AQ$364=$H286)*(事故データ!$V$4:$V$364=1))</f>
        <v>0</v>
      </c>
    </row>
    <row r="287" spans="3:29">
      <c r="C287" s="352" t="str">
        <f t="shared" si="45"/>
        <v>出路・合流・分岐に進入</v>
      </c>
      <c r="D287" s="422">
        <f>COUNTIF(事故データ!$AQ$4:$AQ$364,C287)</f>
        <v>0</v>
      </c>
      <c r="E287" s="422">
        <f>SUMPRODUCT((事故データ!$AQ$4:$AQ$364=$C287)*(事故データ!$V$4:$V$364=1))</f>
        <v>0</v>
      </c>
      <c r="F287" s="496">
        <f>SUMPRODUCT((事故データ!$AQ$4:$AQ$364=$C287)*(事故データ!$V$4:$V$364=1)*(事故データ!$T$4:$T$364="人身"))</f>
        <v>0</v>
      </c>
      <c r="G287" s="306"/>
      <c r="H287" s="355" t="str">
        <f t="shared" si="43"/>
        <v>出路・合流・分岐に進入</v>
      </c>
      <c r="I287" s="356">
        <f t="shared" si="44"/>
        <v>0</v>
      </c>
      <c r="J287" s="357">
        <f>SUMPRODUCT((事故データ!$AM$4:$AM$364=J$269)*(事故データ!$AQ$4:$AQ$364=$H287)*(事故データ!$V$4:$V$364=1))</f>
        <v>0</v>
      </c>
      <c r="K287" s="358">
        <f>SUMPRODUCT((事故データ!$AM$4:$AM$364=K$269)*(事故データ!$AQ$4:$AQ$364=$H287)*(事故データ!$V$4:$V$364=1))</f>
        <v>0</v>
      </c>
      <c r="L287" s="358">
        <f>SUMPRODUCT((事故データ!$AM$4:$AM$364=L$269)*(事故データ!$AQ$4:$AQ$364=$H287)*(事故データ!$V$4:$V$364=1))</f>
        <v>0</v>
      </c>
      <c r="M287" s="358">
        <f>SUMPRODUCT((事故データ!$AM$4:$AM$364=M$269)*(事故データ!$AQ$4:$AQ$364=$H287)*(事故データ!$V$4:$V$364=1))</f>
        <v>0</v>
      </c>
      <c r="N287" s="358">
        <f>SUMPRODUCT((事故データ!$AM$4:$AM$364=N$269)*(事故データ!$AQ$4:$AQ$364=$H287)*(事故データ!$V$4:$V$364=1))</f>
        <v>0</v>
      </c>
      <c r="O287" s="358">
        <f>SUMPRODUCT((事故データ!$AM$4:$AM$364=O$269)*(事故データ!$AQ$4:$AQ$364=$H287)*(事故データ!$V$4:$V$364=1))</f>
        <v>0</v>
      </c>
      <c r="P287" s="358">
        <f>SUMPRODUCT((事故データ!$AM$4:$AM$364=P$269)*(事故データ!$AQ$4:$AQ$364=$H287)*(事故データ!$V$4:$V$364=1))</f>
        <v>0</v>
      </c>
      <c r="Q287" s="358">
        <f>SUMPRODUCT((事故データ!$AM$4:$AM$364=Q$269)*(事故データ!$AQ$4:$AQ$364=$H287)*(事故データ!$V$4:$V$364=1))</f>
        <v>0</v>
      </c>
      <c r="R287" s="358">
        <f>SUMPRODUCT((事故データ!$AM$4:$AM$364=R$269)*(事故データ!$AQ$4:$AQ$364=$H287)*(事故データ!$V$4:$V$364=1))</f>
        <v>0</v>
      </c>
      <c r="S287" s="358">
        <f>SUMPRODUCT((事故データ!$AM$4:$AM$364=S$269)*(事故データ!$AQ$4:$AQ$364=$H287)*(事故データ!$V$4:$V$364=1))</f>
        <v>0</v>
      </c>
      <c r="T287" s="358">
        <f>SUMPRODUCT((事故データ!$AM$4:$AM$364=T$269)*(事故データ!$AQ$4:$AQ$364=$H287)*(事故データ!$V$4:$V$364=1))</f>
        <v>0</v>
      </c>
      <c r="U287" s="358">
        <f>SUMPRODUCT((事故データ!$AM$4:$AM$364=U$269)*(事故データ!$AQ$4:$AQ$364=$H287)*(事故データ!$V$4:$V$364=1))</f>
        <v>0</v>
      </c>
      <c r="V287" s="358">
        <f>SUMPRODUCT((事故データ!$AM$4:$AM$364=V$269)*(事故データ!$AQ$4:$AQ$364=$H287)*(事故データ!$V$4:$V$364=1))</f>
        <v>0</v>
      </c>
      <c r="W287" s="358">
        <f>SUMPRODUCT((事故データ!$AM$4:$AM$364=W$269)*(事故データ!$AQ$4:$AQ$364=$H287)*(事故データ!$V$4:$V$364=1))</f>
        <v>0</v>
      </c>
      <c r="X287" s="358">
        <f>SUMPRODUCT((事故データ!$AM$4:$AM$364=X$269)*(事故データ!$AQ$4:$AQ$364=$H287)*(事故データ!$V$4:$V$364=1))</f>
        <v>0</v>
      </c>
      <c r="Y287" s="358">
        <f>SUMPRODUCT((事故データ!$AM$4:$AM$364=Y$269)*(事故データ!$AQ$4:$AQ$364=$H287)*(事故データ!$V$4:$V$364=1))</f>
        <v>0</v>
      </c>
      <c r="Z287" s="358">
        <f>SUMPRODUCT((事故データ!$AM$4:$AM$364=Z$269)*(事故データ!$AQ$4:$AQ$364=$H287)*(事故データ!$V$4:$V$364=1))</f>
        <v>0</v>
      </c>
      <c r="AA287" s="358">
        <f>SUMPRODUCT((事故データ!$AM$4:$AM$364=AA$269)*(事故データ!$AQ$4:$AQ$364=$H287)*(事故データ!$V$4:$V$364=1))</f>
        <v>0</v>
      </c>
      <c r="AB287" s="358">
        <f>SUMPRODUCT((事故データ!$AM$4:$AM$364=AB$269)*(事故データ!$AQ$4:$AQ$364=$H287)*(事故データ!$V$4:$V$364=1))</f>
        <v>0</v>
      </c>
      <c r="AC287" s="442">
        <f>SUMPRODUCT((事故データ!$AM$4:$AM$364=AC$269)*(事故データ!$AQ$4:$AQ$364=$H287)*(事故データ!$V$4:$V$364=1))</f>
        <v>0</v>
      </c>
    </row>
    <row r="288" spans="3:29">
      <c r="C288" s="352" t="str">
        <f t="shared" si="45"/>
        <v>発進時</v>
      </c>
      <c r="D288" s="422">
        <f>COUNTIF(事故データ!$AQ$4:$AQ$364,C288)</f>
        <v>2</v>
      </c>
      <c r="E288" s="422">
        <f>SUMPRODUCT((事故データ!$AQ$4:$AQ$364=$C288)*(事故データ!$V$4:$V$364=1))</f>
        <v>2</v>
      </c>
      <c r="F288" s="496">
        <f>SUMPRODUCT((事故データ!$AQ$4:$AQ$364=$C288)*(事故データ!$V$4:$V$364=1)*(事故データ!$T$4:$T$364="人身"))</f>
        <v>1</v>
      </c>
      <c r="G288" s="306"/>
      <c r="H288" s="355" t="str">
        <f t="shared" si="43"/>
        <v>発進時</v>
      </c>
      <c r="I288" s="356">
        <f t="shared" si="44"/>
        <v>2</v>
      </c>
      <c r="J288" s="357">
        <f>SUMPRODUCT((事故データ!$AM$4:$AM$364=J$269)*(事故データ!$AQ$4:$AQ$364=$H288)*(事故データ!$V$4:$V$364=1))</f>
        <v>0</v>
      </c>
      <c r="K288" s="358">
        <f>SUMPRODUCT((事故データ!$AM$4:$AM$364=K$269)*(事故データ!$AQ$4:$AQ$364=$H288)*(事故データ!$V$4:$V$364=1))</f>
        <v>0</v>
      </c>
      <c r="L288" s="358">
        <f>SUMPRODUCT((事故データ!$AM$4:$AM$364=L$269)*(事故データ!$AQ$4:$AQ$364=$H288)*(事故データ!$V$4:$V$364=1))</f>
        <v>0</v>
      </c>
      <c r="M288" s="358">
        <f>SUMPRODUCT((事故データ!$AM$4:$AM$364=M$269)*(事故データ!$AQ$4:$AQ$364=$H288)*(事故データ!$V$4:$V$364=1))</f>
        <v>0</v>
      </c>
      <c r="N288" s="358">
        <f>SUMPRODUCT((事故データ!$AM$4:$AM$364=N$269)*(事故データ!$AQ$4:$AQ$364=$H288)*(事故データ!$V$4:$V$364=1))</f>
        <v>0</v>
      </c>
      <c r="O288" s="358">
        <f>SUMPRODUCT((事故データ!$AM$4:$AM$364=O$269)*(事故データ!$AQ$4:$AQ$364=$H288)*(事故データ!$V$4:$V$364=1))</f>
        <v>0</v>
      </c>
      <c r="P288" s="358">
        <f>SUMPRODUCT((事故データ!$AM$4:$AM$364=P$269)*(事故データ!$AQ$4:$AQ$364=$H288)*(事故データ!$V$4:$V$364=1))</f>
        <v>0</v>
      </c>
      <c r="Q288" s="358">
        <f>SUMPRODUCT((事故データ!$AM$4:$AM$364=Q$269)*(事故データ!$AQ$4:$AQ$364=$H288)*(事故データ!$V$4:$V$364=1))</f>
        <v>0</v>
      </c>
      <c r="R288" s="358">
        <f>SUMPRODUCT((事故データ!$AM$4:$AM$364=R$269)*(事故データ!$AQ$4:$AQ$364=$H288)*(事故データ!$V$4:$V$364=1))</f>
        <v>0</v>
      </c>
      <c r="S288" s="358">
        <f>SUMPRODUCT((事故データ!$AM$4:$AM$364=S$269)*(事故データ!$AQ$4:$AQ$364=$H288)*(事故データ!$V$4:$V$364=1))</f>
        <v>0</v>
      </c>
      <c r="T288" s="358">
        <f>SUMPRODUCT((事故データ!$AM$4:$AM$364=T$269)*(事故データ!$AQ$4:$AQ$364=$H288)*(事故データ!$V$4:$V$364=1))</f>
        <v>0</v>
      </c>
      <c r="U288" s="358">
        <f>SUMPRODUCT((事故データ!$AM$4:$AM$364=U$269)*(事故データ!$AQ$4:$AQ$364=$H288)*(事故データ!$V$4:$V$364=1))</f>
        <v>0</v>
      </c>
      <c r="V288" s="358">
        <f>SUMPRODUCT((事故データ!$AM$4:$AM$364=V$269)*(事故データ!$AQ$4:$AQ$364=$H288)*(事故データ!$V$4:$V$364=1))</f>
        <v>0</v>
      </c>
      <c r="W288" s="358">
        <f>SUMPRODUCT((事故データ!$AM$4:$AM$364=W$269)*(事故データ!$AQ$4:$AQ$364=$H288)*(事故データ!$V$4:$V$364=1))</f>
        <v>0</v>
      </c>
      <c r="X288" s="358">
        <f>SUMPRODUCT((事故データ!$AM$4:$AM$364=X$269)*(事故データ!$AQ$4:$AQ$364=$H288)*(事故データ!$V$4:$V$364=1))</f>
        <v>2</v>
      </c>
      <c r="Y288" s="358">
        <f>SUMPRODUCT((事故データ!$AM$4:$AM$364=Y$269)*(事故データ!$AQ$4:$AQ$364=$H288)*(事故データ!$V$4:$V$364=1))</f>
        <v>0</v>
      </c>
      <c r="Z288" s="358">
        <f>SUMPRODUCT((事故データ!$AM$4:$AM$364=Z$269)*(事故データ!$AQ$4:$AQ$364=$H288)*(事故データ!$V$4:$V$364=1))</f>
        <v>0</v>
      </c>
      <c r="AA288" s="358">
        <f>SUMPRODUCT((事故データ!$AM$4:$AM$364=AA$269)*(事故データ!$AQ$4:$AQ$364=$H288)*(事故データ!$V$4:$V$364=1))</f>
        <v>0</v>
      </c>
      <c r="AB288" s="358">
        <f>SUMPRODUCT((事故データ!$AM$4:$AM$364=AB$269)*(事故データ!$AQ$4:$AQ$364=$H288)*(事故データ!$V$4:$V$364=1))</f>
        <v>0</v>
      </c>
      <c r="AC288" s="442">
        <f>SUMPRODUCT((事故データ!$AM$4:$AM$364=AC$269)*(事故データ!$AQ$4:$AQ$364=$H288)*(事故データ!$V$4:$V$364=1))</f>
        <v>0</v>
      </c>
    </row>
    <row r="289" spans="3:29">
      <c r="C289" s="352" t="str">
        <f t="shared" si="45"/>
        <v>信号発進</v>
      </c>
      <c r="D289" s="422">
        <f>COUNTIF(事故データ!$AQ$4:$AQ$364,C289)</f>
        <v>1</v>
      </c>
      <c r="E289" s="422">
        <f>SUMPRODUCT((事故データ!$AQ$4:$AQ$364=$C289)*(事故データ!$V$4:$V$364=1))</f>
        <v>1</v>
      </c>
      <c r="F289" s="496">
        <f>SUMPRODUCT((事故データ!$AQ$4:$AQ$364=$C289)*(事故データ!$V$4:$V$364=1)*(事故データ!$T$4:$T$364="人身"))</f>
        <v>0</v>
      </c>
      <c r="G289" s="306"/>
      <c r="H289" s="355" t="str">
        <f t="shared" si="43"/>
        <v>信号発進</v>
      </c>
      <c r="I289" s="356">
        <f t="shared" si="44"/>
        <v>1</v>
      </c>
      <c r="J289" s="357">
        <f>SUMPRODUCT((事故データ!$AM$4:$AM$364=J$269)*(事故データ!$AQ$4:$AQ$364=$H289)*(事故データ!$V$4:$V$364=1))</f>
        <v>0</v>
      </c>
      <c r="K289" s="358">
        <f>SUMPRODUCT((事故データ!$AM$4:$AM$364=K$269)*(事故データ!$AQ$4:$AQ$364=$H289)*(事故データ!$V$4:$V$364=1))</f>
        <v>0</v>
      </c>
      <c r="L289" s="358">
        <f>SUMPRODUCT((事故データ!$AM$4:$AM$364=L$269)*(事故データ!$AQ$4:$AQ$364=$H289)*(事故データ!$V$4:$V$364=1))</f>
        <v>1</v>
      </c>
      <c r="M289" s="358">
        <f>SUMPRODUCT((事故データ!$AM$4:$AM$364=M$269)*(事故データ!$AQ$4:$AQ$364=$H289)*(事故データ!$V$4:$V$364=1))</f>
        <v>0</v>
      </c>
      <c r="N289" s="358">
        <f>SUMPRODUCT((事故データ!$AM$4:$AM$364=N$269)*(事故データ!$AQ$4:$AQ$364=$H289)*(事故データ!$V$4:$V$364=1))</f>
        <v>0</v>
      </c>
      <c r="O289" s="358">
        <f>SUMPRODUCT((事故データ!$AM$4:$AM$364=O$269)*(事故データ!$AQ$4:$AQ$364=$H289)*(事故データ!$V$4:$V$364=1))</f>
        <v>0</v>
      </c>
      <c r="P289" s="358">
        <f>SUMPRODUCT((事故データ!$AM$4:$AM$364=P$269)*(事故データ!$AQ$4:$AQ$364=$H289)*(事故データ!$V$4:$V$364=1))</f>
        <v>0</v>
      </c>
      <c r="Q289" s="358">
        <f>SUMPRODUCT((事故データ!$AM$4:$AM$364=Q$269)*(事故データ!$AQ$4:$AQ$364=$H289)*(事故データ!$V$4:$V$364=1))</f>
        <v>0</v>
      </c>
      <c r="R289" s="358">
        <f>SUMPRODUCT((事故データ!$AM$4:$AM$364=R$269)*(事故データ!$AQ$4:$AQ$364=$H289)*(事故データ!$V$4:$V$364=1))</f>
        <v>0</v>
      </c>
      <c r="S289" s="358">
        <f>SUMPRODUCT((事故データ!$AM$4:$AM$364=S$269)*(事故データ!$AQ$4:$AQ$364=$H289)*(事故データ!$V$4:$V$364=1))</f>
        <v>0</v>
      </c>
      <c r="T289" s="358">
        <f>SUMPRODUCT((事故データ!$AM$4:$AM$364=T$269)*(事故データ!$AQ$4:$AQ$364=$H289)*(事故データ!$V$4:$V$364=1))</f>
        <v>0</v>
      </c>
      <c r="U289" s="358">
        <f>SUMPRODUCT((事故データ!$AM$4:$AM$364=U$269)*(事故データ!$AQ$4:$AQ$364=$H289)*(事故データ!$V$4:$V$364=1))</f>
        <v>0</v>
      </c>
      <c r="V289" s="358">
        <f>SUMPRODUCT((事故データ!$AM$4:$AM$364=V$269)*(事故データ!$AQ$4:$AQ$364=$H289)*(事故データ!$V$4:$V$364=1))</f>
        <v>0</v>
      </c>
      <c r="W289" s="358">
        <f>SUMPRODUCT((事故データ!$AM$4:$AM$364=W$269)*(事故データ!$AQ$4:$AQ$364=$H289)*(事故データ!$V$4:$V$364=1))</f>
        <v>0</v>
      </c>
      <c r="X289" s="358">
        <f>SUMPRODUCT((事故データ!$AM$4:$AM$364=X$269)*(事故データ!$AQ$4:$AQ$364=$H289)*(事故データ!$V$4:$V$364=1))</f>
        <v>0</v>
      </c>
      <c r="Y289" s="358">
        <f>SUMPRODUCT((事故データ!$AM$4:$AM$364=Y$269)*(事故データ!$AQ$4:$AQ$364=$H289)*(事故データ!$V$4:$V$364=1))</f>
        <v>0</v>
      </c>
      <c r="Z289" s="358">
        <f>SUMPRODUCT((事故データ!$AM$4:$AM$364=Z$269)*(事故データ!$AQ$4:$AQ$364=$H289)*(事故データ!$V$4:$V$364=1))</f>
        <v>0</v>
      </c>
      <c r="AA289" s="358">
        <f>SUMPRODUCT((事故データ!$AM$4:$AM$364=AA$269)*(事故データ!$AQ$4:$AQ$364=$H289)*(事故データ!$V$4:$V$364=1))</f>
        <v>0</v>
      </c>
      <c r="AB289" s="358">
        <f>SUMPRODUCT((事故データ!$AM$4:$AM$364=AB$269)*(事故データ!$AQ$4:$AQ$364=$H289)*(事故データ!$V$4:$V$364=1))</f>
        <v>0</v>
      </c>
      <c r="AC289" s="442">
        <f>SUMPRODUCT((事故データ!$AM$4:$AM$364=AC$269)*(事故データ!$AQ$4:$AQ$364=$H289)*(事故データ!$V$4:$V$364=1))</f>
        <v>0</v>
      </c>
    </row>
    <row r="290" spans="3:29">
      <c r="C290" s="352" t="str">
        <f t="shared" si="45"/>
        <v>信号待ち停止</v>
      </c>
      <c r="D290" s="422">
        <f>COUNTIF(事故データ!$AQ$4:$AQ$364,C290)</f>
        <v>2</v>
      </c>
      <c r="E290" s="422">
        <f>SUMPRODUCT((事故データ!$AQ$4:$AQ$364=$C290)*(事故データ!$V$4:$V$364=1))</f>
        <v>2</v>
      </c>
      <c r="F290" s="496">
        <f>SUMPRODUCT((事故データ!$AQ$4:$AQ$364=$C290)*(事故データ!$V$4:$V$364=1)*(事故データ!$T$4:$T$364="人身"))</f>
        <v>1</v>
      </c>
      <c r="G290" s="306"/>
      <c r="H290" s="355" t="str">
        <f t="shared" si="43"/>
        <v>信号待ち停止</v>
      </c>
      <c r="I290" s="356">
        <f t="shared" si="44"/>
        <v>2</v>
      </c>
      <c r="J290" s="357">
        <f>SUMPRODUCT((事故データ!$AM$4:$AM$364=J$269)*(事故データ!$AQ$4:$AQ$364=$H290)*(事故データ!$V$4:$V$364=1))</f>
        <v>0</v>
      </c>
      <c r="K290" s="358">
        <f>SUMPRODUCT((事故データ!$AM$4:$AM$364=K$269)*(事故データ!$AQ$4:$AQ$364=$H290)*(事故データ!$V$4:$V$364=1))</f>
        <v>0</v>
      </c>
      <c r="L290" s="358">
        <f>SUMPRODUCT((事故データ!$AM$4:$AM$364=L$269)*(事故データ!$AQ$4:$AQ$364=$H290)*(事故データ!$V$4:$V$364=1))</f>
        <v>2</v>
      </c>
      <c r="M290" s="358">
        <f>SUMPRODUCT((事故データ!$AM$4:$AM$364=M$269)*(事故データ!$AQ$4:$AQ$364=$H290)*(事故データ!$V$4:$V$364=1))</f>
        <v>0</v>
      </c>
      <c r="N290" s="358">
        <f>SUMPRODUCT((事故データ!$AM$4:$AM$364=N$269)*(事故データ!$AQ$4:$AQ$364=$H290)*(事故データ!$V$4:$V$364=1))</f>
        <v>0</v>
      </c>
      <c r="O290" s="358">
        <f>SUMPRODUCT((事故データ!$AM$4:$AM$364=O$269)*(事故データ!$AQ$4:$AQ$364=$H290)*(事故データ!$V$4:$V$364=1))</f>
        <v>0</v>
      </c>
      <c r="P290" s="358">
        <f>SUMPRODUCT((事故データ!$AM$4:$AM$364=P$269)*(事故データ!$AQ$4:$AQ$364=$H290)*(事故データ!$V$4:$V$364=1))</f>
        <v>0</v>
      </c>
      <c r="Q290" s="358">
        <f>SUMPRODUCT((事故データ!$AM$4:$AM$364=Q$269)*(事故データ!$AQ$4:$AQ$364=$H290)*(事故データ!$V$4:$V$364=1))</f>
        <v>0</v>
      </c>
      <c r="R290" s="358">
        <f>SUMPRODUCT((事故データ!$AM$4:$AM$364=R$269)*(事故データ!$AQ$4:$AQ$364=$H290)*(事故データ!$V$4:$V$364=1))</f>
        <v>0</v>
      </c>
      <c r="S290" s="358">
        <f>SUMPRODUCT((事故データ!$AM$4:$AM$364=S$269)*(事故データ!$AQ$4:$AQ$364=$H290)*(事故データ!$V$4:$V$364=1))</f>
        <v>0</v>
      </c>
      <c r="T290" s="358">
        <f>SUMPRODUCT((事故データ!$AM$4:$AM$364=T$269)*(事故データ!$AQ$4:$AQ$364=$H290)*(事故データ!$V$4:$V$364=1))</f>
        <v>0</v>
      </c>
      <c r="U290" s="358">
        <f>SUMPRODUCT((事故データ!$AM$4:$AM$364=U$269)*(事故データ!$AQ$4:$AQ$364=$H290)*(事故データ!$V$4:$V$364=1))</f>
        <v>0</v>
      </c>
      <c r="V290" s="358">
        <f>SUMPRODUCT((事故データ!$AM$4:$AM$364=V$269)*(事故データ!$AQ$4:$AQ$364=$H290)*(事故データ!$V$4:$V$364=1))</f>
        <v>0</v>
      </c>
      <c r="W290" s="358">
        <f>SUMPRODUCT((事故データ!$AM$4:$AM$364=W$269)*(事故データ!$AQ$4:$AQ$364=$H290)*(事故データ!$V$4:$V$364=1))</f>
        <v>0</v>
      </c>
      <c r="X290" s="358">
        <f>SUMPRODUCT((事故データ!$AM$4:$AM$364=X$269)*(事故データ!$AQ$4:$AQ$364=$H290)*(事故データ!$V$4:$V$364=1))</f>
        <v>0</v>
      </c>
      <c r="Y290" s="358">
        <f>SUMPRODUCT((事故データ!$AM$4:$AM$364=Y$269)*(事故データ!$AQ$4:$AQ$364=$H290)*(事故データ!$V$4:$V$364=1))</f>
        <v>0</v>
      </c>
      <c r="Z290" s="358">
        <f>SUMPRODUCT((事故データ!$AM$4:$AM$364=Z$269)*(事故データ!$AQ$4:$AQ$364=$H290)*(事故データ!$V$4:$V$364=1))</f>
        <v>0</v>
      </c>
      <c r="AA290" s="358">
        <f>SUMPRODUCT((事故データ!$AM$4:$AM$364=AA$269)*(事故データ!$AQ$4:$AQ$364=$H290)*(事故データ!$V$4:$V$364=1))</f>
        <v>0</v>
      </c>
      <c r="AB290" s="358">
        <f>SUMPRODUCT((事故データ!$AM$4:$AM$364=AB$269)*(事故データ!$AQ$4:$AQ$364=$H290)*(事故データ!$V$4:$V$364=1))</f>
        <v>0</v>
      </c>
      <c r="AC290" s="442">
        <f>SUMPRODUCT((事故データ!$AM$4:$AM$364=AC$269)*(事故データ!$AQ$4:$AQ$364=$H290)*(事故データ!$V$4:$V$364=1))</f>
        <v>0</v>
      </c>
    </row>
    <row r="291" spans="3:29">
      <c r="C291" s="352" t="str">
        <f t="shared" si="45"/>
        <v>渋滞で停止</v>
      </c>
      <c r="D291" s="422">
        <f>COUNTIF(事故データ!$AQ$4:$AQ$364,C291)</f>
        <v>0</v>
      </c>
      <c r="E291" s="422">
        <f>SUMPRODUCT((事故データ!$AQ$4:$AQ$364=$C291)*(事故データ!$V$4:$V$364=1))</f>
        <v>0</v>
      </c>
      <c r="F291" s="496">
        <f>SUMPRODUCT((事故データ!$AQ$4:$AQ$364=$C291)*(事故データ!$V$4:$V$364=1)*(事故データ!$T$4:$T$364="人身"))</f>
        <v>0</v>
      </c>
      <c r="G291" s="306"/>
      <c r="H291" s="355" t="str">
        <f t="shared" si="43"/>
        <v>渋滞で停止</v>
      </c>
      <c r="I291" s="356">
        <f t="shared" si="44"/>
        <v>0</v>
      </c>
      <c r="J291" s="357">
        <f>SUMPRODUCT((事故データ!$AM$4:$AM$364=J$269)*(事故データ!$AQ$4:$AQ$364=$H291)*(事故データ!$V$4:$V$364=1))</f>
        <v>0</v>
      </c>
      <c r="K291" s="358">
        <f>SUMPRODUCT((事故データ!$AM$4:$AM$364=K$269)*(事故データ!$AQ$4:$AQ$364=$H291)*(事故データ!$V$4:$V$364=1))</f>
        <v>0</v>
      </c>
      <c r="L291" s="358">
        <f>SUMPRODUCT((事故データ!$AM$4:$AM$364=L$269)*(事故データ!$AQ$4:$AQ$364=$H291)*(事故データ!$V$4:$V$364=1))</f>
        <v>0</v>
      </c>
      <c r="M291" s="358">
        <f>SUMPRODUCT((事故データ!$AM$4:$AM$364=M$269)*(事故データ!$AQ$4:$AQ$364=$H291)*(事故データ!$V$4:$V$364=1))</f>
        <v>0</v>
      </c>
      <c r="N291" s="358">
        <f>SUMPRODUCT((事故データ!$AM$4:$AM$364=N$269)*(事故データ!$AQ$4:$AQ$364=$H291)*(事故データ!$V$4:$V$364=1))</f>
        <v>0</v>
      </c>
      <c r="O291" s="358">
        <f>SUMPRODUCT((事故データ!$AM$4:$AM$364=O$269)*(事故データ!$AQ$4:$AQ$364=$H291)*(事故データ!$V$4:$V$364=1))</f>
        <v>0</v>
      </c>
      <c r="P291" s="358">
        <f>SUMPRODUCT((事故データ!$AM$4:$AM$364=P$269)*(事故データ!$AQ$4:$AQ$364=$H291)*(事故データ!$V$4:$V$364=1))</f>
        <v>0</v>
      </c>
      <c r="Q291" s="358">
        <f>SUMPRODUCT((事故データ!$AM$4:$AM$364=Q$269)*(事故データ!$AQ$4:$AQ$364=$H291)*(事故データ!$V$4:$V$364=1))</f>
        <v>0</v>
      </c>
      <c r="R291" s="358">
        <f>SUMPRODUCT((事故データ!$AM$4:$AM$364=R$269)*(事故データ!$AQ$4:$AQ$364=$H291)*(事故データ!$V$4:$V$364=1))</f>
        <v>0</v>
      </c>
      <c r="S291" s="358">
        <f>SUMPRODUCT((事故データ!$AM$4:$AM$364=S$269)*(事故データ!$AQ$4:$AQ$364=$H291)*(事故データ!$V$4:$V$364=1))</f>
        <v>0</v>
      </c>
      <c r="T291" s="358">
        <f>SUMPRODUCT((事故データ!$AM$4:$AM$364=T$269)*(事故データ!$AQ$4:$AQ$364=$H291)*(事故データ!$V$4:$V$364=1))</f>
        <v>0</v>
      </c>
      <c r="U291" s="358">
        <f>SUMPRODUCT((事故データ!$AM$4:$AM$364=U$269)*(事故データ!$AQ$4:$AQ$364=$H291)*(事故データ!$V$4:$V$364=1))</f>
        <v>0</v>
      </c>
      <c r="V291" s="358">
        <f>SUMPRODUCT((事故データ!$AM$4:$AM$364=V$269)*(事故データ!$AQ$4:$AQ$364=$H291)*(事故データ!$V$4:$V$364=1))</f>
        <v>0</v>
      </c>
      <c r="W291" s="358">
        <f>SUMPRODUCT((事故データ!$AM$4:$AM$364=W$269)*(事故データ!$AQ$4:$AQ$364=$H291)*(事故データ!$V$4:$V$364=1))</f>
        <v>0</v>
      </c>
      <c r="X291" s="358">
        <f>SUMPRODUCT((事故データ!$AM$4:$AM$364=X$269)*(事故データ!$AQ$4:$AQ$364=$H291)*(事故データ!$V$4:$V$364=1))</f>
        <v>0</v>
      </c>
      <c r="Y291" s="358">
        <f>SUMPRODUCT((事故データ!$AM$4:$AM$364=Y$269)*(事故データ!$AQ$4:$AQ$364=$H291)*(事故データ!$V$4:$V$364=1))</f>
        <v>0</v>
      </c>
      <c r="Z291" s="358">
        <f>SUMPRODUCT((事故データ!$AM$4:$AM$364=Z$269)*(事故データ!$AQ$4:$AQ$364=$H291)*(事故データ!$V$4:$V$364=1))</f>
        <v>0</v>
      </c>
      <c r="AA291" s="358">
        <f>SUMPRODUCT((事故データ!$AM$4:$AM$364=AA$269)*(事故データ!$AQ$4:$AQ$364=$H291)*(事故データ!$V$4:$V$364=1))</f>
        <v>0</v>
      </c>
      <c r="AB291" s="358">
        <f>SUMPRODUCT((事故データ!$AM$4:$AM$364=AB$269)*(事故データ!$AQ$4:$AQ$364=$H291)*(事故データ!$V$4:$V$364=1))</f>
        <v>0</v>
      </c>
      <c r="AC291" s="442">
        <f>SUMPRODUCT((事故データ!$AM$4:$AM$364=AC$269)*(事故データ!$AQ$4:$AQ$364=$H291)*(事故データ!$V$4:$V$364=1))</f>
        <v>0</v>
      </c>
    </row>
    <row r="292" spans="3:29">
      <c r="C292" s="352" t="str">
        <f t="shared" si="45"/>
        <v>合流のため停止</v>
      </c>
      <c r="D292" s="422">
        <f>COUNTIF(事故データ!$AQ$4:$AQ$364,C292)</f>
        <v>0</v>
      </c>
      <c r="E292" s="422">
        <f>SUMPRODUCT((事故データ!$AQ$4:$AQ$364=$C292)*(事故データ!$V$4:$V$364=1))</f>
        <v>0</v>
      </c>
      <c r="F292" s="496">
        <f>SUMPRODUCT((事故データ!$AQ$4:$AQ$364=$C292)*(事故データ!$V$4:$V$364=1)*(事故データ!$T$4:$T$364="人身"))</f>
        <v>0</v>
      </c>
      <c r="G292" s="306"/>
      <c r="H292" s="355" t="str">
        <f t="shared" si="43"/>
        <v>合流のため停止</v>
      </c>
      <c r="I292" s="356">
        <f t="shared" si="44"/>
        <v>0</v>
      </c>
      <c r="J292" s="357">
        <f>SUMPRODUCT((事故データ!$AM$4:$AM$364=J$269)*(事故データ!$AQ$4:$AQ$364=$H292)*(事故データ!$V$4:$V$364=1))</f>
        <v>0</v>
      </c>
      <c r="K292" s="358">
        <f>SUMPRODUCT((事故データ!$AM$4:$AM$364=K$269)*(事故データ!$AQ$4:$AQ$364=$H292)*(事故データ!$V$4:$V$364=1))</f>
        <v>0</v>
      </c>
      <c r="L292" s="358">
        <f>SUMPRODUCT((事故データ!$AM$4:$AM$364=L$269)*(事故データ!$AQ$4:$AQ$364=$H292)*(事故データ!$V$4:$V$364=1))</f>
        <v>0</v>
      </c>
      <c r="M292" s="358">
        <f>SUMPRODUCT((事故データ!$AM$4:$AM$364=M$269)*(事故データ!$AQ$4:$AQ$364=$H292)*(事故データ!$V$4:$V$364=1))</f>
        <v>0</v>
      </c>
      <c r="N292" s="358">
        <f>SUMPRODUCT((事故データ!$AM$4:$AM$364=N$269)*(事故データ!$AQ$4:$AQ$364=$H292)*(事故データ!$V$4:$V$364=1))</f>
        <v>0</v>
      </c>
      <c r="O292" s="358">
        <f>SUMPRODUCT((事故データ!$AM$4:$AM$364=O$269)*(事故データ!$AQ$4:$AQ$364=$H292)*(事故データ!$V$4:$V$364=1))</f>
        <v>0</v>
      </c>
      <c r="P292" s="358">
        <f>SUMPRODUCT((事故データ!$AM$4:$AM$364=P$269)*(事故データ!$AQ$4:$AQ$364=$H292)*(事故データ!$V$4:$V$364=1))</f>
        <v>0</v>
      </c>
      <c r="Q292" s="358">
        <f>SUMPRODUCT((事故データ!$AM$4:$AM$364=Q$269)*(事故データ!$AQ$4:$AQ$364=$H292)*(事故データ!$V$4:$V$364=1))</f>
        <v>0</v>
      </c>
      <c r="R292" s="358">
        <f>SUMPRODUCT((事故データ!$AM$4:$AM$364=R$269)*(事故データ!$AQ$4:$AQ$364=$H292)*(事故データ!$V$4:$V$364=1))</f>
        <v>0</v>
      </c>
      <c r="S292" s="358">
        <f>SUMPRODUCT((事故データ!$AM$4:$AM$364=S$269)*(事故データ!$AQ$4:$AQ$364=$H292)*(事故データ!$V$4:$V$364=1))</f>
        <v>0</v>
      </c>
      <c r="T292" s="358">
        <f>SUMPRODUCT((事故データ!$AM$4:$AM$364=T$269)*(事故データ!$AQ$4:$AQ$364=$H292)*(事故データ!$V$4:$V$364=1))</f>
        <v>0</v>
      </c>
      <c r="U292" s="358">
        <f>SUMPRODUCT((事故データ!$AM$4:$AM$364=U$269)*(事故データ!$AQ$4:$AQ$364=$H292)*(事故データ!$V$4:$V$364=1))</f>
        <v>0</v>
      </c>
      <c r="V292" s="358">
        <f>SUMPRODUCT((事故データ!$AM$4:$AM$364=V$269)*(事故データ!$AQ$4:$AQ$364=$H292)*(事故データ!$V$4:$V$364=1))</f>
        <v>0</v>
      </c>
      <c r="W292" s="358">
        <f>SUMPRODUCT((事故データ!$AM$4:$AM$364=W$269)*(事故データ!$AQ$4:$AQ$364=$H292)*(事故データ!$V$4:$V$364=1))</f>
        <v>0</v>
      </c>
      <c r="X292" s="358">
        <f>SUMPRODUCT((事故データ!$AM$4:$AM$364=X$269)*(事故データ!$AQ$4:$AQ$364=$H292)*(事故データ!$V$4:$V$364=1))</f>
        <v>0</v>
      </c>
      <c r="Y292" s="358">
        <f>SUMPRODUCT((事故データ!$AM$4:$AM$364=Y$269)*(事故データ!$AQ$4:$AQ$364=$H292)*(事故データ!$V$4:$V$364=1))</f>
        <v>0</v>
      </c>
      <c r="Z292" s="358">
        <f>SUMPRODUCT((事故データ!$AM$4:$AM$364=Z$269)*(事故データ!$AQ$4:$AQ$364=$H292)*(事故データ!$V$4:$V$364=1))</f>
        <v>0</v>
      </c>
      <c r="AA292" s="358">
        <f>SUMPRODUCT((事故データ!$AM$4:$AM$364=AA$269)*(事故データ!$AQ$4:$AQ$364=$H292)*(事故データ!$V$4:$V$364=1))</f>
        <v>0</v>
      </c>
      <c r="AB292" s="358">
        <f>SUMPRODUCT((事故データ!$AM$4:$AM$364=AB$269)*(事故データ!$AQ$4:$AQ$364=$H292)*(事故データ!$V$4:$V$364=1))</f>
        <v>0</v>
      </c>
      <c r="AC292" s="442">
        <f>SUMPRODUCT((事故データ!$AM$4:$AM$364=AC$269)*(事故データ!$AQ$4:$AQ$364=$H292)*(事故データ!$V$4:$V$364=1))</f>
        <v>0</v>
      </c>
    </row>
    <row r="293" spans="3:29">
      <c r="C293" s="352" t="str">
        <f t="shared" si="45"/>
        <v>移動、方向変換中(前進)</v>
      </c>
      <c r="D293" s="422">
        <f>COUNTIF(事故データ!$AQ$4:$AQ$364,C293)</f>
        <v>1</v>
      </c>
      <c r="E293" s="422">
        <f>SUMPRODUCT((事故データ!$AQ$4:$AQ$364=$C293)*(事故データ!$V$4:$V$364=1))</f>
        <v>1</v>
      </c>
      <c r="F293" s="496">
        <f>SUMPRODUCT((事故データ!$AQ$4:$AQ$364=$C293)*(事故データ!$V$4:$V$364=1)*(事故データ!$T$4:$T$364="人身"))</f>
        <v>0</v>
      </c>
      <c r="G293" s="306"/>
      <c r="H293" s="355" t="str">
        <f t="shared" si="43"/>
        <v>移動、方向変換中(前進)</v>
      </c>
      <c r="I293" s="356">
        <f t="shared" si="44"/>
        <v>1</v>
      </c>
      <c r="J293" s="357">
        <f>SUMPRODUCT((事故データ!$AM$4:$AM$364=J$269)*(事故データ!$AQ$4:$AQ$364=$H293)*(事故データ!$V$4:$V$364=1))</f>
        <v>0</v>
      </c>
      <c r="K293" s="358">
        <f>SUMPRODUCT((事故データ!$AM$4:$AM$364=K$269)*(事故データ!$AQ$4:$AQ$364=$H293)*(事故データ!$V$4:$V$364=1))</f>
        <v>0</v>
      </c>
      <c r="L293" s="358">
        <f>SUMPRODUCT((事故データ!$AM$4:$AM$364=L$269)*(事故データ!$AQ$4:$AQ$364=$H293)*(事故データ!$V$4:$V$364=1))</f>
        <v>0</v>
      </c>
      <c r="M293" s="358">
        <f>SUMPRODUCT((事故データ!$AM$4:$AM$364=M$269)*(事故データ!$AQ$4:$AQ$364=$H293)*(事故データ!$V$4:$V$364=1))</f>
        <v>0</v>
      </c>
      <c r="N293" s="358">
        <f>SUMPRODUCT((事故データ!$AM$4:$AM$364=N$269)*(事故データ!$AQ$4:$AQ$364=$H293)*(事故データ!$V$4:$V$364=1))</f>
        <v>0</v>
      </c>
      <c r="O293" s="358">
        <f>SUMPRODUCT((事故データ!$AM$4:$AM$364=O$269)*(事故データ!$AQ$4:$AQ$364=$H293)*(事故データ!$V$4:$V$364=1))</f>
        <v>0</v>
      </c>
      <c r="P293" s="358">
        <f>SUMPRODUCT((事故データ!$AM$4:$AM$364=P$269)*(事故データ!$AQ$4:$AQ$364=$H293)*(事故データ!$V$4:$V$364=1))</f>
        <v>0</v>
      </c>
      <c r="Q293" s="358">
        <f>SUMPRODUCT((事故データ!$AM$4:$AM$364=Q$269)*(事故データ!$AQ$4:$AQ$364=$H293)*(事故データ!$V$4:$V$364=1))</f>
        <v>0</v>
      </c>
      <c r="R293" s="358">
        <f>SUMPRODUCT((事故データ!$AM$4:$AM$364=R$269)*(事故データ!$AQ$4:$AQ$364=$H293)*(事故データ!$V$4:$V$364=1))</f>
        <v>0</v>
      </c>
      <c r="S293" s="358">
        <f>SUMPRODUCT((事故データ!$AM$4:$AM$364=S$269)*(事故データ!$AQ$4:$AQ$364=$H293)*(事故データ!$V$4:$V$364=1))</f>
        <v>0</v>
      </c>
      <c r="T293" s="358">
        <f>SUMPRODUCT((事故データ!$AM$4:$AM$364=T$269)*(事故データ!$AQ$4:$AQ$364=$H293)*(事故データ!$V$4:$V$364=1))</f>
        <v>0</v>
      </c>
      <c r="U293" s="358">
        <f>SUMPRODUCT((事故データ!$AM$4:$AM$364=U$269)*(事故データ!$AQ$4:$AQ$364=$H293)*(事故データ!$V$4:$V$364=1))</f>
        <v>0</v>
      </c>
      <c r="V293" s="358">
        <f>SUMPRODUCT((事故データ!$AM$4:$AM$364=V$269)*(事故データ!$AQ$4:$AQ$364=$H293)*(事故データ!$V$4:$V$364=1))</f>
        <v>0</v>
      </c>
      <c r="W293" s="358">
        <f>SUMPRODUCT((事故データ!$AM$4:$AM$364=W$269)*(事故データ!$AQ$4:$AQ$364=$H293)*(事故データ!$V$4:$V$364=1))</f>
        <v>0</v>
      </c>
      <c r="X293" s="358">
        <f>SUMPRODUCT((事故データ!$AM$4:$AM$364=X$269)*(事故データ!$AQ$4:$AQ$364=$H293)*(事故データ!$V$4:$V$364=1))</f>
        <v>1</v>
      </c>
      <c r="Y293" s="358">
        <f>SUMPRODUCT((事故データ!$AM$4:$AM$364=Y$269)*(事故データ!$AQ$4:$AQ$364=$H293)*(事故データ!$V$4:$V$364=1))</f>
        <v>0</v>
      </c>
      <c r="Z293" s="358">
        <f>SUMPRODUCT((事故データ!$AM$4:$AM$364=Z$269)*(事故データ!$AQ$4:$AQ$364=$H293)*(事故データ!$V$4:$V$364=1))</f>
        <v>0</v>
      </c>
      <c r="AA293" s="358">
        <f>SUMPRODUCT((事故データ!$AM$4:$AM$364=AA$269)*(事故データ!$AQ$4:$AQ$364=$H293)*(事故データ!$V$4:$V$364=1))</f>
        <v>0</v>
      </c>
      <c r="AB293" s="358">
        <f>SUMPRODUCT((事故データ!$AM$4:$AM$364=AB$269)*(事故データ!$AQ$4:$AQ$364=$H293)*(事故データ!$V$4:$V$364=1))</f>
        <v>0</v>
      </c>
      <c r="AC293" s="442">
        <f>SUMPRODUCT((事故データ!$AM$4:$AM$364=AC$269)*(事故データ!$AQ$4:$AQ$364=$H293)*(事故データ!$V$4:$V$364=1))</f>
        <v>0</v>
      </c>
    </row>
    <row r="294" spans="3:29">
      <c r="C294" s="352" t="str">
        <f t="shared" si="45"/>
        <v>移動、方向変換中(右前進)</v>
      </c>
      <c r="D294" s="422">
        <f>COUNTIF(事故データ!$AQ$4:$AQ$364,C294)</f>
        <v>0</v>
      </c>
      <c r="E294" s="422">
        <f>SUMPRODUCT((事故データ!$AQ$4:$AQ$364=$C294)*(事故データ!$V$4:$V$364=1))</f>
        <v>0</v>
      </c>
      <c r="F294" s="496">
        <f>SUMPRODUCT((事故データ!$AQ$4:$AQ$364=$C294)*(事故データ!$V$4:$V$364=1)*(事故データ!$T$4:$T$364="人身"))</f>
        <v>0</v>
      </c>
      <c r="G294" s="306"/>
      <c r="H294" s="355" t="str">
        <f t="shared" si="43"/>
        <v>移動、方向変換中(右前進)</v>
      </c>
      <c r="I294" s="356">
        <f t="shared" si="44"/>
        <v>0</v>
      </c>
      <c r="J294" s="357">
        <f>SUMPRODUCT((事故データ!$AM$4:$AM$364=J$269)*(事故データ!$AQ$4:$AQ$364=$H294)*(事故データ!$V$4:$V$364=1))</f>
        <v>0</v>
      </c>
      <c r="K294" s="358">
        <f>SUMPRODUCT((事故データ!$AM$4:$AM$364=K$269)*(事故データ!$AQ$4:$AQ$364=$H294)*(事故データ!$V$4:$V$364=1))</f>
        <v>0</v>
      </c>
      <c r="L294" s="358">
        <f>SUMPRODUCT((事故データ!$AM$4:$AM$364=L$269)*(事故データ!$AQ$4:$AQ$364=$H294)*(事故データ!$V$4:$V$364=1))</f>
        <v>0</v>
      </c>
      <c r="M294" s="358">
        <f>SUMPRODUCT((事故データ!$AM$4:$AM$364=M$269)*(事故データ!$AQ$4:$AQ$364=$H294)*(事故データ!$V$4:$V$364=1))</f>
        <v>0</v>
      </c>
      <c r="N294" s="358">
        <f>SUMPRODUCT((事故データ!$AM$4:$AM$364=N$269)*(事故データ!$AQ$4:$AQ$364=$H294)*(事故データ!$V$4:$V$364=1))</f>
        <v>0</v>
      </c>
      <c r="O294" s="358">
        <f>SUMPRODUCT((事故データ!$AM$4:$AM$364=O$269)*(事故データ!$AQ$4:$AQ$364=$H294)*(事故データ!$V$4:$V$364=1))</f>
        <v>0</v>
      </c>
      <c r="P294" s="358">
        <f>SUMPRODUCT((事故データ!$AM$4:$AM$364=P$269)*(事故データ!$AQ$4:$AQ$364=$H294)*(事故データ!$V$4:$V$364=1))</f>
        <v>0</v>
      </c>
      <c r="Q294" s="358">
        <f>SUMPRODUCT((事故データ!$AM$4:$AM$364=Q$269)*(事故データ!$AQ$4:$AQ$364=$H294)*(事故データ!$V$4:$V$364=1))</f>
        <v>0</v>
      </c>
      <c r="R294" s="358">
        <f>SUMPRODUCT((事故データ!$AM$4:$AM$364=R$269)*(事故データ!$AQ$4:$AQ$364=$H294)*(事故データ!$V$4:$V$364=1))</f>
        <v>0</v>
      </c>
      <c r="S294" s="358">
        <f>SUMPRODUCT((事故データ!$AM$4:$AM$364=S$269)*(事故データ!$AQ$4:$AQ$364=$H294)*(事故データ!$V$4:$V$364=1))</f>
        <v>0</v>
      </c>
      <c r="T294" s="358">
        <f>SUMPRODUCT((事故データ!$AM$4:$AM$364=T$269)*(事故データ!$AQ$4:$AQ$364=$H294)*(事故データ!$V$4:$V$364=1))</f>
        <v>0</v>
      </c>
      <c r="U294" s="358">
        <f>SUMPRODUCT((事故データ!$AM$4:$AM$364=U$269)*(事故データ!$AQ$4:$AQ$364=$H294)*(事故データ!$V$4:$V$364=1))</f>
        <v>0</v>
      </c>
      <c r="V294" s="358">
        <f>SUMPRODUCT((事故データ!$AM$4:$AM$364=V$269)*(事故データ!$AQ$4:$AQ$364=$H294)*(事故データ!$V$4:$V$364=1))</f>
        <v>0</v>
      </c>
      <c r="W294" s="358">
        <f>SUMPRODUCT((事故データ!$AM$4:$AM$364=W$269)*(事故データ!$AQ$4:$AQ$364=$H294)*(事故データ!$V$4:$V$364=1))</f>
        <v>0</v>
      </c>
      <c r="X294" s="358">
        <f>SUMPRODUCT((事故データ!$AM$4:$AM$364=X$269)*(事故データ!$AQ$4:$AQ$364=$H294)*(事故データ!$V$4:$V$364=1))</f>
        <v>0</v>
      </c>
      <c r="Y294" s="358">
        <f>SUMPRODUCT((事故データ!$AM$4:$AM$364=Y$269)*(事故データ!$AQ$4:$AQ$364=$H294)*(事故データ!$V$4:$V$364=1))</f>
        <v>0</v>
      </c>
      <c r="Z294" s="358">
        <f>SUMPRODUCT((事故データ!$AM$4:$AM$364=Z$269)*(事故データ!$AQ$4:$AQ$364=$H294)*(事故データ!$V$4:$V$364=1))</f>
        <v>0</v>
      </c>
      <c r="AA294" s="358">
        <f>SUMPRODUCT((事故データ!$AM$4:$AM$364=AA$269)*(事故データ!$AQ$4:$AQ$364=$H294)*(事故データ!$V$4:$V$364=1))</f>
        <v>0</v>
      </c>
      <c r="AB294" s="358">
        <f>SUMPRODUCT((事故データ!$AM$4:$AM$364=AB$269)*(事故データ!$AQ$4:$AQ$364=$H294)*(事故データ!$V$4:$V$364=1))</f>
        <v>0</v>
      </c>
      <c r="AC294" s="442">
        <f>SUMPRODUCT((事故データ!$AM$4:$AM$364=AC$269)*(事故データ!$AQ$4:$AQ$364=$H294)*(事故データ!$V$4:$V$364=1))</f>
        <v>0</v>
      </c>
    </row>
    <row r="295" spans="3:29">
      <c r="C295" s="352" t="str">
        <f t="shared" si="45"/>
        <v>移動、方向変換中(左前進)</v>
      </c>
      <c r="D295" s="422">
        <f>COUNTIF(事故データ!$AQ$4:$AQ$364,C295)</f>
        <v>4</v>
      </c>
      <c r="E295" s="422">
        <f>SUMPRODUCT((事故データ!$AQ$4:$AQ$364=$C295)*(事故データ!$V$4:$V$364=1))</f>
        <v>4</v>
      </c>
      <c r="F295" s="496">
        <f>SUMPRODUCT((事故データ!$AQ$4:$AQ$364=$C295)*(事故データ!$V$4:$V$364=1)*(事故データ!$T$4:$T$364="人身"))</f>
        <v>0</v>
      </c>
      <c r="G295" s="306"/>
      <c r="H295" s="355" t="str">
        <f t="shared" si="43"/>
        <v>移動、方向変換中(左前進)</v>
      </c>
      <c r="I295" s="356">
        <f t="shared" si="44"/>
        <v>4</v>
      </c>
      <c r="J295" s="357">
        <f>SUMPRODUCT((事故データ!$AM$4:$AM$364=J$269)*(事故データ!$AQ$4:$AQ$364=$H295)*(事故データ!$V$4:$V$364=1))</f>
        <v>0</v>
      </c>
      <c r="K295" s="358">
        <f>SUMPRODUCT((事故データ!$AM$4:$AM$364=K$269)*(事故データ!$AQ$4:$AQ$364=$H295)*(事故データ!$V$4:$V$364=1))</f>
        <v>1</v>
      </c>
      <c r="L295" s="358">
        <f>SUMPRODUCT((事故データ!$AM$4:$AM$364=L$269)*(事故データ!$AQ$4:$AQ$364=$H295)*(事故データ!$V$4:$V$364=1))</f>
        <v>0</v>
      </c>
      <c r="M295" s="358">
        <f>SUMPRODUCT((事故データ!$AM$4:$AM$364=M$269)*(事故データ!$AQ$4:$AQ$364=$H295)*(事故データ!$V$4:$V$364=1))</f>
        <v>0</v>
      </c>
      <c r="N295" s="358">
        <f>SUMPRODUCT((事故データ!$AM$4:$AM$364=N$269)*(事故データ!$AQ$4:$AQ$364=$H295)*(事故データ!$V$4:$V$364=1))</f>
        <v>0</v>
      </c>
      <c r="O295" s="358">
        <f>SUMPRODUCT((事故データ!$AM$4:$AM$364=O$269)*(事故データ!$AQ$4:$AQ$364=$H295)*(事故データ!$V$4:$V$364=1))</f>
        <v>0</v>
      </c>
      <c r="P295" s="358">
        <f>SUMPRODUCT((事故データ!$AM$4:$AM$364=P$269)*(事故データ!$AQ$4:$AQ$364=$H295)*(事故データ!$V$4:$V$364=1))</f>
        <v>0</v>
      </c>
      <c r="Q295" s="358">
        <f>SUMPRODUCT((事故データ!$AM$4:$AM$364=Q$269)*(事故データ!$AQ$4:$AQ$364=$H295)*(事故データ!$V$4:$V$364=1))</f>
        <v>0</v>
      </c>
      <c r="R295" s="358">
        <f>SUMPRODUCT((事故データ!$AM$4:$AM$364=R$269)*(事故データ!$AQ$4:$AQ$364=$H295)*(事故データ!$V$4:$V$364=1))</f>
        <v>0</v>
      </c>
      <c r="S295" s="358">
        <f>SUMPRODUCT((事故データ!$AM$4:$AM$364=S$269)*(事故データ!$AQ$4:$AQ$364=$H295)*(事故データ!$V$4:$V$364=1))</f>
        <v>0</v>
      </c>
      <c r="T295" s="358">
        <f>SUMPRODUCT((事故データ!$AM$4:$AM$364=T$269)*(事故データ!$AQ$4:$AQ$364=$H295)*(事故データ!$V$4:$V$364=1))</f>
        <v>0</v>
      </c>
      <c r="U295" s="358">
        <f>SUMPRODUCT((事故データ!$AM$4:$AM$364=U$269)*(事故データ!$AQ$4:$AQ$364=$H295)*(事故データ!$V$4:$V$364=1))</f>
        <v>0</v>
      </c>
      <c r="V295" s="358">
        <f>SUMPRODUCT((事故データ!$AM$4:$AM$364=V$269)*(事故データ!$AQ$4:$AQ$364=$H295)*(事故データ!$V$4:$V$364=1))</f>
        <v>0</v>
      </c>
      <c r="W295" s="358">
        <f>SUMPRODUCT((事故データ!$AM$4:$AM$364=W$269)*(事故データ!$AQ$4:$AQ$364=$H295)*(事故データ!$V$4:$V$364=1))</f>
        <v>0</v>
      </c>
      <c r="X295" s="358">
        <f>SUMPRODUCT((事故データ!$AM$4:$AM$364=X$269)*(事故データ!$AQ$4:$AQ$364=$H295)*(事故データ!$V$4:$V$364=1))</f>
        <v>3</v>
      </c>
      <c r="Y295" s="358">
        <f>SUMPRODUCT((事故データ!$AM$4:$AM$364=Y$269)*(事故データ!$AQ$4:$AQ$364=$H295)*(事故データ!$V$4:$V$364=1))</f>
        <v>0</v>
      </c>
      <c r="Z295" s="358">
        <f>SUMPRODUCT((事故データ!$AM$4:$AM$364=Z$269)*(事故データ!$AQ$4:$AQ$364=$H295)*(事故データ!$V$4:$V$364=1))</f>
        <v>0</v>
      </c>
      <c r="AA295" s="358">
        <f>SUMPRODUCT((事故データ!$AM$4:$AM$364=AA$269)*(事故データ!$AQ$4:$AQ$364=$H295)*(事故データ!$V$4:$V$364=1))</f>
        <v>0</v>
      </c>
      <c r="AB295" s="358">
        <f>SUMPRODUCT((事故データ!$AM$4:$AM$364=AB$269)*(事故データ!$AQ$4:$AQ$364=$H295)*(事故データ!$V$4:$V$364=1))</f>
        <v>0</v>
      </c>
      <c r="AC295" s="442">
        <f>SUMPRODUCT((事故データ!$AM$4:$AM$364=AC$269)*(事故データ!$AQ$4:$AQ$364=$H295)*(事故データ!$V$4:$V$364=1))</f>
        <v>0</v>
      </c>
    </row>
    <row r="296" spans="3:29">
      <c r="C296" s="352" t="str">
        <f t="shared" si="45"/>
        <v>移動、方向変換中(後退)</v>
      </c>
      <c r="D296" s="422">
        <f>COUNTIF(事故データ!$AQ$4:$AQ$364,C296)</f>
        <v>3</v>
      </c>
      <c r="E296" s="422">
        <f>SUMPRODUCT((事故データ!$AQ$4:$AQ$364=$C296)*(事故データ!$V$4:$V$364=1))</f>
        <v>3</v>
      </c>
      <c r="F296" s="496">
        <f>SUMPRODUCT((事故データ!$AQ$4:$AQ$364=$C296)*(事故データ!$V$4:$V$364=1)*(事故データ!$T$4:$T$364="人身"))</f>
        <v>0</v>
      </c>
      <c r="G296" s="306"/>
      <c r="H296" s="355" t="str">
        <f t="shared" si="43"/>
        <v>移動、方向変換中(後退)</v>
      </c>
      <c r="I296" s="356">
        <f t="shared" si="44"/>
        <v>3</v>
      </c>
      <c r="J296" s="357">
        <f>SUMPRODUCT((事故データ!$AM$4:$AM$364=J$269)*(事故データ!$AQ$4:$AQ$364=$H296)*(事故データ!$V$4:$V$364=1))</f>
        <v>0</v>
      </c>
      <c r="K296" s="358">
        <f>SUMPRODUCT((事故データ!$AM$4:$AM$364=K$269)*(事故データ!$AQ$4:$AQ$364=$H296)*(事故データ!$V$4:$V$364=1))</f>
        <v>0</v>
      </c>
      <c r="L296" s="358">
        <f>SUMPRODUCT((事故データ!$AM$4:$AM$364=L$269)*(事故データ!$AQ$4:$AQ$364=$H296)*(事故データ!$V$4:$V$364=1))</f>
        <v>0</v>
      </c>
      <c r="M296" s="358">
        <f>SUMPRODUCT((事故データ!$AM$4:$AM$364=M$269)*(事故データ!$AQ$4:$AQ$364=$H296)*(事故データ!$V$4:$V$364=1))</f>
        <v>0</v>
      </c>
      <c r="N296" s="358">
        <f>SUMPRODUCT((事故データ!$AM$4:$AM$364=N$269)*(事故データ!$AQ$4:$AQ$364=$H296)*(事故データ!$V$4:$V$364=1))</f>
        <v>0</v>
      </c>
      <c r="O296" s="358">
        <f>SUMPRODUCT((事故データ!$AM$4:$AM$364=O$269)*(事故データ!$AQ$4:$AQ$364=$H296)*(事故データ!$V$4:$V$364=1))</f>
        <v>0</v>
      </c>
      <c r="P296" s="358">
        <f>SUMPRODUCT((事故データ!$AM$4:$AM$364=P$269)*(事故データ!$AQ$4:$AQ$364=$H296)*(事故データ!$V$4:$V$364=1))</f>
        <v>0</v>
      </c>
      <c r="Q296" s="358">
        <f>SUMPRODUCT((事故データ!$AM$4:$AM$364=Q$269)*(事故データ!$AQ$4:$AQ$364=$H296)*(事故データ!$V$4:$V$364=1))</f>
        <v>0</v>
      </c>
      <c r="R296" s="358">
        <f>SUMPRODUCT((事故データ!$AM$4:$AM$364=R$269)*(事故データ!$AQ$4:$AQ$364=$H296)*(事故データ!$V$4:$V$364=1))</f>
        <v>0</v>
      </c>
      <c r="S296" s="358">
        <f>SUMPRODUCT((事故データ!$AM$4:$AM$364=S$269)*(事故データ!$AQ$4:$AQ$364=$H296)*(事故データ!$V$4:$V$364=1))</f>
        <v>0</v>
      </c>
      <c r="T296" s="358">
        <f>SUMPRODUCT((事故データ!$AM$4:$AM$364=T$269)*(事故データ!$AQ$4:$AQ$364=$H296)*(事故データ!$V$4:$V$364=1))</f>
        <v>0</v>
      </c>
      <c r="U296" s="358">
        <f>SUMPRODUCT((事故データ!$AM$4:$AM$364=U$269)*(事故データ!$AQ$4:$AQ$364=$H296)*(事故データ!$V$4:$V$364=1))</f>
        <v>0</v>
      </c>
      <c r="V296" s="358">
        <f>SUMPRODUCT((事故データ!$AM$4:$AM$364=V$269)*(事故データ!$AQ$4:$AQ$364=$H296)*(事故データ!$V$4:$V$364=1))</f>
        <v>0</v>
      </c>
      <c r="W296" s="358">
        <f>SUMPRODUCT((事故データ!$AM$4:$AM$364=W$269)*(事故データ!$AQ$4:$AQ$364=$H296)*(事故データ!$V$4:$V$364=1))</f>
        <v>1</v>
      </c>
      <c r="X296" s="358">
        <f>SUMPRODUCT((事故データ!$AM$4:$AM$364=X$269)*(事故データ!$AQ$4:$AQ$364=$H296)*(事故データ!$V$4:$V$364=1))</f>
        <v>2</v>
      </c>
      <c r="Y296" s="358">
        <f>SUMPRODUCT((事故データ!$AM$4:$AM$364=Y$269)*(事故データ!$AQ$4:$AQ$364=$H296)*(事故データ!$V$4:$V$364=1))</f>
        <v>0</v>
      </c>
      <c r="Z296" s="358">
        <f>SUMPRODUCT((事故データ!$AM$4:$AM$364=Z$269)*(事故データ!$AQ$4:$AQ$364=$H296)*(事故データ!$V$4:$V$364=1))</f>
        <v>0</v>
      </c>
      <c r="AA296" s="358">
        <f>SUMPRODUCT((事故データ!$AM$4:$AM$364=AA$269)*(事故データ!$AQ$4:$AQ$364=$H296)*(事故データ!$V$4:$V$364=1))</f>
        <v>0</v>
      </c>
      <c r="AB296" s="358">
        <f>SUMPRODUCT((事故データ!$AM$4:$AM$364=AB$269)*(事故データ!$AQ$4:$AQ$364=$H296)*(事故データ!$V$4:$V$364=1))</f>
        <v>0</v>
      </c>
      <c r="AC296" s="442">
        <f>SUMPRODUCT((事故データ!$AM$4:$AM$364=AC$269)*(事故データ!$AQ$4:$AQ$364=$H296)*(事故データ!$V$4:$V$364=1))</f>
        <v>0</v>
      </c>
    </row>
    <row r="297" spans="3:29">
      <c r="C297" s="352" t="str">
        <f t="shared" si="45"/>
        <v>移動、方向変換中(左後退)</v>
      </c>
      <c r="D297" s="422">
        <f>COUNTIF(事故データ!$AQ$4:$AQ$364,C297)</f>
        <v>0</v>
      </c>
      <c r="E297" s="422">
        <f>SUMPRODUCT((事故データ!$AQ$4:$AQ$364=$C297)*(事故データ!$V$4:$V$364=1))</f>
        <v>0</v>
      </c>
      <c r="F297" s="496">
        <f>SUMPRODUCT((事故データ!$AQ$4:$AQ$364=$C297)*(事故データ!$V$4:$V$364=1)*(事故データ!$T$4:$T$364="人身"))</f>
        <v>0</v>
      </c>
      <c r="G297" s="306"/>
      <c r="H297" s="355" t="str">
        <f t="shared" si="43"/>
        <v>移動、方向変換中(左後退)</v>
      </c>
      <c r="I297" s="356">
        <f t="shared" si="44"/>
        <v>0</v>
      </c>
      <c r="J297" s="357">
        <f>SUMPRODUCT((事故データ!$AM$4:$AM$364=J$269)*(事故データ!$AQ$4:$AQ$364=$H297)*(事故データ!$V$4:$V$364=1))</f>
        <v>0</v>
      </c>
      <c r="K297" s="358">
        <f>SUMPRODUCT((事故データ!$AM$4:$AM$364=K$269)*(事故データ!$AQ$4:$AQ$364=$H297)*(事故データ!$V$4:$V$364=1))</f>
        <v>0</v>
      </c>
      <c r="L297" s="358">
        <f>SUMPRODUCT((事故データ!$AM$4:$AM$364=L$269)*(事故データ!$AQ$4:$AQ$364=$H297)*(事故データ!$V$4:$V$364=1))</f>
        <v>0</v>
      </c>
      <c r="M297" s="358">
        <f>SUMPRODUCT((事故データ!$AM$4:$AM$364=M$269)*(事故データ!$AQ$4:$AQ$364=$H297)*(事故データ!$V$4:$V$364=1))</f>
        <v>0</v>
      </c>
      <c r="N297" s="358">
        <f>SUMPRODUCT((事故データ!$AM$4:$AM$364=N$269)*(事故データ!$AQ$4:$AQ$364=$H297)*(事故データ!$V$4:$V$364=1))</f>
        <v>0</v>
      </c>
      <c r="O297" s="358">
        <f>SUMPRODUCT((事故データ!$AM$4:$AM$364=O$269)*(事故データ!$AQ$4:$AQ$364=$H297)*(事故データ!$V$4:$V$364=1))</f>
        <v>0</v>
      </c>
      <c r="P297" s="358">
        <f>SUMPRODUCT((事故データ!$AM$4:$AM$364=P$269)*(事故データ!$AQ$4:$AQ$364=$H297)*(事故データ!$V$4:$V$364=1))</f>
        <v>0</v>
      </c>
      <c r="Q297" s="358">
        <f>SUMPRODUCT((事故データ!$AM$4:$AM$364=Q$269)*(事故データ!$AQ$4:$AQ$364=$H297)*(事故データ!$V$4:$V$364=1))</f>
        <v>0</v>
      </c>
      <c r="R297" s="358">
        <f>SUMPRODUCT((事故データ!$AM$4:$AM$364=R$269)*(事故データ!$AQ$4:$AQ$364=$H297)*(事故データ!$V$4:$V$364=1))</f>
        <v>0</v>
      </c>
      <c r="S297" s="358">
        <f>SUMPRODUCT((事故データ!$AM$4:$AM$364=S$269)*(事故データ!$AQ$4:$AQ$364=$H297)*(事故データ!$V$4:$V$364=1))</f>
        <v>0</v>
      </c>
      <c r="T297" s="358">
        <f>SUMPRODUCT((事故データ!$AM$4:$AM$364=T$269)*(事故データ!$AQ$4:$AQ$364=$H297)*(事故データ!$V$4:$V$364=1))</f>
        <v>0</v>
      </c>
      <c r="U297" s="358">
        <f>SUMPRODUCT((事故データ!$AM$4:$AM$364=U$269)*(事故データ!$AQ$4:$AQ$364=$H297)*(事故データ!$V$4:$V$364=1))</f>
        <v>0</v>
      </c>
      <c r="V297" s="358">
        <f>SUMPRODUCT((事故データ!$AM$4:$AM$364=V$269)*(事故データ!$AQ$4:$AQ$364=$H297)*(事故データ!$V$4:$V$364=1))</f>
        <v>0</v>
      </c>
      <c r="W297" s="358">
        <f>SUMPRODUCT((事故データ!$AM$4:$AM$364=W$269)*(事故データ!$AQ$4:$AQ$364=$H297)*(事故データ!$V$4:$V$364=1))</f>
        <v>0</v>
      </c>
      <c r="X297" s="358">
        <f>SUMPRODUCT((事故データ!$AM$4:$AM$364=X$269)*(事故データ!$AQ$4:$AQ$364=$H297)*(事故データ!$V$4:$V$364=1))</f>
        <v>0</v>
      </c>
      <c r="Y297" s="358">
        <f>SUMPRODUCT((事故データ!$AM$4:$AM$364=Y$269)*(事故データ!$AQ$4:$AQ$364=$H297)*(事故データ!$V$4:$V$364=1))</f>
        <v>0</v>
      </c>
      <c r="Z297" s="358">
        <f>SUMPRODUCT((事故データ!$AM$4:$AM$364=Z$269)*(事故データ!$AQ$4:$AQ$364=$H297)*(事故データ!$V$4:$V$364=1))</f>
        <v>0</v>
      </c>
      <c r="AA297" s="358">
        <f>SUMPRODUCT((事故データ!$AM$4:$AM$364=AA$269)*(事故データ!$AQ$4:$AQ$364=$H297)*(事故データ!$V$4:$V$364=1))</f>
        <v>0</v>
      </c>
      <c r="AB297" s="358">
        <f>SUMPRODUCT((事故データ!$AM$4:$AM$364=AB$269)*(事故データ!$AQ$4:$AQ$364=$H297)*(事故データ!$V$4:$V$364=1))</f>
        <v>0</v>
      </c>
      <c r="AC297" s="442">
        <f>SUMPRODUCT((事故データ!$AM$4:$AM$364=AC$269)*(事故データ!$AQ$4:$AQ$364=$H297)*(事故データ!$V$4:$V$364=1))</f>
        <v>0</v>
      </c>
    </row>
    <row r="298" spans="3:29">
      <c r="C298" s="352" t="str">
        <f t="shared" si="45"/>
        <v>移動、方向変換中(右後退)</v>
      </c>
      <c r="D298" s="422">
        <f>COUNTIF(事故データ!$AQ$4:$AQ$364,C298)</f>
        <v>0</v>
      </c>
      <c r="E298" s="422">
        <f>SUMPRODUCT((事故データ!$AQ$4:$AQ$364=$C298)*(事故データ!$V$4:$V$364=1))</f>
        <v>0</v>
      </c>
      <c r="F298" s="496">
        <f>SUMPRODUCT((事故データ!$AQ$4:$AQ$364=$C298)*(事故データ!$V$4:$V$364=1)*(事故データ!$T$4:$T$364="人身"))</f>
        <v>0</v>
      </c>
      <c r="G298" s="306"/>
      <c r="H298" s="355" t="str">
        <f t="shared" si="43"/>
        <v>移動、方向変換中(右後退)</v>
      </c>
      <c r="I298" s="356">
        <f t="shared" si="44"/>
        <v>0</v>
      </c>
      <c r="J298" s="357">
        <f>SUMPRODUCT((事故データ!$AM$4:$AM$364=J$269)*(事故データ!$AQ$4:$AQ$364=$H298)*(事故データ!$V$4:$V$364=1))</f>
        <v>0</v>
      </c>
      <c r="K298" s="358">
        <f>SUMPRODUCT((事故データ!$AM$4:$AM$364=K$269)*(事故データ!$AQ$4:$AQ$364=$H298)*(事故データ!$V$4:$V$364=1))</f>
        <v>0</v>
      </c>
      <c r="L298" s="358">
        <f>SUMPRODUCT((事故データ!$AM$4:$AM$364=L$269)*(事故データ!$AQ$4:$AQ$364=$H298)*(事故データ!$V$4:$V$364=1))</f>
        <v>0</v>
      </c>
      <c r="M298" s="358">
        <f>SUMPRODUCT((事故データ!$AM$4:$AM$364=M$269)*(事故データ!$AQ$4:$AQ$364=$H298)*(事故データ!$V$4:$V$364=1))</f>
        <v>0</v>
      </c>
      <c r="N298" s="358">
        <f>SUMPRODUCT((事故データ!$AM$4:$AM$364=N$269)*(事故データ!$AQ$4:$AQ$364=$H298)*(事故データ!$V$4:$V$364=1))</f>
        <v>0</v>
      </c>
      <c r="O298" s="358">
        <f>SUMPRODUCT((事故データ!$AM$4:$AM$364=O$269)*(事故データ!$AQ$4:$AQ$364=$H298)*(事故データ!$V$4:$V$364=1))</f>
        <v>0</v>
      </c>
      <c r="P298" s="358">
        <f>SUMPRODUCT((事故データ!$AM$4:$AM$364=P$269)*(事故データ!$AQ$4:$AQ$364=$H298)*(事故データ!$V$4:$V$364=1))</f>
        <v>0</v>
      </c>
      <c r="Q298" s="358">
        <f>SUMPRODUCT((事故データ!$AM$4:$AM$364=Q$269)*(事故データ!$AQ$4:$AQ$364=$H298)*(事故データ!$V$4:$V$364=1))</f>
        <v>0</v>
      </c>
      <c r="R298" s="358">
        <f>SUMPRODUCT((事故データ!$AM$4:$AM$364=R$269)*(事故データ!$AQ$4:$AQ$364=$H298)*(事故データ!$V$4:$V$364=1))</f>
        <v>0</v>
      </c>
      <c r="S298" s="358">
        <f>SUMPRODUCT((事故データ!$AM$4:$AM$364=S$269)*(事故データ!$AQ$4:$AQ$364=$H298)*(事故データ!$V$4:$V$364=1))</f>
        <v>0</v>
      </c>
      <c r="T298" s="358">
        <f>SUMPRODUCT((事故データ!$AM$4:$AM$364=T$269)*(事故データ!$AQ$4:$AQ$364=$H298)*(事故データ!$V$4:$V$364=1))</f>
        <v>0</v>
      </c>
      <c r="U298" s="358">
        <f>SUMPRODUCT((事故データ!$AM$4:$AM$364=U$269)*(事故データ!$AQ$4:$AQ$364=$H298)*(事故データ!$V$4:$V$364=1))</f>
        <v>0</v>
      </c>
      <c r="V298" s="358">
        <f>SUMPRODUCT((事故データ!$AM$4:$AM$364=V$269)*(事故データ!$AQ$4:$AQ$364=$H298)*(事故データ!$V$4:$V$364=1))</f>
        <v>0</v>
      </c>
      <c r="W298" s="358">
        <f>SUMPRODUCT((事故データ!$AM$4:$AM$364=W$269)*(事故データ!$AQ$4:$AQ$364=$H298)*(事故データ!$V$4:$V$364=1))</f>
        <v>0</v>
      </c>
      <c r="X298" s="358">
        <f>SUMPRODUCT((事故データ!$AM$4:$AM$364=X$269)*(事故データ!$AQ$4:$AQ$364=$H298)*(事故データ!$V$4:$V$364=1))</f>
        <v>0</v>
      </c>
      <c r="Y298" s="358">
        <f>SUMPRODUCT((事故データ!$AM$4:$AM$364=Y$269)*(事故データ!$AQ$4:$AQ$364=$H298)*(事故データ!$V$4:$V$364=1))</f>
        <v>0</v>
      </c>
      <c r="Z298" s="358">
        <f>SUMPRODUCT((事故データ!$AM$4:$AM$364=Z$269)*(事故データ!$AQ$4:$AQ$364=$H298)*(事故データ!$V$4:$V$364=1))</f>
        <v>0</v>
      </c>
      <c r="AA298" s="358">
        <f>SUMPRODUCT((事故データ!$AM$4:$AM$364=AA$269)*(事故データ!$AQ$4:$AQ$364=$H298)*(事故データ!$V$4:$V$364=1))</f>
        <v>0</v>
      </c>
      <c r="AB298" s="358">
        <f>SUMPRODUCT((事故データ!$AM$4:$AM$364=AB$269)*(事故データ!$AQ$4:$AQ$364=$H298)*(事故データ!$V$4:$V$364=1))</f>
        <v>0</v>
      </c>
      <c r="AC298" s="442">
        <f>SUMPRODUCT((事故データ!$AM$4:$AM$364=AC$269)*(事故データ!$AQ$4:$AQ$364=$H298)*(事故データ!$V$4:$V$364=1))</f>
        <v>0</v>
      </c>
    </row>
    <row r="299" spans="3:29">
      <c r="C299" s="352" t="str">
        <f t="shared" si="45"/>
        <v>切り返し(バック)</v>
      </c>
      <c r="D299" s="422">
        <f>COUNTIF(事故データ!$AQ$4:$AQ$364,C299)</f>
        <v>2</v>
      </c>
      <c r="E299" s="422">
        <f>SUMPRODUCT((事故データ!$AQ$4:$AQ$364=$C299)*(事故データ!$V$4:$V$364=1))</f>
        <v>2</v>
      </c>
      <c r="F299" s="496">
        <f>SUMPRODUCT((事故データ!$AQ$4:$AQ$364=$C299)*(事故データ!$V$4:$V$364=1)*(事故データ!$T$4:$T$364="人身"))</f>
        <v>1</v>
      </c>
      <c r="G299" s="306"/>
      <c r="H299" s="355" t="str">
        <f t="shared" si="43"/>
        <v>切り返し(バック)</v>
      </c>
      <c r="I299" s="356">
        <f t="shared" si="44"/>
        <v>2</v>
      </c>
      <c r="J299" s="357">
        <f>SUMPRODUCT((事故データ!$AM$4:$AM$364=J$269)*(事故データ!$AQ$4:$AQ$364=$H299)*(事故データ!$V$4:$V$364=1))</f>
        <v>0</v>
      </c>
      <c r="K299" s="358">
        <f>SUMPRODUCT((事故データ!$AM$4:$AM$364=K$269)*(事故データ!$AQ$4:$AQ$364=$H299)*(事故データ!$V$4:$V$364=1))</f>
        <v>0</v>
      </c>
      <c r="L299" s="358">
        <f>SUMPRODUCT((事故データ!$AM$4:$AM$364=L$269)*(事故データ!$AQ$4:$AQ$364=$H299)*(事故データ!$V$4:$V$364=1))</f>
        <v>0</v>
      </c>
      <c r="M299" s="358">
        <f>SUMPRODUCT((事故データ!$AM$4:$AM$364=M$269)*(事故データ!$AQ$4:$AQ$364=$H299)*(事故データ!$V$4:$V$364=1))</f>
        <v>0</v>
      </c>
      <c r="N299" s="358">
        <f>SUMPRODUCT((事故データ!$AM$4:$AM$364=N$269)*(事故データ!$AQ$4:$AQ$364=$H299)*(事故データ!$V$4:$V$364=1))</f>
        <v>0</v>
      </c>
      <c r="O299" s="358">
        <f>SUMPRODUCT((事故データ!$AM$4:$AM$364=O$269)*(事故データ!$AQ$4:$AQ$364=$H299)*(事故データ!$V$4:$V$364=1))</f>
        <v>0</v>
      </c>
      <c r="P299" s="358">
        <f>SUMPRODUCT((事故データ!$AM$4:$AM$364=P$269)*(事故データ!$AQ$4:$AQ$364=$H299)*(事故データ!$V$4:$V$364=1))</f>
        <v>0</v>
      </c>
      <c r="Q299" s="358">
        <f>SUMPRODUCT((事故データ!$AM$4:$AM$364=Q$269)*(事故データ!$AQ$4:$AQ$364=$H299)*(事故データ!$V$4:$V$364=1))</f>
        <v>0</v>
      </c>
      <c r="R299" s="358">
        <f>SUMPRODUCT((事故データ!$AM$4:$AM$364=R$269)*(事故データ!$AQ$4:$AQ$364=$H299)*(事故データ!$V$4:$V$364=1))</f>
        <v>0</v>
      </c>
      <c r="S299" s="358">
        <f>SUMPRODUCT((事故データ!$AM$4:$AM$364=S$269)*(事故データ!$AQ$4:$AQ$364=$H299)*(事故データ!$V$4:$V$364=1))</f>
        <v>0</v>
      </c>
      <c r="T299" s="358">
        <f>SUMPRODUCT((事故データ!$AM$4:$AM$364=T$269)*(事故データ!$AQ$4:$AQ$364=$H299)*(事故データ!$V$4:$V$364=1))</f>
        <v>0</v>
      </c>
      <c r="U299" s="358">
        <f>SUMPRODUCT((事故データ!$AM$4:$AM$364=U$269)*(事故データ!$AQ$4:$AQ$364=$H299)*(事故データ!$V$4:$V$364=1))</f>
        <v>0</v>
      </c>
      <c r="V299" s="358">
        <f>SUMPRODUCT((事故データ!$AM$4:$AM$364=V$269)*(事故データ!$AQ$4:$AQ$364=$H299)*(事故データ!$V$4:$V$364=1))</f>
        <v>0</v>
      </c>
      <c r="W299" s="358">
        <f>SUMPRODUCT((事故データ!$AM$4:$AM$364=W$269)*(事故データ!$AQ$4:$AQ$364=$H299)*(事故データ!$V$4:$V$364=1))</f>
        <v>0</v>
      </c>
      <c r="X299" s="358">
        <f>SUMPRODUCT((事故データ!$AM$4:$AM$364=X$269)*(事故データ!$AQ$4:$AQ$364=$H299)*(事故データ!$V$4:$V$364=1))</f>
        <v>2</v>
      </c>
      <c r="Y299" s="358">
        <f>SUMPRODUCT((事故データ!$AM$4:$AM$364=Y$269)*(事故データ!$AQ$4:$AQ$364=$H299)*(事故データ!$V$4:$V$364=1))</f>
        <v>0</v>
      </c>
      <c r="Z299" s="358">
        <f>SUMPRODUCT((事故データ!$AM$4:$AM$364=Z$269)*(事故データ!$AQ$4:$AQ$364=$H299)*(事故データ!$V$4:$V$364=1))</f>
        <v>0</v>
      </c>
      <c r="AA299" s="358">
        <f>SUMPRODUCT((事故データ!$AM$4:$AM$364=AA$269)*(事故データ!$AQ$4:$AQ$364=$H299)*(事故データ!$V$4:$V$364=1))</f>
        <v>0</v>
      </c>
      <c r="AB299" s="358">
        <f>SUMPRODUCT((事故データ!$AM$4:$AM$364=AB$269)*(事故データ!$AQ$4:$AQ$364=$H299)*(事故データ!$V$4:$V$364=1))</f>
        <v>0</v>
      </c>
      <c r="AC299" s="442">
        <f>SUMPRODUCT((事故データ!$AM$4:$AM$364=AC$269)*(事故データ!$AQ$4:$AQ$364=$H299)*(事故データ!$V$4:$V$364=1))</f>
        <v>0</v>
      </c>
    </row>
    <row r="300" spans="3:29">
      <c r="C300" s="352" t="str">
        <f t="shared" si="45"/>
        <v>切り返し(前進)</v>
      </c>
      <c r="D300" s="422">
        <f>COUNTIF(事故データ!$AQ$4:$AQ$364,C300)</f>
        <v>1</v>
      </c>
      <c r="E300" s="422">
        <f>SUMPRODUCT((事故データ!$AQ$4:$AQ$364=$C300)*(事故データ!$V$4:$V$364=1))</f>
        <v>1</v>
      </c>
      <c r="F300" s="496">
        <f>SUMPRODUCT((事故データ!$AQ$4:$AQ$364=$C300)*(事故データ!$V$4:$V$364=1)*(事故データ!$T$4:$T$364="人身"))</f>
        <v>0</v>
      </c>
      <c r="G300" s="306"/>
      <c r="H300" s="355" t="str">
        <f t="shared" si="43"/>
        <v>切り返し(前進)</v>
      </c>
      <c r="I300" s="356">
        <f t="shared" si="44"/>
        <v>1</v>
      </c>
      <c r="J300" s="357">
        <f>SUMPRODUCT((事故データ!$AM$4:$AM$364=J$269)*(事故データ!$AQ$4:$AQ$364=$H300)*(事故データ!$V$4:$V$364=1))</f>
        <v>0</v>
      </c>
      <c r="K300" s="358">
        <f>SUMPRODUCT((事故データ!$AM$4:$AM$364=K$269)*(事故データ!$AQ$4:$AQ$364=$H300)*(事故データ!$V$4:$V$364=1))</f>
        <v>0</v>
      </c>
      <c r="L300" s="358">
        <f>SUMPRODUCT((事故データ!$AM$4:$AM$364=L$269)*(事故データ!$AQ$4:$AQ$364=$H300)*(事故データ!$V$4:$V$364=1))</f>
        <v>0</v>
      </c>
      <c r="M300" s="358">
        <f>SUMPRODUCT((事故データ!$AM$4:$AM$364=M$269)*(事故データ!$AQ$4:$AQ$364=$H300)*(事故データ!$V$4:$V$364=1))</f>
        <v>0</v>
      </c>
      <c r="N300" s="358">
        <f>SUMPRODUCT((事故データ!$AM$4:$AM$364=N$269)*(事故データ!$AQ$4:$AQ$364=$H300)*(事故データ!$V$4:$V$364=1))</f>
        <v>0</v>
      </c>
      <c r="O300" s="358">
        <f>SUMPRODUCT((事故データ!$AM$4:$AM$364=O$269)*(事故データ!$AQ$4:$AQ$364=$H300)*(事故データ!$V$4:$V$364=1))</f>
        <v>0</v>
      </c>
      <c r="P300" s="358">
        <f>SUMPRODUCT((事故データ!$AM$4:$AM$364=P$269)*(事故データ!$AQ$4:$AQ$364=$H300)*(事故データ!$V$4:$V$364=1))</f>
        <v>0</v>
      </c>
      <c r="Q300" s="358">
        <f>SUMPRODUCT((事故データ!$AM$4:$AM$364=Q$269)*(事故データ!$AQ$4:$AQ$364=$H300)*(事故データ!$V$4:$V$364=1))</f>
        <v>0</v>
      </c>
      <c r="R300" s="358">
        <f>SUMPRODUCT((事故データ!$AM$4:$AM$364=R$269)*(事故データ!$AQ$4:$AQ$364=$H300)*(事故データ!$V$4:$V$364=1))</f>
        <v>0</v>
      </c>
      <c r="S300" s="358">
        <f>SUMPRODUCT((事故データ!$AM$4:$AM$364=S$269)*(事故データ!$AQ$4:$AQ$364=$H300)*(事故データ!$V$4:$V$364=1))</f>
        <v>0</v>
      </c>
      <c r="T300" s="358">
        <f>SUMPRODUCT((事故データ!$AM$4:$AM$364=T$269)*(事故データ!$AQ$4:$AQ$364=$H300)*(事故データ!$V$4:$V$364=1))</f>
        <v>0</v>
      </c>
      <c r="U300" s="358">
        <f>SUMPRODUCT((事故データ!$AM$4:$AM$364=U$269)*(事故データ!$AQ$4:$AQ$364=$H300)*(事故データ!$V$4:$V$364=1))</f>
        <v>0</v>
      </c>
      <c r="V300" s="358">
        <f>SUMPRODUCT((事故データ!$AM$4:$AM$364=V$269)*(事故データ!$AQ$4:$AQ$364=$H300)*(事故データ!$V$4:$V$364=1))</f>
        <v>0</v>
      </c>
      <c r="W300" s="358">
        <f>SUMPRODUCT((事故データ!$AM$4:$AM$364=W$269)*(事故データ!$AQ$4:$AQ$364=$H300)*(事故データ!$V$4:$V$364=1))</f>
        <v>0</v>
      </c>
      <c r="X300" s="358">
        <f>SUMPRODUCT((事故データ!$AM$4:$AM$364=X$269)*(事故データ!$AQ$4:$AQ$364=$H300)*(事故データ!$V$4:$V$364=1))</f>
        <v>1</v>
      </c>
      <c r="Y300" s="358">
        <f>SUMPRODUCT((事故データ!$AM$4:$AM$364=Y$269)*(事故データ!$AQ$4:$AQ$364=$H300)*(事故データ!$V$4:$V$364=1))</f>
        <v>0</v>
      </c>
      <c r="Z300" s="358">
        <f>SUMPRODUCT((事故データ!$AM$4:$AM$364=Z$269)*(事故データ!$AQ$4:$AQ$364=$H300)*(事故データ!$V$4:$V$364=1))</f>
        <v>0</v>
      </c>
      <c r="AA300" s="358">
        <f>SUMPRODUCT((事故データ!$AM$4:$AM$364=AA$269)*(事故データ!$AQ$4:$AQ$364=$H300)*(事故データ!$V$4:$V$364=1))</f>
        <v>0</v>
      </c>
      <c r="AB300" s="358">
        <f>SUMPRODUCT((事故データ!$AM$4:$AM$364=AB$269)*(事故データ!$AQ$4:$AQ$364=$H300)*(事故データ!$V$4:$V$364=1))</f>
        <v>0</v>
      </c>
      <c r="AC300" s="442">
        <f>SUMPRODUCT((事故データ!$AM$4:$AM$364=AC$269)*(事故データ!$AQ$4:$AQ$364=$H300)*(事故データ!$V$4:$V$364=1))</f>
        <v>0</v>
      </c>
    </row>
    <row r="301" spans="3:29">
      <c r="C301" s="352" t="str">
        <f t="shared" si="45"/>
        <v>車庫入・着車時(バック)</v>
      </c>
      <c r="D301" s="422">
        <f>COUNTIF(事故データ!$AQ$4:$AQ$364,C301)</f>
        <v>1</v>
      </c>
      <c r="E301" s="422">
        <f>SUMPRODUCT((事故データ!$AQ$4:$AQ$364=$C301)*(事故データ!$V$4:$V$364=1))</f>
        <v>1</v>
      </c>
      <c r="F301" s="496">
        <f>SUMPRODUCT((事故データ!$AQ$4:$AQ$364=$C301)*(事故データ!$V$4:$V$364=1)*(事故データ!$T$4:$T$364="人身"))</f>
        <v>0</v>
      </c>
      <c r="G301" s="306"/>
      <c r="H301" s="355" t="str">
        <f t="shared" si="43"/>
        <v>車庫入・着車時(バック)</v>
      </c>
      <c r="I301" s="356">
        <f t="shared" si="44"/>
        <v>1</v>
      </c>
      <c r="J301" s="357">
        <f>SUMPRODUCT((事故データ!$AM$4:$AM$364=J$269)*(事故データ!$AQ$4:$AQ$364=$H301)*(事故データ!$V$4:$V$364=1))</f>
        <v>0</v>
      </c>
      <c r="K301" s="358">
        <f>SUMPRODUCT((事故データ!$AM$4:$AM$364=K$269)*(事故データ!$AQ$4:$AQ$364=$H301)*(事故データ!$V$4:$V$364=1))</f>
        <v>0</v>
      </c>
      <c r="L301" s="358">
        <f>SUMPRODUCT((事故データ!$AM$4:$AM$364=L$269)*(事故データ!$AQ$4:$AQ$364=$H301)*(事故データ!$V$4:$V$364=1))</f>
        <v>0</v>
      </c>
      <c r="M301" s="358">
        <f>SUMPRODUCT((事故データ!$AM$4:$AM$364=M$269)*(事故データ!$AQ$4:$AQ$364=$H301)*(事故データ!$V$4:$V$364=1))</f>
        <v>0</v>
      </c>
      <c r="N301" s="358">
        <f>SUMPRODUCT((事故データ!$AM$4:$AM$364=N$269)*(事故データ!$AQ$4:$AQ$364=$H301)*(事故データ!$V$4:$V$364=1))</f>
        <v>0</v>
      </c>
      <c r="O301" s="358">
        <f>SUMPRODUCT((事故データ!$AM$4:$AM$364=O$269)*(事故データ!$AQ$4:$AQ$364=$H301)*(事故データ!$V$4:$V$364=1))</f>
        <v>0</v>
      </c>
      <c r="P301" s="358">
        <f>SUMPRODUCT((事故データ!$AM$4:$AM$364=P$269)*(事故データ!$AQ$4:$AQ$364=$H301)*(事故データ!$V$4:$V$364=1))</f>
        <v>0</v>
      </c>
      <c r="Q301" s="358">
        <f>SUMPRODUCT((事故データ!$AM$4:$AM$364=Q$269)*(事故データ!$AQ$4:$AQ$364=$H301)*(事故データ!$V$4:$V$364=1))</f>
        <v>0</v>
      </c>
      <c r="R301" s="358">
        <f>SUMPRODUCT((事故データ!$AM$4:$AM$364=R$269)*(事故データ!$AQ$4:$AQ$364=$H301)*(事故データ!$V$4:$V$364=1))</f>
        <v>0</v>
      </c>
      <c r="S301" s="358">
        <f>SUMPRODUCT((事故データ!$AM$4:$AM$364=S$269)*(事故データ!$AQ$4:$AQ$364=$H301)*(事故データ!$V$4:$V$364=1))</f>
        <v>0</v>
      </c>
      <c r="T301" s="358">
        <f>SUMPRODUCT((事故データ!$AM$4:$AM$364=T$269)*(事故データ!$AQ$4:$AQ$364=$H301)*(事故データ!$V$4:$V$364=1))</f>
        <v>0</v>
      </c>
      <c r="U301" s="358">
        <f>SUMPRODUCT((事故データ!$AM$4:$AM$364=U$269)*(事故データ!$AQ$4:$AQ$364=$H301)*(事故データ!$V$4:$V$364=1))</f>
        <v>0</v>
      </c>
      <c r="V301" s="358">
        <f>SUMPRODUCT((事故データ!$AM$4:$AM$364=V$269)*(事故データ!$AQ$4:$AQ$364=$H301)*(事故データ!$V$4:$V$364=1))</f>
        <v>0</v>
      </c>
      <c r="W301" s="358">
        <f>SUMPRODUCT((事故データ!$AM$4:$AM$364=W$269)*(事故データ!$AQ$4:$AQ$364=$H301)*(事故データ!$V$4:$V$364=1))</f>
        <v>1</v>
      </c>
      <c r="X301" s="358">
        <f>SUMPRODUCT((事故データ!$AM$4:$AM$364=X$269)*(事故データ!$AQ$4:$AQ$364=$H301)*(事故データ!$V$4:$V$364=1))</f>
        <v>0</v>
      </c>
      <c r="Y301" s="358">
        <f>SUMPRODUCT((事故データ!$AM$4:$AM$364=Y$269)*(事故データ!$AQ$4:$AQ$364=$H301)*(事故データ!$V$4:$V$364=1))</f>
        <v>0</v>
      </c>
      <c r="Z301" s="358">
        <f>SUMPRODUCT((事故データ!$AM$4:$AM$364=Z$269)*(事故データ!$AQ$4:$AQ$364=$H301)*(事故データ!$V$4:$V$364=1))</f>
        <v>0</v>
      </c>
      <c r="AA301" s="358">
        <f>SUMPRODUCT((事故データ!$AM$4:$AM$364=AA$269)*(事故データ!$AQ$4:$AQ$364=$H301)*(事故データ!$V$4:$V$364=1))</f>
        <v>0</v>
      </c>
      <c r="AB301" s="358">
        <f>SUMPRODUCT((事故データ!$AM$4:$AM$364=AB$269)*(事故データ!$AQ$4:$AQ$364=$H301)*(事故データ!$V$4:$V$364=1))</f>
        <v>0</v>
      </c>
      <c r="AC301" s="442">
        <f>SUMPRODUCT((事故データ!$AM$4:$AM$364=AC$269)*(事故データ!$AQ$4:$AQ$364=$H301)*(事故データ!$V$4:$V$364=1))</f>
        <v>0</v>
      </c>
    </row>
    <row r="302" spans="3:29">
      <c r="C302" s="352" t="str">
        <f t="shared" si="45"/>
        <v>車庫入・着車時(前進)</v>
      </c>
      <c r="D302" s="422">
        <f>COUNTIF(事故データ!$AQ$4:$AQ$364,C302)</f>
        <v>1</v>
      </c>
      <c r="E302" s="422">
        <f>SUMPRODUCT((事故データ!$AQ$4:$AQ$364=$C302)*(事故データ!$V$4:$V$364=1))</f>
        <v>1</v>
      </c>
      <c r="F302" s="496">
        <f>SUMPRODUCT((事故データ!$AQ$4:$AQ$364=$C302)*(事故データ!$V$4:$V$364=1)*(事故データ!$T$4:$T$364="人身"))</f>
        <v>0</v>
      </c>
      <c r="G302" s="306"/>
      <c r="H302" s="355" t="str">
        <f t="shared" si="43"/>
        <v>車庫入・着車時(前進)</v>
      </c>
      <c r="I302" s="356">
        <f t="shared" si="44"/>
        <v>1</v>
      </c>
      <c r="J302" s="357">
        <f>SUMPRODUCT((事故データ!$AM$4:$AM$364=J$269)*(事故データ!$AQ$4:$AQ$364=$H302)*(事故データ!$V$4:$V$364=1))</f>
        <v>0</v>
      </c>
      <c r="K302" s="358">
        <f>SUMPRODUCT((事故データ!$AM$4:$AM$364=K$269)*(事故データ!$AQ$4:$AQ$364=$H302)*(事故データ!$V$4:$V$364=1))</f>
        <v>0</v>
      </c>
      <c r="L302" s="358">
        <f>SUMPRODUCT((事故データ!$AM$4:$AM$364=L$269)*(事故データ!$AQ$4:$AQ$364=$H302)*(事故データ!$V$4:$V$364=1))</f>
        <v>0</v>
      </c>
      <c r="M302" s="358">
        <f>SUMPRODUCT((事故データ!$AM$4:$AM$364=M$269)*(事故データ!$AQ$4:$AQ$364=$H302)*(事故データ!$V$4:$V$364=1))</f>
        <v>0</v>
      </c>
      <c r="N302" s="358">
        <f>SUMPRODUCT((事故データ!$AM$4:$AM$364=N$269)*(事故データ!$AQ$4:$AQ$364=$H302)*(事故データ!$V$4:$V$364=1))</f>
        <v>0</v>
      </c>
      <c r="O302" s="358">
        <f>SUMPRODUCT((事故データ!$AM$4:$AM$364=O$269)*(事故データ!$AQ$4:$AQ$364=$H302)*(事故データ!$V$4:$V$364=1))</f>
        <v>0</v>
      </c>
      <c r="P302" s="358">
        <f>SUMPRODUCT((事故データ!$AM$4:$AM$364=P$269)*(事故データ!$AQ$4:$AQ$364=$H302)*(事故データ!$V$4:$V$364=1))</f>
        <v>0</v>
      </c>
      <c r="Q302" s="358">
        <f>SUMPRODUCT((事故データ!$AM$4:$AM$364=Q$269)*(事故データ!$AQ$4:$AQ$364=$H302)*(事故データ!$V$4:$V$364=1))</f>
        <v>0</v>
      </c>
      <c r="R302" s="358">
        <f>SUMPRODUCT((事故データ!$AM$4:$AM$364=R$269)*(事故データ!$AQ$4:$AQ$364=$H302)*(事故データ!$V$4:$V$364=1))</f>
        <v>0</v>
      </c>
      <c r="S302" s="358">
        <f>SUMPRODUCT((事故データ!$AM$4:$AM$364=S$269)*(事故データ!$AQ$4:$AQ$364=$H302)*(事故データ!$V$4:$V$364=1))</f>
        <v>0</v>
      </c>
      <c r="T302" s="358">
        <f>SUMPRODUCT((事故データ!$AM$4:$AM$364=T$269)*(事故データ!$AQ$4:$AQ$364=$H302)*(事故データ!$V$4:$V$364=1))</f>
        <v>0</v>
      </c>
      <c r="U302" s="358">
        <f>SUMPRODUCT((事故データ!$AM$4:$AM$364=U$269)*(事故データ!$AQ$4:$AQ$364=$H302)*(事故データ!$V$4:$V$364=1))</f>
        <v>0</v>
      </c>
      <c r="V302" s="358">
        <f>SUMPRODUCT((事故データ!$AM$4:$AM$364=V$269)*(事故データ!$AQ$4:$AQ$364=$H302)*(事故データ!$V$4:$V$364=1))</f>
        <v>0</v>
      </c>
      <c r="W302" s="358">
        <f>SUMPRODUCT((事故データ!$AM$4:$AM$364=W$269)*(事故データ!$AQ$4:$AQ$364=$H302)*(事故データ!$V$4:$V$364=1))</f>
        <v>0</v>
      </c>
      <c r="X302" s="358">
        <f>SUMPRODUCT((事故データ!$AM$4:$AM$364=X$269)*(事故データ!$AQ$4:$AQ$364=$H302)*(事故データ!$V$4:$V$364=1))</f>
        <v>1</v>
      </c>
      <c r="Y302" s="358">
        <f>SUMPRODUCT((事故データ!$AM$4:$AM$364=Y$269)*(事故データ!$AQ$4:$AQ$364=$H302)*(事故データ!$V$4:$V$364=1))</f>
        <v>0</v>
      </c>
      <c r="Z302" s="358">
        <f>SUMPRODUCT((事故データ!$AM$4:$AM$364=Z$269)*(事故データ!$AQ$4:$AQ$364=$H302)*(事故データ!$V$4:$V$364=1))</f>
        <v>0</v>
      </c>
      <c r="AA302" s="358">
        <f>SUMPRODUCT((事故データ!$AM$4:$AM$364=AA$269)*(事故データ!$AQ$4:$AQ$364=$H302)*(事故データ!$V$4:$V$364=1))</f>
        <v>0</v>
      </c>
      <c r="AB302" s="358">
        <f>SUMPRODUCT((事故データ!$AM$4:$AM$364=AB$269)*(事故データ!$AQ$4:$AQ$364=$H302)*(事故データ!$V$4:$V$364=1))</f>
        <v>0</v>
      </c>
      <c r="AC302" s="442">
        <f>SUMPRODUCT((事故データ!$AM$4:$AM$364=AC$269)*(事故データ!$AQ$4:$AQ$364=$H302)*(事故データ!$V$4:$V$364=1))</f>
        <v>0</v>
      </c>
    </row>
    <row r="303" spans="3:29">
      <c r="C303" s="352" t="str">
        <f t="shared" si="45"/>
        <v>車庫出(バック)</v>
      </c>
      <c r="D303" s="422">
        <f>COUNTIF(事故データ!$AQ$4:$AQ$364,C303)</f>
        <v>1</v>
      </c>
      <c r="E303" s="422">
        <f>SUMPRODUCT((事故データ!$AQ$4:$AQ$364=$C303)*(事故データ!$V$4:$V$364=1))</f>
        <v>1</v>
      </c>
      <c r="F303" s="496">
        <f>SUMPRODUCT((事故データ!$AQ$4:$AQ$364=$C303)*(事故データ!$V$4:$V$364=1)*(事故データ!$T$4:$T$364="人身"))</f>
        <v>0</v>
      </c>
      <c r="G303" s="306"/>
      <c r="H303" s="355" t="str">
        <f t="shared" si="43"/>
        <v>車庫出(バック)</v>
      </c>
      <c r="I303" s="356">
        <f t="shared" si="44"/>
        <v>1</v>
      </c>
      <c r="J303" s="357">
        <f>SUMPRODUCT((事故データ!$AM$4:$AM$364=J$269)*(事故データ!$AQ$4:$AQ$364=$H303)*(事故データ!$V$4:$V$364=1))</f>
        <v>0</v>
      </c>
      <c r="K303" s="358">
        <f>SUMPRODUCT((事故データ!$AM$4:$AM$364=K$269)*(事故データ!$AQ$4:$AQ$364=$H303)*(事故データ!$V$4:$V$364=1))</f>
        <v>0</v>
      </c>
      <c r="L303" s="358">
        <f>SUMPRODUCT((事故データ!$AM$4:$AM$364=L$269)*(事故データ!$AQ$4:$AQ$364=$H303)*(事故データ!$V$4:$V$364=1))</f>
        <v>0</v>
      </c>
      <c r="M303" s="358">
        <f>SUMPRODUCT((事故データ!$AM$4:$AM$364=M$269)*(事故データ!$AQ$4:$AQ$364=$H303)*(事故データ!$V$4:$V$364=1))</f>
        <v>0</v>
      </c>
      <c r="N303" s="358">
        <f>SUMPRODUCT((事故データ!$AM$4:$AM$364=N$269)*(事故データ!$AQ$4:$AQ$364=$H303)*(事故データ!$V$4:$V$364=1))</f>
        <v>0</v>
      </c>
      <c r="O303" s="358">
        <f>SUMPRODUCT((事故データ!$AM$4:$AM$364=O$269)*(事故データ!$AQ$4:$AQ$364=$H303)*(事故データ!$V$4:$V$364=1))</f>
        <v>0</v>
      </c>
      <c r="P303" s="358">
        <f>SUMPRODUCT((事故データ!$AM$4:$AM$364=P$269)*(事故データ!$AQ$4:$AQ$364=$H303)*(事故データ!$V$4:$V$364=1))</f>
        <v>0</v>
      </c>
      <c r="Q303" s="358">
        <f>SUMPRODUCT((事故データ!$AM$4:$AM$364=Q$269)*(事故データ!$AQ$4:$AQ$364=$H303)*(事故データ!$V$4:$V$364=1))</f>
        <v>0</v>
      </c>
      <c r="R303" s="358">
        <f>SUMPRODUCT((事故データ!$AM$4:$AM$364=R$269)*(事故データ!$AQ$4:$AQ$364=$H303)*(事故データ!$V$4:$V$364=1))</f>
        <v>0</v>
      </c>
      <c r="S303" s="358">
        <f>SUMPRODUCT((事故データ!$AM$4:$AM$364=S$269)*(事故データ!$AQ$4:$AQ$364=$H303)*(事故データ!$V$4:$V$364=1))</f>
        <v>0</v>
      </c>
      <c r="T303" s="358">
        <f>SUMPRODUCT((事故データ!$AM$4:$AM$364=T$269)*(事故データ!$AQ$4:$AQ$364=$H303)*(事故データ!$V$4:$V$364=1))</f>
        <v>0</v>
      </c>
      <c r="U303" s="358">
        <f>SUMPRODUCT((事故データ!$AM$4:$AM$364=U$269)*(事故データ!$AQ$4:$AQ$364=$H303)*(事故データ!$V$4:$V$364=1))</f>
        <v>0</v>
      </c>
      <c r="V303" s="358">
        <f>SUMPRODUCT((事故データ!$AM$4:$AM$364=V$269)*(事故データ!$AQ$4:$AQ$364=$H303)*(事故データ!$V$4:$V$364=1))</f>
        <v>0</v>
      </c>
      <c r="W303" s="358">
        <f>SUMPRODUCT((事故データ!$AM$4:$AM$364=W$269)*(事故データ!$AQ$4:$AQ$364=$H303)*(事故データ!$V$4:$V$364=1))</f>
        <v>0</v>
      </c>
      <c r="X303" s="358">
        <f>SUMPRODUCT((事故データ!$AM$4:$AM$364=X$269)*(事故データ!$AQ$4:$AQ$364=$H303)*(事故データ!$V$4:$V$364=1))</f>
        <v>1</v>
      </c>
      <c r="Y303" s="358">
        <f>SUMPRODUCT((事故データ!$AM$4:$AM$364=Y$269)*(事故データ!$AQ$4:$AQ$364=$H303)*(事故データ!$V$4:$V$364=1))</f>
        <v>0</v>
      </c>
      <c r="Z303" s="358">
        <f>SUMPRODUCT((事故データ!$AM$4:$AM$364=Z$269)*(事故データ!$AQ$4:$AQ$364=$H303)*(事故データ!$V$4:$V$364=1))</f>
        <v>0</v>
      </c>
      <c r="AA303" s="358">
        <f>SUMPRODUCT((事故データ!$AM$4:$AM$364=AA$269)*(事故データ!$AQ$4:$AQ$364=$H303)*(事故データ!$V$4:$V$364=1))</f>
        <v>0</v>
      </c>
      <c r="AB303" s="358">
        <f>SUMPRODUCT((事故データ!$AM$4:$AM$364=AB$269)*(事故データ!$AQ$4:$AQ$364=$H303)*(事故データ!$V$4:$V$364=1))</f>
        <v>0</v>
      </c>
      <c r="AC303" s="442">
        <f>SUMPRODUCT((事故データ!$AM$4:$AM$364=AC$269)*(事故データ!$AQ$4:$AQ$364=$H303)*(事故データ!$V$4:$V$364=1))</f>
        <v>0</v>
      </c>
    </row>
    <row r="304" spans="3:29">
      <c r="C304" s="352" t="str">
        <f t="shared" si="45"/>
        <v>車庫出(前進)</v>
      </c>
      <c r="D304" s="422">
        <f>COUNTIF(事故データ!$AQ$4:$AQ$364,C304)</f>
        <v>1</v>
      </c>
      <c r="E304" s="422">
        <f>SUMPRODUCT((事故データ!$AQ$4:$AQ$364=$C304)*(事故データ!$V$4:$V$364=1))</f>
        <v>1</v>
      </c>
      <c r="F304" s="496">
        <f>SUMPRODUCT((事故データ!$AQ$4:$AQ$364=$C304)*(事故データ!$V$4:$V$364=1)*(事故データ!$T$4:$T$364="人身"))</f>
        <v>0</v>
      </c>
      <c r="G304" s="306"/>
      <c r="H304" s="355" t="str">
        <f t="shared" si="43"/>
        <v>車庫出(前進)</v>
      </c>
      <c r="I304" s="356">
        <f t="shared" si="44"/>
        <v>1</v>
      </c>
      <c r="J304" s="357">
        <f>SUMPRODUCT((事故データ!$AM$4:$AM$364=J$269)*(事故データ!$AQ$4:$AQ$364=$H304)*(事故データ!$V$4:$V$364=1))</f>
        <v>0</v>
      </c>
      <c r="K304" s="358">
        <f>SUMPRODUCT((事故データ!$AM$4:$AM$364=K$269)*(事故データ!$AQ$4:$AQ$364=$H304)*(事故データ!$V$4:$V$364=1))</f>
        <v>0</v>
      </c>
      <c r="L304" s="358">
        <f>SUMPRODUCT((事故データ!$AM$4:$AM$364=L$269)*(事故データ!$AQ$4:$AQ$364=$H304)*(事故データ!$V$4:$V$364=1))</f>
        <v>0</v>
      </c>
      <c r="M304" s="358">
        <f>SUMPRODUCT((事故データ!$AM$4:$AM$364=M$269)*(事故データ!$AQ$4:$AQ$364=$H304)*(事故データ!$V$4:$V$364=1))</f>
        <v>0</v>
      </c>
      <c r="N304" s="358">
        <f>SUMPRODUCT((事故データ!$AM$4:$AM$364=N$269)*(事故データ!$AQ$4:$AQ$364=$H304)*(事故データ!$V$4:$V$364=1))</f>
        <v>0</v>
      </c>
      <c r="O304" s="358">
        <f>SUMPRODUCT((事故データ!$AM$4:$AM$364=O$269)*(事故データ!$AQ$4:$AQ$364=$H304)*(事故データ!$V$4:$V$364=1))</f>
        <v>0</v>
      </c>
      <c r="P304" s="358">
        <f>SUMPRODUCT((事故データ!$AM$4:$AM$364=P$269)*(事故データ!$AQ$4:$AQ$364=$H304)*(事故データ!$V$4:$V$364=1))</f>
        <v>0</v>
      </c>
      <c r="Q304" s="358">
        <f>SUMPRODUCT((事故データ!$AM$4:$AM$364=Q$269)*(事故データ!$AQ$4:$AQ$364=$H304)*(事故データ!$V$4:$V$364=1))</f>
        <v>0</v>
      </c>
      <c r="R304" s="358">
        <f>SUMPRODUCT((事故データ!$AM$4:$AM$364=R$269)*(事故データ!$AQ$4:$AQ$364=$H304)*(事故データ!$V$4:$V$364=1))</f>
        <v>0</v>
      </c>
      <c r="S304" s="358">
        <f>SUMPRODUCT((事故データ!$AM$4:$AM$364=S$269)*(事故データ!$AQ$4:$AQ$364=$H304)*(事故データ!$V$4:$V$364=1))</f>
        <v>0</v>
      </c>
      <c r="T304" s="358">
        <f>SUMPRODUCT((事故データ!$AM$4:$AM$364=T$269)*(事故データ!$AQ$4:$AQ$364=$H304)*(事故データ!$V$4:$V$364=1))</f>
        <v>0</v>
      </c>
      <c r="U304" s="358">
        <f>SUMPRODUCT((事故データ!$AM$4:$AM$364=U$269)*(事故データ!$AQ$4:$AQ$364=$H304)*(事故データ!$V$4:$V$364=1))</f>
        <v>0</v>
      </c>
      <c r="V304" s="358">
        <f>SUMPRODUCT((事故データ!$AM$4:$AM$364=V$269)*(事故データ!$AQ$4:$AQ$364=$H304)*(事故データ!$V$4:$V$364=1))</f>
        <v>0</v>
      </c>
      <c r="W304" s="358">
        <f>SUMPRODUCT((事故データ!$AM$4:$AM$364=W$269)*(事故データ!$AQ$4:$AQ$364=$H304)*(事故データ!$V$4:$V$364=1))</f>
        <v>1</v>
      </c>
      <c r="X304" s="358">
        <f>SUMPRODUCT((事故データ!$AM$4:$AM$364=X$269)*(事故データ!$AQ$4:$AQ$364=$H304)*(事故データ!$V$4:$V$364=1))</f>
        <v>0</v>
      </c>
      <c r="Y304" s="358">
        <f>SUMPRODUCT((事故データ!$AM$4:$AM$364=Y$269)*(事故データ!$AQ$4:$AQ$364=$H304)*(事故データ!$V$4:$V$364=1))</f>
        <v>0</v>
      </c>
      <c r="Z304" s="358">
        <f>SUMPRODUCT((事故データ!$AM$4:$AM$364=Z$269)*(事故データ!$AQ$4:$AQ$364=$H304)*(事故データ!$V$4:$V$364=1))</f>
        <v>0</v>
      </c>
      <c r="AA304" s="358">
        <f>SUMPRODUCT((事故データ!$AM$4:$AM$364=AA$269)*(事故データ!$AQ$4:$AQ$364=$H304)*(事故データ!$V$4:$V$364=1))</f>
        <v>0</v>
      </c>
      <c r="AB304" s="358">
        <f>SUMPRODUCT((事故データ!$AM$4:$AM$364=AB$269)*(事故データ!$AQ$4:$AQ$364=$H304)*(事故データ!$V$4:$V$364=1))</f>
        <v>0</v>
      </c>
      <c r="AC304" s="442">
        <f>SUMPRODUCT((事故データ!$AM$4:$AM$364=AC$269)*(事故データ!$AQ$4:$AQ$364=$H304)*(事故データ!$V$4:$V$364=1))</f>
        <v>0</v>
      </c>
    </row>
    <row r="305" spans="1:29">
      <c r="C305" s="352" t="str">
        <f t="shared" si="45"/>
        <v>狭道路進入</v>
      </c>
      <c r="D305" s="422">
        <f>COUNTIF(事故データ!$AQ$4:$AQ$364,C305)</f>
        <v>0</v>
      </c>
      <c r="E305" s="422">
        <f>SUMPRODUCT((事故データ!$AQ$4:$AQ$364=$C305)*(事故データ!$V$4:$V$364=1))</f>
        <v>0</v>
      </c>
      <c r="F305" s="496">
        <f>SUMPRODUCT((事故データ!$AQ$4:$AQ$364=$C305)*(事故データ!$V$4:$V$364=1)*(事故データ!$T$4:$T$364="人身"))</f>
        <v>0</v>
      </c>
      <c r="G305" s="306"/>
      <c r="H305" s="355" t="str">
        <f t="shared" si="43"/>
        <v>狭道路進入</v>
      </c>
      <c r="I305" s="356">
        <f t="shared" si="44"/>
        <v>0</v>
      </c>
      <c r="J305" s="357">
        <f>SUMPRODUCT((事故データ!$AM$4:$AM$364=J$269)*(事故データ!$AQ$4:$AQ$364=$H305)*(事故データ!$V$4:$V$364=1))</f>
        <v>0</v>
      </c>
      <c r="K305" s="358">
        <f>SUMPRODUCT((事故データ!$AM$4:$AM$364=K$269)*(事故データ!$AQ$4:$AQ$364=$H305)*(事故データ!$V$4:$V$364=1))</f>
        <v>0</v>
      </c>
      <c r="L305" s="358">
        <f>SUMPRODUCT((事故データ!$AM$4:$AM$364=L$269)*(事故データ!$AQ$4:$AQ$364=$H305)*(事故データ!$V$4:$V$364=1))</f>
        <v>0</v>
      </c>
      <c r="M305" s="358">
        <f>SUMPRODUCT((事故データ!$AM$4:$AM$364=M$269)*(事故データ!$AQ$4:$AQ$364=$H305)*(事故データ!$V$4:$V$364=1))</f>
        <v>0</v>
      </c>
      <c r="N305" s="358">
        <f>SUMPRODUCT((事故データ!$AM$4:$AM$364=N$269)*(事故データ!$AQ$4:$AQ$364=$H305)*(事故データ!$V$4:$V$364=1))</f>
        <v>0</v>
      </c>
      <c r="O305" s="358">
        <f>SUMPRODUCT((事故データ!$AM$4:$AM$364=O$269)*(事故データ!$AQ$4:$AQ$364=$H305)*(事故データ!$V$4:$V$364=1))</f>
        <v>0</v>
      </c>
      <c r="P305" s="358">
        <f>SUMPRODUCT((事故データ!$AM$4:$AM$364=P$269)*(事故データ!$AQ$4:$AQ$364=$H305)*(事故データ!$V$4:$V$364=1))</f>
        <v>0</v>
      </c>
      <c r="Q305" s="358">
        <f>SUMPRODUCT((事故データ!$AM$4:$AM$364=Q$269)*(事故データ!$AQ$4:$AQ$364=$H305)*(事故データ!$V$4:$V$364=1))</f>
        <v>0</v>
      </c>
      <c r="R305" s="358">
        <f>SUMPRODUCT((事故データ!$AM$4:$AM$364=R$269)*(事故データ!$AQ$4:$AQ$364=$H305)*(事故データ!$V$4:$V$364=1))</f>
        <v>0</v>
      </c>
      <c r="S305" s="358">
        <f>SUMPRODUCT((事故データ!$AM$4:$AM$364=S$269)*(事故データ!$AQ$4:$AQ$364=$H305)*(事故データ!$V$4:$V$364=1))</f>
        <v>0</v>
      </c>
      <c r="T305" s="358">
        <f>SUMPRODUCT((事故データ!$AM$4:$AM$364=T$269)*(事故データ!$AQ$4:$AQ$364=$H305)*(事故データ!$V$4:$V$364=1))</f>
        <v>0</v>
      </c>
      <c r="U305" s="358">
        <f>SUMPRODUCT((事故データ!$AM$4:$AM$364=U$269)*(事故データ!$AQ$4:$AQ$364=$H305)*(事故データ!$V$4:$V$364=1))</f>
        <v>0</v>
      </c>
      <c r="V305" s="358">
        <f>SUMPRODUCT((事故データ!$AM$4:$AM$364=V$269)*(事故データ!$AQ$4:$AQ$364=$H305)*(事故データ!$V$4:$V$364=1))</f>
        <v>0</v>
      </c>
      <c r="W305" s="358">
        <f>SUMPRODUCT((事故データ!$AM$4:$AM$364=W$269)*(事故データ!$AQ$4:$AQ$364=$H305)*(事故データ!$V$4:$V$364=1))</f>
        <v>0</v>
      </c>
      <c r="X305" s="358">
        <f>SUMPRODUCT((事故データ!$AM$4:$AM$364=X$269)*(事故データ!$AQ$4:$AQ$364=$H305)*(事故データ!$V$4:$V$364=1))</f>
        <v>0</v>
      </c>
      <c r="Y305" s="358">
        <f>SUMPRODUCT((事故データ!$AM$4:$AM$364=Y$269)*(事故データ!$AQ$4:$AQ$364=$H305)*(事故データ!$V$4:$V$364=1))</f>
        <v>0</v>
      </c>
      <c r="Z305" s="358">
        <f>SUMPRODUCT((事故データ!$AM$4:$AM$364=Z$269)*(事故データ!$AQ$4:$AQ$364=$H305)*(事故データ!$V$4:$V$364=1))</f>
        <v>0</v>
      </c>
      <c r="AA305" s="358">
        <f>SUMPRODUCT((事故データ!$AM$4:$AM$364=AA$269)*(事故データ!$AQ$4:$AQ$364=$H305)*(事故データ!$V$4:$V$364=1))</f>
        <v>0</v>
      </c>
      <c r="AB305" s="358">
        <f>SUMPRODUCT((事故データ!$AM$4:$AM$364=AB$269)*(事故データ!$AQ$4:$AQ$364=$H305)*(事故データ!$V$4:$V$364=1))</f>
        <v>0</v>
      </c>
      <c r="AC305" s="442">
        <f>SUMPRODUCT((事故データ!$AM$4:$AM$364=AC$269)*(事故データ!$AQ$4:$AQ$364=$H305)*(事故データ!$V$4:$V$364=1))</f>
        <v>0</v>
      </c>
    </row>
    <row r="306" spans="1:29">
      <c r="C306" s="352" t="str">
        <f t="shared" si="45"/>
        <v>停車・据付時</v>
      </c>
      <c r="D306" s="422">
        <f>COUNTIF(事故データ!$AQ$4:$AQ$364,C306)</f>
        <v>0</v>
      </c>
      <c r="E306" s="422">
        <f>SUMPRODUCT((事故データ!$AQ$4:$AQ$364=$C306)*(事故データ!$V$4:$V$364=1))</f>
        <v>0</v>
      </c>
      <c r="F306" s="496">
        <f>SUMPRODUCT((事故データ!$AQ$4:$AQ$364=$C306)*(事故データ!$V$4:$V$364=1)*(事故データ!$T$4:$T$364="人身"))</f>
        <v>0</v>
      </c>
      <c r="G306" s="306"/>
      <c r="H306" s="355" t="str">
        <f t="shared" si="43"/>
        <v>停車・据付時</v>
      </c>
      <c r="I306" s="356">
        <f t="shared" si="44"/>
        <v>0</v>
      </c>
      <c r="J306" s="357">
        <f>SUMPRODUCT((事故データ!$AM$4:$AM$364=J$269)*(事故データ!$AQ$4:$AQ$364=$H306)*(事故データ!$V$4:$V$364=1))</f>
        <v>0</v>
      </c>
      <c r="K306" s="358">
        <f>SUMPRODUCT((事故データ!$AM$4:$AM$364=K$269)*(事故データ!$AQ$4:$AQ$364=$H306)*(事故データ!$V$4:$V$364=1))</f>
        <v>0</v>
      </c>
      <c r="L306" s="358">
        <f>SUMPRODUCT((事故データ!$AM$4:$AM$364=L$269)*(事故データ!$AQ$4:$AQ$364=$H306)*(事故データ!$V$4:$V$364=1))</f>
        <v>0</v>
      </c>
      <c r="M306" s="358">
        <f>SUMPRODUCT((事故データ!$AM$4:$AM$364=M$269)*(事故データ!$AQ$4:$AQ$364=$H306)*(事故データ!$V$4:$V$364=1))</f>
        <v>0</v>
      </c>
      <c r="N306" s="358">
        <f>SUMPRODUCT((事故データ!$AM$4:$AM$364=N$269)*(事故データ!$AQ$4:$AQ$364=$H306)*(事故データ!$V$4:$V$364=1))</f>
        <v>0</v>
      </c>
      <c r="O306" s="358">
        <f>SUMPRODUCT((事故データ!$AM$4:$AM$364=O$269)*(事故データ!$AQ$4:$AQ$364=$H306)*(事故データ!$V$4:$V$364=1))</f>
        <v>0</v>
      </c>
      <c r="P306" s="358">
        <f>SUMPRODUCT((事故データ!$AM$4:$AM$364=P$269)*(事故データ!$AQ$4:$AQ$364=$H306)*(事故データ!$V$4:$V$364=1))</f>
        <v>0</v>
      </c>
      <c r="Q306" s="358">
        <f>SUMPRODUCT((事故データ!$AM$4:$AM$364=Q$269)*(事故データ!$AQ$4:$AQ$364=$H306)*(事故データ!$V$4:$V$364=1))</f>
        <v>0</v>
      </c>
      <c r="R306" s="358">
        <f>SUMPRODUCT((事故データ!$AM$4:$AM$364=R$269)*(事故データ!$AQ$4:$AQ$364=$H306)*(事故データ!$V$4:$V$364=1))</f>
        <v>0</v>
      </c>
      <c r="S306" s="358">
        <f>SUMPRODUCT((事故データ!$AM$4:$AM$364=S$269)*(事故データ!$AQ$4:$AQ$364=$H306)*(事故データ!$V$4:$V$364=1))</f>
        <v>0</v>
      </c>
      <c r="T306" s="358">
        <f>SUMPRODUCT((事故データ!$AM$4:$AM$364=T$269)*(事故データ!$AQ$4:$AQ$364=$H306)*(事故データ!$V$4:$V$364=1))</f>
        <v>0</v>
      </c>
      <c r="U306" s="358">
        <f>SUMPRODUCT((事故データ!$AM$4:$AM$364=U$269)*(事故データ!$AQ$4:$AQ$364=$H306)*(事故データ!$V$4:$V$364=1))</f>
        <v>0</v>
      </c>
      <c r="V306" s="358">
        <f>SUMPRODUCT((事故データ!$AM$4:$AM$364=V$269)*(事故データ!$AQ$4:$AQ$364=$H306)*(事故データ!$V$4:$V$364=1))</f>
        <v>0</v>
      </c>
      <c r="W306" s="358">
        <f>SUMPRODUCT((事故データ!$AM$4:$AM$364=W$269)*(事故データ!$AQ$4:$AQ$364=$H306)*(事故データ!$V$4:$V$364=1))</f>
        <v>0</v>
      </c>
      <c r="X306" s="358">
        <f>SUMPRODUCT((事故データ!$AM$4:$AM$364=X$269)*(事故データ!$AQ$4:$AQ$364=$H306)*(事故データ!$V$4:$V$364=1))</f>
        <v>0</v>
      </c>
      <c r="Y306" s="358">
        <f>SUMPRODUCT((事故データ!$AM$4:$AM$364=Y$269)*(事故データ!$AQ$4:$AQ$364=$H306)*(事故データ!$V$4:$V$364=1))</f>
        <v>0</v>
      </c>
      <c r="Z306" s="358">
        <f>SUMPRODUCT((事故データ!$AM$4:$AM$364=Z$269)*(事故データ!$AQ$4:$AQ$364=$H306)*(事故データ!$V$4:$V$364=1))</f>
        <v>0</v>
      </c>
      <c r="AA306" s="358">
        <f>SUMPRODUCT((事故データ!$AM$4:$AM$364=AA$269)*(事故データ!$AQ$4:$AQ$364=$H306)*(事故データ!$V$4:$V$364=1))</f>
        <v>0</v>
      </c>
      <c r="AB306" s="358">
        <f>SUMPRODUCT((事故データ!$AM$4:$AM$364=AB$269)*(事故データ!$AQ$4:$AQ$364=$H306)*(事故データ!$V$4:$V$364=1))</f>
        <v>0</v>
      </c>
      <c r="AC306" s="442">
        <f>SUMPRODUCT((事故データ!$AM$4:$AM$364=AC$269)*(事故データ!$AQ$4:$AQ$364=$H306)*(事故データ!$V$4:$V$364=1))</f>
        <v>0</v>
      </c>
    </row>
    <row r="307" spans="1:29">
      <c r="C307" s="352" t="str">
        <f t="shared" si="45"/>
        <v>駐・停車中</v>
      </c>
      <c r="D307" s="422">
        <f>COUNTIF(事故データ!$AQ$4:$AQ$364,C307)</f>
        <v>1</v>
      </c>
      <c r="E307" s="422">
        <f>SUMPRODUCT((事故データ!$AQ$4:$AQ$364=$C307)*(事故データ!$V$4:$V$364=1))</f>
        <v>1</v>
      </c>
      <c r="F307" s="496">
        <f>SUMPRODUCT((事故データ!$AQ$4:$AQ$364=$C307)*(事故データ!$V$4:$V$364=1)*(事故データ!$T$4:$T$364="人身"))</f>
        <v>0</v>
      </c>
      <c r="G307" s="306"/>
      <c r="H307" s="355" t="str">
        <f t="shared" si="43"/>
        <v>駐・停車中</v>
      </c>
      <c r="I307" s="497">
        <f t="shared" si="44"/>
        <v>1</v>
      </c>
      <c r="J307" s="357">
        <f>SUMPRODUCT((事故データ!$AM$4:$AM$364=J$269)*(事故データ!$AQ$4:$AQ$364=$H307)*(事故データ!$V$4:$V$364=1))</f>
        <v>0</v>
      </c>
      <c r="K307" s="358">
        <f>SUMPRODUCT((事故データ!$AM$4:$AM$364=K$269)*(事故データ!$AQ$4:$AQ$364=$H307)*(事故データ!$V$4:$V$364=1))</f>
        <v>0</v>
      </c>
      <c r="L307" s="358">
        <f>SUMPRODUCT((事故データ!$AM$4:$AM$364=L$269)*(事故データ!$AQ$4:$AQ$364=$H307)*(事故データ!$V$4:$V$364=1))</f>
        <v>0</v>
      </c>
      <c r="M307" s="358">
        <f>SUMPRODUCT((事故データ!$AM$4:$AM$364=M$269)*(事故データ!$AQ$4:$AQ$364=$H307)*(事故データ!$V$4:$V$364=1))</f>
        <v>0</v>
      </c>
      <c r="N307" s="358">
        <f>SUMPRODUCT((事故データ!$AM$4:$AM$364=N$269)*(事故データ!$AQ$4:$AQ$364=$H307)*(事故データ!$V$4:$V$364=1))</f>
        <v>0</v>
      </c>
      <c r="O307" s="358">
        <f>SUMPRODUCT((事故データ!$AM$4:$AM$364=O$269)*(事故データ!$AQ$4:$AQ$364=$H307)*(事故データ!$V$4:$V$364=1))</f>
        <v>0</v>
      </c>
      <c r="P307" s="358">
        <f>SUMPRODUCT((事故データ!$AM$4:$AM$364=P$269)*(事故データ!$AQ$4:$AQ$364=$H307)*(事故データ!$V$4:$V$364=1))</f>
        <v>0</v>
      </c>
      <c r="Q307" s="358">
        <f>SUMPRODUCT((事故データ!$AM$4:$AM$364=Q$269)*(事故データ!$AQ$4:$AQ$364=$H307)*(事故データ!$V$4:$V$364=1))</f>
        <v>0</v>
      </c>
      <c r="R307" s="358">
        <f>SUMPRODUCT((事故データ!$AM$4:$AM$364=R$269)*(事故データ!$AQ$4:$AQ$364=$H307)*(事故データ!$V$4:$V$364=1))</f>
        <v>0</v>
      </c>
      <c r="S307" s="358">
        <f>SUMPRODUCT((事故データ!$AM$4:$AM$364=S$269)*(事故データ!$AQ$4:$AQ$364=$H307)*(事故データ!$V$4:$V$364=1))</f>
        <v>0</v>
      </c>
      <c r="T307" s="358">
        <f>SUMPRODUCT((事故データ!$AM$4:$AM$364=T$269)*(事故データ!$AQ$4:$AQ$364=$H307)*(事故データ!$V$4:$V$364=1))</f>
        <v>0</v>
      </c>
      <c r="U307" s="358">
        <f>SUMPRODUCT((事故データ!$AM$4:$AM$364=U$269)*(事故データ!$AQ$4:$AQ$364=$H307)*(事故データ!$V$4:$V$364=1))</f>
        <v>0</v>
      </c>
      <c r="V307" s="358">
        <f>SUMPRODUCT((事故データ!$AM$4:$AM$364=V$269)*(事故データ!$AQ$4:$AQ$364=$H307)*(事故データ!$V$4:$V$364=1))</f>
        <v>0</v>
      </c>
      <c r="W307" s="358">
        <f>SUMPRODUCT((事故データ!$AM$4:$AM$364=W$269)*(事故データ!$AQ$4:$AQ$364=$H307)*(事故データ!$V$4:$V$364=1))</f>
        <v>0</v>
      </c>
      <c r="X307" s="358">
        <f>SUMPRODUCT((事故データ!$AM$4:$AM$364=X$269)*(事故データ!$AQ$4:$AQ$364=$H307)*(事故データ!$V$4:$V$364=1))</f>
        <v>1</v>
      </c>
      <c r="Y307" s="358">
        <f>SUMPRODUCT((事故データ!$AM$4:$AM$364=Y$269)*(事故データ!$AQ$4:$AQ$364=$H307)*(事故データ!$V$4:$V$364=1))</f>
        <v>0</v>
      </c>
      <c r="Z307" s="358">
        <f>SUMPRODUCT((事故データ!$AM$4:$AM$364=Z$269)*(事故データ!$AQ$4:$AQ$364=$H307)*(事故データ!$V$4:$V$364=1))</f>
        <v>0</v>
      </c>
      <c r="AA307" s="358">
        <f>SUMPRODUCT((事故データ!$AM$4:$AM$364=AA$269)*(事故データ!$AQ$4:$AQ$364=$H307)*(事故データ!$V$4:$V$364=1))</f>
        <v>0</v>
      </c>
      <c r="AB307" s="358">
        <f>SUMPRODUCT((事故データ!$AM$4:$AM$364=AB$269)*(事故データ!$AQ$4:$AQ$364=$H307)*(事故データ!$V$4:$V$364=1))</f>
        <v>0</v>
      </c>
      <c r="AC307" s="442">
        <f>SUMPRODUCT((事故データ!$AM$4:$AM$364=AC$269)*(事故データ!$AQ$4:$AQ$364=$H307)*(事故データ!$V$4:$V$364=1))</f>
        <v>0</v>
      </c>
    </row>
    <row r="308" spans="1:29">
      <c r="C308" s="352" t="str">
        <f t="shared" si="45"/>
        <v>一時停止</v>
      </c>
      <c r="D308" s="422">
        <f>COUNTIF(事故データ!$AQ$4:$AQ$364,C308)</f>
        <v>0</v>
      </c>
      <c r="E308" s="422">
        <f>SUMPRODUCT((事故データ!$AQ$4:$AQ$364=$C308)*(事故データ!$V$4:$V$364=1))</f>
        <v>0</v>
      </c>
      <c r="F308" s="496">
        <f>SUMPRODUCT((事故データ!$AQ$4:$AQ$364=$C308)*(事故データ!$V$4:$V$364=1)*(事故データ!$T$4:$T$364="人身"))</f>
        <v>0</v>
      </c>
      <c r="G308" s="306"/>
      <c r="H308" s="355" t="str">
        <f t="shared" si="43"/>
        <v>一時停止</v>
      </c>
      <c r="I308" s="497">
        <f t="shared" si="44"/>
        <v>0</v>
      </c>
      <c r="J308" s="357">
        <f>SUMPRODUCT((事故データ!$AM$4:$AM$364=J$269)*(事故データ!$AQ$4:$AQ$364=$H308)*(事故データ!$V$4:$V$364=1))</f>
        <v>0</v>
      </c>
      <c r="K308" s="358">
        <f>SUMPRODUCT((事故データ!$AM$4:$AM$364=K$269)*(事故データ!$AQ$4:$AQ$364=$H308)*(事故データ!$V$4:$V$364=1))</f>
        <v>0</v>
      </c>
      <c r="L308" s="358">
        <f>SUMPRODUCT((事故データ!$AM$4:$AM$364=L$269)*(事故データ!$AQ$4:$AQ$364=$H308)*(事故データ!$V$4:$V$364=1))</f>
        <v>0</v>
      </c>
      <c r="M308" s="358">
        <f>SUMPRODUCT((事故データ!$AM$4:$AM$364=M$269)*(事故データ!$AQ$4:$AQ$364=$H308)*(事故データ!$V$4:$V$364=1))</f>
        <v>0</v>
      </c>
      <c r="N308" s="358">
        <f>SUMPRODUCT((事故データ!$AM$4:$AM$364=N$269)*(事故データ!$AQ$4:$AQ$364=$H308)*(事故データ!$V$4:$V$364=1))</f>
        <v>0</v>
      </c>
      <c r="O308" s="358">
        <f>SUMPRODUCT((事故データ!$AM$4:$AM$364=O$269)*(事故データ!$AQ$4:$AQ$364=$H308)*(事故データ!$V$4:$V$364=1))</f>
        <v>0</v>
      </c>
      <c r="P308" s="358">
        <f>SUMPRODUCT((事故データ!$AM$4:$AM$364=P$269)*(事故データ!$AQ$4:$AQ$364=$H308)*(事故データ!$V$4:$V$364=1))</f>
        <v>0</v>
      </c>
      <c r="Q308" s="358">
        <f>SUMPRODUCT((事故データ!$AM$4:$AM$364=Q$269)*(事故データ!$AQ$4:$AQ$364=$H308)*(事故データ!$V$4:$V$364=1))</f>
        <v>0</v>
      </c>
      <c r="R308" s="358">
        <f>SUMPRODUCT((事故データ!$AM$4:$AM$364=R$269)*(事故データ!$AQ$4:$AQ$364=$H308)*(事故データ!$V$4:$V$364=1))</f>
        <v>0</v>
      </c>
      <c r="S308" s="358">
        <f>SUMPRODUCT((事故データ!$AM$4:$AM$364=S$269)*(事故データ!$AQ$4:$AQ$364=$H308)*(事故データ!$V$4:$V$364=1))</f>
        <v>0</v>
      </c>
      <c r="T308" s="358">
        <f>SUMPRODUCT((事故データ!$AM$4:$AM$364=T$269)*(事故データ!$AQ$4:$AQ$364=$H308)*(事故データ!$V$4:$V$364=1))</f>
        <v>0</v>
      </c>
      <c r="U308" s="358">
        <f>SUMPRODUCT((事故データ!$AM$4:$AM$364=U$269)*(事故データ!$AQ$4:$AQ$364=$H308)*(事故データ!$V$4:$V$364=1))</f>
        <v>0</v>
      </c>
      <c r="V308" s="358">
        <f>SUMPRODUCT((事故データ!$AM$4:$AM$364=V$269)*(事故データ!$AQ$4:$AQ$364=$H308)*(事故データ!$V$4:$V$364=1))</f>
        <v>0</v>
      </c>
      <c r="W308" s="358">
        <f>SUMPRODUCT((事故データ!$AM$4:$AM$364=W$269)*(事故データ!$AQ$4:$AQ$364=$H308)*(事故データ!$V$4:$V$364=1))</f>
        <v>0</v>
      </c>
      <c r="X308" s="358">
        <f>SUMPRODUCT((事故データ!$AM$4:$AM$364=X$269)*(事故データ!$AQ$4:$AQ$364=$H308)*(事故データ!$V$4:$V$364=1))</f>
        <v>0</v>
      </c>
      <c r="Y308" s="358">
        <f>SUMPRODUCT((事故データ!$AM$4:$AM$364=Y$269)*(事故データ!$AQ$4:$AQ$364=$H308)*(事故データ!$V$4:$V$364=1))</f>
        <v>0</v>
      </c>
      <c r="Z308" s="358">
        <f>SUMPRODUCT((事故データ!$AM$4:$AM$364=Z$269)*(事故データ!$AQ$4:$AQ$364=$H308)*(事故データ!$V$4:$V$364=1))</f>
        <v>0</v>
      </c>
      <c r="AA308" s="358">
        <f>SUMPRODUCT((事故データ!$AM$4:$AM$364=AA$269)*(事故データ!$AQ$4:$AQ$364=$H308)*(事故データ!$V$4:$V$364=1))</f>
        <v>0</v>
      </c>
      <c r="AB308" s="358">
        <f>SUMPRODUCT((事故データ!$AM$4:$AM$364=AB$269)*(事故データ!$AQ$4:$AQ$364=$H308)*(事故データ!$V$4:$V$364=1))</f>
        <v>0</v>
      </c>
      <c r="AC308" s="442">
        <f>SUMPRODUCT((事故データ!$AM$4:$AM$364=AC$269)*(事故データ!$AQ$4:$AQ$364=$H308)*(事故データ!$V$4:$V$364=1))</f>
        <v>0</v>
      </c>
    </row>
    <row r="309" spans="1:29">
      <c r="C309" s="352" t="str">
        <f t="shared" si="45"/>
        <v>急停止</v>
      </c>
      <c r="D309" s="422">
        <f>COUNTIF(事故データ!$AQ$4:$AQ$364,C309)</f>
        <v>0</v>
      </c>
      <c r="E309" s="422">
        <f>SUMPRODUCT((事故データ!$AQ$4:$AQ$364=$C309)*(事故データ!$V$4:$V$364=1))</f>
        <v>0</v>
      </c>
      <c r="F309" s="496">
        <f>SUMPRODUCT((事故データ!$AQ$4:$AQ$364=$C309)*(事故データ!$V$4:$V$364=1)*(事故データ!$T$4:$T$364="人身"))</f>
        <v>0</v>
      </c>
      <c r="G309" s="306"/>
      <c r="H309" s="355" t="str">
        <f t="shared" si="43"/>
        <v>急停止</v>
      </c>
      <c r="I309" s="497">
        <f t="shared" si="44"/>
        <v>0</v>
      </c>
      <c r="J309" s="357">
        <f>SUMPRODUCT((事故データ!$AM$4:$AM$364=J$269)*(事故データ!$AQ$4:$AQ$364=$H309)*(事故データ!$V$4:$V$364=1))</f>
        <v>0</v>
      </c>
      <c r="K309" s="358">
        <f>SUMPRODUCT((事故データ!$AM$4:$AM$364=K$269)*(事故データ!$AQ$4:$AQ$364=$H309)*(事故データ!$V$4:$V$364=1))</f>
        <v>0</v>
      </c>
      <c r="L309" s="358">
        <f>SUMPRODUCT((事故データ!$AM$4:$AM$364=L$269)*(事故データ!$AQ$4:$AQ$364=$H309)*(事故データ!$V$4:$V$364=1))</f>
        <v>0</v>
      </c>
      <c r="M309" s="358">
        <f>SUMPRODUCT((事故データ!$AM$4:$AM$364=M$269)*(事故データ!$AQ$4:$AQ$364=$H309)*(事故データ!$V$4:$V$364=1))</f>
        <v>0</v>
      </c>
      <c r="N309" s="358">
        <f>SUMPRODUCT((事故データ!$AM$4:$AM$364=N$269)*(事故データ!$AQ$4:$AQ$364=$H309)*(事故データ!$V$4:$V$364=1))</f>
        <v>0</v>
      </c>
      <c r="O309" s="358">
        <f>SUMPRODUCT((事故データ!$AM$4:$AM$364=O$269)*(事故データ!$AQ$4:$AQ$364=$H309)*(事故データ!$V$4:$V$364=1))</f>
        <v>0</v>
      </c>
      <c r="P309" s="358">
        <f>SUMPRODUCT((事故データ!$AM$4:$AM$364=P$269)*(事故データ!$AQ$4:$AQ$364=$H309)*(事故データ!$V$4:$V$364=1))</f>
        <v>0</v>
      </c>
      <c r="Q309" s="358">
        <f>SUMPRODUCT((事故データ!$AM$4:$AM$364=Q$269)*(事故データ!$AQ$4:$AQ$364=$H309)*(事故データ!$V$4:$V$364=1))</f>
        <v>0</v>
      </c>
      <c r="R309" s="358">
        <f>SUMPRODUCT((事故データ!$AM$4:$AM$364=R$269)*(事故データ!$AQ$4:$AQ$364=$H309)*(事故データ!$V$4:$V$364=1))</f>
        <v>0</v>
      </c>
      <c r="S309" s="358">
        <f>SUMPRODUCT((事故データ!$AM$4:$AM$364=S$269)*(事故データ!$AQ$4:$AQ$364=$H309)*(事故データ!$V$4:$V$364=1))</f>
        <v>0</v>
      </c>
      <c r="T309" s="358">
        <f>SUMPRODUCT((事故データ!$AM$4:$AM$364=T$269)*(事故データ!$AQ$4:$AQ$364=$H309)*(事故データ!$V$4:$V$364=1))</f>
        <v>0</v>
      </c>
      <c r="U309" s="358">
        <f>SUMPRODUCT((事故データ!$AM$4:$AM$364=U$269)*(事故データ!$AQ$4:$AQ$364=$H309)*(事故データ!$V$4:$V$364=1))</f>
        <v>0</v>
      </c>
      <c r="V309" s="358">
        <f>SUMPRODUCT((事故データ!$AM$4:$AM$364=V$269)*(事故データ!$AQ$4:$AQ$364=$H309)*(事故データ!$V$4:$V$364=1))</f>
        <v>0</v>
      </c>
      <c r="W309" s="358">
        <f>SUMPRODUCT((事故データ!$AM$4:$AM$364=W$269)*(事故データ!$AQ$4:$AQ$364=$H309)*(事故データ!$V$4:$V$364=1))</f>
        <v>0</v>
      </c>
      <c r="X309" s="358">
        <f>SUMPRODUCT((事故データ!$AM$4:$AM$364=X$269)*(事故データ!$AQ$4:$AQ$364=$H309)*(事故データ!$V$4:$V$364=1))</f>
        <v>0</v>
      </c>
      <c r="Y309" s="358">
        <f>SUMPRODUCT((事故データ!$AM$4:$AM$364=Y$269)*(事故データ!$AQ$4:$AQ$364=$H309)*(事故データ!$V$4:$V$364=1))</f>
        <v>0</v>
      </c>
      <c r="Z309" s="358">
        <f>SUMPRODUCT((事故データ!$AM$4:$AM$364=Z$269)*(事故データ!$AQ$4:$AQ$364=$H309)*(事故データ!$V$4:$V$364=1))</f>
        <v>0</v>
      </c>
      <c r="AA309" s="358">
        <f>SUMPRODUCT((事故データ!$AM$4:$AM$364=AA$269)*(事故データ!$AQ$4:$AQ$364=$H309)*(事故データ!$V$4:$V$364=1))</f>
        <v>0</v>
      </c>
      <c r="AB309" s="358">
        <f>SUMPRODUCT((事故データ!$AM$4:$AM$364=AB$269)*(事故データ!$AQ$4:$AQ$364=$H309)*(事故データ!$V$4:$V$364=1))</f>
        <v>0</v>
      </c>
      <c r="AC309" s="442">
        <f>SUMPRODUCT((事故データ!$AM$4:$AM$364=AC$269)*(事故データ!$AQ$4:$AQ$364=$H309)*(事故データ!$V$4:$V$364=1))</f>
        <v>0</v>
      </c>
    </row>
    <row r="310" spans="1:29">
      <c r="C310" s="352" t="str">
        <f t="shared" si="45"/>
        <v>徐行・減速中</v>
      </c>
      <c r="D310" s="422">
        <f>COUNTIF(事故データ!$AQ$4:$AQ$364,C310)</f>
        <v>0</v>
      </c>
      <c r="E310" s="422">
        <f>SUMPRODUCT((事故データ!$AQ$4:$AQ$364=$C310)*(事故データ!$V$4:$V$364=1))</f>
        <v>0</v>
      </c>
      <c r="F310" s="496">
        <f>SUMPRODUCT((事故データ!$AQ$4:$AQ$364=$C310)*(事故データ!$V$4:$V$364=1)*(事故データ!$T$4:$T$364="人身"))</f>
        <v>0</v>
      </c>
      <c r="G310" s="306"/>
      <c r="H310" s="355" t="str">
        <f t="shared" si="43"/>
        <v>徐行・減速中</v>
      </c>
      <c r="I310" s="497">
        <f t="shared" si="44"/>
        <v>0</v>
      </c>
      <c r="J310" s="357">
        <f>SUMPRODUCT((事故データ!$AM$4:$AM$364=J$269)*(事故データ!$AQ$4:$AQ$364=$H310)*(事故データ!$V$4:$V$364=1))</f>
        <v>0</v>
      </c>
      <c r="K310" s="358">
        <f>SUMPRODUCT((事故データ!$AM$4:$AM$364=K$269)*(事故データ!$AQ$4:$AQ$364=$H310)*(事故データ!$V$4:$V$364=1))</f>
        <v>0</v>
      </c>
      <c r="L310" s="358">
        <f>SUMPRODUCT((事故データ!$AM$4:$AM$364=L$269)*(事故データ!$AQ$4:$AQ$364=$H310)*(事故データ!$V$4:$V$364=1))</f>
        <v>0</v>
      </c>
      <c r="M310" s="358">
        <f>SUMPRODUCT((事故データ!$AM$4:$AM$364=M$269)*(事故データ!$AQ$4:$AQ$364=$H310)*(事故データ!$V$4:$V$364=1))</f>
        <v>0</v>
      </c>
      <c r="N310" s="358">
        <f>SUMPRODUCT((事故データ!$AM$4:$AM$364=N$269)*(事故データ!$AQ$4:$AQ$364=$H310)*(事故データ!$V$4:$V$364=1))</f>
        <v>0</v>
      </c>
      <c r="O310" s="358">
        <f>SUMPRODUCT((事故データ!$AM$4:$AM$364=O$269)*(事故データ!$AQ$4:$AQ$364=$H310)*(事故データ!$V$4:$V$364=1))</f>
        <v>0</v>
      </c>
      <c r="P310" s="358">
        <f>SUMPRODUCT((事故データ!$AM$4:$AM$364=P$269)*(事故データ!$AQ$4:$AQ$364=$H310)*(事故データ!$V$4:$V$364=1))</f>
        <v>0</v>
      </c>
      <c r="Q310" s="358">
        <f>SUMPRODUCT((事故データ!$AM$4:$AM$364=Q$269)*(事故データ!$AQ$4:$AQ$364=$H310)*(事故データ!$V$4:$V$364=1))</f>
        <v>0</v>
      </c>
      <c r="R310" s="358">
        <f>SUMPRODUCT((事故データ!$AM$4:$AM$364=R$269)*(事故データ!$AQ$4:$AQ$364=$H310)*(事故データ!$V$4:$V$364=1))</f>
        <v>0</v>
      </c>
      <c r="S310" s="358">
        <f>SUMPRODUCT((事故データ!$AM$4:$AM$364=S$269)*(事故データ!$AQ$4:$AQ$364=$H310)*(事故データ!$V$4:$V$364=1))</f>
        <v>0</v>
      </c>
      <c r="T310" s="358">
        <f>SUMPRODUCT((事故データ!$AM$4:$AM$364=T$269)*(事故データ!$AQ$4:$AQ$364=$H310)*(事故データ!$V$4:$V$364=1))</f>
        <v>0</v>
      </c>
      <c r="U310" s="358">
        <f>SUMPRODUCT((事故データ!$AM$4:$AM$364=U$269)*(事故データ!$AQ$4:$AQ$364=$H310)*(事故データ!$V$4:$V$364=1))</f>
        <v>0</v>
      </c>
      <c r="V310" s="358">
        <f>SUMPRODUCT((事故データ!$AM$4:$AM$364=V$269)*(事故データ!$AQ$4:$AQ$364=$H310)*(事故データ!$V$4:$V$364=1))</f>
        <v>0</v>
      </c>
      <c r="W310" s="358">
        <f>SUMPRODUCT((事故データ!$AM$4:$AM$364=W$269)*(事故データ!$AQ$4:$AQ$364=$H310)*(事故データ!$V$4:$V$364=1))</f>
        <v>0</v>
      </c>
      <c r="X310" s="358">
        <f>SUMPRODUCT((事故データ!$AM$4:$AM$364=X$269)*(事故データ!$AQ$4:$AQ$364=$H310)*(事故データ!$V$4:$V$364=1))</f>
        <v>0</v>
      </c>
      <c r="Y310" s="358">
        <f>SUMPRODUCT((事故データ!$AM$4:$AM$364=Y$269)*(事故データ!$AQ$4:$AQ$364=$H310)*(事故データ!$V$4:$V$364=1))</f>
        <v>0</v>
      </c>
      <c r="Z310" s="358">
        <f>SUMPRODUCT((事故データ!$AM$4:$AM$364=Z$269)*(事故データ!$AQ$4:$AQ$364=$H310)*(事故データ!$V$4:$V$364=1))</f>
        <v>0</v>
      </c>
      <c r="AA310" s="358">
        <f>SUMPRODUCT((事故データ!$AM$4:$AM$364=AA$269)*(事故データ!$AQ$4:$AQ$364=$H310)*(事故データ!$V$4:$V$364=1))</f>
        <v>0</v>
      </c>
      <c r="AB310" s="358">
        <f>SUMPRODUCT((事故データ!$AM$4:$AM$364=AB$269)*(事故データ!$AQ$4:$AQ$364=$H310)*(事故データ!$V$4:$V$364=1))</f>
        <v>0</v>
      </c>
      <c r="AC310" s="442">
        <f>SUMPRODUCT((事故データ!$AM$4:$AM$364=AC$269)*(事故データ!$AQ$4:$AQ$364=$H310)*(事故データ!$V$4:$V$364=1))</f>
        <v>0</v>
      </c>
    </row>
    <row r="311" spans="1:29" ht="17.45" customHeight="1">
      <c r="C311" s="352" t="str">
        <f t="shared" si="45"/>
        <v>回避・急ハンドル・誤操作</v>
      </c>
      <c r="D311" s="422">
        <f>COUNTIF(事故データ!$AQ$4:$AQ$364,C311)</f>
        <v>1</v>
      </c>
      <c r="E311" s="422">
        <f>SUMPRODUCT((事故データ!$AQ$4:$AQ$364=$C311)*(事故データ!$V$4:$V$364=1))</f>
        <v>1</v>
      </c>
      <c r="F311" s="496">
        <f>SUMPRODUCT((事故データ!$AQ$4:$AQ$364=$C311)*(事故データ!$V$4:$V$364=1)*(事故データ!$T$4:$T$364="人身"))</f>
        <v>0</v>
      </c>
      <c r="G311" s="306"/>
      <c r="H311" s="355" t="str">
        <f t="shared" si="43"/>
        <v>回避・急ハンドル・誤操作</v>
      </c>
      <c r="I311" s="497">
        <f t="shared" si="44"/>
        <v>1</v>
      </c>
      <c r="J311" s="357">
        <f>SUMPRODUCT((事故データ!$AM$4:$AM$364=J$269)*(事故データ!$AQ$4:$AQ$364=$H311)*(事故データ!$V$4:$V$364=1))</f>
        <v>1</v>
      </c>
      <c r="K311" s="358">
        <f>SUMPRODUCT((事故データ!$AM$4:$AM$364=K$269)*(事故データ!$AQ$4:$AQ$364=$H311)*(事故データ!$V$4:$V$364=1))</f>
        <v>0</v>
      </c>
      <c r="L311" s="358">
        <f>SUMPRODUCT((事故データ!$AM$4:$AM$364=L$269)*(事故データ!$AQ$4:$AQ$364=$H311)*(事故データ!$V$4:$V$364=1))</f>
        <v>0</v>
      </c>
      <c r="M311" s="358">
        <f>SUMPRODUCT((事故データ!$AM$4:$AM$364=M$269)*(事故データ!$AQ$4:$AQ$364=$H311)*(事故データ!$V$4:$V$364=1))</f>
        <v>0</v>
      </c>
      <c r="N311" s="358">
        <f>SUMPRODUCT((事故データ!$AM$4:$AM$364=N$269)*(事故データ!$AQ$4:$AQ$364=$H311)*(事故データ!$V$4:$V$364=1))</f>
        <v>0</v>
      </c>
      <c r="O311" s="358">
        <f>SUMPRODUCT((事故データ!$AM$4:$AM$364=O$269)*(事故データ!$AQ$4:$AQ$364=$H311)*(事故データ!$V$4:$V$364=1))</f>
        <v>0</v>
      </c>
      <c r="P311" s="358">
        <f>SUMPRODUCT((事故データ!$AM$4:$AM$364=P$269)*(事故データ!$AQ$4:$AQ$364=$H311)*(事故データ!$V$4:$V$364=1))</f>
        <v>0</v>
      </c>
      <c r="Q311" s="358">
        <f>SUMPRODUCT((事故データ!$AM$4:$AM$364=Q$269)*(事故データ!$AQ$4:$AQ$364=$H311)*(事故データ!$V$4:$V$364=1))</f>
        <v>0</v>
      </c>
      <c r="R311" s="358">
        <f>SUMPRODUCT((事故データ!$AM$4:$AM$364=R$269)*(事故データ!$AQ$4:$AQ$364=$H311)*(事故データ!$V$4:$V$364=1))</f>
        <v>0</v>
      </c>
      <c r="S311" s="358">
        <f>SUMPRODUCT((事故データ!$AM$4:$AM$364=S$269)*(事故データ!$AQ$4:$AQ$364=$H311)*(事故データ!$V$4:$V$364=1))</f>
        <v>0</v>
      </c>
      <c r="T311" s="358">
        <f>SUMPRODUCT((事故データ!$AM$4:$AM$364=T$269)*(事故データ!$AQ$4:$AQ$364=$H311)*(事故データ!$V$4:$V$364=1))</f>
        <v>0</v>
      </c>
      <c r="U311" s="358">
        <f>SUMPRODUCT((事故データ!$AM$4:$AM$364=U$269)*(事故データ!$AQ$4:$AQ$364=$H311)*(事故データ!$V$4:$V$364=1))</f>
        <v>0</v>
      </c>
      <c r="V311" s="358">
        <f>SUMPRODUCT((事故データ!$AM$4:$AM$364=V$269)*(事故データ!$AQ$4:$AQ$364=$H311)*(事故データ!$V$4:$V$364=1))</f>
        <v>0</v>
      </c>
      <c r="W311" s="358">
        <f>SUMPRODUCT((事故データ!$AM$4:$AM$364=W$269)*(事故データ!$AQ$4:$AQ$364=$H311)*(事故データ!$V$4:$V$364=1))</f>
        <v>0</v>
      </c>
      <c r="X311" s="358">
        <f>SUMPRODUCT((事故データ!$AM$4:$AM$364=X$269)*(事故データ!$AQ$4:$AQ$364=$H311)*(事故データ!$V$4:$V$364=1))</f>
        <v>0</v>
      </c>
      <c r="Y311" s="358">
        <f>SUMPRODUCT((事故データ!$AM$4:$AM$364=Y$269)*(事故データ!$AQ$4:$AQ$364=$H311)*(事故データ!$V$4:$V$364=1))</f>
        <v>0</v>
      </c>
      <c r="Z311" s="358">
        <f>SUMPRODUCT((事故データ!$AM$4:$AM$364=Z$269)*(事故データ!$AQ$4:$AQ$364=$H311)*(事故データ!$V$4:$V$364=1))</f>
        <v>0</v>
      </c>
      <c r="AA311" s="358">
        <f>SUMPRODUCT((事故データ!$AM$4:$AM$364=AA$269)*(事故データ!$AQ$4:$AQ$364=$H311)*(事故データ!$V$4:$V$364=1))</f>
        <v>0</v>
      </c>
      <c r="AB311" s="358">
        <f>SUMPRODUCT((事故データ!$AM$4:$AM$364=AB$269)*(事故データ!$AQ$4:$AQ$364=$H311)*(事故データ!$V$4:$V$364=1))</f>
        <v>0</v>
      </c>
      <c r="AC311" s="442">
        <f>SUMPRODUCT((事故データ!$AM$4:$AM$364=AC$269)*(事故データ!$AQ$4:$AQ$364=$H311)*(事故データ!$V$4:$V$364=1))</f>
        <v>0</v>
      </c>
    </row>
    <row r="312" spans="1:29" ht="17.45" customHeight="1">
      <c r="C312" s="352" t="str">
        <f t="shared" si="45"/>
        <v>降車時</v>
      </c>
      <c r="D312" s="422">
        <f>COUNTIF(事故データ!$AQ$4:$AQ$364,C312)</f>
        <v>0</v>
      </c>
      <c r="E312" s="422">
        <f>SUMPRODUCT((事故データ!$AQ$4:$AQ$364=$C312)*(事故データ!$V$4:$V$364=1))</f>
        <v>0</v>
      </c>
      <c r="F312" s="496">
        <f>SUMPRODUCT((事故データ!$AQ$4:$AQ$364=$C312)*(事故データ!$V$4:$V$364=1)*(事故データ!$T$4:$T$364="人身"))</f>
        <v>0</v>
      </c>
      <c r="G312" s="306"/>
      <c r="H312" s="355" t="str">
        <f t="shared" si="43"/>
        <v>降車時</v>
      </c>
      <c r="I312" s="356">
        <f t="shared" si="44"/>
        <v>0</v>
      </c>
      <c r="J312" s="357">
        <f>SUMPRODUCT((事故データ!$AM$4:$AM$364=J$269)*(事故データ!$AQ$4:$AQ$364=$H312)*(事故データ!$V$4:$V$364=1))</f>
        <v>0</v>
      </c>
      <c r="K312" s="358">
        <f>SUMPRODUCT((事故データ!$AM$4:$AM$364=K$269)*(事故データ!$AQ$4:$AQ$364=$H312)*(事故データ!$V$4:$V$364=1))</f>
        <v>0</v>
      </c>
      <c r="L312" s="358">
        <f>SUMPRODUCT((事故データ!$AM$4:$AM$364=L$269)*(事故データ!$AQ$4:$AQ$364=$H312)*(事故データ!$V$4:$V$364=1))</f>
        <v>0</v>
      </c>
      <c r="M312" s="358">
        <f>SUMPRODUCT((事故データ!$AM$4:$AM$364=M$269)*(事故データ!$AQ$4:$AQ$364=$H312)*(事故データ!$V$4:$V$364=1))</f>
        <v>0</v>
      </c>
      <c r="N312" s="358">
        <f>SUMPRODUCT((事故データ!$AM$4:$AM$364=N$269)*(事故データ!$AQ$4:$AQ$364=$H312)*(事故データ!$V$4:$V$364=1))</f>
        <v>0</v>
      </c>
      <c r="O312" s="358">
        <f>SUMPRODUCT((事故データ!$AM$4:$AM$364=O$269)*(事故データ!$AQ$4:$AQ$364=$H312)*(事故データ!$V$4:$V$364=1))</f>
        <v>0</v>
      </c>
      <c r="P312" s="358">
        <f>SUMPRODUCT((事故データ!$AM$4:$AM$364=P$269)*(事故データ!$AQ$4:$AQ$364=$H312)*(事故データ!$V$4:$V$364=1))</f>
        <v>0</v>
      </c>
      <c r="Q312" s="358">
        <f>SUMPRODUCT((事故データ!$AM$4:$AM$364=Q$269)*(事故データ!$AQ$4:$AQ$364=$H312)*(事故データ!$V$4:$V$364=1))</f>
        <v>0</v>
      </c>
      <c r="R312" s="358">
        <f>SUMPRODUCT((事故データ!$AM$4:$AM$364=R$269)*(事故データ!$AQ$4:$AQ$364=$H312)*(事故データ!$V$4:$V$364=1))</f>
        <v>0</v>
      </c>
      <c r="S312" s="358">
        <f>SUMPRODUCT((事故データ!$AM$4:$AM$364=S$269)*(事故データ!$AQ$4:$AQ$364=$H312)*(事故データ!$V$4:$V$364=1))</f>
        <v>0</v>
      </c>
      <c r="T312" s="358">
        <f>SUMPRODUCT((事故データ!$AM$4:$AM$364=T$269)*(事故データ!$AQ$4:$AQ$364=$H312)*(事故データ!$V$4:$V$364=1))</f>
        <v>0</v>
      </c>
      <c r="U312" s="358">
        <f>SUMPRODUCT((事故データ!$AM$4:$AM$364=U$269)*(事故データ!$AQ$4:$AQ$364=$H312)*(事故データ!$V$4:$V$364=1))</f>
        <v>0</v>
      </c>
      <c r="V312" s="358">
        <f>SUMPRODUCT((事故データ!$AM$4:$AM$364=V$269)*(事故データ!$AQ$4:$AQ$364=$H312)*(事故データ!$V$4:$V$364=1))</f>
        <v>0</v>
      </c>
      <c r="W312" s="358">
        <f>SUMPRODUCT((事故データ!$AM$4:$AM$364=W$269)*(事故データ!$AQ$4:$AQ$364=$H312)*(事故データ!$V$4:$V$364=1))</f>
        <v>0</v>
      </c>
      <c r="X312" s="358">
        <f>SUMPRODUCT((事故データ!$AM$4:$AM$364=X$269)*(事故データ!$AQ$4:$AQ$364=$H312)*(事故データ!$V$4:$V$364=1))</f>
        <v>0</v>
      </c>
      <c r="Y312" s="358">
        <f>SUMPRODUCT((事故データ!$AM$4:$AM$364=Y$269)*(事故データ!$AQ$4:$AQ$364=$H312)*(事故データ!$V$4:$V$364=1))</f>
        <v>0</v>
      </c>
      <c r="Z312" s="358">
        <f>SUMPRODUCT((事故データ!$AM$4:$AM$364=Z$269)*(事故データ!$AQ$4:$AQ$364=$H312)*(事故データ!$V$4:$V$364=1))</f>
        <v>0</v>
      </c>
      <c r="AA312" s="358">
        <f>SUMPRODUCT((事故データ!$AM$4:$AM$364=AA$269)*(事故データ!$AQ$4:$AQ$364=$H312)*(事故データ!$V$4:$V$364=1))</f>
        <v>0</v>
      </c>
      <c r="AB312" s="358">
        <f>SUMPRODUCT((事故データ!$AM$4:$AM$364=AB$269)*(事故データ!$AQ$4:$AQ$364=$H312)*(事故データ!$V$4:$V$364=1))</f>
        <v>0</v>
      </c>
      <c r="AC312" s="442">
        <f>SUMPRODUCT((事故データ!$AM$4:$AM$364=AC$269)*(事故データ!$AQ$4:$AQ$364=$H312)*(事故データ!$V$4:$V$364=1))</f>
        <v>0</v>
      </c>
    </row>
    <row r="313" spans="1:29" ht="17.45" customHeight="1">
      <c r="C313" s="352" t="str">
        <f t="shared" ref="C313:C315" si="46">H313</f>
        <v>発進前の措置</v>
      </c>
      <c r="D313" s="422">
        <f>COUNTIF(事故データ!$AQ$4:$AQ$364,C313)</f>
        <v>0</v>
      </c>
      <c r="E313" s="422">
        <f>SUMPRODUCT((事故データ!$AQ$4:$AQ$364=$C313)*(事故データ!$V$4:$V$364=1))</f>
        <v>0</v>
      </c>
      <c r="F313" s="496">
        <f>SUMPRODUCT((事故データ!$AQ$4:$AQ$364=$C313)*(事故データ!$V$4:$V$364=1)*(事故データ!$T$4:$T$364="人身"))</f>
        <v>0</v>
      </c>
      <c r="G313" s="306"/>
      <c r="H313" s="355" t="str">
        <f t="shared" si="43"/>
        <v>発進前の措置</v>
      </c>
      <c r="I313" s="356">
        <f t="shared" si="44"/>
        <v>0</v>
      </c>
      <c r="J313" s="357">
        <f>SUMPRODUCT((事故データ!$AM$4:$AM$364=J$269)*(事故データ!$AQ$4:$AQ$364=$H313)*(事故データ!$V$4:$V$364=1))</f>
        <v>0</v>
      </c>
      <c r="K313" s="358">
        <f>SUMPRODUCT((事故データ!$AM$4:$AM$364=K$269)*(事故データ!$AQ$4:$AQ$364=$H313)*(事故データ!$V$4:$V$364=1))</f>
        <v>0</v>
      </c>
      <c r="L313" s="358">
        <f>SUMPRODUCT((事故データ!$AM$4:$AM$364=L$269)*(事故データ!$AQ$4:$AQ$364=$H313)*(事故データ!$V$4:$V$364=1))</f>
        <v>0</v>
      </c>
      <c r="M313" s="358">
        <f>SUMPRODUCT((事故データ!$AM$4:$AM$364=M$269)*(事故データ!$AQ$4:$AQ$364=$H313)*(事故データ!$V$4:$V$364=1))</f>
        <v>0</v>
      </c>
      <c r="N313" s="358">
        <f>SUMPRODUCT((事故データ!$AM$4:$AM$364=N$269)*(事故データ!$AQ$4:$AQ$364=$H313)*(事故データ!$V$4:$V$364=1))</f>
        <v>0</v>
      </c>
      <c r="O313" s="358">
        <f>SUMPRODUCT((事故データ!$AM$4:$AM$364=O$269)*(事故データ!$AQ$4:$AQ$364=$H313)*(事故データ!$V$4:$V$364=1))</f>
        <v>0</v>
      </c>
      <c r="P313" s="358">
        <f>SUMPRODUCT((事故データ!$AM$4:$AM$364=P$269)*(事故データ!$AQ$4:$AQ$364=$H313)*(事故データ!$V$4:$V$364=1))</f>
        <v>0</v>
      </c>
      <c r="Q313" s="358">
        <f>SUMPRODUCT((事故データ!$AM$4:$AM$364=Q$269)*(事故データ!$AQ$4:$AQ$364=$H313)*(事故データ!$V$4:$V$364=1))</f>
        <v>0</v>
      </c>
      <c r="R313" s="358">
        <f>SUMPRODUCT((事故データ!$AM$4:$AM$364=R$269)*(事故データ!$AQ$4:$AQ$364=$H313)*(事故データ!$V$4:$V$364=1))</f>
        <v>0</v>
      </c>
      <c r="S313" s="358">
        <f>SUMPRODUCT((事故データ!$AM$4:$AM$364=S$269)*(事故データ!$AQ$4:$AQ$364=$H313)*(事故データ!$V$4:$V$364=1))</f>
        <v>0</v>
      </c>
      <c r="T313" s="358">
        <f>SUMPRODUCT((事故データ!$AM$4:$AM$364=T$269)*(事故データ!$AQ$4:$AQ$364=$H313)*(事故データ!$V$4:$V$364=1))</f>
        <v>0</v>
      </c>
      <c r="U313" s="358">
        <f>SUMPRODUCT((事故データ!$AM$4:$AM$364=U$269)*(事故データ!$AQ$4:$AQ$364=$H313)*(事故データ!$V$4:$V$364=1))</f>
        <v>0</v>
      </c>
      <c r="V313" s="358">
        <f>SUMPRODUCT((事故データ!$AM$4:$AM$364=V$269)*(事故データ!$AQ$4:$AQ$364=$H313)*(事故データ!$V$4:$V$364=1))</f>
        <v>0</v>
      </c>
      <c r="W313" s="358">
        <f>SUMPRODUCT((事故データ!$AM$4:$AM$364=W$269)*(事故データ!$AQ$4:$AQ$364=$H313)*(事故データ!$V$4:$V$364=1))</f>
        <v>0</v>
      </c>
      <c r="X313" s="358">
        <f>SUMPRODUCT((事故データ!$AM$4:$AM$364=X$269)*(事故データ!$AQ$4:$AQ$364=$H313)*(事故データ!$V$4:$V$364=1))</f>
        <v>0</v>
      </c>
      <c r="Y313" s="358">
        <f>SUMPRODUCT((事故データ!$AM$4:$AM$364=Y$269)*(事故データ!$AQ$4:$AQ$364=$H313)*(事故データ!$V$4:$V$364=1))</f>
        <v>0</v>
      </c>
      <c r="Z313" s="358">
        <f>SUMPRODUCT((事故データ!$AM$4:$AM$364=Z$269)*(事故データ!$AQ$4:$AQ$364=$H313)*(事故データ!$V$4:$V$364=1))</f>
        <v>0</v>
      </c>
      <c r="AA313" s="358">
        <f>SUMPRODUCT((事故データ!$AM$4:$AM$364=AA$269)*(事故データ!$AQ$4:$AQ$364=$H313)*(事故データ!$V$4:$V$364=1))</f>
        <v>0</v>
      </c>
      <c r="AB313" s="358">
        <f>SUMPRODUCT((事故データ!$AM$4:$AM$364=AB$269)*(事故データ!$AQ$4:$AQ$364=$H313)*(事故データ!$V$4:$V$364=1))</f>
        <v>0</v>
      </c>
      <c r="AC313" s="442">
        <f>SUMPRODUCT((事故データ!$AM$4:$AM$364=AC$269)*(事故データ!$AQ$4:$AQ$364=$H313)*(事故データ!$V$4:$V$364=1))</f>
        <v>0</v>
      </c>
    </row>
    <row r="314" spans="1:29" ht="17.45" customHeight="1">
      <c r="C314" s="352" t="str">
        <f t="shared" si="46"/>
        <v>フォーク操作中</v>
      </c>
      <c r="D314" s="422">
        <f>COUNTIF(事故データ!$AQ$4:$AQ$364,C314)</f>
        <v>0</v>
      </c>
      <c r="E314" s="422">
        <f>SUMPRODUCT((事故データ!$AQ$4:$AQ$364=$C314)*(事故データ!$V$4:$V$364=1))</f>
        <v>0</v>
      </c>
      <c r="F314" s="496">
        <f>SUMPRODUCT((事故データ!$AQ$4:$AQ$364=$C314)*(事故データ!$V$4:$V$364=1)*(事故データ!$T$4:$T$364="人身"))</f>
        <v>0</v>
      </c>
      <c r="G314" s="306"/>
      <c r="H314" s="355" t="str">
        <f t="shared" ref="H314:H315" si="47">H264</f>
        <v>フォーク操作中</v>
      </c>
      <c r="I314" s="356">
        <f t="shared" ref="I314:I315" si="48">SUM(J314:AC314)</f>
        <v>0</v>
      </c>
      <c r="J314" s="357">
        <f>SUMPRODUCT((事故データ!$AM$4:$AM$364=J$269)*(事故データ!$AQ$4:$AQ$364=$H314)*(事故データ!$V$4:$V$364=1))</f>
        <v>0</v>
      </c>
      <c r="K314" s="358">
        <f>SUMPRODUCT((事故データ!$AM$4:$AM$364=K$269)*(事故データ!$AQ$4:$AQ$364=$H314)*(事故データ!$V$4:$V$364=1))</f>
        <v>0</v>
      </c>
      <c r="L314" s="358">
        <f>SUMPRODUCT((事故データ!$AM$4:$AM$364=L$269)*(事故データ!$AQ$4:$AQ$364=$H314)*(事故データ!$V$4:$V$364=1))</f>
        <v>0</v>
      </c>
      <c r="M314" s="358">
        <f>SUMPRODUCT((事故データ!$AM$4:$AM$364=M$269)*(事故データ!$AQ$4:$AQ$364=$H314)*(事故データ!$V$4:$V$364=1))</f>
        <v>0</v>
      </c>
      <c r="N314" s="358">
        <f>SUMPRODUCT((事故データ!$AM$4:$AM$364=N$269)*(事故データ!$AQ$4:$AQ$364=$H314)*(事故データ!$V$4:$V$364=1))</f>
        <v>0</v>
      </c>
      <c r="O314" s="358">
        <f>SUMPRODUCT((事故データ!$AM$4:$AM$364=O$269)*(事故データ!$AQ$4:$AQ$364=$H314)*(事故データ!$V$4:$V$364=1))</f>
        <v>0</v>
      </c>
      <c r="P314" s="358">
        <f>SUMPRODUCT((事故データ!$AM$4:$AM$364=P$269)*(事故データ!$AQ$4:$AQ$364=$H314)*(事故データ!$V$4:$V$364=1))</f>
        <v>0</v>
      </c>
      <c r="Q314" s="358">
        <f>SUMPRODUCT((事故データ!$AM$4:$AM$364=Q$269)*(事故データ!$AQ$4:$AQ$364=$H314)*(事故データ!$V$4:$V$364=1))</f>
        <v>0</v>
      </c>
      <c r="R314" s="358">
        <f>SUMPRODUCT((事故データ!$AM$4:$AM$364=R$269)*(事故データ!$AQ$4:$AQ$364=$H314)*(事故データ!$V$4:$V$364=1))</f>
        <v>0</v>
      </c>
      <c r="S314" s="358">
        <f>SUMPRODUCT((事故データ!$AM$4:$AM$364=S$269)*(事故データ!$AQ$4:$AQ$364=$H314)*(事故データ!$V$4:$V$364=1))</f>
        <v>0</v>
      </c>
      <c r="T314" s="358">
        <f>SUMPRODUCT((事故データ!$AM$4:$AM$364=T$269)*(事故データ!$AQ$4:$AQ$364=$H314)*(事故データ!$V$4:$V$364=1))</f>
        <v>0</v>
      </c>
      <c r="U314" s="358">
        <f>SUMPRODUCT((事故データ!$AM$4:$AM$364=U$269)*(事故データ!$AQ$4:$AQ$364=$H314)*(事故データ!$V$4:$V$364=1))</f>
        <v>0</v>
      </c>
      <c r="V314" s="358">
        <f>SUMPRODUCT((事故データ!$AM$4:$AM$364=V$269)*(事故データ!$AQ$4:$AQ$364=$H314)*(事故データ!$V$4:$V$364=1))</f>
        <v>0</v>
      </c>
      <c r="W314" s="358">
        <f>SUMPRODUCT((事故データ!$AM$4:$AM$364=W$269)*(事故データ!$AQ$4:$AQ$364=$H314)*(事故データ!$V$4:$V$364=1))</f>
        <v>0</v>
      </c>
      <c r="X314" s="358">
        <f>SUMPRODUCT((事故データ!$AM$4:$AM$364=X$269)*(事故データ!$AQ$4:$AQ$364=$H314)*(事故データ!$V$4:$V$364=1))</f>
        <v>0</v>
      </c>
      <c r="Y314" s="358">
        <f>SUMPRODUCT((事故データ!$AM$4:$AM$364=Y$269)*(事故データ!$AQ$4:$AQ$364=$H314)*(事故データ!$V$4:$V$364=1))</f>
        <v>0</v>
      </c>
      <c r="Z314" s="358">
        <f>SUMPRODUCT((事故データ!$AM$4:$AM$364=Z$269)*(事故データ!$AQ$4:$AQ$364=$H314)*(事故データ!$V$4:$V$364=1))</f>
        <v>0</v>
      </c>
      <c r="AA314" s="358">
        <f>SUMPRODUCT((事故データ!$AM$4:$AM$364=AA$269)*(事故データ!$AQ$4:$AQ$364=$H314)*(事故データ!$V$4:$V$364=1))</f>
        <v>0</v>
      </c>
      <c r="AB314" s="358">
        <f>SUMPRODUCT((事故データ!$AM$4:$AM$364=AB$269)*(事故データ!$AQ$4:$AQ$364=$H314)*(事故データ!$V$4:$V$364=1))</f>
        <v>0</v>
      </c>
      <c r="AC314" s="442">
        <f>SUMPRODUCT((事故データ!$AM$4:$AM$364=AC$269)*(事故データ!$AQ$4:$AQ$364=$H314)*(事故データ!$V$4:$V$364=1))</f>
        <v>0</v>
      </c>
    </row>
    <row r="315" spans="1:29" ht="17.45" customHeight="1">
      <c r="C315" s="365" t="str">
        <f t="shared" si="46"/>
        <v>その他</v>
      </c>
      <c r="D315" s="431">
        <f>COUNTIF(事故データ!$AQ$4:$AQ$364,C315)</f>
        <v>0</v>
      </c>
      <c r="E315" s="431">
        <f>SUMPRODUCT((事故データ!$AQ$4:$AQ$364=$C315)*(事故データ!$V$4:$V$364=1))</f>
        <v>0</v>
      </c>
      <c r="F315" s="498">
        <f>SUMPRODUCT((事故データ!$AQ$4:$AQ$364=$C315)*(事故データ!$V$4:$V$364=1)*(事故データ!$T$4:$T$364="人身"))</f>
        <v>0</v>
      </c>
      <c r="G315" s="306"/>
      <c r="H315" s="432" t="str">
        <f t="shared" si="47"/>
        <v>その他</v>
      </c>
      <c r="I315" s="369">
        <f t="shared" si="48"/>
        <v>0</v>
      </c>
      <c r="J315" s="370">
        <f>SUMPRODUCT((事故データ!$AM$4:$AM$364=J$269)*(事故データ!$AQ$4:$AQ$364=$H315)*(事故データ!$V$4:$V$364=1))</f>
        <v>0</v>
      </c>
      <c r="K315" s="371">
        <f>SUMPRODUCT((事故データ!$AM$4:$AM$364=K$269)*(事故データ!$AQ$4:$AQ$364=$H315)*(事故データ!$V$4:$V$364=1))</f>
        <v>0</v>
      </c>
      <c r="L315" s="371">
        <f>SUMPRODUCT((事故データ!$AM$4:$AM$364=L$269)*(事故データ!$AQ$4:$AQ$364=$H315)*(事故データ!$V$4:$V$364=1))</f>
        <v>0</v>
      </c>
      <c r="M315" s="371">
        <f>SUMPRODUCT((事故データ!$AM$4:$AM$364=M$269)*(事故データ!$AQ$4:$AQ$364=$H315)*(事故データ!$V$4:$V$364=1))</f>
        <v>0</v>
      </c>
      <c r="N315" s="371">
        <f>SUMPRODUCT((事故データ!$AM$4:$AM$364=N$269)*(事故データ!$AQ$4:$AQ$364=$H315)*(事故データ!$V$4:$V$364=1))</f>
        <v>0</v>
      </c>
      <c r="O315" s="371">
        <f>SUMPRODUCT((事故データ!$AM$4:$AM$364=O$269)*(事故データ!$AQ$4:$AQ$364=$H315)*(事故データ!$V$4:$V$364=1))</f>
        <v>0</v>
      </c>
      <c r="P315" s="371">
        <f>SUMPRODUCT((事故データ!$AM$4:$AM$364=P$269)*(事故データ!$AQ$4:$AQ$364=$H315)*(事故データ!$V$4:$V$364=1))</f>
        <v>0</v>
      </c>
      <c r="Q315" s="371">
        <f>SUMPRODUCT((事故データ!$AM$4:$AM$364=Q$269)*(事故データ!$AQ$4:$AQ$364=$H315)*(事故データ!$V$4:$V$364=1))</f>
        <v>0</v>
      </c>
      <c r="R315" s="371">
        <f>SUMPRODUCT((事故データ!$AM$4:$AM$364=R$269)*(事故データ!$AQ$4:$AQ$364=$H315)*(事故データ!$V$4:$V$364=1))</f>
        <v>0</v>
      </c>
      <c r="S315" s="371">
        <f>SUMPRODUCT((事故データ!$AM$4:$AM$364=S$269)*(事故データ!$AQ$4:$AQ$364=$H315)*(事故データ!$V$4:$V$364=1))</f>
        <v>0</v>
      </c>
      <c r="T315" s="371">
        <f>SUMPRODUCT((事故データ!$AM$4:$AM$364=T$269)*(事故データ!$AQ$4:$AQ$364=$H315)*(事故データ!$V$4:$V$364=1))</f>
        <v>0</v>
      </c>
      <c r="U315" s="371">
        <f>SUMPRODUCT((事故データ!$AM$4:$AM$364=U$269)*(事故データ!$AQ$4:$AQ$364=$H315)*(事故データ!$V$4:$V$364=1))</f>
        <v>0</v>
      </c>
      <c r="V315" s="371">
        <f>SUMPRODUCT((事故データ!$AM$4:$AM$364=V$269)*(事故データ!$AQ$4:$AQ$364=$H315)*(事故データ!$V$4:$V$364=1))</f>
        <v>0</v>
      </c>
      <c r="W315" s="371">
        <f>SUMPRODUCT((事故データ!$AM$4:$AM$364=W$269)*(事故データ!$AQ$4:$AQ$364=$H315)*(事故データ!$V$4:$V$364=1))</f>
        <v>0</v>
      </c>
      <c r="X315" s="371">
        <f>SUMPRODUCT((事故データ!$AM$4:$AM$364=X$269)*(事故データ!$AQ$4:$AQ$364=$H315)*(事故データ!$V$4:$V$364=1))</f>
        <v>0</v>
      </c>
      <c r="Y315" s="371">
        <f>SUMPRODUCT((事故データ!$AM$4:$AM$364=Y$269)*(事故データ!$AQ$4:$AQ$364=$H315)*(事故データ!$V$4:$V$364=1))</f>
        <v>0</v>
      </c>
      <c r="Z315" s="371">
        <f>SUMPRODUCT((事故データ!$AM$4:$AM$364=Z$269)*(事故データ!$AQ$4:$AQ$364=$H315)*(事故データ!$V$4:$V$364=1))</f>
        <v>0</v>
      </c>
      <c r="AA315" s="371">
        <f>SUMPRODUCT((事故データ!$AM$4:$AM$364=AA$269)*(事故データ!$AQ$4:$AQ$364=$H315)*(事故データ!$V$4:$V$364=1))</f>
        <v>0</v>
      </c>
      <c r="AB315" s="371">
        <f>SUMPRODUCT((事故データ!$AM$4:$AM$364=AB$269)*(事故データ!$AQ$4:$AQ$364=$H315)*(事故データ!$V$4:$V$364=1))</f>
        <v>0</v>
      </c>
      <c r="AC315" s="443">
        <f>SUMPRODUCT((事故データ!$AM$4:$AM$364=AC$269)*(事故データ!$AQ$4:$AQ$364=$H315)*(事故データ!$V$4:$V$364=1))</f>
        <v>0</v>
      </c>
    </row>
    <row r="316" spans="1:29">
      <c r="A316" s="325" t="s">
        <v>367</v>
      </c>
    </row>
    <row r="318" spans="1:29">
      <c r="A318" s="326">
        <v>7</v>
      </c>
      <c r="C318" s="396" t="s">
        <v>15</v>
      </c>
      <c r="D318" s="438"/>
    </row>
    <row r="319" spans="1:29">
      <c r="C319" s="397">
        <v>19</v>
      </c>
      <c r="D319" s="298" t="s">
        <v>359</v>
      </c>
      <c r="E319" s="298"/>
      <c r="F319" s="298"/>
      <c r="G319" s="298"/>
      <c r="H319" s="503">
        <f>C319</f>
        <v>19</v>
      </c>
      <c r="I319" s="298" t="s">
        <v>361</v>
      </c>
      <c r="J319" s="298"/>
      <c r="K319" s="298"/>
      <c r="L319" s="298"/>
      <c r="M319" s="298"/>
      <c r="N319" s="298"/>
      <c r="O319" s="298"/>
      <c r="P319" s="298"/>
      <c r="Q319" s="298"/>
      <c r="R319" s="298"/>
      <c r="S319" s="298"/>
      <c r="T319" s="298"/>
    </row>
    <row r="320" spans="1:29" ht="58.15" customHeight="1">
      <c r="C320" s="327" t="s">
        <v>58</v>
      </c>
      <c r="D320" s="1181" t="s">
        <v>5</v>
      </c>
      <c r="E320" s="1183">
        <v>1</v>
      </c>
      <c r="F320" s="474" t="s">
        <v>245</v>
      </c>
      <c r="G320" s="298"/>
      <c r="H320" s="501" t="s">
        <v>1523</v>
      </c>
      <c r="I320" s="487" t="s">
        <v>170</v>
      </c>
      <c r="J320" s="401" t="str">
        <f>J269</f>
        <v>一般道</v>
      </c>
      <c r="K320" s="402" t="str">
        <f t="shared" ref="K320" si="49">K269</f>
        <v>狭道路</v>
      </c>
      <c r="L320" s="402" t="str">
        <f t="shared" ref="L320:AC320" si="50">L269</f>
        <v>信号（有）交差点・同付近</v>
      </c>
      <c r="M320" s="402" t="str">
        <f t="shared" si="50"/>
        <v>信号（無）交差点・同付近</v>
      </c>
      <c r="N320" s="402" t="str">
        <f t="shared" si="50"/>
        <v>細街路交差点・同付近</v>
      </c>
      <c r="O320" s="402" t="str">
        <f t="shared" si="50"/>
        <v>高速道</v>
      </c>
      <c r="P320" s="402" t="str">
        <f t="shared" si="50"/>
        <v>合流・分岐（高速）</v>
      </c>
      <c r="Q320" s="402" t="str">
        <f t="shared" si="50"/>
        <v>合流・分岐（一般）</v>
      </c>
      <c r="R320" s="402" t="str">
        <f t="shared" si="50"/>
        <v>料金所・同付近</v>
      </c>
      <c r="S320" s="402" t="str">
        <f t="shared" si="50"/>
        <v>出入口・同付近</v>
      </c>
      <c r="T320" s="402" t="str">
        <f t="shared" si="50"/>
        <v>停留所・同付近</v>
      </c>
      <c r="U320" s="402" t="str">
        <f t="shared" si="50"/>
        <v>ターミナル</v>
      </c>
      <c r="V320" s="402" t="str">
        <f t="shared" si="50"/>
        <v>カーブ・ロータリー</v>
      </c>
      <c r="W320" s="402" t="str">
        <f t="shared" si="50"/>
        <v>拠点構内・前路上等</v>
      </c>
      <c r="X320" s="402" t="str">
        <f t="shared" si="50"/>
        <v>顧客構内・前路上等</v>
      </c>
      <c r="Y320" s="402" t="str">
        <f t="shared" si="50"/>
        <v>他構内・前路上等</v>
      </c>
      <c r="Z320" s="402" t="str">
        <f t="shared" si="50"/>
        <v>SA･PA</v>
      </c>
      <c r="AA320" s="402" t="str">
        <f t="shared" si="50"/>
        <v>駐車場</v>
      </c>
      <c r="AB320" s="402" t="str">
        <f t="shared" si="50"/>
        <v>踏切</v>
      </c>
      <c r="AC320" s="403" t="str">
        <f t="shared" si="50"/>
        <v>不明</v>
      </c>
    </row>
    <row r="321" spans="3:29" ht="19.5" customHeight="1">
      <c r="C321" s="504">
        <f>C319</f>
        <v>19</v>
      </c>
      <c r="D321" s="1182"/>
      <c r="E321" s="1184"/>
      <c r="F321" s="481" t="s">
        <v>356</v>
      </c>
      <c r="G321" s="298"/>
      <c r="H321" s="482" t="s">
        <v>6</v>
      </c>
      <c r="I321" s="482">
        <f>SUM(J321:AC321)</f>
        <v>31</v>
      </c>
      <c r="J321" s="484">
        <f>SUMPRODUCT((事故データ!$O$4:$O$364=$C$319)*(事故データ!$AM$4:$AM$364=J$269)*(事故データ!$V$4:$V$364&gt;=1))</f>
        <v>1</v>
      </c>
      <c r="K321" s="485">
        <f>SUMPRODUCT((事故データ!$O$4:$O$364=$C$319)*(事故データ!$AM$4:$AM$364=K$269)*(事故データ!$V$4:$V$364&gt;=1))</f>
        <v>3</v>
      </c>
      <c r="L321" s="485">
        <f>SUMPRODUCT((事故データ!$O$4:$O$364=$C$319)*(事故データ!$AM$4:$AM$364=L$269)*(事故データ!$V$4:$V$364&gt;=1))</f>
        <v>6</v>
      </c>
      <c r="M321" s="485">
        <f>SUMPRODUCT((事故データ!$O$4:$O$364=$C$319)*(事故データ!$AM$4:$AM$364=M$269)*(事故データ!$V$4:$V$364&gt;=1))</f>
        <v>0</v>
      </c>
      <c r="N321" s="485">
        <f>SUMPRODUCT((事故データ!$O$4:$O$364=$C$319)*(事故データ!$AM$4:$AM$364=N$269)*(事故データ!$V$4:$V$364&gt;=1))</f>
        <v>0</v>
      </c>
      <c r="O321" s="485">
        <f>SUMPRODUCT((事故データ!$O$4:$O$364=$C$319)*(事故データ!$AM$4:$AM$364=O$269)*(事故データ!$V$4:$V$364&gt;=1))</f>
        <v>1</v>
      </c>
      <c r="P321" s="485">
        <f>SUMPRODUCT((事故データ!$O$4:$O$364=$C$319)*(事故データ!$AM$4:$AM$364=P$269)*(事故データ!$V$4:$V$364&gt;=1))</f>
        <v>0</v>
      </c>
      <c r="Q321" s="485">
        <f>SUMPRODUCT((事故データ!$O$4:$O$364=$C$319)*(事故データ!$AM$4:$AM$364=Q$269)*(事故データ!$V$4:$V$364&gt;=1))</f>
        <v>0</v>
      </c>
      <c r="R321" s="485">
        <f>SUMPRODUCT((事故データ!$O$4:$O$364=$C$319)*(事故データ!$AM$4:$AM$364=R$269)*(事故データ!$V$4:$V$364&gt;=1))</f>
        <v>0</v>
      </c>
      <c r="S321" s="485">
        <f>SUMPRODUCT((事故データ!$O$4:$O$364=$C$319)*(事故データ!$AM$4:$AM$364=S$269)*(事故データ!$V$4:$V$364&gt;=1))</f>
        <v>0</v>
      </c>
      <c r="T321" s="485">
        <f>SUMPRODUCT((事故データ!$O$4:$O$364=$C$319)*(事故データ!$AM$4:$AM$364=T$269)*(事故データ!$V$4:$V$364&gt;=1))</f>
        <v>0</v>
      </c>
      <c r="U321" s="485">
        <f>SUMPRODUCT((事故データ!$O$4:$O$364=$C$319)*(事故データ!$AM$4:$AM$364=U$269)*(事故データ!$V$4:$V$364&gt;=1))</f>
        <v>0</v>
      </c>
      <c r="V321" s="485">
        <f>SUMPRODUCT((事故データ!$O$4:$O$364=$C$319)*(事故データ!$AM$4:$AM$364=V$269)*(事故データ!$V$4:$V$364&gt;=1))</f>
        <v>0</v>
      </c>
      <c r="W321" s="485">
        <f>SUMPRODUCT((事故データ!$O$4:$O$364=$C$319)*(事故データ!$AM$4:$AM$364=W$269)*(事故データ!$V$4:$V$364&gt;=1))</f>
        <v>3</v>
      </c>
      <c r="X321" s="485">
        <f>SUMPRODUCT((事故データ!$O$4:$O$364=$C$319)*(事故データ!$AM$4:$AM$364=X$269)*(事故データ!$V$4:$V$364&gt;=1))</f>
        <v>17</v>
      </c>
      <c r="Y321" s="485">
        <f>SUMPRODUCT((事故データ!$O$4:$O$364=$C$319)*(事故データ!$AM$4:$AM$364=Y$269)*(事故データ!$V$4:$V$364&gt;=1))</f>
        <v>0</v>
      </c>
      <c r="Z321" s="485">
        <f>SUMPRODUCT((事故データ!$O$4:$O$364=$C$319)*(事故データ!$AM$4:$AM$364=Z$269)*(事故データ!$V$4:$V$364&gt;=1))</f>
        <v>0</v>
      </c>
      <c r="AA321" s="485">
        <f>SUMPRODUCT((事故データ!$O$4:$O$364=$C$319)*(事故データ!$AM$4:$AM$364=AA$269)*(事故データ!$V$4:$V$364&gt;=1))</f>
        <v>0</v>
      </c>
      <c r="AB321" s="485">
        <f>SUMPRODUCT((事故データ!$O$4:$O$364=$C$319)*(事故データ!$AM$4:$AM$364=AB$269)*(事故データ!$V$4:$V$364&gt;=1))</f>
        <v>0</v>
      </c>
      <c r="AC321" s="486">
        <f>SUMPRODUCT((事故データ!$O$4:$O$364=$C$319)*(事故データ!$AM$4:$AM$364=AC$269)*(事故データ!$V$4:$V$364&gt;=1))</f>
        <v>0</v>
      </c>
    </row>
    <row r="322" spans="3:29">
      <c r="C322" s="448"/>
      <c r="D322" s="338">
        <f>SUM(D323:D366)</f>
        <v>31</v>
      </c>
      <c r="E322" s="338">
        <f t="shared" ref="E322:F322" si="51">SUM(E323:E366)</f>
        <v>31</v>
      </c>
      <c r="F322" s="387">
        <f t="shared" si="51"/>
        <v>5</v>
      </c>
      <c r="G322" s="298"/>
      <c r="H322" s="487" t="s">
        <v>56</v>
      </c>
      <c r="I322" s="488">
        <f>SUM(I323:I366)</f>
        <v>31</v>
      </c>
      <c r="J322" s="389">
        <f>SUM(J323:J366)</f>
        <v>1</v>
      </c>
      <c r="K322" s="390">
        <f t="shared" ref="K322:AC322" si="52">SUM(K323:K366)</f>
        <v>3</v>
      </c>
      <c r="L322" s="390">
        <f t="shared" si="52"/>
        <v>6</v>
      </c>
      <c r="M322" s="390">
        <f t="shared" si="52"/>
        <v>0</v>
      </c>
      <c r="N322" s="390">
        <f t="shared" si="52"/>
        <v>0</v>
      </c>
      <c r="O322" s="390">
        <f t="shared" si="52"/>
        <v>1</v>
      </c>
      <c r="P322" s="390">
        <f t="shared" si="52"/>
        <v>0</v>
      </c>
      <c r="Q322" s="390">
        <f t="shared" si="52"/>
        <v>0</v>
      </c>
      <c r="R322" s="390">
        <f t="shared" si="52"/>
        <v>0</v>
      </c>
      <c r="S322" s="390">
        <f t="shared" si="52"/>
        <v>0</v>
      </c>
      <c r="T322" s="390">
        <f t="shared" si="52"/>
        <v>0</v>
      </c>
      <c r="U322" s="390">
        <f t="shared" si="52"/>
        <v>0</v>
      </c>
      <c r="V322" s="390">
        <f t="shared" si="52"/>
        <v>0</v>
      </c>
      <c r="W322" s="390">
        <f t="shared" si="52"/>
        <v>3</v>
      </c>
      <c r="X322" s="390">
        <f t="shared" si="52"/>
        <v>17</v>
      </c>
      <c r="Y322" s="390">
        <f t="shared" si="52"/>
        <v>0</v>
      </c>
      <c r="Z322" s="390">
        <f t="shared" si="52"/>
        <v>0</v>
      </c>
      <c r="AA322" s="390">
        <f t="shared" si="52"/>
        <v>0</v>
      </c>
      <c r="AB322" s="390">
        <f t="shared" si="52"/>
        <v>0</v>
      </c>
      <c r="AC322" s="392">
        <f t="shared" si="52"/>
        <v>0</v>
      </c>
    </row>
    <row r="323" spans="3:29">
      <c r="C323" s="343" t="str">
        <f>H323</f>
        <v>直進</v>
      </c>
      <c r="D323" s="411">
        <f>SUMPRODUCT((事故データ!$O$4:$O$364=$C$319)*(事故データ!$AQ$4:$AQ$364=$C323))</f>
        <v>2</v>
      </c>
      <c r="E323" s="411">
        <f>SUMPRODUCT((事故データ!$O$4:$O$364=$C$319)*(事故データ!$AQ$4:$AQ$364=$C323)*(事故データ!$V$4:$V$364=1))</f>
        <v>2</v>
      </c>
      <c r="F323" s="492">
        <f>SUMPRODUCT((事故データ!$O$4:$O$364=$C$319)*(事故データ!$AQ$4:$AQ$364=$C323)*(事故データ!$V$4:$V$364=1)*(事故データ!$T$4:$T$364="人身"))</f>
        <v>0</v>
      </c>
      <c r="G323" s="306"/>
      <c r="H323" s="412" t="str">
        <f t="shared" ref="H323:H363" si="53">H272</f>
        <v>直進</v>
      </c>
      <c r="I323" s="413">
        <f t="shared" ref="I323:I363" si="54">SUM(J323:AC323)</f>
        <v>2</v>
      </c>
      <c r="J323" s="348">
        <f>SUMPRODUCT((事故データ!$O$4:$O$364=$C$319)*(事故データ!$AM$4:$AM$364=J$320)*(事故データ!$AQ$4:$AQ$364=$H323)*(事故データ!$V$4:$V$364=1))</f>
        <v>0</v>
      </c>
      <c r="K323" s="349">
        <f>SUMPRODUCT((事故データ!$O$4:$O$364=$C$319)*(事故データ!$AM$4:$AM$364=K$320)*(事故データ!$AQ$4:$AQ$364=$H323)*(事故データ!$V$4:$V$364=1))</f>
        <v>1</v>
      </c>
      <c r="L323" s="349">
        <f>SUMPRODUCT((事故データ!$O$4:$O$364=$C$319)*(事故データ!$AM$4:$AM$364=L$320)*(事故データ!$AQ$4:$AQ$364=$H323)*(事故データ!$V$4:$V$364=1))</f>
        <v>1</v>
      </c>
      <c r="M323" s="349">
        <f>SUMPRODUCT((事故データ!$O$4:$O$364=$C$319)*(事故データ!$AM$4:$AM$364=M$320)*(事故データ!$AQ$4:$AQ$364=$H323)*(事故データ!$V$4:$V$364=1))</f>
        <v>0</v>
      </c>
      <c r="N323" s="349">
        <f>SUMPRODUCT((事故データ!$O$4:$O$364=$C$319)*(事故データ!$AM$4:$AM$364=N$320)*(事故データ!$AQ$4:$AQ$364=$H323)*(事故データ!$V$4:$V$364=1))</f>
        <v>0</v>
      </c>
      <c r="O323" s="349">
        <f>SUMPRODUCT((事故データ!$O$4:$O$364=$C$319)*(事故データ!$AM$4:$AM$364=O$320)*(事故データ!$AQ$4:$AQ$364=$H323)*(事故データ!$V$4:$V$364=1))</f>
        <v>0</v>
      </c>
      <c r="P323" s="349">
        <f>SUMPRODUCT((事故データ!$O$4:$O$364=$C$319)*(事故データ!$AM$4:$AM$364=P$320)*(事故データ!$AQ$4:$AQ$364=$H323)*(事故データ!$V$4:$V$364=1))</f>
        <v>0</v>
      </c>
      <c r="Q323" s="349">
        <f>SUMPRODUCT((事故データ!$O$4:$O$364=$C$319)*(事故データ!$AM$4:$AM$364=Q$320)*(事故データ!$AQ$4:$AQ$364=$H323)*(事故データ!$V$4:$V$364=1))</f>
        <v>0</v>
      </c>
      <c r="R323" s="349">
        <f>SUMPRODUCT((事故データ!$O$4:$O$364=$C$319)*(事故データ!$AM$4:$AM$364=R$320)*(事故データ!$AQ$4:$AQ$364=$H323)*(事故データ!$V$4:$V$364=1))</f>
        <v>0</v>
      </c>
      <c r="S323" s="349">
        <f>SUMPRODUCT((事故データ!$O$4:$O$364=$C$319)*(事故データ!$AM$4:$AM$364=S$320)*(事故データ!$AQ$4:$AQ$364=$H323)*(事故データ!$V$4:$V$364=1))</f>
        <v>0</v>
      </c>
      <c r="T323" s="349">
        <f>SUMPRODUCT((事故データ!$O$4:$O$364=$C$319)*(事故データ!$AM$4:$AM$364=T$320)*(事故データ!$AQ$4:$AQ$364=$H323)*(事故データ!$V$4:$V$364=1))</f>
        <v>0</v>
      </c>
      <c r="U323" s="349">
        <f>SUMPRODUCT((事故データ!$O$4:$O$364=$C$319)*(事故データ!$AM$4:$AM$364=U$320)*(事故データ!$AQ$4:$AQ$364=$H323)*(事故データ!$V$4:$V$364=1))</f>
        <v>0</v>
      </c>
      <c r="V323" s="349">
        <f>SUMPRODUCT((事故データ!$O$4:$O$364=$C$319)*(事故データ!$AM$4:$AM$364=V$320)*(事故データ!$AQ$4:$AQ$364=$H323)*(事故データ!$V$4:$V$364=1))</f>
        <v>0</v>
      </c>
      <c r="W323" s="349">
        <f>SUMPRODUCT((事故データ!$O$4:$O$364=$C$319)*(事故データ!$AM$4:$AM$364=W$320)*(事故データ!$AQ$4:$AQ$364=$H323)*(事故データ!$V$4:$V$364=1))</f>
        <v>0</v>
      </c>
      <c r="X323" s="349">
        <f>SUMPRODUCT((事故データ!$O$4:$O$364=$C$319)*(事故データ!$AM$4:$AM$364=X$320)*(事故データ!$AQ$4:$AQ$364=$H323)*(事故データ!$V$4:$V$364=1))</f>
        <v>0</v>
      </c>
      <c r="Y323" s="349">
        <f>SUMPRODUCT((事故データ!$O$4:$O$364=$C$319)*(事故データ!$AM$4:$AM$364=Y$320)*(事故データ!$AQ$4:$AQ$364=$H323)*(事故データ!$V$4:$V$364=1))</f>
        <v>0</v>
      </c>
      <c r="Z323" s="349">
        <f>SUMPRODUCT((事故データ!$O$4:$O$364=$C$319)*(事故データ!$AM$4:$AM$364=Z$320)*(事故データ!$AQ$4:$AQ$364=$H323)*(事故データ!$V$4:$V$364=1))</f>
        <v>0</v>
      </c>
      <c r="AA323" s="349">
        <f>SUMPRODUCT((事故データ!$O$4:$O$364=$C$319)*(事故データ!$AM$4:$AM$364=AA$320)*(事故データ!$AQ$4:$AQ$364=$H323)*(事故データ!$V$4:$V$364=1))</f>
        <v>0</v>
      </c>
      <c r="AB323" s="349">
        <f>SUMPRODUCT((事故データ!$O$4:$O$364=$C$319)*(事故データ!$AM$4:$AM$364=AB$320)*(事故データ!$AQ$4:$AQ$364=$H323)*(事故データ!$V$4:$V$364=1))</f>
        <v>0</v>
      </c>
      <c r="AC323" s="441">
        <f>SUMPRODUCT((事故データ!$O$4:$O$364=$C$319)*(事故データ!$AM$4:$AM$364=AC$320)*(事故データ!$AQ$4:$AQ$364=$H323)*(事故データ!$V$4:$V$364=1))</f>
        <v>0</v>
      </c>
    </row>
    <row r="324" spans="3:29">
      <c r="C324" s="352" t="str">
        <f t="shared" ref="C324:C363" si="55">H324</f>
        <v>右折</v>
      </c>
      <c r="D324" s="422">
        <f>SUMPRODUCT((事故データ!$O$4:$O$364=$C$319)*(事故データ!$AQ$4:$AQ$364=$C324))</f>
        <v>0</v>
      </c>
      <c r="E324" s="422">
        <f>SUMPRODUCT((事故データ!$O$4:$O$364=$C$319)*(事故データ!$AQ$4:$AQ$364=$C324)*(事故データ!$V$4:$V$364=1))</f>
        <v>0</v>
      </c>
      <c r="F324" s="496">
        <f>SUMPRODUCT((事故データ!$O$4:$O$364=$C$319)*(事故データ!$AQ$4:$AQ$364=$C324)*(事故データ!$V$4:$V$364=1)*(事故データ!$T$4:$T$364="人身"))</f>
        <v>0</v>
      </c>
      <c r="G324" s="306"/>
      <c r="H324" s="355" t="str">
        <f t="shared" si="53"/>
        <v>右折</v>
      </c>
      <c r="I324" s="356">
        <f t="shared" si="54"/>
        <v>0</v>
      </c>
      <c r="J324" s="357">
        <f>SUMPRODUCT((事故データ!$O$4:$O$364=$C$319)*(事故データ!$AM$4:$AM$364=J$320)*(事故データ!$AQ$4:$AQ$364=$H324)*(事故データ!$V$4:$V$364=1))</f>
        <v>0</v>
      </c>
      <c r="K324" s="358">
        <f>SUMPRODUCT((事故データ!$O$4:$O$364=$C$319)*(事故データ!$AM$4:$AM$364=K$320)*(事故データ!$AQ$4:$AQ$364=$H324)*(事故データ!$V$4:$V$364=1))</f>
        <v>0</v>
      </c>
      <c r="L324" s="358">
        <f>SUMPRODUCT((事故データ!$O$4:$O$364=$C$319)*(事故データ!$AM$4:$AM$364=L$320)*(事故データ!$AQ$4:$AQ$364=$H324)*(事故データ!$V$4:$V$364=1))</f>
        <v>0</v>
      </c>
      <c r="M324" s="358">
        <f>SUMPRODUCT((事故データ!$O$4:$O$364=$C$319)*(事故データ!$AM$4:$AM$364=M$320)*(事故データ!$AQ$4:$AQ$364=$H324)*(事故データ!$V$4:$V$364=1))</f>
        <v>0</v>
      </c>
      <c r="N324" s="358">
        <f>SUMPRODUCT((事故データ!$O$4:$O$364=$C$319)*(事故データ!$AM$4:$AM$364=N$320)*(事故データ!$AQ$4:$AQ$364=$H324)*(事故データ!$V$4:$V$364=1))</f>
        <v>0</v>
      </c>
      <c r="O324" s="358">
        <f>SUMPRODUCT((事故データ!$O$4:$O$364=$C$319)*(事故データ!$AM$4:$AM$364=O$320)*(事故データ!$AQ$4:$AQ$364=$H324)*(事故データ!$V$4:$V$364=1))</f>
        <v>0</v>
      </c>
      <c r="P324" s="358">
        <f>SUMPRODUCT((事故データ!$O$4:$O$364=$C$319)*(事故データ!$AM$4:$AM$364=P$320)*(事故データ!$AQ$4:$AQ$364=$H324)*(事故データ!$V$4:$V$364=1))</f>
        <v>0</v>
      </c>
      <c r="Q324" s="358">
        <f>SUMPRODUCT((事故データ!$O$4:$O$364=$C$319)*(事故データ!$AM$4:$AM$364=Q$320)*(事故データ!$AQ$4:$AQ$364=$H324)*(事故データ!$V$4:$V$364=1))</f>
        <v>0</v>
      </c>
      <c r="R324" s="358">
        <f>SUMPRODUCT((事故データ!$O$4:$O$364=$C$319)*(事故データ!$AM$4:$AM$364=R$320)*(事故データ!$AQ$4:$AQ$364=$H324)*(事故データ!$V$4:$V$364=1))</f>
        <v>0</v>
      </c>
      <c r="S324" s="358">
        <f>SUMPRODUCT((事故データ!$O$4:$O$364=$C$319)*(事故データ!$AM$4:$AM$364=S$320)*(事故データ!$AQ$4:$AQ$364=$H324)*(事故データ!$V$4:$V$364=1))</f>
        <v>0</v>
      </c>
      <c r="T324" s="358">
        <f>SUMPRODUCT((事故データ!$O$4:$O$364=$C$319)*(事故データ!$AM$4:$AM$364=T$320)*(事故データ!$AQ$4:$AQ$364=$H324)*(事故データ!$V$4:$V$364=1))</f>
        <v>0</v>
      </c>
      <c r="U324" s="358">
        <f>SUMPRODUCT((事故データ!$O$4:$O$364=$C$319)*(事故データ!$AM$4:$AM$364=U$320)*(事故データ!$AQ$4:$AQ$364=$H324)*(事故データ!$V$4:$V$364=1))</f>
        <v>0</v>
      </c>
      <c r="V324" s="358">
        <f>SUMPRODUCT((事故データ!$O$4:$O$364=$C$319)*(事故データ!$AM$4:$AM$364=V$320)*(事故データ!$AQ$4:$AQ$364=$H324)*(事故データ!$V$4:$V$364=1))</f>
        <v>0</v>
      </c>
      <c r="W324" s="358">
        <f>SUMPRODUCT((事故データ!$O$4:$O$364=$C$319)*(事故データ!$AM$4:$AM$364=W$320)*(事故データ!$AQ$4:$AQ$364=$H324)*(事故データ!$V$4:$V$364=1))</f>
        <v>0</v>
      </c>
      <c r="X324" s="358">
        <f>SUMPRODUCT((事故データ!$O$4:$O$364=$C$319)*(事故データ!$AM$4:$AM$364=X$320)*(事故データ!$AQ$4:$AQ$364=$H324)*(事故データ!$V$4:$V$364=1))</f>
        <v>0</v>
      </c>
      <c r="Y324" s="358">
        <f>SUMPRODUCT((事故データ!$O$4:$O$364=$C$319)*(事故データ!$AM$4:$AM$364=Y$320)*(事故データ!$AQ$4:$AQ$364=$H324)*(事故データ!$V$4:$V$364=1))</f>
        <v>0</v>
      </c>
      <c r="Z324" s="358">
        <f>SUMPRODUCT((事故データ!$O$4:$O$364=$C$319)*(事故データ!$AM$4:$AM$364=Z$320)*(事故データ!$AQ$4:$AQ$364=$H324)*(事故データ!$V$4:$V$364=1))</f>
        <v>0</v>
      </c>
      <c r="AA324" s="358">
        <f>SUMPRODUCT((事故データ!$O$4:$O$364=$C$319)*(事故データ!$AM$4:$AM$364=AA$320)*(事故データ!$AQ$4:$AQ$364=$H324)*(事故データ!$V$4:$V$364=1))</f>
        <v>0</v>
      </c>
      <c r="AB324" s="358">
        <f>SUMPRODUCT((事故データ!$O$4:$O$364=$C$319)*(事故データ!$AM$4:$AM$364=AB$320)*(事故データ!$AQ$4:$AQ$364=$H324)*(事故データ!$V$4:$V$364=1))</f>
        <v>0</v>
      </c>
      <c r="AC324" s="442">
        <f>SUMPRODUCT((事故データ!$O$4:$O$364=$C$319)*(事故データ!$AM$4:$AM$364=AC$320)*(事故データ!$AQ$4:$AQ$364=$H324)*(事故データ!$V$4:$V$364=1))</f>
        <v>0</v>
      </c>
    </row>
    <row r="325" spans="3:29">
      <c r="C325" s="352" t="str">
        <f t="shared" si="55"/>
        <v>左折</v>
      </c>
      <c r="D325" s="422">
        <f>SUMPRODUCT((事故データ!$O$4:$O$364=$C$319)*(事故データ!$AQ$4:$AQ$364=$C325))</f>
        <v>3</v>
      </c>
      <c r="E325" s="422">
        <f>SUMPRODUCT((事故データ!$O$4:$O$364=$C$319)*(事故データ!$AQ$4:$AQ$364=$C325)*(事故データ!$V$4:$V$364=1))</f>
        <v>3</v>
      </c>
      <c r="F325" s="496">
        <f>SUMPRODUCT((事故データ!$O$4:$O$364=$C$319)*(事故データ!$AQ$4:$AQ$364=$C325)*(事故データ!$V$4:$V$364=1)*(事故データ!$T$4:$T$364="人身"))</f>
        <v>1</v>
      </c>
      <c r="G325" s="306"/>
      <c r="H325" s="355" t="str">
        <f t="shared" si="53"/>
        <v>左折</v>
      </c>
      <c r="I325" s="356">
        <f t="shared" si="54"/>
        <v>3</v>
      </c>
      <c r="J325" s="357">
        <f>SUMPRODUCT((事故データ!$O$4:$O$364=$C$319)*(事故データ!$AM$4:$AM$364=J$320)*(事故データ!$AQ$4:$AQ$364=$H325)*(事故データ!$V$4:$V$364=1))</f>
        <v>0</v>
      </c>
      <c r="K325" s="358">
        <f>SUMPRODUCT((事故データ!$O$4:$O$364=$C$319)*(事故データ!$AM$4:$AM$364=K$320)*(事故データ!$AQ$4:$AQ$364=$H325)*(事故データ!$V$4:$V$364=1))</f>
        <v>1</v>
      </c>
      <c r="L325" s="358">
        <f>SUMPRODUCT((事故データ!$O$4:$O$364=$C$319)*(事故データ!$AM$4:$AM$364=L$320)*(事故データ!$AQ$4:$AQ$364=$H325)*(事故データ!$V$4:$V$364=1))</f>
        <v>2</v>
      </c>
      <c r="M325" s="358">
        <f>SUMPRODUCT((事故データ!$O$4:$O$364=$C$319)*(事故データ!$AM$4:$AM$364=M$320)*(事故データ!$AQ$4:$AQ$364=$H325)*(事故データ!$V$4:$V$364=1))</f>
        <v>0</v>
      </c>
      <c r="N325" s="358">
        <f>SUMPRODUCT((事故データ!$O$4:$O$364=$C$319)*(事故データ!$AM$4:$AM$364=N$320)*(事故データ!$AQ$4:$AQ$364=$H325)*(事故データ!$V$4:$V$364=1))</f>
        <v>0</v>
      </c>
      <c r="O325" s="358">
        <f>SUMPRODUCT((事故データ!$O$4:$O$364=$C$319)*(事故データ!$AM$4:$AM$364=O$320)*(事故データ!$AQ$4:$AQ$364=$H325)*(事故データ!$V$4:$V$364=1))</f>
        <v>0</v>
      </c>
      <c r="P325" s="358">
        <f>SUMPRODUCT((事故データ!$O$4:$O$364=$C$319)*(事故データ!$AM$4:$AM$364=P$320)*(事故データ!$AQ$4:$AQ$364=$H325)*(事故データ!$V$4:$V$364=1))</f>
        <v>0</v>
      </c>
      <c r="Q325" s="358">
        <f>SUMPRODUCT((事故データ!$O$4:$O$364=$C$319)*(事故データ!$AM$4:$AM$364=Q$320)*(事故データ!$AQ$4:$AQ$364=$H325)*(事故データ!$V$4:$V$364=1))</f>
        <v>0</v>
      </c>
      <c r="R325" s="358">
        <f>SUMPRODUCT((事故データ!$O$4:$O$364=$C$319)*(事故データ!$AM$4:$AM$364=R$320)*(事故データ!$AQ$4:$AQ$364=$H325)*(事故データ!$V$4:$V$364=1))</f>
        <v>0</v>
      </c>
      <c r="S325" s="358">
        <f>SUMPRODUCT((事故データ!$O$4:$O$364=$C$319)*(事故データ!$AM$4:$AM$364=S$320)*(事故データ!$AQ$4:$AQ$364=$H325)*(事故データ!$V$4:$V$364=1))</f>
        <v>0</v>
      </c>
      <c r="T325" s="358">
        <f>SUMPRODUCT((事故データ!$O$4:$O$364=$C$319)*(事故データ!$AM$4:$AM$364=T$320)*(事故データ!$AQ$4:$AQ$364=$H325)*(事故データ!$V$4:$V$364=1))</f>
        <v>0</v>
      </c>
      <c r="U325" s="358">
        <f>SUMPRODUCT((事故データ!$O$4:$O$364=$C$319)*(事故データ!$AM$4:$AM$364=U$320)*(事故データ!$AQ$4:$AQ$364=$H325)*(事故データ!$V$4:$V$364=1))</f>
        <v>0</v>
      </c>
      <c r="V325" s="358">
        <f>SUMPRODUCT((事故データ!$O$4:$O$364=$C$319)*(事故データ!$AM$4:$AM$364=V$320)*(事故データ!$AQ$4:$AQ$364=$H325)*(事故データ!$V$4:$V$364=1))</f>
        <v>0</v>
      </c>
      <c r="W325" s="358">
        <f>SUMPRODUCT((事故データ!$O$4:$O$364=$C$319)*(事故データ!$AM$4:$AM$364=W$320)*(事故データ!$AQ$4:$AQ$364=$H325)*(事故データ!$V$4:$V$364=1))</f>
        <v>0</v>
      </c>
      <c r="X325" s="358">
        <f>SUMPRODUCT((事故データ!$O$4:$O$364=$C$319)*(事故データ!$AM$4:$AM$364=X$320)*(事故データ!$AQ$4:$AQ$364=$H325)*(事故データ!$V$4:$V$364=1))</f>
        <v>0</v>
      </c>
      <c r="Y325" s="358">
        <f>SUMPRODUCT((事故データ!$O$4:$O$364=$C$319)*(事故データ!$AM$4:$AM$364=Y$320)*(事故データ!$AQ$4:$AQ$364=$H325)*(事故データ!$V$4:$V$364=1))</f>
        <v>0</v>
      </c>
      <c r="Z325" s="358">
        <f>SUMPRODUCT((事故データ!$O$4:$O$364=$C$319)*(事故データ!$AM$4:$AM$364=Z$320)*(事故データ!$AQ$4:$AQ$364=$H325)*(事故データ!$V$4:$V$364=1))</f>
        <v>0</v>
      </c>
      <c r="AA325" s="358">
        <f>SUMPRODUCT((事故データ!$O$4:$O$364=$C$319)*(事故データ!$AM$4:$AM$364=AA$320)*(事故データ!$AQ$4:$AQ$364=$H325)*(事故データ!$V$4:$V$364=1))</f>
        <v>0</v>
      </c>
      <c r="AB325" s="358">
        <f>SUMPRODUCT((事故データ!$O$4:$O$364=$C$319)*(事故データ!$AM$4:$AM$364=AB$320)*(事故データ!$AQ$4:$AQ$364=$H325)*(事故データ!$V$4:$V$364=1))</f>
        <v>0</v>
      </c>
      <c r="AC325" s="442">
        <f>SUMPRODUCT((事故データ!$O$4:$O$364=$C$319)*(事故データ!$AM$4:$AM$364=AC$320)*(事故データ!$AQ$4:$AQ$364=$H325)*(事故データ!$V$4:$V$364=1))</f>
        <v>0</v>
      </c>
    </row>
    <row r="326" spans="3:29">
      <c r="C326" s="352" t="str">
        <f t="shared" si="55"/>
        <v>左折大回り</v>
      </c>
      <c r="D326" s="422">
        <f>SUMPRODUCT((事故データ!$O$4:$O$364=$C$319)*(事故データ!$AQ$4:$AQ$364=$C326))</f>
        <v>0</v>
      </c>
      <c r="E326" s="422">
        <f>SUMPRODUCT((事故データ!$O$4:$O$364=$C$319)*(事故データ!$AQ$4:$AQ$364=$C326)*(事故データ!$V$4:$V$364=1))</f>
        <v>0</v>
      </c>
      <c r="F326" s="496">
        <f>SUMPRODUCT((事故データ!$O$4:$O$364=$C$319)*(事故データ!$AQ$4:$AQ$364=$C326)*(事故データ!$V$4:$V$364=1)*(事故データ!$T$4:$T$364="人身"))</f>
        <v>0</v>
      </c>
      <c r="G326" s="306"/>
      <c r="H326" s="355" t="str">
        <f t="shared" si="53"/>
        <v>左折大回り</v>
      </c>
      <c r="I326" s="356">
        <f t="shared" si="54"/>
        <v>0</v>
      </c>
      <c r="J326" s="357">
        <f>SUMPRODUCT((事故データ!$O$4:$O$364=$C$319)*(事故データ!$AM$4:$AM$364=J$320)*(事故データ!$AQ$4:$AQ$364=$H326)*(事故データ!$V$4:$V$364=1))</f>
        <v>0</v>
      </c>
      <c r="K326" s="358">
        <f>SUMPRODUCT((事故データ!$O$4:$O$364=$C$319)*(事故データ!$AM$4:$AM$364=K$320)*(事故データ!$AQ$4:$AQ$364=$H326)*(事故データ!$V$4:$V$364=1))</f>
        <v>0</v>
      </c>
      <c r="L326" s="358">
        <f>SUMPRODUCT((事故データ!$O$4:$O$364=$C$319)*(事故データ!$AM$4:$AM$364=L$320)*(事故データ!$AQ$4:$AQ$364=$H326)*(事故データ!$V$4:$V$364=1))</f>
        <v>0</v>
      </c>
      <c r="M326" s="358">
        <f>SUMPRODUCT((事故データ!$O$4:$O$364=$C$319)*(事故データ!$AM$4:$AM$364=M$320)*(事故データ!$AQ$4:$AQ$364=$H326)*(事故データ!$V$4:$V$364=1))</f>
        <v>0</v>
      </c>
      <c r="N326" s="358">
        <f>SUMPRODUCT((事故データ!$O$4:$O$364=$C$319)*(事故データ!$AM$4:$AM$364=N$320)*(事故データ!$AQ$4:$AQ$364=$H326)*(事故データ!$V$4:$V$364=1))</f>
        <v>0</v>
      </c>
      <c r="O326" s="358">
        <f>SUMPRODUCT((事故データ!$O$4:$O$364=$C$319)*(事故データ!$AM$4:$AM$364=O$320)*(事故データ!$AQ$4:$AQ$364=$H326)*(事故データ!$V$4:$V$364=1))</f>
        <v>0</v>
      </c>
      <c r="P326" s="358">
        <f>SUMPRODUCT((事故データ!$O$4:$O$364=$C$319)*(事故データ!$AM$4:$AM$364=P$320)*(事故データ!$AQ$4:$AQ$364=$H326)*(事故データ!$V$4:$V$364=1))</f>
        <v>0</v>
      </c>
      <c r="Q326" s="358">
        <f>SUMPRODUCT((事故データ!$O$4:$O$364=$C$319)*(事故データ!$AM$4:$AM$364=Q$320)*(事故データ!$AQ$4:$AQ$364=$H326)*(事故データ!$V$4:$V$364=1))</f>
        <v>0</v>
      </c>
      <c r="R326" s="358">
        <f>SUMPRODUCT((事故データ!$O$4:$O$364=$C$319)*(事故データ!$AM$4:$AM$364=R$320)*(事故データ!$AQ$4:$AQ$364=$H326)*(事故データ!$V$4:$V$364=1))</f>
        <v>0</v>
      </c>
      <c r="S326" s="358">
        <f>SUMPRODUCT((事故データ!$O$4:$O$364=$C$319)*(事故データ!$AM$4:$AM$364=S$320)*(事故データ!$AQ$4:$AQ$364=$H326)*(事故データ!$V$4:$V$364=1))</f>
        <v>0</v>
      </c>
      <c r="T326" s="358">
        <f>SUMPRODUCT((事故データ!$O$4:$O$364=$C$319)*(事故データ!$AM$4:$AM$364=T$320)*(事故データ!$AQ$4:$AQ$364=$H326)*(事故データ!$V$4:$V$364=1))</f>
        <v>0</v>
      </c>
      <c r="U326" s="358">
        <f>SUMPRODUCT((事故データ!$O$4:$O$364=$C$319)*(事故データ!$AM$4:$AM$364=U$320)*(事故データ!$AQ$4:$AQ$364=$H326)*(事故データ!$V$4:$V$364=1))</f>
        <v>0</v>
      </c>
      <c r="V326" s="358">
        <f>SUMPRODUCT((事故データ!$O$4:$O$364=$C$319)*(事故データ!$AM$4:$AM$364=V$320)*(事故データ!$AQ$4:$AQ$364=$H326)*(事故データ!$V$4:$V$364=1))</f>
        <v>0</v>
      </c>
      <c r="W326" s="358">
        <f>SUMPRODUCT((事故データ!$O$4:$O$364=$C$319)*(事故データ!$AM$4:$AM$364=W$320)*(事故データ!$AQ$4:$AQ$364=$H326)*(事故データ!$V$4:$V$364=1))</f>
        <v>0</v>
      </c>
      <c r="X326" s="358">
        <f>SUMPRODUCT((事故データ!$O$4:$O$364=$C$319)*(事故データ!$AM$4:$AM$364=X$320)*(事故データ!$AQ$4:$AQ$364=$H326)*(事故データ!$V$4:$V$364=1))</f>
        <v>0</v>
      </c>
      <c r="Y326" s="358">
        <f>SUMPRODUCT((事故データ!$O$4:$O$364=$C$319)*(事故データ!$AM$4:$AM$364=Y$320)*(事故データ!$AQ$4:$AQ$364=$H326)*(事故データ!$V$4:$V$364=1))</f>
        <v>0</v>
      </c>
      <c r="Z326" s="358">
        <f>SUMPRODUCT((事故データ!$O$4:$O$364=$C$319)*(事故データ!$AM$4:$AM$364=Z$320)*(事故データ!$AQ$4:$AQ$364=$H326)*(事故データ!$V$4:$V$364=1))</f>
        <v>0</v>
      </c>
      <c r="AA326" s="358">
        <f>SUMPRODUCT((事故データ!$O$4:$O$364=$C$319)*(事故データ!$AM$4:$AM$364=AA$320)*(事故データ!$AQ$4:$AQ$364=$H326)*(事故データ!$V$4:$V$364=1))</f>
        <v>0</v>
      </c>
      <c r="AB326" s="358">
        <f>SUMPRODUCT((事故データ!$O$4:$O$364=$C$319)*(事故データ!$AM$4:$AM$364=AB$320)*(事故データ!$AQ$4:$AQ$364=$H326)*(事故データ!$V$4:$V$364=1))</f>
        <v>0</v>
      </c>
      <c r="AC326" s="442">
        <f>SUMPRODUCT((事故データ!$O$4:$O$364=$C$319)*(事故データ!$AM$4:$AM$364=AC$320)*(事故データ!$AQ$4:$AQ$364=$H326)*(事故データ!$V$4:$V$364=1))</f>
        <v>0</v>
      </c>
    </row>
    <row r="327" spans="3:29">
      <c r="C327" s="352" t="str">
        <f t="shared" si="55"/>
        <v>施設・駐車場に入 右折</v>
      </c>
      <c r="D327" s="422">
        <f>SUMPRODUCT((事故データ!$O$4:$O$364=$C$319)*(事故データ!$AQ$4:$AQ$364=$C327))</f>
        <v>0</v>
      </c>
      <c r="E327" s="422">
        <f>SUMPRODUCT((事故データ!$O$4:$O$364=$C$319)*(事故データ!$AQ$4:$AQ$364=$C327)*(事故データ!$V$4:$V$364=1))</f>
        <v>0</v>
      </c>
      <c r="F327" s="496">
        <f>SUMPRODUCT((事故データ!$O$4:$O$364=$C$319)*(事故データ!$AQ$4:$AQ$364=$C327)*(事故データ!$V$4:$V$364=1)*(事故データ!$T$4:$T$364="人身"))</f>
        <v>0</v>
      </c>
      <c r="G327" s="306"/>
      <c r="H327" s="355" t="str">
        <f t="shared" si="53"/>
        <v>施設・駐車場に入 右折</v>
      </c>
      <c r="I327" s="356">
        <f t="shared" si="54"/>
        <v>0</v>
      </c>
      <c r="J327" s="357">
        <f>SUMPRODUCT((事故データ!$O$4:$O$364=$C$319)*(事故データ!$AM$4:$AM$364=J$320)*(事故データ!$AQ$4:$AQ$364=$H327)*(事故データ!$V$4:$V$364=1))</f>
        <v>0</v>
      </c>
      <c r="K327" s="358">
        <f>SUMPRODUCT((事故データ!$O$4:$O$364=$C$319)*(事故データ!$AM$4:$AM$364=K$320)*(事故データ!$AQ$4:$AQ$364=$H327)*(事故データ!$V$4:$V$364=1))</f>
        <v>0</v>
      </c>
      <c r="L327" s="358">
        <f>SUMPRODUCT((事故データ!$O$4:$O$364=$C$319)*(事故データ!$AM$4:$AM$364=L$320)*(事故データ!$AQ$4:$AQ$364=$H327)*(事故データ!$V$4:$V$364=1))</f>
        <v>0</v>
      </c>
      <c r="M327" s="358">
        <f>SUMPRODUCT((事故データ!$O$4:$O$364=$C$319)*(事故データ!$AM$4:$AM$364=M$320)*(事故データ!$AQ$4:$AQ$364=$H327)*(事故データ!$V$4:$V$364=1))</f>
        <v>0</v>
      </c>
      <c r="N327" s="358">
        <f>SUMPRODUCT((事故データ!$O$4:$O$364=$C$319)*(事故データ!$AM$4:$AM$364=N$320)*(事故データ!$AQ$4:$AQ$364=$H327)*(事故データ!$V$4:$V$364=1))</f>
        <v>0</v>
      </c>
      <c r="O327" s="358">
        <f>SUMPRODUCT((事故データ!$O$4:$O$364=$C$319)*(事故データ!$AM$4:$AM$364=O$320)*(事故データ!$AQ$4:$AQ$364=$H327)*(事故データ!$V$4:$V$364=1))</f>
        <v>0</v>
      </c>
      <c r="P327" s="358">
        <f>SUMPRODUCT((事故データ!$O$4:$O$364=$C$319)*(事故データ!$AM$4:$AM$364=P$320)*(事故データ!$AQ$4:$AQ$364=$H327)*(事故データ!$V$4:$V$364=1))</f>
        <v>0</v>
      </c>
      <c r="Q327" s="358">
        <f>SUMPRODUCT((事故データ!$O$4:$O$364=$C$319)*(事故データ!$AM$4:$AM$364=Q$320)*(事故データ!$AQ$4:$AQ$364=$H327)*(事故データ!$V$4:$V$364=1))</f>
        <v>0</v>
      </c>
      <c r="R327" s="358">
        <f>SUMPRODUCT((事故データ!$O$4:$O$364=$C$319)*(事故データ!$AM$4:$AM$364=R$320)*(事故データ!$AQ$4:$AQ$364=$H327)*(事故データ!$V$4:$V$364=1))</f>
        <v>0</v>
      </c>
      <c r="S327" s="358">
        <f>SUMPRODUCT((事故データ!$O$4:$O$364=$C$319)*(事故データ!$AM$4:$AM$364=S$320)*(事故データ!$AQ$4:$AQ$364=$H327)*(事故データ!$V$4:$V$364=1))</f>
        <v>0</v>
      </c>
      <c r="T327" s="358">
        <f>SUMPRODUCT((事故データ!$O$4:$O$364=$C$319)*(事故データ!$AM$4:$AM$364=T$320)*(事故データ!$AQ$4:$AQ$364=$H327)*(事故データ!$V$4:$V$364=1))</f>
        <v>0</v>
      </c>
      <c r="U327" s="358">
        <f>SUMPRODUCT((事故データ!$O$4:$O$364=$C$319)*(事故データ!$AM$4:$AM$364=U$320)*(事故データ!$AQ$4:$AQ$364=$H327)*(事故データ!$V$4:$V$364=1))</f>
        <v>0</v>
      </c>
      <c r="V327" s="358">
        <f>SUMPRODUCT((事故データ!$O$4:$O$364=$C$319)*(事故データ!$AM$4:$AM$364=V$320)*(事故データ!$AQ$4:$AQ$364=$H327)*(事故データ!$V$4:$V$364=1))</f>
        <v>0</v>
      </c>
      <c r="W327" s="358">
        <f>SUMPRODUCT((事故データ!$O$4:$O$364=$C$319)*(事故データ!$AM$4:$AM$364=W$320)*(事故データ!$AQ$4:$AQ$364=$H327)*(事故データ!$V$4:$V$364=1))</f>
        <v>0</v>
      </c>
      <c r="X327" s="358">
        <f>SUMPRODUCT((事故データ!$O$4:$O$364=$C$319)*(事故データ!$AM$4:$AM$364=X$320)*(事故データ!$AQ$4:$AQ$364=$H327)*(事故データ!$V$4:$V$364=1))</f>
        <v>0</v>
      </c>
      <c r="Y327" s="358">
        <f>SUMPRODUCT((事故データ!$O$4:$O$364=$C$319)*(事故データ!$AM$4:$AM$364=Y$320)*(事故データ!$AQ$4:$AQ$364=$H327)*(事故データ!$V$4:$V$364=1))</f>
        <v>0</v>
      </c>
      <c r="Z327" s="358">
        <f>SUMPRODUCT((事故データ!$O$4:$O$364=$C$319)*(事故データ!$AM$4:$AM$364=Z$320)*(事故データ!$AQ$4:$AQ$364=$H327)*(事故データ!$V$4:$V$364=1))</f>
        <v>0</v>
      </c>
      <c r="AA327" s="358">
        <f>SUMPRODUCT((事故データ!$O$4:$O$364=$C$319)*(事故データ!$AM$4:$AM$364=AA$320)*(事故データ!$AQ$4:$AQ$364=$H327)*(事故データ!$V$4:$V$364=1))</f>
        <v>0</v>
      </c>
      <c r="AB327" s="358">
        <f>SUMPRODUCT((事故データ!$O$4:$O$364=$C$319)*(事故データ!$AM$4:$AM$364=AB$320)*(事故データ!$AQ$4:$AQ$364=$H327)*(事故データ!$V$4:$V$364=1))</f>
        <v>0</v>
      </c>
      <c r="AC327" s="442">
        <f>SUMPRODUCT((事故データ!$O$4:$O$364=$C$319)*(事故データ!$AM$4:$AM$364=AC$320)*(事故データ!$AQ$4:$AQ$364=$H327)*(事故データ!$V$4:$V$364=1))</f>
        <v>0</v>
      </c>
    </row>
    <row r="328" spans="3:29">
      <c r="C328" s="352" t="str">
        <f t="shared" si="55"/>
        <v>施設・駐車場に入 左折</v>
      </c>
      <c r="D328" s="422">
        <f>SUMPRODUCT((事故データ!$O$4:$O$364=$C$319)*(事故データ!$AQ$4:$AQ$364=$C328))</f>
        <v>0</v>
      </c>
      <c r="E328" s="422">
        <f>SUMPRODUCT((事故データ!$O$4:$O$364=$C$319)*(事故データ!$AQ$4:$AQ$364=$C328)*(事故データ!$V$4:$V$364=1))</f>
        <v>0</v>
      </c>
      <c r="F328" s="496">
        <f>SUMPRODUCT((事故データ!$O$4:$O$364=$C$319)*(事故データ!$AQ$4:$AQ$364=$C328)*(事故データ!$V$4:$V$364=1)*(事故データ!$T$4:$T$364="人身"))</f>
        <v>0</v>
      </c>
      <c r="G328" s="306"/>
      <c r="H328" s="355" t="str">
        <f t="shared" si="53"/>
        <v>施設・駐車場に入 左折</v>
      </c>
      <c r="I328" s="356">
        <f t="shared" si="54"/>
        <v>0</v>
      </c>
      <c r="J328" s="357">
        <f>SUMPRODUCT((事故データ!$O$4:$O$364=$C$319)*(事故データ!$AM$4:$AM$364=J$320)*(事故データ!$AQ$4:$AQ$364=$H328)*(事故データ!$V$4:$V$364=1))</f>
        <v>0</v>
      </c>
      <c r="K328" s="358">
        <f>SUMPRODUCT((事故データ!$O$4:$O$364=$C$319)*(事故データ!$AM$4:$AM$364=K$320)*(事故データ!$AQ$4:$AQ$364=$H328)*(事故データ!$V$4:$V$364=1))</f>
        <v>0</v>
      </c>
      <c r="L328" s="358">
        <f>SUMPRODUCT((事故データ!$O$4:$O$364=$C$319)*(事故データ!$AM$4:$AM$364=L$320)*(事故データ!$AQ$4:$AQ$364=$H328)*(事故データ!$V$4:$V$364=1))</f>
        <v>0</v>
      </c>
      <c r="M328" s="358">
        <f>SUMPRODUCT((事故データ!$O$4:$O$364=$C$319)*(事故データ!$AM$4:$AM$364=M$320)*(事故データ!$AQ$4:$AQ$364=$H328)*(事故データ!$V$4:$V$364=1))</f>
        <v>0</v>
      </c>
      <c r="N328" s="358">
        <f>SUMPRODUCT((事故データ!$O$4:$O$364=$C$319)*(事故データ!$AM$4:$AM$364=N$320)*(事故データ!$AQ$4:$AQ$364=$H328)*(事故データ!$V$4:$V$364=1))</f>
        <v>0</v>
      </c>
      <c r="O328" s="358">
        <f>SUMPRODUCT((事故データ!$O$4:$O$364=$C$319)*(事故データ!$AM$4:$AM$364=O$320)*(事故データ!$AQ$4:$AQ$364=$H328)*(事故データ!$V$4:$V$364=1))</f>
        <v>0</v>
      </c>
      <c r="P328" s="358">
        <f>SUMPRODUCT((事故データ!$O$4:$O$364=$C$319)*(事故データ!$AM$4:$AM$364=P$320)*(事故データ!$AQ$4:$AQ$364=$H328)*(事故データ!$V$4:$V$364=1))</f>
        <v>0</v>
      </c>
      <c r="Q328" s="358">
        <f>SUMPRODUCT((事故データ!$O$4:$O$364=$C$319)*(事故データ!$AM$4:$AM$364=Q$320)*(事故データ!$AQ$4:$AQ$364=$H328)*(事故データ!$V$4:$V$364=1))</f>
        <v>0</v>
      </c>
      <c r="R328" s="358">
        <f>SUMPRODUCT((事故データ!$O$4:$O$364=$C$319)*(事故データ!$AM$4:$AM$364=R$320)*(事故データ!$AQ$4:$AQ$364=$H328)*(事故データ!$V$4:$V$364=1))</f>
        <v>0</v>
      </c>
      <c r="S328" s="358">
        <f>SUMPRODUCT((事故データ!$O$4:$O$364=$C$319)*(事故データ!$AM$4:$AM$364=S$320)*(事故データ!$AQ$4:$AQ$364=$H328)*(事故データ!$V$4:$V$364=1))</f>
        <v>0</v>
      </c>
      <c r="T328" s="358">
        <f>SUMPRODUCT((事故データ!$O$4:$O$364=$C$319)*(事故データ!$AM$4:$AM$364=T$320)*(事故データ!$AQ$4:$AQ$364=$H328)*(事故データ!$V$4:$V$364=1))</f>
        <v>0</v>
      </c>
      <c r="U328" s="358">
        <f>SUMPRODUCT((事故データ!$O$4:$O$364=$C$319)*(事故データ!$AM$4:$AM$364=U$320)*(事故データ!$AQ$4:$AQ$364=$H328)*(事故データ!$V$4:$V$364=1))</f>
        <v>0</v>
      </c>
      <c r="V328" s="358">
        <f>SUMPRODUCT((事故データ!$O$4:$O$364=$C$319)*(事故データ!$AM$4:$AM$364=V$320)*(事故データ!$AQ$4:$AQ$364=$H328)*(事故データ!$V$4:$V$364=1))</f>
        <v>0</v>
      </c>
      <c r="W328" s="358">
        <f>SUMPRODUCT((事故データ!$O$4:$O$364=$C$319)*(事故データ!$AM$4:$AM$364=W$320)*(事故データ!$AQ$4:$AQ$364=$H328)*(事故データ!$V$4:$V$364=1))</f>
        <v>0</v>
      </c>
      <c r="X328" s="358">
        <f>SUMPRODUCT((事故データ!$O$4:$O$364=$C$319)*(事故データ!$AM$4:$AM$364=X$320)*(事故データ!$AQ$4:$AQ$364=$H328)*(事故データ!$V$4:$V$364=1))</f>
        <v>0</v>
      </c>
      <c r="Y328" s="358">
        <f>SUMPRODUCT((事故データ!$O$4:$O$364=$C$319)*(事故データ!$AM$4:$AM$364=Y$320)*(事故データ!$AQ$4:$AQ$364=$H328)*(事故データ!$V$4:$V$364=1))</f>
        <v>0</v>
      </c>
      <c r="Z328" s="358">
        <f>SUMPRODUCT((事故データ!$O$4:$O$364=$C$319)*(事故データ!$AM$4:$AM$364=Z$320)*(事故データ!$AQ$4:$AQ$364=$H328)*(事故データ!$V$4:$V$364=1))</f>
        <v>0</v>
      </c>
      <c r="AA328" s="358">
        <f>SUMPRODUCT((事故データ!$O$4:$O$364=$C$319)*(事故データ!$AM$4:$AM$364=AA$320)*(事故データ!$AQ$4:$AQ$364=$H328)*(事故データ!$V$4:$V$364=1))</f>
        <v>0</v>
      </c>
      <c r="AB328" s="358">
        <f>SUMPRODUCT((事故データ!$O$4:$O$364=$C$319)*(事故データ!$AM$4:$AM$364=AB$320)*(事故データ!$AQ$4:$AQ$364=$H328)*(事故データ!$V$4:$V$364=1))</f>
        <v>0</v>
      </c>
      <c r="AC328" s="442">
        <f>SUMPRODUCT((事故データ!$O$4:$O$364=$C$319)*(事故データ!$AM$4:$AM$364=AC$320)*(事故データ!$AQ$4:$AQ$364=$H328)*(事故データ!$V$4:$V$364=1))</f>
        <v>0</v>
      </c>
    </row>
    <row r="329" spans="3:29">
      <c r="C329" s="352" t="str">
        <f t="shared" si="55"/>
        <v>施設・駐車場からバック出</v>
      </c>
      <c r="D329" s="422">
        <f>SUMPRODUCT((事故データ!$O$4:$O$364=$C$319)*(事故データ!$AQ$4:$AQ$364=$C329))</f>
        <v>0</v>
      </c>
      <c r="E329" s="422">
        <f>SUMPRODUCT((事故データ!$O$4:$O$364=$C$319)*(事故データ!$AQ$4:$AQ$364=$C329)*(事故データ!$V$4:$V$364=1))</f>
        <v>0</v>
      </c>
      <c r="F329" s="496">
        <f>SUMPRODUCT((事故データ!$O$4:$O$364=$C$319)*(事故データ!$AQ$4:$AQ$364=$C329)*(事故データ!$V$4:$V$364=1)*(事故データ!$T$4:$T$364="人身"))</f>
        <v>0</v>
      </c>
      <c r="G329" s="306"/>
      <c r="H329" s="355" t="str">
        <f t="shared" si="53"/>
        <v>施設・駐車場からバック出</v>
      </c>
      <c r="I329" s="356">
        <f t="shared" si="54"/>
        <v>0</v>
      </c>
      <c r="J329" s="357">
        <f>SUMPRODUCT((事故データ!$O$4:$O$364=$C$319)*(事故データ!$AM$4:$AM$364=J$320)*(事故データ!$AQ$4:$AQ$364=$H329)*(事故データ!$V$4:$V$364=1))</f>
        <v>0</v>
      </c>
      <c r="K329" s="358">
        <f>SUMPRODUCT((事故データ!$O$4:$O$364=$C$319)*(事故データ!$AM$4:$AM$364=K$320)*(事故データ!$AQ$4:$AQ$364=$H329)*(事故データ!$V$4:$V$364=1))</f>
        <v>0</v>
      </c>
      <c r="L329" s="358">
        <f>SUMPRODUCT((事故データ!$O$4:$O$364=$C$319)*(事故データ!$AM$4:$AM$364=L$320)*(事故データ!$AQ$4:$AQ$364=$H329)*(事故データ!$V$4:$V$364=1))</f>
        <v>0</v>
      </c>
      <c r="M329" s="358">
        <f>SUMPRODUCT((事故データ!$O$4:$O$364=$C$319)*(事故データ!$AM$4:$AM$364=M$320)*(事故データ!$AQ$4:$AQ$364=$H329)*(事故データ!$V$4:$V$364=1))</f>
        <v>0</v>
      </c>
      <c r="N329" s="358">
        <f>SUMPRODUCT((事故データ!$O$4:$O$364=$C$319)*(事故データ!$AM$4:$AM$364=N$320)*(事故データ!$AQ$4:$AQ$364=$H329)*(事故データ!$V$4:$V$364=1))</f>
        <v>0</v>
      </c>
      <c r="O329" s="358">
        <f>SUMPRODUCT((事故データ!$O$4:$O$364=$C$319)*(事故データ!$AM$4:$AM$364=O$320)*(事故データ!$AQ$4:$AQ$364=$H329)*(事故データ!$V$4:$V$364=1))</f>
        <v>0</v>
      </c>
      <c r="P329" s="358">
        <f>SUMPRODUCT((事故データ!$O$4:$O$364=$C$319)*(事故データ!$AM$4:$AM$364=P$320)*(事故データ!$AQ$4:$AQ$364=$H329)*(事故データ!$V$4:$V$364=1))</f>
        <v>0</v>
      </c>
      <c r="Q329" s="358">
        <f>SUMPRODUCT((事故データ!$O$4:$O$364=$C$319)*(事故データ!$AM$4:$AM$364=Q$320)*(事故データ!$AQ$4:$AQ$364=$H329)*(事故データ!$V$4:$V$364=1))</f>
        <v>0</v>
      </c>
      <c r="R329" s="358">
        <f>SUMPRODUCT((事故データ!$O$4:$O$364=$C$319)*(事故データ!$AM$4:$AM$364=R$320)*(事故データ!$AQ$4:$AQ$364=$H329)*(事故データ!$V$4:$V$364=1))</f>
        <v>0</v>
      </c>
      <c r="S329" s="358">
        <f>SUMPRODUCT((事故データ!$O$4:$O$364=$C$319)*(事故データ!$AM$4:$AM$364=S$320)*(事故データ!$AQ$4:$AQ$364=$H329)*(事故データ!$V$4:$V$364=1))</f>
        <v>0</v>
      </c>
      <c r="T329" s="358">
        <f>SUMPRODUCT((事故データ!$O$4:$O$364=$C$319)*(事故データ!$AM$4:$AM$364=T$320)*(事故データ!$AQ$4:$AQ$364=$H329)*(事故データ!$V$4:$V$364=1))</f>
        <v>0</v>
      </c>
      <c r="U329" s="358">
        <f>SUMPRODUCT((事故データ!$O$4:$O$364=$C$319)*(事故データ!$AM$4:$AM$364=U$320)*(事故データ!$AQ$4:$AQ$364=$H329)*(事故データ!$V$4:$V$364=1))</f>
        <v>0</v>
      </c>
      <c r="V329" s="358">
        <f>SUMPRODUCT((事故データ!$O$4:$O$364=$C$319)*(事故データ!$AM$4:$AM$364=V$320)*(事故データ!$AQ$4:$AQ$364=$H329)*(事故データ!$V$4:$V$364=1))</f>
        <v>0</v>
      </c>
      <c r="W329" s="358">
        <f>SUMPRODUCT((事故データ!$O$4:$O$364=$C$319)*(事故データ!$AM$4:$AM$364=W$320)*(事故データ!$AQ$4:$AQ$364=$H329)*(事故データ!$V$4:$V$364=1))</f>
        <v>0</v>
      </c>
      <c r="X329" s="358">
        <f>SUMPRODUCT((事故データ!$O$4:$O$364=$C$319)*(事故データ!$AM$4:$AM$364=X$320)*(事故データ!$AQ$4:$AQ$364=$H329)*(事故データ!$V$4:$V$364=1))</f>
        <v>0</v>
      </c>
      <c r="Y329" s="358">
        <f>SUMPRODUCT((事故データ!$O$4:$O$364=$C$319)*(事故データ!$AM$4:$AM$364=Y$320)*(事故データ!$AQ$4:$AQ$364=$H329)*(事故データ!$V$4:$V$364=1))</f>
        <v>0</v>
      </c>
      <c r="Z329" s="358">
        <f>SUMPRODUCT((事故データ!$O$4:$O$364=$C$319)*(事故データ!$AM$4:$AM$364=Z$320)*(事故データ!$AQ$4:$AQ$364=$H329)*(事故データ!$V$4:$V$364=1))</f>
        <v>0</v>
      </c>
      <c r="AA329" s="358">
        <f>SUMPRODUCT((事故データ!$O$4:$O$364=$C$319)*(事故データ!$AM$4:$AM$364=AA$320)*(事故データ!$AQ$4:$AQ$364=$H329)*(事故データ!$V$4:$V$364=1))</f>
        <v>0</v>
      </c>
      <c r="AB329" s="358">
        <f>SUMPRODUCT((事故データ!$O$4:$O$364=$C$319)*(事故データ!$AM$4:$AM$364=AB$320)*(事故データ!$AQ$4:$AQ$364=$H329)*(事故データ!$V$4:$V$364=1))</f>
        <v>0</v>
      </c>
      <c r="AC329" s="442">
        <f>SUMPRODUCT((事故データ!$O$4:$O$364=$C$319)*(事故データ!$AM$4:$AM$364=AC$320)*(事故データ!$AQ$4:$AQ$364=$H329)*(事故データ!$V$4:$V$364=1))</f>
        <v>0</v>
      </c>
    </row>
    <row r="330" spans="3:29">
      <c r="C330" s="352" t="str">
        <f t="shared" si="55"/>
        <v>施設・駐車場から出 右折</v>
      </c>
      <c r="D330" s="422">
        <f>SUMPRODUCT((事故データ!$O$4:$O$364=$C$319)*(事故データ!$AQ$4:$AQ$364=$C330))</f>
        <v>1</v>
      </c>
      <c r="E330" s="422">
        <f>SUMPRODUCT((事故データ!$O$4:$O$364=$C$319)*(事故データ!$AQ$4:$AQ$364=$C330)*(事故データ!$V$4:$V$364=1))</f>
        <v>1</v>
      </c>
      <c r="F330" s="496">
        <f>SUMPRODUCT((事故データ!$O$4:$O$364=$C$319)*(事故データ!$AQ$4:$AQ$364=$C330)*(事故データ!$V$4:$V$364=1)*(事故データ!$T$4:$T$364="人身"))</f>
        <v>0</v>
      </c>
      <c r="G330" s="306"/>
      <c r="H330" s="355" t="str">
        <f t="shared" si="53"/>
        <v>施設・駐車場から出 右折</v>
      </c>
      <c r="I330" s="356">
        <f t="shared" si="54"/>
        <v>1</v>
      </c>
      <c r="J330" s="357">
        <f>SUMPRODUCT((事故データ!$O$4:$O$364=$C$319)*(事故データ!$AM$4:$AM$364=J$320)*(事故データ!$AQ$4:$AQ$364=$H330)*(事故データ!$V$4:$V$364=1))</f>
        <v>0</v>
      </c>
      <c r="K330" s="358">
        <f>SUMPRODUCT((事故データ!$O$4:$O$364=$C$319)*(事故データ!$AM$4:$AM$364=K$320)*(事故データ!$AQ$4:$AQ$364=$H330)*(事故データ!$V$4:$V$364=1))</f>
        <v>0</v>
      </c>
      <c r="L330" s="358">
        <f>SUMPRODUCT((事故データ!$O$4:$O$364=$C$319)*(事故データ!$AM$4:$AM$364=L$320)*(事故データ!$AQ$4:$AQ$364=$H330)*(事故データ!$V$4:$V$364=1))</f>
        <v>0</v>
      </c>
      <c r="M330" s="358">
        <f>SUMPRODUCT((事故データ!$O$4:$O$364=$C$319)*(事故データ!$AM$4:$AM$364=M$320)*(事故データ!$AQ$4:$AQ$364=$H330)*(事故データ!$V$4:$V$364=1))</f>
        <v>0</v>
      </c>
      <c r="N330" s="358">
        <f>SUMPRODUCT((事故データ!$O$4:$O$364=$C$319)*(事故データ!$AM$4:$AM$364=N$320)*(事故データ!$AQ$4:$AQ$364=$H330)*(事故データ!$V$4:$V$364=1))</f>
        <v>0</v>
      </c>
      <c r="O330" s="358">
        <f>SUMPRODUCT((事故データ!$O$4:$O$364=$C$319)*(事故データ!$AM$4:$AM$364=O$320)*(事故データ!$AQ$4:$AQ$364=$H330)*(事故データ!$V$4:$V$364=1))</f>
        <v>0</v>
      </c>
      <c r="P330" s="358">
        <f>SUMPRODUCT((事故データ!$O$4:$O$364=$C$319)*(事故データ!$AM$4:$AM$364=P$320)*(事故データ!$AQ$4:$AQ$364=$H330)*(事故データ!$V$4:$V$364=1))</f>
        <v>0</v>
      </c>
      <c r="Q330" s="358">
        <f>SUMPRODUCT((事故データ!$O$4:$O$364=$C$319)*(事故データ!$AM$4:$AM$364=Q$320)*(事故データ!$AQ$4:$AQ$364=$H330)*(事故データ!$V$4:$V$364=1))</f>
        <v>0</v>
      </c>
      <c r="R330" s="358">
        <f>SUMPRODUCT((事故データ!$O$4:$O$364=$C$319)*(事故データ!$AM$4:$AM$364=R$320)*(事故データ!$AQ$4:$AQ$364=$H330)*(事故データ!$V$4:$V$364=1))</f>
        <v>0</v>
      </c>
      <c r="S330" s="358">
        <f>SUMPRODUCT((事故データ!$O$4:$O$364=$C$319)*(事故データ!$AM$4:$AM$364=S$320)*(事故データ!$AQ$4:$AQ$364=$H330)*(事故データ!$V$4:$V$364=1))</f>
        <v>0</v>
      </c>
      <c r="T330" s="358">
        <f>SUMPRODUCT((事故データ!$O$4:$O$364=$C$319)*(事故データ!$AM$4:$AM$364=T$320)*(事故データ!$AQ$4:$AQ$364=$H330)*(事故データ!$V$4:$V$364=1))</f>
        <v>0</v>
      </c>
      <c r="U330" s="358">
        <f>SUMPRODUCT((事故データ!$O$4:$O$364=$C$319)*(事故データ!$AM$4:$AM$364=U$320)*(事故データ!$AQ$4:$AQ$364=$H330)*(事故データ!$V$4:$V$364=1))</f>
        <v>0</v>
      </c>
      <c r="V330" s="358">
        <f>SUMPRODUCT((事故データ!$O$4:$O$364=$C$319)*(事故データ!$AM$4:$AM$364=V$320)*(事故データ!$AQ$4:$AQ$364=$H330)*(事故データ!$V$4:$V$364=1))</f>
        <v>0</v>
      </c>
      <c r="W330" s="358">
        <f>SUMPRODUCT((事故データ!$O$4:$O$364=$C$319)*(事故データ!$AM$4:$AM$364=W$320)*(事故データ!$AQ$4:$AQ$364=$H330)*(事故データ!$V$4:$V$364=1))</f>
        <v>0</v>
      </c>
      <c r="X330" s="358">
        <f>SUMPRODUCT((事故データ!$O$4:$O$364=$C$319)*(事故データ!$AM$4:$AM$364=X$320)*(事故データ!$AQ$4:$AQ$364=$H330)*(事故データ!$V$4:$V$364=1))</f>
        <v>1</v>
      </c>
      <c r="Y330" s="358">
        <f>SUMPRODUCT((事故データ!$O$4:$O$364=$C$319)*(事故データ!$AM$4:$AM$364=Y$320)*(事故データ!$AQ$4:$AQ$364=$H330)*(事故データ!$V$4:$V$364=1))</f>
        <v>0</v>
      </c>
      <c r="Z330" s="358">
        <f>SUMPRODUCT((事故データ!$O$4:$O$364=$C$319)*(事故データ!$AM$4:$AM$364=Z$320)*(事故データ!$AQ$4:$AQ$364=$H330)*(事故データ!$V$4:$V$364=1))</f>
        <v>0</v>
      </c>
      <c r="AA330" s="358">
        <f>SUMPRODUCT((事故データ!$O$4:$O$364=$C$319)*(事故データ!$AM$4:$AM$364=AA$320)*(事故データ!$AQ$4:$AQ$364=$H330)*(事故データ!$V$4:$V$364=1))</f>
        <v>0</v>
      </c>
      <c r="AB330" s="358">
        <f>SUMPRODUCT((事故データ!$O$4:$O$364=$C$319)*(事故データ!$AM$4:$AM$364=AB$320)*(事故データ!$AQ$4:$AQ$364=$H330)*(事故データ!$V$4:$V$364=1))</f>
        <v>0</v>
      </c>
      <c r="AC330" s="442">
        <f>SUMPRODUCT((事故データ!$O$4:$O$364=$C$319)*(事故データ!$AM$4:$AM$364=AC$320)*(事故データ!$AQ$4:$AQ$364=$H330)*(事故データ!$V$4:$V$364=1))</f>
        <v>0</v>
      </c>
    </row>
    <row r="331" spans="3:29">
      <c r="C331" s="352" t="str">
        <f t="shared" si="55"/>
        <v>施設・駐車場から出 左折</v>
      </c>
      <c r="D331" s="422">
        <f>SUMPRODUCT((事故データ!$O$4:$O$364=$C$319)*(事故データ!$AQ$4:$AQ$364=$C331))</f>
        <v>0</v>
      </c>
      <c r="E331" s="422">
        <f>SUMPRODUCT((事故データ!$O$4:$O$364=$C$319)*(事故データ!$AQ$4:$AQ$364=$C331)*(事故データ!$V$4:$V$364=1))</f>
        <v>0</v>
      </c>
      <c r="F331" s="496">
        <f>SUMPRODUCT((事故データ!$O$4:$O$364=$C$319)*(事故データ!$AQ$4:$AQ$364=$C331)*(事故データ!$V$4:$V$364=1)*(事故データ!$T$4:$T$364="人身"))</f>
        <v>0</v>
      </c>
      <c r="G331" s="306"/>
      <c r="H331" s="355" t="str">
        <f t="shared" si="53"/>
        <v>施設・駐車場から出 左折</v>
      </c>
      <c r="I331" s="356">
        <f t="shared" si="54"/>
        <v>0</v>
      </c>
      <c r="J331" s="357">
        <f>SUMPRODUCT((事故データ!$O$4:$O$364=$C$319)*(事故データ!$AM$4:$AM$364=J$320)*(事故データ!$AQ$4:$AQ$364=$H331)*(事故データ!$V$4:$V$364=1))</f>
        <v>0</v>
      </c>
      <c r="K331" s="358">
        <f>SUMPRODUCT((事故データ!$O$4:$O$364=$C$319)*(事故データ!$AM$4:$AM$364=K$320)*(事故データ!$AQ$4:$AQ$364=$H331)*(事故データ!$V$4:$V$364=1))</f>
        <v>0</v>
      </c>
      <c r="L331" s="358">
        <f>SUMPRODUCT((事故データ!$O$4:$O$364=$C$319)*(事故データ!$AM$4:$AM$364=L$320)*(事故データ!$AQ$4:$AQ$364=$H331)*(事故データ!$V$4:$V$364=1))</f>
        <v>0</v>
      </c>
      <c r="M331" s="358">
        <f>SUMPRODUCT((事故データ!$O$4:$O$364=$C$319)*(事故データ!$AM$4:$AM$364=M$320)*(事故データ!$AQ$4:$AQ$364=$H331)*(事故データ!$V$4:$V$364=1))</f>
        <v>0</v>
      </c>
      <c r="N331" s="358">
        <f>SUMPRODUCT((事故データ!$O$4:$O$364=$C$319)*(事故データ!$AM$4:$AM$364=N$320)*(事故データ!$AQ$4:$AQ$364=$H331)*(事故データ!$V$4:$V$364=1))</f>
        <v>0</v>
      </c>
      <c r="O331" s="358">
        <f>SUMPRODUCT((事故データ!$O$4:$O$364=$C$319)*(事故データ!$AM$4:$AM$364=O$320)*(事故データ!$AQ$4:$AQ$364=$H331)*(事故データ!$V$4:$V$364=1))</f>
        <v>0</v>
      </c>
      <c r="P331" s="358">
        <f>SUMPRODUCT((事故データ!$O$4:$O$364=$C$319)*(事故データ!$AM$4:$AM$364=P$320)*(事故データ!$AQ$4:$AQ$364=$H331)*(事故データ!$V$4:$V$364=1))</f>
        <v>0</v>
      </c>
      <c r="Q331" s="358">
        <f>SUMPRODUCT((事故データ!$O$4:$O$364=$C$319)*(事故データ!$AM$4:$AM$364=Q$320)*(事故データ!$AQ$4:$AQ$364=$H331)*(事故データ!$V$4:$V$364=1))</f>
        <v>0</v>
      </c>
      <c r="R331" s="358">
        <f>SUMPRODUCT((事故データ!$O$4:$O$364=$C$319)*(事故データ!$AM$4:$AM$364=R$320)*(事故データ!$AQ$4:$AQ$364=$H331)*(事故データ!$V$4:$V$364=1))</f>
        <v>0</v>
      </c>
      <c r="S331" s="358">
        <f>SUMPRODUCT((事故データ!$O$4:$O$364=$C$319)*(事故データ!$AM$4:$AM$364=S$320)*(事故データ!$AQ$4:$AQ$364=$H331)*(事故データ!$V$4:$V$364=1))</f>
        <v>0</v>
      </c>
      <c r="T331" s="358">
        <f>SUMPRODUCT((事故データ!$O$4:$O$364=$C$319)*(事故データ!$AM$4:$AM$364=T$320)*(事故データ!$AQ$4:$AQ$364=$H331)*(事故データ!$V$4:$V$364=1))</f>
        <v>0</v>
      </c>
      <c r="U331" s="358">
        <f>SUMPRODUCT((事故データ!$O$4:$O$364=$C$319)*(事故データ!$AM$4:$AM$364=U$320)*(事故データ!$AQ$4:$AQ$364=$H331)*(事故データ!$V$4:$V$364=1))</f>
        <v>0</v>
      </c>
      <c r="V331" s="358">
        <f>SUMPRODUCT((事故データ!$O$4:$O$364=$C$319)*(事故データ!$AM$4:$AM$364=V$320)*(事故データ!$AQ$4:$AQ$364=$H331)*(事故データ!$V$4:$V$364=1))</f>
        <v>0</v>
      </c>
      <c r="W331" s="358">
        <f>SUMPRODUCT((事故データ!$O$4:$O$364=$C$319)*(事故データ!$AM$4:$AM$364=W$320)*(事故データ!$AQ$4:$AQ$364=$H331)*(事故データ!$V$4:$V$364=1))</f>
        <v>0</v>
      </c>
      <c r="X331" s="358">
        <f>SUMPRODUCT((事故データ!$O$4:$O$364=$C$319)*(事故データ!$AM$4:$AM$364=X$320)*(事故データ!$AQ$4:$AQ$364=$H331)*(事故データ!$V$4:$V$364=1))</f>
        <v>0</v>
      </c>
      <c r="Y331" s="358">
        <f>SUMPRODUCT((事故データ!$O$4:$O$364=$C$319)*(事故データ!$AM$4:$AM$364=Y$320)*(事故データ!$AQ$4:$AQ$364=$H331)*(事故データ!$V$4:$V$364=1))</f>
        <v>0</v>
      </c>
      <c r="Z331" s="358">
        <f>SUMPRODUCT((事故データ!$O$4:$O$364=$C$319)*(事故データ!$AM$4:$AM$364=Z$320)*(事故データ!$AQ$4:$AQ$364=$H331)*(事故データ!$V$4:$V$364=1))</f>
        <v>0</v>
      </c>
      <c r="AA331" s="358">
        <f>SUMPRODUCT((事故データ!$O$4:$O$364=$C$319)*(事故データ!$AM$4:$AM$364=AA$320)*(事故データ!$AQ$4:$AQ$364=$H331)*(事故データ!$V$4:$V$364=1))</f>
        <v>0</v>
      </c>
      <c r="AB331" s="358">
        <f>SUMPRODUCT((事故データ!$O$4:$O$364=$C$319)*(事故データ!$AM$4:$AM$364=AB$320)*(事故データ!$AQ$4:$AQ$364=$H331)*(事故データ!$V$4:$V$364=1))</f>
        <v>0</v>
      </c>
      <c r="AC331" s="442">
        <f>SUMPRODUCT((事故データ!$O$4:$O$364=$C$319)*(事故データ!$AM$4:$AM$364=AC$320)*(事故データ!$AQ$4:$AQ$364=$H331)*(事故データ!$V$4:$V$364=1))</f>
        <v>0</v>
      </c>
    </row>
    <row r="332" spans="3:29">
      <c r="C332" s="352" t="str">
        <f t="shared" si="55"/>
        <v>道路に進入</v>
      </c>
      <c r="D332" s="422">
        <f>SUMPRODUCT((事故データ!$O$4:$O$364=$C$319)*(事故データ!$AQ$4:$AQ$364=$C332))</f>
        <v>0</v>
      </c>
      <c r="E332" s="422">
        <f>SUMPRODUCT((事故データ!$O$4:$O$364=$C$319)*(事故データ!$AQ$4:$AQ$364=$C332)*(事故データ!$V$4:$V$364=1))</f>
        <v>0</v>
      </c>
      <c r="F332" s="496">
        <f>SUMPRODUCT((事故データ!$O$4:$O$364=$C$319)*(事故データ!$AQ$4:$AQ$364=$C332)*(事故データ!$V$4:$V$364=1)*(事故データ!$T$4:$T$364="人身"))</f>
        <v>0</v>
      </c>
      <c r="G332" s="306"/>
      <c r="H332" s="355" t="str">
        <f t="shared" si="53"/>
        <v>道路に進入</v>
      </c>
      <c r="I332" s="356">
        <f t="shared" si="54"/>
        <v>0</v>
      </c>
      <c r="J332" s="357">
        <f>SUMPRODUCT((事故データ!$O$4:$O$364=$C$319)*(事故データ!$AM$4:$AM$364=J$320)*(事故データ!$AQ$4:$AQ$364=$H332)*(事故データ!$V$4:$V$364=1))</f>
        <v>0</v>
      </c>
      <c r="K332" s="358">
        <f>SUMPRODUCT((事故データ!$O$4:$O$364=$C$319)*(事故データ!$AM$4:$AM$364=K$320)*(事故データ!$AQ$4:$AQ$364=$H332)*(事故データ!$V$4:$V$364=1))</f>
        <v>0</v>
      </c>
      <c r="L332" s="358">
        <f>SUMPRODUCT((事故データ!$O$4:$O$364=$C$319)*(事故データ!$AM$4:$AM$364=L$320)*(事故データ!$AQ$4:$AQ$364=$H332)*(事故データ!$V$4:$V$364=1))</f>
        <v>0</v>
      </c>
      <c r="M332" s="358">
        <f>SUMPRODUCT((事故データ!$O$4:$O$364=$C$319)*(事故データ!$AM$4:$AM$364=M$320)*(事故データ!$AQ$4:$AQ$364=$H332)*(事故データ!$V$4:$V$364=1))</f>
        <v>0</v>
      </c>
      <c r="N332" s="358">
        <f>SUMPRODUCT((事故データ!$O$4:$O$364=$C$319)*(事故データ!$AM$4:$AM$364=N$320)*(事故データ!$AQ$4:$AQ$364=$H332)*(事故データ!$V$4:$V$364=1))</f>
        <v>0</v>
      </c>
      <c r="O332" s="358">
        <f>SUMPRODUCT((事故データ!$O$4:$O$364=$C$319)*(事故データ!$AM$4:$AM$364=O$320)*(事故データ!$AQ$4:$AQ$364=$H332)*(事故データ!$V$4:$V$364=1))</f>
        <v>0</v>
      </c>
      <c r="P332" s="358">
        <f>SUMPRODUCT((事故データ!$O$4:$O$364=$C$319)*(事故データ!$AM$4:$AM$364=P$320)*(事故データ!$AQ$4:$AQ$364=$H332)*(事故データ!$V$4:$V$364=1))</f>
        <v>0</v>
      </c>
      <c r="Q332" s="358">
        <f>SUMPRODUCT((事故データ!$O$4:$O$364=$C$319)*(事故データ!$AM$4:$AM$364=Q$320)*(事故データ!$AQ$4:$AQ$364=$H332)*(事故データ!$V$4:$V$364=1))</f>
        <v>0</v>
      </c>
      <c r="R332" s="358">
        <f>SUMPRODUCT((事故データ!$O$4:$O$364=$C$319)*(事故データ!$AM$4:$AM$364=R$320)*(事故データ!$AQ$4:$AQ$364=$H332)*(事故データ!$V$4:$V$364=1))</f>
        <v>0</v>
      </c>
      <c r="S332" s="358">
        <f>SUMPRODUCT((事故データ!$O$4:$O$364=$C$319)*(事故データ!$AM$4:$AM$364=S$320)*(事故データ!$AQ$4:$AQ$364=$H332)*(事故データ!$V$4:$V$364=1))</f>
        <v>0</v>
      </c>
      <c r="T332" s="358">
        <f>SUMPRODUCT((事故データ!$O$4:$O$364=$C$319)*(事故データ!$AM$4:$AM$364=T$320)*(事故データ!$AQ$4:$AQ$364=$H332)*(事故データ!$V$4:$V$364=1))</f>
        <v>0</v>
      </c>
      <c r="U332" s="358">
        <f>SUMPRODUCT((事故データ!$O$4:$O$364=$C$319)*(事故データ!$AM$4:$AM$364=U$320)*(事故データ!$AQ$4:$AQ$364=$H332)*(事故データ!$V$4:$V$364=1))</f>
        <v>0</v>
      </c>
      <c r="V332" s="358">
        <f>SUMPRODUCT((事故データ!$O$4:$O$364=$C$319)*(事故データ!$AM$4:$AM$364=V$320)*(事故データ!$AQ$4:$AQ$364=$H332)*(事故データ!$V$4:$V$364=1))</f>
        <v>0</v>
      </c>
      <c r="W332" s="358">
        <f>SUMPRODUCT((事故データ!$O$4:$O$364=$C$319)*(事故データ!$AM$4:$AM$364=W$320)*(事故データ!$AQ$4:$AQ$364=$H332)*(事故データ!$V$4:$V$364=1))</f>
        <v>0</v>
      </c>
      <c r="X332" s="358">
        <f>SUMPRODUCT((事故データ!$O$4:$O$364=$C$319)*(事故データ!$AM$4:$AM$364=X$320)*(事故データ!$AQ$4:$AQ$364=$H332)*(事故データ!$V$4:$V$364=1))</f>
        <v>0</v>
      </c>
      <c r="Y332" s="358">
        <f>SUMPRODUCT((事故データ!$O$4:$O$364=$C$319)*(事故データ!$AM$4:$AM$364=Y$320)*(事故データ!$AQ$4:$AQ$364=$H332)*(事故データ!$V$4:$V$364=1))</f>
        <v>0</v>
      </c>
      <c r="Z332" s="358">
        <f>SUMPRODUCT((事故データ!$O$4:$O$364=$C$319)*(事故データ!$AM$4:$AM$364=Z$320)*(事故データ!$AQ$4:$AQ$364=$H332)*(事故データ!$V$4:$V$364=1))</f>
        <v>0</v>
      </c>
      <c r="AA332" s="358">
        <f>SUMPRODUCT((事故データ!$O$4:$O$364=$C$319)*(事故データ!$AM$4:$AM$364=AA$320)*(事故データ!$AQ$4:$AQ$364=$H332)*(事故データ!$V$4:$V$364=1))</f>
        <v>0</v>
      </c>
      <c r="AB332" s="358">
        <f>SUMPRODUCT((事故データ!$O$4:$O$364=$C$319)*(事故データ!$AM$4:$AM$364=AB$320)*(事故データ!$AQ$4:$AQ$364=$H332)*(事故データ!$V$4:$V$364=1))</f>
        <v>0</v>
      </c>
      <c r="AC332" s="442">
        <f>SUMPRODUCT((事故データ!$O$4:$O$364=$C$319)*(事故データ!$AM$4:$AM$364=AC$320)*(事故データ!$AQ$4:$AQ$364=$H332)*(事故データ!$V$4:$V$364=1))</f>
        <v>0</v>
      </c>
    </row>
    <row r="333" spans="3:29">
      <c r="C333" s="352" t="str">
        <f t="shared" si="55"/>
        <v>道路から進入</v>
      </c>
      <c r="D333" s="422">
        <f>SUMPRODUCT((事故データ!$O$4:$O$364=$C$319)*(事故データ!$AQ$4:$AQ$364=$C333))</f>
        <v>0</v>
      </c>
      <c r="E333" s="422">
        <f>SUMPRODUCT((事故データ!$O$4:$O$364=$C$319)*(事故データ!$AQ$4:$AQ$364=$C333)*(事故データ!$V$4:$V$364=1))</f>
        <v>0</v>
      </c>
      <c r="F333" s="496">
        <f>SUMPRODUCT((事故データ!$O$4:$O$364=$C$319)*(事故データ!$AQ$4:$AQ$364=$C333)*(事故データ!$V$4:$V$364=1)*(事故データ!$T$4:$T$364="人身"))</f>
        <v>0</v>
      </c>
      <c r="G333" s="306"/>
      <c r="H333" s="355" t="str">
        <f t="shared" si="53"/>
        <v>道路から進入</v>
      </c>
      <c r="I333" s="356">
        <f t="shared" si="54"/>
        <v>0</v>
      </c>
      <c r="J333" s="357">
        <f>SUMPRODUCT((事故データ!$O$4:$O$364=$C$319)*(事故データ!$AM$4:$AM$364=J$320)*(事故データ!$AQ$4:$AQ$364=$H333)*(事故データ!$V$4:$V$364=1))</f>
        <v>0</v>
      </c>
      <c r="K333" s="358">
        <f>SUMPRODUCT((事故データ!$O$4:$O$364=$C$319)*(事故データ!$AM$4:$AM$364=K$320)*(事故データ!$AQ$4:$AQ$364=$H333)*(事故データ!$V$4:$V$364=1))</f>
        <v>0</v>
      </c>
      <c r="L333" s="358">
        <f>SUMPRODUCT((事故データ!$O$4:$O$364=$C$319)*(事故データ!$AM$4:$AM$364=L$320)*(事故データ!$AQ$4:$AQ$364=$H333)*(事故データ!$V$4:$V$364=1))</f>
        <v>0</v>
      </c>
      <c r="M333" s="358">
        <f>SUMPRODUCT((事故データ!$O$4:$O$364=$C$319)*(事故データ!$AM$4:$AM$364=M$320)*(事故データ!$AQ$4:$AQ$364=$H333)*(事故データ!$V$4:$V$364=1))</f>
        <v>0</v>
      </c>
      <c r="N333" s="358">
        <f>SUMPRODUCT((事故データ!$O$4:$O$364=$C$319)*(事故データ!$AM$4:$AM$364=N$320)*(事故データ!$AQ$4:$AQ$364=$H333)*(事故データ!$V$4:$V$364=1))</f>
        <v>0</v>
      </c>
      <c r="O333" s="358">
        <f>SUMPRODUCT((事故データ!$O$4:$O$364=$C$319)*(事故データ!$AM$4:$AM$364=O$320)*(事故データ!$AQ$4:$AQ$364=$H333)*(事故データ!$V$4:$V$364=1))</f>
        <v>0</v>
      </c>
      <c r="P333" s="358">
        <f>SUMPRODUCT((事故データ!$O$4:$O$364=$C$319)*(事故データ!$AM$4:$AM$364=P$320)*(事故データ!$AQ$4:$AQ$364=$H333)*(事故データ!$V$4:$V$364=1))</f>
        <v>0</v>
      </c>
      <c r="Q333" s="358">
        <f>SUMPRODUCT((事故データ!$O$4:$O$364=$C$319)*(事故データ!$AM$4:$AM$364=Q$320)*(事故データ!$AQ$4:$AQ$364=$H333)*(事故データ!$V$4:$V$364=1))</f>
        <v>0</v>
      </c>
      <c r="R333" s="358">
        <f>SUMPRODUCT((事故データ!$O$4:$O$364=$C$319)*(事故データ!$AM$4:$AM$364=R$320)*(事故データ!$AQ$4:$AQ$364=$H333)*(事故データ!$V$4:$V$364=1))</f>
        <v>0</v>
      </c>
      <c r="S333" s="358">
        <f>SUMPRODUCT((事故データ!$O$4:$O$364=$C$319)*(事故データ!$AM$4:$AM$364=S$320)*(事故データ!$AQ$4:$AQ$364=$H333)*(事故データ!$V$4:$V$364=1))</f>
        <v>0</v>
      </c>
      <c r="T333" s="358">
        <f>SUMPRODUCT((事故データ!$O$4:$O$364=$C$319)*(事故データ!$AM$4:$AM$364=T$320)*(事故データ!$AQ$4:$AQ$364=$H333)*(事故データ!$V$4:$V$364=1))</f>
        <v>0</v>
      </c>
      <c r="U333" s="358">
        <f>SUMPRODUCT((事故データ!$O$4:$O$364=$C$319)*(事故データ!$AM$4:$AM$364=U$320)*(事故データ!$AQ$4:$AQ$364=$H333)*(事故データ!$V$4:$V$364=1))</f>
        <v>0</v>
      </c>
      <c r="V333" s="358">
        <f>SUMPRODUCT((事故データ!$O$4:$O$364=$C$319)*(事故データ!$AM$4:$AM$364=V$320)*(事故データ!$AQ$4:$AQ$364=$H333)*(事故データ!$V$4:$V$364=1))</f>
        <v>0</v>
      </c>
      <c r="W333" s="358">
        <f>SUMPRODUCT((事故データ!$O$4:$O$364=$C$319)*(事故データ!$AM$4:$AM$364=W$320)*(事故データ!$AQ$4:$AQ$364=$H333)*(事故データ!$V$4:$V$364=1))</f>
        <v>0</v>
      </c>
      <c r="X333" s="358">
        <f>SUMPRODUCT((事故データ!$O$4:$O$364=$C$319)*(事故データ!$AM$4:$AM$364=X$320)*(事故データ!$AQ$4:$AQ$364=$H333)*(事故データ!$V$4:$V$364=1))</f>
        <v>0</v>
      </c>
      <c r="Y333" s="358">
        <f>SUMPRODUCT((事故データ!$O$4:$O$364=$C$319)*(事故データ!$AM$4:$AM$364=Y$320)*(事故データ!$AQ$4:$AQ$364=$H333)*(事故データ!$V$4:$V$364=1))</f>
        <v>0</v>
      </c>
      <c r="Z333" s="358">
        <f>SUMPRODUCT((事故データ!$O$4:$O$364=$C$319)*(事故データ!$AM$4:$AM$364=Z$320)*(事故データ!$AQ$4:$AQ$364=$H333)*(事故データ!$V$4:$V$364=1))</f>
        <v>0</v>
      </c>
      <c r="AA333" s="358">
        <f>SUMPRODUCT((事故データ!$O$4:$O$364=$C$319)*(事故データ!$AM$4:$AM$364=AA$320)*(事故データ!$AQ$4:$AQ$364=$H333)*(事故データ!$V$4:$V$364=1))</f>
        <v>0</v>
      </c>
      <c r="AB333" s="358">
        <f>SUMPRODUCT((事故データ!$O$4:$O$364=$C$319)*(事故データ!$AM$4:$AM$364=AB$320)*(事故データ!$AQ$4:$AQ$364=$H333)*(事故データ!$V$4:$V$364=1))</f>
        <v>0</v>
      </c>
      <c r="AC333" s="442">
        <f>SUMPRODUCT((事故データ!$O$4:$O$364=$C$319)*(事故データ!$AM$4:$AM$364=AC$320)*(事故データ!$AQ$4:$AQ$364=$H333)*(事故データ!$V$4:$V$364=1))</f>
        <v>0</v>
      </c>
    </row>
    <row r="334" spans="3:29">
      <c r="C334" s="352" t="str">
        <f t="shared" si="55"/>
        <v>道路からバック進入</v>
      </c>
      <c r="D334" s="422">
        <f>SUMPRODUCT((事故データ!$O$4:$O$364=$C$319)*(事故データ!$AQ$4:$AQ$364=$C334))</f>
        <v>2</v>
      </c>
      <c r="E334" s="422">
        <f>SUMPRODUCT((事故データ!$O$4:$O$364=$C$319)*(事故データ!$AQ$4:$AQ$364=$C334)*(事故データ!$V$4:$V$364=1))</f>
        <v>2</v>
      </c>
      <c r="F334" s="496">
        <f>SUMPRODUCT((事故データ!$O$4:$O$364=$C$319)*(事故データ!$AQ$4:$AQ$364=$C334)*(事故データ!$V$4:$V$364=1)*(事故データ!$T$4:$T$364="人身"))</f>
        <v>1</v>
      </c>
      <c r="G334" s="306"/>
      <c r="H334" s="355" t="str">
        <f t="shared" si="53"/>
        <v>道路からバック進入</v>
      </c>
      <c r="I334" s="356">
        <f t="shared" si="54"/>
        <v>2</v>
      </c>
      <c r="J334" s="357">
        <f>SUMPRODUCT((事故データ!$O$4:$O$364=$C$319)*(事故データ!$AM$4:$AM$364=J$320)*(事故データ!$AQ$4:$AQ$364=$H334)*(事故データ!$V$4:$V$364=1))</f>
        <v>0</v>
      </c>
      <c r="K334" s="358">
        <f>SUMPRODUCT((事故データ!$O$4:$O$364=$C$319)*(事故データ!$AM$4:$AM$364=K$320)*(事故データ!$AQ$4:$AQ$364=$H334)*(事故データ!$V$4:$V$364=1))</f>
        <v>0</v>
      </c>
      <c r="L334" s="358">
        <f>SUMPRODUCT((事故データ!$O$4:$O$364=$C$319)*(事故データ!$AM$4:$AM$364=L$320)*(事故データ!$AQ$4:$AQ$364=$H334)*(事故データ!$V$4:$V$364=1))</f>
        <v>0</v>
      </c>
      <c r="M334" s="358">
        <f>SUMPRODUCT((事故データ!$O$4:$O$364=$C$319)*(事故データ!$AM$4:$AM$364=M$320)*(事故データ!$AQ$4:$AQ$364=$H334)*(事故データ!$V$4:$V$364=1))</f>
        <v>0</v>
      </c>
      <c r="N334" s="358">
        <f>SUMPRODUCT((事故データ!$O$4:$O$364=$C$319)*(事故データ!$AM$4:$AM$364=N$320)*(事故データ!$AQ$4:$AQ$364=$H334)*(事故データ!$V$4:$V$364=1))</f>
        <v>0</v>
      </c>
      <c r="O334" s="358">
        <f>SUMPRODUCT((事故データ!$O$4:$O$364=$C$319)*(事故データ!$AM$4:$AM$364=O$320)*(事故データ!$AQ$4:$AQ$364=$H334)*(事故データ!$V$4:$V$364=1))</f>
        <v>0</v>
      </c>
      <c r="P334" s="358">
        <f>SUMPRODUCT((事故データ!$O$4:$O$364=$C$319)*(事故データ!$AM$4:$AM$364=P$320)*(事故データ!$AQ$4:$AQ$364=$H334)*(事故データ!$V$4:$V$364=1))</f>
        <v>0</v>
      </c>
      <c r="Q334" s="358">
        <f>SUMPRODUCT((事故データ!$O$4:$O$364=$C$319)*(事故データ!$AM$4:$AM$364=Q$320)*(事故データ!$AQ$4:$AQ$364=$H334)*(事故データ!$V$4:$V$364=1))</f>
        <v>0</v>
      </c>
      <c r="R334" s="358">
        <f>SUMPRODUCT((事故データ!$O$4:$O$364=$C$319)*(事故データ!$AM$4:$AM$364=R$320)*(事故データ!$AQ$4:$AQ$364=$H334)*(事故データ!$V$4:$V$364=1))</f>
        <v>0</v>
      </c>
      <c r="S334" s="358">
        <f>SUMPRODUCT((事故データ!$O$4:$O$364=$C$319)*(事故データ!$AM$4:$AM$364=S$320)*(事故データ!$AQ$4:$AQ$364=$H334)*(事故データ!$V$4:$V$364=1))</f>
        <v>0</v>
      </c>
      <c r="T334" s="358">
        <f>SUMPRODUCT((事故データ!$O$4:$O$364=$C$319)*(事故データ!$AM$4:$AM$364=T$320)*(事故データ!$AQ$4:$AQ$364=$H334)*(事故データ!$V$4:$V$364=1))</f>
        <v>0</v>
      </c>
      <c r="U334" s="358">
        <f>SUMPRODUCT((事故データ!$O$4:$O$364=$C$319)*(事故データ!$AM$4:$AM$364=U$320)*(事故データ!$AQ$4:$AQ$364=$H334)*(事故データ!$V$4:$V$364=1))</f>
        <v>0</v>
      </c>
      <c r="V334" s="358">
        <f>SUMPRODUCT((事故データ!$O$4:$O$364=$C$319)*(事故データ!$AM$4:$AM$364=V$320)*(事故データ!$AQ$4:$AQ$364=$H334)*(事故データ!$V$4:$V$364=1))</f>
        <v>0</v>
      </c>
      <c r="W334" s="358">
        <f>SUMPRODUCT((事故データ!$O$4:$O$364=$C$319)*(事故データ!$AM$4:$AM$364=W$320)*(事故データ!$AQ$4:$AQ$364=$H334)*(事故データ!$V$4:$V$364=1))</f>
        <v>0</v>
      </c>
      <c r="X334" s="358">
        <f>SUMPRODUCT((事故データ!$O$4:$O$364=$C$319)*(事故データ!$AM$4:$AM$364=X$320)*(事故データ!$AQ$4:$AQ$364=$H334)*(事故データ!$V$4:$V$364=1))</f>
        <v>2</v>
      </c>
      <c r="Y334" s="358">
        <f>SUMPRODUCT((事故データ!$O$4:$O$364=$C$319)*(事故データ!$AM$4:$AM$364=Y$320)*(事故データ!$AQ$4:$AQ$364=$H334)*(事故データ!$V$4:$V$364=1))</f>
        <v>0</v>
      </c>
      <c r="Z334" s="358">
        <f>SUMPRODUCT((事故データ!$O$4:$O$364=$C$319)*(事故データ!$AM$4:$AM$364=Z$320)*(事故データ!$AQ$4:$AQ$364=$H334)*(事故データ!$V$4:$V$364=1))</f>
        <v>0</v>
      </c>
      <c r="AA334" s="358">
        <f>SUMPRODUCT((事故データ!$O$4:$O$364=$C$319)*(事故データ!$AM$4:$AM$364=AA$320)*(事故データ!$AQ$4:$AQ$364=$H334)*(事故データ!$V$4:$V$364=1))</f>
        <v>0</v>
      </c>
      <c r="AB334" s="358">
        <f>SUMPRODUCT((事故データ!$O$4:$O$364=$C$319)*(事故データ!$AM$4:$AM$364=AB$320)*(事故データ!$AQ$4:$AQ$364=$H334)*(事故データ!$V$4:$V$364=1))</f>
        <v>0</v>
      </c>
      <c r="AC334" s="442">
        <f>SUMPRODUCT((事故データ!$O$4:$O$364=$C$319)*(事故データ!$AM$4:$AM$364=AC$320)*(事故データ!$AQ$4:$AQ$364=$H334)*(事故データ!$V$4:$V$364=1))</f>
        <v>0</v>
      </c>
    </row>
    <row r="335" spans="3:29">
      <c r="C335" s="352" t="str">
        <f t="shared" si="55"/>
        <v>車線変更(右)</v>
      </c>
      <c r="D335" s="422">
        <f>SUMPRODUCT((事故データ!$O$4:$O$364=$C$319)*(事故データ!$AQ$4:$AQ$364=$C335))</f>
        <v>1</v>
      </c>
      <c r="E335" s="422">
        <f>SUMPRODUCT((事故データ!$O$4:$O$364=$C$319)*(事故データ!$AQ$4:$AQ$364=$C335)*(事故データ!$V$4:$V$364=1))</f>
        <v>1</v>
      </c>
      <c r="F335" s="496">
        <f>SUMPRODUCT((事故データ!$O$4:$O$364=$C$319)*(事故データ!$AQ$4:$AQ$364=$C335)*(事故データ!$V$4:$V$364=1)*(事故データ!$T$4:$T$364="人身"))</f>
        <v>0</v>
      </c>
      <c r="G335" s="306"/>
      <c r="H335" s="355" t="str">
        <f t="shared" si="53"/>
        <v>車線変更(右)</v>
      </c>
      <c r="I335" s="356">
        <f t="shared" si="54"/>
        <v>1</v>
      </c>
      <c r="J335" s="357">
        <f>SUMPRODUCT((事故データ!$O$4:$O$364=$C$319)*(事故データ!$AM$4:$AM$364=J$320)*(事故データ!$AQ$4:$AQ$364=$H335)*(事故データ!$V$4:$V$364=1))</f>
        <v>0</v>
      </c>
      <c r="K335" s="358">
        <f>SUMPRODUCT((事故データ!$O$4:$O$364=$C$319)*(事故データ!$AM$4:$AM$364=K$320)*(事故データ!$AQ$4:$AQ$364=$H335)*(事故データ!$V$4:$V$364=1))</f>
        <v>0</v>
      </c>
      <c r="L335" s="358">
        <f>SUMPRODUCT((事故データ!$O$4:$O$364=$C$319)*(事故データ!$AM$4:$AM$364=L$320)*(事故データ!$AQ$4:$AQ$364=$H335)*(事故データ!$V$4:$V$364=1))</f>
        <v>0</v>
      </c>
      <c r="M335" s="358">
        <f>SUMPRODUCT((事故データ!$O$4:$O$364=$C$319)*(事故データ!$AM$4:$AM$364=M$320)*(事故データ!$AQ$4:$AQ$364=$H335)*(事故データ!$V$4:$V$364=1))</f>
        <v>0</v>
      </c>
      <c r="N335" s="358">
        <f>SUMPRODUCT((事故データ!$O$4:$O$364=$C$319)*(事故データ!$AM$4:$AM$364=N$320)*(事故データ!$AQ$4:$AQ$364=$H335)*(事故データ!$V$4:$V$364=1))</f>
        <v>0</v>
      </c>
      <c r="O335" s="358">
        <f>SUMPRODUCT((事故データ!$O$4:$O$364=$C$319)*(事故データ!$AM$4:$AM$364=O$320)*(事故データ!$AQ$4:$AQ$364=$H335)*(事故データ!$V$4:$V$364=1))</f>
        <v>1</v>
      </c>
      <c r="P335" s="358">
        <f>SUMPRODUCT((事故データ!$O$4:$O$364=$C$319)*(事故データ!$AM$4:$AM$364=P$320)*(事故データ!$AQ$4:$AQ$364=$H335)*(事故データ!$V$4:$V$364=1))</f>
        <v>0</v>
      </c>
      <c r="Q335" s="358">
        <f>SUMPRODUCT((事故データ!$O$4:$O$364=$C$319)*(事故データ!$AM$4:$AM$364=Q$320)*(事故データ!$AQ$4:$AQ$364=$H335)*(事故データ!$V$4:$V$364=1))</f>
        <v>0</v>
      </c>
      <c r="R335" s="358">
        <f>SUMPRODUCT((事故データ!$O$4:$O$364=$C$319)*(事故データ!$AM$4:$AM$364=R$320)*(事故データ!$AQ$4:$AQ$364=$H335)*(事故データ!$V$4:$V$364=1))</f>
        <v>0</v>
      </c>
      <c r="S335" s="358">
        <f>SUMPRODUCT((事故データ!$O$4:$O$364=$C$319)*(事故データ!$AM$4:$AM$364=S$320)*(事故データ!$AQ$4:$AQ$364=$H335)*(事故データ!$V$4:$V$364=1))</f>
        <v>0</v>
      </c>
      <c r="T335" s="358">
        <f>SUMPRODUCT((事故データ!$O$4:$O$364=$C$319)*(事故データ!$AM$4:$AM$364=T$320)*(事故データ!$AQ$4:$AQ$364=$H335)*(事故データ!$V$4:$V$364=1))</f>
        <v>0</v>
      </c>
      <c r="U335" s="358">
        <f>SUMPRODUCT((事故データ!$O$4:$O$364=$C$319)*(事故データ!$AM$4:$AM$364=U$320)*(事故データ!$AQ$4:$AQ$364=$H335)*(事故データ!$V$4:$V$364=1))</f>
        <v>0</v>
      </c>
      <c r="V335" s="358">
        <f>SUMPRODUCT((事故データ!$O$4:$O$364=$C$319)*(事故データ!$AM$4:$AM$364=V$320)*(事故データ!$AQ$4:$AQ$364=$H335)*(事故データ!$V$4:$V$364=1))</f>
        <v>0</v>
      </c>
      <c r="W335" s="358">
        <f>SUMPRODUCT((事故データ!$O$4:$O$364=$C$319)*(事故データ!$AM$4:$AM$364=W$320)*(事故データ!$AQ$4:$AQ$364=$H335)*(事故データ!$V$4:$V$364=1))</f>
        <v>0</v>
      </c>
      <c r="X335" s="358">
        <f>SUMPRODUCT((事故データ!$O$4:$O$364=$C$319)*(事故データ!$AM$4:$AM$364=X$320)*(事故データ!$AQ$4:$AQ$364=$H335)*(事故データ!$V$4:$V$364=1))</f>
        <v>0</v>
      </c>
      <c r="Y335" s="358">
        <f>SUMPRODUCT((事故データ!$O$4:$O$364=$C$319)*(事故データ!$AM$4:$AM$364=Y$320)*(事故データ!$AQ$4:$AQ$364=$H335)*(事故データ!$V$4:$V$364=1))</f>
        <v>0</v>
      </c>
      <c r="Z335" s="358">
        <f>SUMPRODUCT((事故データ!$O$4:$O$364=$C$319)*(事故データ!$AM$4:$AM$364=Z$320)*(事故データ!$AQ$4:$AQ$364=$H335)*(事故データ!$V$4:$V$364=1))</f>
        <v>0</v>
      </c>
      <c r="AA335" s="358">
        <f>SUMPRODUCT((事故データ!$O$4:$O$364=$C$319)*(事故データ!$AM$4:$AM$364=AA$320)*(事故データ!$AQ$4:$AQ$364=$H335)*(事故データ!$V$4:$V$364=1))</f>
        <v>0</v>
      </c>
      <c r="AB335" s="358">
        <f>SUMPRODUCT((事故データ!$O$4:$O$364=$C$319)*(事故データ!$AM$4:$AM$364=AB$320)*(事故データ!$AQ$4:$AQ$364=$H335)*(事故データ!$V$4:$V$364=1))</f>
        <v>0</v>
      </c>
      <c r="AC335" s="442">
        <f>SUMPRODUCT((事故データ!$O$4:$O$364=$C$319)*(事故データ!$AM$4:$AM$364=AC$320)*(事故データ!$AQ$4:$AQ$364=$H335)*(事故データ!$V$4:$V$364=1))</f>
        <v>0</v>
      </c>
    </row>
    <row r="336" spans="3:29">
      <c r="C336" s="352" t="str">
        <f t="shared" si="55"/>
        <v>車線変更(左)</v>
      </c>
      <c r="D336" s="422">
        <f>SUMPRODUCT((事故データ!$O$4:$O$364=$C$319)*(事故データ!$AQ$4:$AQ$364=$C336))</f>
        <v>0</v>
      </c>
      <c r="E336" s="422">
        <f>SUMPRODUCT((事故データ!$O$4:$O$364=$C$319)*(事故データ!$AQ$4:$AQ$364=$C336)*(事故データ!$V$4:$V$364=1))</f>
        <v>0</v>
      </c>
      <c r="F336" s="496">
        <f>SUMPRODUCT((事故データ!$O$4:$O$364=$C$319)*(事故データ!$AQ$4:$AQ$364=$C336)*(事故データ!$V$4:$V$364=1)*(事故データ!$T$4:$T$364="人身"))</f>
        <v>0</v>
      </c>
      <c r="G336" s="306"/>
      <c r="H336" s="355" t="str">
        <f t="shared" si="53"/>
        <v>車線変更(左)</v>
      </c>
      <c r="I336" s="356">
        <f t="shared" si="54"/>
        <v>0</v>
      </c>
      <c r="J336" s="357">
        <f>SUMPRODUCT((事故データ!$O$4:$O$364=$C$319)*(事故データ!$AM$4:$AM$364=J$320)*(事故データ!$AQ$4:$AQ$364=$H336)*(事故データ!$V$4:$V$364=1))</f>
        <v>0</v>
      </c>
      <c r="K336" s="358">
        <f>SUMPRODUCT((事故データ!$O$4:$O$364=$C$319)*(事故データ!$AM$4:$AM$364=K$320)*(事故データ!$AQ$4:$AQ$364=$H336)*(事故データ!$V$4:$V$364=1))</f>
        <v>0</v>
      </c>
      <c r="L336" s="358">
        <f>SUMPRODUCT((事故データ!$O$4:$O$364=$C$319)*(事故データ!$AM$4:$AM$364=L$320)*(事故データ!$AQ$4:$AQ$364=$H336)*(事故データ!$V$4:$V$364=1))</f>
        <v>0</v>
      </c>
      <c r="M336" s="358">
        <f>SUMPRODUCT((事故データ!$O$4:$O$364=$C$319)*(事故データ!$AM$4:$AM$364=M$320)*(事故データ!$AQ$4:$AQ$364=$H336)*(事故データ!$V$4:$V$364=1))</f>
        <v>0</v>
      </c>
      <c r="N336" s="358">
        <f>SUMPRODUCT((事故データ!$O$4:$O$364=$C$319)*(事故データ!$AM$4:$AM$364=N$320)*(事故データ!$AQ$4:$AQ$364=$H336)*(事故データ!$V$4:$V$364=1))</f>
        <v>0</v>
      </c>
      <c r="O336" s="358">
        <f>SUMPRODUCT((事故データ!$O$4:$O$364=$C$319)*(事故データ!$AM$4:$AM$364=O$320)*(事故データ!$AQ$4:$AQ$364=$H336)*(事故データ!$V$4:$V$364=1))</f>
        <v>0</v>
      </c>
      <c r="P336" s="358">
        <f>SUMPRODUCT((事故データ!$O$4:$O$364=$C$319)*(事故データ!$AM$4:$AM$364=P$320)*(事故データ!$AQ$4:$AQ$364=$H336)*(事故データ!$V$4:$V$364=1))</f>
        <v>0</v>
      </c>
      <c r="Q336" s="358">
        <f>SUMPRODUCT((事故データ!$O$4:$O$364=$C$319)*(事故データ!$AM$4:$AM$364=Q$320)*(事故データ!$AQ$4:$AQ$364=$H336)*(事故データ!$V$4:$V$364=1))</f>
        <v>0</v>
      </c>
      <c r="R336" s="358">
        <f>SUMPRODUCT((事故データ!$O$4:$O$364=$C$319)*(事故データ!$AM$4:$AM$364=R$320)*(事故データ!$AQ$4:$AQ$364=$H336)*(事故データ!$V$4:$V$364=1))</f>
        <v>0</v>
      </c>
      <c r="S336" s="358">
        <f>SUMPRODUCT((事故データ!$O$4:$O$364=$C$319)*(事故データ!$AM$4:$AM$364=S$320)*(事故データ!$AQ$4:$AQ$364=$H336)*(事故データ!$V$4:$V$364=1))</f>
        <v>0</v>
      </c>
      <c r="T336" s="358">
        <f>SUMPRODUCT((事故データ!$O$4:$O$364=$C$319)*(事故データ!$AM$4:$AM$364=T$320)*(事故データ!$AQ$4:$AQ$364=$H336)*(事故データ!$V$4:$V$364=1))</f>
        <v>0</v>
      </c>
      <c r="U336" s="358">
        <f>SUMPRODUCT((事故データ!$O$4:$O$364=$C$319)*(事故データ!$AM$4:$AM$364=U$320)*(事故データ!$AQ$4:$AQ$364=$H336)*(事故データ!$V$4:$V$364=1))</f>
        <v>0</v>
      </c>
      <c r="V336" s="358">
        <f>SUMPRODUCT((事故データ!$O$4:$O$364=$C$319)*(事故データ!$AM$4:$AM$364=V$320)*(事故データ!$AQ$4:$AQ$364=$H336)*(事故データ!$V$4:$V$364=1))</f>
        <v>0</v>
      </c>
      <c r="W336" s="358">
        <f>SUMPRODUCT((事故データ!$O$4:$O$364=$C$319)*(事故データ!$AM$4:$AM$364=W$320)*(事故データ!$AQ$4:$AQ$364=$H336)*(事故データ!$V$4:$V$364=1))</f>
        <v>0</v>
      </c>
      <c r="X336" s="358">
        <f>SUMPRODUCT((事故データ!$O$4:$O$364=$C$319)*(事故データ!$AM$4:$AM$364=X$320)*(事故データ!$AQ$4:$AQ$364=$H336)*(事故データ!$V$4:$V$364=1))</f>
        <v>0</v>
      </c>
      <c r="Y336" s="358">
        <f>SUMPRODUCT((事故データ!$O$4:$O$364=$C$319)*(事故データ!$AM$4:$AM$364=Y$320)*(事故データ!$AQ$4:$AQ$364=$H336)*(事故データ!$V$4:$V$364=1))</f>
        <v>0</v>
      </c>
      <c r="Z336" s="358">
        <f>SUMPRODUCT((事故データ!$O$4:$O$364=$C$319)*(事故データ!$AM$4:$AM$364=Z$320)*(事故データ!$AQ$4:$AQ$364=$H336)*(事故データ!$V$4:$V$364=1))</f>
        <v>0</v>
      </c>
      <c r="AA336" s="358">
        <f>SUMPRODUCT((事故データ!$O$4:$O$364=$C$319)*(事故データ!$AM$4:$AM$364=AA$320)*(事故データ!$AQ$4:$AQ$364=$H336)*(事故データ!$V$4:$V$364=1))</f>
        <v>0</v>
      </c>
      <c r="AB336" s="358">
        <f>SUMPRODUCT((事故データ!$O$4:$O$364=$C$319)*(事故データ!$AM$4:$AM$364=AB$320)*(事故データ!$AQ$4:$AQ$364=$H336)*(事故データ!$V$4:$V$364=1))</f>
        <v>0</v>
      </c>
      <c r="AC336" s="442">
        <f>SUMPRODUCT((事故データ!$O$4:$O$364=$C$319)*(事故データ!$AM$4:$AM$364=AC$320)*(事故データ!$AQ$4:$AQ$364=$H336)*(事故データ!$V$4:$V$364=1))</f>
        <v>0</v>
      </c>
    </row>
    <row r="337" spans="3:29">
      <c r="C337" s="352" t="str">
        <f t="shared" si="55"/>
        <v>本線進入</v>
      </c>
      <c r="D337" s="422">
        <f>SUMPRODUCT((事故データ!$O$4:$O$364=$C$319)*(事故データ!$AQ$4:$AQ$364=$C337))</f>
        <v>0</v>
      </c>
      <c r="E337" s="422">
        <f>SUMPRODUCT((事故データ!$O$4:$O$364=$C$319)*(事故データ!$AQ$4:$AQ$364=$C337)*(事故データ!$V$4:$V$364=1))</f>
        <v>0</v>
      </c>
      <c r="F337" s="496">
        <f>SUMPRODUCT((事故データ!$O$4:$O$364=$C$319)*(事故データ!$AQ$4:$AQ$364=$C337)*(事故データ!$V$4:$V$364=1)*(事故データ!$T$4:$T$364="人身"))</f>
        <v>0</v>
      </c>
      <c r="G337" s="306"/>
      <c r="H337" s="355" t="str">
        <f t="shared" si="53"/>
        <v>本線進入</v>
      </c>
      <c r="I337" s="356">
        <f t="shared" si="54"/>
        <v>0</v>
      </c>
      <c r="J337" s="357">
        <f>SUMPRODUCT((事故データ!$O$4:$O$364=$C$319)*(事故データ!$AM$4:$AM$364=J$320)*(事故データ!$AQ$4:$AQ$364=$H337)*(事故データ!$V$4:$V$364=1))</f>
        <v>0</v>
      </c>
      <c r="K337" s="358">
        <f>SUMPRODUCT((事故データ!$O$4:$O$364=$C$319)*(事故データ!$AM$4:$AM$364=K$320)*(事故データ!$AQ$4:$AQ$364=$H337)*(事故データ!$V$4:$V$364=1))</f>
        <v>0</v>
      </c>
      <c r="L337" s="358">
        <f>SUMPRODUCT((事故データ!$O$4:$O$364=$C$319)*(事故データ!$AM$4:$AM$364=L$320)*(事故データ!$AQ$4:$AQ$364=$H337)*(事故データ!$V$4:$V$364=1))</f>
        <v>0</v>
      </c>
      <c r="M337" s="358">
        <f>SUMPRODUCT((事故データ!$O$4:$O$364=$C$319)*(事故データ!$AM$4:$AM$364=M$320)*(事故データ!$AQ$4:$AQ$364=$H337)*(事故データ!$V$4:$V$364=1))</f>
        <v>0</v>
      </c>
      <c r="N337" s="358">
        <f>SUMPRODUCT((事故データ!$O$4:$O$364=$C$319)*(事故データ!$AM$4:$AM$364=N$320)*(事故データ!$AQ$4:$AQ$364=$H337)*(事故データ!$V$4:$V$364=1))</f>
        <v>0</v>
      </c>
      <c r="O337" s="358">
        <f>SUMPRODUCT((事故データ!$O$4:$O$364=$C$319)*(事故データ!$AM$4:$AM$364=O$320)*(事故データ!$AQ$4:$AQ$364=$H337)*(事故データ!$V$4:$V$364=1))</f>
        <v>0</v>
      </c>
      <c r="P337" s="358">
        <f>SUMPRODUCT((事故データ!$O$4:$O$364=$C$319)*(事故データ!$AM$4:$AM$364=P$320)*(事故データ!$AQ$4:$AQ$364=$H337)*(事故データ!$V$4:$V$364=1))</f>
        <v>0</v>
      </c>
      <c r="Q337" s="358">
        <f>SUMPRODUCT((事故データ!$O$4:$O$364=$C$319)*(事故データ!$AM$4:$AM$364=Q$320)*(事故データ!$AQ$4:$AQ$364=$H337)*(事故データ!$V$4:$V$364=1))</f>
        <v>0</v>
      </c>
      <c r="R337" s="358">
        <f>SUMPRODUCT((事故データ!$O$4:$O$364=$C$319)*(事故データ!$AM$4:$AM$364=R$320)*(事故データ!$AQ$4:$AQ$364=$H337)*(事故データ!$V$4:$V$364=1))</f>
        <v>0</v>
      </c>
      <c r="S337" s="358">
        <f>SUMPRODUCT((事故データ!$O$4:$O$364=$C$319)*(事故データ!$AM$4:$AM$364=S$320)*(事故データ!$AQ$4:$AQ$364=$H337)*(事故データ!$V$4:$V$364=1))</f>
        <v>0</v>
      </c>
      <c r="T337" s="358">
        <f>SUMPRODUCT((事故データ!$O$4:$O$364=$C$319)*(事故データ!$AM$4:$AM$364=T$320)*(事故データ!$AQ$4:$AQ$364=$H337)*(事故データ!$V$4:$V$364=1))</f>
        <v>0</v>
      </c>
      <c r="U337" s="358">
        <f>SUMPRODUCT((事故データ!$O$4:$O$364=$C$319)*(事故データ!$AM$4:$AM$364=U$320)*(事故データ!$AQ$4:$AQ$364=$H337)*(事故データ!$V$4:$V$364=1))</f>
        <v>0</v>
      </c>
      <c r="V337" s="358">
        <f>SUMPRODUCT((事故データ!$O$4:$O$364=$C$319)*(事故データ!$AM$4:$AM$364=V$320)*(事故データ!$AQ$4:$AQ$364=$H337)*(事故データ!$V$4:$V$364=1))</f>
        <v>0</v>
      </c>
      <c r="W337" s="358">
        <f>SUMPRODUCT((事故データ!$O$4:$O$364=$C$319)*(事故データ!$AM$4:$AM$364=W$320)*(事故データ!$AQ$4:$AQ$364=$H337)*(事故データ!$V$4:$V$364=1))</f>
        <v>0</v>
      </c>
      <c r="X337" s="358">
        <f>SUMPRODUCT((事故データ!$O$4:$O$364=$C$319)*(事故データ!$AM$4:$AM$364=X$320)*(事故データ!$AQ$4:$AQ$364=$H337)*(事故データ!$V$4:$V$364=1))</f>
        <v>0</v>
      </c>
      <c r="Y337" s="358">
        <f>SUMPRODUCT((事故データ!$O$4:$O$364=$C$319)*(事故データ!$AM$4:$AM$364=Y$320)*(事故データ!$AQ$4:$AQ$364=$H337)*(事故データ!$V$4:$V$364=1))</f>
        <v>0</v>
      </c>
      <c r="Z337" s="358">
        <f>SUMPRODUCT((事故データ!$O$4:$O$364=$C$319)*(事故データ!$AM$4:$AM$364=Z$320)*(事故データ!$AQ$4:$AQ$364=$H337)*(事故データ!$V$4:$V$364=1))</f>
        <v>0</v>
      </c>
      <c r="AA337" s="358">
        <f>SUMPRODUCT((事故データ!$O$4:$O$364=$C$319)*(事故データ!$AM$4:$AM$364=AA$320)*(事故データ!$AQ$4:$AQ$364=$H337)*(事故データ!$V$4:$V$364=1))</f>
        <v>0</v>
      </c>
      <c r="AB337" s="358">
        <f>SUMPRODUCT((事故データ!$O$4:$O$364=$C$319)*(事故データ!$AM$4:$AM$364=AB$320)*(事故データ!$AQ$4:$AQ$364=$H337)*(事故データ!$V$4:$V$364=1))</f>
        <v>0</v>
      </c>
      <c r="AC337" s="442">
        <f>SUMPRODUCT((事故データ!$O$4:$O$364=$C$319)*(事故データ!$AM$4:$AM$364=AC$320)*(事故データ!$AQ$4:$AQ$364=$H337)*(事故データ!$V$4:$V$364=1))</f>
        <v>0</v>
      </c>
    </row>
    <row r="338" spans="3:29">
      <c r="C338" s="352" t="str">
        <f t="shared" si="55"/>
        <v>出路・合流・分岐に進入</v>
      </c>
      <c r="D338" s="422">
        <f>SUMPRODUCT((事故データ!$O$4:$O$364=$C$319)*(事故データ!$AQ$4:$AQ$364=$C338))</f>
        <v>0</v>
      </c>
      <c r="E338" s="422">
        <f>SUMPRODUCT((事故データ!$O$4:$O$364=$C$319)*(事故データ!$AQ$4:$AQ$364=$C338)*(事故データ!$V$4:$V$364=1))</f>
        <v>0</v>
      </c>
      <c r="F338" s="496">
        <f>SUMPRODUCT((事故データ!$O$4:$O$364=$C$319)*(事故データ!$AQ$4:$AQ$364=$C338)*(事故データ!$V$4:$V$364=1)*(事故データ!$T$4:$T$364="人身"))</f>
        <v>0</v>
      </c>
      <c r="G338" s="306"/>
      <c r="H338" s="355" t="str">
        <f t="shared" si="53"/>
        <v>出路・合流・分岐に進入</v>
      </c>
      <c r="I338" s="356">
        <f t="shared" si="54"/>
        <v>0</v>
      </c>
      <c r="J338" s="357">
        <f>SUMPRODUCT((事故データ!$O$4:$O$364=$C$319)*(事故データ!$AM$4:$AM$364=J$320)*(事故データ!$AQ$4:$AQ$364=$H338)*(事故データ!$V$4:$V$364=1))</f>
        <v>0</v>
      </c>
      <c r="K338" s="358">
        <f>SUMPRODUCT((事故データ!$O$4:$O$364=$C$319)*(事故データ!$AM$4:$AM$364=K$320)*(事故データ!$AQ$4:$AQ$364=$H338)*(事故データ!$V$4:$V$364=1))</f>
        <v>0</v>
      </c>
      <c r="L338" s="358">
        <f>SUMPRODUCT((事故データ!$O$4:$O$364=$C$319)*(事故データ!$AM$4:$AM$364=L$320)*(事故データ!$AQ$4:$AQ$364=$H338)*(事故データ!$V$4:$V$364=1))</f>
        <v>0</v>
      </c>
      <c r="M338" s="358">
        <f>SUMPRODUCT((事故データ!$O$4:$O$364=$C$319)*(事故データ!$AM$4:$AM$364=M$320)*(事故データ!$AQ$4:$AQ$364=$H338)*(事故データ!$V$4:$V$364=1))</f>
        <v>0</v>
      </c>
      <c r="N338" s="358">
        <f>SUMPRODUCT((事故データ!$O$4:$O$364=$C$319)*(事故データ!$AM$4:$AM$364=N$320)*(事故データ!$AQ$4:$AQ$364=$H338)*(事故データ!$V$4:$V$364=1))</f>
        <v>0</v>
      </c>
      <c r="O338" s="358">
        <f>SUMPRODUCT((事故データ!$O$4:$O$364=$C$319)*(事故データ!$AM$4:$AM$364=O$320)*(事故データ!$AQ$4:$AQ$364=$H338)*(事故データ!$V$4:$V$364=1))</f>
        <v>0</v>
      </c>
      <c r="P338" s="358">
        <f>SUMPRODUCT((事故データ!$O$4:$O$364=$C$319)*(事故データ!$AM$4:$AM$364=P$320)*(事故データ!$AQ$4:$AQ$364=$H338)*(事故データ!$V$4:$V$364=1))</f>
        <v>0</v>
      </c>
      <c r="Q338" s="358">
        <f>SUMPRODUCT((事故データ!$O$4:$O$364=$C$319)*(事故データ!$AM$4:$AM$364=Q$320)*(事故データ!$AQ$4:$AQ$364=$H338)*(事故データ!$V$4:$V$364=1))</f>
        <v>0</v>
      </c>
      <c r="R338" s="358">
        <f>SUMPRODUCT((事故データ!$O$4:$O$364=$C$319)*(事故データ!$AM$4:$AM$364=R$320)*(事故データ!$AQ$4:$AQ$364=$H338)*(事故データ!$V$4:$V$364=1))</f>
        <v>0</v>
      </c>
      <c r="S338" s="358">
        <f>SUMPRODUCT((事故データ!$O$4:$O$364=$C$319)*(事故データ!$AM$4:$AM$364=S$320)*(事故データ!$AQ$4:$AQ$364=$H338)*(事故データ!$V$4:$V$364=1))</f>
        <v>0</v>
      </c>
      <c r="T338" s="358">
        <f>SUMPRODUCT((事故データ!$O$4:$O$364=$C$319)*(事故データ!$AM$4:$AM$364=T$320)*(事故データ!$AQ$4:$AQ$364=$H338)*(事故データ!$V$4:$V$364=1))</f>
        <v>0</v>
      </c>
      <c r="U338" s="358">
        <f>SUMPRODUCT((事故データ!$O$4:$O$364=$C$319)*(事故データ!$AM$4:$AM$364=U$320)*(事故データ!$AQ$4:$AQ$364=$H338)*(事故データ!$V$4:$V$364=1))</f>
        <v>0</v>
      </c>
      <c r="V338" s="358">
        <f>SUMPRODUCT((事故データ!$O$4:$O$364=$C$319)*(事故データ!$AM$4:$AM$364=V$320)*(事故データ!$AQ$4:$AQ$364=$H338)*(事故データ!$V$4:$V$364=1))</f>
        <v>0</v>
      </c>
      <c r="W338" s="358">
        <f>SUMPRODUCT((事故データ!$O$4:$O$364=$C$319)*(事故データ!$AM$4:$AM$364=W$320)*(事故データ!$AQ$4:$AQ$364=$H338)*(事故データ!$V$4:$V$364=1))</f>
        <v>0</v>
      </c>
      <c r="X338" s="358">
        <f>SUMPRODUCT((事故データ!$O$4:$O$364=$C$319)*(事故データ!$AM$4:$AM$364=X$320)*(事故データ!$AQ$4:$AQ$364=$H338)*(事故データ!$V$4:$V$364=1))</f>
        <v>0</v>
      </c>
      <c r="Y338" s="358">
        <f>SUMPRODUCT((事故データ!$O$4:$O$364=$C$319)*(事故データ!$AM$4:$AM$364=Y$320)*(事故データ!$AQ$4:$AQ$364=$H338)*(事故データ!$V$4:$V$364=1))</f>
        <v>0</v>
      </c>
      <c r="Z338" s="358">
        <f>SUMPRODUCT((事故データ!$O$4:$O$364=$C$319)*(事故データ!$AM$4:$AM$364=Z$320)*(事故データ!$AQ$4:$AQ$364=$H338)*(事故データ!$V$4:$V$364=1))</f>
        <v>0</v>
      </c>
      <c r="AA338" s="358">
        <f>SUMPRODUCT((事故データ!$O$4:$O$364=$C$319)*(事故データ!$AM$4:$AM$364=AA$320)*(事故データ!$AQ$4:$AQ$364=$H338)*(事故データ!$V$4:$V$364=1))</f>
        <v>0</v>
      </c>
      <c r="AB338" s="358">
        <f>SUMPRODUCT((事故データ!$O$4:$O$364=$C$319)*(事故データ!$AM$4:$AM$364=AB$320)*(事故データ!$AQ$4:$AQ$364=$H338)*(事故データ!$V$4:$V$364=1))</f>
        <v>0</v>
      </c>
      <c r="AC338" s="442">
        <f>SUMPRODUCT((事故データ!$O$4:$O$364=$C$319)*(事故データ!$AM$4:$AM$364=AC$320)*(事故データ!$AQ$4:$AQ$364=$H338)*(事故データ!$V$4:$V$364=1))</f>
        <v>0</v>
      </c>
    </row>
    <row r="339" spans="3:29">
      <c r="C339" s="352" t="str">
        <f t="shared" si="55"/>
        <v>発進時</v>
      </c>
      <c r="D339" s="422">
        <f>SUMPRODUCT((事故データ!$O$4:$O$364=$C$319)*(事故データ!$AQ$4:$AQ$364=$C339))</f>
        <v>2</v>
      </c>
      <c r="E339" s="422">
        <f>SUMPRODUCT((事故データ!$O$4:$O$364=$C$319)*(事故データ!$AQ$4:$AQ$364=$C339)*(事故データ!$V$4:$V$364=1))</f>
        <v>2</v>
      </c>
      <c r="F339" s="496">
        <f>SUMPRODUCT((事故データ!$O$4:$O$364=$C$319)*(事故データ!$AQ$4:$AQ$364=$C339)*(事故データ!$V$4:$V$364=1)*(事故データ!$T$4:$T$364="人身"))</f>
        <v>1</v>
      </c>
      <c r="G339" s="306"/>
      <c r="H339" s="355" t="str">
        <f t="shared" si="53"/>
        <v>発進時</v>
      </c>
      <c r="I339" s="356">
        <f t="shared" si="54"/>
        <v>2</v>
      </c>
      <c r="J339" s="357">
        <f>SUMPRODUCT((事故データ!$O$4:$O$364=$C$319)*(事故データ!$AM$4:$AM$364=J$320)*(事故データ!$AQ$4:$AQ$364=$H339)*(事故データ!$V$4:$V$364=1))</f>
        <v>0</v>
      </c>
      <c r="K339" s="358">
        <f>SUMPRODUCT((事故データ!$O$4:$O$364=$C$319)*(事故データ!$AM$4:$AM$364=K$320)*(事故データ!$AQ$4:$AQ$364=$H339)*(事故データ!$V$4:$V$364=1))</f>
        <v>0</v>
      </c>
      <c r="L339" s="358">
        <f>SUMPRODUCT((事故データ!$O$4:$O$364=$C$319)*(事故データ!$AM$4:$AM$364=L$320)*(事故データ!$AQ$4:$AQ$364=$H339)*(事故データ!$V$4:$V$364=1))</f>
        <v>0</v>
      </c>
      <c r="M339" s="358">
        <f>SUMPRODUCT((事故データ!$O$4:$O$364=$C$319)*(事故データ!$AM$4:$AM$364=M$320)*(事故データ!$AQ$4:$AQ$364=$H339)*(事故データ!$V$4:$V$364=1))</f>
        <v>0</v>
      </c>
      <c r="N339" s="358">
        <f>SUMPRODUCT((事故データ!$O$4:$O$364=$C$319)*(事故データ!$AM$4:$AM$364=N$320)*(事故データ!$AQ$4:$AQ$364=$H339)*(事故データ!$V$4:$V$364=1))</f>
        <v>0</v>
      </c>
      <c r="O339" s="358">
        <f>SUMPRODUCT((事故データ!$O$4:$O$364=$C$319)*(事故データ!$AM$4:$AM$364=O$320)*(事故データ!$AQ$4:$AQ$364=$H339)*(事故データ!$V$4:$V$364=1))</f>
        <v>0</v>
      </c>
      <c r="P339" s="358">
        <f>SUMPRODUCT((事故データ!$O$4:$O$364=$C$319)*(事故データ!$AM$4:$AM$364=P$320)*(事故データ!$AQ$4:$AQ$364=$H339)*(事故データ!$V$4:$V$364=1))</f>
        <v>0</v>
      </c>
      <c r="Q339" s="358">
        <f>SUMPRODUCT((事故データ!$O$4:$O$364=$C$319)*(事故データ!$AM$4:$AM$364=Q$320)*(事故データ!$AQ$4:$AQ$364=$H339)*(事故データ!$V$4:$V$364=1))</f>
        <v>0</v>
      </c>
      <c r="R339" s="358">
        <f>SUMPRODUCT((事故データ!$O$4:$O$364=$C$319)*(事故データ!$AM$4:$AM$364=R$320)*(事故データ!$AQ$4:$AQ$364=$H339)*(事故データ!$V$4:$V$364=1))</f>
        <v>0</v>
      </c>
      <c r="S339" s="358">
        <f>SUMPRODUCT((事故データ!$O$4:$O$364=$C$319)*(事故データ!$AM$4:$AM$364=S$320)*(事故データ!$AQ$4:$AQ$364=$H339)*(事故データ!$V$4:$V$364=1))</f>
        <v>0</v>
      </c>
      <c r="T339" s="358">
        <f>SUMPRODUCT((事故データ!$O$4:$O$364=$C$319)*(事故データ!$AM$4:$AM$364=T$320)*(事故データ!$AQ$4:$AQ$364=$H339)*(事故データ!$V$4:$V$364=1))</f>
        <v>0</v>
      </c>
      <c r="U339" s="358">
        <f>SUMPRODUCT((事故データ!$O$4:$O$364=$C$319)*(事故データ!$AM$4:$AM$364=U$320)*(事故データ!$AQ$4:$AQ$364=$H339)*(事故データ!$V$4:$V$364=1))</f>
        <v>0</v>
      </c>
      <c r="V339" s="358">
        <f>SUMPRODUCT((事故データ!$O$4:$O$364=$C$319)*(事故データ!$AM$4:$AM$364=V$320)*(事故データ!$AQ$4:$AQ$364=$H339)*(事故データ!$V$4:$V$364=1))</f>
        <v>0</v>
      </c>
      <c r="W339" s="358">
        <f>SUMPRODUCT((事故データ!$O$4:$O$364=$C$319)*(事故データ!$AM$4:$AM$364=W$320)*(事故データ!$AQ$4:$AQ$364=$H339)*(事故データ!$V$4:$V$364=1))</f>
        <v>0</v>
      </c>
      <c r="X339" s="358">
        <f>SUMPRODUCT((事故データ!$O$4:$O$364=$C$319)*(事故データ!$AM$4:$AM$364=X$320)*(事故データ!$AQ$4:$AQ$364=$H339)*(事故データ!$V$4:$V$364=1))</f>
        <v>2</v>
      </c>
      <c r="Y339" s="358">
        <f>SUMPRODUCT((事故データ!$O$4:$O$364=$C$319)*(事故データ!$AM$4:$AM$364=Y$320)*(事故データ!$AQ$4:$AQ$364=$H339)*(事故データ!$V$4:$V$364=1))</f>
        <v>0</v>
      </c>
      <c r="Z339" s="358">
        <f>SUMPRODUCT((事故データ!$O$4:$O$364=$C$319)*(事故データ!$AM$4:$AM$364=Z$320)*(事故データ!$AQ$4:$AQ$364=$H339)*(事故データ!$V$4:$V$364=1))</f>
        <v>0</v>
      </c>
      <c r="AA339" s="358">
        <f>SUMPRODUCT((事故データ!$O$4:$O$364=$C$319)*(事故データ!$AM$4:$AM$364=AA$320)*(事故データ!$AQ$4:$AQ$364=$H339)*(事故データ!$V$4:$V$364=1))</f>
        <v>0</v>
      </c>
      <c r="AB339" s="358">
        <f>SUMPRODUCT((事故データ!$O$4:$O$364=$C$319)*(事故データ!$AM$4:$AM$364=AB$320)*(事故データ!$AQ$4:$AQ$364=$H339)*(事故データ!$V$4:$V$364=1))</f>
        <v>0</v>
      </c>
      <c r="AC339" s="442">
        <f>SUMPRODUCT((事故データ!$O$4:$O$364=$C$319)*(事故データ!$AM$4:$AM$364=AC$320)*(事故データ!$AQ$4:$AQ$364=$H339)*(事故データ!$V$4:$V$364=1))</f>
        <v>0</v>
      </c>
    </row>
    <row r="340" spans="3:29">
      <c r="C340" s="352" t="str">
        <f t="shared" si="55"/>
        <v>信号発進</v>
      </c>
      <c r="D340" s="422">
        <f>SUMPRODUCT((事故データ!$O$4:$O$364=$C$319)*(事故データ!$AQ$4:$AQ$364=$C340))</f>
        <v>1</v>
      </c>
      <c r="E340" s="422">
        <f>SUMPRODUCT((事故データ!$O$4:$O$364=$C$319)*(事故データ!$AQ$4:$AQ$364=$C340)*(事故データ!$V$4:$V$364=1))</f>
        <v>1</v>
      </c>
      <c r="F340" s="496">
        <f>SUMPRODUCT((事故データ!$O$4:$O$364=$C$319)*(事故データ!$AQ$4:$AQ$364=$C340)*(事故データ!$V$4:$V$364=1)*(事故データ!$T$4:$T$364="人身"))</f>
        <v>0</v>
      </c>
      <c r="G340" s="306"/>
      <c r="H340" s="355" t="str">
        <f t="shared" si="53"/>
        <v>信号発進</v>
      </c>
      <c r="I340" s="356">
        <f t="shared" si="54"/>
        <v>1</v>
      </c>
      <c r="J340" s="357">
        <f>SUMPRODUCT((事故データ!$O$4:$O$364=$C$319)*(事故データ!$AM$4:$AM$364=J$320)*(事故データ!$AQ$4:$AQ$364=$H340)*(事故データ!$V$4:$V$364=1))</f>
        <v>0</v>
      </c>
      <c r="K340" s="358">
        <f>SUMPRODUCT((事故データ!$O$4:$O$364=$C$319)*(事故データ!$AM$4:$AM$364=K$320)*(事故データ!$AQ$4:$AQ$364=$H340)*(事故データ!$V$4:$V$364=1))</f>
        <v>0</v>
      </c>
      <c r="L340" s="358">
        <f>SUMPRODUCT((事故データ!$O$4:$O$364=$C$319)*(事故データ!$AM$4:$AM$364=L$320)*(事故データ!$AQ$4:$AQ$364=$H340)*(事故データ!$V$4:$V$364=1))</f>
        <v>1</v>
      </c>
      <c r="M340" s="358">
        <f>SUMPRODUCT((事故データ!$O$4:$O$364=$C$319)*(事故データ!$AM$4:$AM$364=M$320)*(事故データ!$AQ$4:$AQ$364=$H340)*(事故データ!$V$4:$V$364=1))</f>
        <v>0</v>
      </c>
      <c r="N340" s="358">
        <f>SUMPRODUCT((事故データ!$O$4:$O$364=$C$319)*(事故データ!$AM$4:$AM$364=N$320)*(事故データ!$AQ$4:$AQ$364=$H340)*(事故データ!$V$4:$V$364=1))</f>
        <v>0</v>
      </c>
      <c r="O340" s="358">
        <f>SUMPRODUCT((事故データ!$O$4:$O$364=$C$319)*(事故データ!$AM$4:$AM$364=O$320)*(事故データ!$AQ$4:$AQ$364=$H340)*(事故データ!$V$4:$V$364=1))</f>
        <v>0</v>
      </c>
      <c r="P340" s="358">
        <f>SUMPRODUCT((事故データ!$O$4:$O$364=$C$319)*(事故データ!$AM$4:$AM$364=P$320)*(事故データ!$AQ$4:$AQ$364=$H340)*(事故データ!$V$4:$V$364=1))</f>
        <v>0</v>
      </c>
      <c r="Q340" s="358">
        <f>SUMPRODUCT((事故データ!$O$4:$O$364=$C$319)*(事故データ!$AM$4:$AM$364=Q$320)*(事故データ!$AQ$4:$AQ$364=$H340)*(事故データ!$V$4:$V$364=1))</f>
        <v>0</v>
      </c>
      <c r="R340" s="358">
        <f>SUMPRODUCT((事故データ!$O$4:$O$364=$C$319)*(事故データ!$AM$4:$AM$364=R$320)*(事故データ!$AQ$4:$AQ$364=$H340)*(事故データ!$V$4:$V$364=1))</f>
        <v>0</v>
      </c>
      <c r="S340" s="358">
        <f>SUMPRODUCT((事故データ!$O$4:$O$364=$C$319)*(事故データ!$AM$4:$AM$364=S$320)*(事故データ!$AQ$4:$AQ$364=$H340)*(事故データ!$V$4:$V$364=1))</f>
        <v>0</v>
      </c>
      <c r="T340" s="358">
        <f>SUMPRODUCT((事故データ!$O$4:$O$364=$C$319)*(事故データ!$AM$4:$AM$364=T$320)*(事故データ!$AQ$4:$AQ$364=$H340)*(事故データ!$V$4:$V$364=1))</f>
        <v>0</v>
      </c>
      <c r="U340" s="358">
        <f>SUMPRODUCT((事故データ!$O$4:$O$364=$C$319)*(事故データ!$AM$4:$AM$364=U$320)*(事故データ!$AQ$4:$AQ$364=$H340)*(事故データ!$V$4:$V$364=1))</f>
        <v>0</v>
      </c>
      <c r="V340" s="358">
        <f>SUMPRODUCT((事故データ!$O$4:$O$364=$C$319)*(事故データ!$AM$4:$AM$364=V$320)*(事故データ!$AQ$4:$AQ$364=$H340)*(事故データ!$V$4:$V$364=1))</f>
        <v>0</v>
      </c>
      <c r="W340" s="358">
        <f>SUMPRODUCT((事故データ!$O$4:$O$364=$C$319)*(事故データ!$AM$4:$AM$364=W$320)*(事故データ!$AQ$4:$AQ$364=$H340)*(事故データ!$V$4:$V$364=1))</f>
        <v>0</v>
      </c>
      <c r="X340" s="358">
        <f>SUMPRODUCT((事故データ!$O$4:$O$364=$C$319)*(事故データ!$AM$4:$AM$364=X$320)*(事故データ!$AQ$4:$AQ$364=$H340)*(事故データ!$V$4:$V$364=1))</f>
        <v>0</v>
      </c>
      <c r="Y340" s="358">
        <f>SUMPRODUCT((事故データ!$O$4:$O$364=$C$319)*(事故データ!$AM$4:$AM$364=Y$320)*(事故データ!$AQ$4:$AQ$364=$H340)*(事故データ!$V$4:$V$364=1))</f>
        <v>0</v>
      </c>
      <c r="Z340" s="358">
        <f>SUMPRODUCT((事故データ!$O$4:$O$364=$C$319)*(事故データ!$AM$4:$AM$364=Z$320)*(事故データ!$AQ$4:$AQ$364=$H340)*(事故データ!$V$4:$V$364=1))</f>
        <v>0</v>
      </c>
      <c r="AA340" s="358">
        <f>SUMPRODUCT((事故データ!$O$4:$O$364=$C$319)*(事故データ!$AM$4:$AM$364=AA$320)*(事故データ!$AQ$4:$AQ$364=$H340)*(事故データ!$V$4:$V$364=1))</f>
        <v>0</v>
      </c>
      <c r="AB340" s="358">
        <f>SUMPRODUCT((事故データ!$O$4:$O$364=$C$319)*(事故データ!$AM$4:$AM$364=AB$320)*(事故データ!$AQ$4:$AQ$364=$H340)*(事故データ!$V$4:$V$364=1))</f>
        <v>0</v>
      </c>
      <c r="AC340" s="442">
        <f>SUMPRODUCT((事故データ!$O$4:$O$364=$C$319)*(事故データ!$AM$4:$AM$364=AC$320)*(事故データ!$AQ$4:$AQ$364=$H340)*(事故データ!$V$4:$V$364=1))</f>
        <v>0</v>
      </c>
    </row>
    <row r="341" spans="3:29">
      <c r="C341" s="352" t="str">
        <f t="shared" si="55"/>
        <v>信号待ち停止</v>
      </c>
      <c r="D341" s="422">
        <f>SUMPRODUCT((事故データ!$O$4:$O$364=$C$319)*(事故データ!$AQ$4:$AQ$364=$C341))</f>
        <v>2</v>
      </c>
      <c r="E341" s="422">
        <f>SUMPRODUCT((事故データ!$O$4:$O$364=$C$319)*(事故データ!$AQ$4:$AQ$364=$C341)*(事故データ!$V$4:$V$364=1))</f>
        <v>2</v>
      </c>
      <c r="F341" s="496">
        <f>SUMPRODUCT((事故データ!$O$4:$O$364=$C$319)*(事故データ!$AQ$4:$AQ$364=$C341)*(事故データ!$V$4:$V$364=1)*(事故データ!$T$4:$T$364="人身"))</f>
        <v>1</v>
      </c>
      <c r="G341" s="306"/>
      <c r="H341" s="355" t="str">
        <f t="shared" si="53"/>
        <v>信号待ち停止</v>
      </c>
      <c r="I341" s="356">
        <f t="shared" si="54"/>
        <v>2</v>
      </c>
      <c r="J341" s="357">
        <f>SUMPRODUCT((事故データ!$O$4:$O$364=$C$319)*(事故データ!$AM$4:$AM$364=J$320)*(事故データ!$AQ$4:$AQ$364=$H341)*(事故データ!$V$4:$V$364=1))</f>
        <v>0</v>
      </c>
      <c r="K341" s="358">
        <f>SUMPRODUCT((事故データ!$O$4:$O$364=$C$319)*(事故データ!$AM$4:$AM$364=K$320)*(事故データ!$AQ$4:$AQ$364=$H341)*(事故データ!$V$4:$V$364=1))</f>
        <v>0</v>
      </c>
      <c r="L341" s="358">
        <f>SUMPRODUCT((事故データ!$O$4:$O$364=$C$319)*(事故データ!$AM$4:$AM$364=L$320)*(事故データ!$AQ$4:$AQ$364=$H341)*(事故データ!$V$4:$V$364=1))</f>
        <v>2</v>
      </c>
      <c r="M341" s="358">
        <f>SUMPRODUCT((事故データ!$O$4:$O$364=$C$319)*(事故データ!$AM$4:$AM$364=M$320)*(事故データ!$AQ$4:$AQ$364=$H341)*(事故データ!$V$4:$V$364=1))</f>
        <v>0</v>
      </c>
      <c r="N341" s="358">
        <f>SUMPRODUCT((事故データ!$O$4:$O$364=$C$319)*(事故データ!$AM$4:$AM$364=N$320)*(事故データ!$AQ$4:$AQ$364=$H341)*(事故データ!$V$4:$V$364=1))</f>
        <v>0</v>
      </c>
      <c r="O341" s="358">
        <f>SUMPRODUCT((事故データ!$O$4:$O$364=$C$319)*(事故データ!$AM$4:$AM$364=O$320)*(事故データ!$AQ$4:$AQ$364=$H341)*(事故データ!$V$4:$V$364=1))</f>
        <v>0</v>
      </c>
      <c r="P341" s="358">
        <f>SUMPRODUCT((事故データ!$O$4:$O$364=$C$319)*(事故データ!$AM$4:$AM$364=P$320)*(事故データ!$AQ$4:$AQ$364=$H341)*(事故データ!$V$4:$V$364=1))</f>
        <v>0</v>
      </c>
      <c r="Q341" s="358">
        <f>SUMPRODUCT((事故データ!$O$4:$O$364=$C$319)*(事故データ!$AM$4:$AM$364=Q$320)*(事故データ!$AQ$4:$AQ$364=$H341)*(事故データ!$V$4:$V$364=1))</f>
        <v>0</v>
      </c>
      <c r="R341" s="358">
        <f>SUMPRODUCT((事故データ!$O$4:$O$364=$C$319)*(事故データ!$AM$4:$AM$364=R$320)*(事故データ!$AQ$4:$AQ$364=$H341)*(事故データ!$V$4:$V$364=1))</f>
        <v>0</v>
      </c>
      <c r="S341" s="358">
        <f>SUMPRODUCT((事故データ!$O$4:$O$364=$C$319)*(事故データ!$AM$4:$AM$364=S$320)*(事故データ!$AQ$4:$AQ$364=$H341)*(事故データ!$V$4:$V$364=1))</f>
        <v>0</v>
      </c>
      <c r="T341" s="358">
        <f>SUMPRODUCT((事故データ!$O$4:$O$364=$C$319)*(事故データ!$AM$4:$AM$364=T$320)*(事故データ!$AQ$4:$AQ$364=$H341)*(事故データ!$V$4:$V$364=1))</f>
        <v>0</v>
      </c>
      <c r="U341" s="358">
        <f>SUMPRODUCT((事故データ!$O$4:$O$364=$C$319)*(事故データ!$AM$4:$AM$364=U$320)*(事故データ!$AQ$4:$AQ$364=$H341)*(事故データ!$V$4:$V$364=1))</f>
        <v>0</v>
      </c>
      <c r="V341" s="358">
        <f>SUMPRODUCT((事故データ!$O$4:$O$364=$C$319)*(事故データ!$AM$4:$AM$364=V$320)*(事故データ!$AQ$4:$AQ$364=$H341)*(事故データ!$V$4:$V$364=1))</f>
        <v>0</v>
      </c>
      <c r="W341" s="358">
        <f>SUMPRODUCT((事故データ!$O$4:$O$364=$C$319)*(事故データ!$AM$4:$AM$364=W$320)*(事故データ!$AQ$4:$AQ$364=$H341)*(事故データ!$V$4:$V$364=1))</f>
        <v>0</v>
      </c>
      <c r="X341" s="358">
        <f>SUMPRODUCT((事故データ!$O$4:$O$364=$C$319)*(事故データ!$AM$4:$AM$364=X$320)*(事故データ!$AQ$4:$AQ$364=$H341)*(事故データ!$V$4:$V$364=1))</f>
        <v>0</v>
      </c>
      <c r="Y341" s="358">
        <f>SUMPRODUCT((事故データ!$O$4:$O$364=$C$319)*(事故データ!$AM$4:$AM$364=Y$320)*(事故データ!$AQ$4:$AQ$364=$H341)*(事故データ!$V$4:$V$364=1))</f>
        <v>0</v>
      </c>
      <c r="Z341" s="358">
        <f>SUMPRODUCT((事故データ!$O$4:$O$364=$C$319)*(事故データ!$AM$4:$AM$364=Z$320)*(事故データ!$AQ$4:$AQ$364=$H341)*(事故データ!$V$4:$V$364=1))</f>
        <v>0</v>
      </c>
      <c r="AA341" s="358">
        <f>SUMPRODUCT((事故データ!$O$4:$O$364=$C$319)*(事故データ!$AM$4:$AM$364=AA$320)*(事故データ!$AQ$4:$AQ$364=$H341)*(事故データ!$V$4:$V$364=1))</f>
        <v>0</v>
      </c>
      <c r="AB341" s="358">
        <f>SUMPRODUCT((事故データ!$O$4:$O$364=$C$319)*(事故データ!$AM$4:$AM$364=AB$320)*(事故データ!$AQ$4:$AQ$364=$H341)*(事故データ!$V$4:$V$364=1))</f>
        <v>0</v>
      </c>
      <c r="AC341" s="442">
        <f>SUMPRODUCT((事故データ!$O$4:$O$364=$C$319)*(事故データ!$AM$4:$AM$364=AC$320)*(事故データ!$AQ$4:$AQ$364=$H341)*(事故データ!$V$4:$V$364=1))</f>
        <v>0</v>
      </c>
    </row>
    <row r="342" spans="3:29">
      <c r="C342" s="352" t="str">
        <f t="shared" si="55"/>
        <v>渋滞で停止</v>
      </c>
      <c r="D342" s="422">
        <f>SUMPRODUCT((事故データ!$O$4:$O$364=$C$319)*(事故データ!$AQ$4:$AQ$364=$C342))</f>
        <v>0</v>
      </c>
      <c r="E342" s="422">
        <f>SUMPRODUCT((事故データ!$O$4:$O$364=$C$319)*(事故データ!$AQ$4:$AQ$364=$C342)*(事故データ!$V$4:$V$364=1))</f>
        <v>0</v>
      </c>
      <c r="F342" s="496">
        <f>SUMPRODUCT((事故データ!$O$4:$O$364=$C$319)*(事故データ!$AQ$4:$AQ$364=$C342)*(事故データ!$V$4:$V$364=1)*(事故データ!$T$4:$T$364="人身"))</f>
        <v>0</v>
      </c>
      <c r="G342" s="306"/>
      <c r="H342" s="355" t="str">
        <f t="shared" si="53"/>
        <v>渋滞で停止</v>
      </c>
      <c r="I342" s="356">
        <f t="shared" si="54"/>
        <v>0</v>
      </c>
      <c r="J342" s="357">
        <f>SUMPRODUCT((事故データ!$O$4:$O$364=$C$319)*(事故データ!$AM$4:$AM$364=J$320)*(事故データ!$AQ$4:$AQ$364=$H342)*(事故データ!$V$4:$V$364=1))</f>
        <v>0</v>
      </c>
      <c r="K342" s="358">
        <f>SUMPRODUCT((事故データ!$O$4:$O$364=$C$319)*(事故データ!$AM$4:$AM$364=K$320)*(事故データ!$AQ$4:$AQ$364=$H342)*(事故データ!$V$4:$V$364=1))</f>
        <v>0</v>
      </c>
      <c r="L342" s="358">
        <f>SUMPRODUCT((事故データ!$O$4:$O$364=$C$319)*(事故データ!$AM$4:$AM$364=L$320)*(事故データ!$AQ$4:$AQ$364=$H342)*(事故データ!$V$4:$V$364=1))</f>
        <v>0</v>
      </c>
      <c r="M342" s="358">
        <f>SUMPRODUCT((事故データ!$O$4:$O$364=$C$319)*(事故データ!$AM$4:$AM$364=M$320)*(事故データ!$AQ$4:$AQ$364=$H342)*(事故データ!$V$4:$V$364=1))</f>
        <v>0</v>
      </c>
      <c r="N342" s="358">
        <f>SUMPRODUCT((事故データ!$O$4:$O$364=$C$319)*(事故データ!$AM$4:$AM$364=N$320)*(事故データ!$AQ$4:$AQ$364=$H342)*(事故データ!$V$4:$V$364=1))</f>
        <v>0</v>
      </c>
      <c r="O342" s="358">
        <f>SUMPRODUCT((事故データ!$O$4:$O$364=$C$319)*(事故データ!$AM$4:$AM$364=O$320)*(事故データ!$AQ$4:$AQ$364=$H342)*(事故データ!$V$4:$V$364=1))</f>
        <v>0</v>
      </c>
      <c r="P342" s="358">
        <f>SUMPRODUCT((事故データ!$O$4:$O$364=$C$319)*(事故データ!$AM$4:$AM$364=P$320)*(事故データ!$AQ$4:$AQ$364=$H342)*(事故データ!$V$4:$V$364=1))</f>
        <v>0</v>
      </c>
      <c r="Q342" s="358">
        <f>SUMPRODUCT((事故データ!$O$4:$O$364=$C$319)*(事故データ!$AM$4:$AM$364=Q$320)*(事故データ!$AQ$4:$AQ$364=$H342)*(事故データ!$V$4:$V$364=1))</f>
        <v>0</v>
      </c>
      <c r="R342" s="358">
        <f>SUMPRODUCT((事故データ!$O$4:$O$364=$C$319)*(事故データ!$AM$4:$AM$364=R$320)*(事故データ!$AQ$4:$AQ$364=$H342)*(事故データ!$V$4:$V$364=1))</f>
        <v>0</v>
      </c>
      <c r="S342" s="358">
        <f>SUMPRODUCT((事故データ!$O$4:$O$364=$C$319)*(事故データ!$AM$4:$AM$364=S$320)*(事故データ!$AQ$4:$AQ$364=$H342)*(事故データ!$V$4:$V$364=1))</f>
        <v>0</v>
      </c>
      <c r="T342" s="358">
        <f>SUMPRODUCT((事故データ!$O$4:$O$364=$C$319)*(事故データ!$AM$4:$AM$364=T$320)*(事故データ!$AQ$4:$AQ$364=$H342)*(事故データ!$V$4:$V$364=1))</f>
        <v>0</v>
      </c>
      <c r="U342" s="358">
        <f>SUMPRODUCT((事故データ!$O$4:$O$364=$C$319)*(事故データ!$AM$4:$AM$364=U$320)*(事故データ!$AQ$4:$AQ$364=$H342)*(事故データ!$V$4:$V$364=1))</f>
        <v>0</v>
      </c>
      <c r="V342" s="358">
        <f>SUMPRODUCT((事故データ!$O$4:$O$364=$C$319)*(事故データ!$AM$4:$AM$364=V$320)*(事故データ!$AQ$4:$AQ$364=$H342)*(事故データ!$V$4:$V$364=1))</f>
        <v>0</v>
      </c>
      <c r="W342" s="358">
        <f>SUMPRODUCT((事故データ!$O$4:$O$364=$C$319)*(事故データ!$AM$4:$AM$364=W$320)*(事故データ!$AQ$4:$AQ$364=$H342)*(事故データ!$V$4:$V$364=1))</f>
        <v>0</v>
      </c>
      <c r="X342" s="358">
        <f>SUMPRODUCT((事故データ!$O$4:$O$364=$C$319)*(事故データ!$AM$4:$AM$364=X$320)*(事故データ!$AQ$4:$AQ$364=$H342)*(事故データ!$V$4:$V$364=1))</f>
        <v>0</v>
      </c>
      <c r="Y342" s="358">
        <f>SUMPRODUCT((事故データ!$O$4:$O$364=$C$319)*(事故データ!$AM$4:$AM$364=Y$320)*(事故データ!$AQ$4:$AQ$364=$H342)*(事故データ!$V$4:$V$364=1))</f>
        <v>0</v>
      </c>
      <c r="Z342" s="358">
        <f>SUMPRODUCT((事故データ!$O$4:$O$364=$C$319)*(事故データ!$AM$4:$AM$364=Z$320)*(事故データ!$AQ$4:$AQ$364=$H342)*(事故データ!$V$4:$V$364=1))</f>
        <v>0</v>
      </c>
      <c r="AA342" s="358">
        <f>SUMPRODUCT((事故データ!$O$4:$O$364=$C$319)*(事故データ!$AM$4:$AM$364=AA$320)*(事故データ!$AQ$4:$AQ$364=$H342)*(事故データ!$V$4:$V$364=1))</f>
        <v>0</v>
      </c>
      <c r="AB342" s="358">
        <f>SUMPRODUCT((事故データ!$O$4:$O$364=$C$319)*(事故データ!$AM$4:$AM$364=AB$320)*(事故データ!$AQ$4:$AQ$364=$H342)*(事故データ!$V$4:$V$364=1))</f>
        <v>0</v>
      </c>
      <c r="AC342" s="442">
        <f>SUMPRODUCT((事故データ!$O$4:$O$364=$C$319)*(事故データ!$AM$4:$AM$364=AC$320)*(事故データ!$AQ$4:$AQ$364=$H342)*(事故データ!$V$4:$V$364=1))</f>
        <v>0</v>
      </c>
    </row>
    <row r="343" spans="3:29">
      <c r="C343" s="352" t="str">
        <f t="shared" si="55"/>
        <v>合流のため停止</v>
      </c>
      <c r="D343" s="422">
        <f>SUMPRODUCT((事故データ!$O$4:$O$364=$C$319)*(事故データ!$AQ$4:$AQ$364=$C343))</f>
        <v>0</v>
      </c>
      <c r="E343" s="422">
        <f>SUMPRODUCT((事故データ!$O$4:$O$364=$C$319)*(事故データ!$AQ$4:$AQ$364=$C343)*(事故データ!$V$4:$V$364=1))</f>
        <v>0</v>
      </c>
      <c r="F343" s="496">
        <f>SUMPRODUCT((事故データ!$O$4:$O$364=$C$319)*(事故データ!$AQ$4:$AQ$364=$C343)*(事故データ!$V$4:$V$364=1)*(事故データ!$T$4:$T$364="人身"))</f>
        <v>0</v>
      </c>
      <c r="G343" s="306"/>
      <c r="H343" s="355" t="str">
        <f t="shared" si="53"/>
        <v>合流のため停止</v>
      </c>
      <c r="I343" s="356">
        <f t="shared" si="54"/>
        <v>0</v>
      </c>
      <c r="J343" s="357">
        <f>SUMPRODUCT((事故データ!$O$4:$O$364=$C$319)*(事故データ!$AM$4:$AM$364=J$320)*(事故データ!$AQ$4:$AQ$364=$H343)*(事故データ!$V$4:$V$364=1))</f>
        <v>0</v>
      </c>
      <c r="K343" s="358">
        <f>SUMPRODUCT((事故データ!$O$4:$O$364=$C$319)*(事故データ!$AM$4:$AM$364=K$320)*(事故データ!$AQ$4:$AQ$364=$H343)*(事故データ!$V$4:$V$364=1))</f>
        <v>0</v>
      </c>
      <c r="L343" s="358">
        <f>SUMPRODUCT((事故データ!$O$4:$O$364=$C$319)*(事故データ!$AM$4:$AM$364=L$320)*(事故データ!$AQ$4:$AQ$364=$H343)*(事故データ!$V$4:$V$364=1))</f>
        <v>0</v>
      </c>
      <c r="M343" s="358">
        <f>SUMPRODUCT((事故データ!$O$4:$O$364=$C$319)*(事故データ!$AM$4:$AM$364=M$320)*(事故データ!$AQ$4:$AQ$364=$H343)*(事故データ!$V$4:$V$364=1))</f>
        <v>0</v>
      </c>
      <c r="N343" s="358">
        <f>SUMPRODUCT((事故データ!$O$4:$O$364=$C$319)*(事故データ!$AM$4:$AM$364=N$320)*(事故データ!$AQ$4:$AQ$364=$H343)*(事故データ!$V$4:$V$364=1))</f>
        <v>0</v>
      </c>
      <c r="O343" s="358">
        <f>SUMPRODUCT((事故データ!$O$4:$O$364=$C$319)*(事故データ!$AM$4:$AM$364=O$320)*(事故データ!$AQ$4:$AQ$364=$H343)*(事故データ!$V$4:$V$364=1))</f>
        <v>0</v>
      </c>
      <c r="P343" s="358">
        <f>SUMPRODUCT((事故データ!$O$4:$O$364=$C$319)*(事故データ!$AM$4:$AM$364=P$320)*(事故データ!$AQ$4:$AQ$364=$H343)*(事故データ!$V$4:$V$364=1))</f>
        <v>0</v>
      </c>
      <c r="Q343" s="358">
        <f>SUMPRODUCT((事故データ!$O$4:$O$364=$C$319)*(事故データ!$AM$4:$AM$364=Q$320)*(事故データ!$AQ$4:$AQ$364=$H343)*(事故データ!$V$4:$V$364=1))</f>
        <v>0</v>
      </c>
      <c r="R343" s="358">
        <f>SUMPRODUCT((事故データ!$O$4:$O$364=$C$319)*(事故データ!$AM$4:$AM$364=R$320)*(事故データ!$AQ$4:$AQ$364=$H343)*(事故データ!$V$4:$V$364=1))</f>
        <v>0</v>
      </c>
      <c r="S343" s="358">
        <f>SUMPRODUCT((事故データ!$O$4:$O$364=$C$319)*(事故データ!$AM$4:$AM$364=S$320)*(事故データ!$AQ$4:$AQ$364=$H343)*(事故データ!$V$4:$V$364=1))</f>
        <v>0</v>
      </c>
      <c r="T343" s="358">
        <f>SUMPRODUCT((事故データ!$O$4:$O$364=$C$319)*(事故データ!$AM$4:$AM$364=T$320)*(事故データ!$AQ$4:$AQ$364=$H343)*(事故データ!$V$4:$V$364=1))</f>
        <v>0</v>
      </c>
      <c r="U343" s="358">
        <f>SUMPRODUCT((事故データ!$O$4:$O$364=$C$319)*(事故データ!$AM$4:$AM$364=U$320)*(事故データ!$AQ$4:$AQ$364=$H343)*(事故データ!$V$4:$V$364=1))</f>
        <v>0</v>
      </c>
      <c r="V343" s="358">
        <f>SUMPRODUCT((事故データ!$O$4:$O$364=$C$319)*(事故データ!$AM$4:$AM$364=V$320)*(事故データ!$AQ$4:$AQ$364=$H343)*(事故データ!$V$4:$V$364=1))</f>
        <v>0</v>
      </c>
      <c r="W343" s="358">
        <f>SUMPRODUCT((事故データ!$O$4:$O$364=$C$319)*(事故データ!$AM$4:$AM$364=W$320)*(事故データ!$AQ$4:$AQ$364=$H343)*(事故データ!$V$4:$V$364=1))</f>
        <v>0</v>
      </c>
      <c r="X343" s="358">
        <f>SUMPRODUCT((事故データ!$O$4:$O$364=$C$319)*(事故データ!$AM$4:$AM$364=X$320)*(事故データ!$AQ$4:$AQ$364=$H343)*(事故データ!$V$4:$V$364=1))</f>
        <v>0</v>
      </c>
      <c r="Y343" s="358">
        <f>SUMPRODUCT((事故データ!$O$4:$O$364=$C$319)*(事故データ!$AM$4:$AM$364=Y$320)*(事故データ!$AQ$4:$AQ$364=$H343)*(事故データ!$V$4:$V$364=1))</f>
        <v>0</v>
      </c>
      <c r="Z343" s="358">
        <f>SUMPRODUCT((事故データ!$O$4:$O$364=$C$319)*(事故データ!$AM$4:$AM$364=Z$320)*(事故データ!$AQ$4:$AQ$364=$H343)*(事故データ!$V$4:$V$364=1))</f>
        <v>0</v>
      </c>
      <c r="AA343" s="358">
        <f>SUMPRODUCT((事故データ!$O$4:$O$364=$C$319)*(事故データ!$AM$4:$AM$364=AA$320)*(事故データ!$AQ$4:$AQ$364=$H343)*(事故データ!$V$4:$V$364=1))</f>
        <v>0</v>
      </c>
      <c r="AB343" s="358">
        <f>SUMPRODUCT((事故データ!$O$4:$O$364=$C$319)*(事故データ!$AM$4:$AM$364=AB$320)*(事故データ!$AQ$4:$AQ$364=$H343)*(事故データ!$V$4:$V$364=1))</f>
        <v>0</v>
      </c>
      <c r="AC343" s="442">
        <f>SUMPRODUCT((事故データ!$O$4:$O$364=$C$319)*(事故データ!$AM$4:$AM$364=AC$320)*(事故データ!$AQ$4:$AQ$364=$H343)*(事故データ!$V$4:$V$364=1))</f>
        <v>0</v>
      </c>
    </row>
    <row r="344" spans="3:29">
      <c r="C344" s="352" t="str">
        <f t="shared" si="55"/>
        <v>移動、方向変換中(前進)</v>
      </c>
      <c r="D344" s="422">
        <f>SUMPRODUCT((事故データ!$O$4:$O$364=$C$319)*(事故データ!$AQ$4:$AQ$364=$C344))</f>
        <v>1</v>
      </c>
      <c r="E344" s="422">
        <f>SUMPRODUCT((事故データ!$O$4:$O$364=$C$319)*(事故データ!$AQ$4:$AQ$364=$C344)*(事故データ!$V$4:$V$364=1))</f>
        <v>1</v>
      </c>
      <c r="F344" s="496">
        <f>SUMPRODUCT((事故データ!$O$4:$O$364=$C$319)*(事故データ!$AQ$4:$AQ$364=$C344)*(事故データ!$V$4:$V$364=1)*(事故データ!$T$4:$T$364="人身"))</f>
        <v>0</v>
      </c>
      <c r="G344" s="306"/>
      <c r="H344" s="355" t="str">
        <f t="shared" si="53"/>
        <v>移動、方向変換中(前進)</v>
      </c>
      <c r="I344" s="356">
        <f t="shared" si="54"/>
        <v>1</v>
      </c>
      <c r="J344" s="357">
        <f>SUMPRODUCT((事故データ!$O$4:$O$364=$C$319)*(事故データ!$AM$4:$AM$364=J$320)*(事故データ!$AQ$4:$AQ$364=$H344)*(事故データ!$V$4:$V$364=1))</f>
        <v>0</v>
      </c>
      <c r="K344" s="358">
        <f>SUMPRODUCT((事故データ!$O$4:$O$364=$C$319)*(事故データ!$AM$4:$AM$364=K$320)*(事故データ!$AQ$4:$AQ$364=$H344)*(事故データ!$V$4:$V$364=1))</f>
        <v>0</v>
      </c>
      <c r="L344" s="358">
        <f>SUMPRODUCT((事故データ!$O$4:$O$364=$C$319)*(事故データ!$AM$4:$AM$364=L$320)*(事故データ!$AQ$4:$AQ$364=$H344)*(事故データ!$V$4:$V$364=1))</f>
        <v>0</v>
      </c>
      <c r="M344" s="358">
        <f>SUMPRODUCT((事故データ!$O$4:$O$364=$C$319)*(事故データ!$AM$4:$AM$364=M$320)*(事故データ!$AQ$4:$AQ$364=$H344)*(事故データ!$V$4:$V$364=1))</f>
        <v>0</v>
      </c>
      <c r="N344" s="358">
        <f>SUMPRODUCT((事故データ!$O$4:$O$364=$C$319)*(事故データ!$AM$4:$AM$364=N$320)*(事故データ!$AQ$4:$AQ$364=$H344)*(事故データ!$V$4:$V$364=1))</f>
        <v>0</v>
      </c>
      <c r="O344" s="358">
        <f>SUMPRODUCT((事故データ!$O$4:$O$364=$C$319)*(事故データ!$AM$4:$AM$364=O$320)*(事故データ!$AQ$4:$AQ$364=$H344)*(事故データ!$V$4:$V$364=1))</f>
        <v>0</v>
      </c>
      <c r="P344" s="358">
        <f>SUMPRODUCT((事故データ!$O$4:$O$364=$C$319)*(事故データ!$AM$4:$AM$364=P$320)*(事故データ!$AQ$4:$AQ$364=$H344)*(事故データ!$V$4:$V$364=1))</f>
        <v>0</v>
      </c>
      <c r="Q344" s="358">
        <f>SUMPRODUCT((事故データ!$O$4:$O$364=$C$319)*(事故データ!$AM$4:$AM$364=Q$320)*(事故データ!$AQ$4:$AQ$364=$H344)*(事故データ!$V$4:$V$364=1))</f>
        <v>0</v>
      </c>
      <c r="R344" s="358">
        <f>SUMPRODUCT((事故データ!$O$4:$O$364=$C$319)*(事故データ!$AM$4:$AM$364=R$320)*(事故データ!$AQ$4:$AQ$364=$H344)*(事故データ!$V$4:$V$364=1))</f>
        <v>0</v>
      </c>
      <c r="S344" s="358">
        <f>SUMPRODUCT((事故データ!$O$4:$O$364=$C$319)*(事故データ!$AM$4:$AM$364=S$320)*(事故データ!$AQ$4:$AQ$364=$H344)*(事故データ!$V$4:$V$364=1))</f>
        <v>0</v>
      </c>
      <c r="T344" s="358">
        <f>SUMPRODUCT((事故データ!$O$4:$O$364=$C$319)*(事故データ!$AM$4:$AM$364=T$320)*(事故データ!$AQ$4:$AQ$364=$H344)*(事故データ!$V$4:$V$364=1))</f>
        <v>0</v>
      </c>
      <c r="U344" s="358">
        <f>SUMPRODUCT((事故データ!$O$4:$O$364=$C$319)*(事故データ!$AM$4:$AM$364=U$320)*(事故データ!$AQ$4:$AQ$364=$H344)*(事故データ!$V$4:$V$364=1))</f>
        <v>0</v>
      </c>
      <c r="V344" s="358">
        <f>SUMPRODUCT((事故データ!$O$4:$O$364=$C$319)*(事故データ!$AM$4:$AM$364=V$320)*(事故データ!$AQ$4:$AQ$364=$H344)*(事故データ!$V$4:$V$364=1))</f>
        <v>0</v>
      </c>
      <c r="W344" s="358">
        <f>SUMPRODUCT((事故データ!$O$4:$O$364=$C$319)*(事故データ!$AM$4:$AM$364=W$320)*(事故データ!$AQ$4:$AQ$364=$H344)*(事故データ!$V$4:$V$364=1))</f>
        <v>0</v>
      </c>
      <c r="X344" s="358">
        <f>SUMPRODUCT((事故データ!$O$4:$O$364=$C$319)*(事故データ!$AM$4:$AM$364=X$320)*(事故データ!$AQ$4:$AQ$364=$H344)*(事故データ!$V$4:$V$364=1))</f>
        <v>1</v>
      </c>
      <c r="Y344" s="358">
        <f>SUMPRODUCT((事故データ!$O$4:$O$364=$C$319)*(事故データ!$AM$4:$AM$364=Y$320)*(事故データ!$AQ$4:$AQ$364=$H344)*(事故データ!$V$4:$V$364=1))</f>
        <v>0</v>
      </c>
      <c r="Z344" s="358">
        <f>SUMPRODUCT((事故データ!$O$4:$O$364=$C$319)*(事故データ!$AM$4:$AM$364=Z$320)*(事故データ!$AQ$4:$AQ$364=$H344)*(事故データ!$V$4:$V$364=1))</f>
        <v>0</v>
      </c>
      <c r="AA344" s="358">
        <f>SUMPRODUCT((事故データ!$O$4:$O$364=$C$319)*(事故データ!$AM$4:$AM$364=AA$320)*(事故データ!$AQ$4:$AQ$364=$H344)*(事故データ!$V$4:$V$364=1))</f>
        <v>0</v>
      </c>
      <c r="AB344" s="358">
        <f>SUMPRODUCT((事故データ!$O$4:$O$364=$C$319)*(事故データ!$AM$4:$AM$364=AB$320)*(事故データ!$AQ$4:$AQ$364=$H344)*(事故データ!$V$4:$V$364=1))</f>
        <v>0</v>
      </c>
      <c r="AC344" s="442">
        <f>SUMPRODUCT((事故データ!$O$4:$O$364=$C$319)*(事故データ!$AM$4:$AM$364=AC$320)*(事故データ!$AQ$4:$AQ$364=$H344)*(事故データ!$V$4:$V$364=1))</f>
        <v>0</v>
      </c>
    </row>
    <row r="345" spans="3:29">
      <c r="C345" s="352" t="str">
        <f t="shared" si="55"/>
        <v>移動、方向変換中(右前進)</v>
      </c>
      <c r="D345" s="422">
        <f>SUMPRODUCT((事故データ!$O$4:$O$364=$C$319)*(事故データ!$AQ$4:$AQ$364=$C345))</f>
        <v>0</v>
      </c>
      <c r="E345" s="422">
        <f>SUMPRODUCT((事故データ!$O$4:$O$364=$C$319)*(事故データ!$AQ$4:$AQ$364=$C345)*(事故データ!$V$4:$V$364=1))</f>
        <v>0</v>
      </c>
      <c r="F345" s="496">
        <f>SUMPRODUCT((事故データ!$O$4:$O$364=$C$319)*(事故データ!$AQ$4:$AQ$364=$C345)*(事故データ!$V$4:$V$364=1)*(事故データ!$T$4:$T$364="人身"))</f>
        <v>0</v>
      </c>
      <c r="G345" s="306"/>
      <c r="H345" s="355" t="str">
        <f t="shared" si="53"/>
        <v>移動、方向変換中(右前進)</v>
      </c>
      <c r="I345" s="356">
        <f t="shared" si="54"/>
        <v>0</v>
      </c>
      <c r="J345" s="357">
        <f>SUMPRODUCT((事故データ!$O$4:$O$364=$C$319)*(事故データ!$AM$4:$AM$364=J$320)*(事故データ!$AQ$4:$AQ$364=$H345)*(事故データ!$V$4:$V$364=1))</f>
        <v>0</v>
      </c>
      <c r="K345" s="358">
        <f>SUMPRODUCT((事故データ!$O$4:$O$364=$C$319)*(事故データ!$AM$4:$AM$364=K$320)*(事故データ!$AQ$4:$AQ$364=$H345)*(事故データ!$V$4:$V$364=1))</f>
        <v>0</v>
      </c>
      <c r="L345" s="358">
        <f>SUMPRODUCT((事故データ!$O$4:$O$364=$C$319)*(事故データ!$AM$4:$AM$364=L$320)*(事故データ!$AQ$4:$AQ$364=$H345)*(事故データ!$V$4:$V$364=1))</f>
        <v>0</v>
      </c>
      <c r="M345" s="358">
        <f>SUMPRODUCT((事故データ!$O$4:$O$364=$C$319)*(事故データ!$AM$4:$AM$364=M$320)*(事故データ!$AQ$4:$AQ$364=$H345)*(事故データ!$V$4:$V$364=1))</f>
        <v>0</v>
      </c>
      <c r="N345" s="358">
        <f>SUMPRODUCT((事故データ!$O$4:$O$364=$C$319)*(事故データ!$AM$4:$AM$364=N$320)*(事故データ!$AQ$4:$AQ$364=$H345)*(事故データ!$V$4:$V$364=1))</f>
        <v>0</v>
      </c>
      <c r="O345" s="358">
        <f>SUMPRODUCT((事故データ!$O$4:$O$364=$C$319)*(事故データ!$AM$4:$AM$364=O$320)*(事故データ!$AQ$4:$AQ$364=$H345)*(事故データ!$V$4:$V$364=1))</f>
        <v>0</v>
      </c>
      <c r="P345" s="358">
        <f>SUMPRODUCT((事故データ!$O$4:$O$364=$C$319)*(事故データ!$AM$4:$AM$364=P$320)*(事故データ!$AQ$4:$AQ$364=$H345)*(事故データ!$V$4:$V$364=1))</f>
        <v>0</v>
      </c>
      <c r="Q345" s="358">
        <f>SUMPRODUCT((事故データ!$O$4:$O$364=$C$319)*(事故データ!$AM$4:$AM$364=Q$320)*(事故データ!$AQ$4:$AQ$364=$H345)*(事故データ!$V$4:$V$364=1))</f>
        <v>0</v>
      </c>
      <c r="R345" s="358">
        <f>SUMPRODUCT((事故データ!$O$4:$O$364=$C$319)*(事故データ!$AM$4:$AM$364=R$320)*(事故データ!$AQ$4:$AQ$364=$H345)*(事故データ!$V$4:$V$364=1))</f>
        <v>0</v>
      </c>
      <c r="S345" s="358">
        <f>SUMPRODUCT((事故データ!$O$4:$O$364=$C$319)*(事故データ!$AM$4:$AM$364=S$320)*(事故データ!$AQ$4:$AQ$364=$H345)*(事故データ!$V$4:$V$364=1))</f>
        <v>0</v>
      </c>
      <c r="T345" s="358">
        <f>SUMPRODUCT((事故データ!$O$4:$O$364=$C$319)*(事故データ!$AM$4:$AM$364=T$320)*(事故データ!$AQ$4:$AQ$364=$H345)*(事故データ!$V$4:$V$364=1))</f>
        <v>0</v>
      </c>
      <c r="U345" s="358">
        <f>SUMPRODUCT((事故データ!$O$4:$O$364=$C$319)*(事故データ!$AM$4:$AM$364=U$320)*(事故データ!$AQ$4:$AQ$364=$H345)*(事故データ!$V$4:$V$364=1))</f>
        <v>0</v>
      </c>
      <c r="V345" s="358">
        <f>SUMPRODUCT((事故データ!$O$4:$O$364=$C$319)*(事故データ!$AM$4:$AM$364=V$320)*(事故データ!$AQ$4:$AQ$364=$H345)*(事故データ!$V$4:$V$364=1))</f>
        <v>0</v>
      </c>
      <c r="W345" s="358">
        <f>SUMPRODUCT((事故データ!$O$4:$O$364=$C$319)*(事故データ!$AM$4:$AM$364=W$320)*(事故データ!$AQ$4:$AQ$364=$H345)*(事故データ!$V$4:$V$364=1))</f>
        <v>0</v>
      </c>
      <c r="X345" s="358">
        <f>SUMPRODUCT((事故データ!$O$4:$O$364=$C$319)*(事故データ!$AM$4:$AM$364=X$320)*(事故データ!$AQ$4:$AQ$364=$H345)*(事故データ!$V$4:$V$364=1))</f>
        <v>0</v>
      </c>
      <c r="Y345" s="358">
        <f>SUMPRODUCT((事故データ!$O$4:$O$364=$C$319)*(事故データ!$AM$4:$AM$364=Y$320)*(事故データ!$AQ$4:$AQ$364=$H345)*(事故データ!$V$4:$V$364=1))</f>
        <v>0</v>
      </c>
      <c r="Z345" s="358">
        <f>SUMPRODUCT((事故データ!$O$4:$O$364=$C$319)*(事故データ!$AM$4:$AM$364=Z$320)*(事故データ!$AQ$4:$AQ$364=$H345)*(事故データ!$V$4:$V$364=1))</f>
        <v>0</v>
      </c>
      <c r="AA345" s="358">
        <f>SUMPRODUCT((事故データ!$O$4:$O$364=$C$319)*(事故データ!$AM$4:$AM$364=AA$320)*(事故データ!$AQ$4:$AQ$364=$H345)*(事故データ!$V$4:$V$364=1))</f>
        <v>0</v>
      </c>
      <c r="AB345" s="358">
        <f>SUMPRODUCT((事故データ!$O$4:$O$364=$C$319)*(事故データ!$AM$4:$AM$364=AB$320)*(事故データ!$AQ$4:$AQ$364=$H345)*(事故データ!$V$4:$V$364=1))</f>
        <v>0</v>
      </c>
      <c r="AC345" s="442">
        <f>SUMPRODUCT((事故データ!$O$4:$O$364=$C$319)*(事故データ!$AM$4:$AM$364=AC$320)*(事故データ!$AQ$4:$AQ$364=$H345)*(事故データ!$V$4:$V$364=1))</f>
        <v>0</v>
      </c>
    </row>
    <row r="346" spans="3:29">
      <c r="C346" s="352" t="str">
        <f t="shared" si="55"/>
        <v>移動、方向変換中(左前進)</v>
      </c>
      <c r="D346" s="422">
        <f>SUMPRODUCT((事故データ!$O$4:$O$364=$C$319)*(事故データ!$AQ$4:$AQ$364=$C346))</f>
        <v>4</v>
      </c>
      <c r="E346" s="422">
        <f>SUMPRODUCT((事故データ!$O$4:$O$364=$C$319)*(事故データ!$AQ$4:$AQ$364=$C346)*(事故データ!$V$4:$V$364=1))</f>
        <v>4</v>
      </c>
      <c r="F346" s="496">
        <f>SUMPRODUCT((事故データ!$O$4:$O$364=$C$319)*(事故データ!$AQ$4:$AQ$364=$C346)*(事故データ!$V$4:$V$364=1)*(事故データ!$T$4:$T$364="人身"))</f>
        <v>0</v>
      </c>
      <c r="G346" s="306"/>
      <c r="H346" s="355" t="str">
        <f t="shared" si="53"/>
        <v>移動、方向変換中(左前進)</v>
      </c>
      <c r="I346" s="356">
        <f t="shared" si="54"/>
        <v>4</v>
      </c>
      <c r="J346" s="357">
        <f>SUMPRODUCT((事故データ!$O$4:$O$364=$C$319)*(事故データ!$AM$4:$AM$364=J$320)*(事故データ!$AQ$4:$AQ$364=$H346)*(事故データ!$V$4:$V$364=1))</f>
        <v>0</v>
      </c>
      <c r="K346" s="358">
        <f>SUMPRODUCT((事故データ!$O$4:$O$364=$C$319)*(事故データ!$AM$4:$AM$364=K$320)*(事故データ!$AQ$4:$AQ$364=$H346)*(事故データ!$V$4:$V$364=1))</f>
        <v>1</v>
      </c>
      <c r="L346" s="358">
        <f>SUMPRODUCT((事故データ!$O$4:$O$364=$C$319)*(事故データ!$AM$4:$AM$364=L$320)*(事故データ!$AQ$4:$AQ$364=$H346)*(事故データ!$V$4:$V$364=1))</f>
        <v>0</v>
      </c>
      <c r="M346" s="358">
        <f>SUMPRODUCT((事故データ!$O$4:$O$364=$C$319)*(事故データ!$AM$4:$AM$364=M$320)*(事故データ!$AQ$4:$AQ$364=$H346)*(事故データ!$V$4:$V$364=1))</f>
        <v>0</v>
      </c>
      <c r="N346" s="358">
        <f>SUMPRODUCT((事故データ!$O$4:$O$364=$C$319)*(事故データ!$AM$4:$AM$364=N$320)*(事故データ!$AQ$4:$AQ$364=$H346)*(事故データ!$V$4:$V$364=1))</f>
        <v>0</v>
      </c>
      <c r="O346" s="358">
        <f>SUMPRODUCT((事故データ!$O$4:$O$364=$C$319)*(事故データ!$AM$4:$AM$364=O$320)*(事故データ!$AQ$4:$AQ$364=$H346)*(事故データ!$V$4:$V$364=1))</f>
        <v>0</v>
      </c>
      <c r="P346" s="358">
        <f>SUMPRODUCT((事故データ!$O$4:$O$364=$C$319)*(事故データ!$AM$4:$AM$364=P$320)*(事故データ!$AQ$4:$AQ$364=$H346)*(事故データ!$V$4:$V$364=1))</f>
        <v>0</v>
      </c>
      <c r="Q346" s="358">
        <f>SUMPRODUCT((事故データ!$O$4:$O$364=$C$319)*(事故データ!$AM$4:$AM$364=Q$320)*(事故データ!$AQ$4:$AQ$364=$H346)*(事故データ!$V$4:$V$364=1))</f>
        <v>0</v>
      </c>
      <c r="R346" s="358">
        <f>SUMPRODUCT((事故データ!$O$4:$O$364=$C$319)*(事故データ!$AM$4:$AM$364=R$320)*(事故データ!$AQ$4:$AQ$364=$H346)*(事故データ!$V$4:$V$364=1))</f>
        <v>0</v>
      </c>
      <c r="S346" s="358">
        <f>SUMPRODUCT((事故データ!$O$4:$O$364=$C$319)*(事故データ!$AM$4:$AM$364=S$320)*(事故データ!$AQ$4:$AQ$364=$H346)*(事故データ!$V$4:$V$364=1))</f>
        <v>0</v>
      </c>
      <c r="T346" s="358">
        <f>SUMPRODUCT((事故データ!$O$4:$O$364=$C$319)*(事故データ!$AM$4:$AM$364=T$320)*(事故データ!$AQ$4:$AQ$364=$H346)*(事故データ!$V$4:$V$364=1))</f>
        <v>0</v>
      </c>
      <c r="U346" s="358">
        <f>SUMPRODUCT((事故データ!$O$4:$O$364=$C$319)*(事故データ!$AM$4:$AM$364=U$320)*(事故データ!$AQ$4:$AQ$364=$H346)*(事故データ!$V$4:$V$364=1))</f>
        <v>0</v>
      </c>
      <c r="V346" s="358">
        <f>SUMPRODUCT((事故データ!$O$4:$O$364=$C$319)*(事故データ!$AM$4:$AM$364=V$320)*(事故データ!$AQ$4:$AQ$364=$H346)*(事故データ!$V$4:$V$364=1))</f>
        <v>0</v>
      </c>
      <c r="W346" s="358">
        <f>SUMPRODUCT((事故データ!$O$4:$O$364=$C$319)*(事故データ!$AM$4:$AM$364=W$320)*(事故データ!$AQ$4:$AQ$364=$H346)*(事故データ!$V$4:$V$364=1))</f>
        <v>0</v>
      </c>
      <c r="X346" s="358">
        <f>SUMPRODUCT((事故データ!$O$4:$O$364=$C$319)*(事故データ!$AM$4:$AM$364=X$320)*(事故データ!$AQ$4:$AQ$364=$H346)*(事故データ!$V$4:$V$364=1))</f>
        <v>3</v>
      </c>
      <c r="Y346" s="358">
        <f>SUMPRODUCT((事故データ!$O$4:$O$364=$C$319)*(事故データ!$AM$4:$AM$364=Y$320)*(事故データ!$AQ$4:$AQ$364=$H346)*(事故データ!$V$4:$V$364=1))</f>
        <v>0</v>
      </c>
      <c r="Z346" s="358">
        <f>SUMPRODUCT((事故データ!$O$4:$O$364=$C$319)*(事故データ!$AM$4:$AM$364=Z$320)*(事故データ!$AQ$4:$AQ$364=$H346)*(事故データ!$V$4:$V$364=1))</f>
        <v>0</v>
      </c>
      <c r="AA346" s="358">
        <f>SUMPRODUCT((事故データ!$O$4:$O$364=$C$319)*(事故データ!$AM$4:$AM$364=AA$320)*(事故データ!$AQ$4:$AQ$364=$H346)*(事故データ!$V$4:$V$364=1))</f>
        <v>0</v>
      </c>
      <c r="AB346" s="358">
        <f>SUMPRODUCT((事故データ!$O$4:$O$364=$C$319)*(事故データ!$AM$4:$AM$364=AB$320)*(事故データ!$AQ$4:$AQ$364=$H346)*(事故データ!$V$4:$V$364=1))</f>
        <v>0</v>
      </c>
      <c r="AC346" s="442">
        <f>SUMPRODUCT((事故データ!$O$4:$O$364=$C$319)*(事故データ!$AM$4:$AM$364=AC$320)*(事故データ!$AQ$4:$AQ$364=$H346)*(事故データ!$V$4:$V$364=1))</f>
        <v>0</v>
      </c>
    </row>
    <row r="347" spans="3:29">
      <c r="C347" s="352" t="str">
        <f t="shared" si="55"/>
        <v>移動、方向変換中(後退)</v>
      </c>
      <c r="D347" s="422">
        <f>SUMPRODUCT((事故データ!$O$4:$O$364=$C$319)*(事故データ!$AQ$4:$AQ$364=$C347))</f>
        <v>3</v>
      </c>
      <c r="E347" s="422">
        <f>SUMPRODUCT((事故データ!$O$4:$O$364=$C$319)*(事故データ!$AQ$4:$AQ$364=$C347)*(事故データ!$V$4:$V$364=1))</f>
        <v>3</v>
      </c>
      <c r="F347" s="496">
        <f>SUMPRODUCT((事故データ!$O$4:$O$364=$C$319)*(事故データ!$AQ$4:$AQ$364=$C347)*(事故データ!$V$4:$V$364=1)*(事故データ!$T$4:$T$364="人身"))</f>
        <v>0</v>
      </c>
      <c r="G347" s="306"/>
      <c r="H347" s="355" t="str">
        <f t="shared" si="53"/>
        <v>移動、方向変換中(後退)</v>
      </c>
      <c r="I347" s="356">
        <f t="shared" si="54"/>
        <v>3</v>
      </c>
      <c r="J347" s="357">
        <f>SUMPRODUCT((事故データ!$O$4:$O$364=$C$319)*(事故データ!$AM$4:$AM$364=J$320)*(事故データ!$AQ$4:$AQ$364=$H347)*(事故データ!$V$4:$V$364=1))</f>
        <v>0</v>
      </c>
      <c r="K347" s="358">
        <f>SUMPRODUCT((事故データ!$O$4:$O$364=$C$319)*(事故データ!$AM$4:$AM$364=K$320)*(事故データ!$AQ$4:$AQ$364=$H347)*(事故データ!$V$4:$V$364=1))</f>
        <v>0</v>
      </c>
      <c r="L347" s="358">
        <f>SUMPRODUCT((事故データ!$O$4:$O$364=$C$319)*(事故データ!$AM$4:$AM$364=L$320)*(事故データ!$AQ$4:$AQ$364=$H347)*(事故データ!$V$4:$V$364=1))</f>
        <v>0</v>
      </c>
      <c r="M347" s="358">
        <f>SUMPRODUCT((事故データ!$O$4:$O$364=$C$319)*(事故データ!$AM$4:$AM$364=M$320)*(事故データ!$AQ$4:$AQ$364=$H347)*(事故データ!$V$4:$V$364=1))</f>
        <v>0</v>
      </c>
      <c r="N347" s="358">
        <f>SUMPRODUCT((事故データ!$O$4:$O$364=$C$319)*(事故データ!$AM$4:$AM$364=N$320)*(事故データ!$AQ$4:$AQ$364=$H347)*(事故データ!$V$4:$V$364=1))</f>
        <v>0</v>
      </c>
      <c r="O347" s="358">
        <f>SUMPRODUCT((事故データ!$O$4:$O$364=$C$319)*(事故データ!$AM$4:$AM$364=O$320)*(事故データ!$AQ$4:$AQ$364=$H347)*(事故データ!$V$4:$V$364=1))</f>
        <v>0</v>
      </c>
      <c r="P347" s="358">
        <f>SUMPRODUCT((事故データ!$O$4:$O$364=$C$319)*(事故データ!$AM$4:$AM$364=P$320)*(事故データ!$AQ$4:$AQ$364=$H347)*(事故データ!$V$4:$V$364=1))</f>
        <v>0</v>
      </c>
      <c r="Q347" s="358">
        <f>SUMPRODUCT((事故データ!$O$4:$O$364=$C$319)*(事故データ!$AM$4:$AM$364=Q$320)*(事故データ!$AQ$4:$AQ$364=$H347)*(事故データ!$V$4:$V$364=1))</f>
        <v>0</v>
      </c>
      <c r="R347" s="358">
        <f>SUMPRODUCT((事故データ!$O$4:$O$364=$C$319)*(事故データ!$AM$4:$AM$364=R$320)*(事故データ!$AQ$4:$AQ$364=$H347)*(事故データ!$V$4:$V$364=1))</f>
        <v>0</v>
      </c>
      <c r="S347" s="358">
        <f>SUMPRODUCT((事故データ!$O$4:$O$364=$C$319)*(事故データ!$AM$4:$AM$364=S$320)*(事故データ!$AQ$4:$AQ$364=$H347)*(事故データ!$V$4:$V$364=1))</f>
        <v>0</v>
      </c>
      <c r="T347" s="358">
        <f>SUMPRODUCT((事故データ!$O$4:$O$364=$C$319)*(事故データ!$AM$4:$AM$364=T$320)*(事故データ!$AQ$4:$AQ$364=$H347)*(事故データ!$V$4:$V$364=1))</f>
        <v>0</v>
      </c>
      <c r="U347" s="358">
        <f>SUMPRODUCT((事故データ!$O$4:$O$364=$C$319)*(事故データ!$AM$4:$AM$364=U$320)*(事故データ!$AQ$4:$AQ$364=$H347)*(事故データ!$V$4:$V$364=1))</f>
        <v>0</v>
      </c>
      <c r="V347" s="358">
        <f>SUMPRODUCT((事故データ!$O$4:$O$364=$C$319)*(事故データ!$AM$4:$AM$364=V$320)*(事故データ!$AQ$4:$AQ$364=$H347)*(事故データ!$V$4:$V$364=1))</f>
        <v>0</v>
      </c>
      <c r="W347" s="358">
        <f>SUMPRODUCT((事故データ!$O$4:$O$364=$C$319)*(事故データ!$AM$4:$AM$364=W$320)*(事故データ!$AQ$4:$AQ$364=$H347)*(事故データ!$V$4:$V$364=1))</f>
        <v>1</v>
      </c>
      <c r="X347" s="358">
        <f>SUMPRODUCT((事故データ!$O$4:$O$364=$C$319)*(事故データ!$AM$4:$AM$364=X$320)*(事故データ!$AQ$4:$AQ$364=$H347)*(事故データ!$V$4:$V$364=1))</f>
        <v>2</v>
      </c>
      <c r="Y347" s="358">
        <f>SUMPRODUCT((事故データ!$O$4:$O$364=$C$319)*(事故データ!$AM$4:$AM$364=Y$320)*(事故データ!$AQ$4:$AQ$364=$H347)*(事故データ!$V$4:$V$364=1))</f>
        <v>0</v>
      </c>
      <c r="Z347" s="358">
        <f>SUMPRODUCT((事故データ!$O$4:$O$364=$C$319)*(事故データ!$AM$4:$AM$364=Z$320)*(事故データ!$AQ$4:$AQ$364=$H347)*(事故データ!$V$4:$V$364=1))</f>
        <v>0</v>
      </c>
      <c r="AA347" s="358">
        <f>SUMPRODUCT((事故データ!$O$4:$O$364=$C$319)*(事故データ!$AM$4:$AM$364=AA$320)*(事故データ!$AQ$4:$AQ$364=$H347)*(事故データ!$V$4:$V$364=1))</f>
        <v>0</v>
      </c>
      <c r="AB347" s="358">
        <f>SUMPRODUCT((事故データ!$O$4:$O$364=$C$319)*(事故データ!$AM$4:$AM$364=AB$320)*(事故データ!$AQ$4:$AQ$364=$H347)*(事故データ!$V$4:$V$364=1))</f>
        <v>0</v>
      </c>
      <c r="AC347" s="442">
        <f>SUMPRODUCT((事故データ!$O$4:$O$364=$C$319)*(事故データ!$AM$4:$AM$364=AC$320)*(事故データ!$AQ$4:$AQ$364=$H347)*(事故データ!$V$4:$V$364=1))</f>
        <v>0</v>
      </c>
    </row>
    <row r="348" spans="3:29">
      <c r="C348" s="352" t="str">
        <f t="shared" si="55"/>
        <v>移動、方向変換中(左後退)</v>
      </c>
      <c r="D348" s="422">
        <f>SUMPRODUCT((事故データ!$O$4:$O$364=$C$319)*(事故データ!$AQ$4:$AQ$364=$C348))</f>
        <v>0</v>
      </c>
      <c r="E348" s="422">
        <f>SUMPRODUCT((事故データ!$O$4:$O$364=$C$319)*(事故データ!$AQ$4:$AQ$364=$C348)*(事故データ!$V$4:$V$364=1))</f>
        <v>0</v>
      </c>
      <c r="F348" s="496">
        <f>SUMPRODUCT((事故データ!$O$4:$O$364=$C$319)*(事故データ!$AQ$4:$AQ$364=$C348)*(事故データ!$V$4:$V$364=1)*(事故データ!$T$4:$T$364="人身"))</f>
        <v>0</v>
      </c>
      <c r="G348" s="306"/>
      <c r="H348" s="355" t="str">
        <f t="shared" si="53"/>
        <v>移動、方向変換中(左後退)</v>
      </c>
      <c r="I348" s="356">
        <f t="shared" si="54"/>
        <v>0</v>
      </c>
      <c r="J348" s="357">
        <f>SUMPRODUCT((事故データ!$O$4:$O$364=$C$319)*(事故データ!$AM$4:$AM$364=J$320)*(事故データ!$AQ$4:$AQ$364=$H348)*(事故データ!$V$4:$V$364=1))</f>
        <v>0</v>
      </c>
      <c r="K348" s="358">
        <f>SUMPRODUCT((事故データ!$O$4:$O$364=$C$319)*(事故データ!$AM$4:$AM$364=K$320)*(事故データ!$AQ$4:$AQ$364=$H348)*(事故データ!$V$4:$V$364=1))</f>
        <v>0</v>
      </c>
      <c r="L348" s="358">
        <f>SUMPRODUCT((事故データ!$O$4:$O$364=$C$319)*(事故データ!$AM$4:$AM$364=L$320)*(事故データ!$AQ$4:$AQ$364=$H348)*(事故データ!$V$4:$V$364=1))</f>
        <v>0</v>
      </c>
      <c r="M348" s="358">
        <f>SUMPRODUCT((事故データ!$O$4:$O$364=$C$319)*(事故データ!$AM$4:$AM$364=M$320)*(事故データ!$AQ$4:$AQ$364=$H348)*(事故データ!$V$4:$V$364=1))</f>
        <v>0</v>
      </c>
      <c r="N348" s="358">
        <f>SUMPRODUCT((事故データ!$O$4:$O$364=$C$319)*(事故データ!$AM$4:$AM$364=N$320)*(事故データ!$AQ$4:$AQ$364=$H348)*(事故データ!$V$4:$V$364=1))</f>
        <v>0</v>
      </c>
      <c r="O348" s="358">
        <f>SUMPRODUCT((事故データ!$O$4:$O$364=$C$319)*(事故データ!$AM$4:$AM$364=O$320)*(事故データ!$AQ$4:$AQ$364=$H348)*(事故データ!$V$4:$V$364=1))</f>
        <v>0</v>
      </c>
      <c r="P348" s="358">
        <f>SUMPRODUCT((事故データ!$O$4:$O$364=$C$319)*(事故データ!$AM$4:$AM$364=P$320)*(事故データ!$AQ$4:$AQ$364=$H348)*(事故データ!$V$4:$V$364=1))</f>
        <v>0</v>
      </c>
      <c r="Q348" s="358">
        <f>SUMPRODUCT((事故データ!$O$4:$O$364=$C$319)*(事故データ!$AM$4:$AM$364=Q$320)*(事故データ!$AQ$4:$AQ$364=$H348)*(事故データ!$V$4:$V$364=1))</f>
        <v>0</v>
      </c>
      <c r="R348" s="358">
        <f>SUMPRODUCT((事故データ!$O$4:$O$364=$C$319)*(事故データ!$AM$4:$AM$364=R$320)*(事故データ!$AQ$4:$AQ$364=$H348)*(事故データ!$V$4:$V$364=1))</f>
        <v>0</v>
      </c>
      <c r="S348" s="358">
        <f>SUMPRODUCT((事故データ!$O$4:$O$364=$C$319)*(事故データ!$AM$4:$AM$364=S$320)*(事故データ!$AQ$4:$AQ$364=$H348)*(事故データ!$V$4:$V$364=1))</f>
        <v>0</v>
      </c>
      <c r="T348" s="358">
        <f>SUMPRODUCT((事故データ!$O$4:$O$364=$C$319)*(事故データ!$AM$4:$AM$364=T$320)*(事故データ!$AQ$4:$AQ$364=$H348)*(事故データ!$V$4:$V$364=1))</f>
        <v>0</v>
      </c>
      <c r="U348" s="358">
        <f>SUMPRODUCT((事故データ!$O$4:$O$364=$C$319)*(事故データ!$AM$4:$AM$364=U$320)*(事故データ!$AQ$4:$AQ$364=$H348)*(事故データ!$V$4:$V$364=1))</f>
        <v>0</v>
      </c>
      <c r="V348" s="358">
        <f>SUMPRODUCT((事故データ!$O$4:$O$364=$C$319)*(事故データ!$AM$4:$AM$364=V$320)*(事故データ!$AQ$4:$AQ$364=$H348)*(事故データ!$V$4:$V$364=1))</f>
        <v>0</v>
      </c>
      <c r="W348" s="358">
        <f>SUMPRODUCT((事故データ!$O$4:$O$364=$C$319)*(事故データ!$AM$4:$AM$364=W$320)*(事故データ!$AQ$4:$AQ$364=$H348)*(事故データ!$V$4:$V$364=1))</f>
        <v>0</v>
      </c>
      <c r="X348" s="358">
        <f>SUMPRODUCT((事故データ!$O$4:$O$364=$C$319)*(事故データ!$AM$4:$AM$364=X$320)*(事故データ!$AQ$4:$AQ$364=$H348)*(事故データ!$V$4:$V$364=1))</f>
        <v>0</v>
      </c>
      <c r="Y348" s="358">
        <f>SUMPRODUCT((事故データ!$O$4:$O$364=$C$319)*(事故データ!$AM$4:$AM$364=Y$320)*(事故データ!$AQ$4:$AQ$364=$H348)*(事故データ!$V$4:$V$364=1))</f>
        <v>0</v>
      </c>
      <c r="Z348" s="358">
        <f>SUMPRODUCT((事故データ!$O$4:$O$364=$C$319)*(事故データ!$AM$4:$AM$364=Z$320)*(事故データ!$AQ$4:$AQ$364=$H348)*(事故データ!$V$4:$V$364=1))</f>
        <v>0</v>
      </c>
      <c r="AA348" s="358">
        <f>SUMPRODUCT((事故データ!$O$4:$O$364=$C$319)*(事故データ!$AM$4:$AM$364=AA$320)*(事故データ!$AQ$4:$AQ$364=$H348)*(事故データ!$V$4:$V$364=1))</f>
        <v>0</v>
      </c>
      <c r="AB348" s="358">
        <f>SUMPRODUCT((事故データ!$O$4:$O$364=$C$319)*(事故データ!$AM$4:$AM$364=AB$320)*(事故データ!$AQ$4:$AQ$364=$H348)*(事故データ!$V$4:$V$364=1))</f>
        <v>0</v>
      </c>
      <c r="AC348" s="442">
        <f>SUMPRODUCT((事故データ!$O$4:$O$364=$C$319)*(事故データ!$AM$4:$AM$364=AC$320)*(事故データ!$AQ$4:$AQ$364=$H348)*(事故データ!$V$4:$V$364=1))</f>
        <v>0</v>
      </c>
    </row>
    <row r="349" spans="3:29">
      <c r="C349" s="352" t="str">
        <f t="shared" si="55"/>
        <v>移動、方向変換中(右後退)</v>
      </c>
      <c r="D349" s="422">
        <f>SUMPRODUCT((事故データ!$O$4:$O$364=$C$319)*(事故データ!$AQ$4:$AQ$364=$C349))</f>
        <v>0</v>
      </c>
      <c r="E349" s="422">
        <f>SUMPRODUCT((事故データ!$O$4:$O$364=$C$319)*(事故データ!$AQ$4:$AQ$364=$C349)*(事故データ!$V$4:$V$364=1))</f>
        <v>0</v>
      </c>
      <c r="F349" s="496">
        <f>SUMPRODUCT((事故データ!$O$4:$O$364=$C$319)*(事故データ!$AQ$4:$AQ$364=$C349)*(事故データ!$V$4:$V$364=1)*(事故データ!$T$4:$T$364="人身"))</f>
        <v>0</v>
      </c>
      <c r="G349" s="306"/>
      <c r="H349" s="355" t="str">
        <f t="shared" si="53"/>
        <v>移動、方向変換中(右後退)</v>
      </c>
      <c r="I349" s="356">
        <f t="shared" si="54"/>
        <v>0</v>
      </c>
      <c r="J349" s="357">
        <f>SUMPRODUCT((事故データ!$O$4:$O$364=$C$319)*(事故データ!$AM$4:$AM$364=J$320)*(事故データ!$AQ$4:$AQ$364=$H349)*(事故データ!$V$4:$V$364=1))</f>
        <v>0</v>
      </c>
      <c r="K349" s="358">
        <f>SUMPRODUCT((事故データ!$O$4:$O$364=$C$319)*(事故データ!$AM$4:$AM$364=K$320)*(事故データ!$AQ$4:$AQ$364=$H349)*(事故データ!$V$4:$V$364=1))</f>
        <v>0</v>
      </c>
      <c r="L349" s="358">
        <f>SUMPRODUCT((事故データ!$O$4:$O$364=$C$319)*(事故データ!$AM$4:$AM$364=L$320)*(事故データ!$AQ$4:$AQ$364=$H349)*(事故データ!$V$4:$V$364=1))</f>
        <v>0</v>
      </c>
      <c r="M349" s="358">
        <f>SUMPRODUCT((事故データ!$O$4:$O$364=$C$319)*(事故データ!$AM$4:$AM$364=M$320)*(事故データ!$AQ$4:$AQ$364=$H349)*(事故データ!$V$4:$V$364=1))</f>
        <v>0</v>
      </c>
      <c r="N349" s="358">
        <f>SUMPRODUCT((事故データ!$O$4:$O$364=$C$319)*(事故データ!$AM$4:$AM$364=N$320)*(事故データ!$AQ$4:$AQ$364=$H349)*(事故データ!$V$4:$V$364=1))</f>
        <v>0</v>
      </c>
      <c r="O349" s="358">
        <f>SUMPRODUCT((事故データ!$O$4:$O$364=$C$319)*(事故データ!$AM$4:$AM$364=O$320)*(事故データ!$AQ$4:$AQ$364=$H349)*(事故データ!$V$4:$V$364=1))</f>
        <v>0</v>
      </c>
      <c r="P349" s="358">
        <f>SUMPRODUCT((事故データ!$O$4:$O$364=$C$319)*(事故データ!$AM$4:$AM$364=P$320)*(事故データ!$AQ$4:$AQ$364=$H349)*(事故データ!$V$4:$V$364=1))</f>
        <v>0</v>
      </c>
      <c r="Q349" s="358">
        <f>SUMPRODUCT((事故データ!$O$4:$O$364=$C$319)*(事故データ!$AM$4:$AM$364=Q$320)*(事故データ!$AQ$4:$AQ$364=$H349)*(事故データ!$V$4:$V$364=1))</f>
        <v>0</v>
      </c>
      <c r="R349" s="358">
        <f>SUMPRODUCT((事故データ!$O$4:$O$364=$C$319)*(事故データ!$AM$4:$AM$364=R$320)*(事故データ!$AQ$4:$AQ$364=$H349)*(事故データ!$V$4:$V$364=1))</f>
        <v>0</v>
      </c>
      <c r="S349" s="358">
        <f>SUMPRODUCT((事故データ!$O$4:$O$364=$C$319)*(事故データ!$AM$4:$AM$364=S$320)*(事故データ!$AQ$4:$AQ$364=$H349)*(事故データ!$V$4:$V$364=1))</f>
        <v>0</v>
      </c>
      <c r="T349" s="358">
        <f>SUMPRODUCT((事故データ!$O$4:$O$364=$C$319)*(事故データ!$AM$4:$AM$364=T$320)*(事故データ!$AQ$4:$AQ$364=$H349)*(事故データ!$V$4:$V$364=1))</f>
        <v>0</v>
      </c>
      <c r="U349" s="358">
        <f>SUMPRODUCT((事故データ!$O$4:$O$364=$C$319)*(事故データ!$AM$4:$AM$364=U$320)*(事故データ!$AQ$4:$AQ$364=$H349)*(事故データ!$V$4:$V$364=1))</f>
        <v>0</v>
      </c>
      <c r="V349" s="358">
        <f>SUMPRODUCT((事故データ!$O$4:$O$364=$C$319)*(事故データ!$AM$4:$AM$364=V$320)*(事故データ!$AQ$4:$AQ$364=$H349)*(事故データ!$V$4:$V$364=1))</f>
        <v>0</v>
      </c>
      <c r="W349" s="358">
        <f>SUMPRODUCT((事故データ!$O$4:$O$364=$C$319)*(事故データ!$AM$4:$AM$364=W$320)*(事故データ!$AQ$4:$AQ$364=$H349)*(事故データ!$V$4:$V$364=1))</f>
        <v>0</v>
      </c>
      <c r="X349" s="358">
        <f>SUMPRODUCT((事故データ!$O$4:$O$364=$C$319)*(事故データ!$AM$4:$AM$364=X$320)*(事故データ!$AQ$4:$AQ$364=$H349)*(事故データ!$V$4:$V$364=1))</f>
        <v>0</v>
      </c>
      <c r="Y349" s="358">
        <f>SUMPRODUCT((事故データ!$O$4:$O$364=$C$319)*(事故データ!$AM$4:$AM$364=Y$320)*(事故データ!$AQ$4:$AQ$364=$H349)*(事故データ!$V$4:$V$364=1))</f>
        <v>0</v>
      </c>
      <c r="Z349" s="358">
        <f>SUMPRODUCT((事故データ!$O$4:$O$364=$C$319)*(事故データ!$AM$4:$AM$364=Z$320)*(事故データ!$AQ$4:$AQ$364=$H349)*(事故データ!$V$4:$V$364=1))</f>
        <v>0</v>
      </c>
      <c r="AA349" s="358">
        <f>SUMPRODUCT((事故データ!$O$4:$O$364=$C$319)*(事故データ!$AM$4:$AM$364=AA$320)*(事故データ!$AQ$4:$AQ$364=$H349)*(事故データ!$V$4:$V$364=1))</f>
        <v>0</v>
      </c>
      <c r="AB349" s="358">
        <f>SUMPRODUCT((事故データ!$O$4:$O$364=$C$319)*(事故データ!$AM$4:$AM$364=AB$320)*(事故データ!$AQ$4:$AQ$364=$H349)*(事故データ!$V$4:$V$364=1))</f>
        <v>0</v>
      </c>
      <c r="AC349" s="442">
        <f>SUMPRODUCT((事故データ!$O$4:$O$364=$C$319)*(事故データ!$AM$4:$AM$364=AC$320)*(事故データ!$AQ$4:$AQ$364=$H349)*(事故データ!$V$4:$V$364=1))</f>
        <v>0</v>
      </c>
    </row>
    <row r="350" spans="3:29">
      <c r="C350" s="352" t="str">
        <f t="shared" si="55"/>
        <v>切り返し(バック)</v>
      </c>
      <c r="D350" s="422">
        <f>SUMPRODUCT((事故データ!$O$4:$O$364=$C$319)*(事故データ!$AQ$4:$AQ$364=$C350))</f>
        <v>2</v>
      </c>
      <c r="E350" s="422">
        <f>SUMPRODUCT((事故データ!$O$4:$O$364=$C$319)*(事故データ!$AQ$4:$AQ$364=$C350)*(事故データ!$V$4:$V$364=1))</f>
        <v>2</v>
      </c>
      <c r="F350" s="496">
        <f>SUMPRODUCT((事故データ!$O$4:$O$364=$C$319)*(事故データ!$AQ$4:$AQ$364=$C350)*(事故データ!$V$4:$V$364=1)*(事故データ!$T$4:$T$364="人身"))</f>
        <v>1</v>
      </c>
      <c r="G350" s="306"/>
      <c r="H350" s="355" t="str">
        <f t="shared" si="53"/>
        <v>切り返し(バック)</v>
      </c>
      <c r="I350" s="356">
        <f t="shared" si="54"/>
        <v>2</v>
      </c>
      <c r="J350" s="357">
        <f>SUMPRODUCT((事故データ!$O$4:$O$364=$C$319)*(事故データ!$AM$4:$AM$364=J$320)*(事故データ!$AQ$4:$AQ$364=$H350)*(事故データ!$V$4:$V$364=1))</f>
        <v>0</v>
      </c>
      <c r="K350" s="358">
        <f>SUMPRODUCT((事故データ!$O$4:$O$364=$C$319)*(事故データ!$AM$4:$AM$364=K$320)*(事故データ!$AQ$4:$AQ$364=$H350)*(事故データ!$V$4:$V$364=1))</f>
        <v>0</v>
      </c>
      <c r="L350" s="358">
        <f>SUMPRODUCT((事故データ!$O$4:$O$364=$C$319)*(事故データ!$AM$4:$AM$364=L$320)*(事故データ!$AQ$4:$AQ$364=$H350)*(事故データ!$V$4:$V$364=1))</f>
        <v>0</v>
      </c>
      <c r="M350" s="358">
        <f>SUMPRODUCT((事故データ!$O$4:$O$364=$C$319)*(事故データ!$AM$4:$AM$364=M$320)*(事故データ!$AQ$4:$AQ$364=$H350)*(事故データ!$V$4:$V$364=1))</f>
        <v>0</v>
      </c>
      <c r="N350" s="358">
        <f>SUMPRODUCT((事故データ!$O$4:$O$364=$C$319)*(事故データ!$AM$4:$AM$364=N$320)*(事故データ!$AQ$4:$AQ$364=$H350)*(事故データ!$V$4:$V$364=1))</f>
        <v>0</v>
      </c>
      <c r="O350" s="358">
        <f>SUMPRODUCT((事故データ!$O$4:$O$364=$C$319)*(事故データ!$AM$4:$AM$364=O$320)*(事故データ!$AQ$4:$AQ$364=$H350)*(事故データ!$V$4:$V$364=1))</f>
        <v>0</v>
      </c>
      <c r="P350" s="358">
        <f>SUMPRODUCT((事故データ!$O$4:$O$364=$C$319)*(事故データ!$AM$4:$AM$364=P$320)*(事故データ!$AQ$4:$AQ$364=$H350)*(事故データ!$V$4:$V$364=1))</f>
        <v>0</v>
      </c>
      <c r="Q350" s="358">
        <f>SUMPRODUCT((事故データ!$O$4:$O$364=$C$319)*(事故データ!$AM$4:$AM$364=Q$320)*(事故データ!$AQ$4:$AQ$364=$H350)*(事故データ!$V$4:$V$364=1))</f>
        <v>0</v>
      </c>
      <c r="R350" s="358">
        <f>SUMPRODUCT((事故データ!$O$4:$O$364=$C$319)*(事故データ!$AM$4:$AM$364=R$320)*(事故データ!$AQ$4:$AQ$364=$H350)*(事故データ!$V$4:$V$364=1))</f>
        <v>0</v>
      </c>
      <c r="S350" s="358">
        <f>SUMPRODUCT((事故データ!$O$4:$O$364=$C$319)*(事故データ!$AM$4:$AM$364=S$320)*(事故データ!$AQ$4:$AQ$364=$H350)*(事故データ!$V$4:$V$364=1))</f>
        <v>0</v>
      </c>
      <c r="T350" s="358">
        <f>SUMPRODUCT((事故データ!$O$4:$O$364=$C$319)*(事故データ!$AM$4:$AM$364=T$320)*(事故データ!$AQ$4:$AQ$364=$H350)*(事故データ!$V$4:$V$364=1))</f>
        <v>0</v>
      </c>
      <c r="U350" s="358">
        <f>SUMPRODUCT((事故データ!$O$4:$O$364=$C$319)*(事故データ!$AM$4:$AM$364=U$320)*(事故データ!$AQ$4:$AQ$364=$H350)*(事故データ!$V$4:$V$364=1))</f>
        <v>0</v>
      </c>
      <c r="V350" s="358">
        <f>SUMPRODUCT((事故データ!$O$4:$O$364=$C$319)*(事故データ!$AM$4:$AM$364=V$320)*(事故データ!$AQ$4:$AQ$364=$H350)*(事故データ!$V$4:$V$364=1))</f>
        <v>0</v>
      </c>
      <c r="W350" s="358">
        <f>SUMPRODUCT((事故データ!$O$4:$O$364=$C$319)*(事故データ!$AM$4:$AM$364=W$320)*(事故データ!$AQ$4:$AQ$364=$H350)*(事故データ!$V$4:$V$364=1))</f>
        <v>0</v>
      </c>
      <c r="X350" s="358">
        <f>SUMPRODUCT((事故データ!$O$4:$O$364=$C$319)*(事故データ!$AM$4:$AM$364=X$320)*(事故データ!$AQ$4:$AQ$364=$H350)*(事故データ!$V$4:$V$364=1))</f>
        <v>2</v>
      </c>
      <c r="Y350" s="358">
        <f>SUMPRODUCT((事故データ!$O$4:$O$364=$C$319)*(事故データ!$AM$4:$AM$364=Y$320)*(事故データ!$AQ$4:$AQ$364=$H350)*(事故データ!$V$4:$V$364=1))</f>
        <v>0</v>
      </c>
      <c r="Z350" s="358">
        <f>SUMPRODUCT((事故データ!$O$4:$O$364=$C$319)*(事故データ!$AM$4:$AM$364=Z$320)*(事故データ!$AQ$4:$AQ$364=$H350)*(事故データ!$V$4:$V$364=1))</f>
        <v>0</v>
      </c>
      <c r="AA350" s="358">
        <f>SUMPRODUCT((事故データ!$O$4:$O$364=$C$319)*(事故データ!$AM$4:$AM$364=AA$320)*(事故データ!$AQ$4:$AQ$364=$H350)*(事故データ!$V$4:$V$364=1))</f>
        <v>0</v>
      </c>
      <c r="AB350" s="358">
        <f>SUMPRODUCT((事故データ!$O$4:$O$364=$C$319)*(事故データ!$AM$4:$AM$364=AB$320)*(事故データ!$AQ$4:$AQ$364=$H350)*(事故データ!$V$4:$V$364=1))</f>
        <v>0</v>
      </c>
      <c r="AC350" s="442">
        <f>SUMPRODUCT((事故データ!$O$4:$O$364=$C$319)*(事故データ!$AM$4:$AM$364=AC$320)*(事故データ!$AQ$4:$AQ$364=$H350)*(事故データ!$V$4:$V$364=1))</f>
        <v>0</v>
      </c>
    </row>
    <row r="351" spans="3:29">
      <c r="C351" s="352" t="str">
        <f t="shared" si="55"/>
        <v>切り返し(前進)</v>
      </c>
      <c r="D351" s="422">
        <f>SUMPRODUCT((事故データ!$O$4:$O$364=$C$319)*(事故データ!$AQ$4:$AQ$364=$C351))</f>
        <v>1</v>
      </c>
      <c r="E351" s="422">
        <f>SUMPRODUCT((事故データ!$O$4:$O$364=$C$319)*(事故データ!$AQ$4:$AQ$364=$C351)*(事故データ!$V$4:$V$364=1))</f>
        <v>1</v>
      </c>
      <c r="F351" s="496">
        <f>SUMPRODUCT((事故データ!$O$4:$O$364=$C$319)*(事故データ!$AQ$4:$AQ$364=$C351)*(事故データ!$V$4:$V$364=1)*(事故データ!$T$4:$T$364="人身"))</f>
        <v>0</v>
      </c>
      <c r="G351" s="306"/>
      <c r="H351" s="355" t="str">
        <f t="shared" si="53"/>
        <v>切り返し(前進)</v>
      </c>
      <c r="I351" s="356">
        <f t="shared" si="54"/>
        <v>1</v>
      </c>
      <c r="J351" s="357">
        <f>SUMPRODUCT((事故データ!$O$4:$O$364=$C$319)*(事故データ!$AM$4:$AM$364=J$320)*(事故データ!$AQ$4:$AQ$364=$H351)*(事故データ!$V$4:$V$364=1))</f>
        <v>0</v>
      </c>
      <c r="K351" s="358">
        <f>SUMPRODUCT((事故データ!$O$4:$O$364=$C$319)*(事故データ!$AM$4:$AM$364=K$320)*(事故データ!$AQ$4:$AQ$364=$H351)*(事故データ!$V$4:$V$364=1))</f>
        <v>0</v>
      </c>
      <c r="L351" s="358">
        <f>SUMPRODUCT((事故データ!$O$4:$O$364=$C$319)*(事故データ!$AM$4:$AM$364=L$320)*(事故データ!$AQ$4:$AQ$364=$H351)*(事故データ!$V$4:$V$364=1))</f>
        <v>0</v>
      </c>
      <c r="M351" s="358">
        <f>SUMPRODUCT((事故データ!$O$4:$O$364=$C$319)*(事故データ!$AM$4:$AM$364=M$320)*(事故データ!$AQ$4:$AQ$364=$H351)*(事故データ!$V$4:$V$364=1))</f>
        <v>0</v>
      </c>
      <c r="N351" s="358">
        <f>SUMPRODUCT((事故データ!$O$4:$O$364=$C$319)*(事故データ!$AM$4:$AM$364=N$320)*(事故データ!$AQ$4:$AQ$364=$H351)*(事故データ!$V$4:$V$364=1))</f>
        <v>0</v>
      </c>
      <c r="O351" s="358">
        <f>SUMPRODUCT((事故データ!$O$4:$O$364=$C$319)*(事故データ!$AM$4:$AM$364=O$320)*(事故データ!$AQ$4:$AQ$364=$H351)*(事故データ!$V$4:$V$364=1))</f>
        <v>0</v>
      </c>
      <c r="P351" s="358">
        <f>SUMPRODUCT((事故データ!$O$4:$O$364=$C$319)*(事故データ!$AM$4:$AM$364=P$320)*(事故データ!$AQ$4:$AQ$364=$H351)*(事故データ!$V$4:$V$364=1))</f>
        <v>0</v>
      </c>
      <c r="Q351" s="358">
        <f>SUMPRODUCT((事故データ!$O$4:$O$364=$C$319)*(事故データ!$AM$4:$AM$364=Q$320)*(事故データ!$AQ$4:$AQ$364=$H351)*(事故データ!$V$4:$V$364=1))</f>
        <v>0</v>
      </c>
      <c r="R351" s="358">
        <f>SUMPRODUCT((事故データ!$O$4:$O$364=$C$319)*(事故データ!$AM$4:$AM$364=R$320)*(事故データ!$AQ$4:$AQ$364=$H351)*(事故データ!$V$4:$V$364=1))</f>
        <v>0</v>
      </c>
      <c r="S351" s="358">
        <f>SUMPRODUCT((事故データ!$O$4:$O$364=$C$319)*(事故データ!$AM$4:$AM$364=S$320)*(事故データ!$AQ$4:$AQ$364=$H351)*(事故データ!$V$4:$V$364=1))</f>
        <v>0</v>
      </c>
      <c r="T351" s="358">
        <f>SUMPRODUCT((事故データ!$O$4:$O$364=$C$319)*(事故データ!$AM$4:$AM$364=T$320)*(事故データ!$AQ$4:$AQ$364=$H351)*(事故データ!$V$4:$V$364=1))</f>
        <v>0</v>
      </c>
      <c r="U351" s="358">
        <f>SUMPRODUCT((事故データ!$O$4:$O$364=$C$319)*(事故データ!$AM$4:$AM$364=U$320)*(事故データ!$AQ$4:$AQ$364=$H351)*(事故データ!$V$4:$V$364=1))</f>
        <v>0</v>
      </c>
      <c r="V351" s="358">
        <f>SUMPRODUCT((事故データ!$O$4:$O$364=$C$319)*(事故データ!$AM$4:$AM$364=V$320)*(事故データ!$AQ$4:$AQ$364=$H351)*(事故データ!$V$4:$V$364=1))</f>
        <v>0</v>
      </c>
      <c r="W351" s="358">
        <f>SUMPRODUCT((事故データ!$O$4:$O$364=$C$319)*(事故データ!$AM$4:$AM$364=W$320)*(事故データ!$AQ$4:$AQ$364=$H351)*(事故データ!$V$4:$V$364=1))</f>
        <v>0</v>
      </c>
      <c r="X351" s="358">
        <f>SUMPRODUCT((事故データ!$O$4:$O$364=$C$319)*(事故データ!$AM$4:$AM$364=X$320)*(事故データ!$AQ$4:$AQ$364=$H351)*(事故データ!$V$4:$V$364=1))</f>
        <v>1</v>
      </c>
      <c r="Y351" s="358">
        <f>SUMPRODUCT((事故データ!$O$4:$O$364=$C$319)*(事故データ!$AM$4:$AM$364=Y$320)*(事故データ!$AQ$4:$AQ$364=$H351)*(事故データ!$V$4:$V$364=1))</f>
        <v>0</v>
      </c>
      <c r="Z351" s="358">
        <f>SUMPRODUCT((事故データ!$O$4:$O$364=$C$319)*(事故データ!$AM$4:$AM$364=Z$320)*(事故データ!$AQ$4:$AQ$364=$H351)*(事故データ!$V$4:$V$364=1))</f>
        <v>0</v>
      </c>
      <c r="AA351" s="358">
        <f>SUMPRODUCT((事故データ!$O$4:$O$364=$C$319)*(事故データ!$AM$4:$AM$364=AA$320)*(事故データ!$AQ$4:$AQ$364=$H351)*(事故データ!$V$4:$V$364=1))</f>
        <v>0</v>
      </c>
      <c r="AB351" s="358">
        <f>SUMPRODUCT((事故データ!$O$4:$O$364=$C$319)*(事故データ!$AM$4:$AM$364=AB$320)*(事故データ!$AQ$4:$AQ$364=$H351)*(事故データ!$V$4:$V$364=1))</f>
        <v>0</v>
      </c>
      <c r="AC351" s="442">
        <f>SUMPRODUCT((事故データ!$O$4:$O$364=$C$319)*(事故データ!$AM$4:$AM$364=AC$320)*(事故データ!$AQ$4:$AQ$364=$H351)*(事故データ!$V$4:$V$364=1))</f>
        <v>0</v>
      </c>
    </row>
    <row r="352" spans="3:29">
      <c r="C352" s="352" t="str">
        <f t="shared" si="55"/>
        <v>車庫入・着車時(バック)</v>
      </c>
      <c r="D352" s="422">
        <f>SUMPRODUCT((事故データ!$O$4:$O$364=$C$319)*(事故データ!$AQ$4:$AQ$364=$C352))</f>
        <v>1</v>
      </c>
      <c r="E352" s="422">
        <f>SUMPRODUCT((事故データ!$O$4:$O$364=$C$319)*(事故データ!$AQ$4:$AQ$364=$C352)*(事故データ!$V$4:$V$364=1))</f>
        <v>1</v>
      </c>
      <c r="F352" s="496">
        <f>SUMPRODUCT((事故データ!$O$4:$O$364=$C$319)*(事故データ!$AQ$4:$AQ$364=$C352)*(事故データ!$V$4:$V$364=1)*(事故データ!$T$4:$T$364="人身"))</f>
        <v>0</v>
      </c>
      <c r="G352" s="306"/>
      <c r="H352" s="355" t="str">
        <f t="shared" si="53"/>
        <v>車庫入・着車時(バック)</v>
      </c>
      <c r="I352" s="356">
        <f t="shared" si="54"/>
        <v>1</v>
      </c>
      <c r="J352" s="357">
        <f>SUMPRODUCT((事故データ!$O$4:$O$364=$C$319)*(事故データ!$AM$4:$AM$364=J$320)*(事故データ!$AQ$4:$AQ$364=$H352)*(事故データ!$V$4:$V$364=1))</f>
        <v>0</v>
      </c>
      <c r="K352" s="358">
        <f>SUMPRODUCT((事故データ!$O$4:$O$364=$C$319)*(事故データ!$AM$4:$AM$364=K$320)*(事故データ!$AQ$4:$AQ$364=$H352)*(事故データ!$V$4:$V$364=1))</f>
        <v>0</v>
      </c>
      <c r="L352" s="358">
        <f>SUMPRODUCT((事故データ!$O$4:$O$364=$C$319)*(事故データ!$AM$4:$AM$364=L$320)*(事故データ!$AQ$4:$AQ$364=$H352)*(事故データ!$V$4:$V$364=1))</f>
        <v>0</v>
      </c>
      <c r="M352" s="358">
        <f>SUMPRODUCT((事故データ!$O$4:$O$364=$C$319)*(事故データ!$AM$4:$AM$364=M$320)*(事故データ!$AQ$4:$AQ$364=$H352)*(事故データ!$V$4:$V$364=1))</f>
        <v>0</v>
      </c>
      <c r="N352" s="358">
        <f>SUMPRODUCT((事故データ!$O$4:$O$364=$C$319)*(事故データ!$AM$4:$AM$364=N$320)*(事故データ!$AQ$4:$AQ$364=$H352)*(事故データ!$V$4:$V$364=1))</f>
        <v>0</v>
      </c>
      <c r="O352" s="358">
        <f>SUMPRODUCT((事故データ!$O$4:$O$364=$C$319)*(事故データ!$AM$4:$AM$364=O$320)*(事故データ!$AQ$4:$AQ$364=$H352)*(事故データ!$V$4:$V$364=1))</f>
        <v>0</v>
      </c>
      <c r="P352" s="358">
        <f>SUMPRODUCT((事故データ!$O$4:$O$364=$C$319)*(事故データ!$AM$4:$AM$364=P$320)*(事故データ!$AQ$4:$AQ$364=$H352)*(事故データ!$V$4:$V$364=1))</f>
        <v>0</v>
      </c>
      <c r="Q352" s="358">
        <f>SUMPRODUCT((事故データ!$O$4:$O$364=$C$319)*(事故データ!$AM$4:$AM$364=Q$320)*(事故データ!$AQ$4:$AQ$364=$H352)*(事故データ!$V$4:$V$364=1))</f>
        <v>0</v>
      </c>
      <c r="R352" s="358">
        <f>SUMPRODUCT((事故データ!$O$4:$O$364=$C$319)*(事故データ!$AM$4:$AM$364=R$320)*(事故データ!$AQ$4:$AQ$364=$H352)*(事故データ!$V$4:$V$364=1))</f>
        <v>0</v>
      </c>
      <c r="S352" s="358">
        <f>SUMPRODUCT((事故データ!$O$4:$O$364=$C$319)*(事故データ!$AM$4:$AM$364=S$320)*(事故データ!$AQ$4:$AQ$364=$H352)*(事故データ!$V$4:$V$364=1))</f>
        <v>0</v>
      </c>
      <c r="T352" s="358">
        <f>SUMPRODUCT((事故データ!$O$4:$O$364=$C$319)*(事故データ!$AM$4:$AM$364=T$320)*(事故データ!$AQ$4:$AQ$364=$H352)*(事故データ!$V$4:$V$364=1))</f>
        <v>0</v>
      </c>
      <c r="U352" s="358">
        <f>SUMPRODUCT((事故データ!$O$4:$O$364=$C$319)*(事故データ!$AM$4:$AM$364=U$320)*(事故データ!$AQ$4:$AQ$364=$H352)*(事故データ!$V$4:$V$364=1))</f>
        <v>0</v>
      </c>
      <c r="V352" s="358">
        <f>SUMPRODUCT((事故データ!$O$4:$O$364=$C$319)*(事故データ!$AM$4:$AM$364=V$320)*(事故データ!$AQ$4:$AQ$364=$H352)*(事故データ!$V$4:$V$364=1))</f>
        <v>0</v>
      </c>
      <c r="W352" s="358">
        <f>SUMPRODUCT((事故データ!$O$4:$O$364=$C$319)*(事故データ!$AM$4:$AM$364=W$320)*(事故データ!$AQ$4:$AQ$364=$H352)*(事故データ!$V$4:$V$364=1))</f>
        <v>1</v>
      </c>
      <c r="X352" s="358">
        <f>SUMPRODUCT((事故データ!$O$4:$O$364=$C$319)*(事故データ!$AM$4:$AM$364=X$320)*(事故データ!$AQ$4:$AQ$364=$H352)*(事故データ!$V$4:$V$364=1))</f>
        <v>0</v>
      </c>
      <c r="Y352" s="358">
        <f>SUMPRODUCT((事故データ!$O$4:$O$364=$C$319)*(事故データ!$AM$4:$AM$364=Y$320)*(事故データ!$AQ$4:$AQ$364=$H352)*(事故データ!$V$4:$V$364=1))</f>
        <v>0</v>
      </c>
      <c r="Z352" s="358">
        <f>SUMPRODUCT((事故データ!$O$4:$O$364=$C$319)*(事故データ!$AM$4:$AM$364=Z$320)*(事故データ!$AQ$4:$AQ$364=$H352)*(事故データ!$V$4:$V$364=1))</f>
        <v>0</v>
      </c>
      <c r="AA352" s="358">
        <f>SUMPRODUCT((事故データ!$O$4:$O$364=$C$319)*(事故データ!$AM$4:$AM$364=AA$320)*(事故データ!$AQ$4:$AQ$364=$H352)*(事故データ!$V$4:$V$364=1))</f>
        <v>0</v>
      </c>
      <c r="AB352" s="358">
        <f>SUMPRODUCT((事故データ!$O$4:$O$364=$C$319)*(事故データ!$AM$4:$AM$364=AB$320)*(事故データ!$AQ$4:$AQ$364=$H352)*(事故データ!$V$4:$V$364=1))</f>
        <v>0</v>
      </c>
      <c r="AC352" s="442">
        <f>SUMPRODUCT((事故データ!$O$4:$O$364=$C$319)*(事故データ!$AM$4:$AM$364=AC$320)*(事故データ!$AQ$4:$AQ$364=$H352)*(事故データ!$V$4:$V$364=1))</f>
        <v>0</v>
      </c>
    </row>
    <row r="353" spans="1:29">
      <c r="C353" s="352" t="str">
        <f t="shared" si="55"/>
        <v>車庫入・着車時(前進)</v>
      </c>
      <c r="D353" s="422">
        <f>SUMPRODUCT((事故データ!$O$4:$O$364=$C$319)*(事故データ!$AQ$4:$AQ$364=$C353))</f>
        <v>1</v>
      </c>
      <c r="E353" s="422">
        <f>SUMPRODUCT((事故データ!$O$4:$O$364=$C$319)*(事故データ!$AQ$4:$AQ$364=$C353)*(事故データ!$V$4:$V$364=1))</f>
        <v>1</v>
      </c>
      <c r="F353" s="496">
        <f>SUMPRODUCT((事故データ!$O$4:$O$364=$C$319)*(事故データ!$AQ$4:$AQ$364=$C353)*(事故データ!$V$4:$V$364=1)*(事故データ!$T$4:$T$364="人身"))</f>
        <v>0</v>
      </c>
      <c r="G353" s="306"/>
      <c r="H353" s="355" t="str">
        <f t="shared" si="53"/>
        <v>車庫入・着車時(前進)</v>
      </c>
      <c r="I353" s="356">
        <f t="shared" si="54"/>
        <v>1</v>
      </c>
      <c r="J353" s="357">
        <f>SUMPRODUCT((事故データ!$O$4:$O$364=$C$319)*(事故データ!$AM$4:$AM$364=J$320)*(事故データ!$AQ$4:$AQ$364=$H353)*(事故データ!$V$4:$V$364=1))</f>
        <v>0</v>
      </c>
      <c r="K353" s="358">
        <f>SUMPRODUCT((事故データ!$O$4:$O$364=$C$319)*(事故データ!$AM$4:$AM$364=K$320)*(事故データ!$AQ$4:$AQ$364=$H353)*(事故データ!$V$4:$V$364=1))</f>
        <v>0</v>
      </c>
      <c r="L353" s="358">
        <f>SUMPRODUCT((事故データ!$O$4:$O$364=$C$319)*(事故データ!$AM$4:$AM$364=L$320)*(事故データ!$AQ$4:$AQ$364=$H353)*(事故データ!$V$4:$V$364=1))</f>
        <v>0</v>
      </c>
      <c r="M353" s="358">
        <f>SUMPRODUCT((事故データ!$O$4:$O$364=$C$319)*(事故データ!$AM$4:$AM$364=M$320)*(事故データ!$AQ$4:$AQ$364=$H353)*(事故データ!$V$4:$V$364=1))</f>
        <v>0</v>
      </c>
      <c r="N353" s="358">
        <f>SUMPRODUCT((事故データ!$O$4:$O$364=$C$319)*(事故データ!$AM$4:$AM$364=N$320)*(事故データ!$AQ$4:$AQ$364=$H353)*(事故データ!$V$4:$V$364=1))</f>
        <v>0</v>
      </c>
      <c r="O353" s="358">
        <f>SUMPRODUCT((事故データ!$O$4:$O$364=$C$319)*(事故データ!$AM$4:$AM$364=O$320)*(事故データ!$AQ$4:$AQ$364=$H353)*(事故データ!$V$4:$V$364=1))</f>
        <v>0</v>
      </c>
      <c r="P353" s="358">
        <f>SUMPRODUCT((事故データ!$O$4:$O$364=$C$319)*(事故データ!$AM$4:$AM$364=P$320)*(事故データ!$AQ$4:$AQ$364=$H353)*(事故データ!$V$4:$V$364=1))</f>
        <v>0</v>
      </c>
      <c r="Q353" s="358">
        <f>SUMPRODUCT((事故データ!$O$4:$O$364=$C$319)*(事故データ!$AM$4:$AM$364=Q$320)*(事故データ!$AQ$4:$AQ$364=$H353)*(事故データ!$V$4:$V$364=1))</f>
        <v>0</v>
      </c>
      <c r="R353" s="358">
        <f>SUMPRODUCT((事故データ!$O$4:$O$364=$C$319)*(事故データ!$AM$4:$AM$364=R$320)*(事故データ!$AQ$4:$AQ$364=$H353)*(事故データ!$V$4:$V$364=1))</f>
        <v>0</v>
      </c>
      <c r="S353" s="358">
        <f>SUMPRODUCT((事故データ!$O$4:$O$364=$C$319)*(事故データ!$AM$4:$AM$364=S$320)*(事故データ!$AQ$4:$AQ$364=$H353)*(事故データ!$V$4:$V$364=1))</f>
        <v>0</v>
      </c>
      <c r="T353" s="358">
        <f>SUMPRODUCT((事故データ!$O$4:$O$364=$C$319)*(事故データ!$AM$4:$AM$364=T$320)*(事故データ!$AQ$4:$AQ$364=$H353)*(事故データ!$V$4:$V$364=1))</f>
        <v>0</v>
      </c>
      <c r="U353" s="358">
        <f>SUMPRODUCT((事故データ!$O$4:$O$364=$C$319)*(事故データ!$AM$4:$AM$364=U$320)*(事故データ!$AQ$4:$AQ$364=$H353)*(事故データ!$V$4:$V$364=1))</f>
        <v>0</v>
      </c>
      <c r="V353" s="358">
        <f>SUMPRODUCT((事故データ!$O$4:$O$364=$C$319)*(事故データ!$AM$4:$AM$364=V$320)*(事故データ!$AQ$4:$AQ$364=$H353)*(事故データ!$V$4:$V$364=1))</f>
        <v>0</v>
      </c>
      <c r="W353" s="358">
        <f>SUMPRODUCT((事故データ!$O$4:$O$364=$C$319)*(事故データ!$AM$4:$AM$364=W$320)*(事故データ!$AQ$4:$AQ$364=$H353)*(事故データ!$V$4:$V$364=1))</f>
        <v>0</v>
      </c>
      <c r="X353" s="358">
        <f>SUMPRODUCT((事故データ!$O$4:$O$364=$C$319)*(事故データ!$AM$4:$AM$364=X$320)*(事故データ!$AQ$4:$AQ$364=$H353)*(事故データ!$V$4:$V$364=1))</f>
        <v>1</v>
      </c>
      <c r="Y353" s="358">
        <f>SUMPRODUCT((事故データ!$O$4:$O$364=$C$319)*(事故データ!$AM$4:$AM$364=Y$320)*(事故データ!$AQ$4:$AQ$364=$H353)*(事故データ!$V$4:$V$364=1))</f>
        <v>0</v>
      </c>
      <c r="Z353" s="358">
        <f>SUMPRODUCT((事故データ!$O$4:$O$364=$C$319)*(事故データ!$AM$4:$AM$364=Z$320)*(事故データ!$AQ$4:$AQ$364=$H353)*(事故データ!$V$4:$V$364=1))</f>
        <v>0</v>
      </c>
      <c r="AA353" s="358">
        <f>SUMPRODUCT((事故データ!$O$4:$O$364=$C$319)*(事故データ!$AM$4:$AM$364=AA$320)*(事故データ!$AQ$4:$AQ$364=$H353)*(事故データ!$V$4:$V$364=1))</f>
        <v>0</v>
      </c>
      <c r="AB353" s="358">
        <f>SUMPRODUCT((事故データ!$O$4:$O$364=$C$319)*(事故データ!$AM$4:$AM$364=AB$320)*(事故データ!$AQ$4:$AQ$364=$H353)*(事故データ!$V$4:$V$364=1))</f>
        <v>0</v>
      </c>
      <c r="AC353" s="442">
        <f>SUMPRODUCT((事故データ!$O$4:$O$364=$C$319)*(事故データ!$AM$4:$AM$364=AC$320)*(事故データ!$AQ$4:$AQ$364=$H353)*(事故データ!$V$4:$V$364=1))</f>
        <v>0</v>
      </c>
    </row>
    <row r="354" spans="1:29">
      <c r="C354" s="352" t="str">
        <f t="shared" si="55"/>
        <v>車庫出(バック)</v>
      </c>
      <c r="D354" s="422">
        <f>SUMPRODUCT((事故データ!$O$4:$O$364=$C$319)*(事故データ!$AQ$4:$AQ$364=$C354))</f>
        <v>1</v>
      </c>
      <c r="E354" s="422">
        <f>SUMPRODUCT((事故データ!$O$4:$O$364=$C$319)*(事故データ!$AQ$4:$AQ$364=$C354)*(事故データ!$V$4:$V$364=1))</f>
        <v>1</v>
      </c>
      <c r="F354" s="496">
        <f>SUMPRODUCT((事故データ!$O$4:$O$364=$C$319)*(事故データ!$AQ$4:$AQ$364=$C354)*(事故データ!$V$4:$V$364=1)*(事故データ!$T$4:$T$364="人身"))</f>
        <v>0</v>
      </c>
      <c r="G354" s="306"/>
      <c r="H354" s="355" t="str">
        <f t="shared" si="53"/>
        <v>車庫出(バック)</v>
      </c>
      <c r="I354" s="356">
        <f t="shared" si="54"/>
        <v>1</v>
      </c>
      <c r="J354" s="357">
        <f>SUMPRODUCT((事故データ!$O$4:$O$364=$C$319)*(事故データ!$AM$4:$AM$364=J$320)*(事故データ!$AQ$4:$AQ$364=$H354)*(事故データ!$V$4:$V$364=1))</f>
        <v>0</v>
      </c>
      <c r="K354" s="358">
        <f>SUMPRODUCT((事故データ!$O$4:$O$364=$C$319)*(事故データ!$AM$4:$AM$364=K$320)*(事故データ!$AQ$4:$AQ$364=$H354)*(事故データ!$V$4:$V$364=1))</f>
        <v>0</v>
      </c>
      <c r="L354" s="358">
        <f>SUMPRODUCT((事故データ!$O$4:$O$364=$C$319)*(事故データ!$AM$4:$AM$364=L$320)*(事故データ!$AQ$4:$AQ$364=$H354)*(事故データ!$V$4:$V$364=1))</f>
        <v>0</v>
      </c>
      <c r="M354" s="358">
        <f>SUMPRODUCT((事故データ!$O$4:$O$364=$C$319)*(事故データ!$AM$4:$AM$364=M$320)*(事故データ!$AQ$4:$AQ$364=$H354)*(事故データ!$V$4:$V$364=1))</f>
        <v>0</v>
      </c>
      <c r="N354" s="358">
        <f>SUMPRODUCT((事故データ!$O$4:$O$364=$C$319)*(事故データ!$AM$4:$AM$364=N$320)*(事故データ!$AQ$4:$AQ$364=$H354)*(事故データ!$V$4:$V$364=1))</f>
        <v>0</v>
      </c>
      <c r="O354" s="358">
        <f>SUMPRODUCT((事故データ!$O$4:$O$364=$C$319)*(事故データ!$AM$4:$AM$364=O$320)*(事故データ!$AQ$4:$AQ$364=$H354)*(事故データ!$V$4:$V$364=1))</f>
        <v>0</v>
      </c>
      <c r="P354" s="358">
        <f>SUMPRODUCT((事故データ!$O$4:$O$364=$C$319)*(事故データ!$AM$4:$AM$364=P$320)*(事故データ!$AQ$4:$AQ$364=$H354)*(事故データ!$V$4:$V$364=1))</f>
        <v>0</v>
      </c>
      <c r="Q354" s="358">
        <f>SUMPRODUCT((事故データ!$O$4:$O$364=$C$319)*(事故データ!$AM$4:$AM$364=Q$320)*(事故データ!$AQ$4:$AQ$364=$H354)*(事故データ!$V$4:$V$364=1))</f>
        <v>0</v>
      </c>
      <c r="R354" s="358">
        <f>SUMPRODUCT((事故データ!$O$4:$O$364=$C$319)*(事故データ!$AM$4:$AM$364=R$320)*(事故データ!$AQ$4:$AQ$364=$H354)*(事故データ!$V$4:$V$364=1))</f>
        <v>0</v>
      </c>
      <c r="S354" s="358">
        <f>SUMPRODUCT((事故データ!$O$4:$O$364=$C$319)*(事故データ!$AM$4:$AM$364=S$320)*(事故データ!$AQ$4:$AQ$364=$H354)*(事故データ!$V$4:$V$364=1))</f>
        <v>0</v>
      </c>
      <c r="T354" s="358">
        <f>SUMPRODUCT((事故データ!$O$4:$O$364=$C$319)*(事故データ!$AM$4:$AM$364=T$320)*(事故データ!$AQ$4:$AQ$364=$H354)*(事故データ!$V$4:$V$364=1))</f>
        <v>0</v>
      </c>
      <c r="U354" s="358">
        <f>SUMPRODUCT((事故データ!$O$4:$O$364=$C$319)*(事故データ!$AM$4:$AM$364=U$320)*(事故データ!$AQ$4:$AQ$364=$H354)*(事故データ!$V$4:$V$364=1))</f>
        <v>0</v>
      </c>
      <c r="V354" s="358">
        <f>SUMPRODUCT((事故データ!$O$4:$O$364=$C$319)*(事故データ!$AM$4:$AM$364=V$320)*(事故データ!$AQ$4:$AQ$364=$H354)*(事故データ!$V$4:$V$364=1))</f>
        <v>0</v>
      </c>
      <c r="W354" s="358">
        <f>SUMPRODUCT((事故データ!$O$4:$O$364=$C$319)*(事故データ!$AM$4:$AM$364=W$320)*(事故データ!$AQ$4:$AQ$364=$H354)*(事故データ!$V$4:$V$364=1))</f>
        <v>0</v>
      </c>
      <c r="X354" s="358">
        <f>SUMPRODUCT((事故データ!$O$4:$O$364=$C$319)*(事故データ!$AM$4:$AM$364=X$320)*(事故データ!$AQ$4:$AQ$364=$H354)*(事故データ!$V$4:$V$364=1))</f>
        <v>1</v>
      </c>
      <c r="Y354" s="358">
        <f>SUMPRODUCT((事故データ!$O$4:$O$364=$C$319)*(事故データ!$AM$4:$AM$364=Y$320)*(事故データ!$AQ$4:$AQ$364=$H354)*(事故データ!$V$4:$V$364=1))</f>
        <v>0</v>
      </c>
      <c r="Z354" s="358">
        <f>SUMPRODUCT((事故データ!$O$4:$O$364=$C$319)*(事故データ!$AM$4:$AM$364=Z$320)*(事故データ!$AQ$4:$AQ$364=$H354)*(事故データ!$V$4:$V$364=1))</f>
        <v>0</v>
      </c>
      <c r="AA354" s="358">
        <f>SUMPRODUCT((事故データ!$O$4:$O$364=$C$319)*(事故データ!$AM$4:$AM$364=AA$320)*(事故データ!$AQ$4:$AQ$364=$H354)*(事故データ!$V$4:$V$364=1))</f>
        <v>0</v>
      </c>
      <c r="AB354" s="358">
        <f>SUMPRODUCT((事故データ!$O$4:$O$364=$C$319)*(事故データ!$AM$4:$AM$364=AB$320)*(事故データ!$AQ$4:$AQ$364=$H354)*(事故データ!$V$4:$V$364=1))</f>
        <v>0</v>
      </c>
      <c r="AC354" s="442">
        <f>SUMPRODUCT((事故データ!$O$4:$O$364=$C$319)*(事故データ!$AM$4:$AM$364=AC$320)*(事故データ!$AQ$4:$AQ$364=$H354)*(事故データ!$V$4:$V$364=1))</f>
        <v>0</v>
      </c>
    </row>
    <row r="355" spans="1:29">
      <c r="C355" s="352" t="str">
        <f t="shared" si="55"/>
        <v>車庫出(前進)</v>
      </c>
      <c r="D355" s="422">
        <f>SUMPRODUCT((事故データ!$O$4:$O$364=$C$319)*(事故データ!$AQ$4:$AQ$364=$C355))</f>
        <v>1</v>
      </c>
      <c r="E355" s="422">
        <f>SUMPRODUCT((事故データ!$O$4:$O$364=$C$319)*(事故データ!$AQ$4:$AQ$364=$C355)*(事故データ!$V$4:$V$364=1))</f>
        <v>1</v>
      </c>
      <c r="F355" s="496">
        <f>SUMPRODUCT((事故データ!$O$4:$O$364=$C$319)*(事故データ!$AQ$4:$AQ$364=$C355)*(事故データ!$V$4:$V$364=1)*(事故データ!$T$4:$T$364="人身"))</f>
        <v>0</v>
      </c>
      <c r="G355" s="306"/>
      <c r="H355" s="355" t="str">
        <f t="shared" si="53"/>
        <v>車庫出(前進)</v>
      </c>
      <c r="I355" s="356">
        <f t="shared" si="54"/>
        <v>1</v>
      </c>
      <c r="J355" s="357">
        <f>SUMPRODUCT((事故データ!$O$4:$O$364=$C$319)*(事故データ!$AM$4:$AM$364=J$320)*(事故データ!$AQ$4:$AQ$364=$H355)*(事故データ!$V$4:$V$364=1))</f>
        <v>0</v>
      </c>
      <c r="K355" s="358">
        <f>SUMPRODUCT((事故データ!$O$4:$O$364=$C$319)*(事故データ!$AM$4:$AM$364=K$320)*(事故データ!$AQ$4:$AQ$364=$H355)*(事故データ!$V$4:$V$364=1))</f>
        <v>0</v>
      </c>
      <c r="L355" s="358">
        <f>SUMPRODUCT((事故データ!$O$4:$O$364=$C$319)*(事故データ!$AM$4:$AM$364=L$320)*(事故データ!$AQ$4:$AQ$364=$H355)*(事故データ!$V$4:$V$364=1))</f>
        <v>0</v>
      </c>
      <c r="M355" s="358">
        <f>SUMPRODUCT((事故データ!$O$4:$O$364=$C$319)*(事故データ!$AM$4:$AM$364=M$320)*(事故データ!$AQ$4:$AQ$364=$H355)*(事故データ!$V$4:$V$364=1))</f>
        <v>0</v>
      </c>
      <c r="N355" s="358">
        <f>SUMPRODUCT((事故データ!$O$4:$O$364=$C$319)*(事故データ!$AM$4:$AM$364=N$320)*(事故データ!$AQ$4:$AQ$364=$H355)*(事故データ!$V$4:$V$364=1))</f>
        <v>0</v>
      </c>
      <c r="O355" s="358">
        <f>SUMPRODUCT((事故データ!$O$4:$O$364=$C$319)*(事故データ!$AM$4:$AM$364=O$320)*(事故データ!$AQ$4:$AQ$364=$H355)*(事故データ!$V$4:$V$364=1))</f>
        <v>0</v>
      </c>
      <c r="P355" s="358">
        <f>SUMPRODUCT((事故データ!$O$4:$O$364=$C$319)*(事故データ!$AM$4:$AM$364=P$320)*(事故データ!$AQ$4:$AQ$364=$H355)*(事故データ!$V$4:$V$364=1))</f>
        <v>0</v>
      </c>
      <c r="Q355" s="358">
        <f>SUMPRODUCT((事故データ!$O$4:$O$364=$C$319)*(事故データ!$AM$4:$AM$364=Q$320)*(事故データ!$AQ$4:$AQ$364=$H355)*(事故データ!$V$4:$V$364=1))</f>
        <v>0</v>
      </c>
      <c r="R355" s="358">
        <f>SUMPRODUCT((事故データ!$O$4:$O$364=$C$319)*(事故データ!$AM$4:$AM$364=R$320)*(事故データ!$AQ$4:$AQ$364=$H355)*(事故データ!$V$4:$V$364=1))</f>
        <v>0</v>
      </c>
      <c r="S355" s="358">
        <f>SUMPRODUCT((事故データ!$O$4:$O$364=$C$319)*(事故データ!$AM$4:$AM$364=S$320)*(事故データ!$AQ$4:$AQ$364=$H355)*(事故データ!$V$4:$V$364=1))</f>
        <v>0</v>
      </c>
      <c r="T355" s="358">
        <f>SUMPRODUCT((事故データ!$O$4:$O$364=$C$319)*(事故データ!$AM$4:$AM$364=T$320)*(事故データ!$AQ$4:$AQ$364=$H355)*(事故データ!$V$4:$V$364=1))</f>
        <v>0</v>
      </c>
      <c r="U355" s="358">
        <f>SUMPRODUCT((事故データ!$O$4:$O$364=$C$319)*(事故データ!$AM$4:$AM$364=U$320)*(事故データ!$AQ$4:$AQ$364=$H355)*(事故データ!$V$4:$V$364=1))</f>
        <v>0</v>
      </c>
      <c r="V355" s="358">
        <f>SUMPRODUCT((事故データ!$O$4:$O$364=$C$319)*(事故データ!$AM$4:$AM$364=V$320)*(事故データ!$AQ$4:$AQ$364=$H355)*(事故データ!$V$4:$V$364=1))</f>
        <v>0</v>
      </c>
      <c r="W355" s="358">
        <f>SUMPRODUCT((事故データ!$O$4:$O$364=$C$319)*(事故データ!$AM$4:$AM$364=W$320)*(事故データ!$AQ$4:$AQ$364=$H355)*(事故データ!$V$4:$V$364=1))</f>
        <v>1</v>
      </c>
      <c r="X355" s="358">
        <f>SUMPRODUCT((事故データ!$O$4:$O$364=$C$319)*(事故データ!$AM$4:$AM$364=X$320)*(事故データ!$AQ$4:$AQ$364=$H355)*(事故データ!$V$4:$V$364=1))</f>
        <v>0</v>
      </c>
      <c r="Y355" s="358">
        <f>SUMPRODUCT((事故データ!$O$4:$O$364=$C$319)*(事故データ!$AM$4:$AM$364=Y$320)*(事故データ!$AQ$4:$AQ$364=$H355)*(事故データ!$V$4:$V$364=1))</f>
        <v>0</v>
      </c>
      <c r="Z355" s="358">
        <f>SUMPRODUCT((事故データ!$O$4:$O$364=$C$319)*(事故データ!$AM$4:$AM$364=Z$320)*(事故データ!$AQ$4:$AQ$364=$H355)*(事故データ!$V$4:$V$364=1))</f>
        <v>0</v>
      </c>
      <c r="AA355" s="358">
        <f>SUMPRODUCT((事故データ!$O$4:$O$364=$C$319)*(事故データ!$AM$4:$AM$364=AA$320)*(事故データ!$AQ$4:$AQ$364=$H355)*(事故データ!$V$4:$V$364=1))</f>
        <v>0</v>
      </c>
      <c r="AB355" s="358">
        <f>SUMPRODUCT((事故データ!$O$4:$O$364=$C$319)*(事故データ!$AM$4:$AM$364=AB$320)*(事故データ!$AQ$4:$AQ$364=$H355)*(事故データ!$V$4:$V$364=1))</f>
        <v>0</v>
      </c>
      <c r="AC355" s="442">
        <f>SUMPRODUCT((事故データ!$O$4:$O$364=$C$319)*(事故データ!$AM$4:$AM$364=AC$320)*(事故データ!$AQ$4:$AQ$364=$H355)*(事故データ!$V$4:$V$364=1))</f>
        <v>0</v>
      </c>
    </row>
    <row r="356" spans="1:29">
      <c r="C356" s="352" t="str">
        <f t="shared" si="55"/>
        <v>狭道路進入</v>
      </c>
      <c r="D356" s="422">
        <f>SUMPRODUCT((事故データ!$O$4:$O$364=$C$319)*(事故データ!$AQ$4:$AQ$364=$C356))</f>
        <v>0</v>
      </c>
      <c r="E356" s="422">
        <f>SUMPRODUCT((事故データ!$O$4:$O$364=$C$319)*(事故データ!$AQ$4:$AQ$364=$C356)*(事故データ!$V$4:$V$364=1))</f>
        <v>0</v>
      </c>
      <c r="F356" s="496">
        <f>SUMPRODUCT((事故データ!$O$4:$O$364=$C$319)*(事故データ!$AQ$4:$AQ$364=$C356)*(事故データ!$V$4:$V$364=1)*(事故データ!$T$4:$T$364="人身"))</f>
        <v>0</v>
      </c>
      <c r="G356" s="306"/>
      <c r="H356" s="355" t="str">
        <f t="shared" si="53"/>
        <v>狭道路進入</v>
      </c>
      <c r="I356" s="356">
        <f t="shared" si="54"/>
        <v>0</v>
      </c>
      <c r="J356" s="357">
        <f>SUMPRODUCT((事故データ!$O$4:$O$364=$C$319)*(事故データ!$AM$4:$AM$364=J$320)*(事故データ!$AQ$4:$AQ$364=$H356)*(事故データ!$V$4:$V$364=1))</f>
        <v>0</v>
      </c>
      <c r="K356" s="358">
        <f>SUMPRODUCT((事故データ!$O$4:$O$364=$C$319)*(事故データ!$AM$4:$AM$364=K$320)*(事故データ!$AQ$4:$AQ$364=$H356)*(事故データ!$V$4:$V$364=1))</f>
        <v>0</v>
      </c>
      <c r="L356" s="358">
        <f>SUMPRODUCT((事故データ!$O$4:$O$364=$C$319)*(事故データ!$AM$4:$AM$364=L$320)*(事故データ!$AQ$4:$AQ$364=$H356)*(事故データ!$V$4:$V$364=1))</f>
        <v>0</v>
      </c>
      <c r="M356" s="358">
        <f>SUMPRODUCT((事故データ!$O$4:$O$364=$C$319)*(事故データ!$AM$4:$AM$364=M$320)*(事故データ!$AQ$4:$AQ$364=$H356)*(事故データ!$V$4:$V$364=1))</f>
        <v>0</v>
      </c>
      <c r="N356" s="358">
        <f>SUMPRODUCT((事故データ!$O$4:$O$364=$C$319)*(事故データ!$AM$4:$AM$364=N$320)*(事故データ!$AQ$4:$AQ$364=$H356)*(事故データ!$V$4:$V$364=1))</f>
        <v>0</v>
      </c>
      <c r="O356" s="358">
        <f>SUMPRODUCT((事故データ!$O$4:$O$364=$C$319)*(事故データ!$AM$4:$AM$364=O$320)*(事故データ!$AQ$4:$AQ$364=$H356)*(事故データ!$V$4:$V$364=1))</f>
        <v>0</v>
      </c>
      <c r="P356" s="358">
        <f>SUMPRODUCT((事故データ!$O$4:$O$364=$C$319)*(事故データ!$AM$4:$AM$364=P$320)*(事故データ!$AQ$4:$AQ$364=$H356)*(事故データ!$V$4:$V$364=1))</f>
        <v>0</v>
      </c>
      <c r="Q356" s="358">
        <f>SUMPRODUCT((事故データ!$O$4:$O$364=$C$319)*(事故データ!$AM$4:$AM$364=Q$320)*(事故データ!$AQ$4:$AQ$364=$H356)*(事故データ!$V$4:$V$364=1))</f>
        <v>0</v>
      </c>
      <c r="R356" s="358">
        <f>SUMPRODUCT((事故データ!$O$4:$O$364=$C$319)*(事故データ!$AM$4:$AM$364=R$320)*(事故データ!$AQ$4:$AQ$364=$H356)*(事故データ!$V$4:$V$364=1))</f>
        <v>0</v>
      </c>
      <c r="S356" s="358">
        <f>SUMPRODUCT((事故データ!$O$4:$O$364=$C$319)*(事故データ!$AM$4:$AM$364=S$320)*(事故データ!$AQ$4:$AQ$364=$H356)*(事故データ!$V$4:$V$364=1))</f>
        <v>0</v>
      </c>
      <c r="T356" s="358">
        <f>SUMPRODUCT((事故データ!$O$4:$O$364=$C$319)*(事故データ!$AM$4:$AM$364=T$320)*(事故データ!$AQ$4:$AQ$364=$H356)*(事故データ!$V$4:$V$364=1))</f>
        <v>0</v>
      </c>
      <c r="U356" s="358">
        <f>SUMPRODUCT((事故データ!$O$4:$O$364=$C$319)*(事故データ!$AM$4:$AM$364=U$320)*(事故データ!$AQ$4:$AQ$364=$H356)*(事故データ!$V$4:$V$364=1))</f>
        <v>0</v>
      </c>
      <c r="V356" s="358">
        <f>SUMPRODUCT((事故データ!$O$4:$O$364=$C$319)*(事故データ!$AM$4:$AM$364=V$320)*(事故データ!$AQ$4:$AQ$364=$H356)*(事故データ!$V$4:$V$364=1))</f>
        <v>0</v>
      </c>
      <c r="W356" s="358">
        <f>SUMPRODUCT((事故データ!$O$4:$O$364=$C$319)*(事故データ!$AM$4:$AM$364=W$320)*(事故データ!$AQ$4:$AQ$364=$H356)*(事故データ!$V$4:$V$364=1))</f>
        <v>0</v>
      </c>
      <c r="X356" s="358">
        <f>SUMPRODUCT((事故データ!$O$4:$O$364=$C$319)*(事故データ!$AM$4:$AM$364=X$320)*(事故データ!$AQ$4:$AQ$364=$H356)*(事故データ!$V$4:$V$364=1))</f>
        <v>0</v>
      </c>
      <c r="Y356" s="358">
        <f>SUMPRODUCT((事故データ!$O$4:$O$364=$C$319)*(事故データ!$AM$4:$AM$364=Y$320)*(事故データ!$AQ$4:$AQ$364=$H356)*(事故データ!$V$4:$V$364=1))</f>
        <v>0</v>
      </c>
      <c r="Z356" s="358">
        <f>SUMPRODUCT((事故データ!$O$4:$O$364=$C$319)*(事故データ!$AM$4:$AM$364=Z$320)*(事故データ!$AQ$4:$AQ$364=$H356)*(事故データ!$V$4:$V$364=1))</f>
        <v>0</v>
      </c>
      <c r="AA356" s="358">
        <f>SUMPRODUCT((事故データ!$O$4:$O$364=$C$319)*(事故データ!$AM$4:$AM$364=AA$320)*(事故データ!$AQ$4:$AQ$364=$H356)*(事故データ!$V$4:$V$364=1))</f>
        <v>0</v>
      </c>
      <c r="AB356" s="358">
        <f>SUMPRODUCT((事故データ!$O$4:$O$364=$C$319)*(事故データ!$AM$4:$AM$364=AB$320)*(事故データ!$AQ$4:$AQ$364=$H356)*(事故データ!$V$4:$V$364=1))</f>
        <v>0</v>
      </c>
      <c r="AC356" s="442">
        <f>SUMPRODUCT((事故データ!$O$4:$O$364=$C$319)*(事故データ!$AM$4:$AM$364=AC$320)*(事故データ!$AQ$4:$AQ$364=$H356)*(事故データ!$V$4:$V$364=1))</f>
        <v>0</v>
      </c>
    </row>
    <row r="357" spans="1:29">
      <c r="C357" s="352" t="str">
        <f t="shared" si="55"/>
        <v>停車・据付時</v>
      </c>
      <c r="D357" s="422">
        <f>SUMPRODUCT((事故データ!$O$4:$O$364=$C$319)*(事故データ!$AQ$4:$AQ$364=$C357))</f>
        <v>0</v>
      </c>
      <c r="E357" s="422">
        <f>SUMPRODUCT((事故データ!$O$4:$O$364=$C$319)*(事故データ!$AQ$4:$AQ$364=$C357)*(事故データ!$V$4:$V$364=1))</f>
        <v>0</v>
      </c>
      <c r="F357" s="496">
        <f>SUMPRODUCT((事故データ!$O$4:$O$364=$C$319)*(事故データ!$AQ$4:$AQ$364=$C357)*(事故データ!$V$4:$V$364=1)*(事故データ!$T$4:$T$364="人身"))</f>
        <v>0</v>
      </c>
      <c r="G357" s="306"/>
      <c r="H357" s="355" t="str">
        <f t="shared" si="53"/>
        <v>停車・据付時</v>
      </c>
      <c r="I357" s="356">
        <f t="shared" si="54"/>
        <v>0</v>
      </c>
      <c r="J357" s="357">
        <f>SUMPRODUCT((事故データ!$O$4:$O$364=$C$319)*(事故データ!$AM$4:$AM$364=J$320)*(事故データ!$AQ$4:$AQ$364=$H357)*(事故データ!$V$4:$V$364=1))</f>
        <v>0</v>
      </c>
      <c r="K357" s="358">
        <f>SUMPRODUCT((事故データ!$O$4:$O$364=$C$319)*(事故データ!$AM$4:$AM$364=K$320)*(事故データ!$AQ$4:$AQ$364=$H357)*(事故データ!$V$4:$V$364=1))</f>
        <v>0</v>
      </c>
      <c r="L357" s="358">
        <f>SUMPRODUCT((事故データ!$O$4:$O$364=$C$319)*(事故データ!$AM$4:$AM$364=L$320)*(事故データ!$AQ$4:$AQ$364=$H357)*(事故データ!$V$4:$V$364=1))</f>
        <v>0</v>
      </c>
      <c r="M357" s="358">
        <f>SUMPRODUCT((事故データ!$O$4:$O$364=$C$319)*(事故データ!$AM$4:$AM$364=M$320)*(事故データ!$AQ$4:$AQ$364=$H357)*(事故データ!$V$4:$V$364=1))</f>
        <v>0</v>
      </c>
      <c r="N357" s="358">
        <f>SUMPRODUCT((事故データ!$O$4:$O$364=$C$319)*(事故データ!$AM$4:$AM$364=N$320)*(事故データ!$AQ$4:$AQ$364=$H357)*(事故データ!$V$4:$V$364=1))</f>
        <v>0</v>
      </c>
      <c r="O357" s="358">
        <f>SUMPRODUCT((事故データ!$O$4:$O$364=$C$319)*(事故データ!$AM$4:$AM$364=O$320)*(事故データ!$AQ$4:$AQ$364=$H357)*(事故データ!$V$4:$V$364=1))</f>
        <v>0</v>
      </c>
      <c r="P357" s="358">
        <f>SUMPRODUCT((事故データ!$O$4:$O$364=$C$319)*(事故データ!$AM$4:$AM$364=P$320)*(事故データ!$AQ$4:$AQ$364=$H357)*(事故データ!$V$4:$V$364=1))</f>
        <v>0</v>
      </c>
      <c r="Q357" s="358">
        <f>SUMPRODUCT((事故データ!$O$4:$O$364=$C$319)*(事故データ!$AM$4:$AM$364=Q$320)*(事故データ!$AQ$4:$AQ$364=$H357)*(事故データ!$V$4:$V$364=1))</f>
        <v>0</v>
      </c>
      <c r="R357" s="358">
        <f>SUMPRODUCT((事故データ!$O$4:$O$364=$C$319)*(事故データ!$AM$4:$AM$364=R$320)*(事故データ!$AQ$4:$AQ$364=$H357)*(事故データ!$V$4:$V$364=1))</f>
        <v>0</v>
      </c>
      <c r="S357" s="358">
        <f>SUMPRODUCT((事故データ!$O$4:$O$364=$C$319)*(事故データ!$AM$4:$AM$364=S$320)*(事故データ!$AQ$4:$AQ$364=$H357)*(事故データ!$V$4:$V$364=1))</f>
        <v>0</v>
      </c>
      <c r="T357" s="358">
        <f>SUMPRODUCT((事故データ!$O$4:$O$364=$C$319)*(事故データ!$AM$4:$AM$364=T$320)*(事故データ!$AQ$4:$AQ$364=$H357)*(事故データ!$V$4:$V$364=1))</f>
        <v>0</v>
      </c>
      <c r="U357" s="358">
        <f>SUMPRODUCT((事故データ!$O$4:$O$364=$C$319)*(事故データ!$AM$4:$AM$364=U$320)*(事故データ!$AQ$4:$AQ$364=$H357)*(事故データ!$V$4:$V$364=1))</f>
        <v>0</v>
      </c>
      <c r="V357" s="358">
        <f>SUMPRODUCT((事故データ!$O$4:$O$364=$C$319)*(事故データ!$AM$4:$AM$364=V$320)*(事故データ!$AQ$4:$AQ$364=$H357)*(事故データ!$V$4:$V$364=1))</f>
        <v>0</v>
      </c>
      <c r="W357" s="358">
        <f>SUMPRODUCT((事故データ!$O$4:$O$364=$C$319)*(事故データ!$AM$4:$AM$364=W$320)*(事故データ!$AQ$4:$AQ$364=$H357)*(事故データ!$V$4:$V$364=1))</f>
        <v>0</v>
      </c>
      <c r="X357" s="358">
        <f>SUMPRODUCT((事故データ!$O$4:$O$364=$C$319)*(事故データ!$AM$4:$AM$364=X$320)*(事故データ!$AQ$4:$AQ$364=$H357)*(事故データ!$V$4:$V$364=1))</f>
        <v>0</v>
      </c>
      <c r="Y357" s="358">
        <f>SUMPRODUCT((事故データ!$O$4:$O$364=$C$319)*(事故データ!$AM$4:$AM$364=Y$320)*(事故データ!$AQ$4:$AQ$364=$H357)*(事故データ!$V$4:$V$364=1))</f>
        <v>0</v>
      </c>
      <c r="Z357" s="358">
        <f>SUMPRODUCT((事故データ!$O$4:$O$364=$C$319)*(事故データ!$AM$4:$AM$364=Z$320)*(事故データ!$AQ$4:$AQ$364=$H357)*(事故データ!$V$4:$V$364=1))</f>
        <v>0</v>
      </c>
      <c r="AA357" s="358">
        <f>SUMPRODUCT((事故データ!$O$4:$O$364=$C$319)*(事故データ!$AM$4:$AM$364=AA$320)*(事故データ!$AQ$4:$AQ$364=$H357)*(事故データ!$V$4:$V$364=1))</f>
        <v>0</v>
      </c>
      <c r="AB357" s="358">
        <f>SUMPRODUCT((事故データ!$O$4:$O$364=$C$319)*(事故データ!$AM$4:$AM$364=AB$320)*(事故データ!$AQ$4:$AQ$364=$H357)*(事故データ!$V$4:$V$364=1))</f>
        <v>0</v>
      </c>
      <c r="AC357" s="442">
        <f>SUMPRODUCT((事故データ!$O$4:$O$364=$C$319)*(事故データ!$AM$4:$AM$364=AC$320)*(事故データ!$AQ$4:$AQ$364=$H357)*(事故データ!$V$4:$V$364=1))</f>
        <v>0</v>
      </c>
    </row>
    <row r="358" spans="1:29">
      <c r="C358" s="352" t="str">
        <f t="shared" si="55"/>
        <v>駐・停車中</v>
      </c>
      <c r="D358" s="422">
        <f>SUMPRODUCT((事故データ!$O$4:$O$364=$C$319)*(事故データ!$AQ$4:$AQ$364=$C358))</f>
        <v>1</v>
      </c>
      <c r="E358" s="422">
        <f>SUMPRODUCT((事故データ!$O$4:$O$364=$C$319)*(事故データ!$AQ$4:$AQ$364=$C358)*(事故データ!$V$4:$V$364=1))</f>
        <v>1</v>
      </c>
      <c r="F358" s="496">
        <f>SUMPRODUCT((事故データ!$O$4:$O$364=$C$319)*(事故データ!$AQ$4:$AQ$364=$C358)*(事故データ!$V$4:$V$364=1)*(事故データ!$T$4:$T$364="人身"))</f>
        <v>0</v>
      </c>
      <c r="G358" s="306"/>
      <c r="H358" s="355" t="str">
        <f t="shared" si="53"/>
        <v>駐・停車中</v>
      </c>
      <c r="I358" s="497">
        <f t="shared" si="54"/>
        <v>1</v>
      </c>
      <c r="J358" s="357">
        <f>SUMPRODUCT((事故データ!$O$4:$O$364=$C$319)*(事故データ!$AM$4:$AM$364=J$320)*(事故データ!$AQ$4:$AQ$364=$H358)*(事故データ!$V$4:$V$364=1))</f>
        <v>0</v>
      </c>
      <c r="K358" s="358">
        <f>SUMPRODUCT((事故データ!$O$4:$O$364=$C$319)*(事故データ!$AM$4:$AM$364=K$320)*(事故データ!$AQ$4:$AQ$364=$H358)*(事故データ!$V$4:$V$364=1))</f>
        <v>0</v>
      </c>
      <c r="L358" s="358">
        <f>SUMPRODUCT((事故データ!$O$4:$O$364=$C$319)*(事故データ!$AM$4:$AM$364=L$320)*(事故データ!$AQ$4:$AQ$364=$H358)*(事故データ!$V$4:$V$364=1))</f>
        <v>0</v>
      </c>
      <c r="M358" s="358">
        <f>SUMPRODUCT((事故データ!$O$4:$O$364=$C$319)*(事故データ!$AM$4:$AM$364=M$320)*(事故データ!$AQ$4:$AQ$364=$H358)*(事故データ!$V$4:$V$364=1))</f>
        <v>0</v>
      </c>
      <c r="N358" s="358">
        <f>SUMPRODUCT((事故データ!$O$4:$O$364=$C$319)*(事故データ!$AM$4:$AM$364=N$320)*(事故データ!$AQ$4:$AQ$364=$H358)*(事故データ!$V$4:$V$364=1))</f>
        <v>0</v>
      </c>
      <c r="O358" s="358">
        <f>SUMPRODUCT((事故データ!$O$4:$O$364=$C$319)*(事故データ!$AM$4:$AM$364=O$320)*(事故データ!$AQ$4:$AQ$364=$H358)*(事故データ!$V$4:$V$364=1))</f>
        <v>0</v>
      </c>
      <c r="P358" s="358">
        <f>SUMPRODUCT((事故データ!$O$4:$O$364=$C$319)*(事故データ!$AM$4:$AM$364=P$320)*(事故データ!$AQ$4:$AQ$364=$H358)*(事故データ!$V$4:$V$364=1))</f>
        <v>0</v>
      </c>
      <c r="Q358" s="358">
        <f>SUMPRODUCT((事故データ!$O$4:$O$364=$C$319)*(事故データ!$AM$4:$AM$364=Q$320)*(事故データ!$AQ$4:$AQ$364=$H358)*(事故データ!$V$4:$V$364=1))</f>
        <v>0</v>
      </c>
      <c r="R358" s="358">
        <f>SUMPRODUCT((事故データ!$O$4:$O$364=$C$319)*(事故データ!$AM$4:$AM$364=R$320)*(事故データ!$AQ$4:$AQ$364=$H358)*(事故データ!$V$4:$V$364=1))</f>
        <v>0</v>
      </c>
      <c r="S358" s="358">
        <f>SUMPRODUCT((事故データ!$O$4:$O$364=$C$319)*(事故データ!$AM$4:$AM$364=S$320)*(事故データ!$AQ$4:$AQ$364=$H358)*(事故データ!$V$4:$V$364=1))</f>
        <v>0</v>
      </c>
      <c r="T358" s="358">
        <f>SUMPRODUCT((事故データ!$O$4:$O$364=$C$319)*(事故データ!$AM$4:$AM$364=T$320)*(事故データ!$AQ$4:$AQ$364=$H358)*(事故データ!$V$4:$V$364=1))</f>
        <v>0</v>
      </c>
      <c r="U358" s="358">
        <f>SUMPRODUCT((事故データ!$O$4:$O$364=$C$319)*(事故データ!$AM$4:$AM$364=U$320)*(事故データ!$AQ$4:$AQ$364=$H358)*(事故データ!$V$4:$V$364=1))</f>
        <v>0</v>
      </c>
      <c r="V358" s="358">
        <f>SUMPRODUCT((事故データ!$O$4:$O$364=$C$319)*(事故データ!$AM$4:$AM$364=V$320)*(事故データ!$AQ$4:$AQ$364=$H358)*(事故データ!$V$4:$V$364=1))</f>
        <v>0</v>
      </c>
      <c r="W358" s="358">
        <f>SUMPRODUCT((事故データ!$O$4:$O$364=$C$319)*(事故データ!$AM$4:$AM$364=W$320)*(事故データ!$AQ$4:$AQ$364=$H358)*(事故データ!$V$4:$V$364=1))</f>
        <v>0</v>
      </c>
      <c r="X358" s="358">
        <f>SUMPRODUCT((事故データ!$O$4:$O$364=$C$319)*(事故データ!$AM$4:$AM$364=X$320)*(事故データ!$AQ$4:$AQ$364=$H358)*(事故データ!$V$4:$V$364=1))</f>
        <v>1</v>
      </c>
      <c r="Y358" s="358">
        <f>SUMPRODUCT((事故データ!$O$4:$O$364=$C$319)*(事故データ!$AM$4:$AM$364=Y$320)*(事故データ!$AQ$4:$AQ$364=$H358)*(事故データ!$V$4:$V$364=1))</f>
        <v>0</v>
      </c>
      <c r="Z358" s="358">
        <f>SUMPRODUCT((事故データ!$O$4:$O$364=$C$319)*(事故データ!$AM$4:$AM$364=Z$320)*(事故データ!$AQ$4:$AQ$364=$H358)*(事故データ!$V$4:$V$364=1))</f>
        <v>0</v>
      </c>
      <c r="AA358" s="358">
        <f>SUMPRODUCT((事故データ!$O$4:$O$364=$C$319)*(事故データ!$AM$4:$AM$364=AA$320)*(事故データ!$AQ$4:$AQ$364=$H358)*(事故データ!$V$4:$V$364=1))</f>
        <v>0</v>
      </c>
      <c r="AB358" s="358">
        <f>SUMPRODUCT((事故データ!$O$4:$O$364=$C$319)*(事故データ!$AM$4:$AM$364=AB$320)*(事故データ!$AQ$4:$AQ$364=$H358)*(事故データ!$V$4:$V$364=1))</f>
        <v>0</v>
      </c>
      <c r="AC358" s="442">
        <f>SUMPRODUCT((事故データ!$O$4:$O$364=$C$319)*(事故データ!$AM$4:$AM$364=AC$320)*(事故データ!$AQ$4:$AQ$364=$H358)*(事故データ!$V$4:$V$364=1))</f>
        <v>0</v>
      </c>
    </row>
    <row r="359" spans="1:29">
      <c r="C359" s="352" t="str">
        <f t="shared" si="55"/>
        <v>一時停止</v>
      </c>
      <c r="D359" s="422">
        <f>SUMPRODUCT((事故データ!$O$4:$O$364=$C$319)*(事故データ!$AQ$4:$AQ$364=$C359))</f>
        <v>0</v>
      </c>
      <c r="E359" s="422">
        <f>SUMPRODUCT((事故データ!$O$4:$O$364=$C$319)*(事故データ!$AQ$4:$AQ$364=$C359)*(事故データ!$V$4:$V$364=1))</f>
        <v>0</v>
      </c>
      <c r="F359" s="496">
        <f>SUMPRODUCT((事故データ!$O$4:$O$364=$C$319)*(事故データ!$AQ$4:$AQ$364=$C359)*(事故データ!$V$4:$V$364=1)*(事故データ!$T$4:$T$364="人身"))</f>
        <v>0</v>
      </c>
      <c r="G359" s="306"/>
      <c r="H359" s="355" t="str">
        <f t="shared" si="53"/>
        <v>一時停止</v>
      </c>
      <c r="I359" s="497">
        <f t="shared" si="54"/>
        <v>0</v>
      </c>
      <c r="J359" s="357">
        <f>SUMPRODUCT((事故データ!$O$4:$O$364=$C$319)*(事故データ!$AM$4:$AM$364=J$320)*(事故データ!$AQ$4:$AQ$364=$H359)*(事故データ!$V$4:$V$364=1))</f>
        <v>0</v>
      </c>
      <c r="K359" s="358">
        <f>SUMPRODUCT((事故データ!$O$4:$O$364=$C$319)*(事故データ!$AM$4:$AM$364=K$320)*(事故データ!$AQ$4:$AQ$364=$H359)*(事故データ!$V$4:$V$364=1))</f>
        <v>0</v>
      </c>
      <c r="L359" s="358">
        <f>SUMPRODUCT((事故データ!$O$4:$O$364=$C$319)*(事故データ!$AM$4:$AM$364=L$320)*(事故データ!$AQ$4:$AQ$364=$H359)*(事故データ!$V$4:$V$364=1))</f>
        <v>0</v>
      </c>
      <c r="M359" s="358">
        <f>SUMPRODUCT((事故データ!$O$4:$O$364=$C$319)*(事故データ!$AM$4:$AM$364=M$320)*(事故データ!$AQ$4:$AQ$364=$H359)*(事故データ!$V$4:$V$364=1))</f>
        <v>0</v>
      </c>
      <c r="N359" s="358">
        <f>SUMPRODUCT((事故データ!$O$4:$O$364=$C$319)*(事故データ!$AM$4:$AM$364=N$320)*(事故データ!$AQ$4:$AQ$364=$H359)*(事故データ!$V$4:$V$364=1))</f>
        <v>0</v>
      </c>
      <c r="O359" s="358">
        <f>SUMPRODUCT((事故データ!$O$4:$O$364=$C$319)*(事故データ!$AM$4:$AM$364=O$320)*(事故データ!$AQ$4:$AQ$364=$H359)*(事故データ!$V$4:$V$364=1))</f>
        <v>0</v>
      </c>
      <c r="P359" s="358">
        <f>SUMPRODUCT((事故データ!$O$4:$O$364=$C$319)*(事故データ!$AM$4:$AM$364=P$320)*(事故データ!$AQ$4:$AQ$364=$H359)*(事故データ!$V$4:$V$364=1))</f>
        <v>0</v>
      </c>
      <c r="Q359" s="358">
        <f>SUMPRODUCT((事故データ!$O$4:$O$364=$C$319)*(事故データ!$AM$4:$AM$364=Q$320)*(事故データ!$AQ$4:$AQ$364=$H359)*(事故データ!$V$4:$V$364=1))</f>
        <v>0</v>
      </c>
      <c r="R359" s="358">
        <f>SUMPRODUCT((事故データ!$O$4:$O$364=$C$319)*(事故データ!$AM$4:$AM$364=R$320)*(事故データ!$AQ$4:$AQ$364=$H359)*(事故データ!$V$4:$V$364=1))</f>
        <v>0</v>
      </c>
      <c r="S359" s="358">
        <f>SUMPRODUCT((事故データ!$O$4:$O$364=$C$319)*(事故データ!$AM$4:$AM$364=S$320)*(事故データ!$AQ$4:$AQ$364=$H359)*(事故データ!$V$4:$V$364=1))</f>
        <v>0</v>
      </c>
      <c r="T359" s="358">
        <f>SUMPRODUCT((事故データ!$O$4:$O$364=$C$319)*(事故データ!$AM$4:$AM$364=T$320)*(事故データ!$AQ$4:$AQ$364=$H359)*(事故データ!$V$4:$V$364=1))</f>
        <v>0</v>
      </c>
      <c r="U359" s="358">
        <f>SUMPRODUCT((事故データ!$O$4:$O$364=$C$319)*(事故データ!$AM$4:$AM$364=U$320)*(事故データ!$AQ$4:$AQ$364=$H359)*(事故データ!$V$4:$V$364=1))</f>
        <v>0</v>
      </c>
      <c r="V359" s="358">
        <f>SUMPRODUCT((事故データ!$O$4:$O$364=$C$319)*(事故データ!$AM$4:$AM$364=V$320)*(事故データ!$AQ$4:$AQ$364=$H359)*(事故データ!$V$4:$V$364=1))</f>
        <v>0</v>
      </c>
      <c r="W359" s="358">
        <f>SUMPRODUCT((事故データ!$O$4:$O$364=$C$319)*(事故データ!$AM$4:$AM$364=W$320)*(事故データ!$AQ$4:$AQ$364=$H359)*(事故データ!$V$4:$V$364=1))</f>
        <v>0</v>
      </c>
      <c r="X359" s="358">
        <f>SUMPRODUCT((事故データ!$O$4:$O$364=$C$319)*(事故データ!$AM$4:$AM$364=X$320)*(事故データ!$AQ$4:$AQ$364=$H359)*(事故データ!$V$4:$V$364=1))</f>
        <v>0</v>
      </c>
      <c r="Y359" s="358">
        <f>SUMPRODUCT((事故データ!$O$4:$O$364=$C$319)*(事故データ!$AM$4:$AM$364=Y$320)*(事故データ!$AQ$4:$AQ$364=$H359)*(事故データ!$V$4:$V$364=1))</f>
        <v>0</v>
      </c>
      <c r="Z359" s="358">
        <f>SUMPRODUCT((事故データ!$O$4:$O$364=$C$319)*(事故データ!$AM$4:$AM$364=Z$320)*(事故データ!$AQ$4:$AQ$364=$H359)*(事故データ!$V$4:$V$364=1))</f>
        <v>0</v>
      </c>
      <c r="AA359" s="358">
        <f>SUMPRODUCT((事故データ!$O$4:$O$364=$C$319)*(事故データ!$AM$4:$AM$364=AA$320)*(事故データ!$AQ$4:$AQ$364=$H359)*(事故データ!$V$4:$V$364=1))</f>
        <v>0</v>
      </c>
      <c r="AB359" s="358">
        <f>SUMPRODUCT((事故データ!$O$4:$O$364=$C$319)*(事故データ!$AM$4:$AM$364=AB$320)*(事故データ!$AQ$4:$AQ$364=$H359)*(事故データ!$V$4:$V$364=1))</f>
        <v>0</v>
      </c>
      <c r="AC359" s="442">
        <f>SUMPRODUCT((事故データ!$O$4:$O$364=$C$319)*(事故データ!$AM$4:$AM$364=AC$320)*(事故データ!$AQ$4:$AQ$364=$H359)*(事故データ!$V$4:$V$364=1))</f>
        <v>0</v>
      </c>
    </row>
    <row r="360" spans="1:29">
      <c r="C360" s="352" t="str">
        <f t="shared" si="55"/>
        <v>急停止</v>
      </c>
      <c r="D360" s="422">
        <f>SUMPRODUCT((事故データ!$O$4:$O$364=$C$319)*(事故データ!$AQ$4:$AQ$364=$C360))</f>
        <v>0</v>
      </c>
      <c r="E360" s="422">
        <f>SUMPRODUCT((事故データ!$O$4:$O$364=$C$319)*(事故データ!$AQ$4:$AQ$364=$C360)*(事故データ!$V$4:$V$364=1))</f>
        <v>0</v>
      </c>
      <c r="F360" s="496">
        <f>SUMPRODUCT((事故データ!$O$4:$O$364=$C$319)*(事故データ!$AQ$4:$AQ$364=$C360)*(事故データ!$V$4:$V$364=1)*(事故データ!$T$4:$T$364="人身"))</f>
        <v>0</v>
      </c>
      <c r="G360" s="306"/>
      <c r="H360" s="355" t="str">
        <f t="shared" si="53"/>
        <v>急停止</v>
      </c>
      <c r="I360" s="497">
        <f t="shared" si="54"/>
        <v>0</v>
      </c>
      <c r="J360" s="357">
        <f>SUMPRODUCT((事故データ!$O$4:$O$364=$C$319)*(事故データ!$AM$4:$AM$364=J$320)*(事故データ!$AQ$4:$AQ$364=$H360)*(事故データ!$V$4:$V$364=1))</f>
        <v>0</v>
      </c>
      <c r="K360" s="358">
        <f>SUMPRODUCT((事故データ!$O$4:$O$364=$C$319)*(事故データ!$AM$4:$AM$364=K$320)*(事故データ!$AQ$4:$AQ$364=$H360)*(事故データ!$V$4:$V$364=1))</f>
        <v>0</v>
      </c>
      <c r="L360" s="358">
        <f>SUMPRODUCT((事故データ!$O$4:$O$364=$C$319)*(事故データ!$AM$4:$AM$364=L$320)*(事故データ!$AQ$4:$AQ$364=$H360)*(事故データ!$V$4:$V$364=1))</f>
        <v>0</v>
      </c>
      <c r="M360" s="358">
        <f>SUMPRODUCT((事故データ!$O$4:$O$364=$C$319)*(事故データ!$AM$4:$AM$364=M$320)*(事故データ!$AQ$4:$AQ$364=$H360)*(事故データ!$V$4:$V$364=1))</f>
        <v>0</v>
      </c>
      <c r="N360" s="358">
        <f>SUMPRODUCT((事故データ!$O$4:$O$364=$C$319)*(事故データ!$AM$4:$AM$364=N$320)*(事故データ!$AQ$4:$AQ$364=$H360)*(事故データ!$V$4:$V$364=1))</f>
        <v>0</v>
      </c>
      <c r="O360" s="358">
        <f>SUMPRODUCT((事故データ!$O$4:$O$364=$C$319)*(事故データ!$AM$4:$AM$364=O$320)*(事故データ!$AQ$4:$AQ$364=$H360)*(事故データ!$V$4:$V$364=1))</f>
        <v>0</v>
      </c>
      <c r="P360" s="358">
        <f>SUMPRODUCT((事故データ!$O$4:$O$364=$C$319)*(事故データ!$AM$4:$AM$364=P$320)*(事故データ!$AQ$4:$AQ$364=$H360)*(事故データ!$V$4:$V$364=1))</f>
        <v>0</v>
      </c>
      <c r="Q360" s="358">
        <f>SUMPRODUCT((事故データ!$O$4:$O$364=$C$319)*(事故データ!$AM$4:$AM$364=Q$320)*(事故データ!$AQ$4:$AQ$364=$H360)*(事故データ!$V$4:$V$364=1))</f>
        <v>0</v>
      </c>
      <c r="R360" s="358">
        <f>SUMPRODUCT((事故データ!$O$4:$O$364=$C$319)*(事故データ!$AM$4:$AM$364=R$320)*(事故データ!$AQ$4:$AQ$364=$H360)*(事故データ!$V$4:$V$364=1))</f>
        <v>0</v>
      </c>
      <c r="S360" s="358">
        <f>SUMPRODUCT((事故データ!$O$4:$O$364=$C$319)*(事故データ!$AM$4:$AM$364=S$320)*(事故データ!$AQ$4:$AQ$364=$H360)*(事故データ!$V$4:$V$364=1))</f>
        <v>0</v>
      </c>
      <c r="T360" s="358">
        <f>SUMPRODUCT((事故データ!$O$4:$O$364=$C$319)*(事故データ!$AM$4:$AM$364=T$320)*(事故データ!$AQ$4:$AQ$364=$H360)*(事故データ!$V$4:$V$364=1))</f>
        <v>0</v>
      </c>
      <c r="U360" s="358">
        <f>SUMPRODUCT((事故データ!$O$4:$O$364=$C$319)*(事故データ!$AM$4:$AM$364=U$320)*(事故データ!$AQ$4:$AQ$364=$H360)*(事故データ!$V$4:$V$364=1))</f>
        <v>0</v>
      </c>
      <c r="V360" s="358">
        <f>SUMPRODUCT((事故データ!$O$4:$O$364=$C$319)*(事故データ!$AM$4:$AM$364=V$320)*(事故データ!$AQ$4:$AQ$364=$H360)*(事故データ!$V$4:$V$364=1))</f>
        <v>0</v>
      </c>
      <c r="W360" s="358">
        <f>SUMPRODUCT((事故データ!$O$4:$O$364=$C$319)*(事故データ!$AM$4:$AM$364=W$320)*(事故データ!$AQ$4:$AQ$364=$H360)*(事故データ!$V$4:$V$364=1))</f>
        <v>0</v>
      </c>
      <c r="X360" s="358">
        <f>SUMPRODUCT((事故データ!$O$4:$O$364=$C$319)*(事故データ!$AM$4:$AM$364=X$320)*(事故データ!$AQ$4:$AQ$364=$H360)*(事故データ!$V$4:$V$364=1))</f>
        <v>0</v>
      </c>
      <c r="Y360" s="358">
        <f>SUMPRODUCT((事故データ!$O$4:$O$364=$C$319)*(事故データ!$AM$4:$AM$364=Y$320)*(事故データ!$AQ$4:$AQ$364=$H360)*(事故データ!$V$4:$V$364=1))</f>
        <v>0</v>
      </c>
      <c r="Z360" s="358">
        <f>SUMPRODUCT((事故データ!$O$4:$O$364=$C$319)*(事故データ!$AM$4:$AM$364=Z$320)*(事故データ!$AQ$4:$AQ$364=$H360)*(事故データ!$V$4:$V$364=1))</f>
        <v>0</v>
      </c>
      <c r="AA360" s="358">
        <f>SUMPRODUCT((事故データ!$O$4:$O$364=$C$319)*(事故データ!$AM$4:$AM$364=AA$320)*(事故データ!$AQ$4:$AQ$364=$H360)*(事故データ!$V$4:$V$364=1))</f>
        <v>0</v>
      </c>
      <c r="AB360" s="358">
        <f>SUMPRODUCT((事故データ!$O$4:$O$364=$C$319)*(事故データ!$AM$4:$AM$364=AB$320)*(事故データ!$AQ$4:$AQ$364=$H360)*(事故データ!$V$4:$V$364=1))</f>
        <v>0</v>
      </c>
      <c r="AC360" s="442">
        <f>SUMPRODUCT((事故データ!$O$4:$O$364=$C$319)*(事故データ!$AM$4:$AM$364=AC$320)*(事故データ!$AQ$4:$AQ$364=$H360)*(事故データ!$V$4:$V$364=1))</f>
        <v>0</v>
      </c>
    </row>
    <row r="361" spans="1:29">
      <c r="C361" s="352" t="str">
        <f t="shared" si="55"/>
        <v>徐行・減速中</v>
      </c>
      <c r="D361" s="422">
        <f>SUMPRODUCT((事故データ!$O$4:$O$364=$C$319)*(事故データ!$AQ$4:$AQ$364=$C361))</f>
        <v>0</v>
      </c>
      <c r="E361" s="422">
        <f>SUMPRODUCT((事故データ!$O$4:$O$364=$C$319)*(事故データ!$AQ$4:$AQ$364=$C361)*(事故データ!$V$4:$V$364=1))</f>
        <v>0</v>
      </c>
      <c r="F361" s="496">
        <f>SUMPRODUCT((事故データ!$O$4:$O$364=$C$319)*(事故データ!$AQ$4:$AQ$364=$C361)*(事故データ!$V$4:$V$364=1)*(事故データ!$T$4:$T$364="人身"))</f>
        <v>0</v>
      </c>
      <c r="G361" s="306"/>
      <c r="H361" s="355" t="str">
        <f t="shared" si="53"/>
        <v>徐行・減速中</v>
      </c>
      <c r="I361" s="497">
        <f t="shared" si="54"/>
        <v>0</v>
      </c>
      <c r="J361" s="357">
        <f>SUMPRODUCT((事故データ!$O$4:$O$364=$C$319)*(事故データ!$AM$4:$AM$364=J$320)*(事故データ!$AQ$4:$AQ$364=$H361)*(事故データ!$V$4:$V$364=1))</f>
        <v>0</v>
      </c>
      <c r="K361" s="358">
        <f>SUMPRODUCT((事故データ!$O$4:$O$364=$C$319)*(事故データ!$AM$4:$AM$364=K$320)*(事故データ!$AQ$4:$AQ$364=$H361)*(事故データ!$V$4:$V$364=1))</f>
        <v>0</v>
      </c>
      <c r="L361" s="358">
        <f>SUMPRODUCT((事故データ!$O$4:$O$364=$C$319)*(事故データ!$AM$4:$AM$364=L$320)*(事故データ!$AQ$4:$AQ$364=$H361)*(事故データ!$V$4:$V$364=1))</f>
        <v>0</v>
      </c>
      <c r="M361" s="358">
        <f>SUMPRODUCT((事故データ!$O$4:$O$364=$C$319)*(事故データ!$AM$4:$AM$364=M$320)*(事故データ!$AQ$4:$AQ$364=$H361)*(事故データ!$V$4:$V$364=1))</f>
        <v>0</v>
      </c>
      <c r="N361" s="358">
        <f>SUMPRODUCT((事故データ!$O$4:$O$364=$C$319)*(事故データ!$AM$4:$AM$364=N$320)*(事故データ!$AQ$4:$AQ$364=$H361)*(事故データ!$V$4:$V$364=1))</f>
        <v>0</v>
      </c>
      <c r="O361" s="358">
        <f>SUMPRODUCT((事故データ!$O$4:$O$364=$C$319)*(事故データ!$AM$4:$AM$364=O$320)*(事故データ!$AQ$4:$AQ$364=$H361)*(事故データ!$V$4:$V$364=1))</f>
        <v>0</v>
      </c>
      <c r="P361" s="358">
        <f>SUMPRODUCT((事故データ!$O$4:$O$364=$C$319)*(事故データ!$AM$4:$AM$364=P$320)*(事故データ!$AQ$4:$AQ$364=$H361)*(事故データ!$V$4:$V$364=1))</f>
        <v>0</v>
      </c>
      <c r="Q361" s="358">
        <f>SUMPRODUCT((事故データ!$O$4:$O$364=$C$319)*(事故データ!$AM$4:$AM$364=Q$320)*(事故データ!$AQ$4:$AQ$364=$H361)*(事故データ!$V$4:$V$364=1))</f>
        <v>0</v>
      </c>
      <c r="R361" s="358">
        <f>SUMPRODUCT((事故データ!$O$4:$O$364=$C$319)*(事故データ!$AM$4:$AM$364=R$320)*(事故データ!$AQ$4:$AQ$364=$H361)*(事故データ!$V$4:$V$364=1))</f>
        <v>0</v>
      </c>
      <c r="S361" s="358">
        <f>SUMPRODUCT((事故データ!$O$4:$O$364=$C$319)*(事故データ!$AM$4:$AM$364=S$320)*(事故データ!$AQ$4:$AQ$364=$H361)*(事故データ!$V$4:$V$364=1))</f>
        <v>0</v>
      </c>
      <c r="T361" s="358">
        <f>SUMPRODUCT((事故データ!$O$4:$O$364=$C$319)*(事故データ!$AM$4:$AM$364=T$320)*(事故データ!$AQ$4:$AQ$364=$H361)*(事故データ!$V$4:$V$364=1))</f>
        <v>0</v>
      </c>
      <c r="U361" s="358">
        <f>SUMPRODUCT((事故データ!$O$4:$O$364=$C$319)*(事故データ!$AM$4:$AM$364=U$320)*(事故データ!$AQ$4:$AQ$364=$H361)*(事故データ!$V$4:$V$364=1))</f>
        <v>0</v>
      </c>
      <c r="V361" s="358">
        <f>SUMPRODUCT((事故データ!$O$4:$O$364=$C$319)*(事故データ!$AM$4:$AM$364=V$320)*(事故データ!$AQ$4:$AQ$364=$H361)*(事故データ!$V$4:$V$364=1))</f>
        <v>0</v>
      </c>
      <c r="W361" s="358">
        <f>SUMPRODUCT((事故データ!$O$4:$O$364=$C$319)*(事故データ!$AM$4:$AM$364=W$320)*(事故データ!$AQ$4:$AQ$364=$H361)*(事故データ!$V$4:$V$364=1))</f>
        <v>0</v>
      </c>
      <c r="X361" s="358">
        <f>SUMPRODUCT((事故データ!$O$4:$O$364=$C$319)*(事故データ!$AM$4:$AM$364=X$320)*(事故データ!$AQ$4:$AQ$364=$H361)*(事故データ!$V$4:$V$364=1))</f>
        <v>0</v>
      </c>
      <c r="Y361" s="358">
        <f>SUMPRODUCT((事故データ!$O$4:$O$364=$C$319)*(事故データ!$AM$4:$AM$364=Y$320)*(事故データ!$AQ$4:$AQ$364=$H361)*(事故データ!$V$4:$V$364=1))</f>
        <v>0</v>
      </c>
      <c r="Z361" s="358">
        <f>SUMPRODUCT((事故データ!$O$4:$O$364=$C$319)*(事故データ!$AM$4:$AM$364=Z$320)*(事故データ!$AQ$4:$AQ$364=$H361)*(事故データ!$V$4:$V$364=1))</f>
        <v>0</v>
      </c>
      <c r="AA361" s="358">
        <f>SUMPRODUCT((事故データ!$O$4:$O$364=$C$319)*(事故データ!$AM$4:$AM$364=AA$320)*(事故データ!$AQ$4:$AQ$364=$H361)*(事故データ!$V$4:$V$364=1))</f>
        <v>0</v>
      </c>
      <c r="AB361" s="358">
        <f>SUMPRODUCT((事故データ!$O$4:$O$364=$C$319)*(事故データ!$AM$4:$AM$364=AB$320)*(事故データ!$AQ$4:$AQ$364=$H361)*(事故データ!$V$4:$V$364=1))</f>
        <v>0</v>
      </c>
      <c r="AC361" s="442">
        <f>SUMPRODUCT((事故データ!$O$4:$O$364=$C$319)*(事故データ!$AM$4:$AM$364=AC$320)*(事故データ!$AQ$4:$AQ$364=$H361)*(事故データ!$V$4:$V$364=1))</f>
        <v>0</v>
      </c>
    </row>
    <row r="362" spans="1:29" ht="17.45" customHeight="1">
      <c r="C362" s="352" t="str">
        <f t="shared" si="55"/>
        <v>回避・急ハンドル・誤操作</v>
      </c>
      <c r="D362" s="422">
        <f>SUMPRODUCT((事故データ!$O$4:$O$364=$C$319)*(事故データ!$AQ$4:$AQ$364=$C362))</f>
        <v>1</v>
      </c>
      <c r="E362" s="422">
        <f>SUMPRODUCT((事故データ!$O$4:$O$364=$C$319)*(事故データ!$AQ$4:$AQ$364=$C362)*(事故データ!$V$4:$V$364=1))</f>
        <v>1</v>
      </c>
      <c r="F362" s="496">
        <f>SUMPRODUCT((事故データ!$O$4:$O$364=$C$319)*(事故データ!$AQ$4:$AQ$364=$C362)*(事故データ!$V$4:$V$364=1)*(事故データ!$T$4:$T$364="人身"))</f>
        <v>0</v>
      </c>
      <c r="G362" s="306"/>
      <c r="H362" s="355" t="str">
        <f t="shared" si="53"/>
        <v>回避・急ハンドル・誤操作</v>
      </c>
      <c r="I362" s="497">
        <f t="shared" si="54"/>
        <v>1</v>
      </c>
      <c r="J362" s="357">
        <f>SUMPRODUCT((事故データ!$O$4:$O$364=$C$319)*(事故データ!$AM$4:$AM$364=J$320)*(事故データ!$AQ$4:$AQ$364=$H362)*(事故データ!$V$4:$V$364=1))</f>
        <v>1</v>
      </c>
      <c r="K362" s="358">
        <f>SUMPRODUCT((事故データ!$O$4:$O$364=$C$319)*(事故データ!$AM$4:$AM$364=K$320)*(事故データ!$AQ$4:$AQ$364=$H362)*(事故データ!$V$4:$V$364=1))</f>
        <v>0</v>
      </c>
      <c r="L362" s="358">
        <f>SUMPRODUCT((事故データ!$O$4:$O$364=$C$319)*(事故データ!$AM$4:$AM$364=L$320)*(事故データ!$AQ$4:$AQ$364=$H362)*(事故データ!$V$4:$V$364=1))</f>
        <v>0</v>
      </c>
      <c r="M362" s="358">
        <f>SUMPRODUCT((事故データ!$O$4:$O$364=$C$319)*(事故データ!$AM$4:$AM$364=M$320)*(事故データ!$AQ$4:$AQ$364=$H362)*(事故データ!$V$4:$V$364=1))</f>
        <v>0</v>
      </c>
      <c r="N362" s="358">
        <f>SUMPRODUCT((事故データ!$O$4:$O$364=$C$319)*(事故データ!$AM$4:$AM$364=N$320)*(事故データ!$AQ$4:$AQ$364=$H362)*(事故データ!$V$4:$V$364=1))</f>
        <v>0</v>
      </c>
      <c r="O362" s="358">
        <f>SUMPRODUCT((事故データ!$O$4:$O$364=$C$319)*(事故データ!$AM$4:$AM$364=O$320)*(事故データ!$AQ$4:$AQ$364=$H362)*(事故データ!$V$4:$V$364=1))</f>
        <v>0</v>
      </c>
      <c r="P362" s="358">
        <f>SUMPRODUCT((事故データ!$O$4:$O$364=$C$319)*(事故データ!$AM$4:$AM$364=P$320)*(事故データ!$AQ$4:$AQ$364=$H362)*(事故データ!$V$4:$V$364=1))</f>
        <v>0</v>
      </c>
      <c r="Q362" s="358">
        <f>SUMPRODUCT((事故データ!$O$4:$O$364=$C$319)*(事故データ!$AM$4:$AM$364=Q$320)*(事故データ!$AQ$4:$AQ$364=$H362)*(事故データ!$V$4:$V$364=1))</f>
        <v>0</v>
      </c>
      <c r="R362" s="358">
        <f>SUMPRODUCT((事故データ!$O$4:$O$364=$C$319)*(事故データ!$AM$4:$AM$364=R$320)*(事故データ!$AQ$4:$AQ$364=$H362)*(事故データ!$V$4:$V$364=1))</f>
        <v>0</v>
      </c>
      <c r="S362" s="358">
        <f>SUMPRODUCT((事故データ!$O$4:$O$364=$C$319)*(事故データ!$AM$4:$AM$364=S$320)*(事故データ!$AQ$4:$AQ$364=$H362)*(事故データ!$V$4:$V$364=1))</f>
        <v>0</v>
      </c>
      <c r="T362" s="358">
        <f>SUMPRODUCT((事故データ!$O$4:$O$364=$C$319)*(事故データ!$AM$4:$AM$364=T$320)*(事故データ!$AQ$4:$AQ$364=$H362)*(事故データ!$V$4:$V$364=1))</f>
        <v>0</v>
      </c>
      <c r="U362" s="358">
        <f>SUMPRODUCT((事故データ!$O$4:$O$364=$C$319)*(事故データ!$AM$4:$AM$364=U$320)*(事故データ!$AQ$4:$AQ$364=$H362)*(事故データ!$V$4:$V$364=1))</f>
        <v>0</v>
      </c>
      <c r="V362" s="358">
        <f>SUMPRODUCT((事故データ!$O$4:$O$364=$C$319)*(事故データ!$AM$4:$AM$364=V$320)*(事故データ!$AQ$4:$AQ$364=$H362)*(事故データ!$V$4:$V$364=1))</f>
        <v>0</v>
      </c>
      <c r="W362" s="358">
        <f>SUMPRODUCT((事故データ!$O$4:$O$364=$C$319)*(事故データ!$AM$4:$AM$364=W$320)*(事故データ!$AQ$4:$AQ$364=$H362)*(事故データ!$V$4:$V$364=1))</f>
        <v>0</v>
      </c>
      <c r="X362" s="358">
        <f>SUMPRODUCT((事故データ!$O$4:$O$364=$C$319)*(事故データ!$AM$4:$AM$364=X$320)*(事故データ!$AQ$4:$AQ$364=$H362)*(事故データ!$V$4:$V$364=1))</f>
        <v>0</v>
      </c>
      <c r="Y362" s="358">
        <f>SUMPRODUCT((事故データ!$O$4:$O$364=$C$319)*(事故データ!$AM$4:$AM$364=Y$320)*(事故データ!$AQ$4:$AQ$364=$H362)*(事故データ!$V$4:$V$364=1))</f>
        <v>0</v>
      </c>
      <c r="Z362" s="358">
        <f>SUMPRODUCT((事故データ!$O$4:$O$364=$C$319)*(事故データ!$AM$4:$AM$364=Z$320)*(事故データ!$AQ$4:$AQ$364=$H362)*(事故データ!$V$4:$V$364=1))</f>
        <v>0</v>
      </c>
      <c r="AA362" s="358">
        <f>SUMPRODUCT((事故データ!$O$4:$O$364=$C$319)*(事故データ!$AM$4:$AM$364=AA$320)*(事故データ!$AQ$4:$AQ$364=$H362)*(事故データ!$V$4:$V$364=1))</f>
        <v>0</v>
      </c>
      <c r="AB362" s="358">
        <f>SUMPRODUCT((事故データ!$O$4:$O$364=$C$319)*(事故データ!$AM$4:$AM$364=AB$320)*(事故データ!$AQ$4:$AQ$364=$H362)*(事故データ!$V$4:$V$364=1))</f>
        <v>0</v>
      </c>
      <c r="AC362" s="442">
        <f>SUMPRODUCT((事故データ!$O$4:$O$364=$C$319)*(事故データ!$AM$4:$AM$364=AC$320)*(事故データ!$AQ$4:$AQ$364=$H362)*(事故データ!$V$4:$V$364=1))</f>
        <v>0</v>
      </c>
    </row>
    <row r="363" spans="1:29" ht="17.45" customHeight="1">
      <c r="A363" s="325" t="s">
        <v>366</v>
      </c>
      <c r="C363" s="352" t="str">
        <f t="shared" si="55"/>
        <v>降車時</v>
      </c>
      <c r="D363" s="422">
        <f>SUMPRODUCT((事故データ!$O$4:$O$364=$C$319)*(事故データ!$AQ$4:$AQ$364=$C363))</f>
        <v>0</v>
      </c>
      <c r="E363" s="422">
        <f>SUMPRODUCT((事故データ!$O$4:$O$364=$C$319)*(事故データ!$AQ$4:$AQ$364=$C363)*(事故データ!$V$4:$V$364=1))</f>
        <v>0</v>
      </c>
      <c r="F363" s="496">
        <f>SUMPRODUCT((事故データ!$O$4:$O$364=$C$319)*(事故データ!$AQ$4:$AQ$364=$C363)*(事故データ!$V$4:$V$364=1)*(事故データ!$T$4:$T$364="人身"))</f>
        <v>0</v>
      </c>
      <c r="G363" s="306"/>
      <c r="H363" s="355" t="str">
        <f t="shared" si="53"/>
        <v>降車時</v>
      </c>
      <c r="I363" s="356">
        <f t="shared" si="54"/>
        <v>0</v>
      </c>
      <c r="J363" s="357">
        <f>SUMPRODUCT((事故データ!$O$4:$O$364=$C$319)*(事故データ!$AM$4:$AM$364=J$320)*(事故データ!$AQ$4:$AQ$364=$H363)*(事故データ!$V$4:$V$364=1))</f>
        <v>0</v>
      </c>
      <c r="K363" s="358">
        <f>SUMPRODUCT((事故データ!$O$4:$O$364=$C$319)*(事故データ!$AM$4:$AM$364=K$320)*(事故データ!$AQ$4:$AQ$364=$H363)*(事故データ!$V$4:$V$364=1))</f>
        <v>0</v>
      </c>
      <c r="L363" s="358">
        <f>SUMPRODUCT((事故データ!$O$4:$O$364=$C$319)*(事故データ!$AM$4:$AM$364=L$320)*(事故データ!$AQ$4:$AQ$364=$H363)*(事故データ!$V$4:$V$364=1))</f>
        <v>0</v>
      </c>
      <c r="M363" s="358">
        <f>SUMPRODUCT((事故データ!$O$4:$O$364=$C$319)*(事故データ!$AM$4:$AM$364=M$320)*(事故データ!$AQ$4:$AQ$364=$H363)*(事故データ!$V$4:$V$364=1))</f>
        <v>0</v>
      </c>
      <c r="N363" s="358">
        <f>SUMPRODUCT((事故データ!$O$4:$O$364=$C$319)*(事故データ!$AM$4:$AM$364=N$320)*(事故データ!$AQ$4:$AQ$364=$H363)*(事故データ!$V$4:$V$364=1))</f>
        <v>0</v>
      </c>
      <c r="O363" s="358">
        <f>SUMPRODUCT((事故データ!$O$4:$O$364=$C$319)*(事故データ!$AM$4:$AM$364=O$320)*(事故データ!$AQ$4:$AQ$364=$H363)*(事故データ!$V$4:$V$364=1))</f>
        <v>0</v>
      </c>
      <c r="P363" s="358">
        <f>SUMPRODUCT((事故データ!$O$4:$O$364=$C$319)*(事故データ!$AM$4:$AM$364=P$320)*(事故データ!$AQ$4:$AQ$364=$H363)*(事故データ!$V$4:$V$364=1))</f>
        <v>0</v>
      </c>
      <c r="Q363" s="358">
        <f>SUMPRODUCT((事故データ!$O$4:$O$364=$C$319)*(事故データ!$AM$4:$AM$364=Q$320)*(事故データ!$AQ$4:$AQ$364=$H363)*(事故データ!$V$4:$V$364=1))</f>
        <v>0</v>
      </c>
      <c r="R363" s="358">
        <f>SUMPRODUCT((事故データ!$O$4:$O$364=$C$319)*(事故データ!$AM$4:$AM$364=R$320)*(事故データ!$AQ$4:$AQ$364=$H363)*(事故データ!$V$4:$V$364=1))</f>
        <v>0</v>
      </c>
      <c r="S363" s="358">
        <f>SUMPRODUCT((事故データ!$O$4:$O$364=$C$319)*(事故データ!$AM$4:$AM$364=S$320)*(事故データ!$AQ$4:$AQ$364=$H363)*(事故データ!$V$4:$V$364=1))</f>
        <v>0</v>
      </c>
      <c r="T363" s="358">
        <f>SUMPRODUCT((事故データ!$O$4:$O$364=$C$319)*(事故データ!$AM$4:$AM$364=T$320)*(事故データ!$AQ$4:$AQ$364=$H363)*(事故データ!$V$4:$V$364=1))</f>
        <v>0</v>
      </c>
      <c r="U363" s="358">
        <f>SUMPRODUCT((事故データ!$O$4:$O$364=$C$319)*(事故データ!$AM$4:$AM$364=U$320)*(事故データ!$AQ$4:$AQ$364=$H363)*(事故データ!$V$4:$V$364=1))</f>
        <v>0</v>
      </c>
      <c r="V363" s="358">
        <f>SUMPRODUCT((事故データ!$O$4:$O$364=$C$319)*(事故データ!$AM$4:$AM$364=V$320)*(事故データ!$AQ$4:$AQ$364=$H363)*(事故データ!$V$4:$V$364=1))</f>
        <v>0</v>
      </c>
      <c r="W363" s="358">
        <f>SUMPRODUCT((事故データ!$O$4:$O$364=$C$319)*(事故データ!$AM$4:$AM$364=W$320)*(事故データ!$AQ$4:$AQ$364=$H363)*(事故データ!$V$4:$V$364=1))</f>
        <v>0</v>
      </c>
      <c r="X363" s="358">
        <f>SUMPRODUCT((事故データ!$O$4:$O$364=$C$319)*(事故データ!$AM$4:$AM$364=X$320)*(事故データ!$AQ$4:$AQ$364=$H363)*(事故データ!$V$4:$V$364=1))</f>
        <v>0</v>
      </c>
      <c r="Y363" s="358">
        <f>SUMPRODUCT((事故データ!$O$4:$O$364=$C$319)*(事故データ!$AM$4:$AM$364=Y$320)*(事故データ!$AQ$4:$AQ$364=$H363)*(事故データ!$V$4:$V$364=1))</f>
        <v>0</v>
      </c>
      <c r="Z363" s="358">
        <f>SUMPRODUCT((事故データ!$O$4:$O$364=$C$319)*(事故データ!$AM$4:$AM$364=Z$320)*(事故データ!$AQ$4:$AQ$364=$H363)*(事故データ!$V$4:$V$364=1))</f>
        <v>0</v>
      </c>
      <c r="AA363" s="358">
        <f>SUMPRODUCT((事故データ!$O$4:$O$364=$C$319)*(事故データ!$AM$4:$AM$364=AA$320)*(事故データ!$AQ$4:$AQ$364=$H363)*(事故データ!$V$4:$V$364=1))</f>
        <v>0</v>
      </c>
      <c r="AB363" s="358">
        <f>SUMPRODUCT((事故データ!$O$4:$O$364=$C$319)*(事故データ!$AM$4:$AM$364=AB$320)*(事故データ!$AQ$4:$AQ$364=$H363)*(事故データ!$V$4:$V$364=1))</f>
        <v>0</v>
      </c>
      <c r="AC363" s="442">
        <f>SUMPRODUCT((事故データ!$O$4:$O$364=$C$319)*(事故データ!$AM$4:$AM$364=AC$320)*(事故データ!$AQ$4:$AQ$364=$H363)*(事故データ!$V$4:$V$364=1))</f>
        <v>0</v>
      </c>
    </row>
    <row r="364" spans="1:29" ht="17.45" customHeight="1">
      <c r="A364" s="325"/>
      <c r="C364" s="352" t="str">
        <f t="shared" ref="C364:C366" si="56">H364</f>
        <v>発進前の措置</v>
      </c>
      <c r="D364" s="422">
        <f>SUMPRODUCT((事故データ!$O$4:$O$364=$C$319)*(事故データ!$AQ$4:$AQ$364=$C364))</f>
        <v>0</v>
      </c>
      <c r="E364" s="422">
        <f>SUMPRODUCT((事故データ!$O$4:$O$364=$C$319)*(事故データ!$AQ$4:$AQ$364=$C364)*(事故データ!$V$4:$V$364=1))</f>
        <v>0</v>
      </c>
      <c r="F364" s="496">
        <f>SUMPRODUCT((事故データ!$O$4:$O$364=$C$319)*(事故データ!$AQ$4:$AQ$364=$C364)*(事故データ!$V$4:$V$364=1)*(事故データ!$T$4:$T$364="人身"))</f>
        <v>0</v>
      </c>
      <c r="G364" s="306"/>
      <c r="H364" s="355" t="str">
        <f t="shared" ref="H364:H366" si="57">H313</f>
        <v>発進前の措置</v>
      </c>
      <c r="I364" s="356">
        <f t="shared" ref="I364:I366" si="58">SUM(J364:AC364)</f>
        <v>0</v>
      </c>
      <c r="J364" s="357">
        <f>SUMPRODUCT((事故データ!$O$4:$O$364=$C$319)*(事故データ!$AM$4:$AM$364=J$320)*(事故データ!$AQ$4:$AQ$364=$H364)*(事故データ!$V$4:$V$364=1))</f>
        <v>0</v>
      </c>
      <c r="K364" s="358">
        <f>SUMPRODUCT((事故データ!$O$4:$O$364=$C$319)*(事故データ!$AM$4:$AM$364=K$320)*(事故データ!$AQ$4:$AQ$364=$H364)*(事故データ!$V$4:$V$364=1))</f>
        <v>0</v>
      </c>
      <c r="L364" s="358">
        <f>SUMPRODUCT((事故データ!$O$4:$O$364=$C$319)*(事故データ!$AM$4:$AM$364=L$320)*(事故データ!$AQ$4:$AQ$364=$H364)*(事故データ!$V$4:$V$364=1))</f>
        <v>0</v>
      </c>
      <c r="M364" s="358">
        <f>SUMPRODUCT((事故データ!$O$4:$O$364=$C$319)*(事故データ!$AM$4:$AM$364=M$320)*(事故データ!$AQ$4:$AQ$364=$H364)*(事故データ!$V$4:$V$364=1))</f>
        <v>0</v>
      </c>
      <c r="N364" s="358">
        <f>SUMPRODUCT((事故データ!$O$4:$O$364=$C$319)*(事故データ!$AM$4:$AM$364=N$320)*(事故データ!$AQ$4:$AQ$364=$H364)*(事故データ!$V$4:$V$364=1))</f>
        <v>0</v>
      </c>
      <c r="O364" s="358">
        <f>SUMPRODUCT((事故データ!$O$4:$O$364=$C$319)*(事故データ!$AM$4:$AM$364=O$320)*(事故データ!$AQ$4:$AQ$364=$H364)*(事故データ!$V$4:$V$364=1))</f>
        <v>0</v>
      </c>
      <c r="P364" s="358">
        <f>SUMPRODUCT((事故データ!$O$4:$O$364=$C$319)*(事故データ!$AM$4:$AM$364=P$320)*(事故データ!$AQ$4:$AQ$364=$H364)*(事故データ!$V$4:$V$364=1))</f>
        <v>0</v>
      </c>
      <c r="Q364" s="358">
        <f>SUMPRODUCT((事故データ!$O$4:$O$364=$C$319)*(事故データ!$AM$4:$AM$364=Q$320)*(事故データ!$AQ$4:$AQ$364=$H364)*(事故データ!$V$4:$V$364=1))</f>
        <v>0</v>
      </c>
      <c r="R364" s="358">
        <f>SUMPRODUCT((事故データ!$O$4:$O$364=$C$319)*(事故データ!$AM$4:$AM$364=R$320)*(事故データ!$AQ$4:$AQ$364=$H364)*(事故データ!$V$4:$V$364=1))</f>
        <v>0</v>
      </c>
      <c r="S364" s="358">
        <f>SUMPRODUCT((事故データ!$O$4:$O$364=$C$319)*(事故データ!$AM$4:$AM$364=S$320)*(事故データ!$AQ$4:$AQ$364=$H364)*(事故データ!$V$4:$V$364=1))</f>
        <v>0</v>
      </c>
      <c r="T364" s="358">
        <f>SUMPRODUCT((事故データ!$O$4:$O$364=$C$319)*(事故データ!$AM$4:$AM$364=T$320)*(事故データ!$AQ$4:$AQ$364=$H364)*(事故データ!$V$4:$V$364=1))</f>
        <v>0</v>
      </c>
      <c r="U364" s="358">
        <f>SUMPRODUCT((事故データ!$O$4:$O$364=$C$319)*(事故データ!$AM$4:$AM$364=U$320)*(事故データ!$AQ$4:$AQ$364=$H364)*(事故データ!$V$4:$V$364=1))</f>
        <v>0</v>
      </c>
      <c r="V364" s="358">
        <f>SUMPRODUCT((事故データ!$O$4:$O$364=$C$319)*(事故データ!$AM$4:$AM$364=V$320)*(事故データ!$AQ$4:$AQ$364=$H364)*(事故データ!$V$4:$V$364=1))</f>
        <v>0</v>
      </c>
      <c r="W364" s="358">
        <f>SUMPRODUCT((事故データ!$O$4:$O$364=$C$319)*(事故データ!$AM$4:$AM$364=W$320)*(事故データ!$AQ$4:$AQ$364=$H364)*(事故データ!$V$4:$V$364=1))</f>
        <v>0</v>
      </c>
      <c r="X364" s="358">
        <f>SUMPRODUCT((事故データ!$O$4:$O$364=$C$319)*(事故データ!$AM$4:$AM$364=X$320)*(事故データ!$AQ$4:$AQ$364=$H364)*(事故データ!$V$4:$V$364=1))</f>
        <v>0</v>
      </c>
      <c r="Y364" s="358">
        <f>SUMPRODUCT((事故データ!$O$4:$O$364=$C$319)*(事故データ!$AM$4:$AM$364=Y$320)*(事故データ!$AQ$4:$AQ$364=$H364)*(事故データ!$V$4:$V$364=1))</f>
        <v>0</v>
      </c>
      <c r="Z364" s="358">
        <f>SUMPRODUCT((事故データ!$O$4:$O$364=$C$319)*(事故データ!$AM$4:$AM$364=Z$320)*(事故データ!$AQ$4:$AQ$364=$H364)*(事故データ!$V$4:$V$364=1))</f>
        <v>0</v>
      </c>
      <c r="AA364" s="358">
        <f>SUMPRODUCT((事故データ!$O$4:$O$364=$C$319)*(事故データ!$AM$4:$AM$364=AA$320)*(事故データ!$AQ$4:$AQ$364=$H364)*(事故データ!$V$4:$V$364=1))</f>
        <v>0</v>
      </c>
      <c r="AB364" s="358">
        <f>SUMPRODUCT((事故データ!$O$4:$O$364=$C$319)*(事故データ!$AM$4:$AM$364=AB$320)*(事故データ!$AQ$4:$AQ$364=$H364)*(事故データ!$V$4:$V$364=1))</f>
        <v>0</v>
      </c>
      <c r="AC364" s="442">
        <f>SUMPRODUCT((事故データ!$O$4:$O$364=$C$319)*(事故データ!$AM$4:$AM$364=AC$320)*(事故データ!$AQ$4:$AQ$364=$H364)*(事故データ!$V$4:$V$364=1))</f>
        <v>0</v>
      </c>
    </row>
    <row r="365" spans="1:29" ht="17.45" customHeight="1">
      <c r="A365" s="325"/>
      <c r="C365" s="352" t="str">
        <f t="shared" si="56"/>
        <v>フォーク操作中</v>
      </c>
      <c r="D365" s="422">
        <f>SUMPRODUCT((事故データ!$O$4:$O$364=$C$319)*(事故データ!$AQ$4:$AQ$364=$C365))</f>
        <v>0</v>
      </c>
      <c r="E365" s="422">
        <f>SUMPRODUCT((事故データ!$O$4:$O$364=$C$319)*(事故データ!$AQ$4:$AQ$364=$C365)*(事故データ!$V$4:$V$364=1))</f>
        <v>0</v>
      </c>
      <c r="F365" s="496">
        <f>SUMPRODUCT((事故データ!$O$4:$O$364=$C$319)*(事故データ!$AQ$4:$AQ$364=$C365)*(事故データ!$V$4:$V$364=1)*(事故データ!$T$4:$T$364="人身"))</f>
        <v>0</v>
      </c>
      <c r="G365" s="306"/>
      <c r="H365" s="355" t="str">
        <f t="shared" si="57"/>
        <v>フォーク操作中</v>
      </c>
      <c r="I365" s="356">
        <f t="shared" si="58"/>
        <v>0</v>
      </c>
      <c r="J365" s="357">
        <f>SUMPRODUCT((事故データ!$O$4:$O$364=$C$319)*(事故データ!$AM$4:$AM$364=J$320)*(事故データ!$AQ$4:$AQ$364=$H365)*(事故データ!$V$4:$V$364=1))</f>
        <v>0</v>
      </c>
      <c r="K365" s="358">
        <f>SUMPRODUCT((事故データ!$O$4:$O$364=$C$319)*(事故データ!$AM$4:$AM$364=K$320)*(事故データ!$AQ$4:$AQ$364=$H365)*(事故データ!$V$4:$V$364=1))</f>
        <v>0</v>
      </c>
      <c r="L365" s="358">
        <f>SUMPRODUCT((事故データ!$O$4:$O$364=$C$319)*(事故データ!$AM$4:$AM$364=L$320)*(事故データ!$AQ$4:$AQ$364=$H365)*(事故データ!$V$4:$V$364=1))</f>
        <v>0</v>
      </c>
      <c r="M365" s="358">
        <f>SUMPRODUCT((事故データ!$O$4:$O$364=$C$319)*(事故データ!$AM$4:$AM$364=M$320)*(事故データ!$AQ$4:$AQ$364=$H365)*(事故データ!$V$4:$V$364=1))</f>
        <v>0</v>
      </c>
      <c r="N365" s="358">
        <f>SUMPRODUCT((事故データ!$O$4:$O$364=$C$319)*(事故データ!$AM$4:$AM$364=N$320)*(事故データ!$AQ$4:$AQ$364=$H365)*(事故データ!$V$4:$V$364=1))</f>
        <v>0</v>
      </c>
      <c r="O365" s="358">
        <f>SUMPRODUCT((事故データ!$O$4:$O$364=$C$319)*(事故データ!$AM$4:$AM$364=O$320)*(事故データ!$AQ$4:$AQ$364=$H365)*(事故データ!$V$4:$V$364=1))</f>
        <v>0</v>
      </c>
      <c r="P365" s="358">
        <f>SUMPRODUCT((事故データ!$O$4:$O$364=$C$319)*(事故データ!$AM$4:$AM$364=P$320)*(事故データ!$AQ$4:$AQ$364=$H365)*(事故データ!$V$4:$V$364=1))</f>
        <v>0</v>
      </c>
      <c r="Q365" s="358">
        <f>SUMPRODUCT((事故データ!$O$4:$O$364=$C$319)*(事故データ!$AM$4:$AM$364=Q$320)*(事故データ!$AQ$4:$AQ$364=$H365)*(事故データ!$V$4:$V$364=1))</f>
        <v>0</v>
      </c>
      <c r="R365" s="358">
        <f>SUMPRODUCT((事故データ!$O$4:$O$364=$C$319)*(事故データ!$AM$4:$AM$364=R$320)*(事故データ!$AQ$4:$AQ$364=$H365)*(事故データ!$V$4:$V$364=1))</f>
        <v>0</v>
      </c>
      <c r="S365" s="358">
        <f>SUMPRODUCT((事故データ!$O$4:$O$364=$C$319)*(事故データ!$AM$4:$AM$364=S$320)*(事故データ!$AQ$4:$AQ$364=$H365)*(事故データ!$V$4:$V$364=1))</f>
        <v>0</v>
      </c>
      <c r="T365" s="358">
        <f>SUMPRODUCT((事故データ!$O$4:$O$364=$C$319)*(事故データ!$AM$4:$AM$364=T$320)*(事故データ!$AQ$4:$AQ$364=$H365)*(事故データ!$V$4:$V$364=1))</f>
        <v>0</v>
      </c>
      <c r="U365" s="358">
        <f>SUMPRODUCT((事故データ!$O$4:$O$364=$C$319)*(事故データ!$AM$4:$AM$364=U$320)*(事故データ!$AQ$4:$AQ$364=$H365)*(事故データ!$V$4:$V$364=1))</f>
        <v>0</v>
      </c>
      <c r="V365" s="358">
        <f>SUMPRODUCT((事故データ!$O$4:$O$364=$C$319)*(事故データ!$AM$4:$AM$364=V$320)*(事故データ!$AQ$4:$AQ$364=$H365)*(事故データ!$V$4:$V$364=1))</f>
        <v>0</v>
      </c>
      <c r="W365" s="358">
        <f>SUMPRODUCT((事故データ!$O$4:$O$364=$C$319)*(事故データ!$AM$4:$AM$364=W$320)*(事故データ!$AQ$4:$AQ$364=$H365)*(事故データ!$V$4:$V$364=1))</f>
        <v>0</v>
      </c>
      <c r="X365" s="358">
        <f>SUMPRODUCT((事故データ!$O$4:$O$364=$C$319)*(事故データ!$AM$4:$AM$364=X$320)*(事故データ!$AQ$4:$AQ$364=$H365)*(事故データ!$V$4:$V$364=1))</f>
        <v>0</v>
      </c>
      <c r="Y365" s="358">
        <f>SUMPRODUCT((事故データ!$O$4:$O$364=$C$319)*(事故データ!$AM$4:$AM$364=Y$320)*(事故データ!$AQ$4:$AQ$364=$H365)*(事故データ!$V$4:$V$364=1))</f>
        <v>0</v>
      </c>
      <c r="Z365" s="358">
        <f>SUMPRODUCT((事故データ!$O$4:$O$364=$C$319)*(事故データ!$AM$4:$AM$364=Z$320)*(事故データ!$AQ$4:$AQ$364=$H365)*(事故データ!$V$4:$V$364=1))</f>
        <v>0</v>
      </c>
      <c r="AA365" s="358">
        <f>SUMPRODUCT((事故データ!$O$4:$O$364=$C$319)*(事故データ!$AM$4:$AM$364=AA$320)*(事故データ!$AQ$4:$AQ$364=$H365)*(事故データ!$V$4:$V$364=1))</f>
        <v>0</v>
      </c>
      <c r="AB365" s="358">
        <f>SUMPRODUCT((事故データ!$O$4:$O$364=$C$319)*(事故データ!$AM$4:$AM$364=AB$320)*(事故データ!$AQ$4:$AQ$364=$H365)*(事故データ!$V$4:$V$364=1))</f>
        <v>0</v>
      </c>
      <c r="AC365" s="442">
        <f>SUMPRODUCT((事故データ!$O$4:$O$364=$C$319)*(事故データ!$AM$4:$AM$364=AC$320)*(事故データ!$AQ$4:$AQ$364=$H365)*(事故データ!$V$4:$V$364=1))</f>
        <v>0</v>
      </c>
    </row>
    <row r="366" spans="1:29" ht="17.45" customHeight="1">
      <c r="A366" s="325"/>
      <c r="C366" s="365" t="str">
        <f t="shared" si="56"/>
        <v>その他</v>
      </c>
      <c r="D366" s="431">
        <f>SUMPRODUCT((事故データ!$O$4:$O$364=$C$319)*(事故データ!$AQ$4:$AQ$364=$C366))</f>
        <v>0</v>
      </c>
      <c r="E366" s="431">
        <f>SUMPRODUCT((事故データ!$O$4:$O$364=$C$319)*(事故データ!$AQ$4:$AQ$364=$C366)*(事故データ!$V$4:$V$364=1))</f>
        <v>0</v>
      </c>
      <c r="F366" s="498">
        <f>SUMPRODUCT((事故データ!$O$4:$O$364=$C$319)*(事故データ!$AQ$4:$AQ$364=$C366)*(事故データ!$V$4:$V$364=1)*(事故データ!$T$4:$T$364="人身"))</f>
        <v>0</v>
      </c>
      <c r="G366" s="306"/>
      <c r="H366" s="432" t="str">
        <f t="shared" si="57"/>
        <v>その他</v>
      </c>
      <c r="I366" s="369">
        <f t="shared" si="58"/>
        <v>0</v>
      </c>
      <c r="J366" s="370">
        <f>SUMPRODUCT((事故データ!$O$4:$O$364=$C$319)*(事故データ!$AM$4:$AM$364=J$320)*(事故データ!$AQ$4:$AQ$364=$H366)*(事故データ!$V$4:$V$364=1))</f>
        <v>0</v>
      </c>
      <c r="K366" s="371">
        <f>SUMPRODUCT((事故データ!$O$4:$O$364=$C$319)*(事故データ!$AM$4:$AM$364=K$320)*(事故データ!$AQ$4:$AQ$364=$H366)*(事故データ!$V$4:$V$364=1))</f>
        <v>0</v>
      </c>
      <c r="L366" s="371">
        <f>SUMPRODUCT((事故データ!$O$4:$O$364=$C$319)*(事故データ!$AM$4:$AM$364=L$320)*(事故データ!$AQ$4:$AQ$364=$H366)*(事故データ!$V$4:$V$364=1))</f>
        <v>0</v>
      </c>
      <c r="M366" s="371">
        <f>SUMPRODUCT((事故データ!$O$4:$O$364=$C$319)*(事故データ!$AM$4:$AM$364=M$320)*(事故データ!$AQ$4:$AQ$364=$H366)*(事故データ!$V$4:$V$364=1))</f>
        <v>0</v>
      </c>
      <c r="N366" s="371">
        <f>SUMPRODUCT((事故データ!$O$4:$O$364=$C$319)*(事故データ!$AM$4:$AM$364=N$320)*(事故データ!$AQ$4:$AQ$364=$H366)*(事故データ!$V$4:$V$364=1))</f>
        <v>0</v>
      </c>
      <c r="O366" s="371">
        <f>SUMPRODUCT((事故データ!$O$4:$O$364=$C$319)*(事故データ!$AM$4:$AM$364=O$320)*(事故データ!$AQ$4:$AQ$364=$H366)*(事故データ!$V$4:$V$364=1))</f>
        <v>0</v>
      </c>
      <c r="P366" s="371">
        <f>SUMPRODUCT((事故データ!$O$4:$O$364=$C$319)*(事故データ!$AM$4:$AM$364=P$320)*(事故データ!$AQ$4:$AQ$364=$H366)*(事故データ!$V$4:$V$364=1))</f>
        <v>0</v>
      </c>
      <c r="Q366" s="371">
        <f>SUMPRODUCT((事故データ!$O$4:$O$364=$C$319)*(事故データ!$AM$4:$AM$364=Q$320)*(事故データ!$AQ$4:$AQ$364=$H366)*(事故データ!$V$4:$V$364=1))</f>
        <v>0</v>
      </c>
      <c r="R366" s="371">
        <f>SUMPRODUCT((事故データ!$O$4:$O$364=$C$319)*(事故データ!$AM$4:$AM$364=R$320)*(事故データ!$AQ$4:$AQ$364=$H366)*(事故データ!$V$4:$V$364=1))</f>
        <v>0</v>
      </c>
      <c r="S366" s="371">
        <f>SUMPRODUCT((事故データ!$O$4:$O$364=$C$319)*(事故データ!$AM$4:$AM$364=S$320)*(事故データ!$AQ$4:$AQ$364=$H366)*(事故データ!$V$4:$V$364=1))</f>
        <v>0</v>
      </c>
      <c r="T366" s="371">
        <f>SUMPRODUCT((事故データ!$O$4:$O$364=$C$319)*(事故データ!$AM$4:$AM$364=T$320)*(事故データ!$AQ$4:$AQ$364=$H366)*(事故データ!$V$4:$V$364=1))</f>
        <v>0</v>
      </c>
      <c r="U366" s="371">
        <f>SUMPRODUCT((事故データ!$O$4:$O$364=$C$319)*(事故データ!$AM$4:$AM$364=U$320)*(事故データ!$AQ$4:$AQ$364=$H366)*(事故データ!$V$4:$V$364=1))</f>
        <v>0</v>
      </c>
      <c r="V366" s="371">
        <f>SUMPRODUCT((事故データ!$O$4:$O$364=$C$319)*(事故データ!$AM$4:$AM$364=V$320)*(事故データ!$AQ$4:$AQ$364=$H366)*(事故データ!$V$4:$V$364=1))</f>
        <v>0</v>
      </c>
      <c r="W366" s="371">
        <f>SUMPRODUCT((事故データ!$O$4:$O$364=$C$319)*(事故データ!$AM$4:$AM$364=W$320)*(事故データ!$AQ$4:$AQ$364=$H366)*(事故データ!$V$4:$V$364=1))</f>
        <v>0</v>
      </c>
      <c r="X366" s="371">
        <f>SUMPRODUCT((事故データ!$O$4:$O$364=$C$319)*(事故データ!$AM$4:$AM$364=X$320)*(事故データ!$AQ$4:$AQ$364=$H366)*(事故データ!$V$4:$V$364=1))</f>
        <v>0</v>
      </c>
      <c r="Y366" s="371">
        <f>SUMPRODUCT((事故データ!$O$4:$O$364=$C$319)*(事故データ!$AM$4:$AM$364=Y$320)*(事故データ!$AQ$4:$AQ$364=$H366)*(事故データ!$V$4:$V$364=1))</f>
        <v>0</v>
      </c>
      <c r="Z366" s="371">
        <f>SUMPRODUCT((事故データ!$O$4:$O$364=$C$319)*(事故データ!$AM$4:$AM$364=Z$320)*(事故データ!$AQ$4:$AQ$364=$H366)*(事故データ!$V$4:$V$364=1))</f>
        <v>0</v>
      </c>
      <c r="AA366" s="371">
        <f>SUMPRODUCT((事故データ!$O$4:$O$364=$C$319)*(事故データ!$AM$4:$AM$364=AA$320)*(事故データ!$AQ$4:$AQ$364=$H366)*(事故データ!$V$4:$V$364=1))</f>
        <v>0</v>
      </c>
      <c r="AB366" s="371">
        <f>SUMPRODUCT((事故データ!$O$4:$O$364=$C$319)*(事故データ!$AM$4:$AM$364=AB$320)*(事故データ!$AQ$4:$AQ$364=$H366)*(事故データ!$V$4:$V$364=1))</f>
        <v>0</v>
      </c>
      <c r="AC366" s="443">
        <f>SUMPRODUCT((事故データ!$O$4:$O$364=$C$319)*(事故データ!$AM$4:$AM$364=AC$320)*(事故データ!$AQ$4:$AQ$364=$H366)*(事故データ!$V$4:$V$364=1))</f>
        <v>0</v>
      </c>
    </row>
    <row r="369" spans="1:21">
      <c r="A369" s="326">
        <v>8</v>
      </c>
      <c r="C369" s="298" t="s">
        <v>244</v>
      </c>
      <c r="D369" s="298"/>
      <c r="E369" s="298"/>
      <c r="F369" s="298"/>
      <c r="G369" s="298"/>
      <c r="H369" s="298" t="s">
        <v>1222</v>
      </c>
      <c r="I369" s="298"/>
      <c r="J369" s="298"/>
      <c r="K369" s="298"/>
      <c r="L369" s="298"/>
      <c r="M369" s="298"/>
      <c r="N369" s="298"/>
      <c r="O369" s="298"/>
      <c r="P369" s="298"/>
      <c r="Q369" s="298"/>
      <c r="R369" s="298"/>
      <c r="S369" s="298"/>
      <c r="T369" s="298"/>
    </row>
    <row r="370" spans="1:21" ht="43.9" customHeight="1">
      <c r="C370" s="1185" t="s">
        <v>58</v>
      </c>
      <c r="D370" s="1181" t="s">
        <v>5</v>
      </c>
      <c r="E370" s="1183">
        <v>1</v>
      </c>
      <c r="F370" s="474" t="s">
        <v>245</v>
      </c>
      <c r="G370" s="298"/>
      <c r="H370" s="501" t="s">
        <v>1523</v>
      </c>
      <c r="I370" s="487" t="s">
        <v>324</v>
      </c>
      <c r="J370" s="341" t="str">
        <f>項目入力!C114</f>
        <v>1t</v>
      </c>
      <c r="K370" s="342" t="str">
        <f>項目入力!D114</f>
        <v>2t</v>
      </c>
      <c r="L370" s="342" t="str">
        <f>項目入力!E114</f>
        <v>3t</v>
      </c>
      <c r="M370" s="342" t="str">
        <f>項目入力!F114</f>
        <v>4t</v>
      </c>
      <c r="N370" s="342" t="str">
        <f>項目入力!G114</f>
        <v>5t</v>
      </c>
      <c r="O370" s="342" t="str">
        <f>項目入力!H114</f>
        <v>7t</v>
      </c>
      <c r="P370" s="342" t="str">
        <f>項目入力!I114</f>
        <v>8t</v>
      </c>
      <c r="Q370" s="342" t="str">
        <f>項目入力!J114</f>
        <v>中型</v>
      </c>
      <c r="R370" s="342" t="str">
        <f>項目入力!K114</f>
        <v>大型</v>
      </c>
      <c r="S370" s="342" t="str">
        <f>項目入力!L114</f>
        <v>乗用車</v>
      </c>
      <c r="T370" s="342" t="str">
        <f>項目入力!M114</f>
        <v>軽自動車</v>
      </c>
      <c r="U370" s="480" t="str">
        <f>項目入力!N114</f>
        <v>その他</v>
      </c>
    </row>
    <row r="371" spans="1:21" ht="19.5" customHeight="1">
      <c r="C371" s="1186"/>
      <c r="D371" s="1182"/>
      <c r="E371" s="1184"/>
      <c r="F371" s="481" t="s">
        <v>356</v>
      </c>
      <c r="G371" s="298"/>
      <c r="H371" s="482" t="s">
        <v>6</v>
      </c>
      <c r="I371" s="483">
        <f>SUM(J371:U371)</f>
        <v>31</v>
      </c>
      <c r="J371" s="484">
        <f>SUMPRODUCT((事故データ!$U$4:$U$364=J$370)*(事故データ!$V$4:$V$364&gt;=1))</f>
        <v>0</v>
      </c>
      <c r="K371" s="485">
        <f>SUMPRODUCT((事故データ!$U$4:$U$364=K$370)*(事故データ!$V$4:$V$364&gt;=1))</f>
        <v>10</v>
      </c>
      <c r="L371" s="485">
        <f>SUMPRODUCT((事故データ!$U$4:$U$364=L$370)*(事故データ!$V$4:$V$364&gt;=1))</f>
        <v>0</v>
      </c>
      <c r="M371" s="485">
        <f>SUMPRODUCT((事故データ!$U$4:$U$364=M$370)*(事故データ!$V$4:$V$364&gt;=1))</f>
        <v>13</v>
      </c>
      <c r="N371" s="485">
        <f>SUMPRODUCT((事故データ!$U$4:$U$364=N$370)*(事故データ!$V$4:$V$364&gt;=1))</f>
        <v>0</v>
      </c>
      <c r="O371" s="485">
        <f>SUMPRODUCT((事故データ!$U$4:$U$364=O$370)*(事故データ!$V$4:$V$364&gt;=1))</f>
        <v>0</v>
      </c>
      <c r="P371" s="485">
        <f>SUMPRODUCT((事故データ!$U$4:$U$364=P$370)*(事故データ!$V$4:$V$364&gt;=1))</f>
        <v>0</v>
      </c>
      <c r="Q371" s="485">
        <f>SUMPRODUCT((事故データ!$U$4:$U$364=Q$370)*(事故データ!$V$4:$V$364&gt;=1))</f>
        <v>2</v>
      </c>
      <c r="R371" s="485">
        <f>SUMPRODUCT((事故データ!$U$4:$U$364=R$370)*(事故データ!$V$4:$V$364&gt;=1))</f>
        <v>3</v>
      </c>
      <c r="S371" s="485">
        <f>SUMPRODUCT((事故データ!$U$4:$U$364=S$370)*(事故データ!$V$4:$V$364&gt;=1))</f>
        <v>3</v>
      </c>
      <c r="T371" s="485">
        <f>SUMPRODUCT((事故データ!$U$4:$U$364=T$370)*(事故データ!$V$4:$V$364&gt;=1))</f>
        <v>0</v>
      </c>
      <c r="U371" s="486">
        <f>SUMPRODUCT((事故データ!$U$4:$U$364=U$370)*(事故データ!$V$4:$V$364&gt;=1))</f>
        <v>0</v>
      </c>
    </row>
    <row r="372" spans="1:21">
      <c r="C372" s="1187"/>
      <c r="D372" s="338">
        <f>SUM(D373:D413)</f>
        <v>31</v>
      </c>
      <c r="E372" s="338">
        <f>SUM(E373:E413)</f>
        <v>31</v>
      </c>
      <c r="F372" s="387">
        <f>SUM(F373:F413)</f>
        <v>5</v>
      </c>
      <c r="G372" s="298"/>
      <c r="H372" s="487" t="s">
        <v>319</v>
      </c>
      <c r="I372" s="488">
        <f>SUM(I373:I415)</f>
        <v>31</v>
      </c>
      <c r="J372" s="389">
        <f>SUM(J373:J415)</f>
        <v>0</v>
      </c>
      <c r="K372" s="390">
        <f t="shared" ref="K372:S372" si="59">SUM(K373:K415)</f>
        <v>10</v>
      </c>
      <c r="L372" s="390">
        <f t="shared" si="59"/>
        <v>0</v>
      </c>
      <c r="M372" s="390">
        <f t="shared" si="59"/>
        <v>13</v>
      </c>
      <c r="N372" s="390">
        <f t="shared" si="59"/>
        <v>0</v>
      </c>
      <c r="O372" s="390">
        <f t="shared" si="59"/>
        <v>0</v>
      </c>
      <c r="P372" s="390">
        <f t="shared" si="59"/>
        <v>0</v>
      </c>
      <c r="Q372" s="390">
        <f t="shared" si="59"/>
        <v>2</v>
      </c>
      <c r="R372" s="390">
        <f t="shared" si="59"/>
        <v>3</v>
      </c>
      <c r="S372" s="390">
        <f t="shared" si="59"/>
        <v>3</v>
      </c>
      <c r="T372" s="390">
        <f t="shared" ref="T372:U372" si="60">SUM(T373:T415)</f>
        <v>0</v>
      </c>
      <c r="U372" s="392">
        <f t="shared" si="60"/>
        <v>0</v>
      </c>
    </row>
    <row r="373" spans="1:21">
      <c r="C373" s="343" t="str">
        <f>H373</f>
        <v>直進</v>
      </c>
      <c r="D373" s="411">
        <f>COUNTIF(事故データ!$AQ$4:$AQ$364,C373)</f>
        <v>2</v>
      </c>
      <c r="E373" s="411">
        <f>SUMPRODUCT((事故データ!$AQ$4:$AQ$364=$C373)*(事故データ!$V$4:$V$364=1))</f>
        <v>2</v>
      </c>
      <c r="F373" s="492">
        <f>SUMPRODUCT((事故データ!$AQ$4:$AQ$364=$C373)*(事故データ!$V$4:$V$364=1)*(事故データ!$T$4:$T$364="人身"))</f>
        <v>0</v>
      </c>
      <c r="G373" s="306"/>
      <c r="H373" s="412" t="str">
        <f t="shared" ref="H373:H413" si="61">H323</f>
        <v>直進</v>
      </c>
      <c r="I373" s="413">
        <f t="shared" ref="I373:I415" si="62">SUM(J373:U373)</f>
        <v>2</v>
      </c>
      <c r="J373" s="348">
        <f>SUMPRODUCT((事故データ!$U$4:$U$364=J$370)*(事故データ!$AQ$4:$AQ$364=$H373)*(事故データ!$V$4:$V$364=1))</f>
        <v>0</v>
      </c>
      <c r="K373" s="349">
        <f>SUMPRODUCT((事故データ!$U$4:$U$364=K$370)*(事故データ!$AQ$4:$AQ$364=$H373)*(事故データ!$V$4:$V$364=1))</f>
        <v>1</v>
      </c>
      <c r="L373" s="349">
        <f>SUMPRODUCT((事故データ!$U$4:$U$364=L$370)*(事故データ!$AQ$4:$AQ$364=$H373)*(事故データ!$V$4:$V$364=1))</f>
        <v>0</v>
      </c>
      <c r="M373" s="349">
        <f>SUMPRODUCT((事故データ!$U$4:$U$364=M$370)*(事故データ!$AQ$4:$AQ$364=$H373)*(事故データ!$V$4:$V$364=1))</f>
        <v>0</v>
      </c>
      <c r="N373" s="349">
        <f>SUMPRODUCT((事故データ!$U$4:$U$364=N$370)*(事故データ!$AQ$4:$AQ$364=$H373)*(事故データ!$V$4:$V$364=1))</f>
        <v>0</v>
      </c>
      <c r="O373" s="349">
        <f>SUMPRODUCT((事故データ!$U$4:$U$364=O$370)*(事故データ!$AQ$4:$AQ$364=$H373)*(事故データ!$V$4:$V$364=1))</f>
        <v>0</v>
      </c>
      <c r="P373" s="349">
        <f>SUMPRODUCT((事故データ!$U$4:$U$364=P$370)*(事故データ!$AQ$4:$AQ$364=$H373)*(事故データ!$V$4:$V$364=1))</f>
        <v>0</v>
      </c>
      <c r="Q373" s="349">
        <f>SUMPRODUCT((事故データ!$U$4:$U$364=Q$370)*(事故データ!$AQ$4:$AQ$364=$H373)*(事故データ!$V$4:$V$364=1))</f>
        <v>0</v>
      </c>
      <c r="R373" s="349">
        <f>SUMPRODUCT((事故データ!$U$4:$U$364=R$370)*(事故データ!$AQ$4:$AQ$364=$H373)*(事故データ!$V$4:$V$364=1))</f>
        <v>0</v>
      </c>
      <c r="S373" s="349">
        <f>SUMPRODUCT((事故データ!$U$4:$U$364=S$370)*(事故データ!$AQ$4:$AQ$364=$H373)*(事故データ!$V$4:$V$364=1))</f>
        <v>1</v>
      </c>
      <c r="T373" s="349">
        <f>SUMPRODUCT((事故データ!$U$4:$U$364=T$370)*(事故データ!$AQ$4:$AQ$364=$H373)*(事故データ!$V$4:$V$364=1))</f>
        <v>0</v>
      </c>
      <c r="U373" s="441">
        <f>SUMPRODUCT((事故データ!$U$4:$U$364=U$370)*(事故データ!$AQ$4:$AQ$364=$H373)*(事故データ!$V$4:$V$364=1))</f>
        <v>0</v>
      </c>
    </row>
    <row r="374" spans="1:21">
      <c r="C374" s="352" t="str">
        <f t="shared" ref="C374:C377" si="63">H374</f>
        <v>右折</v>
      </c>
      <c r="D374" s="422">
        <f>COUNTIF(事故データ!$AQ$4:$AQ$364,C374)</f>
        <v>0</v>
      </c>
      <c r="E374" s="422">
        <f>SUMPRODUCT((事故データ!$AQ$4:$AQ$364=$C374)*(事故データ!$V$4:$V$364=1))</f>
        <v>0</v>
      </c>
      <c r="F374" s="496">
        <f>SUMPRODUCT((事故データ!$AQ$4:$AQ$364=$C374)*(事故データ!$V$4:$V$364=1)*(事故データ!$T$4:$T$364="人身"))</f>
        <v>0</v>
      </c>
      <c r="G374" s="306"/>
      <c r="H374" s="355" t="str">
        <f t="shared" si="61"/>
        <v>右折</v>
      </c>
      <c r="I374" s="356">
        <f t="shared" si="62"/>
        <v>0</v>
      </c>
      <c r="J374" s="357">
        <f>SUMPRODUCT((事故データ!$U$4:$U$364=J$370)*(事故データ!$AQ$4:$AQ$364=$H374)*(事故データ!$V$4:$V$364=1))</f>
        <v>0</v>
      </c>
      <c r="K374" s="358">
        <f>SUMPRODUCT((事故データ!$U$4:$U$364=K$370)*(事故データ!$AQ$4:$AQ$364=$H374)*(事故データ!$V$4:$V$364=1))</f>
        <v>0</v>
      </c>
      <c r="L374" s="358">
        <f>SUMPRODUCT((事故データ!$U$4:$U$364=L$370)*(事故データ!$AQ$4:$AQ$364=$H374)*(事故データ!$V$4:$V$364=1))</f>
        <v>0</v>
      </c>
      <c r="M374" s="358">
        <f>SUMPRODUCT((事故データ!$U$4:$U$364=M$370)*(事故データ!$AQ$4:$AQ$364=$H374)*(事故データ!$V$4:$V$364=1))</f>
        <v>0</v>
      </c>
      <c r="N374" s="358">
        <f>SUMPRODUCT((事故データ!$U$4:$U$364=N$370)*(事故データ!$AQ$4:$AQ$364=$H374)*(事故データ!$V$4:$V$364=1))</f>
        <v>0</v>
      </c>
      <c r="O374" s="358">
        <f>SUMPRODUCT((事故データ!$U$4:$U$364=O$370)*(事故データ!$AQ$4:$AQ$364=$H374)*(事故データ!$V$4:$V$364=1))</f>
        <v>0</v>
      </c>
      <c r="P374" s="358">
        <f>SUMPRODUCT((事故データ!$U$4:$U$364=P$370)*(事故データ!$AQ$4:$AQ$364=$H374)*(事故データ!$V$4:$V$364=1))</f>
        <v>0</v>
      </c>
      <c r="Q374" s="358">
        <f>SUMPRODUCT((事故データ!$U$4:$U$364=Q$370)*(事故データ!$AQ$4:$AQ$364=$H374)*(事故データ!$V$4:$V$364=1))</f>
        <v>0</v>
      </c>
      <c r="R374" s="358">
        <f>SUMPRODUCT((事故データ!$U$4:$U$364=R$370)*(事故データ!$AQ$4:$AQ$364=$H374)*(事故データ!$V$4:$V$364=1))</f>
        <v>0</v>
      </c>
      <c r="S374" s="358">
        <f>SUMPRODUCT((事故データ!$U$4:$U$364=S$370)*(事故データ!$AQ$4:$AQ$364=$H374)*(事故データ!$V$4:$V$364=1))</f>
        <v>0</v>
      </c>
      <c r="T374" s="358">
        <f>SUMPRODUCT((事故データ!$U$4:$U$364=T$370)*(事故データ!$AQ$4:$AQ$364=$H374)*(事故データ!$V$4:$V$364=1))</f>
        <v>0</v>
      </c>
      <c r="U374" s="442">
        <f>SUMPRODUCT((事故データ!$U$4:$U$364=U$370)*(事故データ!$AQ$4:$AQ$364=$H374)*(事故データ!$V$4:$V$364=1))</f>
        <v>0</v>
      </c>
    </row>
    <row r="375" spans="1:21">
      <c r="C375" s="352" t="str">
        <f t="shared" si="63"/>
        <v>左折</v>
      </c>
      <c r="D375" s="422">
        <f>COUNTIF(事故データ!$AQ$4:$AQ$364,C375)</f>
        <v>3</v>
      </c>
      <c r="E375" s="422">
        <f>SUMPRODUCT((事故データ!$AQ$4:$AQ$364=$C375)*(事故データ!$V$4:$V$364=1))</f>
        <v>3</v>
      </c>
      <c r="F375" s="496">
        <f>SUMPRODUCT((事故データ!$AQ$4:$AQ$364=$C375)*(事故データ!$V$4:$V$364=1)*(事故データ!$T$4:$T$364="人身"))</f>
        <v>1</v>
      </c>
      <c r="G375" s="306"/>
      <c r="H375" s="355" t="str">
        <f t="shared" si="61"/>
        <v>左折</v>
      </c>
      <c r="I375" s="356">
        <f t="shared" si="62"/>
        <v>3</v>
      </c>
      <c r="J375" s="357">
        <f>SUMPRODUCT((事故データ!$U$4:$U$364=J$370)*(事故データ!$AQ$4:$AQ$364=$H375)*(事故データ!$V$4:$V$364=1))</f>
        <v>0</v>
      </c>
      <c r="K375" s="358">
        <f>SUMPRODUCT((事故データ!$U$4:$U$364=K$370)*(事故データ!$AQ$4:$AQ$364=$H375)*(事故データ!$V$4:$V$364=1))</f>
        <v>1</v>
      </c>
      <c r="L375" s="358">
        <f>SUMPRODUCT((事故データ!$U$4:$U$364=L$370)*(事故データ!$AQ$4:$AQ$364=$H375)*(事故データ!$V$4:$V$364=1))</f>
        <v>0</v>
      </c>
      <c r="M375" s="358">
        <f>SUMPRODUCT((事故データ!$U$4:$U$364=M$370)*(事故データ!$AQ$4:$AQ$364=$H375)*(事故データ!$V$4:$V$364=1))</f>
        <v>2</v>
      </c>
      <c r="N375" s="358">
        <f>SUMPRODUCT((事故データ!$U$4:$U$364=N$370)*(事故データ!$AQ$4:$AQ$364=$H375)*(事故データ!$V$4:$V$364=1))</f>
        <v>0</v>
      </c>
      <c r="O375" s="358">
        <f>SUMPRODUCT((事故データ!$U$4:$U$364=O$370)*(事故データ!$AQ$4:$AQ$364=$H375)*(事故データ!$V$4:$V$364=1))</f>
        <v>0</v>
      </c>
      <c r="P375" s="358">
        <f>SUMPRODUCT((事故データ!$U$4:$U$364=P$370)*(事故データ!$AQ$4:$AQ$364=$H375)*(事故データ!$V$4:$V$364=1))</f>
        <v>0</v>
      </c>
      <c r="Q375" s="358">
        <f>SUMPRODUCT((事故データ!$U$4:$U$364=Q$370)*(事故データ!$AQ$4:$AQ$364=$H375)*(事故データ!$V$4:$V$364=1))</f>
        <v>0</v>
      </c>
      <c r="R375" s="358">
        <f>SUMPRODUCT((事故データ!$U$4:$U$364=R$370)*(事故データ!$AQ$4:$AQ$364=$H375)*(事故データ!$V$4:$V$364=1))</f>
        <v>0</v>
      </c>
      <c r="S375" s="358">
        <f>SUMPRODUCT((事故データ!$U$4:$U$364=S$370)*(事故データ!$AQ$4:$AQ$364=$H375)*(事故データ!$V$4:$V$364=1))</f>
        <v>0</v>
      </c>
      <c r="T375" s="358">
        <f>SUMPRODUCT((事故データ!$U$4:$U$364=T$370)*(事故データ!$AQ$4:$AQ$364=$H375)*(事故データ!$V$4:$V$364=1))</f>
        <v>0</v>
      </c>
      <c r="U375" s="442">
        <f>SUMPRODUCT((事故データ!$U$4:$U$364=U$370)*(事故データ!$AQ$4:$AQ$364=$H375)*(事故データ!$V$4:$V$364=1))</f>
        <v>0</v>
      </c>
    </row>
    <row r="376" spans="1:21">
      <c r="C376" s="352" t="str">
        <f t="shared" si="63"/>
        <v>左折大回り</v>
      </c>
      <c r="D376" s="422">
        <f>COUNTIF(事故データ!$AQ$4:$AQ$364,C376)</f>
        <v>0</v>
      </c>
      <c r="E376" s="422">
        <f>SUMPRODUCT((事故データ!$AQ$4:$AQ$364=$C376)*(事故データ!$V$4:$V$364=1))</f>
        <v>0</v>
      </c>
      <c r="F376" s="496">
        <f>SUMPRODUCT((事故データ!$AQ$4:$AQ$364=$C376)*(事故データ!$V$4:$V$364=1)*(事故データ!$T$4:$T$364="人身"))</f>
        <v>0</v>
      </c>
      <c r="G376" s="306"/>
      <c r="H376" s="355" t="str">
        <f t="shared" si="61"/>
        <v>左折大回り</v>
      </c>
      <c r="I376" s="356">
        <f t="shared" si="62"/>
        <v>0</v>
      </c>
      <c r="J376" s="357">
        <f>SUMPRODUCT((事故データ!$U$4:$U$364=J$370)*(事故データ!$AQ$4:$AQ$364=$H376)*(事故データ!$V$4:$V$364=1))</f>
        <v>0</v>
      </c>
      <c r="K376" s="358">
        <f>SUMPRODUCT((事故データ!$U$4:$U$364=K$370)*(事故データ!$AQ$4:$AQ$364=$H376)*(事故データ!$V$4:$V$364=1))</f>
        <v>0</v>
      </c>
      <c r="L376" s="358">
        <f>SUMPRODUCT((事故データ!$U$4:$U$364=L$370)*(事故データ!$AQ$4:$AQ$364=$H376)*(事故データ!$V$4:$V$364=1))</f>
        <v>0</v>
      </c>
      <c r="M376" s="358">
        <f>SUMPRODUCT((事故データ!$U$4:$U$364=M$370)*(事故データ!$AQ$4:$AQ$364=$H376)*(事故データ!$V$4:$V$364=1))</f>
        <v>0</v>
      </c>
      <c r="N376" s="358">
        <f>SUMPRODUCT((事故データ!$U$4:$U$364=N$370)*(事故データ!$AQ$4:$AQ$364=$H376)*(事故データ!$V$4:$V$364=1))</f>
        <v>0</v>
      </c>
      <c r="O376" s="358">
        <f>SUMPRODUCT((事故データ!$U$4:$U$364=O$370)*(事故データ!$AQ$4:$AQ$364=$H376)*(事故データ!$V$4:$V$364=1))</f>
        <v>0</v>
      </c>
      <c r="P376" s="358">
        <f>SUMPRODUCT((事故データ!$U$4:$U$364=P$370)*(事故データ!$AQ$4:$AQ$364=$H376)*(事故データ!$V$4:$V$364=1))</f>
        <v>0</v>
      </c>
      <c r="Q376" s="358">
        <f>SUMPRODUCT((事故データ!$U$4:$U$364=Q$370)*(事故データ!$AQ$4:$AQ$364=$H376)*(事故データ!$V$4:$V$364=1))</f>
        <v>0</v>
      </c>
      <c r="R376" s="358">
        <f>SUMPRODUCT((事故データ!$U$4:$U$364=R$370)*(事故データ!$AQ$4:$AQ$364=$H376)*(事故データ!$V$4:$V$364=1))</f>
        <v>0</v>
      </c>
      <c r="S376" s="358">
        <f>SUMPRODUCT((事故データ!$U$4:$U$364=S$370)*(事故データ!$AQ$4:$AQ$364=$H376)*(事故データ!$V$4:$V$364=1))</f>
        <v>0</v>
      </c>
      <c r="T376" s="358">
        <f>SUMPRODUCT((事故データ!$U$4:$U$364=T$370)*(事故データ!$AQ$4:$AQ$364=$H376)*(事故データ!$V$4:$V$364=1))</f>
        <v>0</v>
      </c>
      <c r="U376" s="442">
        <f>SUMPRODUCT((事故データ!$U$4:$U$364=U$370)*(事故データ!$AQ$4:$AQ$364=$H376)*(事故データ!$V$4:$V$364=1))</f>
        <v>0</v>
      </c>
    </row>
    <row r="377" spans="1:21">
      <c r="C377" s="352" t="str">
        <f t="shared" si="63"/>
        <v>施設・駐車場に入 右折</v>
      </c>
      <c r="D377" s="422">
        <f>COUNTIF(事故データ!$AQ$4:$AQ$364,C377)</f>
        <v>0</v>
      </c>
      <c r="E377" s="422">
        <f>SUMPRODUCT((事故データ!$AQ$4:$AQ$364=$C377)*(事故データ!$V$4:$V$364=1))</f>
        <v>0</v>
      </c>
      <c r="F377" s="496">
        <f>SUMPRODUCT((事故データ!$AQ$4:$AQ$364=$C377)*(事故データ!$V$4:$V$364=1)*(事故データ!$T$4:$T$364="人身"))</f>
        <v>0</v>
      </c>
      <c r="G377" s="306"/>
      <c r="H377" s="355" t="str">
        <f t="shared" si="61"/>
        <v>施設・駐車場に入 右折</v>
      </c>
      <c r="I377" s="356">
        <f t="shared" si="62"/>
        <v>0</v>
      </c>
      <c r="J377" s="357">
        <f>SUMPRODUCT((事故データ!$U$4:$U$364=J$370)*(事故データ!$AQ$4:$AQ$364=$H377)*(事故データ!$V$4:$V$364=1))</f>
        <v>0</v>
      </c>
      <c r="K377" s="358">
        <f>SUMPRODUCT((事故データ!$U$4:$U$364=K$370)*(事故データ!$AQ$4:$AQ$364=$H377)*(事故データ!$V$4:$V$364=1))</f>
        <v>0</v>
      </c>
      <c r="L377" s="358">
        <f>SUMPRODUCT((事故データ!$U$4:$U$364=L$370)*(事故データ!$AQ$4:$AQ$364=$H377)*(事故データ!$V$4:$V$364=1))</f>
        <v>0</v>
      </c>
      <c r="M377" s="358">
        <f>SUMPRODUCT((事故データ!$U$4:$U$364=M$370)*(事故データ!$AQ$4:$AQ$364=$H377)*(事故データ!$V$4:$V$364=1))</f>
        <v>0</v>
      </c>
      <c r="N377" s="358">
        <f>SUMPRODUCT((事故データ!$U$4:$U$364=N$370)*(事故データ!$AQ$4:$AQ$364=$H377)*(事故データ!$V$4:$V$364=1))</f>
        <v>0</v>
      </c>
      <c r="O377" s="358">
        <f>SUMPRODUCT((事故データ!$U$4:$U$364=O$370)*(事故データ!$AQ$4:$AQ$364=$H377)*(事故データ!$V$4:$V$364=1))</f>
        <v>0</v>
      </c>
      <c r="P377" s="358">
        <f>SUMPRODUCT((事故データ!$U$4:$U$364=P$370)*(事故データ!$AQ$4:$AQ$364=$H377)*(事故データ!$V$4:$V$364=1))</f>
        <v>0</v>
      </c>
      <c r="Q377" s="358">
        <f>SUMPRODUCT((事故データ!$U$4:$U$364=Q$370)*(事故データ!$AQ$4:$AQ$364=$H377)*(事故データ!$V$4:$V$364=1))</f>
        <v>0</v>
      </c>
      <c r="R377" s="358">
        <f>SUMPRODUCT((事故データ!$U$4:$U$364=R$370)*(事故データ!$AQ$4:$AQ$364=$H377)*(事故データ!$V$4:$V$364=1))</f>
        <v>0</v>
      </c>
      <c r="S377" s="358">
        <f>SUMPRODUCT((事故データ!$U$4:$U$364=S$370)*(事故データ!$AQ$4:$AQ$364=$H377)*(事故データ!$V$4:$V$364=1))</f>
        <v>0</v>
      </c>
      <c r="T377" s="358">
        <f>SUMPRODUCT((事故データ!$U$4:$U$364=T$370)*(事故データ!$AQ$4:$AQ$364=$H377)*(事故データ!$V$4:$V$364=1))</f>
        <v>0</v>
      </c>
      <c r="U377" s="442">
        <f>SUMPRODUCT((事故データ!$U$4:$U$364=U$370)*(事故データ!$AQ$4:$AQ$364=$H377)*(事故データ!$V$4:$V$364=1))</f>
        <v>0</v>
      </c>
    </row>
    <row r="378" spans="1:21">
      <c r="C378" s="352" t="str">
        <f>H378</f>
        <v>施設・駐車場に入 左折</v>
      </c>
      <c r="D378" s="422">
        <f>COUNTIF(事故データ!$AQ$4:$AQ$364,C378)</f>
        <v>0</v>
      </c>
      <c r="E378" s="422">
        <f>SUMPRODUCT((事故データ!$AQ$4:$AQ$364=$C378)*(事故データ!$V$4:$V$364=1))</f>
        <v>0</v>
      </c>
      <c r="F378" s="496">
        <f>SUMPRODUCT((事故データ!$AQ$4:$AQ$364=$C378)*(事故データ!$V$4:$V$364=1)*(事故データ!$T$4:$T$364="人身"))</f>
        <v>0</v>
      </c>
      <c r="G378" s="306"/>
      <c r="H378" s="355" t="str">
        <f t="shared" si="61"/>
        <v>施設・駐車場に入 左折</v>
      </c>
      <c r="I378" s="356">
        <f t="shared" si="62"/>
        <v>0</v>
      </c>
      <c r="J378" s="357">
        <f>SUMPRODUCT((事故データ!$U$4:$U$364=J$370)*(事故データ!$AQ$4:$AQ$364=$H378)*(事故データ!$V$4:$V$364=1))</f>
        <v>0</v>
      </c>
      <c r="K378" s="358">
        <f>SUMPRODUCT((事故データ!$U$4:$U$364=K$370)*(事故データ!$AQ$4:$AQ$364=$H378)*(事故データ!$V$4:$V$364=1))</f>
        <v>0</v>
      </c>
      <c r="L378" s="358">
        <f>SUMPRODUCT((事故データ!$U$4:$U$364=L$370)*(事故データ!$AQ$4:$AQ$364=$H378)*(事故データ!$V$4:$V$364=1))</f>
        <v>0</v>
      </c>
      <c r="M378" s="358">
        <f>SUMPRODUCT((事故データ!$U$4:$U$364=M$370)*(事故データ!$AQ$4:$AQ$364=$H378)*(事故データ!$V$4:$V$364=1))</f>
        <v>0</v>
      </c>
      <c r="N378" s="358">
        <f>SUMPRODUCT((事故データ!$U$4:$U$364=N$370)*(事故データ!$AQ$4:$AQ$364=$H378)*(事故データ!$V$4:$V$364=1))</f>
        <v>0</v>
      </c>
      <c r="O378" s="358">
        <f>SUMPRODUCT((事故データ!$U$4:$U$364=O$370)*(事故データ!$AQ$4:$AQ$364=$H378)*(事故データ!$V$4:$V$364=1))</f>
        <v>0</v>
      </c>
      <c r="P378" s="358">
        <f>SUMPRODUCT((事故データ!$U$4:$U$364=P$370)*(事故データ!$AQ$4:$AQ$364=$H378)*(事故データ!$V$4:$V$364=1))</f>
        <v>0</v>
      </c>
      <c r="Q378" s="358">
        <f>SUMPRODUCT((事故データ!$U$4:$U$364=Q$370)*(事故データ!$AQ$4:$AQ$364=$H378)*(事故データ!$V$4:$V$364=1))</f>
        <v>0</v>
      </c>
      <c r="R378" s="358">
        <f>SUMPRODUCT((事故データ!$U$4:$U$364=R$370)*(事故データ!$AQ$4:$AQ$364=$H378)*(事故データ!$V$4:$V$364=1))</f>
        <v>0</v>
      </c>
      <c r="S378" s="358">
        <f>SUMPRODUCT((事故データ!$U$4:$U$364=S$370)*(事故データ!$AQ$4:$AQ$364=$H378)*(事故データ!$V$4:$V$364=1))</f>
        <v>0</v>
      </c>
      <c r="T378" s="358">
        <f>SUMPRODUCT((事故データ!$U$4:$U$364=T$370)*(事故データ!$AQ$4:$AQ$364=$H378)*(事故データ!$V$4:$V$364=1))</f>
        <v>0</v>
      </c>
      <c r="U378" s="442">
        <f>SUMPRODUCT((事故データ!$U$4:$U$364=U$370)*(事故データ!$AQ$4:$AQ$364=$H378)*(事故データ!$V$4:$V$364=1))</f>
        <v>0</v>
      </c>
    </row>
    <row r="379" spans="1:21">
      <c r="C379" s="352" t="str">
        <f t="shared" ref="C379:C413" si="64">H379</f>
        <v>施設・駐車場からバック出</v>
      </c>
      <c r="D379" s="422">
        <f>COUNTIF(事故データ!$AQ$4:$AQ$364,C379)</f>
        <v>0</v>
      </c>
      <c r="E379" s="422">
        <f>SUMPRODUCT((事故データ!$AQ$4:$AQ$364=$C379)*(事故データ!$V$4:$V$364=1))</f>
        <v>0</v>
      </c>
      <c r="F379" s="496">
        <f>SUMPRODUCT((事故データ!$AQ$4:$AQ$364=$C379)*(事故データ!$V$4:$V$364=1)*(事故データ!$T$4:$T$364="人身"))</f>
        <v>0</v>
      </c>
      <c r="G379" s="306"/>
      <c r="H379" s="355" t="str">
        <f t="shared" si="61"/>
        <v>施設・駐車場からバック出</v>
      </c>
      <c r="I379" s="356">
        <f t="shared" si="62"/>
        <v>0</v>
      </c>
      <c r="J379" s="357">
        <f>SUMPRODUCT((事故データ!$U$4:$U$364=J$370)*(事故データ!$AQ$4:$AQ$364=$H379)*(事故データ!$V$4:$V$364=1))</f>
        <v>0</v>
      </c>
      <c r="K379" s="358">
        <f>SUMPRODUCT((事故データ!$U$4:$U$364=K$370)*(事故データ!$AQ$4:$AQ$364=$H379)*(事故データ!$V$4:$V$364=1))</f>
        <v>0</v>
      </c>
      <c r="L379" s="358">
        <f>SUMPRODUCT((事故データ!$U$4:$U$364=L$370)*(事故データ!$AQ$4:$AQ$364=$H379)*(事故データ!$V$4:$V$364=1))</f>
        <v>0</v>
      </c>
      <c r="M379" s="358">
        <f>SUMPRODUCT((事故データ!$U$4:$U$364=M$370)*(事故データ!$AQ$4:$AQ$364=$H379)*(事故データ!$V$4:$V$364=1))</f>
        <v>0</v>
      </c>
      <c r="N379" s="358">
        <f>SUMPRODUCT((事故データ!$U$4:$U$364=N$370)*(事故データ!$AQ$4:$AQ$364=$H379)*(事故データ!$V$4:$V$364=1))</f>
        <v>0</v>
      </c>
      <c r="O379" s="358">
        <f>SUMPRODUCT((事故データ!$U$4:$U$364=O$370)*(事故データ!$AQ$4:$AQ$364=$H379)*(事故データ!$V$4:$V$364=1))</f>
        <v>0</v>
      </c>
      <c r="P379" s="358">
        <f>SUMPRODUCT((事故データ!$U$4:$U$364=P$370)*(事故データ!$AQ$4:$AQ$364=$H379)*(事故データ!$V$4:$V$364=1))</f>
        <v>0</v>
      </c>
      <c r="Q379" s="358">
        <f>SUMPRODUCT((事故データ!$U$4:$U$364=Q$370)*(事故データ!$AQ$4:$AQ$364=$H379)*(事故データ!$V$4:$V$364=1))</f>
        <v>0</v>
      </c>
      <c r="R379" s="358">
        <f>SUMPRODUCT((事故データ!$U$4:$U$364=R$370)*(事故データ!$AQ$4:$AQ$364=$H379)*(事故データ!$V$4:$V$364=1))</f>
        <v>0</v>
      </c>
      <c r="S379" s="358">
        <f>SUMPRODUCT((事故データ!$U$4:$U$364=S$370)*(事故データ!$AQ$4:$AQ$364=$H379)*(事故データ!$V$4:$V$364=1))</f>
        <v>0</v>
      </c>
      <c r="T379" s="358">
        <f>SUMPRODUCT((事故データ!$U$4:$U$364=T$370)*(事故データ!$AQ$4:$AQ$364=$H379)*(事故データ!$V$4:$V$364=1))</f>
        <v>0</v>
      </c>
      <c r="U379" s="442">
        <f>SUMPRODUCT((事故データ!$U$4:$U$364=U$370)*(事故データ!$AQ$4:$AQ$364=$H379)*(事故データ!$V$4:$V$364=1))</f>
        <v>0</v>
      </c>
    </row>
    <row r="380" spans="1:21">
      <c r="C380" s="352" t="str">
        <f t="shared" si="64"/>
        <v>施設・駐車場から出 右折</v>
      </c>
      <c r="D380" s="422">
        <f>COUNTIF(事故データ!$AQ$4:$AQ$364,C380)</f>
        <v>1</v>
      </c>
      <c r="E380" s="422">
        <f>SUMPRODUCT((事故データ!$AQ$4:$AQ$364=$C380)*(事故データ!$V$4:$V$364=1))</f>
        <v>1</v>
      </c>
      <c r="F380" s="496">
        <f>SUMPRODUCT((事故データ!$AQ$4:$AQ$364=$C380)*(事故データ!$V$4:$V$364=1)*(事故データ!$T$4:$T$364="人身"))</f>
        <v>0</v>
      </c>
      <c r="G380" s="306"/>
      <c r="H380" s="355" t="str">
        <f t="shared" si="61"/>
        <v>施設・駐車場から出 右折</v>
      </c>
      <c r="I380" s="356">
        <f t="shared" si="62"/>
        <v>1</v>
      </c>
      <c r="J380" s="357">
        <f>SUMPRODUCT((事故データ!$U$4:$U$364=J$370)*(事故データ!$AQ$4:$AQ$364=$H380)*(事故データ!$V$4:$V$364=1))</f>
        <v>0</v>
      </c>
      <c r="K380" s="358">
        <f>SUMPRODUCT((事故データ!$U$4:$U$364=K$370)*(事故データ!$AQ$4:$AQ$364=$H380)*(事故データ!$V$4:$V$364=1))</f>
        <v>0</v>
      </c>
      <c r="L380" s="358">
        <f>SUMPRODUCT((事故データ!$U$4:$U$364=L$370)*(事故データ!$AQ$4:$AQ$364=$H380)*(事故データ!$V$4:$V$364=1))</f>
        <v>0</v>
      </c>
      <c r="M380" s="358">
        <f>SUMPRODUCT((事故データ!$U$4:$U$364=M$370)*(事故データ!$AQ$4:$AQ$364=$H380)*(事故データ!$V$4:$V$364=1))</f>
        <v>1</v>
      </c>
      <c r="N380" s="358">
        <f>SUMPRODUCT((事故データ!$U$4:$U$364=N$370)*(事故データ!$AQ$4:$AQ$364=$H380)*(事故データ!$V$4:$V$364=1))</f>
        <v>0</v>
      </c>
      <c r="O380" s="358">
        <f>SUMPRODUCT((事故データ!$U$4:$U$364=O$370)*(事故データ!$AQ$4:$AQ$364=$H380)*(事故データ!$V$4:$V$364=1))</f>
        <v>0</v>
      </c>
      <c r="P380" s="358">
        <f>SUMPRODUCT((事故データ!$U$4:$U$364=P$370)*(事故データ!$AQ$4:$AQ$364=$H380)*(事故データ!$V$4:$V$364=1))</f>
        <v>0</v>
      </c>
      <c r="Q380" s="358">
        <f>SUMPRODUCT((事故データ!$U$4:$U$364=Q$370)*(事故データ!$AQ$4:$AQ$364=$H380)*(事故データ!$V$4:$V$364=1))</f>
        <v>0</v>
      </c>
      <c r="R380" s="358">
        <f>SUMPRODUCT((事故データ!$U$4:$U$364=R$370)*(事故データ!$AQ$4:$AQ$364=$H380)*(事故データ!$V$4:$V$364=1))</f>
        <v>0</v>
      </c>
      <c r="S380" s="358">
        <f>SUMPRODUCT((事故データ!$U$4:$U$364=S$370)*(事故データ!$AQ$4:$AQ$364=$H380)*(事故データ!$V$4:$V$364=1))</f>
        <v>0</v>
      </c>
      <c r="T380" s="358">
        <f>SUMPRODUCT((事故データ!$U$4:$U$364=T$370)*(事故データ!$AQ$4:$AQ$364=$H380)*(事故データ!$V$4:$V$364=1))</f>
        <v>0</v>
      </c>
      <c r="U380" s="442">
        <f>SUMPRODUCT((事故データ!$U$4:$U$364=U$370)*(事故データ!$AQ$4:$AQ$364=$H380)*(事故データ!$V$4:$V$364=1))</f>
        <v>0</v>
      </c>
    </row>
    <row r="381" spans="1:21">
      <c r="C381" s="352" t="str">
        <f t="shared" si="64"/>
        <v>施設・駐車場から出 左折</v>
      </c>
      <c r="D381" s="422">
        <f>COUNTIF(事故データ!$AQ$4:$AQ$364,C381)</f>
        <v>0</v>
      </c>
      <c r="E381" s="422">
        <f>SUMPRODUCT((事故データ!$AQ$4:$AQ$364=$C381)*(事故データ!$V$4:$V$364=1))</f>
        <v>0</v>
      </c>
      <c r="F381" s="496">
        <f>SUMPRODUCT((事故データ!$AQ$4:$AQ$364=$C381)*(事故データ!$V$4:$V$364=1)*(事故データ!$T$4:$T$364="人身"))</f>
        <v>0</v>
      </c>
      <c r="G381" s="306"/>
      <c r="H381" s="355" t="str">
        <f t="shared" si="61"/>
        <v>施設・駐車場から出 左折</v>
      </c>
      <c r="I381" s="356">
        <f t="shared" si="62"/>
        <v>0</v>
      </c>
      <c r="J381" s="357">
        <f>SUMPRODUCT((事故データ!$U$4:$U$364=J$370)*(事故データ!$AQ$4:$AQ$364=$H381)*(事故データ!$V$4:$V$364=1))</f>
        <v>0</v>
      </c>
      <c r="K381" s="358">
        <f>SUMPRODUCT((事故データ!$U$4:$U$364=K$370)*(事故データ!$AQ$4:$AQ$364=$H381)*(事故データ!$V$4:$V$364=1))</f>
        <v>0</v>
      </c>
      <c r="L381" s="358">
        <f>SUMPRODUCT((事故データ!$U$4:$U$364=L$370)*(事故データ!$AQ$4:$AQ$364=$H381)*(事故データ!$V$4:$V$364=1))</f>
        <v>0</v>
      </c>
      <c r="M381" s="358">
        <f>SUMPRODUCT((事故データ!$U$4:$U$364=M$370)*(事故データ!$AQ$4:$AQ$364=$H381)*(事故データ!$V$4:$V$364=1))</f>
        <v>0</v>
      </c>
      <c r="N381" s="358">
        <f>SUMPRODUCT((事故データ!$U$4:$U$364=N$370)*(事故データ!$AQ$4:$AQ$364=$H381)*(事故データ!$V$4:$V$364=1))</f>
        <v>0</v>
      </c>
      <c r="O381" s="358">
        <f>SUMPRODUCT((事故データ!$U$4:$U$364=O$370)*(事故データ!$AQ$4:$AQ$364=$H381)*(事故データ!$V$4:$V$364=1))</f>
        <v>0</v>
      </c>
      <c r="P381" s="358">
        <f>SUMPRODUCT((事故データ!$U$4:$U$364=P$370)*(事故データ!$AQ$4:$AQ$364=$H381)*(事故データ!$V$4:$V$364=1))</f>
        <v>0</v>
      </c>
      <c r="Q381" s="358">
        <f>SUMPRODUCT((事故データ!$U$4:$U$364=Q$370)*(事故データ!$AQ$4:$AQ$364=$H381)*(事故データ!$V$4:$V$364=1))</f>
        <v>0</v>
      </c>
      <c r="R381" s="358">
        <f>SUMPRODUCT((事故データ!$U$4:$U$364=R$370)*(事故データ!$AQ$4:$AQ$364=$H381)*(事故データ!$V$4:$V$364=1))</f>
        <v>0</v>
      </c>
      <c r="S381" s="358">
        <f>SUMPRODUCT((事故データ!$U$4:$U$364=S$370)*(事故データ!$AQ$4:$AQ$364=$H381)*(事故データ!$V$4:$V$364=1))</f>
        <v>0</v>
      </c>
      <c r="T381" s="358">
        <f>SUMPRODUCT((事故データ!$U$4:$U$364=T$370)*(事故データ!$AQ$4:$AQ$364=$H381)*(事故データ!$V$4:$V$364=1))</f>
        <v>0</v>
      </c>
      <c r="U381" s="442">
        <f>SUMPRODUCT((事故データ!$U$4:$U$364=U$370)*(事故データ!$AQ$4:$AQ$364=$H381)*(事故データ!$V$4:$V$364=1))</f>
        <v>0</v>
      </c>
    </row>
    <row r="382" spans="1:21">
      <c r="C382" s="352" t="str">
        <f t="shared" si="64"/>
        <v>道路に進入</v>
      </c>
      <c r="D382" s="422">
        <f>COUNTIF(事故データ!$AQ$4:$AQ$364,C382)</f>
        <v>0</v>
      </c>
      <c r="E382" s="422">
        <f>SUMPRODUCT((事故データ!$AQ$4:$AQ$364=$C382)*(事故データ!$V$4:$V$364=1))</f>
        <v>0</v>
      </c>
      <c r="F382" s="496">
        <f>SUMPRODUCT((事故データ!$AQ$4:$AQ$364=$C382)*(事故データ!$V$4:$V$364=1)*(事故データ!$T$4:$T$364="人身"))</f>
        <v>0</v>
      </c>
      <c r="G382" s="306"/>
      <c r="H382" s="355" t="str">
        <f t="shared" si="61"/>
        <v>道路に進入</v>
      </c>
      <c r="I382" s="356">
        <f t="shared" si="62"/>
        <v>0</v>
      </c>
      <c r="J382" s="357">
        <f>SUMPRODUCT((事故データ!$U$4:$U$364=J$370)*(事故データ!$AQ$4:$AQ$364=$H382)*(事故データ!$V$4:$V$364=1))</f>
        <v>0</v>
      </c>
      <c r="K382" s="358">
        <f>SUMPRODUCT((事故データ!$U$4:$U$364=K$370)*(事故データ!$AQ$4:$AQ$364=$H382)*(事故データ!$V$4:$V$364=1))</f>
        <v>0</v>
      </c>
      <c r="L382" s="358">
        <f>SUMPRODUCT((事故データ!$U$4:$U$364=L$370)*(事故データ!$AQ$4:$AQ$364=$H382)*(事故データ!$V$4:$V$364=1))</f>
        <v>0</v>
      </c>
      <c r="M382" s="358">
        <f>SUMPRODUCT((事故データ!$U$4:$U$364=M$370)*(事故データ!$AQ$4:$AQ$364=$H382)*(事故データ!$V$4:$V$364=1))</f>
        <v>0</v>
      </c>
      <c r="N382" s="358">
        <f>SUMPRODUCT((事故データ!$U$4:$U$364=N$370)*(事故データ!$AQ$4:$AQ$364=$H382)*(事故データ!$V$4:$V$364=1))</f>
        <v>0</v>
      </c>
      <c r="O382" s="358">
        <f>SUMPRODUCT((事故データ!$U$4:$U$364=O$370)*(事故データ!$AQ$4:$AQ$364=$H382)*(事故データ!$V$4:$V$364=1))</f>
        <v>0</v>
      </c>
      <c r="P382" s="358">
        <f>SUMPRODUCT((事故データ!$U$4:$U$364=P$370)*(事故データ!$AQ$4:$AQ$364=$H382)*(事故データ!$V$4:$V$364=1))</f>
        <v>0</v>
      </c>
      <c r="Q382" s="358">
        <f>SUMPRODUCT((事故データ!$U$4:$U$364=Q$370)*(事故データ!$AQ$4:$AQ$364=$H382)*(事故データ!$V$4:$V$364=1))</f>
        <v>0</v>
      </c>
      <c r="R382" s="358">
        <f>SUMPRODUCT((事故データ!$U$4:$U$364=R$370)*(事故データ!$AQ$4:$AQ$364=$H382)*(事故データ!$V$4:$V$364=1))</f>
        <v>0</v>
      </c>
      <c r="S382" s="358">
        <f>SUMPRODUCT((事故データ!$U$4:$U$364=S$370)*(事故データ!$AQ$4:$AQ$364=$H382)*(事故データ!$V$4:$V$364=1))</f>
        <v>0</v>
      </c>
      <c r="T382" s="358">
        <f>SUMPRODUCT((事故データ!$U$4:$U$364=T$370)*(事故データ!$AQ$4:$AQ$364=$H382)*(事故データ!$V$4:$V$364=1))</f>
        <v>0</v>
      </c>
      <c r="U382" s="442">
        <f>SUMPRODUCT((事故データ!$U$4:$U$364=U$370)*(事故データ!$AQ$4:$AQ$364=$H382)*(事故データ!$V$4:$V$364=1))</f>
        <v>0</v>
      </c>
    </row>
    <row r="383" spans="1:21">
      <c r="C383" s="352" t="str">
        <f t="shared" si="64"/>
        <v>道路から進入</v>
      </c>
      <c r="D383" s="422">
        <f>COUNTIF(事故データ!$AQ$4:$AQ$364,C383)</f>
        <v>0</v>
      </c>
      <c r="E383" s="422">
        <f>SUMPRODUCT((事故データ!$AQ$4:$AQ$364=$C383)*(事故データ!$V$4:$V$364=1))</f>
        <v>0</v>
      </c>
      <c r="F383" s="496">
        <f>SUMPRODUCT((事故データ!$AQ$4:$AQ$364=$C383)*(事故データ!$V$4:$V$364=1)*(事故データ!$T$4:$T$364="人身"))</f>
        <v>0</v>
      </c>
      <c r="G383" s="306"/>
      <c r="H383" s="355" t="str">
        <f t="shared" si="61"/>
        <v>道路から進入</v>
      </c>
      <c r="I383" s="356">
        <f t="shared" si="62"/>
        <v>0</v>
      </c>
      <c r="J383" s="357">
        <f>SUMPRODUCT((事故データ!$U$4:$U$364=J$370)*(事故データ!$AQ$4:$AQ$364=$H383)*(事故データ!$V$4:$V$364=1))</f>
        <v>0</v>
      </c>
      <c r="K383" s="358">
        <f>SUMPRODUCT((事故データ!$U$4:$U$364=K$370)*(事故データ!$AQ$4:$AQ$364=$H383)*(事故データ!$V$4:$V$364=1))</f>
        <v>0</v>
      </c>
      <c r="L383" s="358">
        <f>SUMPRODUCT((事故データ!$U$4:$U$364=L$370)*(事故データ!$AQ$4:$AQ$364=$H383)*(事故データ!$V$4:$V$364=1))</f>
        <v>0</v>
      </c>
      <c r="M383" s="358">
        <f>SUMPRODUCT((事故データ!$U$4:$U$364=M$370)*(事故データ!$AQ$4:$AQ$364=$H383)*(事故データ!$V$4:$V$364=1))</f>
        <v>0</v>
      </c>
      <c r="N383" s="358">
        <f>SUMPRODUCT((事故データ!$U$4:$U$364=N$370)*(事故データ!$AQ$4:$AQ$364=$H383)*(事故データ!$V$4:$V$364=1))</f>
        <v>0</v>
      </c>
      <c r="O383" s="358">
        <f>SUMPRODUCT((事故データ!$U$4:$U$364=O$370)*(事故データ!$AQ$4:$AQ$364=$H383)*(事故データ!$V$4:$V$364=1))</f>
        <v>0</v>
      </c>
      <c r="P383" s="358">
        <f>SUMPRODUCT((事故データ!$U$4:$U$364=P$370)*(事故データ!$AQ$4:$AQ$364=$H383)*(事故データ!$V$4:$V$364=1))</f>
        <v>0</v>
      </c>
      <c r="Q383" s="358">
        <f>SUMPRODUCT((事故データ!$U$4:$U$364=Q$370)*(事故データ!$AQ$4:$AQ$364=$H383)*(事故データ!$V$4:$V$364=1))</f>
        <v>0</v>
      </c>
      <c r="R383" s="358">
        <f>SUMPRODUCT((事故データ!$U$4:$U$364=R$370)*(事故データ!$AQ$4:$AQ$364=$H383)*(事故データ!$V$4:$V$364=1))</f>
        <v>0</v>
      </c>
      <c r="S383" s="358">
        <f>SUMPRODUCT((事故データ!$U$4:$U$364=S$370)*(事故データ!$AQ$4:$AQ$364=$H383)*(事故データ!$V$4:$V$364=1))</f>
        <v>0</v>
      </c>
      <c r="T383" s="358">
        <f>SUMPRODUCT((事故データ!$U$4:$U$364=T$370)*(事故データ!$AQ$4:$AQ$364=$H383)*(事故データ!$V$4:$V$364=1))</f>
        <v>0</v>
      </c>
      <c r="U383" s="442">
        <f>SUMPRODUCT((事故データ!$U$4:$U$364=U$370)*(事故データ!$AQ$4:$AQ$364=$H383)*(事故データ!$V$4:$V$364=1))</f>
        <v>0</v>
      </c>
    </row>
    <row r="384" spans="1:21">
      <c r="C384" s="352" t="str">
        <f t="shared" si="64"/>
        <v>道路からバック進入</v>
      </c>
      <c r="D384" s="422">
        <f>COUNTIF(事故データ!$AQ$4:$AQ$364,C384)</f>
        <v>2</v>
      </c>
      <c r="E384" s="422">
        <f>SUMPRODUCT((事故データ!$AQ$4:$AQ$364=$C384)*(事故データ!$V$4:$V$364=1))</f>
        <v>2</v>
      </c>
      <c r="F384" s="496">
        <f>SUMPRODUCT((事故データ!$AQ$4:$AQ$364=$C384)*(事故データ!$V$4:$V$364=1)*(事故データ!$T$4:$T$364="人身"))</f>
        <v>1</v>
      </c>
      <c r="G384" s="306">
        <v>17</v>
      </c>
      <c r="H384" s="355" t="str">
        <f t="shared" si="61"/>
        <v>道路からバック進入</v>
      </c>
      <c r="I384" s="356">
        <f t="shared" si="62"/>
        <v>2</v>
      </c>
      <c r="J384" s="357">
        <f>SUMPRODUCT((事故データ!$U$4:$U$364=J$370)*(事故データ!$AQ$4:$AQ$364=$H384)*(事故データ!$V$4:$V$364=1))</f>
        <v>0</v>
      </c>
      <c r="K384" s="358">
        <f>SUMPRODUCT((事故データ!$U$4:$U$364=K$370)*(事故データ!$AQ$4:$AQ$364=$H384)*(事故データ!$V$4:$V$364=1))</f>
        <v>2</v>
      </c>
      <c r="L384" s="358">
        <f>SUMPRODUCT((事故データ!$U$4:$U$364=L$370)*(事故データ!$AQ$4:$AQ$364=$H384)*(事故データ!$V$4:$V$364=1))</f>
        <v>0</v>
      </c>
      <c r="M384" s="358">
        <f>SUMPRODUCT((事故データ!$U$4:$U$364=M$370)*(事故データ!$AQ$4:$AQ$364=$H384)*(事故データ!$V$4:$V$364=1))</f>
        <v>0</v>
      </c>
      <c r="N384" s="358">
        <f>SUMPRODUCT((事故データ!$U$4:$U$364=N$370)*(事故データ!$AQ$4:$AQ$364=$H384)*(事故データ!$V$4:$V$364=1))</f>
        <v>0</v>
      </c>
      <c r="O384" s="358">
        <f>SUMPRODUCT((事故データ!$U$4:$U$364=O$370)*(事故データ!$AQ$4:$AQ$364=$H384)*(事故データ!$V$4:$V$364=1))</f>
        <v>0</v>
      </c>
      <c r="P384" s="358">
        <f>SUMPRODUCT((事故データ!$U$4:$U$364=P$370)*(事故データ!$AQ$4:$AQ$364=$H384)*(事故データ!$V$4:$V$364=1))</f>
        <v>0</v>
      </c>
      <c r="Q384" s="358">
        <f>SUMPRODUCT((事故データ!$U$4:$U$364=Q$370)*(事故データ!$AQ$4:$AQ$364=$H384)*(事故データ!$V$4:$V$364=1))</f>
        <v>0</v>
      </c>
      <c r="R384" s="358">
        <f>SUMPRODUCT((事故データ!$U$4:$U$364=R$370)*(事故データ!$AQ$4:$AQ$364=$H384)*(事故データ!$V$4:$V$364=1))</f>
        <v>0</v>
      </c>
      <c r="S384" s="358">
        <f>SUMPRODUCT((事故データ!$U$4:$U$364=S$370)*(事故データ!$AQ$4:$AQ$364=$H384)*(事故データ!$V$4:$V$364=1))</f>
        <v>0</v>
      </c>
      <c r="T384" s="358">
        <f>SUMPRODUCT((事故データ!$U$4:$U$364=T$370)*(事故データ!$AQ$4:$AQ$364=$H384)*(事故データ!$V$4:$V$364=1))</f>
        <v>0</v>
      </c>
      <c r="U384" s="442">
        <f>SUMPRODUCT((事故データ!$U$4:$U$364=U$370)*(事故データ!$AQ$4:$AQ$364=$H384)*(事故データ!$V$4:$V$364=1))</f>
        <v>0</v>
      </c>
    </row>
    <row r="385" spans="3:21">
      <c r="C385" s="352" t="str">
        <f t="shared" si="64"/>
        <v>車線変更(右)</v>
      </c>
      <c r="D385" s="422">
        <f>COUNTIF(事故データ!$AQ$4:$AQ$364,C385)</f>
        <v>1</v>
      </c>
      <c r="E385" s="422">
        <f>SUMPRODUCT((事故データ!$AQ$4:$AQ$364=$C385)*(事故データ!$V$4:$V$364=1))</f>
        <v>1</v>
      </c>
      <c r="F385" s="496">
        <f>SUMPRODUCT((事故データ!$AQ$4:$AQ$364=$C385)*(事故データ!$V$4:$V$364=1)*(事故データ!$T$4:$T$364="人身"))</f>
        <v>0</v>
      </c>
      <c r="G385" s="306"/>
      <c r="H385" s="355" t="str">
        <f t="shared" si="61"/>
        <v>車線変更(右)</v>
      </c>
      <c r="I385" s="356">
        <f t="shared" si="62"/>
        <v>1</v>
      </c>
      <c r="J385" s="357">
        <f>SUMPRODUCT((事故データ!$U$4:$U$364=J$370)*(事故データ!$AQ$4:$AQ$364=$H385)*(事故データ!$V$4:$V$364=1))</f>
        <v>0</v>
      </c>
      <c r="K385" s="358">
        <f>SUMPRODUCT((事故データ!$U$4:$U$364=K$370)*(事故データ!$AQ$4:$AQ$364=$H385)*(事故データ!$V$4:$V$364=1))</f>
        <v>0</v>
      </c>
      <c r="L385" s="358">
        <f>SUMPRODUCT((事故データ!$U$4:$U$364=L$370)*(事故データ!$AQ$4:$AQ$364=$H385)*(事故データ!$V$4:$V$364=1))</f>
        <v>0</v>
      </c>
      <c r="M385" s="358">
        <f>SUMPRODUCT((事故データ!$U$4:$U$364=M$370)*(事故データ!$AQ$4:$AQ$364=$H385)*(事故データ!$V$4:$V$364=1))</f>
        <v>0</v>
      </c>
      <c r="N385" s="358">
        <f>SUMPRODUCT((事故データ!$U$4:$U$364=N$370)*(事故データ!$AQ$4:$AQ$364=$H385)*(事故データ!$V$4:$V$364=1))</f>
        <v>0</v>
      </c>
      <c r="O385" s="358">
        <f>SUMPRODUCT((事故データ!$U$4:$U$364=O$370)*(事故データ!$AQ$4:$AQ$364=$H385)*(事故データ!$V$4:$V$364=1))</f>
        <v>0</v>
      </c>
      <c r="P385" s="358">
        <f>SUMPRODUCT((事故データ!$U$4:$U$364=P$370)*(事故データ!$AQ$4:$AQ$364=$H385)*(事故データ!$V$4:$V$364=1))</f>
        <v>0</v>
      </c>
      <c r="Q385" s="358">
        <f>SUMPRODUCT((事故データ!$U$4:$U$364=Q$370)*(事故データ!$AQ$4:$AQ$364=$H385)*(事故データ!$V$4:$V$364=1))</f>
        <v>0</v>
      </c>
      <c r="R385" s="358">
        <f>SUMPRODUCT((事故データ!$U$4:$U$364=R$370)*(事故データ!$AQ$4:$AQ$364=$H385)*(事故データ!$V$4:$V$364=1))</f>
        <v>1</v>
      </c>
      <c r="S385" s="358">
        <f>SUMPRODUCT((事故データ!$U$4:$U$364=S$370)*(事故データ!$AQ$4:$AQ$364=$H385)*(事故データ!$V$4:$V$364=1))</f>
        <v>0</v>
      </c>
      <c r="T385" s="358">
        <f>SUMPRODUCT((事故データ!$U$4:$U$364=T$370)*(事故データ!$AQ$4:$AQ$364=$H385)*(事故データ!$V$4:$V$364=1))</f>
        <v>0</v>
      </c>
      <c r="U385" s="442">
        <f>SUMPRODUCT((事故データ!$U$4:$U$364=U$370)*(事故データ!$AQ$4:$AQ$364=$H385)*(事故データ!$V$4:$V$364=1))</f>
        <v>0</v>
      </c>
    </row>
    <row r="386" spans="3:21">
      <c r="C386" s="352" t="str">
        <f t="shared" si="64"/>
        <v>車線変更(左)</v>
      </c>
      <c r="D386" s="422">
        <f>COUNTIF(事故データ!$AQ$4:$AQ$364,C386)</f>
        <v>0</v>
      </c>
      <c r="E386" s="422">
        <f>SUMPRODUCT((事故データ!$AQ$4:$AQ$364=$C386)*(事故データ!$V$4:$V$364=1))</f>
        <v>0</v>
      </c>
      <c r="F386" s="496">
        <f>SUMPRODUCT((事故データ!$AQ$4:$AQ$364=$C386)*(事故データ!$V$4:$V$364=1)*(事故データ!$T$4:$T$364="人身"))</f>
        <v>0</v>
      </c>
      <c r="G386" s="306"/>
      <c r="H386" s="355" t="str">
        <f t="shared" si="61"/>
        <v>車線変更(左)</v>
      </c>
      <c r="I386" s="356">
        <f t="shared" si="62"/>
        <v>0</v>
      </c>
      <c r="J386" s="357">
        <f>SUMPRODUCT((事故データ!$U$4:$U$364=J$370)*(事故データ!$AQ$4:$AQ$364=$H386)*(事故データ!$V$4:$V$364=1))</f>
        <v>0</v>
      </c>
      <c r="K386" s="358">
        <f>SUMPRODUCT((事故データ!$U$4:$U$364=K$370)*(事故データ!$AQ$4:$AQ$364=$H386)*(事故データ!$V$4:$V$364=1))</f>
        <v>0</v>
      </c>
      <c r="L386" s="358">
        <f>SUMPRODUCT((事故データ!$U$4:$U$364=L$370)*(事故データ!$AQ$4:$AQ$364=$H386)*(事故データ!$V$4:$V$364=1))</f>
        <v>0</v>
      </c>
      <c r="M386" s="358">
        <f>SUMPRODUCT((事故データ!$U$4:$U$364=M$370)*(事故データ!$AQ$4:$AQ$364=$H386)*(事故データ!$V$4:$V$364=1))</f>
        <v>0</v>
      </c>
      <c r="N386" s="358">
        <f>SUMPRODUCT((事故データ!$U$4:$U$364=N$370)*(事故データ!$AQ$4:$AQ$364=$H386)*(事故データ!$V$4:$V$364=1))</f>
        <v>0</v>
      </c>
      <c r="O386" s="358">
        <f>SUMPRODUCT((事故データ!$U$4:$U$364=O$370)*(事故データ!$AQ$4:$AQ$364=$H386)*(事故データ!$V$4:$V$364=1))</f>
        <v>0</v>
      </c>
      <c r="P386" s="358">
        <f>SUMPRODUCT((事故データ!$U$4:$U$364=P$370)*(事故データ!$AQ$4:$AQ$364=$H386)*(事故データ!$V$4:$V$364=1))</f>
        <v>0</v>
      </c>
      <c r="Q386" s="358">
        <f>SUMPRODUCT((事故データ!$U$4:$U$364=Q$370)*(事故データ!$AQ$4:$AQ$364=$H386)*(事故データ!$V$4:$V$364=1))</f>
        <v>0</v>
      </c>
      <c r="R386" s="358">
        <f>SUMPRODUCT((事故データ!$U$4:$U$364=R$370)*(事故データ!$AQ$4:$AQ$364=$H386)*(事故データ!$V$4:$V$364=1))</f>
        <v>0</v>
      </c>
      <c r="S386" s="358">
        <f>SUMPRODUCT((事故データ!$U$4:$U$364=S$370)*(事故データ!$AQ$4:$AQ$364=$H386)*(事故データ!$V$4:$V$364=1))</f>
        <v>0</v>
      </c>
      <c r="T386" s="358">
        <f>SUMPRODUCT((事故データ!$U$4:$U$364=T$370)*(事故データ!$AQ$4:$AQ$364=$H386)*(事故データ!$V$4:$V$364=1))</f>
        <v>0</v>
      </c>
      <c r="U386" s="442">
        <f>SUMPRODUCT((事故データ!$U$4:$U$364=U$370)*(事故データ!$AQ$4:$AQ$364=$H386)*(事故データ!$V$4:$V$364=1))</f>
        <v>0</v>
      </c>
    </row>
    <row r="387" spans="3:21">
      <c r="C387" s="352" t="str">
        <f t="shared" si="64"/>
        <v>本線進入</v>
      </c>
      <c r="D387" s="422">
        <f>COUNTIF(事故データ!$AQ$4:$AQ$364,C387)</f>
        <v>0</v>
      </c>
      <c r="E387" s="422">
        <f>SUMPRODUCT((事故データ!$AQ$4:$AQ$364=$C387)*(事故データ!$V$4:$V$364=1))</f>
        <v>0</v>
      </c>
      <c r="F387" s="496">
        <f>SUMPRODUCT((事故データ!$AQ$4:$AQ$364=$C387)*(事故データ!$V$4:$V$364=1)*(事故データ!$T$4:$T$364="人身"))</f>
        <v>0</v>
      </c>
      <c r="G387" s="306"/>
      <c r="H387" s="355" t="str">
        <f t="shared" si="61"/>
        <v>本線進入</v>
      </c>
      <c r="I387" s="356">
        <f t="shared" si="62"/>
        <v>0</v>
      </c>
      <c r="J387" s="357">
        <f>SUMPRODUCT((事故データ!$U$4:$U$364=J$370)*(事故データ!$AQ$4:$AQ$364=$H387)*(事故データ!$V$4:$V$364=1))</f>
        <v>0</v>
      </c>
      <c r="K387" s="358">
        <f>SUMPRODUCT((事故データ!$U$4:$U$364=K$370)*(事故データ!$AQ$4:$AQ$364=$H387)*(事故データ!$V$4:$V$364=1))</f>
        <v>0</v>
      </c>
      <c r="L387" s="358">
        <f>SUMPRODUCT((事故データ!$U$4:$U$364=L$370)*(事故データ!$AQ$4:$AQ$364=$H387)*(事故データ!$V$4:$V$364=1))</f>
        <v>0</v>
      </c>
      <c r="M387" s="358">
        <f>SUMPRODUCT((事故データ!$U$4:$U$364=M$370)*(事故データ!$AQ$4:$AQ$364=$H387)*(事故データ!$V$4:$V$364=1))</f>
        <v>0</v>
      </c>
      <c r="N387" s="358">
        <f>SUMPRODUCT((事故データ!$U$4:$U$364=N$370)*(事故データ!$AQ$4:$AQ$364=$H387)*(事故データ!$V$4:$V$364=1))</f>
        <v>0</v>
      </c>
      <c r="O387" s="358">
        <f>SUMPRODUCT((事故データ!$U$4:$U$364=O$370)*(事故データ!$AQ$4:$AQ$364=$H387)*(事故データ!$V$4:$V$364=1))</f>
        <v>0</v>
      </c>
      <c r="P387" s="358">
        <f>SUMPRODUCT((事故データ!$U$4:$U$364=P$370)*(事故データ!$AQ$4:$AQ$364=$H387)*(事故データ!$V$4:$V$364=1))</f>
        <v>0</v>
      </c>
      <c r="Q387" s="358">
        <f>SUMPRODUCT((事故データ!$U$4:$U$364=Q$370)*(事故データ!$AQ$4:$AQ$364=$H387)*(事故データ!$V$4:$V$364=1))</f>
        <v>0</v>
      </c>
      <c r="R387" s="358">
        <f>SUMPRODUCT((事故データ!$U$4:$U$364=R$370)*(事故データ!$AQ$4:$AQ$364=$H387)*(事故データ!$V$4:$V$364=1))</f>
        <v>0</v>
      </c>
      <c r="S387" s="358">
        <f>SUMPRODUCT((事故データ!$U$4:$U$364=S$370)*(事故データ!$AQ$4:$AQ$364=$H387)*(事故データ!$V$4:$V$364=1))</f>
        <v>0</v>
      </c>
      <c r="T387" s="358">
        <f>SUMPRODUCT((事故データ!$U$4:$U$364=T$370)*(事故データ!$AQ$4:$AQ$364=$H387)*(事故データ!$V$4:$V$364=1))</f>
        <v>0</v>
      </c>
      <c r="U387" s="442">
        <f>SUMPRODUCT((事故データ!$U$4:$U$364=U$370)*(事故データ!$AQ$4:$AQ$364=$H387)*(事故データ!$V$4:$V$364=1))</f>
        <v>0</v>
      </c>
    </row>
    <row r="388" spans="3:21">
      <c r="C388" s="352" t="str">
        <f t="shared" si="64"/>
        <v>出路・合流・分岐に進入</v>
      </c>
      <c r="D388" s="422">
        <f>COUNTIF(事故データ!$AQ$4:$AQ$364,C388)</f>
        <v>0</v>
      </c>
      <c r="E388" s="422">
        <f>SUMPRODUCT((事故データ!$AQ$4:$AQ$364=$C388)*(事故データ!$V$4:$V$364=1))</f>
        <v>0</v>
      </c>
      <c r="F388" s="496">
        <f>SUMPRODUCT((事故データ!$AQ$4:$AQ$364=$C388)*(事故データ!$V$4:$V$364=1)*(事故データ!$T$4:$T$364="人身"))</f>
        <v>0</v>
      </c>
      <c r="G388" s="306"/>
      <c r="H388" s="355" t="str">
        <f t="shared" si="61"/>
        <v>出路・合流・分岐に進入</v>
      </c>
      <c r="I388" s="356">
        <f t="shared" si="62"/>
        <v>0</v>
      </c>
      <c r="J388" s="357">
        <f>SUMPRODUCT((事故データ!$U$4:$U$364=J$370)*(事故データ!$AQ$4:$AQ$364=$H388)*(事故データ!$V$4:$V$364=1))</f>
        <v>0</v>
      </c>
      <c r="K388" s="358">
        <f>SUMPRODUCT((事故データ!$U$4:$U$364=K$370)*(事故データ!$AQ$4:$AQ$364=$H388)*(事故データ!$V$4:$V$364=1))</f>
        <v>0</v>
      </c>
      <c r="L388" s="358">
        <f>SUMPRODUCT((事故データ!$U$4:$U$364=L$370)*(事故データ!$AQ$4:$AQ$364=$H388)*(事故データ!$V$4:$V$364=1))</f>
        <v>0</v>
      </c>
      <c r="M388" s="358">
        <f>SUMPRODUCT((事故データ!$U$4:$U$364=M$370)*(事故データ!$AQ$4:$AQ$364=$H388)*(事故データ!$V$4:$V$364=1))</f>
        <v>0</v>
      </c>
      <c r="N388" s="358">
        <f>SUMPRODUCT((事故データ!$U$4:$U$364=N$370)*(事故データ!$AQ$4:$AQ$364=$H388)*(事故データ!$V$4:$V$364=1))</f>
        <v>0</v>
      </c>
      <c r="O388" s="358">
        <f>SUMPRODUCT((事故データ!$U$4:$U$364=O$370)*(事故データ!$AQ$4:$AQ$364=$H388)*(事故データ!$V$4:$V$364=1))</f>
        <v>0</v>
      </c>
      <c r="P388" s="358">
        <f>SUMPRODUCT((事故データ!$U$4:$U$364=P$370)*(事故データ!$AQ$4:$AQ$364=$H388)*(事故データ!$V$4:$V$364=1))</f>
        <v>0</v>
      </c>
      <c r="Q388" s="358">
        <f>SUMPRODUCT((事故データ!$U$4:$U$364=Q$370)*(事故データ!$AQ$4:$AQ$364=$H388)*(事故データ!$V$4:$V$364=1))</f>
        <v>0</v>
      </c>
      <c r="R388" s="358">
        <f>SUMPRODUCT((事故データ!$U$4:$U$364=R$370)*(事故データ!$AQ$4:$AQ$364=$H388)*(事故データ!$V$4:$V$364=1))</f>
        <v>0</v>
      </c>
      <c r="S388" s="358">
        <f>SUMPRODUCT((事故データ!$U$4:$U$364=S$370)*(事故データ!$AQ$4:$AQ$364=$H388)*(事故データ!$V$4:$V$364=1))</f>
        <v>0</v>
      </c>
      <c r="T388" s="358">
        <f>SUMPRODUCT((事故データ!$U$4:$U$364=T$370)*(事故データ!$AQ$4:$AQ$364=$H388)*(事故データ!$V$4:$V$364=1))</f>
        <v>0</v>
      </c>
      <c r="U388" s="442">
        <f>SUMPRODUCT((事故データ!$U$4:$U$364=U$370)*(事故データ!$AQ$4:$AQ$364=$H388)*(事故データ!$V$4:$V$364=1))</f>
        <v>0</v>
      </c>
    </row>
    <row r="389" spans="3:21">
      <c r="C389" s="352" t="str">
        <f t="shared" si="64"/>
        <v>発進時</v>
      </c>
      <c r="D389" s="422">
        <f>COUNTIF(事故データ!$AQ$4:$AQ$364,C389)</f>
        <v>2</v>
      </c>
      <c r="E389" s="422">
        <f>SUMPRODUCT((事故データ!$AQ$4:$AQ$364=$C389)*(事故データ!$V$4:$V$364=1))</f>
        <v>2</v>
      </c>
      <c r="F389" s="496">
        <f>SUMPRODUCT((事故データ!$AQ$4:$AQ$364=$C389)*(事故データ!$V$4:$V$364=1)*(事故データ!$T$4:$T$364="人身"))</f>
        <v>1</v>
      </c>
      <c r="G389" s="306"/>
      <c r="H389" s="355" t="str">
        <f t="shared" si="61"/>
        <v>発進時</v>
      </c>
      <c r="I389" s="356">
        <f t="shared" si="62"/>
        <v>2</v>
      </c>
      <c r="J389" s="357">
        <f>SUMPRODUCT((事故データ!$U$4:$U$364=J$370)*(事故データ!$AQ$4:$AQ$364=$H389)*(事故データ!$V$4:$V$364=1))</f>
        <v>0</v>
      </c>
      <c r="K389" s="358">
        <f>SUMPRODUCT((事故データ!$U$4:$U$364=K$370)*(事故データ!$AQ$4:$AQ$364=$H389)*(事故データ!$V$4:$V$364=1))</f>
        <v>2</v>
      </c>
      <c r="L389" s="358">
        <f>SUMPRODUCT((事故データ!$U$4:$U$364=L$370)*(事故データ!$AQ$4:$AQ$364=$H389)*(事故データ!$V$4:$V$364=1))</f>
        <v>0</v>
      </c>
      <c r="M389" s="358">
        <f>SUMPRODUCT((事故データ!$U$4:$U$364=M$370)*(事故データ!$AQ$4:$AQ$364=$H389)*(事故データ!$V$4:$V$364=1))</f>
        <v>0</v>
      </c>
      <c r="N389" s="358">
        <f>SUMPRODUCT((事故データ!$U$4:$U$364=N$370)*(事故データ!$AQ$4:$AQ$364=$H389)*(事故データ!$V$4:$V$364=1))</f>
        <v>0</v>
      </c>
      <c r="O389" s="358">
        <f>SUMPRODUCT((事故データ!$U$4:$U$364=O$370)*(事故データ!$AQ$4:$AQ$364=$H389)*(事故データ!$V$4:$V$364=1))</f>
        <v>0</v>
      </c>
      <c r="P389" s="358">
        <f>SUMPRODUCT((事故データ!$U$4:$U$364=P$370)*(事故データ!$AQ$4:$AQ$364=$H389)*(事故データ!$V$4:$V$364=1))</f>
        <v>0</v>
      </c>
      <c r="Q389" s="358">
        <f>SUMPRODUCT((事故データ!$U$4:$U$364=Q$370)*(事故データ!$AQ$4:$AQ$364=$H389)*(事故データ!$V$4:$V$364=1))</f>
        <v>0</v>
      </c>
      <c r="R389" s="358">
        <f>SUMPRODUCT((事故データ!$U$4:$U$364=R$370)*(事故データ!$AQ$4:$AQ$364=$H389)*(事故データ!$V$4:$V$364=1))</f>
        <v>0</v>
      </c>
      <c r="S389" s="358">
        <f>SUMPRODUCT((事故データ!$U$4:$U$364=S$370)*(事故データ!$AQ$4:$AQ$364=$H389)*(事故データ!$V$4:$V$364=1))</f>
        <v>0</v>
      </c>
      <c r="T389" s="358">
        <f>SUMPRODUCT((事故データ!$U$4:$U$364=T$370)*(事故データ!$AQ$4:$AQ$364=$H389)*(事故データ!$V$4:$V$364=1))</f>
        <v>0</v>
      </c>
      <c r="U389" s="442">
        <f>SUMPRODUCT((事故データ!$U$4:$U$364=U$370)*(事故データ!$AQ$4:$AQ$364=$H389)*(事故データ!$V$4:$V$364=1))</f>
        <v>0</v>
      </c>
    </row>
    <row r="390" spans="3:21">
      <c r="C390" s="352" t="str">
        <f t="shared" si="64"/>
        <v>信号発進</v>
      </c>
      <c r="D390" s="422">
        <f>COUNTIF(事故データ!$AQ$4:$AQ$364,C390)</f>
        <v>1</v>
      </c>
      <c r="E390" s="422">
        <f>SUMPRODUCT((事故データ!$AQ$4:$AQ$364=$C390)*(事故データ!$V$4:$V$364=1))</f>
        <v>1</v>
      </c>
      <c r="F390" s="496">
        <f>SUMPRODUCT((事故データ!$AQ$4:$AQ$364=$C390)*(事故データ!$V$4:$V$364=1)*(事故データ!$T$4:$T$364="人身"))</f>
        <v>0</v>
      </c>
      <c r="G390" s="306"/>
      <c r="H390" s="355" t="str">
        <f t="shared" si="61"/>
        <v>信号発進</v>
      </c>
      <c r="I390" s="356">
        <f t="shared" si="62"/>
        <v>1</v>
      </c>
      <c r="J390" s="357">
        <f>SUMPRODUCT((事故データ!$U$4:$U$364=J$370)*(事故データ!$AQ$4:$AQ$364=$H390)*(事故データ!$V$4:$V$364=1))</f>
        <v>0</v>
      </c>
      <c r="K390" s="358">
        <f>SUMPRODUCT((事故データ!$U$4:$U$364=K$370)*(事故データ!$AQ$4:$AQ$364=$H390)*(事故データ!$V$4:$V$364=1))</f>
        <v>0</v>
      </c>
      <c r="L390" s="358">
        <f>SUMPRODUCT((事故データ!$U$4:$U$364=L$370)*(事故データ!$AQ$4:$AQ$364=$H390)*(事故データ!$V$4:$V$364=1))</f>
        <v>0</v>
      </c>
      <c r="M390" s="358">
        <f>SUMPRODUCT((事故データ!$U$4:$U$364=M$370)*(事故データ!$AQ$4:$AQ$364=$H390)*(事故データ!$V$4:$V$364=1))</f>
        <v>0</v>
      </c>
      <c r="N390" s="358">
        <f>SUMPRODUCT((事故データ!$U$4:$U$364=N$370)*(事故データ!$AQ$4:$AQ$364=$H390)*(事故データ!$V$4:$V$364=1))</f>
        <v>0</v>
      </c>
      <c r="O390" s="358">
        <f>SUMPRODUCT((事故データ!$U$4:$U$364=O$370)*(事故データ!$AQ$4:$AQ$364=$H390)*(事故データ!$V$4:$V$364=1))</f>
        <v>0</v>
      </c>
      <c r="P390" s="358">
        <f>SUMPRODUCT((事故データ!$U$4:$U$364=P$370)*(事故データ!$AQ$4:$AQ$364=$H390)*(事故データ!$V$4:$V$364=1))</f>
        <v>0</v>
      </c>
      <c r="Q390" s="358">
        <f>SUMPRODUCT((事故データ!$U$4:$U$364=Q$370)*(事故データ!$AQ$4:$AQ$364=$H390)*(事故データ!$V$4:$V$364=1))</f>
        <v>0</v>
      </c>
      <c r="R390" s="358">
        <f>SUMPRODUCT((事故データ!$U$4:$U$364=R$370)*(事故データ!$AQ$4:$AQ$364=$H390)*(事故データ!$V$4:$V$364=1))</f>
        <v>0</v>
      </c>
      <c r="S390" s="358">
        <f>SUMPRODUCT((事故データ!$U$4:$U$364=S$370)*(事故データ!$AQ$4:$AQ$364=$H390)*(事故データ!$V$4:$V$364=1))</f>
        <v>1</v>
      </c>
      <c r="T390" s="358">
        <f>SUMPRODUCT((事故データ!$U$4:$U$364=T$370)*(事故データ!$AQ$4:$AQ$364=$H390)*(事故データ!$V$4:$V$364=1))</f>
        <v>0</v>
      </c>
      <c r="U390" s="442">
        <f>SUMPRODUCT((事故データ!$U$4:$U$364=U$370)*(事故データ!$AQ$4:$AQ$364=$H390)*(事故データ!$V$4:$V$364=1))</f>
        <v>0</v>
      </c>
    </row>
    <row r="391" spans="3:21">
      <c r="C391" s="352" t="str">
        <f t="shared" si="64"/>
        <v>信号待ち停止</v>
      </c>
      <c r="D391" s="422">
        <f>COUNTIF(事故データ!$AQ$4:$AQ$364,C391)</f>
        <v>2</v>
      </c>
      <c r="E391" s="422">
        <f>SUMPRODUCT((事故データ!$AQ$4:$AQ$364=$C391)*(事故データ!$V$4:$V$364=1))</f>
        <v>2</v>
      </c>
      <c r="F391" s="496">
        <f>SUMPRODUCT((事故データ!$AQ$4:$AQ$364=$C391)*(事故データ!$V$4:$V$364=1)*(事故データ!$T$4:$T$364="人身"))</f>
        <v>1</v>
      </c>
      <c r="G391" s="306"/>
      <c r="H391" s="355" t="str">
        <f t="shared" si="61"/>
        <v>信号待ち停止</v>
      </c>
      <c r="I391" s="356">
        <f t="shared" si="62"/>
        <v>2</v>
      </c>
      <c r="J391" s="357">
        <f>SUMPRODUCT((事故データ!$U$4:$U$364=J$370)*(事故データ!$AQ$4:$AQ$364=$H391)*(事故データ!$V$4:$V$364=1))</f>
        <v>0</v>
      </c>
      <c r="K391" s="358">
        <f>SUMPRODUCT((事故データ!$U$4:$U$364=K$370)*(事故データ!$AQ$4:$AQ$364=$H391)*(事故データ!$V$4:$V$364=1))</f>
        <v>0</v>
      </c>
      <c r="L391" s="358">
        <f>SUMPRODUCT((事故データ!$U$4:$U$364=L$370)*(事故データ!$AQ$4:$AQ$364=$H391)*(事故データ!$V$4:$V$364=1))</f>
        <v>0</v>
      </c>
      <c r="M391" s="358">
        <f>SUMPRODUCT((事故データ!$U$4:$U$364=M$370)*(事故データ!$AQ$4:$AQ$364=$H391)*(事故データ!$V$4:$V$364=1))</f>
        <v>0</v>
      </c>
      <c r="N391" s="358">
        <f>SUMPRODUCT((事故データ!$U$4:$U$364=N$370)*(事故データ!$AQ$4:$AQ$364=$H391)*(事故データ!$V$4:$V$364=1))</f>
        <v>0</v>
      </c>
      <c r="O391" s="358">
        <f>SUMPRODUCT((事故データ!$U$4:$U$364=O$370)*(事故データ!$AQ$4:$AQ$364=$H391)*(事故データ!$V$4:$V$364=1))</f>
        <v>0</v>
      </c>
      <c r="P391" s="358">
        <f>SUMPRODUCT((事故データ!$U$4:$U$364=P$370)*(事故データ!$AQ$4:$AQ$364=$H391)*(事故データ!$V$4:$V$364=1))</f>
        <v>0</v>
      </c>
      <c r="Q391" s="358">
        <f>SUMPRODUCT((事故データ!$U$4:$U$364=Q$370)*(事故データ!$AQ$4:$AQ$364=$H391)*(事故データ!$V$4:$V$364=1))</f>
        <v>1</v>
      </c>
      <c r="R391" s="358">
        <f>SUMPRODUCT((事故データ!$U$4:$U$364=R$370)*(事故データ!$AQ$4:$AQ$364=$H391)*(事故データ!$V$4:$V$364=1))</f>
        <v>1</v>
      </c>
      <c r="S391" s="358">
        <f>SUMPRODUCT((事故データ!$U$4:$U$364=S$370)*(事故データ!$AQ$4:$AQ$364=$H391)*(事故データ!$V$4:$V$364=1))</f>
        <v>0</v>
      </c>
      <c r="T391" s="358">
        <f>SUMPRODUCT((事故データ!$U$4:$U$364=T$370)*(事故データ!$AQ$4:$AQ$364=$H391)*(事故データ!$V$4:$V$364=1))</f>
        <v>0</v>
      </c>
      <c r="U391" s="442">
        <f>SUMPRODUCT((事故データ!$U$4:$U$364=U$370)*(事故データ!$AQ$4:$AQ$364=$H391)*(事故データ!$V$4:$V$364=1))</f>
        <v>0</v>
      </c>
    </row>
    <row r="392" spans="3:21">
      <c r="C392" s="352" t="str">
        <f t="shared" si="64"/>
        <v>渋滞で停止</v>
      </c>
      <c r="D392" s="422">
        <f>COUNTIF(事故データ!$AQ$4:$AQ$364,C392)</f>
        <v>0</v>
      </c>
      <c r="E392" s="422">
        <f>SUMPRODUCT((事故データ!$AQ$4:$AQ$364=$C392)*(事故データ!$V$4:$V$364=1))</f>
        <v>0</v>
      </c>
      <c r="F392" s="496">
        <f>SUMPRODUCT((事故データ!$AQ$4:$AQ$364=$C392)*(事故データ!$V$4:$V$364=1)*(事故データ!$T$4:$T$364="人身"))</f>
        <v>0</v>
      </c>
      <c r="G392" s="306"/>
      <c r="H392" s="355" t="str">
        <f t="shared" si="61"/>
        <v>渋滞で停止</v>
      </c>
      <c r="I392" s="356">
        <f t="shared" si="62"/>
        <v>0</v>
      </c>
      <c r="J392" s="357">
        <f>SUMPRODUCT((事故データ!$U$4:$U$364=J$370)*(事故データ!$AQ$4:$AQ$364=$H392)*(事故データ!$V$4:$V$364=1))</f>
        <v>0</v>
      </c>
      <c r="K392" s="358">
        <f>SUMPRODUCT((事故データ!$U$4:$U$364=K$370)*(事故データ!$AQ$4:$AQ$364=$H392)*(事故データ!$V$4:$V$364=1))</f>
        <v>0</v>
      </c>
      <c r="L392" s="358">
        <f>SUMPRODUCT((事故データ!$U$4:$U$364=L$370)*(事故データ!$AQ$4:$AQ$364=$H392)*(事故データ!$V$4:$V$364=1))</f>
        <v>0</v>
      </c>
      <c r="M392" s="358">
        <f>SUMPRODUCT((事故データ!$U$4:$U$364=M$370)*(事故データ!$AQ$4:$AQ$364=$H392)*(事故データ!$V$4:$V$364=1))</f>
        <v>0</v>
      </c>
      <c r="N392" s="358">
        <f>SUMPRODUCT((事故データ!$U$4:$U$364=N$370)*(事故データ!$AQ$4:$AQ$364=$H392)*(事故データ!$V$4:$V$364=1))</f>
        <v>0</v>
      </c>
      <c r="O392" s="358">
        <f>SUMPRODUCT((事故データ!$U$4:$U$364=O$370)*(事故データ!$AQ$4:$AQ$364=$H392)*(事故データ!$V$4:$V$364=1))</f>
        <v>0</v>
      </c>
      <c r="P392" s="358">
        <f>SUMPRODUCT((事故データ!$U$4:$U$364=P$370)*(事故データ!$AQ$4:$AQ$364=$H392)*(事故データ!$V$4:$V$364=1))</f>
        <v>0</v>
      </c>
      <c r="Q392" s="358">
        <f>SUMPRODUCT((事故データ!$U$4:$U$364=Q$370)*(事故データ!$AQ$4:$AQ$364=$H392)*(事故データ!$V$4:$V$364=1))</f>
        <v>0</v>
      </c>
      <c r="R392" s="358">
        <f>SUMPRODUCT((事故データ!$U$4:$U$364=R$370)*(事故データ!$AQ$4:$AQ$364=$H392)*(事故データ!$V$4:$V$364=1))</f>
        <v>0</v>
      </c>
      <c r="S392" s="358">
        <f>SUMPRODUCT((事故データ!$U$4:$U$364=S$370)*(事故データ!$AQ$4:$AQ$364=$H392)*(事故データ!$V$4:$V$364=1))</f>
        <v>0</v>
      </c>
      <c r="T392" s="358">
        <f>SUMPRODUCT((事故データ!$U$4:$U$364=T$370)*(事故データ!$AQ$4:$AQ$364=$H392)*(事故データ!$V$4:$V$364=1))</f>
        <v>0</v>
      </c>
      <c r="U392" s="442">
        <f>SUMPRODUCT((事故データ!$U$4:$U$364=U$370)*(事故データ!$AQ$4:$AQ$364=$H392)*(事故データ!$V$4:$V$364=1))</f>
        <v>0</v>
      </c>
    </row>
    <row r="393" spans="3:21">
      <c r="C393" s="352" t="str">
        <f t="shared" si="64"/>
        <v>合流のため停止</v>
      </c>
      <c r="D393" s="422">
        <f>COUNTIF(事故データ!$AQ$4:$AQ$364,C393)</f>
        <v>0</v>
      </c>
      <c r="E393" s="422">
        <f>SUMPRODUCT((事故データ!$AQ$4:$AQ$364=$C393)*(事故データ!$V$4:$V$364=1))</f>
        <v>0</v>
      </c>
      <c r="F393" s="496">
        <f>SUMPRODUCT((事故データ!$AQ$4:$AQ$364=$C393)*(事故データ!$V$4:$V$364=1)*(事故データ!$T$4:$T$364="人身"))</f>
        <v>0</v>
      </c>
      <c r="G393" s="306"/>
      <c r="H393" s="355" t="str">
        <f t="shared" si="61"/>
        <v>合流のため停止</v>
      </c>
      <c r="I393" s="356">
        <f t="shared" si="62"/>
        <v>0</v>
      </c>
      <c r="J393" s="357">
        <f>SUMPRODUCT((事故データ!$U$4:$U$364=J$370)*(事故データ!$AQ$4:$AQ$364=$H393)*(事故データ!$V$4:$V$364=1))</f>
        <v>0</v>
      </c>
      <c r="K393" s="358">
        <f>SUMPRODUCT((事故データ!$U$4:$U$364=K$370)*(事故データ!$AQ$4:$AQ$364=$H393)*(事故データ!$V$4:$V$364=1))</f>
        <v>0</v>
      </c>
      <c r="L393" s="358">
        <f>SUMPRODUCT((事故データ!$U$4:$U$364=L$370)*(事故データ!$AQ$4:$AQ$364=$H393)*(事故データ!$V$4:$V$364=1))</f>
        <v>0</v>
      </c>
      <c r="M393" s="358">
        <f>SUMPRODUCT((事故データ!$U$4:$U$364=M$370)*(事故データ!$AQ$4:$AQ$364=$H393)*(事故データ!$V$4:$V$364=1))</f>
        <v>0</v>
      </c>
      <c r="N393" s="358">
        <f>SUMPRODUCT((事故データ!$U$4:$U$364=N$370)*(事故データ!$AQ$4:$AQ$364=$H393)*(事故データ!$V$4:$V$364=1))</f>
        <v>0</v>
      </c>
      <c r="O393" s="358">
        <f>SUMPRODUCT((事故データ!$U$4:$U$364=O$370)*(事故データ!$AQ$4:$AQ$364=$H393)*(事故データ!$V$4:$V$364=1))</f>
        <v>0</v>
      </c>
      <c r="P393" s="358">
        <f>SUMPRODUCT((事故データ!$U$4:$U$364=P$370)*(事故データ!$AQ$4:$AQ$364=$H393)*(事故データ!$V$4:$V$364=1))</f>
        <v>0</v>
      </c>
      <c r="Q393" s="358">
        <f>SUMPRODUCT((事故データ!$U$4:$U$364=Q$370)*(事故データ!$AQ$4:$AQ$364=$H393)*(事故データ!$V$4:$V$364=1))</f>
        <v>0</v>
      </c>
      <c r="R393" s="358">
        <f>SUMPRODUCT((事故データ!$U$4:$U$364=R$370)*(事故データ!$AQ$4:$AQ$364=$H393)*(事故データ!$V$4:$V$364=1))</f>
        <v>0</v>
      </c>
      <c r="S393" s="358">
        <f>SUMPRODUCT((事故データ!$U$4:$U$364=S$370)*(事故データ!$AQ$4:$AQ$364=$H393)*(事故データ!$V$4:$V$364=1))</f>
        <v>0</v>
      </c>
      <c r="T393" s="358">
        <f>SUMPRODUCT((事故データ!$U$4:$U$364=T$370)*(事故データ!$AQ$4:$AQ$364=$H393)*(事故データ!$V$4:$V$364=1))</f>
        <v>0</v>
      </c>
      <c r="U393" s="442">
        <f>SUMPRODUCT((事故データ!$U$4:$U$364=U$370)*(事故データ!$AQ$4:$AQ$364=$H393)*(事故データ!$V$4:$V$364=1))</f>
        <v>0</v>
      </c>
    </row>
    <row r="394" spans="3:21">
      <c r="C394" s="352" t="str">
        <f t="shared" si="64"/>
        <v>移動、方向変換中(前進)</v>
      </c>
      <c r="D394" s="422">
        <f>COUNTIF(事故データ!$AQ$4:$AQ$364,C394)</f>
        <v>1</v>
      </c>
      <c r="E394" s="422">
        <f>SUMPRODUCT((事故データ!$AQ$4:$AQ$364=$C394)*(事故データ!$V$4:$V$364=1))</f>
        <v>1</v>
      </c>
      <c r="F394" s="496">
        <f>SUMPRODUCT((事故データ!$AQ$4:$AQ$364=$C394)*(事故データ!$V$4:$V$364=1)*(事故データ!$T$4:$T$364="人身"))</f>
        <v>0</v>
      </c>
      <c r="G394" s="306"/>
      <c r="H394" s="355" t="str">
        <f t="shared" si="61"/>
        <v>移動、方向変換中(前進)</v>
      </c>
      <c r="I394" s="356">
        <f t="shared" si="62"/>
        <v>1</v>
      </c>
      <c r="J394" s="357">
        <f>SUMPRODUCT((事故データ!$U$4:$U$364=J$370)*(事故データ!$AQ$4:$AQ$364=$H394)*(事故データ!$V$4:$V$364=1))</f>
        <v>0</v>
      </c>
      <c r="K394" s="358">
        <f>SUMPRODUCT((事故データ!$U$4:$U$364=K$370)*(事故データ!$AQ$4:$AQ$364=$H394)*(事故データ!$V$4:$V$364=1))</f>
        <v>0</v>
      </c>
      <c r="L394" s="358">
        <f>SUMPRODUCT((事故データ!$U$4:$U$364=L$370)*(事故データ!$AQ$4:$AQ$364=$H394)*(事故データ!$V$4:$V$364=1))</f>
        <v>0</v>
      </c>
      <c r="M394" s="358">
        <f>SUMPRODUCT((事故データ!$U$4:$U$364=M$370)*(事故データ!$AQ$4:$AQ$364=$H394)*(事故データ!$V$4:$V$364=1))</f>
        <v>1</v>
      </c>
      <c r="N394" s="358">
        <f>SUMPRODUCT((事故データ!$U$4:$U$364=N$370)*(事故データ!$AQ$4:$AQ$364=$H394)*(事故データ!$V$4:$V$364=1))</f>
        <v>0</v>
      </c>
      <c r="O394" s="358">
        <f>SUMPRODUCT((事故データ!$U$4:$U$364=O$370)*(事故データ!$AQ$4:$AQ$364=$H394)*(事故データ!$V$4:$V$364=1))</f>
        <v>0</v>
      </c>
      <c r="P394" s="358">
        <f>SUMPRODUCT((事故データ!$U$4:$U$364=P$370)*(事故データ!$AQ$4:$AQ$364=$H394)*(事故データ!$V$4:$V$364=1))</f>
        <v>0</v>
      </c>
      <c r="Q394" s="358">
        <f>SUMPRODUCT((事故データ!$U$4:$U$364=Q$370)*(事故データ!$AQ$4:$AQ$364=$H394)*(事故データ!$V$4:$V$364=1))</f>
        <v>0</v>
      </c>
      <c r="R394" s="358">
        <f>SUMPRODUCT((事故データ!$U$4:$U$364=R$370)*(事故データ!$AQ$4:$AQ$364=$H394)*(事故データ!$V$4:$V$364=1))</f>
        <v>0</v>
      </c>
      <c r="S394" s="358">
        <f>SUMPRODUCT((事故データ!$U$4:$U$364=S$370)*(事故データ!$AQ$4:$AQ$364=$H394)*(事故データ!$V$4:$V$364=1))</f>
        <v>0</v>
      </c>
      <c r="T394" s="358">
        <f>SUMPRODUCT((事故データ!$U$4:$U$364=T$370)*(事故データ!$AQ$4:$AQ$364=$H394)*(事故データ!$V$4:$V$364=1))</f>
        <v>0</v>
      </c>
      <c r="U394" s="442">
        <f>SUMPRODUCT((事故データ!$U$4:$U$364=U$370)*(事故データ!$AQ$4:$AQ$364=$H394)*(事故データ!$V$4:$V$364=1))</f>
        <v>0</v>
      </c>
    </row>
    <row r="395" spans="3:21">
      <c r="C395" s="352" t="str">
        <f t="shared" si="64"/>
        <v>移動、方向変換中(右前進)</v>
      </c>
      <c r="D395" s="422">
        <f>COUNTIF(事故データ!$AQ$4:$AQ$364,C395)</f>
        <v>0</v>
      </c>
      <c r="E395" s="422">
        <f>SUMPRODUCT((事故データ!$AQ$4:$AQ$364=$C395)*(事故データ!$V$4:$V$364=1))</f>
        <v>0</v>
      </c>
      <c r="F395" s="496">
        <f>SUMPRODUCT((事故データ!$AQ$4:$AQ$364=$C395)*(事故データ!$V$4:$V$364=1)*(事故データ!$T$4:$T$364="人身"))</f>
        <v>0</v>
      </c>
      <c r="G395" s="306"/>
      <c r="H395" s="355" t="str">
        <f t="shared" si="61"/>
        <v>移動、方向変換中(右前進)</v>
      </c>
      <c r="I395" s="356">
        <f t="shared" si="62"/>
        <v>0</v>
      </c>
      <c r="J395" s="357">
        <f>SUMPRODUCT((事故データ!$U$4:$U$364=J$370)*(事故データ!$AQ$4:$AQ$364=$H395)*(事故データ!$V$4:$V$364=1))</f>
        <v>0</v>
      </c>
      <c r="K395" s="358">
        <f>SUMPRODUCT((事故データ!$U$4:$U$364=K$370)*(事故データ!$AQ$4:$AQ$364=$H395)*(事故データ!$V$4:$V$364=1))</f>
        <v>0</v>
      </c>
      <c r="L395" s="358">
        <f>SUMPRODUCT((事故データ!$U$4:$U$364=L$370)*(事故データ!$AQ$4:$AQ$364=$H395)*(事故データ!$V$4:$V$364=1))</f>
        <v>0</v>
      </c>
      <c r="M395" s="358">
        <f>SUMPRODUCT((事故データ!$U$4:$U$364=M$370)*(事故データ!$AQ$4:$AQ$364=$H395)*(事故データ!$V$4:$V$364=1))</f>
        <v>0</v>
      </c>
      <c r="N395" s="358">
        <f>SUMPRODUCT((事故データ!$U$4:$U$364=N$370)*(事故データ!$AQ$4:$AQ$364=$H395)*(事故データ!$V$4:$V$364=1))</f>
        <v>0</v>
      </c>
      <c r="O395" s="358">
        <f>SUMPRODUCT((事故データ!$U$4:$U$364=O$370)*(事故データ!$AQ$4:$AQ$364=$H395)*(事故データ!$V$4:$V$364=1))</f>
        <v>0</v>
      </c>
      <c r="P395" s="358">
        <f>SUMPRODUCT((事故データ!$U$4:$U$364=P$370)*(事故データ!$AQ$4:$AQ$364=$H395)*(事故データ!$V$4:$V$364=1))</f>
        <v>0</v>
      </c>
      <c r="Q395" s="358">
        <f>SUMPRODUCT((事故データ!$U$4:$U$364=Q$370)*(事故データ!$AQ$4:$AQ$364=$H395)*(事故データ!$V$4:$V$364=1))</f>
        <v>0</v>
      </c>
      <c r="R395" s="358">
        <f>SUMPRODUCT((事故データ!$U$4:$U$364=R$370)*(事故データ!$AQ$4:$AQ$364=$H395)*(事故データ!$V$4:$V$364=1))</f>
        <v>0</v>
      </c>
      <c r="S395" s="358">
        <f>SUMPRODUCT((事故データ!$U$4:$U$364=S$370)*(事故データ!$AQ$4:$AQ$364=$H395)*(事故データ!$V$4:$V$364=1))</f>
        <v>0</v>
      </c>
      <c r="T395" s="358">
        <f>SUMPRODUCT((事故データ!$U$4:$U$364=T$370)*(事故データ!$AQ$4:$AQ$364=$H395)*(事故データ!$V$4:$V$364=1))</f>
        <v>0</v>
      </c>
      <c r="U395" s="442">
        <f>SUMPRODUCT((事故データ!$U$4:$U$364=U$370)*(事故データ!$AQ$4:$AQ$364=$H395)*(事故データ!$V$4:$V$364=1))</f>
        <v>0</v>
      </c>
    </row>
    <row r="396" spans="3:21">
      <c r="C396" s="352" t="str">
        <f t="shared" si="64"/>
        <v>移動、方向変換中(左前進)</v>
      </c>
      <c r="D396" s="422">
        <f>COUNTIF(事故データ!$AQ$4:$AQ$364,C396)</f>
        <v>4</v>
      </c>
      <c r="E396" s="422">
        <f>SUMPRODUCT((事故データ!$AQ$4:$AQ$364=$C396)*(事故データ!$V$4:$V$364=1))</f>
        <v>4</v>
      </c>
      <c r="F396" s="496">
        <f>SUMPRODUCT((事故データ!$AQ$4:$AQ$364=$C396)*(事故データ!$V$4:$V$364=1)*(事故データ!$T$4:$T$364="人身"))</f>
        <v>0</v>
      </c>
      <c r="G396" s="306"/>
      <c r="H396" s="355" t="str">
        <f t="shared" si="61"/>
        <v>移動、方向変換中(左前進)</v>
      </c>
      <c r="I396" s="356">
        <f t="shared" si="62"/>
        <v>4</v>
      </c>
      <c r="J396" s="357">
        <f>SUMPRODUCT((事故データ!$U$4:$U$364=J$370)*(事故データ!$AQ$4:$AQ$364=$H396)*(事故データ!$V$4:$V$364=1))</f>
        <v>0</v>
      </c>
      <c r="K396" s="358">
        <f>SUMPRODUCT((事故データ!$U$4:$U$364=K$370)*(事故データ!$AQ$4:$AQ$364=$H396)*(事故データ!$V$4:$V$364=1))</f>
        <v>1</v>
      </c>
      <c r="L396" s="358">
        <f>SUMPRODUCT((事故データ!$U$4:$U$364=L$370)*(事故データ!$AQ$4:$AQ$364=$H396)*(事故データ!$V$4:$V$364=1))</f>
        <v>0</v>
      </c>
      <c r="M396" s="358">
        <f>SUMPRODUCT((事故データ!$U$4:$U$364=M$370)*(事故データ!$AQ$4:$AQ$364=$H396)*(事故データ!$V$4:$V$364=1))</f>
        <v>3</v>
      </c>
      <c r="N396" s="358">
        <f>SUMPRODUCT((事故データ!$U$4:$U$364=N$370)*(事故データ!$AQ$4:$AQ$364=$H396)*(事故データ!$V$4:$V$364=1))</f>
        <v>0</v>
      </c>
      <c r="O396" s="358">
        <f>SUMPRODUCT((事故データ!$U$4:$U$364=O$370)*(事故データ!$AQ$4:$AQ$364=$H396)*(事故データ!$V$4:$V$364=1))</f>
        <v>0</v>
      </c>
      <c r="P396" s="358">
        <f>SUMPRODUCT((事故データ!$U$4:$U$364=P$370)*(事故データ!$AQ$4:$AQ$364=$H396)*(事故データ!$V$4:$V$364=1))</f>
        <v>0</v>
      </c>
      <c r="Q396" s="358">
        <f>SUMPRODUCT((事故データ!$U$4:$U$364=Q$370)*(事故データ!$AQ$4:$AQ$364=$H396)*(事故データ!$V$4:$V$364=1))</f>
        <v>0</v>
      </c>
      <c r="R396" s="358">
        <f>SUMPRODUCT((事故データ!$U$4:$U$364=R$370)*(事故データ!$AQ$4:$AQ$364=$H396)*(事故データ!$V$4:$V$364=1))</f>
        <v>0</v>
      </c>
      <c r="S396" s="358">
        <f>SUMPRODUCT((事故データ!$U$4:$U$364=S$370)*(事故データ!$AQ$4:$AQ$364=$H396)*(事故データ!$V$4:$V$364=1))</f>
        <v>0</v>
      </c>
      <c r="T396" s="358">
        <f>SUMPRODUCT((事故データ!$U$4:$U$364=T$370)*(事故データ!$AQ$4:$AQ$364=$H396)*(事故データ!$V$4:$V$364=1))</f>
        <v>0</v>
      </c>
      <c r="U396" s="442">
        <f>SUMPRODUCT((事故データ!$U$4:$U$364=U$370)*(事故データ!$AQ$4:$AQ$364=$H396)*(事故データ!$V$4:$V$364=1))</f>
        <v>0</v>
      </c>
    </row>
    <row r="397" spans="3:21">
      <c r="C397" s="352" t="str">
        <f t="shared" si="64"/>
        <v>移動、方向変換中(後退)</v>
      </c>
      <c r="D397" s="422">
        <f>COUNTIF(事故データ!$AQ$4:$AQ$364,C397)</f>
        <v>3</v>
      </c>
      <c r="E397" s="422">
        <f>SUMPRODUCT((事故データ!$AQ$4:$AQ$364=$C397)*(事故データ!$V$4:$V$364=1))</f>
        <v>3</v>
      </c>
      <c r="F397" s="496">
        <f>SUMPRODUCT((事故データ!$AQ$4:$AQ$364=$C397)*(事故データ!$V$4:$V$364=1)*(事故データ!$T$4:$T$364="人身"))</f>
        <v>0</v>
      </c>
      <c r="G397" s="306"/>
      <c r="H397" s="355" t="str">
        <f t="shared" si="61"/>
        <v>移動、方向変換中(後退)</v>
      </c>
      <c r="I397" s="356">
        <f t="shared" si="62"/>
        <v>3</v>
      </c>
      <c r="J397" s="357">
        <f>SUMPRODUCT((事故データ!$U$4:$U$364=J$370)*(事故データ!$AQ$4:$AQ$364=$H397)*(事故データ!$V$4:$V$364=1))</f>
        <v>0</v>
      </c>
      <c r="K397" s="358">
        <f>SUMPRODUCT((事故データ!$U$4:$U$364=K$370)*(事故データ!$AQ$4:$AQ$364=$H397)*(事故データ!$V$4:$V$364=1))</f>
        <v>1</v>
      </c>
      <c r="L397" s="358">
        <f>SUMPRODUCT((事故データ!$U$4:$U$364=L$370)*(事故データ!$AQ$4:$AQ$364=$H397)*(事故データ!$V$4:$V$364=1))</f>
        <v>0</v>
      </c>
      <c r="M397" s="358">
        <f>SUMPRODUCT((事故データ!$U$4:$U$364=M$370)*(事故データ!$AQ$4:$AQ$364=$H397)*(事故データ!$V$4:$V$364=1))</f>
        <v>2</v>
      </c>
      <c r="N397" s="358">
        <f>SUMPRODUCT((事故データ!$U$4:$U$364=N$370)*(事故データ!$AQ$4:$AQ$364=$H397)*(事故データ!$V$4:$V$364=1))</f>
        <v>0</v>
      </c>
      <c r="O397" s="358">
        <f>SUMPRODUCT((事故データ!$U$4:$U$364=O$370)*(事故データ!$AQ$4:$AQ$364=$H397)*(事故データ!$V$4:$V$364=1))</f>
        <v>0</v>
      </c>
      <c r="P397" s="358">
        <f>SUMPRODUCT((事故データ!$U$4:$U$364=P$370)*(事故データ!$AQ$4:$AQ$364=$H397)*(事故データ!$V$4:$V$364=1))</f>
        <v>0</v>
      </c>
      <c r="Q397" s="358">
        <f>SUMPRODUCT((事故データ!$U$4:$U$364=Q$370)*(事故データ!$AQ$4:$AQ$364=$H397)*(事故データ!$V$4:$V$364=1))</f>
        <v>0</v>
      </c>
      <c r="R397" s="358">
        <f>SUMPRODUCT((事故データ!$U$4:$U$364=R$370)*(事故データ!$AQ$4:$AQ$364=$H397)*(事故データ!$V$4:$V$364=1))</f>
        <v>0</v>
      </c>
      <c r="S397" s="358">
        <f>SUMPRODUCT((事故データ!$U$4:$U$364=S$370)*(事故データ!$AQ$4:$AQ$364=$H397)*(事故データ!$V$4:$V$364=1))</f>
        <v>0</v>
      </c>
      <c r="T397" s="358">
        <f>SUMPRODUCT((事故データ!$U$4:$U$364=T$370)*(事故データ!$AQ$4:$AQ$364=$H397)*(事故データ!$V$4:$V$364=1))</f>
        <v>0</v>
      </c>
      <c r="U397" s="442">
        <f>SUMPRODUCT((事故データ!$U$4:$U$364=U$370)*(事故データ!$AQ$4:$AQ$364=$H397)*(事故データ!$V$4:$V$364=1))</f>
        <v>0</v>
      </c>
    </row>
    <row r="398" spans="3:21">
      <c r="C398" s="352" t="str">
        <f t="shared" si="64"/>
        <v>移動、方向変換中(左後退)</v>
      </c>
      <c r="D398" s="422">
        <f>COUNTIF(事故データ!$AQ$4:$AQ$364,C398)</f>
        <v>0</v>
      </c>
      <c r="E398" s="422">
        <f>SUMPRODUCT((事故データ!$AQ$4:$AQ$364=$C398)*(事故データ!$V$4:$V$364=1))</f>
        <v>0</v>
      </c>
      <c r="F398" s="496">
        <f>SUMPRODUCT((事故データ!$AQ$4:$AQ$364=$C398)*(事故データ!$V$4:$V$364=1)*(事故データ!$T$4:$T$364="人身"))</f>
        <v>0</v>
      </c>
      <c r="G398" s="306"/>
      <c r="H398" s="355" t="str">
        <f t="shared" si="61"/>
        <v>移動、方向変換中(左後退)</v>
      </c>
      <c r="I398" s="356">
        <f t="shared" si="62"/>
        <v>0</v>
      </c>
      <c r="J398" s="357">
        <f>SUMPRODUCT((事故データ!$U$4:$U$364=J$370)*(事故データ!$AQ$4:$AQ$364=$H398)*(事故データ!$V$4:$V$364=1))</f>
        <v>0</v>
      </c>
      <c r="K398" s="358">
        <f>SUMPRODUCT((事故データ!$U$4:$U$364=K$370)*(事故データ!$AQ$4:$AQ$364=$H398)*(事故データ!$V$4:$V$364=1))</f>
        <v>0</v>
      </c>
      <c r="L398" s="358">
        <f>SUMPRODUCT((事故データ!$U$4:$U$364=L$370)*(事故データ!$AQ$4:$AQ$364=$H398)*(事故データ!$V$4:$V$364=1))</f>
        <v>0</v>
      </c>
      <c r="M398" s="358">
        <f>SUMPRODUCT((事故データ!$U$4:$U$364=M$370)*(事故データ!$AQ$4:$AQ$364=$H398)*(事故データ!$V$4:$V$364=1))</f>
        <v>0</v>
      </c>
      <c r="N398" s="358">
        <f>SUMPRODUCT((事故データ!$U$4:$U$364=N$370)*(事故データ!$AQ$4:$AQ$364=$H398)*(事故データ!$V$4:$V$364=1))</f>
        <v>0</v>
      </c>
      <c r="O398" s="358">
        <f>SUMPRODUCT((事故データ!$U$4:$U$364=O$370)*(事故データ!$AQ$4:$AQ$364=$H398)*(事故データ!$V$4:$V$364=1))</f>
        <v>0</v>
      </c>
      <c r="P398" s="358">
        <f>SUMPRODUCT((事故データ!$U$4:$U$364=P$370)*(事故データ!$AQ$4:$AQ$364=$H398)*(事故データ!$V$4:$V$364=1))</f>
        <v>0</v>
      </c>
      <c r="Q398" s="358">
        <f>SUMPRODUCT((事故データ!$U$4:$U$364=Q$370)*(事故データ!$AQ$4:$AQ$364=$H398)*(事故データ!$V$4:$V$364=1))</f>
        <v>0</v>
      </c>
      <c r="R398" s="358">
        <f>SUMPRODUCT((事故データ!$U$4:$U$364=R$370)*(事故データ!$AQ$4:$AQ$364=$H398)*(事故データ!$V$4:$V$364=1))</f>
        <v>0</v>
      </c>
      <c r="S398" s="358">
        <f>SUMPRODUCT((事故データ!$U$4:$U$364=S$370)*(事故データ!$AQ$4:$AQ$364=$H398)*(事故データ!$V$4:$V$364=1))</f>
        <v>0</v>
      </c>
      <c r="T398" s="358">
        <f>SUMPRODUCT((事故データ!$U$4:$U$364=T$370)*(事故データ!$AQ$4:$AQ$364=$H398)*(事故データ!$V$4:$V$364=1))</f>
        <v>0</v>
      </c>
      <c r="U398" s="442">
        <f>SUMPRODUCT((事故データ!$U$4:$U$364=U$370)*(事故データ!$AQ$4:$AQ$364=$H398)*(事故データ!$V$4:$V$364=1))</f>
        <v>0</v>
      </c>
    </row>
    <row r="399" spans="3:21">
      <c r="C399" s="352" t="str">
        <f t="shared" si="64"/>
        <v>移動、方向変換中(右後退)</v>
      </c>
      <c r="D399" s="422">
        <f>COUNTIF(事故データ!$AQ$4:$AQ$364,C399)</f>
        <v>0</v>
      </c>
      <c r="E399" s="422">
        <f>SUMPRODUCT((事故データ!$AQ$4:$AQ$364=$C399)*(事故データ!$V$4:$V$364=1))</f>
        <v>0</v>
      </c>
      <c r="F399" s="496">
        <f>SUMPRODUCT((事故データ!$AQ$4:$AQ$364=$C399)*(事故データ!$V$4:$V$364=1)*(事故データ!$T$4:$T$364="人身"))</f>
        <v>0</v>
      </c>
      <c r="G399" s="306"/>
      <c r="H399" s="355" t="str">
        <f t="shared" si="61"/>
        <v>移動、方向変換中(右後退)</v>
      </c>
      <c r="I399" s="356">
        <f t="shared" si="62"/>
        <v>0</v>
      </c>
      <c r="J399" s="357">
        <f>SUMPRODUCT((事故データ!$U$4:$U$364=J$370)*(事故データ!$AQ$4:$AQ$364=$H399)*(事故データ!$V$4:$V$364=1))</f>
        <v>0</v>
      </c>
      <c r="K399" s="358">
        <f>SUMPRODUCT((事故データ!$U$4:$U$364=K$370)*(事故データ!$AQ$4:$AQ$364=$H399)*(事故データ!$V$4:$V$364=1))</f>
        <v>0</v>
      </c>
      <c r="L399" s="358">
        <f>SUMPRODUCT((事故データ!$U$4:$U$364=L$370)*(事故データ!$AQ$4:$AQ$364=$H399)*(事故データ!$V$4:$V$364=1))</f>
        <v>0</v>
      </c>
      <c r="M399" s="358">
        <f>SUMPRODUCT((事故データ!$U$4:$U$364=M$370)*(事故データ!$AQ$4:$AQ$364=$H399)*(事故データ!$V$4:$V$364=1))</f>
        <v>0</v>
      </c>
      <c r="N399" s="358">
        <f>SUMPRODUCT((事故データ!$U$4:$U$364=N$370)*(事故データ!$AQ$4:$AQ$364=$H399)*(事故データ!$V$4:$V$364=1))</f>
        <v>0</v>
      </c>
      <c r="O399" s="358">
        <f>SUMPRODUCT((事故データ!$U$4:$U$364=O$370)*(事故データ!$AQ$4:$AQ$364=$H399)*(事故データ!$V$4:$V$364=1))</f>
        <v>0</v>
      </c>
      <c r="P399" s="358">
        <f>SUMPRODUCT((事故データ!$U$4:$U$364=P$370)*(事故データ!$AQ$4:$AQ$364=$H399)*(事故データ!$V$4:$V$364=1))</f>
        <v>0</v>
      </c>
      <c r="Q399" s="358">
        <f>SUMPRODUCT((事故データ!$U$4:$U$364=Q$370)*(事故データ!$AQ$4:$AQ$364=$H399)*(事故データ!$V$4:$V$364=1))</f>
        <v>0</v>
      </c>
      <c r="R399" s="358">
        <f>SUMPRODUCT((事故データ!$U$4:$U$364=R$370)*(事故データ!$AQ$4:$AQ$364=$H399)*(事故データ!$V$4:$V$364=1))</f>
        <v>0</v>
      </c>
      <c r="S399" s="358">
        <f>SUMPRODUCT((事故データ!$U$4:$U$364=S$370)*(事故データ!$AQ$4:$AQ$364=$H399)*(事故データ!$V$4:$V$364=1))</f>
        <v>0</v>
      </c>
      <c r="T399" s="358">
        <f>SUMPRODUCT((事故データ!$U$4:$U$364=T$370)*(事故データ!$AQ$4:$AQ$364=$H399)*(事故データ!$V$4:$V$364=1))</f>
        <v>0</v>
      </c>
      <c r="U399" s="442">
        <f>SUMPRODUCT((事故データ!$U$4:$U$364=U$370)*(事故データ!$AQ$4:$AQ$364=$H399)*(事故データ!$V$4:$V$364=1))</f>
        <v>0</v>
      </c>
    </row>
    <row r="400" spans="3:21">
      <c r="C400" s="352" t="str">
        <f t="shared" si="64"/>
        <v>切り返し(バック)</v>
      </c>
      <c r="D400" s="422">
        <f>COUNTIF(事故データ!$AQ$4:$AQ$364,C400)</f>
        <v>2</v>
      </c>
      <c r="E400" s="422">
        <f>SUMPRODUCT((事故データ!$AQ$4:$AQ$364=$C400)*(事故データ!$V$4:$V$364=1))</f>
        <v>2</v>
      </c>
      <c r="F400" s="496">
        <f>SUMPRODUCT((事故データ!$AQ$4:$AQ$364=$C400)*(事故データ!$V$4:$V$364=1)*(事故データ!$T$4:$T$364="人身"))</f>
        <v>1</v>
      </c>
      <c r="G400" s="306"/>
      <c r="H400" s="355" t="str">
        <f t="shared" si="61"/>
        <v>切り返し(バック)</v>
      </c>
      <c r="I400" s="356">
        <f t="shared" si="62"/>
        <v>2</v>
      </c>
      <c r="J400" s="357">
        <f>SUMPRODUCT((事故データ!$U$4:$U$364=J$370)*(事故データ!$AQ$4:$AQ$364=$H400)*(事故データ!$V$4:$V$364=1))</f>
        <v>0</v>
      </c>
      <c r="K400" s="358">
        <f>SUMPRODUCT((事故データ!$U$4:$U$364=K$370)*(事故データ!$AQ$4:$AQ$364=$H400)*(事故データ!$V$4:$V$364=1))</f>
        <v>1</v>
      </c>
      <c r="L400" s="358">
        <f>SUMPRODUCT((事故データ!$U$4:$U$364=L$370)*(事故データ!$AQ$4:$AQ$364=$H400)*(事故データ!$V$4:$V$364=1))</f>
        <v>0</v>
      </c>
      <c r="M400" s="358">
        <f>SUMPRODUCT((事故データ!$U$4:$U$364=M$370)*(事故データ!$AQ$4:$AQ$364=$H400)*(事故データ!$V$4:$V$364=1))</f>
        <v>1</v>
      </c>
      <c r="N400" s="358">
        <f>SUMPRODUCT((事故データ!$U$4:$U$364=N$370)*(事故データ!$AQ$4:$AQ$364=$H400)*(事故データ!$V$4:$V$364=1))</f>
        <v>0</v>
      </c>
      <c r="O400" s="358">
        <f>SUMPRODUCT((事故データ!$U$4:$U$364=O$370)*(事故データ!$AQ$4:$AQ$364=$H400)*(事故データ!$V$4:$V$364=1))</f>
        <v>0</v>
      </c>
      <c r="P400" s="358">
        <f>SUMPRODUCT((事故データ!$U$4:$U$364=P$370)*(事故データ!$AQ$4:$AQ$364=$H400)*(事故データ!$V$4:$V$364=1))</f>
        <v>0</v>
      </c>
      <c r="Q400" s="358">
        <f>SUMPRODUCT((事故データ!$U$4:$U$364=Q$370)*(事故データ!$AQ$4:$AQ$364=$H400)*(事故データ!$V$4:$V$364=1))</f>
        <v>0</v>
      </c>
      <c r="R400" s="358">
        <f>SUMPRODUCT((事故データ!$U$4:$U$364=R$370)*(事故データ!$AQ$4:$AQ$364=$H400)*(事故データ!$V$4:$V$364=1))</f>
        <v>0</v>
      </c>
      <c r="S400" s="358">
        <f>SUMPRODUCT((事故データ!$U$4:$U$364=S$370)*(事故データ!$AQ$4:$AQ$364=$H400)*(事故データ!$V$4:$V$364=1))</f>
        <v>0</v>
      </c>
      <c r="T400" s="358">
        <f>SUMPRODUCT((事故データ!$U$4:$U$364=T$370)*(事故データ!$AQ$4:$AQ$364=$H400)*(事故データ!$V$4:$V$364=1))</f>
        <v>0</v>
      </c>
      <c r="U400" s="442">
        <f>SUMPRODUCT((事故データ!$U$4:$U$364=U$370)*(事故データ!$AQ$4:$AQ$364=$H400)*(事故データ!$V$4:$V$364=1))</f>
        <v>0</v>
      </c>
    </row>
    <row r="401" spans="1:21">
      <c r="C401" s="352" t="str">
        <f t="shared" si="64"/>
        <v>切り返し(前進)</v>
      </c>
      <c r="D401" s="422">
        <f>COUNTIF(事故データ!$AQ$4:$AQ$364,C401)</f>
        <v>1</v>
      </c>
      <c r="E401" s="422">
        <f>SUMPRODUCT((事故データ!$AQ$4:$AQ$364=$C401)*(事故データ!$V$4:$V$364=1))</f>
        <v>1</v>
      </c>
      <c r="F401" s="496">
        <f>SUMPRODUCT((事故データ!$AQ$4:$AQ$364=$C401)*(事故データ!$V$4:$V$364=1)*(事故データ!$T$4:$T$364="人身"))</f>
        <v>0</v>
      </c>
      <c r="G401" s="306"/>
      <c r="H401" s="355" t="str">
        <f t="shared" si="61"/>
        <v>切り返し(前進)</v>
      </c>
      <c r="I401" s="356">
        <f t="shared" si="62"/>
        <v>1</v>
      </c>
      <c r="J401" s="357">
        <f>SUMPRODUCT((事故データ!$U$4:$U$364=J$370)*(事故データ!$AQ$4:$AQ$364=$H401)*(事故データ!$V$4:$V$364=1))</f>
        <v>0</v>
      </c>
      <c r="K401" s="358">
        <f>SUMPRODUCT((事故データ!$U$4:$U$364=K$370)*(事故データ!$AQ$4:$AQ$364=$H401)*(事故データ!$V$4:$V$364=1))</f>
        <v>0</v>
      </c>
      <c r="L401" s="358">
        <f>SUMPRODUCT((事故データ!$U$4:$U$364=L$370)*(事故データ!$AQ$4:$AQ$364=$H401)*(事故データ!$V$4:$V$364=1))</f>
        <v>0</v>
      </c>
      <c r="M401" s="358">
        <f>SUMPRODUCT((事故データ!$U$4:$U$364=M$370)*(事故データ!$AQ$4:$AQ$364=$H401)*(事故データ!$V$4:$V$364=1))</f>
        <v>0</v>
      </c>
      <c r="N401" s="358">
        <f>SUMPRODUCT((事故データ!$U$4:$U$364=N$370)*(事故データ!$AQ$4:$AQ$364=$H401)*(事故データ!$V$4:$V$364=1))</f>
        <v>0</v>
      </c>
      <c r="O401" s="358">
        <f>SUMPRODUCT((事故データ!$U$4:$U$364=O$370)*(事故データ!$AQ$4:$AQ$364=$H401)*(事故データ!$V$4:$V$364=1))</f>
        <v>0</v>
      </c>
      <c r="P401" s="358">
        <f>SUMPRODUCT((事故データ!$U$4:$U$364=P$370)*(事故データ!$AQ$4:$AQ$364=$H401)*(事故データ!$V$4:$V$364=1))</f>
        <v>0</v>
      </c>
      <c r="Q401" s="358">
        <f>SUMPRODUCT((事故データ!$U$4:$U$364=Q$370)*(事故データ!$AQ$4:$AQ$364=$H401)*(事故データ!$V$4:$V$364=1))</f>
        <v>1</v>
      </c>
      <c r="R401" s="358">
        <f>SUMPRODUCT((事故データ!$U$4:$U$364=R$370)*(事故データ!$AQ$4:$AQ$364=$H401)*(事故データ!$V$4:$V$364=1))</f>
        <v>0</v>
      </c>
      <c r="S401" s="358">
        <f>SUMPRODUCT((事故データ!$U$4:$U$364=S$370)*(事故データ!$AQ$4:$AQ$364=$H401)*(事故データ!$V$4:$V$364=1))</f>
        <v>0</v>
      </c>
      <c r="T401" s="358">
        <f>SUMPRODUCT((事故データ!$U$4:$U$364=T$370)*(事故データ!$AQ$4:$AQ$364=$H401)*(事故データ!$V$4:$V$364=1))</f>
        <v>0</v>
      </c>
      <c r="U401" s="442">
        <f>SUMPRODUCT((事故データ!$U$4:$U$364=U$370)*(事故データ!$AQ$4:$AQ$364=$H401)*(事故データ!$V$4:$V$364=1))</f>
        <v>0</v>
      </c>
    </row>
    <row r="402" spans="1:21">
      <c r="C402" s="352" t="str">
        <f t="shared" si="64"/>
        <v>車庫入・着車時(バック)</v>
      </c>
      <c r="D402" s="422">
        <f>COUNTIF(事故データ!$AQ$4:$AQ$364,C402)</f>
        <v>1</v>
      </c>
      <c r="E402" s="422">
        <f>SUMPRODUCT((事故データ!$AQ$4:$AQ$364=$C402)*(事故データ!$V$4:$V$364=1))</f>
        <v>1</v>
      </c>
      <c r="F402" s="496">
        <f>SUMPRODUCT((事故データ!$AQ$4:$AQ$364=$C402)*(事故データ!$V$4:$V$364=1)*(事故データ!$T$4:$T$364="人身"))</f>
        <v>0</v>
      </c>
      <c r="G402" s="306"/>
      <c r="H402" s="355" t="str">
        <f t="shared" si="61"/>
        <v>車庫入・着車時(バック)</v>
      </c>
      <c r="I402" s="356">
        <f t="shared" si="62"/>
        <v>1</v>
      </c>
      <c r="J402" s="357">
        <f>SUMPRODUCT((事故データ!$U$4:$U$364=J$370)*(事故データ!$AQ$4:$AQ$364=$H402)*(事故データ!$V$4:$V$364=1))</f>
        <v>0</v>
      </c>
      <c r="K402" s="358">
        <f>SUMPRODUCT((事故データ!$U$4:$U$364=K$370)*(事故データ!$AQ$4:$AQ$364=$H402)*(事故データ!$V$4:$V$364=1))</f>
        <v>0</v>
      </c>
      <c r="L402" s="358">
        <f>SUMPRODUCT((事故データ!$U$4:$U$364=L$370)*(事故データ!$AQ$4:$AQ$364=$H402)*(事故データ!$V$4:$V$364=1))</f>
        <v>0</v>
      </c>
      <c r="M402" s="358">
        <f>SUMPRODUCT((事故データ!$U$4:$U$364=M$370)*(事故データ!$AQ$4:$AQ$364=$H402)*(事故データ!$V$4:$V$364=1))</f>
        <v>1</v>
      </c>
      <c r="N402" s="358">
        <f>SUMPRODUCT((事故データ!$U$4:$U$364=N$370)*(事故データ!$AQ$4:$AQ$364=$H402)*(事故データ!$V$4:$V$364=1))</f>
        <v>0</v>
      </c>
      <c r="O402" s="358">
        <f>SUMPRODUCT((事故データ!$U$4:$U$364=O$370)*(事故データ!$AQ$4:$AQ$364=$H402)*(事故データ!$V$4:$V$364=1))</f>
        <v>0</v>
      </c>
      <c r="P402" s="358">
        <f>SUMPRODUCT((事故データ!$U$4:$U$364=P$370)*(事故データ!$AQ$4:$AQ$364=$H402)*(事故データ!$V$4:$V$364=1))</f>
        <v>0</v>
      </c>
      <c r="Q402" s="358">
        <f>SUMPRODUCT((事故データ!$U$4:$U$364=Q$370)*(事故データ!$AQ$4:$AQ$364=$H402)*(事故データ!$V$4:$V$364=1))</f>
        <v>0</v>
      </c>
      <c r="R402" s="358">
        <f>SUMPRODUCT((事故データ!$U$4:$U$364=R$370)*(事故データ!$AQ$4:$AQ$364=$H402)*(事故データ!$V$4:$V$364=1))</f>
        <v>0</v>
      </c>
      <c r="S402" s="358">
        <f>SUMPRODUCT((事故データ!$U$4:$U$364=S$370)*(事故データ!$AQ$4:$AQ$364=$H402)*(事故データ!$V$4:$V$364=1))</f>
        <v>0</v>
      </c>
      <c r="T402" s="358">
        <f>SUMPRODUCT((事故データ!$U$4:$U$364=T$370)*(事故データ!$AQ$4:$AQ$364=$H402)*(事故データ!$V$4:$V$364=1))</f>
        <v>0</v>
      </c>
      <c r="U402" s="442">
        <f>SUMPRODUCT((事故データ!$U$4:$U$364=U$370)*(事故データ!$AQ$4:$AQ$364=$H402)*(事故データ!$V$4:$V$364=1))</f>
        <v>0</v>
      </c>
    </row>
    <row r="403" spans="1:21">
      <c r="C403" s="352" t="str">
        <f t="shared" si="64"/>
        <v>車庫入・着車時(前進)</v>
      </c>
      <c r="D403" s="422">
        <f>COUNTIF(事故データ!$AQ$4:$AQ$364,C403)</f>
        <v>1</v>
      </c>
      <c r="E403" s="422">
        <f>SUMPRODUCT((事故データ!$AQ$4:$AQ$364=$C403)*(事故データ!$V$4:$V$364=1))</f>
        <v>1</v>
      </c>
      <c r="F403" s="496">
        <f>SUMPRODUCT((事故データ!$AQ$4:$AQ$364=$C403)*(事故データ!$V$4:$V$364=1)*(事故データ!$T$4:$T$364="人身"))</f>
        <v>0</v>
      </c>
      <c r="G403" s="306"/>
      <c r="H403" s="355" t="str">
        <f t="shared" si="61"/>
        <v>車庫入・着車時(前進)</v>
      </c>
      <c r="I403" s="356">
        <f t="shared" si="62"/>
        <v>1</v>
      </c>
      <c r="J403" s="357">
        <f>SUMPRODUCT((事故データ!$U$4:$U$364=J$370)*(事故データ!$AQ$4:$AQ$364=$H403)*(事故データ!$V$4:$V$364=1))</f>
        <v>0</v>
      </c>
      <c r="K403" s="358">
        <f>SUMPRODUCT((事故データ!$U$4:$U$364=K$370)*(事故データ!$AQ$4:$AQ$364=$H403)*(事故データ!$V$4:$V$364=1))</f>
        <v>0</v>
      </c>
      <c r="L403" s="358">
        <f>SUMPRODUCT((事故データ!$U$4:$U$364=L$370)*(事故データ!$AQ$4:$AQ$364=$H403)*(事故データ!$V$4:$V$364=1))</f>
        <v>0</v>
      </c>
      <c r="M403" s="358">
        <f>SUMPRODUCT((事故データ!$U$4:$U$364=M$370)*(事故データ!$AQ$4:$AQ$364=$H403)*(事故データ!$V$4:$V$364=1))</f>
        <v>0</v>
      </c>
      <c r="N403" s="358">
        <f>SUMPRODUCT((事故データ!$U$4:$U$364=N$370)*(事故データ!$AQ$4:$AQ$364=$H403)*(事故データ!$V$4:$V$364=1))</f>
        <v>0</v>
      </c>
      <c r="O403" s="358">
        <f>SUMPRODUCT((事故データ!$U$4:$U$364=O$370)*(事故データ!$AQ$4:$AQ$364=$H403)*(事故データ!$V$4:$V$364=1))</f>
        <v>0</v>
      </c>
      <c r="P403" s="358">
        <f>SUMPRODUCT((事故データ!$U$4:$U$364=P$370)*(事故データ!$AQ$4:$AQ$364=$H403)*(事故データ!$V$4:$V$364=1))</f>
        <v>0</v>
      </c>
      <c r="Q403" s="358">
        <f>SUMPRODUCT((事故データ!$U$4:$U$364=Q$370)*(事故データ!$AQ$4:$AQ$364=$H403)*(事故データ!$V$4:$V$364=1))</f>
        <v>0</v>
      </c>
      <c r="R403" s="358">
        <f>SUMPRODUCT((事故データ!$U$4:$U$364=R$370)*(事故データ!$AQ$4:$AQ$364=$H403)*(事故データ!$V$4:$V$364=1))</f>
        <v>1</v>
      </c>
      <c r="S403" s="358">
        <f>SUMPRODUCT((事故データ!$U$4:$U$364=S$370)*(事故データ!$AQ$4:$AQ$364=$H403)*(事故データ!$V$4:$V$364=1))</f>
        <v>0</v>
      </c>
      <c r="T403" s="358">
        <f>SUMPRODUCT((事故データ!$U$4:$U$364=T$370)*(事故データ!$AQ$4:$AQ$364=$H403)*(事故データ!$V$4:$V$364=1))</f>
        <v>0</v>
      </c>
      <c r="U403" s="442">
        <f>SUMPRODUCT((事故データ!$U$4:$U$364=U$370)*(事故データ!$AQ$4:$AQ$364=$H403)*(事故データ!$V$4:$V$364=1))</f>
        <v>0</v>
      </c>
    </row>
    <row r="404" spans="1:21">
      <c r="C404" s="352" t="str">
        <f t="shared" si="64"/>
        <v>車庫出(バック)</v>
      </c>
      <c r="D404" s="422">
        <f>COUNTIF(事故データ!$AQ$4:$AQ$364,C404)</f>
        <v>1</v>
      </c>
      <c r="E404" s="422">
        <f>SUMPRODUCT((事故データ!$AQ$4:$AQ$364=$C404)*(事故データ!$V$4:$V$364=1))</f>
        <v>1</v>
      </c>
      <c r="F404" s="496">
        <f>SUMPRODUCT((事故データ!$AQ$4:$AQ$364=$C404)*(事故データ!$V$4:$V$364=1)*(事故データ!$T$4:$T$364="人身"))</f>
        <v>0</v>
      </c>
      <c r="G404" s="306"/>
      <c r="H404" s="355" t="str">
        <f t="shared" si="61"/>
        <v>車庫出(バック)</v>
      </c>
      <c r="I404" s="356">
        <f t="shared" si="62"/>
        <v>1</v>
      </c>
      <c r="J404" s="357">
        <f>SUMPRODUCT((事故データ!$U$4:$U$364=J$370)*(事故データ!$AQ$4:$AQ$364=$H404)*(事故データ!$V$4:$V$364=1))</f>
        <v>0</v>
      </c>
      <c r="K404" s="358">
        <f>SUMPRODUCT((事故データ!$U$4:$U$364=K$370)*(事故データ!$AQ$4:$AQ$364=$H404)*(事故データ!$V$4:$V$364=1))</f>
        <v>0</v>
      </c>
      <c r="L404" s="358">
        <f>SUMPRODUCT((事故データ!$U$4:$U$364=L$370)*(事故データ!$AQ$4:$AQ$364=$H404)*(事故データ!$V$4:$V$364=1))</f>
        <v>0</v>
      </c>
      <c r="M404" s="358">
        <f>SUMPRODUCT((事故データ!$U$4:$U$364=M$370)*(事故データ!$AQ$4:$AQ$364=$H404)*(事故データ!$V$4:$V$364=1))</f>
        <v>0</v>
      </c>
      <c r="N404" s="358">
        <f>SUMPRODUCT((事故データ!$U$4:$U$364=N$370)*(事故データ!$AQ$4:$AQ$364=$H404)*(事故データ!$V$4:$V$364=1))</f>
        <v>0</v>
      </c>
      <c r="O404" s="358">
        <f>SUMPRODUCT((事故データ!$U$4:$U$364=O$370)*(事故データ!$AQ$4:$AQ$364=$H404)*(事故データ!$V$4:$V$364=1))</f>
        <v>0</v>
      </c>
      <c r="P404" s="358">
        <f>SUMPRODUCT((事故データ!$U$4:$U$364=P$370)*(事故データ!$AQ$4:$AQ$364=$H404)*(事故データ!$V$4:$V$364=1))</f>
        <v>0</v>
      </c>
      <c r="Q404" s="358">
        <f>SUMPRODUCT((事故データ!$U$4:$U$364=Q$370)*(事故データ!$AQ$4:$AQ$364=$H404)*(事故データ!$V$4:$V$364=1))</f>
        <v>0</v>
      </c>
      <c r="R404" s="358">
        <f>SUMPRODUCT((事故データ!$U$4:$U$364=R$370)*(事故データ!$AQ$4:$AQ$364=$H404)*(事故データ!$V$4:$V$364=1))</f>
        <v>0</v>
      </c>
      <c r="S404" s="358">
        <f>SUMPRODUCT((事故データ!$U$4:$U$364=S$370)*(事故データ!$AQ$4:$AQ$364=$H404)*(事故データ!$V$4:$V$364=1))</f>
        <v>1</v>
      </c>
      <c r="T404" s="358">
        <f>SUMPRODUCT((事故データ!$U$4:$U$364=T$370)*(事故データ!$AQ$4:$AQ$364=$H404)*(事故データ!$V$4:$V$364=1))</f>
        <v>0</v>
      </c>
      <c r="U404" s="442">
        <f>SUMPRODUCT((事故データ!$U$4:$U$364=U$370)*(事故データ!$AQ$4:$AQ$364=$H404)*(事故データ!$V$4:$V$364=1))</f>
        <v>0</v>
      </c>
    </row>
    <row r="405" spans="1:21">
      <c r="C405" s="352" t="str">
        <f t="shared" si="64"/>
        <v>車庫出(前進)</v>
      </c>
      <c r="D405" s="422">
        <f>COUNTIF(事故データ!$AQ$4:$AQ$364,C405)</f>
        <v>1</v>
      </c>
      <c r="E405" s="422">
        <f>SUMPRODUCT((事故データ!$AQ$4:$AQ$364=$C405)*(事故データ!$V$4:$V$364=1))</f>
        <v>1</v>
      </c>
      <c r="F405" s="496">
        <f>SUMPRODUCT((事故データ!$AQ$4:$AQ$364=$C405)*(事故データ!$V$4:$V$364=1)*(事故データ!$T$4:$T$364="人身"))</f>
        <v>0</v>
      </c>
      <c r="G405" s="306"/>
      <c r="H405" s="355" t="str">
        <f t="shared" si="61"/>
        <v>車庫出(前進)</v>
      </c>
      <c r="I405" s="356">
        <f t="shared" si="62"/>
        <v>1</v>
      </c>
      <c r="J405" s="357">
        <f>SUMPRODUCT((事故データ!$U$4:$U$364=J$370)*(事故データ!$AQ$4:$AQ$364=$H405)*(事故データ!$V$4:$V$364=1))</f>
        <v>0</v>
      </c>
      <c r="K405" s="358">
        <f>SUMPRODUCT((事故データ!$U$4:$U$364=K$370)*(事故データ!$AQ$4:$AQ$364=$H405)*(事故データ!$V$4:$V$364=1))</f>
        <v>0</v>
      </c>
      <c r="L405" s="358">
        <f>SUMPRODUCT((事故データ!$U$4:$U$364=L$370)*(事故データ!$AQ$4:$AQ$364=$H405)*(事故データ!$V$4:$V$364=1))</f>
        <v>0</v>
      </c>
      <c r="M405" s="358">
        <f>SUMPRODUCT((事故データ!$U$4:$U$364=M$370)*(事故データ!$AQ$4:$AQ$364=$H405)*(事故データ!$V$4:$V$364=1))</f>
        <v>1</v>
      </c>
      <c r="N405" s="358">
        <f>SUMPRODUCT((事故データ!$U$4:$U$364=N$370)*(事故データ!$AQ$4:$AQ$364=$H405)*(事故データ!$V$4:$V$364=1))</f>
        <v>0</v>
      </c>
      <c r="O405" s="358">
        <f>SUMPRODUCT((事故データ!$U$4:$U$364=O$370)*(事故データ!$AQ$4:$AQ$364=$H405)*(事故データ!$V$4:$V$364=1))</f>
        <v>0</v>
      </c>
      <c r="P405" s="358">
        <f>SUMPRODUCT((事故データ!$U$4:$U$364=P$370)*(事故データ!$AQ$4:$AQ$364=$H405)*(事故データ!$V$4:$V$364=1))</f>
        <v>0</v>
      </c>
      <c r="Q405" s="358">
        <f>SUMPRODUCT((事故データ!$U$4:$U$364=Q$370)*(事故データ!$AQ$4:$AQ$364=$H405)*(事故データ!$V$4:$V$364=1))</f>
        <v>0</v>
      </c>
      <c r="R405" s="358">
        <f>SUMPRODUCT((事故データ!$U$4:$U$364=R$370)*(事故データ!$AQ$4:$AQ$364=$H405)*(事故データ!$V$4:$V$364=1))</f>
        <v>0</v>
      </c>
      <c r="S405" s="358">
        <f>SUMPRODUCT((事故データ!$U$4:$U$364=S$370)*(事故データ!$AQ$4:$AQ$364=$H405)*(事故データ!$V$4:$V$364=1))</f>
        <v>0</v>
      </c>
      <c r="T405" s="358">
        <f>SUMPRODUCT((事故データ!$U$4:$U$364=T$370)*(事故データ!$AQ$4:$AQ$364=$H405)*(事故データ!$V$4:$V$364=1))</f>
        <v>0</v>
      </c>
      <c r="U405" s="442">
        <f>SUMPRODUCT((事故データ!$U$4:$U$364=U$370)*(事故データ!$AQ$4:$AQ$364=$H405)*(事故データ!$V$4:$V$364=1))</f>
        <v>0</v>
      </c>
    </row>
    <row r="406" spans="1:21">
      <c r="C406" s="352" t="str">
        <f t="shared" si="64"/>
        <v>狭道路進入</v>
      </c>
      <c r="D406" s="422">
        <f>COUNTIF(事故データ!$AQ$4:$AQ$364,C406)</f>
        <v>0</v>
      </c>
      <c r="E406" s="422">
        <f>SUMPRODUCT((事故データ!$AQ$4:$AQ$364=$C406)*(事故データ!$V$4:$V$364=1))</f>
        <v>0</v>
      </c>
      <c r="F406" s="496">
        <f>SUMPRODUCT((事故データ!$AQ$4:$AQ$364=$C406)*(事故データ!$V$4:$V$364=1)*(事故データ!$T$4:$T$364="人身"))</f>
        <v>0</v>
      </c>
      <c r="G406" s="306"/>
      <c r="H406" s="355" t="str">
        <f t="shared" si="61"/>
        <v>狭道路進入</v>
      </c>
      <c r="I406" s="356">
        <f t="shared" si="62"/>
        <v>0</v>
      </c>
      <c r="J406" s="357">
        <f>SUMPRODUCT((事故データ!$U$4:$U$364=J$370)*(事故データ!$AQ$4:$AQ$364=$H406)*(事故データ!$V$4:$V$364=1))</f>
        <v>0</v>
      </c>
      <c r="K406" s="358">
        <f>SUMPRODUCT((事故データ!$U$4:$U$364=K$370)*(事故データ!$AQ$4:$AQ$364=$H406)*(事故データ!$V$4:$V$364=1))</f>
        <v>0</v>
      </c>
      <c r="L406" s="358">
        <f>SUMPRODUCT((事故データ!$U$4:$U$364=L$370)*(事故データ!$AQ$4:$AQ$364=$H406)*(事故データ!$V$4:$V$364=1))</f>
        <v>0</v>
      </c>
      <c r="M406" s="358">
        <f>SUMPRODUCT((事故データ!$U$4:$U$364=M$370)*(事故データ!$AQ$4:$AQ$364=$H406)*(事故データ!$V$4:$V$364=1))</f>
        <v>0</v>
      </c>
      <c r="N406" s="358">
        <f>SUMPRODUCT((事故データ!$U$4:$U$364=N$370)*(事故データ!$AQ$4:$AQ$364=$H406)*(事故データ!$V$4:$V$364=1))</f>
        <v>0</v>
      </c>
      <c r="O406" s="358">
        <f>SUMPRODUCT((事故データ!$U$4:$U$364=O$370)*(事故データ!$AQ$4:$AQ$364=$H406)*(事故データ!$V$4:$V$364=1))</f>
        <v>0</v>
      </c>
      <c r="P406" s="358">
        <f>SUMPRODUCT((事故データ!$U$4:$U$364=P$370)*(事故データ!$AQ$4:$AQ$364=$H406)*(事故データ!$V$4:$V$364=1))</f>
        <v>0</v>
      </c>
      <c r="Q406" s="358">
        <f>SUMPRODUCT((事故データ!$U$4:$U$364=Q$370)*(事故データ!$AQ$4:$AQ$364=$H406)*(事故データ!$V$4:$V$364=1))</f>
        <v>0</v>
      </c>
      <c r="R406" s="358">
        <f>SUMPRODUCT((事故データ!$U$4:$U$364=R$370)*(事故データ!$AQ$4:$AQ$364=$H406)*(事故データ!$V$4:$V$364=1))</f>
        <v>0</v>
      </c>
      <c r="S406" s="358">
        <f>SUMPRODUCT((事故データ!$U$4:$U$364=S$370)*(事故データ!$AQ$4:$AQ$364=$H406)*(事故データ!$V$4:$V$364=1))</f>
        <v>0</v>
      </c>
      <c r="T406" s="358">
        <f>SUMPRODUCT((事故データ!$U$4:$U$364=T$370)*(事故データ!$AQ$4:$AQ$364=$H406)*(事故データ!$V$4:$V$364=1))</f>
        <v>0</v>
      </c>
      <c r="U406" s="442">
        <f>SUMPRODUCT((事故データ!$U$4:$U$364=U$370)*(事故データ!$AQ$4:$AQ$364=$H406)*(事故データ!$V$4:$V$364=1))</f>
        <v>0</v>
      </c>
    </row>
    <row r="407" spans="1:21">
      <c r="C407" s="352" t="str">
        <f t="shared" si="64"/>
        <v>停車・据付時</v>
      </c>
      <c r="D407" s="422">
        <f>COUNTIF(事故データ!$AQ$4:$AQ$364,C407)</f>
        <v>0</v>
      </c>
      <c r="E407" s="422">
        <f>SUMPRODUCT((事故データ!$AQ$4:$AQ$364=$C407)*(事故データ!$V$4:$V$364=1))</f>
        <v>0</v>
      </c>
      <c r="F407" s="496">
        <f>SUMPRODUCT((事故データ!$AQ$4:$AQ$364=$C407)*(事故データ!$V$4:$V$364=1)*(事故データ!$T$4:$T$364="人身"))</f>
        <v>0</v>
      </c>
      <c r="G407" s="306"/>
      <c r="H407" s="355" t="str">
        <f t="shared" si="61"/>
        <v>停車・据付時</v>
      </c>
      <c r="I407" s="356">
        <f t="shared" si="62"/>
        <v>0</v>
      </c>
      <c r="J407" s="357">
        <f>SUMPRODUCT((事故データ!$U$4:$U$364=J$370)*(事故データ!$AQ$4:$AQ$364=$H407)*(事故データ!$V$4:$V$364=1))</f>
        <v>0</v>
      </c>
      <c r="K407" s="358">
        <f>SUMPRODUCT((事故データ!$U$4:$U$364=K$370)*(事故データ!$AQ$4:$AQ$364=$H407)*(事故データ!$V$4:$V$364=1))</f>
        <v>0</v>
      </c>
      <c r="L407" s="358">
        <f>SUMPRODUCT((事故データ!$U$4:$U$364=L$370)*(事故データ!$AQ$4:$AQ$364=$H407)*(事故データ!$V$4:$V$364=1))</f>
        <v>0</v>
      </c>
      <c r="M407" s="358">
        <f>SUMPRODUCT((事故データ!$U$4:$U$364=M$370)*(事故データ!$AQ$4:$AQ$364=$H407)*(事故データ!$V$4:$V$364=1))</f>
        <v>0</v>
      </c>
      <c r="N407" s="358">
        <f>SUMPRODUCT((事故データ!$U$4:$U$364=N$370)*(事故データ!$AQ$4:$AQ$364=$H407)*(事故データ!$V$4:$V$364=1))</f>
        <v>0</v>
      </c>
      <c r="O407" s="358">
        <f>SUMPRODUCT((事故データ!$U$4:$U$364=O$370)*(事故データ!$AQ$4:$AQ$364=$H407)*(事故データ!$V$4:$V$364=1))</f>
        <v>0</v>
      </c>
      <c r="P407" s="358">
        <f>SUMPRODUCT((事故データ!$U$4:$U$364=P$370)*(事故データ!$AQ$4:$AQ$364=$H407)*(事故データ!$V$4:$V$364=1))</f>
        <v>0</v>
      </c>
      <c r="Q407" s="358">
        <f>SUMPRODUCT((事故データ!$U$4:$U$364=Q$370)*(事故データ!$AQ$4:$AQ$364=$H407)*(事故データ!$V$4:$V$364=1))</f>
        <v>0</v>
      </c>
      <c r="R407" s="358">
        <f>SUMPRODUCT((事故データ!$U$4:$U$364=R$370)*(事故データ!$AQ$4:$AQ$364=$H407)*(事故データ!$V$4:$V$364=1))</f>
        <v>0</v>
      </c>
      <c r="S407" s="358">
        <f>SUMPRODUCT((事故データ!$U$4:$U$364=S$370)*(事故データ!$AQ$4:$AQ$364=$H407)*(事故データ!$V$4:$V$364=1))</f>
        <v>0</v>
      </c>
      <c r="T407" s="358">
        <f>SUMPRODUCT((事故データ!$U$4:$U$364=T$370)*(事故データ!$AQ$4:$AQ$364=$H407)*(事故データ!$V$4:$V$364=1))</f>
        <v>0</v>
      </c>
      <c r="U407" s="442">
        <f>SUMPRODUCT((事故データ!$U$4:$U$364=U$370)*(事故データ!$AQ$4:$AQ$364=$H407)*(事故データ!$V$4:$V$364=1))</f>
        <v>0</v>
      </c>
    </row>
    <row r="408" spans="1:21">
      <c r="C408" s="352" t="str">
        <f t="shared" si="64"/>
        <v>駐・停車中</v>
      </c>
      <c r="D408" s="422">
        <f>COUNTIF(事故データ!$AQ$4:$AQ$364,C408)</f>
        <v>1</v>
      </c>
      <c r="E408" s="422">
        <f>SUMPRODUCT((事故データ!$AQ$4:$AQ$364=$C408)*(事故データ!$V$4:$V$364=1))</f>
        <v>1</v>
      </c>
      <c r="F408" s="496">
        <f>SUMPRODUCT((事故データ!$AQ$4:$AQ$364=$C408)*(事故データ!$V$4:$V$364=1)*(事故データ!$T$4:$T$364="人身"))</f>
        <v>0</v>
      </c>
      <c r="G408" s="306"/>
      <c r="H408" s="355" t="str">
        <f t="shared" si="61"/>
        <v>駐・停車中</v>
      </c>
      <c r="I408" s="497">
        <f t="shared" si="62"/>
        <v>1</v>
      </c>
      <c r="J408" s="357">
        <f>SUMPRODUCT((事故データ!$U$4:$U$364=J$370)*(事故データ!$AQ$4:$AQ$364=$H408)*(事故データ!$V$4:$V$364=1))</f>
        <v>0</v>
      </c>
      <c r="K408" s="358">
        <f>SUMPRODUCT((事故データ!$U$4:$U$364=K$370)*(事故データ!$AQ$4:$AQ$364=$H408)*(事故データ!$V$4:$V$364=1))</f>
        <v>1</v>
      </c>
      <c r="L408" s="358">
        <f>SUMPRODUCT((事故データ!$U$4:$U$364=L$370)*(事故データ!$AQ$4:$AQ$364=$H408)*(事故データ!$V$4:$V$364=1))</f>
        <v>0</v>
      </c>
      <c r="M408" s="358">
        <f>SUMPRODUCT((事故データ!$U$4:$U$364=M$370)*(事故データ!$AQ$4:$AQ$364=$H408)*(事故データ!$V$4:$V$364=1))</f>
        <v>0</v>
      </c>
      <c r="N408" s="358">
        <f>SUMPRODUCT((事故データ!$U$4:$U$364=N$370)*(事故データ!$AQ$4:$AQ$364=$H408)*(事故データ!$V$4:$V$364=1))</f>
        <v>0</v>
      </c>
      <c r="O408" s="358">
        <f>SUMPRODUCT((事故データ!$U$4:$U$364=O$370)*(事故データ!$AQ$4:$AQ$364=$H408)*(事故データ!$V$4:$V$364=1))</f>
        <v>0</v>
      </c>
      <c r="P408" s="358">
        <f>SUMPRODUCT((事故データ!$U$4:$U$364=P$370)*(事故データ!$AQ$4:$AQ$364=$H408)*(事故データ!$V$4:$V$364=1))</f>
        <v>0</v>
      </c>
      <c r="Q408" s="358">
        <f>SUMPRODUCT((事故データ!$U$4:$U$364=Q$370)*(事故データ!$AQ$4:$AQ$364=$H408)*(事故データ!$V$4:$V$364=1))</f>
        <v>0</v>
      </c>
      <c r="R408" s="358">
        <f>SUMPRODUCT((事故データ!$U$4:$U$364=R$370)*(事故データ!$AQ$4:$AQ$364=$H408)*(事故データ!$V$4:$V$364=1))</f>
        <v>0</v>
      </c>
      <c r="S408" s="358">
        <f>SUMPRODUCT((事故データ!$U$4:$U$364=S$370)*(事故データ!$AQ$4:$AQ$364=$H408)*(事故データ!$V$4:$V$364=1))</f>
        <v>0</v>
      </c>
      <c r="T408" s="358">
        <f>SUMPRODUCT((事故データ!$U$4:$U$364=T$370)*(事故データ!$AQ$4:$AQ$364=$H408)*(事故データ!$V$4:$V$364=1))</f>
        <v>0</v>
      </c>
      <c r="U408" s="442">
        <f>SUMPRODUCT((事故データ!$U$4:$U$364=U$370)*(事故データ!$AQ$4:$AQ$364=$H408)*(事故データ!$V$4:$V$364=1))</f>
        <v>0</v>
      </c>
    </row>
    <row r="409" spans="1:21">
      <c r="C409" s="352" t="str">
        <f t="shared" si="64"/>
        <v>一時停止</v>
      </c>
      <c r="D409" s="422">
        <f>COUNTIF(事故データ!$AQ$4:$AQ$364,C409)</f>
        <v>0</v>
      </c>
      <c r="E409" s="422">
        <f>SUMPRODUCT((事故データ!$AQ$4:$AQ$364=$C409)*(事故データ!$V$4:$V$364=1))</f>
        <v>0</v>
      </c>
      <c r="F409" s="496">
        <f>SUMPRODUCT((事故データ!$AQ$4:$AQ$364=$C409)*(事故データ!$V$4:$V$364=1)*(事故データ!$T$4:$T$364="人身"))</f>
        <v>0</v>
      </c>
      <c r="G409" s="306"/>
      <c r="H409" s="355" t="str">
        <f t="shared" si="61"/>
        <v>一時停止</v>
      </c>
      <c r="I409" s="497">
        <f t="shared" si="62"/>
        <v>0</v>
      </c>
      <c r="J409" s="357">
        <f>SUMPRODUCT((事故データ!$U$4:$U$364=J$370)*(事故データ!$AQ$4:$AQ$364=$H409)*(事故データ!$V$4:$V$364=1))</f>
        <v>0</v>
      </c>
      <c r="K409" s="358">
        <f>SUMPRODUCT((事故データ!$U$4:$U$364=K$370)*(事故データ!$AQ$4:$AQ$364=$H409)*(事故データ!$V$4:$V$364=1))</f>
        <v>0</v>
      </c>
      <c r="L409" s="358">
        <f>SUMPRODUCT((事故データ!$U$4:$U$364=L$370)*(事故データ!$AQ$4:$AQ$364=$H409)*(事故データ!$V$4:$V$364=1))</f>
        <v>0</v>
      </c>
      <c r="M409" s="358">
        <f>SUMPRODUCT((事故データ!$U$4:$U$364=M$370)*(事故データ!$AQ$4:$AQ$364=$H409)*(事故データ!$V$4:$V$364=1))</f>
        <v>0</v>
      </c>
      <c r="N409" s="358">
        <f>SUMPRODUCT((事故データ!$U$4:$U$364=N$370)*(事故データ!$AQ$4:$AQ$364=$H409)*(事故データ!$V$4:$V$364=1))</f>
        <v>0</v>
      </c>
      <c r="O409" s="358">
        <f>SUMPRODUCT((事故データ!$U$4:$U$364=O$370)*(事故データ!$AQ$4:$AQ$364=$H409)*(事故データ!$V$4:$V$364=1))</f>
        <v>0</v>
      </c>
      <c r="P409" s="358">
        <f>SUMPRODUCT((事故データ!$U$4:$U$364=P$370)*(事故データ!$AQ$4:$AQ$364=$H409)*(事故データ!$V$4:$V$364=1))</f>
        <v>0</v>
      </c>
      <c r="Q409" s="358">
        <f>SUMPRODUCT((事故データ!$U$4:$U$364=Q$370)*(事故データ!$AQ$4:$AQ$364=$H409)*(事故データ!$V$4:$V$364=1))</f>
        <v>0</v>
      </c>
      <c r="R409" s="358">
        <f>SUMPRODUCT((事故データ!$U$4:$U$364=R$370)*(事故データ!$AQ$4:$AQ$364=$H409)*(事故データ!$V$4:$V$364=1))</f>
        <v>0</v>
      </c>
      <c r="S409" s="358">
        <f>SUMPRODUCT((事故データ!$U$4:$U$364=S$370)*(事故データ!$AQ$4:$AQ$364=$H409)*(事故データ!$V$4:$V$364=1))</f>
        <v>0</v>
      </c>
      <c r="T409" s="358">
        <f>SUMPRODUCT((事故データ!$U$4:$U$364=T$370)*(事故データ!$AQ$4:$AQ$364=$H409)*(事故データ!$V$4:$V$364=1))</f>
        <v>0</v>
      </c>
      <c r="U409" s="442">
        <f>SUMPRODUCT((事故データ!$U$4:$U$364=U$370)*(事故データ!$AQ$4:$AQ$364=$H409)*(事故データ!$V$4:$V$364=1))</f>
        <v>0</v>
      </c>
    </row>
    <row r="410" spans="1:21">
      <c r="C410" s="352" t="str">
        <f t="shared" si="64"/>
        <v>急停止</v>
      </c>
      <c r="D410" s="422">
        <f>COUNTIF(事故データ!$AQ$4:$AQ$364,C410)</f>
        <v>0</v>
      </c>
      <c r="E410" s="422">
        <f>SUMPRODUCT((事故データ!$AQ$4:$AQ$364=$C410)*(事故データ!$V$4:$V$364=1))</f>
        <v>0</v>
      </c>
      <c r="F410" s="496">
        <f>SUMPRODUCT((事故データ!$AQ$4:$AQ$364=$C410)*(事故データ!$V$4:$V$364=1)*(事故データ!$T$4:$T$364="人身"))</f>
        <v>0</v>
      </c>
      <c r="G410" s="306"/>
      <c r="H410" s="355" t="str">
        <f t="shared" si="61"/>
        <v>急停止</v>
      </c>
      <c r="I410" s="497">
        <f t="shared" si="62"/>
        <v>0</v>
      </c>
      <c r="J410" s="357">
        <f>SUMPRODUCT((事故データ!$U$4:$U$364=J$370)*(事故データ!$AQ$4:$AQ$364=$H410)*(事故データ!$V$4:$V$364=1))</f>
        <v>0</v>
      </c>
      <c r="K410" s="358">
        <f>SUMPRODUCT((事故データ!$U$4:$U$364=K$370)*(事故データ!$AQ$4:$AQ$364=$H410)*(事故データ!$V$4:$V$364=1))</f>
        <v>0</v>
      </c>
      <c r="L410" s="358">
        <f>SUMPRODUCT((事故データ!$U$4:$U$364=L$370)*(事故データ!$AQ$4:$AQ$364=$H410)*(事故データ!$V$4:$V$364=1))</f>
        <v>0</v>
      </c>
      <c r="M410" s="358">
        <f>SUMPRODUCT((事故データ!$U$4:$U$364=M$370)*(事故データ!$AQ$4:$AQ$364=$H410)*(事故データ!$V$4:$V$364=1))</f>
        <v>0</v>
      </c>
      <c r="N410" s="358">
        <f>SUMPRODUCT((事故データ!$U$4:$U$364=N$370)*(事故データ!$AQ$4:$AQ$364=$H410)*(事故データ!$V$4:$V$364=1))</f>
        <v>0</v>
      </c>
      <c r="O410" s="358">
        <f>SUMPRODUCT((事故データ!$U$4:$U$364=O$370)*(事故データ!$AQ$4:$AQ$364=$H410)*(事故データ!$V$4:$V$364=1))</f>
        <v>0</v>
      </c>
      <c r="P410" s="358">
        <f>SUMPRODUCT((事故データ!$U$4:$U$364=P$370)*(事故データ!$AQ$4:$AQ$364=$H410)*(事故データ!$V$4:$V$364=1))</f>
        <v>0</v>
      </c>
      <c r="Q410" s="358">
        <f>SUMPRODUCT((事故データ!$U$4:$U$364=Q$370)*(事故データ!$AQ$4:$AQ$364=$H410)*(事故データ!$V$4:$V$364=1))</f>
        <v>0</v>
      </c>
      <c r="R410" s="358">
        <f>SUMPRODUCT((事故データ!$U$4:$U$364=R$370)*(事故データ!$AQ$4:$AQ$364=$H410)*(事故データ!$V$4:$V$364=1))</f>
        <v>0</v>
      </c>
      <c r="S410" s="358">
        <f>SUMPRODUCT((事故データ!$U$4:$U$364=S$370)*(事故データ!$AQ$4:$AQ$364=$H410)*(事故データ!$V$4:$V$364=1))</f>
        <v>0</v>
      </c>
      <c r="T410" s="358">
        <f>SUMPRODUCT((事故データ!$U$4:$U$364=T$370)*(事故データ!$AQ$4:$AQ$364=$H410)*(事故データ!$V$4:$V$364=1))</f>
        <v>0</v>
      </c>
      <c r="U410" s="442">
        <f>SUMPRODUCT((事故データ!$U$4:$U$364=U$370)*(事故データ!$AQ$4:$AQ$364=$H410)*(事故データ!$V$4:$V$364=1))</f>
        <v>0</v>
      </c>
    </row>
    <row r="411" spans="1:21">
      <c r="C411" s="352" t="str">
        <f t="shared" si="64"/>
        <v>徐行・減速中</v>
      </c>
      <c r="D411" s="422">
        <f>COUNTIF(事故データ!$AQ$4:$AQ$364,C411)</f>
        <v>0</v>
      </c>
      <c r="E411" s="422">
        <f>SUMPRODUCT((事故データ!$AQ$4:$AQ$364=$C411)*(事故データ!$V$4:$V$364=1))</f>
        <v>0</v>
      </c>
      <c r="F411" s="496">
        <f>SUMPRODUCT((事故データ!$AQ$4:$AQ$364=$C411)*(事故データ!$V$4:$V$364=1)*(事故データ!$T$4:$T$364="人身"))</f>
        <v>0</v>
      </c>
      <c r="G411" s="306"/>
      <c r="H411" s="355" t="str">
        <f t="shared" si="61"/>
        <v>徐行・減速中</v>
      </c>
      <c r="I411" s="497">
        <f t="shared" si="62"/>
        <v>0</v>
      </c>
      <c r="J411" s="357">
        <f>SUMPRODUCT((事故データ!$U$4:$U$364=J$370)*(事故データ!$AQ$4:$AQ$364=$H411)*(事故データ!$V$4:$V$364=1))</f>
        <v>0</v>
      </c>
      <c r="K411" s="358">
        <f>SUMPRODUCT((事故データ!$U$4:$U$364=K$370)*(事故データ!$AQ$4:$AQ$364=$H411)*(事故データ!$V$4:$V$364=1))</f>
        <v>0</v>
      </c>
      <c r="L411" s="358">
        <f>SUMPRODUCT((事故データ!$U$4:$U$364=L$370)*(事故データ!$AQ$4:$AQ$364=$H411)*(事故データ!$V$4:$V$364=1))</f>
        <v>0</v>
      </c>
      <c r="M411" s="358">
        <f>SUMPRODUCT((事故データ!$U$4:$U$364=M$370)*(事故データ!$AQ$4:$AQ$364=$H411)*(事故データ!$V$4:$V$364=1))</f>
        <v>0</v>
      </c>
      <c r="N411" s="358">
        <f>SUMPRODUCT((事故データ!$U$4:$U$364=N$370)*(事故データ!$AQ$4:$AQ$364=$H411)*(事故データ!$V$4:$V$364=1))</f>
        <v>0</v>
      </c>
      <c r="O411" s="358">
        <f>SUMPRODUCT((事故データ!$U$4:$U$364=O$370)*(事故データ!$AQ$4:$AQ$364=$H411)*(事故データ!$V$4:$V$364=1))</f>
        <v>0</v>
      </c>
      <c r="P411" s="358">
        <f>SUMPRODUCT((事故データ!$U$4:$U$364=P$370)*(事故データ!$AQ$4:$AQ$364=$H411)*(事故データ!$V$4:$V$364=1))</f>
        <v>0</v>
      </c>
      <c r="Q411" s="358">
        <f>SUMPRODUCT((事故データ!$U$4:$U$364=Q$370)*(事故データ!$AQ$4:$AQ$364=$H411)*(事故データ!$V$4:$V$364=1))</f>
        <v>0</v>
      </c>
      <c r="R411" s="358">
        <f>SUMPRODUCT((事故データ!$U$4:$U$364=R$370)*(事故データ!$AQ$4:$AQ$364=$H411)*(事故データ!$V$4:$V$364=1))</f>
        <v>0</v>
      </c>
      <c r="S411" s="358">
        <f>SUMPRODUCT((事故データ!$U$4:$U$364=S$370)*(事故データ!$AQ$4:$AQ$364=$H411)*(事故データ!$V$4:$V$364=1))</f>
        <v>0</v>
      </c>
      <c r="T411" s="358">
        <f>SUMPRODUCT((事故データ!$U$4:$U$364=T$370)*(事故データ!$AQ$4:$AQ$364=$H411)*(事故データ!$V$4:$V$364=1))</f>
        <v>0</v>
      </c>
      <c r="U411" s="442">
        <f>SUMPRODUCT((事故データ!$U$4:$U$364=U$370)*(事故データ!$AQ$4:$AQ$364=$H411)*(事故データ!$V$4:$V$364=1))</f>
        <v>0</v>
      </c>
    </row>
    <row r="412" spans="1:21" ht="17.45" customHeight="1">
      <c r="C412" s="352" t="str">
        <f t="shared" si="64"/>
        <v>回避・急ハンドル・誤操作</v>
      </c>
      <c r="D412" s="422">
        <f>COUNTIF(事故データ!$AQ$4:$AQ$364,C412)</f>
        <v>1</v>
      </c>
      <c r="E412" s="422">
        <f>SUMPRODUCT((事故データ!$AQ$4:$AQ$364=$C412)*(事故データ!$V$4:$V$364=1))</f>
        <v>1</v>
      </c>
      <c r="F412" s="496">
        <f>SUMPRODUCT((事故データ!$AQ$4:$AQ$364=$C412)*(事故データ!$V$4:$V$364=1)*(事故データ!$T$4:$T$364="人身"))</f>
        <v>0</v>
      </c>
      <c r="G412" s="306"/>
      <c r="H412" s="355" t="str">
        <f t="shared" si="61"/>
        <v>回避・急ハンドル・誤操作</v>
      </c>
      <c r="I412" s="497">
        <f t="shared" si="62"/>
        <v>1</v>
      </c>
      <c r="J412" s="357">
        <f>SUMPRODUCT((事故データ!$U$4:$U$364=J$370)*(事故データ!$AQ$4:$AQ$364=$H412)*(事故データ!$V$4:$V$364=1))</f>
        <v>0</v>
      </c>
      <c r="K412" s="358">
        <f>SUMPRODUCT((事故データ!$U$4:$U$364=K$370)*(事故データ!$AQ$4:$AQ$364=$H412)*(事故データ!$V$4:$V$364=1))</f>
        <v>0</v>
      </c>
      <c r="L412" s="358">
        <f>SUMPRODUCT((事故データ!$U$4:$U$364=L$370)*(事故データ!$AQ$4:$AQ$364=$H412)*(事故データ!$V$4:$V$364=1))</f>
        <v>0</v>
      </c>
      <c r="M412" s="358">
        <f>SUMPRODUCT((事故データ!$U$4:$U$364=M$370)*(事故データ!$AQ$4:$AQ$364=$H412)*(事故データ!$V$4:$V$364=1))</f>
        <v>1</v>
      </c>
      <c r="N412" s="358">
        <f>SUMPRODUCT((事故データ!$U$4:$U$364=N$370)*(事故データ!$AQ$4:$AQ$364=$H412)*(事故データ!$V$4:$V$364=1))</f>
        <v>0</v>
      </c>
      <c r="O412" s="358">
        <f>SUMPRODUCT((事故データ!$U$4:$U$364=O$370)*(事故データ!$AQ$4:$AQ$364=$H412)*(事故データ!$V$4:$V$364=1))</f>
        <v>0</v>
      </c>
      <c r="P412" s="358">
        <f>SUMPRODUCT((事故データ!$U$4:$U$364=P$370)*(事故データ!$AQ$4:$AQ$364=$H412)*(事故データ!$V$4:$V$364=1))</f>
        <v>0</v>
      </c>
      <c r="Q412" s="358">
        <f>SUMPRODUCT((事故データ!$U$4:$U$364=Q$370)*(事故データ!$AQ$4:$AQ$364=$H412)*(事故データ!$V$4:$V$364=1))</f>
        <v>0</v>
      </c>
      <c r="R412" s="358">
        <f>SUMPRODUCT((事故データ!$U$4:$U$364=R$370)*(事故データ!$AQ$4:$AQ$364=$H412)*(事故データ!$V$4:$V$364=1))</f>
        <v>0</v>
      </c>
      <c r="S412" s="358">
        <f>SUMPRODUCT((事故データ!$U$4:$U$364=S$370)*(事故データ!$AQ$4:$AQ$364=$H412)*(事故データ!$V$4:$V$364=1))</f>
        <v>0</v>
      </c>
      <c r="T412" s="358">
        <f>SUMPRODUCT((事故データ!$U$4:$U$364=T$370)*(事故データ!$AQ$4:$AQ$364=$H412)*(事故データ!$V$4:$V$364=1))</f>
        <v>0</v>
      </c>
      <c r="U412" s="442">
        <f>SUMPRODUCT((事故データ!$U$4:$U$364=U$370)*(事故データ!$AQ$4:$AQ$364=$H412)*(事故データ!$V$4:$V$364=1))</f>
        <v>0</v>
      </c>
    </row>
    <row r="413" spans="1:21" ht="17.45" customHeight="1">
      <c r="C413" s="352" t="str">
        <f t="shared" si="64"/>
        <v>降車時</v>
      </c>
      <c r="D413" s="422">
        <f>COUNTIF(事故データ!$AQ$4:$AQ$364,C413)</f>
        <v>0</v>
      </c>
      <c r="E413" s="422">
        <f>SUMPRODUCT((事故データ!$AQ$4:$AQ$364=$C413)*(事故データ!$V$4:$V$364=1))</f>
        <v>0</v>
      </c>
      <c r="F413" s="496">
        <f>SUMPRODUCT((事故データ!$AQ$4:$AQ$364=$C413)*(事故データ!$V$4:$V$364=1)*(事故データ!$T$4:$T$364="人身"))</f>
        <v>0</v>
      </c>
      <c r="G413" s="306"/>
      <c r="H413" s="355" t="str">
        <f t="shared" si="61"/>
        <v>降車時</v>
      </c>
      <c r="I413" s="356">
        <f t="shared" si="62"/>
        <v>0</v>
      </c>
      <c r="J413" s="357">
        <f>SUMPRODUCT((事故データ!$U$4:$U$364=J$370)*(事故データ!$AQ$4:$AQ$364=$H413)*(事故データ!$V$4:$V$364=1))</f>
        <v>0</v>
      </c>
      <c r="K413" s="358">
        <f>SUMPRODUCT((事故データ!$U$4:$U$364=K$370)*(事故データ!$AQ$4:$AQ$364=$H413)*(事故データ!$V$4:$V$364=1))</f>
        <v>0</v>
      </c>
      <c r="L413" s="358">
        <f>SUMPRODUCT((事故データ!$U$4:$U$364=L$370)*(事故データ!$AQ$4:$AQ$364=$H413)*(事故データ!$V$4:$V$364=1))</f>
        <v>0</v>
      </c>
      <c r="M413" s="358">
        <f>SUMPRODUCT((事故データ!$U$4:$U$364=M$370)*(事故データ!$AQ$4:$AQ$364=$H413)*(事故データ!$V$4:$V$364=1))</f>
        <v>0</v>
      </c>
      <c r="N413" s="358">
        <f>SUMPRODUCT((事故データ!$U$4:$U$364=N$370)*(事故データ!$AQ$4:$AQ$364=$H413)*(事故データ!$V$4:$V$364=1))</f>
        <v>0</v>
      </c>
      <c r="O413" s="358">
        <f>SUMPRODUCT((事故データ!$U$4:$U$364=O$370)*(事故データ!$AQ$4:$AQ$364=$H413)*(事故データ!$V$4:$V$364=1))</f>
        <v>0</v>
      </c>
      <c r="P413" s="358">
        <f>SUMPRODUCT((事故データ!$U$4:$U$364=P$370)*(事故データ!$AQ$4:$AQ$364=$H413)*(事故データ!$V$4:$V$364=1))</f>
        <v>0</v>
      </c>
      <c r="Q413" s="358">
        <f>SUMPRODUCT((事故データ!$U$4:$U$364=Q$370)*(事故データ!$AQ$4:$AQ$364=$H413)*(事故データ!$V$4:$V$364=1))</f>
        <v>0</v>
      </c>
      <c r="R413" s="358">
        <f>SUMPRODUCT((事故データ!$U$4:$U$364=R$370)*(事故データ!$AQ$4:$AQ$364=$H413)*(事故データ!$V$4:$V$364=1))</f>
        <v>0</v>
      </c>
      <c r="S413" s="358">
        <f>SUMPRODUCT((事故データ!$U$4:$U$364=S$370)*(事故データ!$AQ$4:$AQ$364=$H413)*(事故データ!$V$4:$V$364=1))</f>
        <v>0</v>
      </c>
      <c r="T413" s="358">
        <f>SUMPRODUCT((事故データ!$U$4:$U$364=T$370)*(事故データ!$AQ$4:$AQ$364=$H413)*(事故データ!$V$4:$V$364=1))</f>
        <v>0</v>
      </c>
      <c r="U413" s="442">
        <f>SUMPRODUCT((事故データ!$U$4:$U$364=U$370)*(事故データ!$AQ$4:$AQ$364=$H413)*(事故データ!$V$4:$V$364=1))</f>
        <v>0</v>
      </c>
    </row>
    <row r="414" spans="1:21" ht="17.45" customHeight="1">
      <c r="C414" s="352" t="str">
        <f t="shared" ref="C414:C415" si="65">H414</f>
        <v>フォーク操作中</v>
      </c>
      <c r="D414" s="422">
        <f>COUNTIF(事故データ!$AQ$4:$AQ$364,C414)</f>
        <v>0</v>
      </c>
      <c r="E414" s="422">
        <f>SUMPRODUCT((事故データ!$AQ$4:$AQ$364=$C414)*(事故データ!$V$4:$V$364=1))</f>
        <v>0</v>
      </c>
      <c r="F414" s="496">
        <f>SUMPRODUCT((事故データ!$AQ$4:$AQ$364=$C414)*(事故データ!$V$4:$V$364=1)*(事故データ!$T$4:$T$364="人身"))</f>
        <v>0</v>
      </c>
      <c r="G414" s="306"/>
      <c r="H414" s="355" t="str">
        <f t="shared" ref="H414:H415" si="66">H365</f>
        <v>フォーク操作中</v>
      </c>
      <c r="I414" s="356">
        <f t="shared" si="62"/>
        <v>0</v>
      </c>
      <c r="J414" s="357">
        <f>SUMPRODUCT((事故データ!$U$4:$U$364=J$370)*(事故データ!$AQ$4:$AQ$364=$H414)*(事故データ!$V$4:$V$364=1))</f>
        <v>0</v>
      </c>
      <c r="K414" s="358">
        <f>SUMPRODUCT((事故データ!$U$4:$U$364=K$370)*(事故データ!$AQ$4:$AQ$364=$H414)*(事故データ!$V$4:$V$364=1))</f>
        <v>0</v>
      </c>
      <c r="L414" s="358">
        <f>SUMPRODUCT((事故データ!$U$4:$U$364=L$370)*(事故データ!$AQ$4:$AQ$364=$H414)*(事故データ!$V$4:$V$364=1))</f>
        <v>0</v>
      </c>
      <c r="M414" s="358">
        <f>SUMPRODUCT((事故データ!$U$4:$U$364=M$370)*(事故データ!$AQ$4:$AQ$364=$H414)*(事故データ!$V$4:$V$364=1))</f>
        <v>0</v>
      </c>
      <c r="N414" s="358">
        <f>SUMPRODUCT((事故データ!$U$4:$U$364=N$370)*(事故データ!$AQ$4:$AQ$364=$H414)*(事故データ!$V$4:$V$364=1))</f>
        <v>0</v>
      </c>
      <c r="O414" s="358">
        <f>SUMPRODUCT((事故データ!$U$4:$U$364=O$370)*(事故データ!$AQ$4:$AQ$364=$H414)*(事故データ!$V$4:$V$364=1))</f>
        <v>0</v>
      </c>
      <c r="P414" s="358">
        <f>SUMPRODUCT((事故データ!$U$4:$U$364=P$370)*(事故データ!$AQ$4:$AQ$364=$H414)*(事故データ!$V$4:$V$364=1))</f>
        <v>0</v>
      </c>
      <c r="Q414" s="358">
        <f>SUMPRODUCT((事故データ!$U$4:$U$364=Q$370)*(事故データ!$AQ$4:$AQ$364=$H414)*(事故データ!$V$4:$V$364=1))</f>
        <v>0</v>
      </c>
      <c r="R414" s="358">
        <f>SUMPRODUCT((事故データ!$U$4:$U$364=R$370)*(事故データ!$AQ$4:$AQ$364=$H414)*(事故データ!$V$4:$V$364=1))</f>
        <v>0</v>
      </c>
      <c r="S414" s="358">
        <f>SUMPRODUCT((事故データ!$U$4:$U$364=S$370)*(事故データ!$AQ$4:$AQ$364=$H414)*(事故データ!$V$4:$V$364=1))</f>
        <v>0</v>
      </c>
      <c r="T414" s="358">
        <f>SUMPRODUCT((事故データ!$U$4:$U$364=T$370)*(事故データ!$AQ$4:$AQ$364=$H414)*(事故データ!$V$4:$V$364=1))</f>
        <v>0</v>
      </c>
      <c r="U414" s="442">
        <f>SUMPRODUCT((事故データ!$U$4:$U$364=U$370)*(事故データ!$AQ$4:$AQ$364=$H414)*(事故データ!$V$4:$V$364=1))</f>
        <v>0</v>
      </c>
    </row>
    <row r="415" spans="1:21" ht="17.45" customHeight="1">
      <c r="C415" s="365" t="str">
        <f t="shared" si="65"/>
        <v>その他</v>
      </c>
      <c r="D415" s="431">
        <f>COUNTIF(事故データ!$AQ$4:$AQ$364,C415)</f>
        <v>0</v>
      </c>
      <c r="E415" s="431">
        <f>SUMPRODUCT((事故データ!$AQ$4:$AQ$364=$C415)*(事故データ!$V$4:$V$364=1))</f>
        <v>0</v>
      </c>
      <c r="F415" s="498">
        <f>SUMPRODUCT((事故データ!$AQ$4:$AQ$364=$C415)*(事故データ!$V$4:$V$364=1)*(事故データ!$T$4:$T$364="人身"))</f>
        <v>0</v>
      </c>
      <c r="G415" s="306"/>
      <c r="H415" s="432" t="str">
        <f t="shared" si="66"/>
        <v>その他</v>
      </c>
      <c r="I415" s="369">
        <f t="shared" si="62"/>
        <v>0</v>
      </c>
      <c r="J415" s="370">
        <f>SUMPRODUCT((事故データ!$U$4:$U$364=J$370)*(事故データ!$AQ$4:$AQ$364=$H415)*(事故データ!$V$4:$V$364=1))</f>
        <v>0</v>
      </c>
      <c r="K415" s="371">
        <f>SUMPRODUCT((事故データ!$U$4:$U$364=K$370)*(事故データ!$AQ$4:$AQ$364=$H415)*(事故データ!$V$4:$V$364=1))</f>
        <v>0</v>
      </c>
      <c r="L415" s="371">
        <f>SUMPRODUCT((事故データ!$U$4:$U$364=L$370)*(事故データ!$AQ$4:$AQ$364=$H415)*(事故データ!$V$4:$V$364=1))</f>
        <v>0</v>
      </c>
      <c r="M415" s="371">
        <f>SUMPRODUCT((事故データ!$U$4:$U$364=M$370)*(事故データ!$AQ$4:$AQ$364=$H415)*(事故データ!$V$4:$V$364=1))</f>
        <v>0</v>
      </c>
      <c r="N415" s="371">
        <f>SUMPRODUCT((事故データ!$U$4:$U$364=N$370)*(事故データ!$AQ$4:$AQ$364=$H415)*(事故データ!$V$4:$V$364=1))</f>
        <v>0</v>
      </c>
      <c r="O415" s="371">
        <f>SUMPRODUCT((事故データ!$U$4:$U$364=O$370)*(事故データ!$AQ$4:$AQ$364=$H415)*(事故データ!$V$4:$V$364=1))</f>
        <v>0</v>
      </c>
      <c r="P415" s="371">
        <f>SUMPRODUCT((事故データ!$U$4:$U$364=P$370)*(事故データ!$AQ$4:$AQ$364=$H415)*(事故データ!$V$4:$V$364=1))</f>
        <v>0</v>
      </c>
      <c r="Q415" s="371">
        <f>SUMPRODUCT((事故データ!$U$4:$U$364=Q$370)*(事故データ!$AQ$4:$AQ$364=$H415)*(事故データ!$V$4:$V$364=1))</f>
        <v>0</v>
      </c>
      <c r="R415" s="371">
        <f>SUMPRODUCT((事故データ!$U$4:$U$364=R$370)*(事故データ!$AQ$4:$AQ$364=$H415)*(事故データ!$V$4:$V$364=1))</f>
        <v>0</v>
      </c>
      <c r="S415" s="371">
        <f>SUMPRODUCT((事故データ!$U$4:$U$364=S$370)*(事故データ!$AQ$4:$AQ$364=$H415)*(事故データ!$V$4:$V$364=1))</f>
        <v>0</v>
      </c>
      <c r="T415" s="371">
        <f>SUMPRODUCT((事故データ!$U$4:$U$364=T$370)*(事故データ!$AQ$4:$AQ$364=$H415)*(事故データ!$V$4:$V$364=1))</f>
        <v>0</v>
      </c>
      <c r="U415" s="443">
        <f>SUMPRODUCT((事故データ!$U$4:$U$364=U$370)*(事故データ!$AQ$4:$AQ$364=$H415)*(事故データ!$V$4:$V$364=1))</f>
        <v>0</v>
      </c>
    </row>
    <row r="416" spans="1:21">
      <c r="A416" s="325" t="s">
        <v>248</v>
      </c>
    </row>
    <row r="418" spans="1:21">
      <c r="A418" s="326">
        <v>9</v>
      </c>
      <c r="C418" s="396" t="s">
        <v>15</v>
      </c>
      <c r="D418" s="438"/>
    </row>
    <row r="419" spans="1:21">
      <c r="C419" s="397">
        <v>19</v>
      </c>
      <c r="D419" s="298" t="s">
        <v>359</v>
      </c>
      <c r="E419" s="298"/>
      <c r="F419" s="298"/>
      <c r="G419" s="298"/>
      <c r="H419" s="503">
        <f>C419</f>
        <v>19</v>
      </c>
      <c r="I419" s="298" t="s">
        <v>1224</v>
      </c>
      <c r="J419" s="298"/>
      <c r="K419" s="298"/>
      <c r="L419" s="298"/>
      <c r="M419" s="298"/>
      <c r="N419" s="298"/>
      <c r="O419" s="298"/>
      <c r="P419" s="298"/>
      <c r="Q419" s="298"/>
      <c r="R419" s="298"/>
      <c r="S419" s="298"/>
      <c r="T419" s="298"/>
    </row>
    <row r="420" spans="1:21" ht="58.15" customHeight="1">
      <c r="C420" s="327" t="s">
        <v>58</v>
      </c>
      <c r="D420" s="1181" t="s">
        <v>5</v>
      </c>
      <c r="E420" s="1183">
        <v>1</v>
      </c>
      <c r="F420" s="474" t="s">
        <v>245</v>
      </c>
      <c r="G420" s="298"/>
      <c r="H420" s="501" t="s">
        <v>1523</v>
      </c>
      <c r="I420" s="487" t="s">
        <v>324</v>
      </c>
      <c r="J420" s="341" t="str">
        <f>J370</f>
        <v>1t</v>
      </c>
      <c r="K420" s="342" t="str">
        <f t="shared" ref="K420:S420" si="67">K370</f>
        <v>2t</v>
      </c>
      <c r="L420" s="342" t="str">
        <f t="shared" si="67"/>
        <v>3t</v>
      </c>
      <c r="M420" s="342" t="str">
        <f t="shared" si="67"/>
        <v>4t</v>
      </c>
      <c r="N420" s="342" t="str">
        <f t="shared" si="67"/>
        <v>5t</v>
      </c>
      <c r="O420" s="342" t="str">
        <f t="shared" si="67"/>
        <v>7t</v>
      </c>
      <c r="P420" s="342" t="str">
        <f t="shared" si="67"/>
        <v>8t</v>
      </c>
      <c r="Q420" s="342" t="str">
        <f t="shared" si="67"/>
        <v>中型</v>
      </c>
      <c r="R420" s="342" t="str">
        <f t="shared" si="67"/>
        <v>大型</v>
      </c>
      <c r="S420" s="342" t="str">
        <f t="shared" si="67"/>
        <v>乗用車</v>
      </c>
      <c r="T420" s="342" t="str">
        <f t="shared" ref="T420:U420" si="68">T370</f>
        <v>軽自動車</v>
      </c>
      <c r="U420" s="480" t="str">
        <f t="shared" si="68"/>
        <v>その他</v>
      </c>
    </row>
    <row r="421" spans="1:21" ht="19.5" customHeight="1">
      <c r="C421" s="504">
        <f>C419</f>
        <v>19</v>
      </c>
      <c r="D421" s="1182"/>
      <c r="E421" s="1184"/>
      <c r="F421" s="481" t="s">
        <v>356</v>
      </c>
      <c r="G421" s="298"/>
      <c r="H421" s="482" t="s">
        <v>6</v>
      </c>
      <c r="I421" s="483">
        <f>SUM(J421:U421)</f>
        <v>31</v>
      </c>
      <c r="J421" s="484">
        <f>SUMPRODUCT((事故データ!$O$4:$O$364=$C$419)*(事故データ!$U$4:$U$364=J$420)*(事故データ!$V$4:$V$364&gt;=1))</f>
        <v>0</v>
      </c>
      <c r="K421" s="485">
        <f>SUMPRODUCT((事故データ!$O$4:$O$364=$C$419)*(事故データ!$U$4:$U$364=K$420)*(事故データ!$V$4:$V$364&gt;=1))</f>
        <v>10</v>
      </c>
      <c r="L421" s="485">
        <f>SUMPRODUCT((事故データ!$O$4:$O$364=$C$419)*(事故データ!$U$4:$U$364=L$420)*(事故データ!$V$4:$V$364&gt;=1))</f>
        <v>0</v>
      </c>
      <c r="M421" s="485">
        <f>SUMPRODUCT((事故データ!$O$4:$O$364=$C$419)*(事故データ!$U$4:$U$364=M$420)*(事故データ!$V$4:$V$364&gt;=1))</f>
        <v>13</v>
      </c>
      <c r="N421" s="485">
        <f>SUMPRODUCT((事故データ!$O$4:$O$364=$C$419)*(事故データ!$U$4:$U$364=N$420)*(事故データ!$V$4:$V$364&gt;=1))</f>
        <v>0</v>
      </c>
      <c r="O421" s="485">
        <f>SUMPRODUCT((事故データ!$O$4:$O$364=$C$419)*(事故データ!$U$4:$U$364=O$420)*(事故データ!$V$4:$V$364&gt;=1))</f>
        <v>0</v>
      </c>
      <c r="P421" s="485">
        <f>SUMPRODUCT((事故データ!$O$4:$O$364=$C$419)*(事故データ!$U$4:$U$364=P$420)*(事故データ!$V$4:$V$364&gt;=1))</f>
        <v>0</v>
      </c>
      <c r="Q421" s="485">
        <f>SUMPRODUCT((事故データ!$O$4:$O$364=$C$419)*(事故データ!$U$4:$U$364=Q$420)*(事故データ!$V$4:$V$364&gt;=1))</f>
        <v>2</v>
      </c>
      <c r="R421" s="485">
        <f>SUMPRODUCT((事故データ!$O$4:$O$364=$C$419)*(事故データ!$U$4:$U$364=R$420)*(事故データ!$V$4:$V$364&gt;=1))</f>
        <v>3</v>
      </c>
      <c r="S421" s="485">
        <f>SUMPRODUCT((事故データ!$O$4:$O$364=$C$419)*(事故データ!$U$4:$U$364=S$420)*(事故データ!$V$4:$V$364&gt;=1))</f>
        <v>3</v>
      </c>
      <c r="T421" s="485">
        <f>SUMPRODUCT((事故データ!$O$4:$O$364=$C$419)*(事故データ!$U$4:$U$364=T$420)*(事故データ!$V$4:$V$364&gt;=1))</f>
        <v>0</v>
      </c>
      <c r="U421" s="486">
        <f>SUMPRODUCT((事故データ!$O$4:$O$364=$C$419)*(事故データ!$U$4:$U$364=U$420)*(事故データ!$V$4:$V$364&gt;=1))</f>
        <v>0</v>
      </c>
    </row>
    <row r="422" spans="1:21">
      <c r="C422" s="448"/>
      <c r="D422" s="338">
        <f>SUM(D423:D465)</f>
        <v>31</v>
      </c>
      <c r="E422" s="338">
        <f>SUM(E423:E465)</f>
        <v>31</v>
      </c>
      <c r="F422" s="387">
        <f>SUM(F423:F465)</f>
        <v>5</v>
      </c>
      <c r="G422" s="298"/>
      <c r="H422" s="487" t="s">
        <v>1223</v>
      </c>
      <c r="I422" s="488">
        <f>SUM(I423:I465)</f>
        <v>31</v>
      </c>
      <c r="J422" s="389">
        <f>SUM(J423:J465)</f>
        <v>0</v>
      </c>
      <c r="K422" s="390">
        <f>SUM(K423:K465)</f>
        <v>10</v>
      </c>
      <c r="L422" s="390">
        <f t="shared" ref="L422:S422" si="69">SUM(L423:L465)</f>
        <v>0</v>
      </c>
      <c r="M422" s="390">
        <f>SUM(M423:M465)</f>
        <v>13</v>
      </c>
      <c r="N422" s="390">
        <f t="shared" si="69"/>
        <v>0</v>
      </c>
      <c r="O422" s="390">
        <f t="shared" si="69"/>
        <v>0</v>
      </c>
      <c r="P422" s="390">
        <f>SUM(P423:P465)</f>
        <v>0</v>
      </c>
      <c r="Q422" s="390">
        <f t="shared" si="69"/>
        <v>2</v>
      </c>
      <c r="R422" s="390">
        <f t="shared" si="69"/>
        <v>3</v>
      </c>
      <c r="S422" s="390">
        <f t="shared" si="69"/>
        <v>3</v>
      </c>
      <c r="T422" s="390">
        <f t="shared" ref="T422:U422" si="70">SUM(T423:T465)</f>
        <v>0</v>
      </c>
      <c r="U422" s="392">
        <f t="shared" si="70"/>
        <v>0</v>
      </c>
    </row>
    <row r="423" spans="1:21">
      <c r="C423" s="343" t="str">
        <f>H423</f>
        <v>直進</v>
      </c>
      <c r="D423" s="411">
        <f>SUMPRODUCT((事故データ!$O$4:$O$364=$C$419)*(事故データ!$AQ$4:$AQ$364=$C423))</f>
        <v>2</v>
      </c>
      <c r="E423" s="411">
        <f>SUMPRODUCT((事故データ!$O$4:$O$364=$C$419)*(事故データ!$AQ$4:$AQ$364=$C423)*(事故データ!$V$4:$V$364=1))</f>
        <v>2</v>
      </c>
      <c r="F423" s="492">
        <f>SUMPRODUCT((事故データ!$O$4:$O$364=$C$419)*(事故データ!$AQ$4:$AQ$364=$C423)*(事故データ!$V$4:$V$364=1)*(事故データ!$T$4:$T$364="人身"))</f>
        <v>0</v>
      </c>
      <c r="G423" s="306"/>
      <c r="H423" s="412" t="str">
        <f>H373</f>
        <v>直進</v>
      </c>
      <c r="I423" s="413">
        <f t="shared" ref="I423:I465" si="71">SUM(J423:U423)</f>
        <v>2</v>
      </c>
      <c r="J423" s="348">
        <f>SUMPRODUCT((事故データ!$O$4:$O$364=$C$419)*(事故データ!$U$4:$U$364=J$420)*(事故データ!$AQ$4:$AQ$364=$H423)*(事故データ!$V$4:$V$364=1))</f>
        <v>0</v>
      </c>
      <c r="K423" s="349">
        <f>SUMPRODUCT((事故データ!$O$4:$O$364=$C$419)*(事故データ!$U$4:$U$364=K$420)*(事故データ!$AQ$4:$AQ$364=$H423)*(事故データ!$V$4:$V$364=1))</f>
        <v>1</v>
      </c>
      <c r="L423" s="349">
        <f>SUMPRODUCT((事故データ!$O$4:$O$364=$C$419)*(事故データ!$U$4:$U$364=L$420)*(事故データ!$AQ$4:$AQ$364=$H423)*(事故データ!$V$4:$V$364=1))</f>
        <v>0</v>
      </c>
      <c r="M423" s="349">
        <f>SUMPRODUCT((事故データ!$O$4:$O$364=$C$419)*(事故データ!$U$4:$U$364=M$420)*(事故データ!$AQ$4:$AQ$364=$H423)*(事故データ!$V$4:$V$364=1))</f>
        <v>0</v>
      </c>
      <c r="N423" s="349">
        <f>SUMPRODUCT((事故データ!$O$4:$O$364=$C$419)*(事故データ!$U$4:$U$364=N$420)*(事故データ!$AQ$4:$AQ$364=$H423)*(事故データ!$V$4:$V$364=1))</f>
        <v>0</v>
      </c>
      <c r="O423" s="349">
        <f>SUMPRODUCT((事故データ!$O$4:$O$364=$C$419)*(事故データ!$U$4:$U$364=O$420)*(事故データ!$AQ$4:$AQ$364=$H423)*(事故データ!$V$4:$V$364=1))</f>
        <v>0</v>
      </c>
      <c r="P423" s="349">
        <f>SUMPRODUCT((事故データ!$O$4:$O$364=$C$419)*(事故データ!$U$4:$U$364=P$420)*(事故データ!$AQ$4:$AQ$364=$H423)*(事故データ!$V$4:$V$364=1))</f>
        <v>0</v>
      </c>
      <c r="Q423" s="349">
        <f>SUMPRODUCT((事故データ!$O$4:$O$364=$C$419)*(事故データ!$U$4:$U$364=Q$420)*(事故データ!$AQ$4:$AQ$364=$H423)*(事故データ!$V$4:$V$364=1))</f>
        <v>0</v>
      </c>
      <c r="R423" s="349">
        <f>SUMPRODUCT((事故データ!$O$4:$O$364=$C$419)*(事故データ!$U$4:$U$364=R$420)*(事故データ!$AQ$4:$AQ$364=$H423)*(事故データ!$V$4:$V$364=1))</f>
        <v>0</v>
      </c>
      <c r="S423" s="349">
        <f>SUMPRODUCT((事故データ!$O$4:$O$364=$C$419)*(事故データ!$U$4:$U$364=S$420)*(事故データ!$AQ$4:$AQ$364=$H423)*(事故データ!$V$4:$V$364=1))</f>
        <v>1</v>
      </c>
      <c r="T423" s="349">
        <f>SUMPRODUCT((事故データ!$O$4:$O$364=$C$419)*(事故データ!$U$4:$U$364=T$420)*(事故データ!$AQ$4:$AQ$364=$H423)*(事故データ!$V$4:$V$364=1))</f>
        <v>0</v>
      </c>
      <c r="U423" s="441">
        <f>SUMPRODUCT((事故データ!$O$4:$O$364=$C$419)*(事故データ!$U$4:$U$364=U$420)*(事故データ!$AQ$4:$AQ$364=$H423)*(事故データ!$V$4:$V$364=1))</f>
        <v>0</v>
      </c>
    </row>
    <row r="424" spans="1:21">
      <c r="C424" s="352" t="str">
        <f t="shared" ref="C424:C460" si="72">H424</f>
        <v>右折</v>
      </c>
      <c r="D424" s="422">
        <f>SUMPRODUCT((事故データ!$O$4:$O$364=$C$419)*(事故データ!$AQ$4:$AQ$364=$C424))</f>
        <v>0</v>
      </c>
      <c r="E424" s="422">
        <f>SUMPRODUCT((事故データ!$O$4:$O$364=$C$419)*(事故データ!$AQ$4:$AQ$364=$C424)*(事故データ!$V$4:$V$364=1))</f>
        <v>0</v>
      </c>
      <c r="F424" s="496">
        <f>SUMPRODUCT((事故データ!$O$4:$O$364=$C$419)*(事故データ!$AQ$4:$AQ$364=$C424)*(事故データ!$V$4:$V$364=1)*(事故データ!$T$4:$T$364="人身"))</f>
        <v>0</v>
      </c>
      <c r="G424" s="306"/>
      <c r="H424" s="355" t="str">
        <f t="shared" ref="H424:H465" si="73">H374</f>
        <v>右折</v>
      </c>
      <c r="I424" s="356">
        <f t="shared" si="71"/>
        <v>0</v>
      </c>
      <c r="J424" s="357">
        <f>SUMPRODUCT((事故データ!$O$4:$O$364=$C$419)*(事故データ!$U$4:$U$364=J$420)*(事故データ!$AQ$4:$AQ$364=$H424)*(事故データ!$V$4:$V$364=1))</f>
        <v>0</v>
      </c>
      <c r="K424" s="358">
        <f>SUMPRODUCT((事故データ!$O$4:$O$364=$C$419)*(事故データ!$U$4:$U$364=K$420)*(事故データ!$AQ$4:$AQ$364=$H424)*(事故データ!$V$4:$V$364=1))</f>
        <v>0</v>
      </c>
      <c r="L424" s="358">
        <f>SUMPRODUCT((事故データ!$O$4:$O$364=$C$419)*(事故データ!$U$4:$U$364=L$420)*(事故データ!$AQ$4:$AQ$364=$H424)*(事故データ!$V$4:$V$364=1))</f>
        <v>0</v>
      </c>
      <c r="M424" s="358">
        <f>SUMPRODUCT((事故データ!$O$4:$O$364=$C$419)*(事故データ!$U$4:$U$364=M$420)*(事故データ!$AQ$4:$AQ$364=$H424)*(事故データ!$V$4:$V$364=1))</f>
        <v>0</v>
      </c>
      <c r="N424" s="358">
        <f>SUMPRODUCT((事故データ!$O$4:$O$364=$C$419)*(事故データ!$U$4:$U$364=N$420)*(事故データ!$AQ$4:$AQ$364=$H424)*(事故データ!$V$4:$V$364=1))</f>
        <v>0</v>
      </c>
      <c r="O424" s="358">
        <f>SUMPRODUCT((事故データ!$O$4:$O$364=$C$419)*(事故データ!$U$4:$U$364=O$420)*(事故データ!$AQ$4:$AQ$364=$H424)*(事故データ!$V$4:$V$364=1))</f>
        <v>0</v>
      </c>
      <c r="P424" s="358">
        <f>SUMPRODUCT((事故データ!$O$4:$O$364=$C$419)*(事故データ!$U$4:$U$364=P$420)*(事故データ!$AQ$4:$AQ$364=$H424)*(事故データ!$V$4:$V$364=1))</f>
        <v>0</v>
      </c>
      <c r="Q424" s="358">
        <f>SUMPRODUCT((事故データ!$O$4:$O$364=$C$419)*(事故データ!$U$4:$U$364=Q$420)*(事故データ!$AQ$4:$AQ$364=$H424)*(事故データ!$V$4:$V$364=1))</f>
        <v>0</v>
      </c>
      <c r="R424" s="358">
        <f>SUMPRODUCT((事故データ!$O$4:$O$364=$C$419)*(事故データ!$U$4:$U$364=R$420)*(事故データ!$AQ$4:$AQ$364=$H424)*(事故データ!$V$4:$V$364=1))</f>
        <v>0</v>
      </c>
      <c r="S424" s="358">
        <f>SUMPRODUCT((事故データ!$O$4:$O$364=$C$419)*(事故データ!$U$4:$U$364=S$420)*(事故データ!$AQ$4:$AQ$364=$H424)*(事故データ!$V$4:$V$364=1))</f>
        <v>0</v>
      </c>
      <c r="T424" s="358">
        <f>SUMPRODUCT((事故データ!$O$4:$O$364=$C$419)*(事故データ!$U$4:$U$364=T$420)*(事故データ!$AQ$4:$AQ$364=$H424)*(事故データ!$V$4:$V$364=1))</f>
        <v>0</v>
      </c>
      <c r="U424" s="442">
        <f>SUMPRODUCT((事故データ!$O$4:$O$364=$C$419)*(事故データ!$U$4:$U$364=U$420)*(事故データ!$AQ$4:$AQ$364=$H424)*(事故データ!$V$4:$V$364=1))</f>
        <v>0</v>
      </c>
    </row>
    <row r="425" spans="1:21">
      <c r="C425" s="352" t="str">
        <f t="shared" si="72"/>
        <v>左折</v>
      </c>
      <c r="D425" s="422">
        <f>SUMPRODUCT((事故データ!$O$4:$O$364=$C$419)*(事故データ!$AQ$4:$AQ$364=$C425))</f>
        <v>3</v>
      </c>
      <c r="E425" s="422">
        <f>SUMPRODUCT((事故データ!$O$4:$O$364=$C$419)*(事故データ!$AQ$4:$AQ$364=$C425)*(事故データ!$V$4:$V$364=1))</f>
        <v>3</v>
      </c>
      <c r="F425" s="496">
        <f>SUMPRODUCT((事故データ!$O$4:$O$364=$C$419)*(事故データ!$AQ$4:$AQ$364=$C425)*(事故データ!$V$4:$V$364=1)*(事故データ!$T$4:$T$364="人身"))</f>
        <v>1</v>
      </c>
      <c r="G425" s="306"/>
      <c r="H425" s="355" t="str">
        <f t="shared" si="73"/>
        <v>左折</v>
      </c>
      <c r="I425" s="356">
        <f t="shared" si="71"/>
        <v>3</v>
      </c>
      <c r="J425" s="357">
        <f>SUMPRODUCT((事故データ!$O$4:$O$364=$C$419)*(事故データ!$U$4:$U$364=J$420)*(事故データ!$AQ$4:$AQ$364=$H425)*(事故データ!$V$4:$V$364=1))</f>
        <v>0</v>
      </c>
      <c r="K425" s="358">
        <f>SUMPRODUCT((事故データ!$O$4:$O$364=$C$419)*(事故データ!$U$4:$U$364=K$420)*(事故データ!$AQ$4:$AQ$364=$H425)*(事故データ!$V$4:$V$364=1))</f>
        <v>1</v>
      </c>
      <c r="L425" s="358">
        <f>SUMPRODUCT((事故データ!$O$4:$O$364=$C$419)*(事故データ!$U$4:$U$364=L$420)*(事故データ!$AQ$4:$AQ$364=$H425)*(事故データ!$V$4:$V$364=1))</f>
        <v>0</v>
      </c>
      <c r="M425" s="358">
        <f>SUMPRODUCT((事故データ!$O$4:$O$364=$C$419)*(事故データ!$U$4:$U$364=M$420)*(事故データ!$AQ$4:$AQ$364=$H425)*(事故データ!$V$4:$V$364=1))</f>
        <v>2</v>
      </c>
      <c r="N425" s="358">
        <f>SUMPRODUCT((事故データ!$O$4:$O$364=$C$419)*(事故データ!$U$4:$U$364=N$420)*(事故データ!$AQ$4:$AQ$364=$H425)*(事故データ!$V$4:$V$364=1))</f>
        <v>0</v>
      </c>
      <c r="O425" s="358">
        <f>SUMPRODUCT((事故データ!$O$4:$O$364=$C$419)*(事故データ!$U$4:$U$364=O$420)*(事故データ!$AQ$4:$AQ$364=$H425)*(事故データ!$V$4:$V$364=1))</f>
        <v>0</v>
      </c>
      <c r="P425" s="358">
        <f>SUMPRODUCT((事故データ!$O$4:$O$364=$C$419)*(事故データ!$U$4:$U$364=P$420)*(事故データ!$AQ$4:$AQ$364=$H425)*(事故データ!$V$4:$V$364=1))</f>
        <v>0</v>
      </c>
      <c r="Q425" s="358">
        <f>SUMPRODUCT((事故データ!$O$4:$O$364=$C$419)*(事故データ!$U$4:$U$364=Q$420)*(事故データ!$AQ$4:$AQ$364=$H425)*(事故データ!$V$4:$V$364=1))</f>
        <v>0</v>
      </c>
      <c r="R425" s="358">
        <f>SUMPRODUCT((事故データ!$O$4:$O$364=$C$419)*(事故データ!$U$4:$U$364=R$420)*(事故データ!$AQ$4:$AQ$364=$H425)*(事故データ!$V$4:$V$364=1))</f>
        <v>0</v>
      </c>
      <c r="S425" s="358">
        <f>SUMPRODUCT((事故データ!$O$4:$O$364=$C$419)*(事故データ!$U$4:$U$364=S$420)*(事故データ!$AQ$4:$AQ$364=$H425)*(事故データ!$V$4:$V$364=1))</f>
        <v>0</v>
      </c>
      <c r="T425" s="358">
        <f>SUMPRODUCT((事故データ!$O$4:$O$364=$C$419)*(事故データ!$U$4:$U$364=T$420)*(事故データ!$AQ$4:$AQ$364=$H425)*(事故データ!$V$4:$V$364=1))</f>
        <v>0</v>
      </c>
      <c r="U425" s="442">
        <f>SUMPRODUCT((事故データ!$O$4:$O$364=$C$419)*(事故データ!$U$4:$U$364=U$420)*(事故データ!$AQ$4:$AQ$364=$H425)*(事故データ!$V$4:$V$364=1))</f>
        <v>0</v>
      </c>
    </row>
    <row r="426" spans="1:21">
      <c r="C426" s="352" t="str">
        <f t="shared" si="72"/>
        <v>左折大回り</v>
      </c>
      <c r="D426" s="422">
        <f>SUMPRODUCT((事故データ!$O$4:$O$364=$C$419)*(事故データ!$AQ$4:$AQ$364=$C426))</f>
        <v>0</v>
      </c>
      <c r="E426" s="422">
        <f>SUMPRODUCT((事故データ!$O$4:$O$364=$C$419)*(事故データ!$AQ$4:$AQ$364=$C426)*(事故データ!$V$4:$V$364=1))</f>
        <v>0</v>
      </c>
      <c r="F426" s="496">
        <f>SUMPRODUCT((事故データ!$O$4:$O$364=$C$419)*(事故データ!$AQ$4:$AQ$364=$C426)*(事故データ!$V$4:$V$364=1)*(事故データ!$T$4:$T$364="人身"))</f>
        <v>0</v>
      </c>
      <c r="G426" s="306"/>
      <c r="H426" s="355" t="str">
        <f t="shared" si="73"/>
        <v>左折大回り</v>
      </c>
      <c r="I426" s="356">
        <f t="shared" si="71"/>
        <v>0</v>
      </c>
      <c r="J426" s="357">
        <f>SUMPRODUCT((事故データ!$O$4:$O$364=$C$419)*(事故データ!$U$4:$U$364=J$420)*(事故データ!$AQ$4:$AQ$364=$H426)*(事故データ!$V$4:$V$364=1))</f>
        <v>0</v>
      </c>
      <c r="K426" s="358">
        <f>SUMPRODUCT((事故データ!$O$4:$O$364=$C$419)*(事故データ!$U$4:$U$364=K$420)*(事故データ!$AQ$4:$AQ$364=$H426)*(事故データ!$V$4:$V$364=1))</f>
        <v>0</v>
      </c>
      <c r="L426" s="358">
        <f>SUMPRODUCT((事故データ!$O$4:$O$364=$C$419)*(事故データ!$U$4:$U$364=L$420)*(事故データ!$AQ$4:$AQ$364=$H426)*(事故データ!$V$4:$V$364=1))</f>
        <v>0</v>
      </c>
      <c r="M426" s="358">
        <f>SUMPRODUCT((事故データ!$O$4:$O$364=$C$419)*(事故データ!$U$4:$U$364=M$420)*(事故データ!$AQ$4:$AQ$364=$H426)*(事故データ!$V$4:$V$364=1))</f>
        <v>0</v>
      </c>
      <c r="N426" s="358">
        <f>SUMPRODUCT((事故データ!$O$4:$O$364=$C$419)*(事故データ!$U$4:$U$364=N$420)*(事故データ!$AQ$4:$AQ$364=$H426)*(事故データ!$V$4:$V$364=1))</f>
        <v>0</v>
      </c>
      <c r="O426" s="358">
        <f>SUMPRODUCT((事故データ!$O$4:$O$364=$C$419)*(事故データ!$U$4:$U$364=O$420)*(事故データ!$AQ$4:$AQ$364=$H426)*(事故データ!$V$4:$V$364=1))</f>
        <v>0</v>
      </c>
      <c r="P426" s="358">
        <f>SUMPRODUCT((事故データ!$O$4:$O$364=$C$419)*(事故データ!$U$4:$U$364=P$420)*(事故データ!$AQ$4:$AQ$364=$H426)*(事故データ!$V$4:$V$364=1))</f>
        <v>0</v>
      </c>
      <c r="Q426" s="358">
        <f>SUMPRODUCT((事故データ!$O$4:$O$364=$C$419)*(事故データ!$U$4:$U$364=Q$420)*(事故データ!$AQ$4:$AQ$364=$H426)*(事故データ!$V$4:$V$364=1))</f>
        <v>0</v>
      </c>
      <c r="R426" s="358">
        <f>SUMPRODUCT((事故データ!$O$4:$O$364=$C$419)*(事故データ!$U$4:$U$364=R$420)*(事故データ!$AQ$4:$AQ$364=$H426)*(事故データ!$V$4:$V$364=1))</f>
        <v>0</v>
      </c>
      <c r="S426" s="358">
        <f>SUMPRODUCT((事故データ!$O$4:$O$364=$C$419)*(事故データ!$U$4:$U$364=S$420)*(事故データ!$AQ$4:$AQ$364=$H426)*(事故データ!$V$4:$V$364=1))</f>
        <v>0</v>
      </c>
      <c r="T426" s="358">
        <f>SUMPRODUCT((事故データ!$O$4:$O$364=$C$419)*(事故データ!$U$4:$U$364=T$420)*(事故データ!$AQ$4:$AQ$364=$H426)*(事故データ!$V$4:$V$364=1))</f>
        <v>0</v>
      </c>
      <c r="U426" s="442">
        <f>SUMPRODUCT((事故データ!$O$4:$O$364=$C$419)*(事故データ!$U$4:$U$364=U$420)*(事故データ!$AQ$4:$AQ$364=$H426)*(事故データ!$V$4:$V$364=1))</f>
        <v>0</v>
      </c>
    </row>
    <row r="427" spans="1:21">
      <c r="C427" s="352" t="str">
        <f t="shared" si="72"/>
        <v>施設・駐車場に入 右折</v>
      </c>
      <c r="D427" s="422">
        <f>SUMPRODUCT((事故データ!$O$4:$O$364=$C$419)*(事故データ!$AQ$4:$AQ$364=$C427))</f>
        <v>0</v>
      </c>
      <c r="E427" s="422">
        <f>SUMPRODUCT((事故データ!$O$4:$O$364=$C$419)*(事故データ!$AQ$4:$AQ$364=$C427)*(事故データ!$V$4:$V$364=1))</f>
        <v>0</v>
      </c>
      <c r="F427" s="496">
        <f>SUMPRODUCT((事故データ!$O$4:$O$364=$C$419)*(事故データ!$AQ$4:$AQ$364=$C427)*(事故データ!$V$4:$V$364=1)*(事故データ!$T$4:$T$364="人身"))</f>
        <v>0</v>
      </c>
      <c r="G427" s="306"/>
      <c r="H427" s="355" t="str">
        <f t="shared" si="73"/>
        <v>施設・駐車場に入 右折</v>
      </c>
      <c r="I427" s="356">
        <f t="shared" si="71"/>
        <v>0</v>
      </c>
      <c r="J427" s="357">
        <f>SUMPRODUCT((事故データ!$O$4:$O$364=$C$419)*(事故データ!$U$4:$U$364=J$420)*(事故データ!$AQ$4:$AQ$364=$H427)*(事故データ!$V$4:$V$364=1))</f>
        <v>0</v>
      </c>
      <c r="K427" s="358">
        <f>SUMPRODUCT((事故データ!$O$4:$O$364=$C$419)*(事故データ!$U$4:$U$364=K$420)*(事故データ!$AQ$4:$AQ$364=$H427)*(事故データ!$V$4:$V$364=1))</f>
        <v>0</v>
      </c>
      <c r="L427" s="358">
        <f>SUMPRODUCT((事故データ!$O$4:$O$364=$C$419)*(事故データ!$U$4:$U$364=L$420)*(事故データ!$AQ$4:$AQ$364=$H427)*(事故データ!$V$4:$V$364=1))</f>
        <v>0</v>
      </c>
      <c r="M427" s="358">
        <f>SUMPRODUCT((事故データ!$O$4:$O$364=$C$419)*(事故データ!$U$4:$U$364=M$420)*(事故データ!$AQ$4:$AQ$364=$H427)*(事故データ!$V$4:$V$364=1))</f>
        <v>0</v>
      </c>
      <c r="N427" s="358">
        <f>SUMPRODUCT((事故データ!$O$4:$O$364=$C$419)*(事故データ!$U$4:$U$364=N$420)*(事故データ!$AQ$4:$AQ$364=$H427)*(事故データ!$V$4:$V$364=1))</f>
        <v>0</v>
      </c>
      <c r="O427" s="358">
        <f>SUMPRODUCT((事故データ!$O$4:$O$364=$C$419)*(事故データ!$U$4:$U$364=O$420)*(事故データ!$AQ$4:$AQ$364=$H427)*(事故データ!$V$4:$V$364=1))</f>
        <v>0</v>
      </c>
      <c r="P427" s="358">
        <f>SUMPRODUCT((事故データ!$O$4:$O$364=$C$419)*(事故データ!$U$4:$U$364=P$420)*(事故データ!$AQ$4:$AQ$364=$H427)*(事故データ!$V$4:$V$364=1))</f>
        <v>0</v>
      </c>
      <c r="Q427" s="358">
        <f>SUMPRODUCT((事故データ!$O$4:$O$364=$C$419)*(事故データ!$U$4:$U$364=Q$420)*(事故データ!$AQ$4:$AQ$364=$H427)*(事故データ!$V$4:$V$364=1))</f>
        <v>0</v>
      </c>
      <c r="R427" s="358">
        <f>SUMPRODUCT((事故データ!$O$4:$O$364=$C$419)*(事故データ!$U$4:$U$364=R$420)*(事故データ!$AQ$4:$AQ$364=$H427)*(事故データ!$V$4:$V$364=1))</f>
        <v>0</v>
      </c>
      <c r="S427" s="358">
        <f>SUMPRODUCT((事故データ!$O$4:$O$364=$C$419)*(事故データ!$U$4:$U$364=S$420)*(事故データ!$AQ$4:$AQ$364=$H427)*(事故データ!$V$4:$V$364=1))</f>
        <v>0</v>
      </c>
      <c r="T427" s="358">
        <f>SUMPRODUCT((事故データ!$O$4:$O$364=$C$419)*(事故データ!$U$4:$U$364=T$420)*(事故データ!$AQ$4:$AQ$364=$H427)*(事故データ!$V$4:$V$364=1))</f>
        <v>0</v>
      </c>
      <c r="U427" s="442">
        <f>SUMPRODUCT((事故データ!$O$4:$O$364=$C$419)*(事故データ!$U$4:$U$364=U$420)*(事故データ!$AQ$4:$AQ$364=$H427)*(事故データ!$V$4:$V$364=1))</f>
        <v>0</v>
      </c>
    </row>
    <row r="428" spans="1:21">
      <c r="C428" s="352" t="str">
        <f t="shared" si="72"/>
        <v>施設・駐車場に入 左折</v>
      </c>
      <c r="D428" s="422">
        <f>SUMPRODUCT((事故データ!$O$4:$O$364=$C$419)*(事故データ!$AQ$4:$AQ$364=$C428))</f>
        <v>0</v>
      </c>
      <c r="E428" s="422">
        <f>SUMPRODUCT((事故データ!$O$4:$O$364=$C$419)*(事故データ!$AQ$4:$AQ$364=$C428)*(事故データ!$V$4:$V$364=1))</f>
        <v>0</v>
      </c>
      <c r="F428" s="496">
        <f>SUMPRODUCT((事故データ!$O$4:$O$364=$C$419)*(事故データ!$AQ$4:$AQ$364=$C428)*(事故データ!$V$4:$V$364=1)*(事故データ!$T$4:$T$364="人身"))</f>
        <v>0</v>
      </c>
      <c r="G428" s="306"/>
      <c r="H428" s="355" t="str">
        <f t="shared" si="73"/>
        <v>施設・駐車場に入 左折</v>
      </c>
      <c r="I428" s="356">
        <f t="shared" si="71"/>
        <v>0</v>
      </c>
      <c r="J428" s="357">
        <f>SUMPRODUCT((事故データ!$O$4:$O$364=$C$419)*(事故データ!$U$4:$U$364=J$420)*(事故データ!$AQ$4:$AQ$364=$H428)*(事故データ!$V$4:$V$364=1))</f>
        <v>0</v>
      </c>
      <c r="K428" s="358">
        <f>SUMPRODUCT((事故データ!$O$4:$O$364=$C$419)*(事故データ!$U$4:$U$364=K$420)*(事故データ!$AQ$4:$AQ$364=$H428)*(事故データ!$V$4:$V$364=1))</f>
        <v>0</v>
      </c>
      <c r="L428" s="358">
        <f>SUMPRODUCT((事故データ!$O$4:$O$364=$C$419)*(事故データ!$U$4:$U$364=L$420)*(事故データ!$AQ$4:$AQ$364=$H428)*(事故データ!$V$4:$V$364=1))</f>
        <v>0</v>
      </c>
      <c r="M428" s="358">
        <f>SUMPRODUCT((事故データ!$O$4:$O$364=$C$419)*(事故データ!$U$4:$U$364=M$420)*(事故データ!$AQ$4:$AQ$364=$H428)*(事故データ!$V$4:$V$364=1))</f>
        <v>0</v>
      </c>
      <c r="N428" s="358">
        <f>SUMPRODUCT((事故データ!$O$4:$O$364=$C$419)*(事故データ!$U$4:$U$364=N$420)*(事故データ!$AQ$4:$AQ$364=$H428)*(事故データ!$V$4:$V$364=1))</f>
        <v>0</v>
      </c>
      <c r="O428" s="358">
        <f>SUMPRODUCT((事故データ!$O$4:$O$364=$C$419)*(事故データ!$U$4:$U$364=O$420)*(事故データ!$AQ$4:$AQ$364=$H428)*(事故データ!$V$4:$V$364=1))</f>
        <v>0</v>
      </c>
      <c r="P428" s="358">
        <f>SUMPRODUCT((事故データ!$O$4:$O$364=$C$419)*(事故データ!$U$4:$U$364=P$420)*(事故データ!$AQ$4:$AQ$364=$H428)*(事故データ!$V$4:$V$364=1))</f>
        <v>0</v>
      </c>
      <c r="Q428" s="358">
        <f>SUMPRODUCT((事故データ!$O$4:$O$364=$C$419)*(事故データ!$U$4:$U$364=Q$420)*(事故データ!$AQ$4:$AQ$364=$H428)*(事故データ!$V$4:$V$364=1))</f>
        <v>0</v>
      </c>
      <c r="R428" s="358">
        <f>SUMPRODUCT((事故データ!$O$4:$O$364=$C$419)*(事故データ!$U$4:$U$364=R$420)*(事故データ!$AQ$4:$AQ$364=$H428)*(事故データ!$V$4:$V$364=1))</f>
        <v>0</v>
      </c>
      <c r="S428" s="358">
        <f>SUMPRODUCT((事故データ!$O$4:$O$364=$C$419)*(事故データ!$U$4:$U$364=S$420)*(事故データ!$AQ$4:$AQ$364=$H428)*(事故データ!$V$4:$V$364=1))</f>
        <v>0</v>
      </c>
      <c r="T428" s="358">
        <f>SUMPRODUCT((事故データ!$O$4:$O$364=$C$419)*(事故データ!$U$4:$U$364=T$420)*(事故データ!$AQ$4:$AQ$364=$H428)*(事故データ!$V$4:$V$364=1))</f>
        <v>0</v>
      </c>
      <c r="U428" s="442">
        <f>SUMPRODUCT((事故データ!$O$4:$O$364=$C$419)*(事故データ!$U$4:$U$364=U$420)*(事故データ!$AQ$4:$AQ$364=$H428)*(事故データ!$V$4:$V$364=1))</f>
        <v>0</v>
      </c>
    </row>
    <row r="429" spans="1:21">
      <c r="C429" s="352" t="str">
        <f t="shared" si="72"/>
        <v>施設・駐車場からバック出</v>
      </c>
      <c r="D429" s="422">
        <f>SUMPRODUCT((事故データ!$O$4:$O$364=$C$419)*(事故データ!$AQ$4:$AQ$364=$C429))</f>
        <v>0</v>
      </c>
      <c r="E429" s="422">
        <f>SUMPRODUCT((事故データ!$O$4:$O$364=$C$419)*(事故データ!$AQ$4:$AQ$364=$C429)*(事故データ!$V$4:$V$364=1))</f>
        <v>0</v>
      </c>
      <c r="F429" s="496">
        <f>SUMPRODUCT((事故データ!$O$4:$O$364=$C$419)*(事故データ!$AQ$4:$AQ$364=$C429)*(事故データ!$V$4:$V$364=1)*(事故データ!$T$4:$T$364="人身"))</f>
        <v>0</v>
      </c>
      <c r="G429" s="306"/>
      <c r="H429" s="355" t="str">
        <f t="shared" si="73"/>
        <v>施設・駐車場からバック出</v>
      </c>
      <c r="I429" s="356">
        <f t="shared" si="71"/>
        <v>0</v>
      </c>
      <c r="J429" s="357">
        <f>SUMPRODUCT((事故データ!$O$4:$O$364=$C$419)*(事故データ!$U$4:$U$364=J$420)*(事故データ!$AQ$4:$AQ$364=$H429)*(事故データ!$V$4:$V$364=1))</f>
        <v>0</v>
      </c>
      <c r="K429" s="358">
        <f>SUMPRODUCT((事故データ!$O$4:$O$364=$C$419)*(事故データ!$U$4:$U$364=K$420)*(事故データ!$AQ$4:$AQ$364=$H429)*(事故データ!$V$4:$V$364=1))</f>
        <v>0</v>
      </c>
      <c r="L429" s="358">
        <f>SUMPRODUCT((事故データ!$O$4:$O$364=$C$419)*(事故データ!$U$4:$U$364=L$420)*(事故データ!$AQ$4:$AQ$364=$H429)*(事故データ!$V$4:$V$364=1))</f>
        <v>0</v>
      </c>
      <c r="M429" s="358">
        <f>SUMPRODUCT((事故データ!$O$4:$O$364=$C$419)*(事故データ!$U$4:$U$364=M$420)*(事故データ!$AQ$4:$AQ$364=$H429)*(事故データ!$V$4:$V$364=1))</f>
        <v>0</v>
      </c>
      <c r="N429" s="358">
        <f>SUMPRODUCT((事故データ!$O$4:$O$364=$C$419)*(事故データ!$U$4:$U$364=N$420)*(事故データ!$AQ$4:$AQ$364=$H429)*(事故データ!$V$4:$V$364=1))</f>
        <v>0</v>
      </c>
      <c r="O429" s="358">
        <f>SUMPRODUCT((事故データ!$O$4:$O$364=$C$419)*(事故データ!$U$4:$U$364=O$420)*(事故データ!$AQ$4:$AQ$364=$H429)*(事故データ!$V$4:$V$364=1))</f>
        <v>0</v>
      </c>
      <c r="P429" s="358">
        <f>SUMPRODUCT((事故データ!$O$4:$O$364=$C$419)*(事故データ!$U$4:$U$364=P$420)*(事故データ!$AQ$4:$AQ$364=$H429)*(事故データ!$V$4:$V$364=1))</f>
        <v>0</v>
      </c>
      <c r="Q429" s="358">
        <f>SUMPRODUCT((事故データ!$O$4:$O$364=$C$419)*(事故データ!$U$4:$U$364=Q$420)*(事故データ!$AQ$4:$AQ$364=$H429)*(事故データ!$V$4:$V$364=1))</f>
        <v>0</v>
      </c>
      <c r="R429" s="358">
        <f>SUMPRODUCT((事故データ!$O$4:$O$364=$C$419)*(事故データ!$U$4:$U$364=R$420)*(事故データ!$AQ$4:$AQ$364=$H429)*(事故データ!$V$4:$V$364=1))</f>
        <v>0</v>
      </c>
      <c r="S429" s="358">
        <f>SUMPRODUCT((事故データ!$O$4:$O$364=$C$419)*(事故データ!$U$4:$U$364=S$420)*(事故データ!$AQ$4:$AQ$364=$H429)*(事故データ!$V$4:$V$364=1))</f>
        <v>0</v>
      </c>
      <c r="T429" s="358">
        <f>SUMPRODUCT((事故データ!$O$4:$O$364=$C$419)*(事故データ!$U$4:$U$364=T$420)*(事故データ!$AQ$4:$AQ$364=$H429)*(事故データ!$V$4:$V$364=1))</f>
        <v>0</v>
      </c>
      <c r="U429" s="442">
        <f>SUMPRODUCT((事故データ!$O$4:$O$364=$C$419)*(事故データ!$U$4:$U$364=U$420)*(事故データ!$AQ$4:$AQ$364=$H429)*(事故データ!$V$4:$V$364=1))</f>
        <v>0</v>
      </c>
    </row>
    <row r="430" spans="1:21">
      <c r="C430" s="352" t="str">
        <f t="shared" si="72"/>
        <v>施設・駐車場から出 右折</v>
      </c>
      <c r="D430" s="422">
        <f>SUMPRODUCT((事故データ!$O$4:$O$364=$C$419)*(事故データ!$AQ$4:$AQ$364=$C430))</f>
        <v>1</v>
      </c>
      <c r="E430" s="422">
        <f>SUMPRODUCT((事故データ!$O$4:$O$364=$C$419)*(事故データ!$AQ$4:$AQ$364=$C430)*(事故データ!$V$4:$V$364=1))</f>
        <v>1</v>
      </c>
      <c r="F430" s="496">
        <f>SUMPRODUCT((事故データ!$O$4:$O$364=$C$419)*(事故データ!$AQ$4:$AQ$364=$C430)*(事故データ!$V$4:$V$364=1)*(事故データ!$T$4:$T$364="人身"))</f>
        <v>0</v>
      </c>
      <c r="G430" s="306"/>
      <c r="H430" s="355" t="str">
        <f t="shared" si="73"/>
        <v>施設・駐車場から出 右折</v>
      </c>
      <c r="I430" s="356">
        <f t="shared" si="71"/>
        <v>1</v>
      </c>
      <c r="J430" s="357">
        <f>SUMPRODUCT((事故データ!$O$4:$O$364=$C$419)*(事故データ!$U$4:$U$364=J$420)*(事故データ!$AQ$4:$AQ$364=$H430)*(事故データ!$V$4:$V$364=1))</f>
        <v>0</v>
      </c>
      <c r="K430" s="358">
        <f>SUMPRODUCT((事故データ!$O$4:$O$364=$C$419)*(事故データ!$U$4:$U$364=K$420)*(事故データ!$AQ$4:$AQ$364=$H430)*(事故データ!$V$4:$V$364=1))</f>
        <v>0</v>
      </c>
      <c r="L430" s="358">
        <f>SUMPRODUCT((事故データ!$O$4:$O$364=$C$419)*(事故データ!$U$4:$U$364=L$420)*(事故データ!$AQ$4:$AQ$364=$H430)*(事故データ!$V$4:$V$364=1))</f>
        <v>0</v>
      </c>
      <c r="M430" s="358">
        <f>SUMPRODUCT((事故データ!$O$4:$O$364=$C$419)*(事故データ!$U$4:$U$364=M$420)*(事故データ!$AQ$4:$AQ$364=$H430)*(事故データ!$V$4:$V$364=1))</f>
        <v>1</v>
      </c>
      <c r="N430" s="358">
        <f>SUMPRODUCT((事故データ!$O$4:$O$364=$C$419)*(事故データ!$U$4:$U$364=N$420)*(事故データ!$AQ$4:$AQ$364=$H430)*(事故データ!$V$4:$V$364=1))</f>
        <v>0</v>
      </c>
      <c r="O430" s="358">
        <f>SUMPRODUCT((事故データ!$O$4:$O$364=$C$419)*(事故データ!$U$4:$U$364=O$420)*(事故データ!$AQ$4:$AQ$364=$H430)*(事故データ!$V$4:$V$364=1))</f>
        <v>0</v>
      </c>
      <c r="P430" s="358">
        <f>SUMPRODUCT((事故データ!$O$4:$O$364=$C$419)*(事故データ!$U$4:$U$364=P$420)*(事故データ!$AQ$4:$AQ$364=$H430)*(事故データ!$V$4:$V$364=1))</f>
        <v>0</v>
      </c>
      <c r="Q430" s="358">
        <f>SUMPRODUCT((事故データ!$O$4:$O$364=$C$419)*(事故データ!$U$4:$U$364=Q$420)*(事故データ!$AQ$4:$AQ$364=$H430)*(事故データ!$V$4:$V$364=1))</f>
        <v>0</v>
      </c>
      <c r="R430" s="358">
        <f>SUMPRODUCT((事故データ!$O$4:$O$364=$C$419)*(事故データ!$U$4:$U$364=R$420)*(事故データ!$AQ$4:$AQ$364=$H430)*(事故データ!$V$4:$V$364=1))</f>
        <v>0</v>
      </c>
      <c r="S430" s="358">
        <f>SUMPRODUCT((事故データ!$O$4:$O$364=$C$419)*(事故データ!$U$4:$U$364=S$420)*(事故データ!$AQ$4:$AQ$364=$H430)*(事故データ!$V$4:$V$364=1))</f>
        <v>0</v>
      </c>
      <c r="T430" s="358">
        <f>SUMPRODUCT((事故データ!$O$4:$O$364=$C$419)*(事故データ!$U$4:$U$364=T$420)*(事故データ!$AQ$4:$AQ$364=$H430)*(事故データ!$V$4:$V$364=1))</f>
        <v>0</v>
      </c>
      <c r="U430" s="442">
        <f>SUMPRODUCT((事故データ!$O$4:$O$364=$C$419)*(事故データ!$U$4:$U$364=U$420)*(事故データ!$AQ$4:$AQ$364=$H430)*(事故データ!$V$4:$V$364=1))</f>
        <v>0</v>
      </c>
    </row>
    <row r="431" spans="1:21">
      <c r="C431" s="352" t="str">
        <f t="shared" si="72"/>
        <v>施設・駐車場から出 左折</v>
      </c>
      <c r="D431" s="422">
        <f>SUMPRODUCT((事故データ!$O$4:$O$364=$C$419)*(事故データ!$AQ$4:$AQ$364=$C431))</f>
        <v>0</v>
      </c>
      <c r="E431" s="422">
        <f>SUMPRODUCT((事故データ!$O$4:$O$364=$C$419)*(事故データ!$AQ$4:$AQ$364=$C431)*(事故データ!$V$4:$V$364=1))</f>
        <v>0</v>
      </c>
      <c r="F431" s="496">
        <f>SUMPRODUCT((事故データ!$O$4:$O$364=$C$419)*(事故データ!$AQ$4:$AQ$364=$C431)*(事故データ!$V$4:$V$364=1)*(事故データ!$T$4:$T$364="人身"))</f>
        <v>0</v>
      </c>
      <c r="G431" s="306"/>
      <c r="H431" s="355" t="str">
        <f t="shared" si="73"/>
        <v>施設・駐車場から出 左折</v>
      </c>
      <c r="I431" s="356">
        <f t="shared" si="71"/>
        <v>0</v>
      </c>
      <c r="J431" s="357">
        <f>SUMPRODUCT((事故データ!$O$4:$O$364=$C$419)*(事故データ!$U$4:$U$364=J$420)*(事故データ!$AQ$4:$AQ$364=$H431)*(事故データ!$V$4:$V$364=1))</f>
        <v>0</v>
      </c>
      <c r="K431" s="358">
        <f>SUMPRODUCT((事故データ!$O$4:$O$364=$C$419)*(事故データ!$U$4:$U$364=K$420)*(事故データ!$AQ$4:$AQ$364=$H431)*(事故データ!$V$4:$V$364=1))</f>
        <v>0</v>
      </c>
      <c r="L431" s="358">
        <f>SUMPRODUCT((事故データ!$O$4:$O$364=$C$419)*(事故データ!$U$4:$U$364=L$420)*(事故データ!$AQ$4:$AQ$364=$H431)*(事故データ!$V$4:$V$364=1))</f>
        <v>0</v>
      </c>
      <c r="M431" s="358">
        <f>SUMPRODUCT((事故データ!$O$4:$O$364=$C$419)*(事故データ!$U$4:$U$364=M$420)*(事故データ!$AQ$4:$AQ$364=$H431)*(事故データ!$V$4:$V$364=1))</f>
        <v>0</v>
      </c>
      <c r="N431" s="358">
        <f>SUMPRODUCT((事故データ!$O$4:$O$364=$C$419)*(事故データ!$U$4:$U$364=N$420)*(事故データ!$AQ$4:$AQ$364=$H431)*(事故データ!$V$4:$V$364=1))</f>
        <v>0</v>
      </c>
      <c r="O431" s="358">
        <f>SUMPRODUCT((事故データ!$O$4:$O$364=$C$419)*(事故データ!$U$4:$U$364=O$420)*(事故データ!$AQ$4:$AQ$364=$H431)*(事故データ!$V$4:$V$364=1))</f>
        <v>0</v>
      </c>
      <c r="P431" s="358">
        <f>SUMPRODUCT((事故データ!$O$4:$O$364=$C$419)*(事故データ!$U$4:$U$364=P$420)*(事故データ!$AQ$4:$AQ$364=$H431)*(事故データ!$V$4:$V$364=1))</f>
        <v>0</v>
      </c>
      <c r="Q431" s="358">
        <f>SUMPRODUCT((事故データ!$O$4:$O$364=$C$419)*(事故データ!$U$4:$U$364=Q$420)*(事故データ!$AQ$4:$AQ$364=$H431)*(事故データ!$V$4:$V$364=1))</f>
        <v>0</v>
      </c>
      <c r="R431" s="358">
        <f>SUMPRODUCT((事故データ!$O$4:$O$364=$C$419)*(事故データ!$U$4:$U$364=R$420)*(事故データ!$AQ$4:$AQ$364=$H431)*(事故データ!$V$4:$V$364=1))</f>
        <v>0</v>
      </c>
      <c r="S431" s="358">
        <f>SUMPRODUCT((事故データ!$O$4:$O$364=$C$419)*(事故データ!$U$4:$U$364=S$420)*(事故データ!$AQ$4:$AQ$364=$H431)*(事故データ!$V$4:$V$364=1))</f>
        <v>0</v>
      </c>
      <c r="T431" s="358">
        <f>SUMPRODUCT((事故データ!$O$4:$O$364=$C$419)*(事故データ!$U$4:$U$364=T$420)*(事故データ!$AQ$4:$AQ$364=$H431)*(事故データ!$V$4:$V$364=1))</f>
        <v>0</v>
      </c>
      <c r="U431" s="442">
        <f>SUMPRODUCT((事故データ!$O$4:$O$364=$C$419)*(事故データ!$U$4:$U$364=U$420)*(事故データ!$AQ$4:$AQ$364=$H431)*(事故データ!$V$4:$V$364=1))</f>
        <v>0</v>
      </c>
    </row>
    <row r="432" spans="1:21">
      <c r="C432" s="352" t="str">
        <f t="shared" si="72"/>
        <v>道路に進入</v>
      </c>
      <c r="D432" s="422">
        <f>SUMPRODUCT((事故データ!$O$4:$O$364=$C$419)*(事故データ!$AQ$4:$AQ$364=$C432))</f>
        <v>0</v>
      </c>
      <c r="E432" s="422">
        <f>SUMPRODUCT((事故データ!$O$4:$O$364=$C$419)*(事故データ!$AQ$4:$AQ$364=$C432)*(事故データ!$V$4:$V$364=1))</f>
        <v>0</v>
      </c>
      <c r="F432" s="496">
        <f>SUMPRODUCT((事故データ!$O$4:$O$364=$C$419)*(事故データ!$AQ$4:$AQ$364=$C432)*(事故データ!$V$4:$V$364=1)*(事故データ!$T$4:$T$364="人身"))</f>
        <v>0</v>
      </c>
      <c r="G432" s="306"/>
      <c r="H432" s="355" t="str">
        <f t="shared" si="73"/>
        <v>道路に進入</v>
      </c>
      <c r="I432" s="356">
        <f t="shared" si="71"/>
        <v>0</v>
      </c>
      <c r="J432" s="357">
        <f>SUMPRODUCT((事故データ!$O$4:$O$364=$C$419)*(事故データ!$U$4:$U$364=J$420)*(事故データ!$AQ$4:$AQ$364=$H432)*(事故データ!$V$4:$V$364=1))</f>
        <v>0</v>
      </c>
      <c r="K432" s="358">
        <f>SUMPRODUCT((事故データ!$O$4:$O$364=$C$419)*(事故データ!$U$4:$U$364=K$420)*(事故データ!$AQ$4:$AQ$364=$H432)*(事故データ!$V$4:$V$364=1))</f>
        <v>0</v>
      </c>
      <c r="L432" s="358">
        <f>SUMPRODUCT((事故データ!$O$4:$O$364=$C$419)*(事故データ!$U$4:$U$364=L$420)*(事故データ!$AQ$4:$AQ$364=$H432)*(事故データ!$V$4:$V$364=1))</f>
        <v>0</v>
      </c>
      <c r="M432" s="358">
        <f>SUMPRODUCT((事故データ!$O$4:$O$364=$C$419)*(事故データ!$U$4:$U$364=M$420)*(事故データ!$AQ$4:$AQ$364=$H432)*(事故データ!$V$4:$V$364=1))</f>
        <v>0</v>
      </c>
      <c r="N432" s="358">
        <f>SUMPRODUCT((事故データ!$O$4:$O$364=$C$419)*(事故データ!$U$4:$U$364=N$420)*(事故データ!$AQ$4:$AQ$364=$H432)*(事故データ!$V$4:$V$364=1))</f>
        <v>0</v>
      </c>
      <c r="O432" s="358">
        <f>SUMPRODUCT((事故データ!$O$4:$O$364=$C$419)*(事故データ!$U$4:$U$364=O$420)*(事故データ!$AQ$4:$AQ$364=$H432)*(事故データ!$V$4:$V$364=1))</f>
        <v>0</v>
      </c>
      <c r="P432" s="358">
        <f>SUMPRODUCT((事故データ!$O$4:$O$364=$C$419)*(事故データ!$U$4:$U$364=P$420)*(事故データ!$AQ$4:$AQ$364=$H432)*(事故データ!$V$4:$V$364=1))</f>
        <v>0</v>
      </c>
      <c r="Q432" s="358">
        <f>SUMPRODUCT((事故データ!$O$4:$O$364=$C$419)*(事故データ!$U$4:$U$364=Q$420)*(事故データ!$AQ$4:$AQ$364=$H432)*(事故データ!$V$4:$V$364=1))</f>
        <v>0</v>
      </c>
      <c r="R432" s="358">
        <f>SUMPRODUCT((事故データ!$O$4:$O$364=$C$419)*(事故データ!$U$4:$U$364=R$420)*(事故データ!$AQ$4:$AQ$364=$H432)*(事故データ!$V$4:$V$364=1))</f>
        <v>0</v>
      </c>
      <c r="S432" s="358">
        <f>SUMPRODUCT((事故データ!$O$4:$O$364=$C$419)*(事故データ!$U$4:$U$364=S$420)*(事故データ!$AQ$4:$AQ$364=$H432)*(事故データ!$V$4:$V$364=1))</f>
        <v>0</v>
      </c>
      <c r="T432" s="358">
        <f>SUMPRODUCT((事故データ!$O$4:$O$364=$C$419)*(事故データ!$U$4:$U$364=T$420)*(事故データ!$AQ$4:$AQ$364=$H432)*(事故データ!$V$4:$V$364=1))</f>
        <v>0</v>
      </c>
      <c r="U432" s="442">
        <f>SUMPRODUCT((事故データ!$O$4:$O$364=$C$419)*(事故データ!$U$4:$U$364=U$420)*(事故データ!$AQ$4:$AQ$364=$H432)*(事故データ!$V$4:$V$364=1))</f>
        <v>0</v>
      </c>
    </row>
    <row r="433" spans="3:21">
      <c r="C433" s="352" t="str">
        <f t="shared" si="72"/>
        <v>道路から進入</v>
      </c>
      <c r="D433" s="422">
        <f>SUMPRODUCT((事故データ!$O$4:$O$364=$C$419)*(事故データ!$AQ$4:$AQ$364=$C433))</f>
        <v>0</v>
      </c>
      <c r="E433" s="422">
        <f>SUMPRODUCT((事故データ!$O$4:$O$364=$C$419)*(事故データ!$AQ$4:$AQ$364=$C433)*(事故データ!$V$4:$V$364=1))</f>
        <v>0</v>
      </c>
      <c r="F433" s="496">
        <f>SUMPRODUCT((事故データ!$O$4:$O$364=$C$419)*(事故データ!$AQ$4:$AQ$364=$C433)*(事故データ!$V$4:$V$364=1)*(事故データ!$T$4:$T$364="人身"))</f>
        <v>0</v>
      </c>
      <c r="G433" s="306"/>
      <c r="H433" s="355" t="str">
        <f t="shared" si="73"/>
        <v>道路から進入</v>
      </c>
      <c r="I433" s="356">
        <f t="shared" si="71"/>
        <v>0</v>
      </c>
      <c r="J433" s="357">
        <f>SUMPRODUCT((事故データ!$O$4:$O$364=$C$419)*(事故データ!$U$4:$U$364=J$420)*(事故データ!$AQ$4:$AQ$364=$H433)*(事故データ!$V$4:$V$364=1))</f>
        <v>0</v>
      </c>
      <c r="K433" s="358">
        <f>SUMPRODUCT((事故データ!$O$4:$O$364=$C$419)*(事故データ!$U$4:$U$364=K$420)*(事故データ!$AQ$4:$AQ$364=$H433)*(事故データ!$V$4:$V$364=1))</f>
        <v>0</v>
      </c>
      <c r="L433" s="358">
        <f>SUMPRODUCT((事故データ!$O$4:$O$364=$C$419)*(事故データ!$U$4:$U$364=L$420)*(事故データ!$AQ$4:$AQ$364=$H433)*(事故データ!$V$4:$V$364=1))</f>
        <v>0</v>
      </c>
      <c r="M433" s="358">
        <f>SUMPRODUCT((事故データ!$O$4:$O$364=$C$419)*(事故データ!$U$4:$U$364=M$420)*(事故データ!$AQ$4:$AQ$364=$H433)*(事故データ!$V$4:$V$364=1))</f>
        <v>0</v>
      </c>
      <c r="N433" s="358">
        <f>SUMPRODUCT((事故データ!$O$4:$O$364=$C$419)*(事故データ!$U$4:$U$364=N$420)*(事故データ!$AQ$4:$AQ$364=$H433)*(事故データ!$V$4:$V$364=1))</f>
        <v>0</v>
      </c>
      <c r="O433" s="358">
        <f>SUMPRODUCT((事故データ!$O$4:$O$364=$C$419)*(事故データ!$U$4:$U$364=O$420)*(事故データ!$AQ$4:$AQ$364=$H433)*(事故データ!$V$4:$V$364=1))</f>
        <v>0</v>
      </c>
      <c r="P433" s="358">
        <f>SUMPRODUCT((事故データ!$O$4:$O$364=$C$419)*(事故データ!$U$4:$U$364=P$420)*(事故データ!$AQ$4:$AQ$364=$H433)*(事故データ!$V$4:$V$364=1))</f>
        <v>0</v>
      </c>
      <c r="Q433" s="358">
        <f>SUMPRODUCT((事故データ!$O$4:$O$364=$C$419)*(事故データ!$U$4:$U$364=Q$420)*(事故データ!$AQ$4:$AQ$364=$H433)*(事故データ!$V$4:$V$364=1))</f>
        <v>0</v>
      </c>
      <c r="R433" s="358">
        <f>SUMPRODUCT((事故データ!$O$4:$O$364=$C$419)*(事故データ!$U$4:$U$364=R$420)*(事故データ!$AQ$4:$AQ$364=$H433)*(事故データ!$V$4:$V$364=1))</f>
        <v>0</v>
      </c>
      <c r="S433" s="358">
        <f>SUMPRODUCT((事故データ!$O$4:$O$364=$C$419)*(事故データ!$U$4:$U$364=S$420)*(事故データ!$AQ$4:$AQ$364=$H433)*(事故データ!$V$4:$V$364=1))</f>
        <v>0</v>
      </c>
      <c r="T433" s="358">
        <f>SUMPRODUCT((事故データ!$O$4:$O$364=$C$419)*(事故データ!$U$4:$U$364=T$420)*(事故データ!$AQ$4:$AQ$364=$H433)*(事故データ!$V$4:$V$364=1))</f>
        <v>0</v>
      </c>
      <c r="U433" s="442">
        <f>SUMPRODUCT((事故データ!$O$4:$O$364=$C$419)*(事故データ!$U$4:$U$364=U$420)*(事故データ!$AQ$4:$AQ$364=$H433)*(事故データ!$V$4:$V$364=1))</f>
        <v>0</v>
      </c>
    </row>
    <row r="434" spans="3:21">
      <c r="C434" s="352" t="str">
        <f t="shared" si="72"/>
        <v>道路からバック進入</v>
      </c>
      <c r="D434" s="422">
        <f>SUMPRODUCT((事故データ!$O$4:$O$364=$C$419)*(事故データ!$AQ$4:$AQ$364=$C434))</f>
        <v>2</v>
      </c>
      <c r="E434" s="422">
        <f>SUMPRODUCT((事故データ!$O$4:$O$364=$C$419)*(事故データ!$AQ$4:$AQ$364=$C434)*(事故データ!$V$4:$V$364=1))</f>
        <v>2</v>
      </c>
      <c r="F434" s="496">
        <f>SUMPRODUCT((事故データ!$O$4:$O$364=$C$419)*(事故データ!$AQ$4:$AQ$364=$C434)*(事故データ!$V$4:$V$364=1)*(事故データ!$T$4:$T$364="人身"))</f>
        <v>1</v>
      </c>
      <c r="G434" s="306"/>
      <c r="H434" s="355" t="str">
        <f t="shared" si="73"/>
        <v>道路からバック進入</v>
      </c>
      <c r="I434" s="356">
        <f t="shared" si="71"/>
        <v>2</v>
      </c>
      <c r="J434" s="357">
        <f>SUMPRODUCT((事故データ!$O$4:$O$364=$C$419)*(事故データ!$U$4:$U$364=J$420)*(事故データ!$AQ$4:$AQ$364=$H434)*(事故データ!$V$4:$V$364=1))</f>
        <v>0</v>
      </c>
      <c r="K434" s="358">
        <f>SUMPRODUCT((事故データ!$O$4:$O$364=$C$419)*(事故データ!$U$4:$U$364=K$420)*(事故データ!$AQ$4:$AQ$364=$H434)*(事故データ!$V$4:$V$364=1))</f>
        <v>2</v>
      </c>
      <c r="L434" s="358">
        <f>SUMPRODUCT((事故データ!$O$4:$O$364=$C$419)*(事故データ!$U$4:$U$364=L$420)*(事故データ!$AQ$4:$AQ$364=$H434)*(事故データ!$V$4:$V$364=1))</f>
        <v>0</v>
      </c>
      <c r="M434" s="358">
        <f>SUMPRODUCT((事故データ!$O$4:$O$364=$C$419)*(事故データ!$U$4:$U$364=M$420)*(事故データ!$AQ$4:$AQ$364=$H434)*(事故データ!$V$4:$V$364=1))</f>
        <v>0</v>
      </c>
      <c r="N434" s="358">
        <f>SUMPRODUCT((事故データ!$O$4:$O$364=$C$419)*(事故データ!$U$4:$U$364=N$420)*(事故データ!$AQ$4:$AQ$364=$H434)*(事故データ!$V$4:$V$364=1))</f>
        <v>0</v>
      </c>
      <c r="O434" s="358">
        <f>SUMPRODUCT((事故データ!$O$4:$O$364=$C$419)*(事故データ!$U$4:$U$364=O$420)*(事故データ!$AQ$4:$AQ$364=$H434)*(事故データ!$V$4:$V$364=1))</f>
        <v>0</v>
      </c>
      <c r="P434" s="358">
        <f>SUMPRODUCT((事故データ!$O$4:$O$364=$C$419)*(事故データ!$U$4:$U$364=P$420)*(事故データ!$AQ$4:$AQ$364=$H434)*(事故データ!$V$4:$V$364=1))</f>
        <v>0</v>
      </c>
      <c r="Q434" s="358">
        <f>SUMPRODUCT((事故データ!$O$4:$O$364=$C$419)*(事故データ!$U$4:$U$364=Q$420)*(事故データ!$AQ$4:$AQ$364=$H434)*(事故データ!$V$4:$V$364=1))</f>
        <v>0</v>
      </c>
      <c r="R434" s="358">
        <f>SUMPRODUCT((事故データ!$O$4:$O$364=$C$419)*(事故データ!$U$4:$U$364=R$420)*(事故データ!$AQ$4:$AQ$364=$H434)*(事故データ!$V$4:$V$364=1))</f>
        <v>0</v>
      </c>
      <c r="S434" s="358">
        <f>SUMPRODUCT((事故データ!$O$4:$O$364=$C$419)*(事故データ!$U$4:$U$364=S$420)*(事故データ!$AQ$4:$AQ$364=$H434)*(事故データ!$V$4:$V$364=1))</f>
        <v>0</v>
      </c>
      <c r="T434" s="358">
        <f>SUMPRODUCT((事故データ!$O$4:$O$364=$C$419)*(事故データ!$U$4:$U$364=T$420)*(事故データ!$AQ$4:$AQ$364=$H434)*(事故データ!$V$4:$V$364=1))</f>
        <v>0</v>
      </c>
      <c r="U434" s="442">
        <f>SUMPRODUCT((事故データ!$O$4:$O$364=$C$419)*(事故データ!$U$4:$U$364=U$420)*(事故データ!$AQ$4:$AQ$364=$H434)*(事故データ!$V$4:$V$364=1))</f>
        <v>0</v>
      </c>
    </row>
    <row r="435" spans="3:21">
      <c r="C435" s="352" t="str">
        <f t="shared" si="72"/>
        <v>車線変更(右)</v>
      </c>
      <c r="D435" s="422">
        <f>SUMPRODUCT((事故データ!$O$4:$O$364=$C$419)*(事故データ!$AQ$4:$AQ$364=$C435))</f>
        <v>1</v>
      </c>
      <c r="E435" s="422">
        <f>SUMPRODUCT((事故データ!$O$4:$O$364=$C$419)*(事故データ!$AQ$4:$AQ$364=$C435)*(事故データ!$V$4:$V$364=1))</f>
        <v>1</v>
      </c>
      <c r="F435" s="496">
        <f>SUMPRODUCT((事故データ!$O$4:$O$364=$C$419)*(事故データ!$AQ$4:$AQ$364=$C435)*(事故データ!$V$4:$V$364=1)*(事故データ!$T$4:$T$364="人身"))</f>
        <v>0</v>
      </c>
      <c r="G435" s="306"/>
      <c r="H435" s="355" t="str">
        <f t="shared" si="73"/>
        <v>車線変更(右)</v>
      </c>
      <c r="I435" s="356">
        <f t="shared" si="71"/>
        <v>1</v>
      </c>
      <c r="J435" s="357">
        <f>SUMPRODUCT((事故データ!$O$4:$O$364=$C$419)*(事故データ!$U$4:$U$364=J$420)*(事故データ!$AQ$4:$AQ$364=$H435)*(事故データ!$V$4:$V$364=1))</f>
        <v>0</v>
      </c>
      <c r="K435" s="358">
        <f>SUMPRODUCT((事故データ!$O$4:$O$364=$C$419)*(事故データ!$U$4:$U$364=K$420)*(事故データ!$AQ$4:$AQ$364=$H435)*(事故データ!$V$4:$V$364=1))</f>
        <v>0</v>
      </c>
      <c r="L435" s="358">
        <f>SUMPRODUCT((事故データ!$O$4:$O$364=$C$419)*(事故データ!$U$4:$U$364=L$420)*(事故データ!$AQ$4:$AQ$364=$H435)*(事故データ!$V$4:$V$364=1))</f>
        <v>0</v>
      </c>
      <c r="M435" s="358">
        <f>SUMPRODUCT((事故データ!$O$4:$O$364=$C$419)*(事故データ!$U$4:$U$364=M$420)*(事故データ!$AQ$4:$AQ$364=$H435)*(事故データ!$V$4:$V$364=1))</f>
        <v>0</v>
      </c>
      <c r="N435" s="358">
        <f>SUMPRODUCT((事故データ!$O$4:$O$364=$C$419)*(事故データ!$U$4:$U$364=N$420)*(事故データ!$AQ$4:$AQ$364=$H435)*(事故データ!$V$4:$V$364=1))</f>
        <v>0</v>
      </c>
      <c r="O435" s="358">
        <f>SUMPRODUCT((事故データ!$O$4:$O$364=$C$419)*(事故データ!$U$4:$U$364=O$420)*(事故データ!$AQ$4:$AQ$364=$H435)*(事故データ!$V$4:$V$364=1))</f>
        <v>0</v>
      </c>
      <c r="P435" s="358">
        <f>SUMPRODUCT((事故データ!$O$4:$O$364=$C$419)*(事故データ!$U$4:$U$364=P$420)*(事故データ!$AQ$4:$AQ$364=$H435)*(事故データ!$V$4:$V$364=1))</f>
        <v>0</v>
      </c>
      <c r="Q435" s="358">
        <f>SUMPRODUCT((事故データ!$O$4:$O$364=$C$419)*(事故データ!$U$4:$U$364=Q$420)*(事故データ!$AQ$4:$AQ$364=$H435)*(事故データ!$V$4:$V$364=1))</f>
        <v>0</v>
      </c>
      <c r="R435" s="358">
        <f>SUMPRODUCT((事故データ!$O$4:$O$364=$C$419)*(事故データ!$U$4:$U$364=R$420)*(事故データ!$AQ$4:$AQ$364=$H435)*(事故データ!$V$4:$V$364=1))</f>
        <v>1</v>
      </c>
      <c r="S435" s="358">
        <f>SUMPRODUCT((事故データ!$O$4:$O$364=$C$419)*(事故データ!$U$4:$U$364=S$420)*(事故データ!$AQ$4:$AQ$364=$H435)*(事故データ!$V$4:$V$364=1))</f>
        <v>0</v>
      </c>
      <c r="T435" s="358">
        <f>SUMPRODUCT((事故データ!$O$4:$O$364=$C$419)*(事故データ!$U$4:$U$364=T$420)*(事故データ!$AQ$4:$AQ$364=$H435)*(事故データ!$V$4:$V$364=1))</f>
        <v>0</v>
      </c>
      <c r="U435" s="442">
        <f>SUMPRODUCT((事故データ!$O$4:$O$364=$C$419)*(事故データ!$U$4:$U$364=U$420)*(事故データ!$AQ$4:$AQ$364=$H435)*(事故データ!$V$4:$V$364=1))</f>
        <v>0</v>
      </c>
    </row>
    <row r="436" spans="3:21">
      <c r="C436" s="352" t="str">
        <f t="shared" si="72"/>
        <v>車線変更(左)</v>
      </c>
      <c r="D436" s="422">
        <f>SUMPRODUCT((事故データ!$O$4:$O$364=$C$419)*(事故データ!$AQ$4:$AQ$364=$C436))</f>
        <v>0</v>
      </c>
      <c r="E436" s="422">
        <f>SUMPRODUCT((事故データ!$O$4:$O$364=$C$419)*(事故データ!$AQ$4:$AQ$364=$C436)*(事故データ!$V$4:$V$364=1))</f>
        <v>0</v>
      </c>
      <c r="F436" s="496">
        <f>SUMPRODUCT((事故データ!$O$4:$O$364=$C$419)*(事故データ!$AQ$4:$AQ$364=$C436)*(事故データ!$V$4:$V$364=1)*(事故データ!$T$4:$T$364="人身"))</f>
        <v>0</v>
      </c>
      <c r="G436" s="306"/>
      <c r="H436" s="355" t="str">
        <f t="shared" si="73"/>
        <v>車線変更(左)</v>
      </c>
      <c r="I436" s="356">
        <f t="shared" si="71"/>
        <v>0</v>
      </c>
      <c r="J436" s="357">
        <f>SUMPRODUCT((事故データ!$O$4:$O$364=$C$419)*(事故データ!$U$4:$U$364=J$420)*(事故データ!$AQ$4:$AQ$364=$H436)*(事故データ!$V$4:$V$364=1))</f>
        <v>0</v>
      </c>
      <c r="K436" s="358">
        <f>SUMPRODUCT((事故データ!$O$4:$O$364=$C$419)*(事故データ!$U$4:$U$364=K$420)*(事故データ!$AQ$4:$AQ$364=$H436)*(事故データ!$V$4:$V$364=1))</f>
        <v>0</v>
      </c>
      <c r="L436" s="358">
        <f>SUMPRODUCT((事故データ!$O$4:$O$364=$C$419)*(事故データ!$U$4:$U$364=L$420)*(事故データ!$AQ$4:$AQ$364=$H436)*(事故データ!$V$4:$V$364=1))</f>
        <v>0</v>
      </c>
      <c r="M436" s="358">
        <f>SUMPRODUCT((事故データ!$O$4:$O$364=$C$419)*(事故データ!$U$4:$U$364=M$420)*(事故データ!$AQ$4:$AQ$364=$H436)*(事故データ!$V$4:$V$364=1))</f>
        <v>0</v>
      </c>
      <c r="N436" s="358">
        <f>SUMPRODUCT((事故データ!$O$4:$O$364=$C$419)*(事故データ!$U$4:$U$364=N$420)*(事故データ!$AQ$4:$AQ$364=$H436)*(事故データ!$V$4:$V$364=1))</f>
        <v>0</v>
      </c>
      <c r="O436" s="358">
        <f>SUMPRODUCT((事故データ!$O$4:$O$364=$C$419)*(事故データ!$U$4:$U$364=O$420)*(事故データ!$AQ$4:$AQ$364=$H436)*(事故データ!$V$4:$V$364=1))</f>
        <v>0</v>
      </c>
      <c r="P436" s="358">
        <f>SUMPRODUCT((事故データ!$O$4:$O$364=$C$419)*(事故データ!$U$4:$U$364=P$420)*(事故データ!$AQ$4:$AQ$364=$H436)*(事故データ!$V$4:$V$364=1))</f>
        <v>0</v>
      </c>
      <c r="Q436" s="358">
        <f>SUMPRODUCT((事故データ!$O$4:$O$364=$C$419)*(事故データ!$U$4:$U$364=Q$420)*(事故データ!$AQ$4:$AQ$364=$H436)*(事故データ!$V$4:$V$364=1))</f>
        <v>0</v>
      </c>
      <c r="R436" s="358">
        <f>SUMPRODUCT((事故データ!$O$4:$O$364=$C$419)*(事故データ!$U$4:$U$364=R$420)*(事故データ!$AQ$4:$AQ$364=$H436)*(事故データ!$V$4:$V$364=1))</f>
        <v>0</v>
      </c>
      <c r="S436" s="358">
        <f>SUMPRODUCT((事故データ!$O$4:$O$364=$C$419)*(事故データ!$U$4:$U$364=S$420)*(事故データ!$AQ$4:$AQ$364=$H436)*(事故データ!$V$4:$V$364=1))</f>
        <v>0</v>
      </c>
      <c r="T436" s="358">
        <f>SUMPRODUCT((事故データ!$O$4:$O$364=$C$419)*(事故データ!$U$4:$U$364=T$420)*(事故データ!$AQ$4:$AQ$364=$H436)*(事故データ!$V$4:$V$364=1))</f>
        <v>0</v>
      </c>
      <c r="U436" s="442">
        <f>SUMPRODUCT((事故データ!$O$4:$O$364=$C$419)*(事故データ!$U$4:$U$364=U$420)*(事故データ!$AQ$4:$AQ$364=$H436)*(事故データ!$V$4:$V$364=1))</f>
        <v>0</v>
      </c>
    </row>
    <row r="437" spans="3:21">
      <c r="C437" s="352" t="str">
        <f t="shared" si="72"/>
        <v>本線進入</v>
      </c>
      <c r="D437" s="422">
        <f>SUMPRODUCT((事故データ!$O$4:$O$364=$C$419)*(事故データ!$AQ$4:$AQ$364=$C437))</f>
        <v>0</v>
      </c>
      <c r="E437" s="422">
        <f>SUMPRODUCT((事故データ!$O$4:$O$364=$C$419)*(事故データ!$AQ$4:$AQ$364=$C437)*(事故データ!$V$4:$V$364=1))</f>
        <v>0</v>
      </c>
      <c r="F437" s="496">
        <f>SUMPRODUCT((事故データ!$O$4:$O$364=$C$419)*(事故データ!$AQ$4:$AQ$364=$C437)*(事故データ!$V$4:$V$364=1)*(事故データ!$T$4:$T$364="人身"))</f>
        <v>0</v>
      </c>
      <c r="G437" s="306"/>
      <c r="H437" s="355" t="str">
        <f t="shared" si="73"/>
        <v>本線進入</v>
      </c>
      <c r="I437" s="356">
        <f t="shared" si="71"/>
        <v>0</v>
      </c>
      <c r="J437" s="357">
        <f>SUMPRODUCT((事故データ!$O$4:$O$364=$C$419)*(事故データ!$U$4:$U$364=J$420)*(事故データ!$AQ$4:$AQ$364=$H437)*(事故データ!$V$4:$V$364=1))</f>
        <v>0</v>
      </c>
      <c r="K437" s="358">
        <f>SUMPRODUCT((事故データ!$O$4:$O$364=$C$419)*(事故データ!$U$4:$U$364=K$420)*(事故データ!$AQ$4:$AQ$364=$H437)*(事故データ!$V$4:$V$364=1))</f>
        <v>0</v>
      </c>
      <c r="L437" s="358">
        <f>SUMPRODUCT((事故データ!$O$4:$O$364=$C$419)*(事故データ!$U$4:$U$364=L$420)*(事故データ!$AQ$4:$AQ$364=$H437)*(事故データ!$V$4:$V$364=1))</f>
        <v>0</v>
      </c>
      <c r="M437" s="358">
        <f>SUMPRODUCT((事故データ!$O$4:$O$364=$C$419)*(事故データ!$U$4:$U$364=M$420)*(事故データ!$AQ$4:$AQ$364=$H437)*(事故データ!$V$4:$V$364=1))</f>
        <v>0</v>
      </c>
      <c r="N437" s="358">
        <f>SUMPRODUCT((事故データ!$O$4:$O$364=$C$419)*(事故データ!$U$4:$U$364=N$420)*(事故データ!$AQ$4:$AQ$364=$H437)*(事故データ!$V$4:$V$364=1))</f>
        <v>0</v>
      </c>
      <c r="O437" s="358">
        <f>SUMPRODUCT((事故データ!$O$4:$O$364=$C$419)*(事故データ!$U$4:$U$364=O$420)*(事故データ!$AQ$4:$AQ$364=$H437)*(事故データ!$V$4:$V$364=1))</f>
        <v>0</v>
      </c>
      <c r="P437" s="358">
        <f>SUMPRODUCT((事故データ!$O$4:$O$364=$C$419)*(事故データ!$U$4:$U$364=P$420)*(事故データ!$AQ$4:$AQ$364=$H437)*(事故データ!$V$4:$V$364=1))</f>
        <v>0</v>
      </c>
      <c r="Q437" s="358">
        <f>SUMPRODUCT((事故データ!$O$4:$O$364=$C$419)*(事故データ!$U$4:$U$364=Q$420)*(事故データ!$AQ$4:$AQ$364=$H437)*(事故データ!$V$4:$V$364=1))</f>
        <v>0</v>
      </c>
      <c r="R437" s="358">
        <f>SUMPRODUCT((事故データ!$O$4:$O$364=$C$419)*(事故データ!$U$4:$U$364=R$420)*(事故データ!$AQ$4:$AQ$364=$H437)*(事故データ!$V$4:$V$364=1))</f>
        <v>0</v>
      </c>
      <c r="S437" s="358">
        <f>SUMPRODUCT((事故データ!$O$4:$O$364=$C$419)*(事故データ!$U$4:$U$364=S$420)*(事故データ!$AQ$4:$AQ$364=$H437)*(事故データ!$V$4:$V$364=1))</f>
        <v>0</v>
      </c>
      <c r="T437" s="358">
        <f>SUMPRODUCT((事故データ!$O$4:$O$364=$C$419)*(事故データ!$U$4:$U$364=T$420)*(事故データ!$AQ$4:$AQ$364=$H437)*(事故データ!$V$4:$V$364=1))</f>
        <v>0</v>
      </c>
      <c r="U437" s="442">
        <f>SUMPRODUCT((事故データ!$O$4:$O$364=$C$419)*(事故データ!$U$4:$U$364=U$420)*(事故データ!$AQ$4:$AQ$364=$H437)*(事故データ!$V$4:$V$364=1))</f>
        <v>0</v>
      </c>
    </row>
    <row r="438" spans="3:21">
      <c r="C438" s="352" t="str">
        <f t="shared" si="72"/>
        <v>出路・合流・分岐に進入</v>
      </c>
      <c r="D438" s="422">
        <f>SUMPRODUCT((事故データ!$O$4:$O$364=$C$419)*(事故データ!$AQ$4:$AQ$364=$C438))</f>
        <v>0</v>
      </c>
      <c r="E438" s="422">
        <f>SUMPRODUCT((事故データ!$O$4:$O$364=$C$419)*(事故データ!$AQ$4:$AQ$364=$C438)*(事故データ!$V$4:$V$364=1))</f>
        <v>0</v>
      </c>
      <c r="F438" s="496">
        <f>SUMPRODUCT((事故データ!$O$4:$O$364=$C$419)*(事故データ!$AQ$4:$AQ$364=$C438)*(事故データ!$V$4:$V$364=1)*(事故データ!$T$4:$T$364="人身"))</f>
        <v>0</v>
      </c>
      <c r="G438" s="306"/>
      <c r="H438" s="355" t="str">
        <f t="shared" si="73"/>
        <v>出路・合流・分岐に進入</v>
      </c>
      <c r="I438" s="356">
        <f t="shared" si="71"/>
        <v>0</v>
      </c>
      <c r="J438" s="357">
        <f>SUMPRODUCT((事故データ!$O$4:$O$364=$C$419)*(事故データ!$U$4:$U$364=J$420)*(事故データ!$AQ$4:$AQ$364=$H438)*(事故データ!$V$4:$V$364=1))</f>
        <v>0</v>
      </c>
      <c r="K438" s="358">
        <f>SUMPRODUCT((事故データ!$O$4:$O$364=$C$419)*(事故データ!$U$4:$U$364=K$420)*(事故データ!$AQ$4:$AQ$364=$H438)*(事故データ!$V$4:$V$364=1))</f>
        <v>0</v>
      </c>
      <c r="L438" s="358">
        <f>SUMPRODUCT((事故データ!$O$4:$O$364=$C$419)*(事故データ!$U$4:$U$364=L$420)*(事故データ!$AQ$4:$AQ$364=$H438)*(事故データ!$V$4:$V$364=1))</f>
        <v>0</v>
      </c>
      <c r="M438" s="358">
        <f>SUMPRODUCT((事故データ!$O$4:$O$364=$C$419)*(事故データ!$U$4:$U$364=M$420)*(事故データ!$AQ$4:$AQ$364=$H438)*(事故データ!$V$4:$V$364=1))</f>
        <v>0</v>
      </c>
      <c r="N438" s="358">
        <f>SUMPRODUCT((事故データ!$O$4:$O$364=$C$419)*(事故データ!$U$4:$U$364=N$420)*(事故データ!$AQ$4:$AQ$364=$H438)*(事故データ!$V$4:$V$364=1))</f>
        <v>0</v>
      </c>
      <c r="O438" s="358">
        <f>SUMPRODUCT((事故データ!$O$4:$O$364=$C$419)*(事故データ!$U$4:$U$364=O$420)*(事故データ!$AQ$4:$AQ$364=$H438)*(事故データ!$V$4:$V$364=1))</f>
        <v>0</v>
      </c>
      <c r="P438" s="358">
        <f>SUMPRODUCT((事故データ!$O$4:$O$364=$C$419)*(事故データ!$U$4:$U$364=P$420)*(事故データ!$AQ$4:$AQ$364=$H438)*(事故データ!$V$4:$V$364=1))</f>
        <v>0</v>
      </c>
      <c r="Q438" s="358">
        <f>SUMPRODUCT((事故データ!$O$4:$O$364=$C$419)*(事故データ!$U$4:$U$364=Q$420)*(事故データ!$AQ$4:$AQ$364=$H438)*(事故データ!$V$4:$V$364=1))</f>
        <v>0</v>
      </c>
      <c r="R438" s="358">
        <f>SUMPRODUCT((事故データ!$O$4:$O$364=$C$419)*(事故データ!$U$4:$U$364=R$420)*(事故データ!$AQ$4:$AQ$364=$H438)*(事故データ!$V$4:$V$364=1))</f>
        <v>0</v>
      </c>
      <c r="S438" s="358">
        <f>SUMPRODUCT((事故データ!$O$4:$O$364=$C$419)*(事故データ!$U$4:$U$364=S$420)*(事故データ!$AQ$4:$AQ$364=$H438)*(事故データ!$V$4:$V$364=1))</f>
        <v>0</v>
      </c>
      <c r="T438" s="358">
        <f>SUMPRODUCT((事故データ!$O$4:$O$364=$C$419)*(事故データ!$U$4:$U$364=T$420)*(事故データ!$AQ$4:$AQ$364=$H438)*(事故データ!$V$4:$V$364=1))</f>
        <v>0</v>
      </c>
      <c r="U438" s="442">
        <f>SUMPRODUCT((事故データ!$O$4:$O$364=$C$419)*(事故データ!$U$4:$U$364=U$420)*(事故データ!$AQ$4:$AQ$364=$H438)*(事故データ!$V$4:$V$364=1))</f>
        <v>0</v>
      </c>
    </row>
    <row r="439" spans="3:21">
      <c r="C439" s="352" t="str">
        <f t="shared" si="72"/>
        <v>発進時</v>
      </c>
      <c r="D439" s="422">
        <f>SUMPRODUCT((事故データ!$O$4:$O$364=$C$419)*(事故データ!$AQ$4:$AQ$364=$C439))</f>
        <v>2</v>
      </c>
      <c r="E439" s="422">
        <f>SUMPRODUCT((事故データ!$O$4:$O$364=$C$419)*(事故データ!$AQ$4:$AQ$364=$C439)*(事故データ!$V$4:$V$364=1))</f>
        <v>2</v>
      </c>
      <c r="F439" s="496">
        <f>SUMPRODUCT((事故データ!$O$4:$O$364=$C$419)*(事故データ!$AQ$4:$AQ$364=$C439)*(事故データ!$V$4:$V$364=1)*(事故データ!$T$4:$T$364="人身"))</f>
        <v>1</v>
      </c>
      <c r="G439" s="306"/>
      <c r="H439" s="355" t="str">
        <f t="shared" si="73"/>
        <v>発進時</v>
      </c>
      <c r="I439" s="356">
        <f t="shared" si="71"/>
        <v>2</v>
      </c>
      <c r="J439" s="357">
        <f>SUMPRODUCT((事故データ!$O$4:$O$364=$C$419)*(事故データ!$U$4:$U$364=J$420)*(事故データ!$AQ$4:$AQ$364=$H439)*(事故データ!$V$4:$V$364=1))</f>
        <v>0</v>
      </c>
      <c r="K439" s="358">
        <f>SUMPRODUCT((事故データ!$O$4:$O$364=$C$419)*(事故データ!$U$4:$U$364=K$420)*(事故データ!$AQ$4:$AQ$364=$H439)*(事故データ!$V$4:$V$364=1))</f>
        <v>2</v>
      </c>
      <c r="L439" s="358">
        <f>SUMPRODUCT((事故データ!$O$4:$O$364=$C$419)*(事故データ!$U$4:$U$364=L$420)*(事故データ!$AQ$4:$AQ$364=$H439)*(事故データ!$V$4:$V$364=1))</f>
        <v>0</v>
      </c>
      <c r="M439" s="358">
        <f>SUMPRODUCT((事故データ!$O$4:$O$364=$C$419)*(事故データ!$U$4:$U$364=M$420)*(事故データ!$AQ$4:$AQ$364=$H439)*(事故データ!$V$4:$V$364=1))</f>
        <v>0</v>
      </c>
      <c r="N439" s="358">
        <f>SUMPRODUCT((事故データ!$O$4:$O$364=$C$419)*(事故データ!$U$4:$U$364=N$420)*(事故データ!$AQ$4:$AQ$364=$H439)*(事故データ!$V$4:$V$364=1))</f>
        <v>0</v>
      </c>
      <c r="O439" s="358">
        <f>SUMPRODUCT((事故データ!$O$4:$O$364=$C$419)*(事故データ!$U$4:$U$364=O$420)*(事故データ!$AQ$4:$AQ$364=$H439)*(事故データ!$V$4:$V$364=1))</f>
        <v>0</v>
      </c>
      <c r="P439" s="358">
        <f>SUMPRODUCT((事故データ!$O$4:$O$364=$C$419)*(事故データ!$U$4:$U$364=P$420)*(事故データ!$AQ$4:$AQ$364=$H439)*(事故データ!$V$4:$V$364=1))</f>
        <v>0</v>
      </c>
      <c r="Q439" s="358">
        <f>SUMPRODUCT((事故データ!$O$4:$O$364=$C$419)*(事故データ!$U$4:$U$364=Q$420)*(事故データ!$AQ$4:$AQ$364=$H439)*(事故データ!$V$4:$V$364=1))</f>
        <v>0</v>
      </c>
      <c r="R439" s="358">
        <f>SUMPRODUCT((事故データ!$O$4:$O$364=$C$419)*(事故データ!$U$4:$U$364=R$420)*(事故データ!$AQ$4:$AQ$364=$H439)*(事故データ!$V$4:$V$364=1))</f>
        <v>0</v>
      </c>
      <c r="S439" s="358">
        <f>SUMPRODUCT((事故データ!$O$4:$O$364=$C$419)*(事故データ!$U$4:$U$364=S$420)*(事故データ!$AQ$4:$AQ$364=$H439)*(事故データ!$V$4:$V$364=1))</f>
        <v>0</v>
      </c>
      <c r="T439" s="358">
        <f>SUMPRODUCT((事故データ!$O$4:$O$364=$C$419)*(事故データ!$U$4:$U$364=T$420)*(事故データ!$AQ$4:$AQ$364=$H439)*(事故データ!$V$4:$V$364=1))</f>
        <v>0</v>
      </c>
      <c r="U439" s="442">
        <f>SUMPRODUCT((事故データ!$O$4:$O$364=$C$419)*(事故データ!$U$4:$U$364=U$420)*(事故データ!$AQ$4:$AQ$364=$H439)*(事故データ!$V$4:$V$364=1))</f>
        <v>0</v>
      </c>
    </row>
    <row r="440" spans="3:21">
      <c r="C440" s="352" t="str">
        <f t="shared" si="72"/>
        <v>信号発進</v>
      </c>
      <c r="D440" s="422">
        <f>SUMPRODUCT((事故データ!$O$4:$O$364=$C$419)*(事故データ!$AQ$4:$AQ$364=$C440))</f>
        <v>1</v>
      </c>
      <c r="E440" s="422">
        <f>SUMPRODUCT((事故データ!$O$4:$O$364=$C$419)*(事故データ!$AQ$4:$AQ$364=$C440)*(事故データ!$V$4:$V$364=1))</f>
        <v>1</v>
      </c>
      <c r="F440" s="496">
        <f>SUMPRODUCT((事故データ!$O$4:$O$364=$C$419)*(事故データ!$AQ$4:$AQ$364=$C440)*(事故データ!$V$4:$V$364=1)*(事故データ!$T$4:$T$364="人身"))</f>
        <v>0</v>
      </c>
      <c r="G440" s="306"/>
      <c r="H440" s="355" t="str">
        <f t="shared" si="73"/>
        <v>信号発進</v>
      </c>
      <c r="I440" s="356">
        <f t="shared" si="71"/>
        <v>1</v>
      </c>
      <c r="J440" s="357">
        <f>SUMPRODUCT((事故データ!$O$4:$O$364=$C$419)*(事故データ!$U$4:$U$364=J$420)*(事故データ!$AQ$4:$AQ$364=$H440)*(事故データ!$V$4:$V$364=1))</f>
        <v>0</v>
      </c>
      <c r="K440" s="358">
        <f>SUMPRODUCT((事故データ!$O$4:$O$364=$C$419)*(事故データ!$U$4:$U$364=K$420)*(事故データ!$AQ$4:$AQ$364=$H440)*(事故データ!$V$4:$V$364=1))</f>
        <v>0</v>
      </c>
      <c r="L440" s="358">
        <f>SUMPRODUCT((事故データ!$O$4:$O$364=$C$419)*(事故データ!$U$4:$U$364=L$420)*(事故データ!$AQ$4:$AQ$364=$H440)*(事故データ!$V$4:$V$364=1))</f>
        <v>0</v>
      </c>
      <c r="M440" s="358">
        <f>SUMPRODUCT((事故データ!$O$4:$O$364=$C$419)*(事故データ!$U$4:$U$364=M$420)*(事故データ!$AQ$4:$AQ$364=$H440)*(事故データ!$V$4:$V$364=1))</f>
        <v>0</v>
      </c>
      <c r="N440" s="358">
        <f>SUMPRODUCT((事故データ!$O$4:$O$364=$C$419)*(事故データ!$U$4:$U$364=N$420)*(事故データ!$AQ$4:$AQ$364=$H440)*(事故データ!$V$4:$V$364=1))</f>
        <v>0</v>
      </c>
      <c r="O440" s="358">
        <f>SUMPRODUCT((事故データ!$O$4:$O$364=$C$419)*(事故データ!$U$4:$U$364=O$420)*(事故データ!$AQ$4:$AQ$364=$H440)*(事故データ!$V$4:$V$364=1))</f>
        <v>0</v>
      </c>
      <c r="P440" s="358">
        <f>SUMPRODUCT((事故データ!$O$4:$O$364=$C$419)*(事故データ!$U$4:$U$364=P$420)*(事故データ!$AQ$4:$AQ$364=$H440)*(事故データ!$V$4:$V$364=1))</f>
        <v>0</v>
      </c>
      <c r="Q440" s="358">
        <f>SUMPRODUCT((事故データ!$O$4:$O$364=$C$419)*(事故データ!$U$4:$U$364=Q$420)*(事故データ!$AQ$4:$AQ$364=$H440)*(事故データ!$V$4:$V$364=1))</f>
        <v>0</v>
      </c>
      <c r="R440" s="358">
        <f>SUMPRODUCT((事故データ!$O$4:$O$364=$C$419)*(事故データ!$U$4:$U$364=R$420)*(事故データ!$AQ$4:$AQ$364=$H440)*(事故データ!$V$4:$V$364=1))</f>
        <v>0</v>
      </c>
      <c r="S440" s="358">
        <f>SUMPRODUCT((事故データ!$O$4:$O$364=$C$419)*(事故データ!$U$4:$U$364=S$420)*(事故データ!$AQ$4:$AQ$364=$H440)*(事故データ!$V$4:$V$364=1))</f>
        <v>1</v>
      </c>
      <c r="T440" s="358">
        <f>SUMPRODUCT((事故データ!$O$4:$O$364=$C$419)*(事故データ!$U$4:$U$364=T$420)*(事故データ!$AQ$4:$AQ$364=$H440)*(事故データ!$V$4:$V$364=1))</f>
        <v>0</v>
      </c>
      <c r="U440" s="442">
        <f>SUMPRODUCT((事故データ!$O$4:$O$364=$C$419)*(事故データ!$U$4:$U$364=U$420)*(事故データ!$AQ$4:$AQ$364=$H440)*(事故データ!$V$4:$V$364=1))</f>
        <v>0</v>
      </c>
    </row>
    <row r="441" spans="3:21">
      <c r="C441" s="352" t="str">
        <f t="shared" si="72"/>
        <v>信号待ち停止</v>
      </c>
      <c r="D441" s="422">
        <f>SUMPRODUCT((事故データ!$O$4:$O$364=$C$419)*(事故データ!$AQ$4:$AQ$364=$C441))</f>
        <v>2</v>
      </c>
      <c r="E441" s="422">
        <f>SUMPRODUCT((事故データ!$O$4:$O$364=$C$419)*(事故データ!$AQ$4:$AQ$364=$C441)*(事故データ!$V$4:$V$364=1))</f>
        <v>2</v>
      </c>
      <c r="F441" s="496">
        <f>SUMPRODUCT((事故データ!$O$4:$O$364=$C$419)*(事故データ!$AQ$4:$AQ$364=$C441)*(事故データ!$V$4:$V$364=1)*(事故データ!$T$4:$T$364="人身"))</f>
        <v>1</v>
      </c>
      <c r="G441" s="306"/>
      <c r="H441" s="355" t="str">
        <f t="shared" si="73"/>
        <v>信号待ち停止</v>
      </c>
      <c r="I441" s="356">
        <f t="shared" si="71"/>
        <v>2</v>
      </c>
      <c r="J441" s="357">
        <f>SUMPRODUCT((事故データ!$O$4:$O$364=$C$419)*(事故データ!$U$4:$U$364=J$420)*(事故データ!$AQ$4:$AQ$364=$H441)*(事故データ!$V$4:$V$364=1))</f>
        <v>0</v>
      </c>
      <c r="K441" s="358">
        <f>SUMPRODUCT((事故データ!$O$4:$O$364=$C$419)*(事故データ!$U$4:$U$364=K$420)*(事故データ!$AQ$4:$AQ$364=$H441)*(事故データ!$V$4:$V$364=1))</f>
        <v>0</v>
      </c>
      <c r="L441" s="358">
        <f>SUMPRODUCT((事故データ!$O$4:$O$364=$C$419)*(事故データ!$U$4:$U$364=L$420)*(事故データ!$AQ$4:$AQ$364=$H441)*(事故データ!$V$4:$V$364=1))</f>
        <v>0</v>
      </c>
      <c r="M441" s="358">
        <f>SUMPRODUCT((事故データ!$O$4:$O$364=$C$419)*(事故データ!$U$4:$U$364=M$420)*(事故データ!$AQ$4:$AQ$364=$H441)*(事故データ!$V$4:$V$364=1))</f>
        <v>0</v>
      </c>
      <c r="N441" s="358">
        <f>SUMPRODUCT((事故データ!$O$4:$O$364=$C$419)*(事故データ!$U$4:$U$364=N$420)*(事故データ!$AQ$4:$AQ$364=$H441)*(事故データ!$V$4:$V$364=1))</f>
        <v>0</v>
      </c>
      <c r="O441" s="358">
        <f>SUMPRODUCT((事故データ!$O$4:$O$364=$C$419)*(事故データ!$U$4:$U$364=O$420)*(事故データ!$AQ$4:$AQ$364=$H441)*(事故データ!$V$4:$V$364=1))</f>
        <v>0</v>
      </c>
      <c r="P441" s="358">
        <f>SUMPRODUCT((事故データ!$O$4:$O$364=$C$419)*(事故データ!$U$4:$U$364=P$420)*(事故データ!$AQ$4:$AQ$364=$H441)*(事故データ!$V$4:$V$364=1))</f>
        <v>0</v>
      </c>
      <c r="Q441" s="358">
        <f>SUMPRODUCT((事故データ!$O$4:$O$364=$C$419)*(事故データ!$U$4:$U$364=Q$420)*(事故データ!$AQ$4:$AQ$364=$H441)*(事故データ!$V$4:$V$364=1))</f>
        <v>1</v>
      </c>
      <c r="R441" s="358">
        <f>SUMPRODUCT((事故データ!$O$4:$O$364=$C$419)*(事故データ!$U$4:$U$364=R$420)*(事故データ!$AQ$4:$AQ$364=$H441)*(事故データ!$V$4:$V$364=1))</f>
        <v>1</v>
      </c>
      <c r="S441" s="358">
        <f>SUMPRODUCT((事故データ!$O$4:$O$364=$C$419)*(事故データ!$U$4:$U$364=S$420)*(事故データ!$AQ$4:$AQ$364=$H441)*(事故データ!$V$4:$V$364=1))</f>
        <v>0</v>
      </c>
      <c r="T441" s="358">
        <f>SUMPRODUCT((事故データ!$O$4:$O$364=$C$419)*(事故データ!$U$4:$U$364=T$420)*(事故データ!$AQ$4:$AQ$364=$H441)*(事故データ!$V$4:$V$364=1))</f>
        <v>0</v>
      </c>
      <c r="U441" s="442">
        <f>SUMPRODUCT((事故データ!$O$4:$O$364=$C$419)*(事故データ!$U$4:$U$364=U$420)*(事故データ!$AQ$4:$AQ$364=$H441)*(事故データ!$V$4:$V$364=1))</f>
        <v>0</v>
      </c>
    </row>
    <row r="442" spans="3:21">
      <c r="C442" s="352" t="str">
        <f t="shared" si="72"/>
        <v>渋滞で停止</v>
      </c>
      <c r="D442" s="422">
        <f>SUMPRODUCT((事故データ!$O$4:$O$364=$C$419)*(事故データ!$AQ$4:$AQ$364=$C442))</f>
        <v>0</v>
      </c>
      <c r="E442" s="422">
        <f>SUMPRODUCT((事故データ!$O$4:$O$364=$C$419)*(事故データ!$AQ$4:$AQ$364=$C442)*(事故データ!$V$4:$V$364=1))</f>
        <v>0</v>
      </c>
      <c r="F442" s="496">
        <f>SUMPRODUCT((事故データ!$O$4:$O$364=$C$419)*(事故データ!$AQ$4:$AQ$364=$C442)*(事故データ!$V$4:$V$364=1)*(事故データ!$T$4:$T$364="人身"))</f>
        <v>0</v>
      </c>
      <c r="G442" s="306"/>
      <c r="H442" s="355" t="str">
        <f t="shared" si="73"/>
        <v>渋滞で停止</v>
      </c>
      <c r="I442" s="356">
        <f t="shared" si="71"/>
        <v>0</v>
      </c>
      <c r="J442" s="357">
        <f>SUMPRODUCT((事故データ!$O$4:$O$364=$C$419)*(事故データ!$U$4:$U$364=J$420)*(事故データ!$AQ$4:$AQ$364=$H442)*(事故データ!$V$4:$V$364=1))</f>
        <v>0</v>
      </c>
      <c r="K442" s="358">
        <f>SUMPRODUCT((事故データ!$O$4:$O$364=$C$419)*(事故データ!$U$4:$U$364=K$420)*(事故データ!$AQ$4:$AQ$364=$H442)*(事故データ!$V$4:$V$364=1))</f>
        <v>0</v>
      </c>
      <c r="L442" s="358">
        <f>SUMPRODUCT((事故データ!$O$4:$O$364=$C$419)*(事故データ!$U$4:$U$364=L$420)*(事故データ!$AQ$4:$AQ$364=$H442)*(事故データ!$V$4:$V$364=1))</f>
        <v>0</v>
      </c>
      <c r="M442" s="358">
        <f>SUMPRODUCT((事故データ!$O$4:$O$364=$C$419)*(事故データ!$U$4:$U$364=M$420)*(事故データ!$AQ$4:$AQ$364=$H442)*(事故データ!$V$4:$V$364=1))</f>
        <v>0</v>
      </c>
      <c r="N442" s="358">
        <f>SUMPRODUCT((事故データ!$O$4:$O$364=$C$419)*(事故データ!$U$4:$U$364=N$420)*(事故データ!$AQ$4:$AQ$364=$H442)*(事故データ!$V$4:$V$364=1))</f>
        <v>0</v>
      </c>
      <c r="O442" s="358">
        <f>SUMPRODUCT((事故データ!$O$4:$O$364=$C$419)*(事故データ!$U$4:$U$364=O$420)*(事故データ!$AQ$4:$AQ$364=$H442)*(事故データ!$V$4:$V$364=1))</f>
        <v>0</v>
      </c>
      <c r="P442" s="358">
        <f>SUMPRODUCT((事故データ!$O$4:$O$364=$C$419)*(事故データ!$U$4:$U$364=P$420)*(事故データ!$AQ$4:$AQ$364=$H442)*(事故データ!$V$4:$V$364=1))</f>
        <v>0</v>
      </c>
      <c r="Q442" s="358">
        <f>SUMPRODUCT((事故データ!$O$4:$O$364=$C$419)*(事故データ!$U$4:$U$364=Q$420)*(事故データ!$AQ$4:$AQ$364=$H442)*(事故データ!$V$4:$V$364=1))</f>
        <v>0</v>
      </c>
      <c r="R442" s="358">
        <f>SUMPRODUCT((事故データ!$O$4:$O$364=$C$419)*(事故データ!$U$4:$U$364=R$420)*(事故データ!$AQ$4:$AQ$364=$H442)*(事故データ!$V$4:$V$364=1))</f>
        <v>0</v>
      </c>
      <c r="S442" s="358">
        <f>SUMPRODUCT((事故データ!$O$4:$O$364=$C$419)*(事故データ!$U$4:$U$364=S$420)*(事故データ!$AQ$4:$AQ$364=$H442)*(事故データ!$V$4:$V$364=1))</f>
        <v>0</v>
      </c>
      <c r="T442" s="358">
        <f>SUMPRODUCT((事故データ!$O$4:$O$364=$C$419)*(事故データ!$U$4:$U$364=T$420)*(事故データ!$AQ$4:$AQ$364=$H442)*(事故データ!$V$4:$V$364=1))</f>
        <v>0</v>
      </c>
      <c r="U442" s="442">
        <f>SUMPRODUCT((事故データ!$O$4:$O$364=$C$419)*(事故データ!$U$4:$U$364=U$420)*(事故データ!$AQ$4:$AQ$364=$H442)*(事故データ!$V$4:$V$364=1))</f>
        <v>0</v>
      </c>
    </row>
    <row r="443" spans="3:21">
      <c r="C443" s="352" t="str">
        <f t="shared" si="72"/>
        <v>合流のため停止</v>
      </c>
      <c r="D443" s="422">
        <f>SUMPRODUCT((事故データ!$O$4:$O$364=$C$419)*(事故データ!$AQ$4:$AQ$364=$C443))</f>
        <v>0</v>
      </c>
      <c r="E443" s="422">
        <f>SUMPRODUCT((事故データ!$O$4:$O$364=$C$419)*(事故データ!$AQ$4:$AQ$364=$C443)*(事故データ!$V$4:$V$364=1))</f>
        <v>0</v>
      </c>
      <c r="F443" s="496">
        <f>SUMPRODUCT((事故データ!$O$4:$O$364=$C$419)*(事故データ!$AQ$4:$AQ$364=$C443)*(事故データ!$V$4:$V$364=1)*(事故データ!$T$4:$T$364="人身"))</f>
        <v>0</v>
      </c>
      <c r="G443" s="306"/>
      <c r="H443" s="355" t="str">
        <f t="shared" si="73"/>
        <v>合流のため停止</v>
      </c>
      <c r="I443" s="356">
        <f t="shared" si="71"/>
        <v>0</v>
      </c>
      <c r="J443" s="357">
        <f>SUMPRODUCT((事故データ!$O$4:$O$364=$C$419)*(事故データ!$U$4:$U$364=J$420)*(事故データ!$AQ$4:$AQ$364=$H443)*(事故データ!$V$4:$V$364=1))</f>
        <v>0</v>
      </c>
      <c r="K443" s="358">
        <f>SUMPRODUCT((事故データ!$O$4:$O$364=$C$419)*(事故データ!$U$4:$U$364=K$420)*(事故データ!$AQ$4:$AQ$364=$H443)*(事故データ!$V$4:$V$364=1))</f>
        <v>0</v>
      </c>
      <c r="L443" s="358">
        <f>SUMPRODUCT((事故データ!$O$4:$O$364=$C$419)*(事故データ!$U$4:$U$364=L$420)*(事故データ!$AQ$4:$AQ$364=$H443)*(事故データ!$V$4:$V$364=1))</f>
        <v>0</v>
      </c>
      <c r="M443" s="358">
        <f>SUMPRODUCT((事故データ!$O$4:$O$364=$C$419)*(事故データ!$U$4:$U$364=M$420)*(事故データ!$AQ$4:$AQ$364=$H443)*(事故データ!$V$4:$V$364=1))</f>
        <v>0</v>
      </c>
      <c r="N443" s="358">
        <f>SUMPRODUCT((事故データ!$O$4:$O$364=$C$419)*(事故データ!$U$4:$U$364=N$420)*(事故データ!$AQ$4:$AQ$364=$H443)*(事故データ!$V$4:$V$364=1))</f>
        <v>0</v>
      </c>
      <c r="O443" s="358">
        <f>SUMPRODUCT((事故データ!$O$4:$O$364=$C$419)*(事故データ!$U$4:$U$364=O$420)*(事故データ!$AQ$4:$AQ$364=$H443)*(事故データ!$V$4:$V$364=1))</f>
        <v>0</v>
      </c>
      <c r="P443" s="358">
        <f>SUMPRODUCT((事故データ!$O$4:$O$364=$C$419)*(事故データ!$U$4:$U$364=P$420)*(事故データ!$AQ$4:$AQ$364=$H443)*(事故データ!$V$4:$V$364=1))</f>
        <v>0</v>
      </c>
      <c r="Q443" s="358">
        <f>SUMPRODUCT((事故データ!$O$4:$O$364=$C$419)*(事故データ!$U$4:$U$364=Q$420)*(事故データ!$AQ$4:$AQ$364=$H443)*(事故データ!$V$4:$V$364=1))</f>
        <v>0</v>
      </c>
      <c r="R443" s="358">
        <f>SUMPRODUCT((事故データ!$O$4:$O$364=$C$419)*(事故データ!$U$4:$U$364=R$420)*(事故データ!$AQ$4:$AQ$364=$H443)*(事故データ!$V$4:$V$364=1))</f>
        <v>0</v>
      </c>
      <c r="S443" s="358">
        <f>SUMPRODUCT((事故データ!$O$4:$O$364=$C$419)*(事故データ!$U$4:$U$364=S$420)*(事故データ!$AQ$4:$AQ$364=$H443)*(事故データ!$V$4:$V$364=1))</f>
        <v>0</v>
      </c>
      <c r="T443" s="358">
        <f>SUMPRODUCT((事故データ!$O$4:$O$364=$C$419)*(事故データ!$U$4:$U$364=T$420)*(事故データ!$AQ$4:$AQ$364=$H443)*(事故データ!$V$4:$V$364=1))</f>
        <v>0</v>
      </c>
      <c r="U443" s="442">
        <f>SUMPRODUCT((事故データ!$O$4:$O$364=$C$419)*(事故データ!$U$4:$U$364=U$420)*(事故データ!$AQ$4:$AQ$364=$H443)*(事故データ!$V$4:$V$364=1))</f>
        <v>0</v>
      </c>
    </row>
    <row r="444" spans="3:21">
      <c r="C444" s="352" t="str">
        <f t="shared" si="72"/>
        <v>移動、方向変換中(前進)</v>
      </c>
      <c r="D444" s="422">
        <f>SUMPRODUCT((事故データ!$O$4:$O$364=$C$419)*(事故データ!$AQ$4:$AQ$364=$C444))</f>
        <v>1</v>
      </c>
      <c r="E444" s="422">
        <f>SUMPRODUCT((事故データ!$O$4:$O$364=$C$419)*(事故データ!$AQ$4:$AQ$364=$C444)*(事故データ!$V$4:$V$364=1))</f>
        <v>1</v>
      </c>
      <c r="F444" s="496">
        <f>SUMPRODUCT((事故データ!$O$4:$O$364=$C$419)*(事故データ!$AQ$4:$AQ$364=$C444)*(事故データ!$V$4:$V$364=1)*(事故データ!$T$4:$T$364="人身"))</f>
        <v>0</v>
      </c>
      <c r="G444" s="306"/>
      <c r="H444" s="355" t="str">
        <f t="shared" si="73"/>
        <v>移動、方向変換中(前進)</v>
      </c>
      <c r="I444" s="356">
        <f t="shared" si="71"/>
        <v>1</v>
      </c>
      <c r="J444" s="357">
        <f>SUMPRODUCT((事故データ!$O$4:$O$364=$C$419)*(事故データ!$U$4:$U$364=J$420)*(事故データ!$AQ$4:$AQ$364=$H444)*(事故データ!$V$4:$V$364=1))</f>
        <v>0</v>
      </c>
      <c r="K444" s="358">
        <f>SUMPRODUCT((事故データ!$O$4:$O$364=$C$419)*(事故データ!$U$4:$U$364=K$420)*(事故データ!$AQ$4:$AQ$364=$H444)*(事故データ!$V$4:$V$364=1))</f>
        <v>0</v>
      </c>
      <c r="L444" s="358">
        <f>SUMPRODUCT((事故データ!$O$4:$O$364=$C$419)*(事故データ!$U$4:$U$364=L$420)*(事故データ!$AQ$4:$AQ$364=$H444)*(事故データ!$V$4:$V$364=1))</f>
        <v>0</v>
      </c>
      <c r="M444" s="358">
        <f>SUMPRODUCT((事故データ!$O$4:$O$364=$C$419)*(事故データ!$U$4:$U$364=M$420)*(事故データ!$AQ$4:$AQ$364=$H444)*(事故データ!$V$4:$V$364=1))</f>
        <v>1</v>
      </c>
      <c r="N444" s="358">
        <f>SUMPRODUCT((事故データ!$O$4:$O$364=$C$419)*(事故データ!$U$4:$U$364=N$420)*(事故データ!$AQ$4:$AQ$364=$H444)*(事故データ!$V$4:$V$364=1))</f>
        <v>0</v>
      </c>
      <c r="O444" s="358">
        <f>SUMPRODUCT((事故データ!$O$4:$O$364=$C$419)*(事故データ!$U$4:$U$364=O$420)*(事故データ!$AQ$4:$AQ$364=$H444)*(事故データ!$V$4:$V$364=1))</f>
        <v>0</v>
      </c>
      <c r="P444" s="358">
        <f>SUMPRODUCT((事故データ!$O$4:$O$364=$C$419)*(事故データ!$U$4:$U$364=P$420)*(事故データ!$AQ$4:$AQ$364=$H444)*(事故データ!$V$4:$V$364=1))</f>
        <v>0</v>
      </c>
      <c r="Q444" s="358">
        <f>SUMPRODUCT((事故データ!$O$4:$O$364=$C$419)*(事故データ!$U$4:$U$364=Q$420)*(事故データ!$AQ$4:$AQ$364=$H444)*(事故データ!$V$4:$V$364=1))</f>
        <v>0</v>
      </c>
      <c r="R444" s="358">
        <f>SUMPRODUCT((事故データ!$O$4:$O$364=$C$419)*(事故データ!$U$4:$U$364=R$420)*(事故データ!$AQ$4:$AQ$364=$H444)*(事故データ!$V$4:$V$364=1))</f>
        <v>0</v>
      </c>
      <c r="S444" s="358">
        <f>SUMPRODUCT((事故データ!$O$4:$O$364=$C$419)*(事故データ!$U$4:$U$364=S$420)*(事故データ!$AQ$4:$AQ$364=$H444)*(事故データ!$V$4:$V$364=1))</f>
        <v>0</v>
      </c>
      <c r="T444" s="358">
        <f>SUMPRODUCT((事故データ!$O$4:$O$364=$C$419)*(事故データ!$U$4:$U$364=T$420)*(事故データ!$AQ$4:$AQ$364=$H444)*(事故データ!$V$4:$V$364=1))</f>
        <v>0</v>
      </c>
      <c r="U444" s="442">
        <f>SUMPRODUCT((事故データ!$O$4:$O$364=$C$419)*(事故データ!$U$4:$U$364=U$420)*(事故データ!$AQ$4:$AQ$364=$H444)*(事故データ!$V$4:$V$364=1))</f>
        <v>0</v>
      </c>
    </row>
    <row r="445" spans="3:21">
      <c r="C445" s="352" t="str">
        <f t="shared" si="72"/>
        <v>移動、方向変換中(右前進)</v>
      </c>
      <c r="D445" s="422">
        <f>SUMPRODUCT((事故データ!$O$4:$O$364=$C$419)*(事故データ!$AQ$4:$AQ$364=$C445))</f>
        <v>0</v>
      </c>
      <c r="E445" s="422">
        <f>SUMPRODUCT((事故データ!$O$4:$O$364=$C$419)*(事故データ!$AQ$4:$AQ$364=$C445)*(事故データ!$V$4:$V$364=1))</f>
        <v>0</v>
      </c>
      <c r="F445" s="496">
        <f>SUMPRODUCT((事故データ!$O$4:$O$364=$C$419)*(事故データ!$AQ$4:$AQ$364=$C445)*(事故データ!$V$4:$V$364=1)*(事故データ!$T$4:$T$364="人身"))</f>
        <v>0</v>
      </c>
      <c r="G445" s="306"/>
      <c r="H445" s="355" t="str">
        <f t="shared" si="73"/>
        <v>移動、方向変換中(右前進)</v>
      </c>
      <c r="I445" s="356">
        <f t="shared" si="71"/>
        <v>0</v>
      </c>
      <c r="J445" s="357">
        <f>SUMPRODUCT((事故データ!$O$4:$O$364=$C$419)*(事故データ!$U$4:$U$364=J$420)*(事故データ!$AQ$4:$AQ$364=$H445)*(事故データ!$V$4:$V$364=1))</f>
        <v>0</v>
      </c>
      <c r="K445" s="358">
        <f>SUMPRODUCT((事故データ!$O$4:$O$364=$C$419)*(事故データ!$U$4:$U$364=K$420)*(事故データ!$AQ$4:$AQ$364=$H445)*(事故データ!$V$4:$V$364=1))</f>
        <v>0</v>
      </c>
      <c r="L445" s="358">
        <f>SUMPRODUCT((事故データ!$O$4:$O$364=$C$419)*(事故データ!$U$4:$U$364=L$420)*(事故データ!$AQ$4:$AQ$364=$H445)*(事故データ!$V$4:$V$364=1))</f>
        <v>0</v>
      </c>
      <c r="M445" s="358">
        <f>SUMPRODUCT((事故データ!$O$4:$O$364=$C$419)*(事故データ!$U$4:$U$364=M$420)*(事故データ!$AQ$4:$AQ$364=$H445)*(事故データ!$V$4:$V$364=1))</f>
        <v>0</v>
      </c>
      <c r="N445" s="358">
        <f>SUMPRODUCT((事故データ!$O$4:$O$364=$C$419)*(事故データ!$U$4:$U$364=N$420)*(事故データ!$AQ$4:$AQ$364=$H445)*(事故データ!$V$4:$V$364=1))</f>
        <v>0</v>
      </c>
      <c r="O445" s="358">
        <f>SUMPRODUCT((事故データ!$O$4:$O$364=$C$419)*(事故データ!$U$4:$U$364=O$420)*(事故データ!$AQ$4:$AQ$364=$H445)*(事故データ!$V$4:$V$364=1))</f>
        <v>0</v>
      </c>
      <c r="P445" s="358">
        <f>SUMPRODUCT((事故データ!$O$4:$O$364=$C$419)*(事故データ!$U$4:$U$364=P$420)*(事故データ!$AQ$4:$AQ$364=$H445)*(事故データ!$V$4:$V$364=1))</f>
        <v>0</v>
      </c>
      <c r="Q445" s="358">
        <f>SUMPRODUCT((事故データ!$O$4:$O$364=$C$419)*(事故データ!$U$4:$U$364=Q$420)*(事故データ!$AQ$4:$AQ$364=$H445)*(事故データ!$V$4:$V$364=1))</f>
        <v>0</v>
      </c>
      <c r="R445" s="358">
        <f>SUMPRODUCT((事故データ!$O$4:$O$364=$C$419)*(事故データ!$U$4:$U$364=R$420)*(事故データ!$AQ$4:$AQ$364=$H445)*(事故データ!$V$4:$V$364=1))</f>
        <v>0</v>
      </c>
      <c r="S445" s="358">
        <f>SUMPRODUCT((事故データ!$O$4:$O$364=$C$419)*(事故データ!$U$4:$U$364=S$420)*(事故データ!$AQ$4:$AQ$364=$H445)*(事故データ!$V$4:$V$364=1))</f>
        <v>0</v>
      </c>
      <c r="T445" s="358">
        <f>SUMPRODUCT((事故データ!$O$4:$O$364=$C$419)*(事故データ!$U$4:$U$364=T$420)*(事故データ!$AQ$4:$AQ$364=$H445)*(事故データ!$V$4:$V$364=1))</f>
        <v>0</v>
      </c>
      <c r="U445" s="442">
        <f>SUMPRODUCT((事故データ!$O$4:$O$364=$C$419)*(事故データ!$U$4:$U$364=U$420)*(事故データ!$AQ$4:$AQ$364=$H445)*(事故データ!$V$4:$V$364=1))</f>
        <v>0</v>
      </c>
    </row>
    <row r="446" spans="3:21">
      <c r="C446" s="352" t="str">
        <f t="shared" si="72"/>
        <v>移動、方向変換中(左前進)</v>
      </c>
      <c r="D446" s="422">
        <f>SUMPRODUCT((事故データ!$O$4:$O$364=$C$419)*(事故データ!$AQ$4:$AQ$364=$C446))</f>
        <v>4</v>
      </c>
      <c r="E446" s="422">
        <f>SUMPRODUCT((事故データ!$O$4:$O$364=$C$419)*(事故データ!$AQ$4:$AQ$364=$C446)*(事故データ!$V$4:$V$364=1))</f>
        <v>4</v>
      </c>
      <c r="F446" s="496">
        <f>SUMPRODUCT((事故データ!$O$4:$O$364=$C$419)*(事故データ!$AQ$4:$AQ$364=$C446)*(事故データ!$V$4:$V$364=1)*(事故データ!$T$4:$T$364="人身"))</f>
        <v>0</v>
      </c>
      <c r="G446" s="306"/>
      <c r="H446" s="355" t="str">
        <f t="shared" si="73"/>
        <v>移動、方向変換中(左前進)</v>
      </c>
      <c r="I446" s="356">
        <f t="shared" si="71"/>
        <v>4</v>
      </c>
      <c r="J446" s="357">
        <f>SUMPRODUCT((事故データ!$O$4:$O$364=$C$419)*(事故データ!$U$4:$U$364=J$420)*(事故データ!$AQ$4:$AQ$364=$H446)*(事故データ!$V$4:$V$364=1))</f>
        <v>0</v>
      </c>
      <c r="K446" s="358">
        <f>SUMPRODUCT((事故データ!$O$4:$O$364=$C$419)*(事故データ!$U$4:$U$364=K$420)*(事故データ!$AQ$4:$AQ$364=$H446)*(事故データ!$V$4:$V$364=1))</f>
        <v>1</v>
      </c>
      <c r="L446" s="358">
        <f>SUMPRODUCT((事故データ!$O$4:$O$364=$C$419)*(事故データ!$U$4:$U$364=L$420)*(事故データ!$AQ$4:$AQ$364=$H446)*(事故データ!$V$4:$V$364=1))</f>
        <v>0</v>
      </c>
      <c r="M446" s="358">
        <f>SUMPRODUCT((事故データ!$O$4:$O$364=$C$419)*(事故データ!$U$4:$U$364=M$420)*(事故データ!$AQ$4:$AQ$364=$H446)*(事故データ!$V$4:$V$364=1))</f>
        <v>3</v>
      </c>
      <c r="N446" s="358">
        <f>SUMPRODUCT((事故データ!$O$4:$O$364=$C$419)*(事故データ!$U$4:$U$364=N$420)*(事故データ!$AQ$4:$AQ$364=$H446)*(事故データ!$V$4:$V$364=1))</f>
        <v>0</v>
      </c>
      <c r="O446" s="358">
        <f>SUMPRODUCT((事故データ!$O$4:$O$364=$C$419)*(事故データ!$U$4:$U$364=O$420)*(事故データ!$AQ$4:$AQ$364=$H446)*(事故データ!$V$4:$V$364=1))</f>
        <v>0</v>
      </c>
      <c r="P446" s="358">
        <f>SUMPRODUCT((事故データ!$O$4:$O$364=$C$419)*(事故データ!$U$4:$U$364=P$420)*(事故データ!$AQ$4:$AQ$364=$H446)*(事故データ!$V$4:$V$364=1))</f>
        <v>0</v>
      </c>
      <c r="Q446" s="358">
        <f>SUMPRODUCT((事故データ!$O$4:$O$364=$C$419)*(事故データ!$U$4:$U$364=Q$420)*(事故データ!$AQ$4:$AQ$364=$H446)*(事故データ!$V$4:$V$364=1))</f>
        <v>0</v>
      </c>
      <c r="R446" s="358">
        <f>SUMPRODUCT((事故データ!$O$4:$O$364=$C$419)*(事故データ!$U$4:$U$364=R$420)*(事故データ!$AQ$4:$AQ$364=$H446)*(事故データ!$V$4:$V$364=1))</f>
        <v>0</v>
      </c>
      <c r="S446" s="358">
        <f>SUMPRODUCT((事故データ!$O$4:$O$364=$C$419)*(事故データ!$U$4:$U$364=S$420)*(事故データ!$AQ$4:$AQ$364=$H446)*(事故データ!$V$4:$V$364=1))</f>
        <v>0</v>
      </c>
      <c r="T446" s="358">
        <f>SUMPRODUCT((事故データ!$O$4:$O$364=$C$419)*(事故データ!$U$4:$U$364=T$420)*(事故データ!$AQ$4:$AQ$364=$H446)*(事故データ!$V$4:$V$364=1))</f>
        <v>0</v>
      </c>
      <c r="U446" s="442">
        <f>SUMPRODUCT((事故データ!$O$4:$O$364=$C$419)*(事故データ!$U$4:$U$364=U$420)*(事故データ!$AQ$4:$AQ$364=$H446)*(事故データ!$V$4:$V$364=1))</f>
        <v>0</v>
      </c>
    </row>
    <row r="447" spans="3:21">
      <c r="C447" s="352" t="str">
        <f t="shared" si="72"/>
        <v>移動、方向変換中(後退)</v>
      </c>
      <c r="D447" s="422">
        <f>SUMPRODUCT((事故データ!$O$4:$O$364=$C$419)*(事故データ!$AQ$4:$AQ$364=$C447))</f>
        <v>3</v>
      </c>
      <c r="E447" s="422">
        <f>SUMPRODUCT((事故データ!$O$4:$O$364=$C$419)*(事故データ!$AQ$4:$AQ$364=$C447)*(事故データ!$V$4:$V$364=1))</f>
        <v>3</v>
      </c>
      <c r="F447" s="496">
        <f>SUMPRODUCT((事故データ!$O$4:$O$364=$C$419)*(事故データ!$AQ$4:$AQ$364=$C447)*(事故データ!$V$4:$V$364=1)*(事故データ!$T$4:$T$364="人身"))</f>
        <v>0</v>
      </c>
      <c r="G447" s="306"/>
      <c r="H447" s="355" t="str">
        <f t="shared" si="73"/>
        <v>移動、方向変換中(後退)</v>
      </c>
      <c r="I447" s="356">
        <f t="shared" si="71"/>
        <v>3</v>
      </c>
      <c r="J447" s="357">
        <f>SUMPRODUCT((事故データ!$O$4:$O$364=$C$419)*(事故データ!$U$4:$U$364=J$420)*(事故データ!$AQ$4:$AQ$364=$H447)*(事故データ!$V$4:$V$364=1))</f>
        <v>0</v>
      </c>
      <c r="K447" s="358">
        <f>SUMPRODUCT((事故データ!$O$4:$O$364=$C$419)*(事故データ!$U$4:$U$364=K$420)*(事故データ!$AQ$4:$AQ$364=$H447)*(事故データ!$V$4:$V$364=1))</f>
        <v>1</v>
      </c>
      <c r="L447" s="358">
        <f>SUMPRODUCT((事故データ!$O$4:$O$364=$C$419)*(事故データ!$U$4:$U$364=L$420)*(事故データ!$AQ$4:$AQ$364=$H447)*(事故データ!$V$4:$V$364=1))</f>
        <v>0</v>
      </c>
      <c r="M447" s="358">
        <f>SUMPRODUCT((事故データ!$O$4:$O$364=$C$419)*(事故データ!$U$4:$U$364=M$420)*(事故データ!$AQ$4:$AQ$364=$H447)*(事故データ!$V$4:$V$364=1))</f>
        <v>2</v>
      </c>
      <c r="N447" s="358">
        <f>SUMPRODUCT((事故データ!$O$4:$O$364=$C$419)*(事故データ!$U$4:$U$364=N$420)*(事故データ!$AQ$4:$AQ$364=$H447)*(事故データ!$V$4:$V$364=1))</f>
        <v>0</v>
      </c>
      <c r="O447" s="358">
        <f>SUMPRODUCT((事故データ!$O$4:$O$364=$C$419)*(事故データ!$U$4:$U$364=O$420)*(事故データ!$AQ$4:$AQ$364=$H447)*(事故データ!$V$4:$V$364=1))</f>
        <v>0</v>
      </c>
      <c r="P447" s="358">
        <f>SUMPRODUCT((事故データ!$O$4:$O$364=$C$419)*(事故データ!$U$4:$U$364=P$420)*(事故データ!$AQ$4:$AQ$364=$H447)*(事故データ!$V$4:$V$364=1))</f>
        <v>0</v>
      </c>
      <c r="Q447" s="358">
        <f>SUMPRODUCT((事故データ!$O$4:$O$364=$C$419)*(事故データ!$U$4:$U$364=Q$420)*(事故データ!$AQ$4:$AQ$364=$H447)*(事故データ!$V$4:$V$364=1))</f>
        <v>0</v>
      </c>
      <c r="R447" s="358">
        <f>SUMPRODUCT((事故データ!$O$4:$O$364=$C$419)*(事故データ!$U$4:$U$364=R$420)*(事故データ!$AQ$4:$AQ$364=$H447)*(事故データ!$V$4:$V$364=1))</f>
        <v>0</v>
      </c>
      <c r="S447" s="358">
        <f>SUMPRODUCT((事故データ!$O$4:$O$364=$C$419)*(事故データ!$U$4:$U$364=S$420)*(事故データ!$AQ$4:$AQ$364=$H447)*(事故データ!$V$4:$V$364=1))</f>
        <v>0</v>
      </c>
      <c r="T447" s="358">
        <f>SUMPRODUCT((事故データ!$O$4:$O$364=$C$419)*(事故データ!$U$4:$U$364=T$420)*(事故データ!$AQ$4:$AQ$364=$H447)*(事故データ!$V$4:$V$364=1))</f>
        <v>0</v>
      </c>
      <c r="U447" s="442">
        <f>SUMPRODUCT((事故データ!$O$4:$O$364=$C$419)*(事故データ!$U$4:$U$364=U$420)*(事故データ!$AQ$4:$AQ$364=$H447)*(事故データ!$V$4:$V$364=1))</f>
        <v>0</v>
      </c>
    </row>
    <row r="448" spans="3:21">
      <c r="C448" s="352" t="str">
        <f t="shared" si="72"/>
        <v>移動、方向変換中(左後退)</v>
      </c>
      <c r="D448" s="422">
        <f>SUMPRODUCT((事故データ!$O$4:$O$364=$C$419)*(事故データ!$AQ$4:$AQ$364=$C448))</f>
        <v>0</v>
      </c>
      <c r="E448" s="422">
        <f>SUMPRODUCT((事故データ!$O$4:$O$364=$C$419)*(事故データ!$AQ$4:$AQ$364=$C448)*(事故データ!$V$4:$V$364=1))</f>
        <v>0</v>
      </c>
      <c r="F448" s="496">
        <f>SUMPRODUCT((事故データ!$O$4:$O$364=$C$419)*(事故データ!$AQ$4:$AQ$364=$C448)*(事故データ!$V$4:$V$364=1)*(事故データ!$T$4:$T$364="人身"))</f>
        <v>0</v>
      </c>
      <c r="G448" s="306"/>
      <c r="H448" s="355" t="str">
        <f t="shared" si="73"/>
        <v>移動、方向変換中(左後退)</v>
      </c>
      <c r="I448" s="356">
        <f t="shared" si="71"/>
        <v>0</v>
      </c>
      <c r="J448" s="357">
        <f>SUMPRODUCT((事故データ!$O$4:$O$364=$C$419)*(事故データ!$U$4:$U$364=J$420)*(事故データ!$AQ$4:$AQ$364=$H448)*(事故データ!$V$4:$V$364=1))</f>
        <v>0</v>
      </c>
      <c r="K448" s="358">
        <f>SUMPRODUCT((事故データ!$O$4:$O$364=$C$419)*(事故データ!$U$4:$U$364=K$420)*(事故データ!$AQ$4:$AQ$364=$H448)*(事故データ!$V$4:$V$364=1))</f>
        <v>0</v>
      </c>
      <c r="L448" s="358">
        <f>SUMPRODUCT((事故データ!$O$4:$O$364=$C$419)*(事故データ!$U$4:$U$364=L$420)*(事故データ!$AQ$4:$AQ$364=$H448)*(事故データ!$V$4:$V$364=1))</f>
        <v>0</v>
      </c>
      <c r="M448" s="358">
        <f>SUMPRODUCT((事故データ!$O$4:$O$364=$C$419)*(事故データ!$U$4:$U$364=M$420)*(事故データ!$AQ$4:$AQ$364=$H448)*(事故データ!$V$4:$V$364=1))</f>
        <v>0</v>
      </c>
      <c r="N448" s="358">
        <f>SUMPRODUCT((事故データ!$O$4:$O$364=$C$419)*(事故データ!$U$4:$U$364=N$420)*(事故データ!$AQ$4:$AQ$364=$H448)*(事故データ!$V$4:$V$364=1))</f>
        <v>0</v>
      </c>
      <c r="O448" s="358">
        <f>SUMPRODUCT((事故データ!$O$4:$O$364=$C$419)*(事故データ!$U$4:$U$364=O$420)*(事故データ!$AQ$4:$AQ$364=$H448)*(事故データ!$V$4:$V$364=1))</f>
        <v>0</v>
      </c>
      <c r="P448" s="358">
        <f>SUMPRODUCT((事故データ!$O$4:$O$364=$C$419)*(事故データ!$U$4:$U$364=P$420)*(事故データ!$AQ$4:$AQ$364=$H448)*(事故データ!$V$4:$V$364=1))</f>
        <v>0</v>
      </c>
      <c r="Q448" s="358">
        <f>SUMPRODUCT((事故データ!$O$4:$O$364=$C$419)*(事故データ!$U$4:$U$364=Q$420)*(事故データ!$AQ$4:$AQ$364=$H448)*(事故データ!$V$4:$V$364=1))</f>
        <v>0</v>
      </c>
      <c r="R448" s="358">
        <f>SUMPRODUCT((事故データ!$O$4:$O$364=$C$419)*(事故データ!$U$4:$U$364=R$420)*(事故データ!$AQ$4:$AQ$364=$H448)*(事故データ!$V$4:$V$364=1))</f>
        <v>0</v>
      </c>
      <c r="S448" s="358">
        <f>SUMPRODUCT((事故データ!$O$4:$O$364=$C$419)*(事故データ!$U$4:$U$364=S$420)*(事故データ!$AQ$4:$AQ$364=$H448)*(事故データ!$V$4:$V$364=1))</f>
        <v>0</v>
      </c>
      <c r="T448" s="358">
        <f>SUMPRODUCT((事故データ!$O$4:$O$364=$C$419)*(事故データ!$U$4:$U$364=T$420)*(事故データ!$AQ$4:$AQ$364=$H448)*(事故データ!$V$4:$V$364=1))</f>
        <v>0</v>
      </c>
      <c r="U448" s="442">
        <f>SUMPRODUCT((事故データ!$O$4:$O$364=$C$419)*(事故データ!$U$4:$U$364=U$420)*(事故データ!$AQ$4:$AQ$364=$H448)*(事故データ!$V$4:$V$364=1))</f>
        <v>0</v>
      </c>
    </row>
    <row r="449" spans="3:21">
      <c r="C449" s="352" t="str">
        <f t="shared" si="72"/>
        <v>移動、方向変換中(右後退)</v>
      </c>
      <c r="D449" s="422">
        <f>SUMPRODUCT((事故データ!$O$4:$O$364=$C$419)*(事故データ!$AQ$4:$AQ$364=$C449))</f>
        <v>0</v>
      </c>
      <c r="E449" s="422">
        <f>SUMPRODUCT((事故データ!$O$4:$O$364=$C$419)*(事故データ!$AQ$4:$AQ$364=$C449)*(事故データ!$V$4:$V$364=1))</f>
        <v>0</v>
      </c>
      <c r="F449" s="496">
        <f>SUMPRODUCT((事故データ!$O$4:$O$364=$C$419)*(事故データ!$AQ$4:$AQ$364=$C449)*(事故データ!$V$4:$V$364=1)*(事故データ!$T$4:$T$364="人身"))</f>
        <v>0</v>
      </c>
      <c r="G449" s="306"/>
      <c r="H449" s="355" t="str">
        <f t="shared" si="73"/>
        <v>移動、方向変換中(右後退)</v>
      </c>
      <c r="I449" s="356">
        <f t="shared" si="71"/>
        <v>0</v>
      </c>
      <c r="J449" s="357">
        <f>SUMPRODUCT((事故データ!$O$4:$O$364=$C$419)*(事故データ!$U$4:$U$364=J$420)*(事故データ!$AQ$4:$AQ$364=$H449)*(事故データ!$V$4:$V$364=1))</f>
        <v>0</v>
      </c>
      <c r="K449" s="358">
        <f>SUMPRODUCT((事故データ!$O$4:$O$364=$C$419)*(事故データ!$U$4:$U$364=K$420)*(事故データ!$AQ$4:$AQ$364=$H449)*(事故データ!$V$4:$V$364=1))</f>
        <v>0</v>
      </c>
      <c r="L449" s="358">
        <f>SUMPRODUCT((事故データ!$O$4:$O$364=$C$419)*(事故データ!$U$4:$U$364=L$420)*(事故データ!$AQ$4:$AQ$364=$H449)*(事故データ!$V$4:$V$364=1))</f>
        <v>0</v>
      </c>
      <c r="M449" s="358">
        <f>SUMPRODUCT((事故データ!$O$4:$O$364=$C$419)*(事故データ!$U$4:$U$364=M$420)*(事故データ!$AQ$4:$AQ$364=$H449)*(事故データ!$V$4:$V$364=1))</f>
        <v>0</v>
      </c>
      <c r="N449" s="358">
        <f>SUMPRODUCT((事故データ!$O$4:$O$364=$C$419)*(事故データ!$U$4:$U$364=N$420)*(事故データ!$AQ$4:$AQ$364=$H449)*(事故データ!$V$4:$V$364=1))</f>
        <v>0</v>
      </c>
      <c r="O449" s="358">
        <f>SUMPRODUCT((事故データ!$O$4:$O$364=$C$419)*(事故データ!$U$4:$U$364=O$420)*(事故データ!$AQ$4:$AQ$364=$H449)*(事故データ!$V$4:$V$364=1))</f>
        <v>0</v>
      </c>
      <c r="P449" s="358">
        <f>SUMPRODUCT((事故データ!$O$4:$O$364=$C$419)*(事故データ!$U$4:$U$364=P$420)*(事故データ!$AQ$4:$AQ$364=$H449)*(事故データ!$V$4:$V$364=1))</f>
        <v>0</v>
      </c>
      <c r="Q449" s="358">
        <f>SUMPRODUCT((事故データ!$O$4:$O$364=$C$419)*(事故データ!$U$4:$U$364=Q$420)*(事故データ!$AQ$4:$AQ$364=$H449)*(事故データ!$V$4:$V$364=1))</f>
        <v>0</v>
      </c>
      <c r="R449" s="358">
        <f>SUMPRODUCT((事故データ!$O$4:$O$364=$C$419)*(事故データ!$U$4:$U$364=R$420)*(事故データ!$AQ$4:$AQ$364=$H449)*(事故データ!$V$4:$V$364=1))</f>
        <v>0</v>
      </c>
      <c r="S449" s="358">
        <f>SUMPRODUCT((事故データ!$O$4:$O$364=$C$419)*(事故データ!$U$4:$U$364=S$420)*(事故データ!$AQ$4:$AQ$364=$H449)*(事故データ!$V$4:$V$364=1))</f>
        <v>0</v>
      </c>
      <c r="T449" s="358">
        <f>SUMPRODUCT((事故データ!$O$4:$O$364=$C$419)*(事故データ!$U$4:$U$364=T$420)*(事故データ!$AQ$4:$AQ$364=$H449)*(事故データ!$V$4:$V$364=1))</f>
        <v>0</v>
      </c>
      <c r="U449" s="442">
        <f>SUMPRODUCT((事故データ!$O$4:$O$364=$C$419)*(事故データ!$U$4:$U$364=U$420)*(事故データ!$AQ$4:$AQ$364=$H449)*(事故データ!$V$4:$V$364=1))</f>
        <v>0</v>
      </c>
    </row>
    <row r="450" spans="3:21">
      <c r="C450" s="352" t="str">
        <f t="shared" si="72"/>
        <v>切り返し(バック)</v>
      </c>
      <c r="D450" s="422">
        <f>SUMPRODUCT((事故データ!$O$4:$O$364=$C$419)*(事故データ!$AQ$4:$AQ$364=$C450))</f>
        <v>2</v>
      </c>
      <c r="E450" s="422">
        <f>SUMPRODUCT((事故データ!$O$4:$O$364=$C$419)*(事故データ!$AQ$4:$AQ$364=$C450)*(事故データ!$V$4:$V$364=1))</f>
        <v>2</v>
      </c>
      <c r="F450" s="496">
        <f>SUMPRODUCT((事故データ!$O$4:$O$364=$C$419)*(事故データ!$AQ$4:$AQ$364=$C450)*(事故データ!$V$4:$V$364=1)*(事故データ!$T$4:$T$364="人身"))</f>
        <v>1</v>
      </c>
      <c r="G450" s="306"/>
      <c r="H450" s="355" t="str">
        <f t="shared" si="73"/>
        <v>切り返し(バック)</v>
      </c>
      <c r="I450" s="356">
        <f t="shared" si="71"/>
        <v>2</v>
      </c>
      <c r="J450" s="357">
        <f>SUMPRODUCT((事故データ!$O$4:$O$364=$C$419)*(事故データ!$U$4:$U$364=J$420)*(事故データ!$AQ$4:$AQ$364=$H450)*(事故データ!$V$4:$V$364=1))</f>
        <v>0</v>
      </c>
      <c r="K450" s="358">
        <f>SUMPRODUCT((事故データ!$O$4:$O$364=$C$419)*(事故データ!$U$4:$U$364=K$420)*(事故データ!$AQ$4:$AQ$364=$H450)*(事故データ!$V$4:$V$364=1))</f>
        <v>1</v>
      </c>
      <c r="L450" s="358">
        <f>SUMPRODUCT((事故データ!$O$4:$O$364=$C$419)*(事故データ!$U$4:$U$364=L$420)*(事故データ!$AQ$4:$AQ$364=$H450)*(事故データ!$V$4:$V$364=1))</f>
        <v>0</v>
      </c>
      <c r="M450" s="358">
        <f>SUMPRODUCT((事故データ!$O$4:$O$364=$C$419)*(事故データ!$U$4:$U$364=M$420)*(事故データ!$AQ$4:$AQ$364=$H450)*(事故データ!$V$4:$V$364=1))</f>
        <v>1</v>
      </c>
      <c r="N450" s="358">
        <f>SUMPRODUCT((事故データ!$O$4:$O$364=$C$419)*(事故データ!$U$4:$U$364=N$420)*(事故データ!$AQ$4:$AQ$364=$H450)*(事故データ!$V$4:$V$364=1))</f>
        <v>0</v>
      </c>
      <c r="O450" s="358">
        <f>SUMPRODUCT((事故データ!$O$4:$O$364=$C$419)*(事故データ!$U$4:$U$364=O$420)*(事故データ!$AQ$4:$AQ$364=$H450)*(事故データ!$V$4:$V$364=1))</f>
        <v>0</v>
      </c>
      <c r="P450" s="358">
        <f>SUMPRODUCT((事故データ!$O$4:$O$364=$C$419)*(事故データ!$U$4:$U$364=P$420)*(事故データ!$AQ$4:$AQ$364=$H450)*(事故データ!$V$4:$V$364=1))</f>
        <v>0</v>
      </c>
      <c r="Q450" s="358">
        <f>SUMPRODUCT((事故データ!$O$4:$O$364=$C$419)*(事故データ!$U$4:$U$364=Q$420)*(事故データ!$AQ$4:$AQ$364=$H450)*(事故データ!$V$4:$V$364=1))</f>
        <v>0</v>
      </c>
      <c r="R450" s="358">
        <f>SUMPRODUCT((事故データ!$O$4:$O$364=$C$419)*(事故データ!$U$4:$U$364=R$420)*(事故データ!$AQ$4:$AQ$364=$H450)*(事故データ!$V$4:$V$364=1))</f>
        <v>0</v>
      </c>
      <c r="S450" s="358">
        <f>SUMPRODUCT((事故データ!$O$4:$O$364=$C$419)*(事故データ!$U$4:$U$364=S$420)*(事故データ!$AQ$4:$AQ$364=$H450)*(事故データ!$V$4:$V$364=1))</f>
        <v>0</v>
      </c>
      <c r="T450" s="358">
        <f>SUMPRODUCT((事故データ!$O$4:$O$364=$C$419)*(事故データ!$U$4:$U$364=T$420)*(事故データ!$AQ$4:$AQ$364=$H450)*(事故データ!$V$4:$V$364=1))</f>
        <v>0</v>
      </c>
      <c r="U450" s="442">
        <f>SUMPRODUCT((事故データ!$O$4:$O$364=$C$419)*(事故データ!$U$4:$U$364=U$420)*(事故データ!$AQ$4:$AQ$364=$H450)*(事故データ!$V$4:$V$364=1))</f>
        <v>0</v>
      </c>
    </row>
    <row r="451" spans="3:21">
      <c r="C451" s="352" t="str">
        <f t="shared" si="72"/>
        <v>切り返し(前進)</v>
      </c>
      <c r="D451" s="422">
        <f>SUMPRODUCT((事故データ!$O$4:$O$364=$C$419)*(事故データ!$AQ$4:$AQ$364=$C451))</f>
        <v>1</v>
      </c>
      <c r="E451" s="422">
        <f>SUMPRODUCT((事故データ!$O$4:$O$364=$C$419)*(事故データ!$AQ$4:$AQ$364=$C451)*(事故データ!$V$4:$V$364=1))</f>
        <v>1</v>
      </c>
      <c r="F451" s="496">
        <f>SUMPRODUCT((事故データ!$O$4:$O$364=$C$419)*(事故データ!$AQ$4:$AQ$364=$C451)*(事故データ!$V$4:$V$364=1)*(事故データ!$T$4:$T$364="人身"))</f>
        <v>0</v>
      </c>
      <c r="G451" s="306"/>
      <c r="H451" s="355" t="str">
        <f t="shared" si="73"/>
        <v>切り返し(前進)</v>
      </c>
      <c r="I451" s="356">
        <f t="shared" si="71"/>
        <v>1</v>
      </c>
      <c r="J451" s="357">
        <f>SUMPRODUCT((事故データ!$O$4:$O$364=$C$419)*(事故データ!$U$4:$U$364=J$420)*(事故データ!$AQ$4:$AQ$364=$H451)*(事故データ!$V$4:$V$364=1))</f>
        <v>0</v>
      </c>
      <c r="K451" s="358">
        <f>SUMPRODUCT((事故データ!$O$4:$O$364=$C$419)*(事故データ!$U$4:$U$364=K$420)*(事故データ!$AQ$4:$AQ$364=$H451)*(事故データ!$V$4:$V$364=1))</f>
        <v>0</v>
      </c>
      <c r="L451" s="358">
        <f>SUMPRODUCT((事故データ!$O$4:$O$364=$C$419)*(事故データ!$U$4:$U$364=L$420)*(事故データ!$AQ$4:$AQ$364=$H451)*(事故データ!$V$4:$V$364=1))</f>
        <v>0</v>
      </c>
      <c r="M451" s="358">
        <f>SUMPRODUCT((事故データ!$O$4:$O$364=$C$419)*(事故データ!$U$4:$U$364=M$420)*(事故データ!$AQ$4:$AQ$364=$H451)*(事故データ!$V$4:$V$364=1))</f>
        <v>0</v>
      </c>
      <c r="N451" s="358">
        <f>SUMPRODUCT((事故データ!$O$4:$O$364=$C$419)*(事故データ!$U$4:$U$364=N$420)*(事故データ!$AQ$4:$AQ$364=$H451)*(事故データ!$V$4:$V$364=1))</f>
        <v>0</v>
      </c>
      <c r="O451" s="358">
        <f>SUMPRODUCT((事故データ!$O$4:$O$364=$C$419)*(事故データ!$U$4:$U$364=O$420)*(事故データ!$AQ$4:$AQ$364=$H451)*(事故データ!$V$4:$V$364=1))</f>
        <v>0</v>
      </c>
      <c r="P451" s="358">
        <f>SUMPRODUCT((事故データ!$O$4:$O$364=$C$419)*(事故データ!$U$4:$U$364=P$420)*(事故データ!$AQ$4:$AQ$364=$H451)*(事故データ!$V$4:$V$364=1))</f>
        <v>0</v>
      </c>
      <c r="Q451" s="358">
        <f>SUMPRODUCT((事故データ!$O$4:$O$364=$C$419)*(事故データ!$U$4:$U$364=Q$420)*(事故データ!$AQ$4:$AQ$364=$H451)*(事故データ!$V$4:$V$364=1))</f>
        <v>1</v>
      </c>
      <c r="R451" s="358">
        <f>SUMPRODUCT((事故データ!$O$4:$O$364=$C$419)*(事故データ!$U$4:$U$364=R$420)*(事故データ!$AQ$4:$AQ$364=$H451)*(事故データ!$V$4:$V$364=1))</f>
        <v>0</v>
      </c>
      <c r="S451" s="358">
        <f>SUMPRODUCT((事故データ!$O$4:$O$364=$C$419)*(事故データ!$U$4:$U$364=S$420)*(事故データ!$AQ$4:$AQ$364=$H451)*(事故データ!$V$4:$V$364=1))</f>
        <v>0</v>
      </c>
      <c r="T451" s="358">
        <f>SUMPRODUCT((事故データ!$O$4:$O$364=$C$419)*(事故データ!$U$4:$U$364=T$420)*(事故データ!$AQ$4:$AQ$364=$H451)*(事故データ!$V$4:$V$364=1))</f>
        <v>0</v>
      </c>
      <c r="U451" s="442">
        <f>SUMPRODUCT((事故データ!$O$4:$O$364=$C$419)*(事故データ!$U$4:$U$364=U$420)*(事故データ!$AQ$4:$AQ$364=$H451)*(事故データ!$V$4:$V$364=1))</f>
        <v>0</v>
      </c>
    </row>
    <row r="452" spans="3:21">
      <c r="C452" s="352" t="str">
        <f t="shared" si="72"/>
        <v>車庫入・着車時(バック)</v>
      </c>
      <c r="D452" s="422">
        <f>SUMPRODUCT((事故データ!$O$4:$O$364=$C$419)*(事故データ!$AQ$4:$AQ$364=$C452))</f>
        <v>1</v>
      </c>
      <c r="E452" s="422">
        <f>SUMPRODUCT((事故データ!$O$4:$O$364=$C$419)*(事故データ!$AQ$4:$AQ$364=$C452)*(事故データ!$V$4:$V$364=1))</f>
        <v>1</v>
      </c>
      <c r="F452" s="496">
        <f>SUMPRODUCT((事故データ!$O$4:$O$364=$C$419)*(事故データ!$AQ$4:$AQ$364=$C452)*(事故データ!$V$4:$V$364=1)*(事故データ!$T$4:$T$364="人身"))</f>
        <v>0</v>
      </c>
      <c r="G452" s="306"/>
      <c r="H452" s="355" t="str">
        <f t="shared" si="73"/>
        <v>車庫入・着車時(バック)</v>
      </c>
      <c r="I452" s="356">
        <f t="shared" si="71"/>
        <v>1</v>
      </c>
      <c r="J452" s="357">
        <f>SUMPRODUCT((事故データ!$O$4:$O$364=$C$419)*(事故データ!$U$4:$U$364=J$420)*(事故データ!$AQ$4:$AQ$364=$H452)*(事故データ!$V$4:$V$364=1))</f>
        <v>0</v>
      </c>
      <c r="K452" s="358">
        <f>SUMPRODUCT((事故データ!$O$4:$O$364=$C$419)*(事故データ!$U$4:$U$364=K$420)*(事故データ!$AQ$4:$AQ$364=$H452)*(事故データ!$V$4:$V$364=1))</f>
        <v>0</v>
      </c>
      <c r="L452" s="358">
        <f>SUMPRODUCT((事故データ!$O$4:$O$364=$C$419)*(事故データ!$U$4:$U$364=L$420)*(事故データ!$AQ$4:$AQ$364=$H452)*(事故データ!$V$4:$V$364=1))</f>
        <v>0</v>
      </c>
      <c r="M452" s="358">
        <f>SUMPRODUCT((事故データ!$O$4:$O$364=$C$419)*(事故データ!$U$4:$U$364=M$420)*(事故データ!$AQ$4:$AQ$364=$H452)*(事故データ!$V$4:$V$364=1))</f>
        <v>1</v>
      </c>
      <c r="N452" s="358">
        <f>SUMPRODUCT((事故データ!$O$4:$O$364=$C$419)*(事故データ!$U$4:$U$364=N$420)*(事故データ!$AQ$4:$AQ$364=$H452)*(事故データ!$V$4:$V$364=1))</f>
        <v>0</v>
      </c>
      <c r="O452" s="358">
        <f>SUMPRODUCT((事故データ!$O$4:$O$364=$C$419)*(事故データ!$U$4:$U$364=O$420)*(事故データ!$AQ$4:$AQ$364=$H452)*(事故データ!$V$4:$V$364=1))</f>
        <v>0</v>
      </c>
      <c r="P452" s="358">
        <f>SUMPRODUCT((事故データ!$O$4:$O$364=$C$419)*(事故データ!$U$4:$U$364=P$420)*(事故データ!$AQ$4:$AQ$364=$H452)*(事故データ!$V$4:$V$364=1))</f>
        <v>0</v>
      </c>
      <c r="Q452" s="358">
        <f>SUMPRODUCT((事故データ!$O$4:$O$364=$C$419)*(事故データ!$U$4:$U$364=Q$420)*(事故データ!$AQ$4:$AQ$364=$H452)*(事故データ!$V$4:$V$364=1))</f>
        <v>0</v>
      </c>
      <c r="R452" s="358">
        <f>SUMPRODUCT((事故データ!$O$4:$O$364=$C$419)*(事故データ!$U$4:$U$364=R$420)*(事故データ!$AQ$4:$AQ$364=$H452)*(事故データ!$V$4:$V$364=1))</f>
        <v>0</v>
      </c>
      <c r="S452" s="358">
        <f>SUMPRODUCT((事故データ!$O$4:$O$364=$C$419)*(事故データ!$U$4:$U$364=S$420)*(事故データ!$AQ$4:$AQ$364=$H452)*(事故データ!$V$4:$V$364=1))</f>
        <v>0</v>
      </c>
      <c r="T452" s="358">
        <f>SUMPRODUCT((事故データ!$O$4:$O$364=$C$419)*(事故データ!$U$4:$U$364=T$420)*(事故データ!$AQ$4:$AQ$364=$H452)*(事故データ!$V$4:$V$364=1))</f>
        <v>0</v>
      </c>
      <c r="U452" s="442">
        <f>SUMPRODUCT((事故データ!$O$4:$O$364=$C$419)*(事故データ!$U$4:$U$364=U$420)*(事故データ!$AQ$4:$AQ$364=$H452)*(事故データ!$V$4:$V$364=1))</f>
        <v>0</v>
      </c>
    </row>
    <row r="453" spans="3:21">
      <c r="C453" s="352" t="str">
        <f t="shared" si="72"/>
        <v>車庫入・着車時(前進)</v>
      </c>
      <c r="D453" s="422">
        <f>SUMPRODUCT((事故データ!$O$4:$O$364=$C$419)*(事故データ!$AQ$4:$AQ$364=$C453))</f>
        <v>1</v>
      </c>
      <c r="E453" s="422">
        <f>SUMPRODUCT((事故データ!$O$4:$O$364=$C$419)*(事故データ!$AQ$4:$AQ$364=$C453)*(事故データ!$V$4:$V$364=1))</f>
        <v>1</v>
      </c>
      <c r="F453" s="496">
        <f>SUMPRODUCT((事故データ!$O$4:$O$364=$C$419)*(事故データ!$AQ$4:$AQ$364=$C453)*(事故データ!$V$4:$V$364=1)*(事故データ!$T$4:$T$364="人身"))</f>
        <v>0</v>
      </c>
      <c r="G453" s="306"/>
      <c r="H453" s="355" t="str">
        <f t="shared" si="73"/>
        <v>車庫入・着車時(前進)</v>
      </c>
      <c r="I453" s="356">
        <f t="shared" si="71"/>
        <v>1</v>
      </c>
      <c r="J453" s="357">
        <f>SUMPRODUCT((事故データ!$O$4:$O$364=$C$419)*(事故データ!$U$4:$U$364=J$420)*(事故データ!$AQ$4:$AQ$364=$H453)*(事故データ!$V$4:$V$364=1))</f>
        <v>0</v>
      </c>
      <c r="K453" s="358">
        <f>SUMPRODUCT((事故データ!$O$4:$O$364=$C$419)*(事故データ!$U$4:$U$364=K$420)*(事故データ!$AQ$4:$AQ$364=$H453)*(事故データ!$V$4:$V$364=1))</f>
        <v>0</v>
      </c>
      <c r="L453" s="358">
        <f>SUMPRODUCT((事故データ!$O$4:$O$364=$C$419)*(事故データ!$U$4:$U$364=L$420)*(事故データ!$AQ$4:$AQ$364=$H453)*(事故データ!$V$4:$V$364=1))</f>
        <v>0</v>
      </c>
      <c r="M453" s="358">
        <f>SUMPRODUCT((事故データ!$O$4:$O$364=$C$419)*(事故データ!$U$4:$U$364=M$420)*(事故データ!$AQ$4:$AQ$364=$H453)*(事故データ!$V$4:$V$364=1))</f>
        <v>0</v>
      </c>
      <c r="N453" s="358">
        <f>SUMPRODUCT((事故データ!$O$4:$O$364=$C$419)*(事故データ!$U$4:$U$364=N$420)*(事故データ!$AQ$4:$AQ$364=$H453)*(事故データ!$V$4:$V$364=1))</f>
        <v>0</v>
      </c>
      <c r="O453" s="358">
        <f>SUMPRODUCT((事故データ!$O$4:$O$364=$C$419)*(事故データ!$U$4:$U$364=O$420)*(事故データ!$AQ$4:$AQ$364=$H453)*(事故データ!$V$4:$V$364=1))</f>
        <v>0</v>
      </c>
      <c r="P453" s="358">
        <f>SUMPRODUCT((事故データ!$O$4:$O$364=$C$419)*(事故データ!$U$4:$U$364=P$420)*(事故データ!$AQ$4:$AQ$364=$H453)*(事故データ!$V$4:$V$364=1))</f>
        <v>0</v>
      </c>
      <c r="Q453" s="358">
        <f>SUMPRODUCT((事故データ!$O$4:$O$364=$C$419)*(事故データ!$U$4:$U$364=Q$420)*(事故データ!$AQ$4:$AQ$364=$H453)*(事故データ!$V$4:$V$364=1))</f>
        <v>0</v>
      </c>
      <c r="R453" s="358">
        <f>SUMPRODUCT((事故データ!$O$4:$O$364=$C$419)*(事故データ!$U$4:$U$364=R$420)*(事故データ!$AQ$4:$AQ$364=$H453)*(事故データ!$V$4:$V$364=1))</f>
        <v>1</v>
      </c>
      <c r="S453" s="358">
        <f>SUMPRODUCT((事故データ!$O$4:$O$364=$C$419)*(事故データ!$U$4:$U$364=S$420)*(事故データ!$AQ$4:$AQ$364=$H453)*(事故データ!$V$4:$V$364=1))</f>
        <v>0</v>
      </c>
      <c r="T453" s="358">
        <f>SUMPRODUCT((事故データ!$O$4:$O$364=$C$419)*(事故データ!$U$4:$U$364=T$420)*(事故データ!$AQ$4:$AQ$364=$H453)*(事故データ!$V$4:$V$364=1))</f>
        <v>0</v>
      </c>
      <c r="U453" s="442">
        <f>SUMPRODUCT((事故データ!$O$4:$O$364=$C$419)*(事故データ!$U$4:$U$364=U$420)*(事故データ!$AQ$4:$AQ$364=$H453)*(事故データ!$V$4:$V$364=1))</f>
        <v>0</v>
      </c>
    </row>
    <row r="454" spans="3:21">
      <c r="C454" s="352" t="str">
        <f t="shared" si="72"/>
        <v>車庫出(バック)</v>
      </c>
      <c r="D454" s="422">
        <f>SUMPRODUCT((事故データ!$O$4:$O$364=$C$419)*(事故データ!$AQ$4:$AQ$364=$C454))</f>
        <v>1</v>
      </c>
      <c r="E454" s="422">
        <f>SUMPRODUCT((事故データ!$O$4:$O$364=$C$419)*(事故データ!$AQ$4:$AQ$364=$C454)*(事故データ!$V$4:$V$364=1))</f>
        <v>1</v>
      </c>
      <c r="F454" s="496">
        <f>SUMPRODUCT((事故データ!$O$4:$O$364=$C$419)*(事故データ!$AQ$4:$AQ$364=$C454)*(事故データ!$V$4:$V$364=1)*(事故データ!$T$4:$T$364="人身"))</f>
        <v>0</v>
      </c>
      <c r="G454" s="306"/>
      <c r="H454" s="355" t="str">
        <f t="shared" si="73"/>
        <v>車庫出(バック)</v>
      </c>
      <c r="I454" s="356">
        <f t="shared" si="71"/>
        <v>1</v>
      </c>
      <c r="J454" s="357">
        <f>SUMPRODUCT((事故データ!$O$4:$O$364=$C$419)*(事故データ!$U$4:$U$364=J$420)*(事故データ!$AQ$4:$AQ$364=$H454)*(事故データ!$V$4:$V$364=1))</f>
        <v>0</v>
      </c>
      <c r="K454" s="358">
        <f>SUMPRODUCT((事故データ!$O$4:$O$364=$C$419)*(事故データ!$U$4:$U$364=K$420)*(事故データ!$AQ$4:$AQ$364=$H454)*(事故データ!$V$4:$V$364=1))</f>
        <v>0</v>
      </c>
      <c r="L454" s="358">
        <f>SUMPRODUCT((事故データ!$O$4:$O$364=$C$419)*(事故データ!$U$4:$U$364=L$420)*(事故データ!$AQ$4:$AQ$364=$H454)*(事故データ!$V$4:$V$364=1))</f>
        <v>0</v>
      </c>
      <c r="M454" s="358">
        <f>SUMPRODUCT((事故データ!$O$4:$O$364=$C$419)*(事故データ!$U$4:$U$364=M$420)*(事故データ!$AQ$4:$AQ$364=$H454)*(事故データ!$V$4:$V$364=1))</f>
        <v>0</v>
      </c>
      <c r="N454" s="358">
        <f>SUMPRODUCT((事故データ!$O$4:$O$364=$C$419)*(事故データ!$U$4:$U$364=N$420)*(事故データ!$AQ$4:$AQ$364=$H454)*(事故データ!$V$4:$V$364=1))</f>
        <v>0</v>
      </c>
      <c r="O454" s="358">
        <f>SUMPRODUCT((事故データ!$O$4:$O$364=$C$419)*(事故データ!$U$4:$U$364=O$420)*(事故データ!$AQ$4:$AQ$364=$H454)*(事故データ!$V$4:$V$364=1))</f>
        <v>0</v>
      </c>
      <c r="P454" s="358">
        <f>SUMPRODUCT((事故データ!$O$4:$O$364=$C$419)*(事故データ!$U$4:$U$364=P$420)*(事故データ!$AQ$4:$AQ$364=$H454)*(事故データ!$V$4:$V$364=1))</f>
        <v>0</v>
      </c>
      <c r="Q454" s="358">
        <f>SUMPRODUCT((事故データ!$O$4:$O$364=$C$419)*(事故データ!$U$4:$U$364=Q$420)*(事故データ!$AQ$4:$AQ$364=$H454)*(事故データ!$V$4:$V$364=1))</f>
        <v>0</v>
      </c>
      <c r="R454" s="358">
        <f>SUMPRODUCT((事故データ!$O$4:$O$364=$C$419)*(事故データ!$U$4:$U$364=R$420)*(事故データ!$AQ$4:$AQ$364=$H454)*(事故データ!$V$4:$V$364=1))</f>
        <v>0</v>
      </c>
      <c r="S454" s="358">
        <f>SUMPRODUCT((事故データ!$O$4:$O$364=$C$419)*(事故データ!$U$4:$U$364=S$420)*(事故データ!$AQ$4:$AQ$364=$H454)*(事故データ!$V$4:$V$364=1))</f>
        <v>1</v>
      </c>
      <c r="T454" s="358">
        <f>SUMPRODUCT((事故データ!$O$4:$O$364=$C$419)*(事故データ!$U$4:$U$364=T$420)*(事故データ!$AQ$4:$AQ$364=$H454)*(事故データ!$V$4:$V$364=1))</f>
        <v>0</v>
      </c>
      <c r="U454" s="442">
        <f>SUMPRODUCT((事故データ!$O$4:$O$364=$C$419)*(事故データ!$U$4:$U$364=U$420)*(事故データ!$AQ$4:$AQ$364=$H454)*(事故データ!$V$4:$V$364=1))</f>
        <v>0</v>
      </c>
    </row>
    <row r="455" spans="3:21">
      <c r="C455" s="352" t="str">
        <f t="shared" si="72"/>
        <v>車庫出(前進)</v>
      </c>
      <c r="D455" s="422">
        <f>SUMPRODUCT((事故データ!$O$4:$O$364=$C$419)*(事故データ!$AQ$4:$AQ$364=$C455))</f>
        <v>1</v>
      </c>
      <c r="E455" s="422">
        <f>SUMPRODUCT((事故データ!$O$4:$O$364=$C$419)*(事故データ!$AQ$4:$AQ$364=$C455)*(事故データ!$V$4:$V$364=1))</f>
        <v>1</v>
      </c>
      <c r="F455" s="496">
        <f>SUMPRODUCT((事故データ!$O$4:$O$364=$C$419)*(事故データ!$AQ$4:$AQ$364=$C455)*(事故データ!$V$4:$V$364=1)*(事故データ!$T$4:$T$364="人身"))</f>
        <v>0</v>
      </c>
      <c r="G455" s="306"/>
      <c r="H455" s="355" t="str">
        <f t="shared" si="73"/>
        <v>車庫出(前進)</v>
      </c>
      <c r="I455" s="356">
        <f t="shared" si="71"/>
        <v>1</v>
      </c>
      <c r="J455" s="357">
        <f>SUMPRODUCT((事故データ!$O$4:$O$364=$C$419)*(事故データ!$U$4:$U$364=J$420)*(事故データ!$AQ$4:$AQ$364=$H455)*(事故データ!$V$4:$V$364=1))</f>
        <v>0</v>
      </c>
      <c r="K455" s="358">
        <f>SUMPRODUCT((事故データ!$O$4:$O$364=$C$419)*(事故データ!$U$4:$U$364=K$420)*(事故データ!$AQ$4:$AQ$364=$H455)*(事故データ!$V$4:$V$364=1))</f>
        <v>0</v>
      </c>
      <c r="L455" s="358">
        <f>SUMPRODUCT((事故データ!$O$4:$O$364=$C$419)*(事故データ!$U$4:$U$364=L$420)*(事故データ!$AQ$4:$AQ$364=$H455)*(事故データ!$V$4:$V$364=1))</f>
        <v>0</v>
      </c>
      <c r="M455" s="358">
        <f>SUMPRODUCT((事故データ!$O$4:$O$364=$C$419)*(事故データ!$U$4:$U$364=M$420)*(事故データ!$AQ$4:$AQ$364=$H455)*(事故データ!$V$4:$V$364=1))</f>
        <v>1</v>
      </c>
      <c r="N455" s="358">
        <f>SUMPRODUCT((事故データ!$O$4:$O$364=$C$419)*(事故データ!$U$4:$U$364=N$420)*(事故データ!$AQ$4:$AQ$364=$H455)*(事故データ!$V$4:$V$364=1))</f>
        <v>0</v>
      </c>
      <c r="O455" s="358">
        <f>SUMPRODUCT((事故データ!$O$4:$O$364=$C$419)*(事故データ!$U$4:$U$364=O$420)*(事故データ!$AQ$4:$AQ$364=$H455)*(事故データ!$V$4:$V$364=1))</f>
        <v>0</v>
      </c>
      <c r="P455" s="358">
        <f>SUMPRODUCT((事故データ!$O$4:$O$364=$C$419)*(事故データ!$U$4:$U$364=P$420)*(事故データ!$AQ$4:$AQ$364=$H455)*(事故データ!$V$4:$V$364=1))</f>
        <v>0</v>
      </c>
      <c r="Q455" s="358">
        <f>SUMPRODUCT((事故データ!$O$4:$O$364=$C$419)*(事故データ!$U$4:$U$364=Q$420)*(事故データ!$AQ$4:$AQ$364=$H455)*(事故データ!$V$4:$V$364=1))</f>
        <v>0</v>
      </c>
      <c r="R455" s="358">
        <f>SUMPRODUCT((事故データ!$O$4:$O$364=$C$419)*(事故データ!$U$4:$U$364=R$420)*(事故データ!$AQ$4:$AQ$364=$H455)*(事故データ!$V$4:$V$364=1))</f>
        <v>0</v>
      </c>
      <c r="S455" s="358">
        <f>SUMPRODUCT((事故データ!$O$4:$O$364=$C$419)*(事故データ!$U$4:$U$364=S$420)*(事故データ!$AQ$4:$AQ$364=$H455)*(事故データ!$V$4:$V$364=1))</f>
        <v>0</v>
      </c>
      <c r="T455" s="358">
        <f>SUMPRODUCT((事故データ!$O$4:$O$364=$C$419)*(事故データ!$U$4:$U$364=T$420)*(事故データ!$AQ$4:$AQ$364=$H455)*(事故データ!$V$4:$V$364=1))</f>
        <v>0</v>
      </c>
      <c r="U455" s="442">
        <f>SUMPRODUCT((事故データ!$O$4:$O$364=$C$419)*(事故データ!$U$4:$U$364=U$420)*(事故データ!$AQ$4:$AQ$364=$H455)*(事故データ!$V$4:$V$364=1))</f>
        <v>0</v>
      </c>
    </row>
    <row r="456" spans="3:21">
      <c r="C456" s="352" t="str">
        <f t="shared" si="72"/>
        <v>狭道路進入</v>
      </c>
      <c r="D456" s="422">
        <f>SUMPRODUCT((事故データ!$O$4:$O$364=$C$419)*(事故データ!$AQ$4:$AQ$364=$C456))</f>
        <v>0</v>
      </c>
      <c r="E456" s="422">
        <f>SUMPRODUCT((事故データ!$O$4:$O$364=$C$419)*(事故データ!$AQ$4:$AQ$364=$C456)*(事故データ!$V$4:$V$364=1))</f>
        <v>0</v>
      </c>
      <c r="F456" s="496">
        <f>SUMPRODUCT((事故データ!$O$4:$O$364=$C$419)*(事故データ!$AQ$4:$AQ$364=$C456)*(事故データ!$V$4:$V$364=1)*(事故データ!$T$4:$T$364="人身"))</f>
        <v>0</v>
      </c>
      <c r="G456" s="306"/>
      <c r="H456" s="355" t="str">
        <f t="shared" si="73"/>
        <v>狭道路進入</v>
      </c>
      <c r="I456" s="356">
        <f t="shared" si="71"/>
        <v>0</v>
      </c>
      <c r="J456" s="357">
        <f>SUMPRODUCT((事故データ!$O$4:$O$364=$C$419)*(事故データ!$U$4:$U$364=J$420)*(事故データ!$AQ$4:$AQ$364=$H456)*(事故データ!$V$4:$V$364=1))</f>
        <v>0</v>
      </c>
      <c r="K456" s="358">
        <f>SUMPRODUCT((事故データ!$O$4:$O$364=$C$419)*(事故データ!$U$4:$U$364=K$420)*(事故データ!$AQ$4:$AQ$364=$H456)*(事故データ!$V$4:$V$364=1))</f>
        <v>0</v>
      </c>
      <c r="L456" s="358">
        <f>SUMPRODUCT((事故データ!$O$4:$O$364=$C$419)*(事故データ!$U$4:$U$364=L$420)*(事故データ!$AQ$4:$AQ$364=$H456)*(事故データ!$V$4:$V$364=1))</f>
        <v>0</v>
      </c>
      <c r="M456" s="358">
        <f>SUMPRODUCT((事故データ!$O$4:$O$364=$C$419)*(事故データ!$U$4:$U$364=M$420)*(事故データ!$AQ$4:$AQ$364=$H456)*(事故データ!$V$4:$V$364=1))</f>
        <v>0</v>
      </c>
      <c r="N456" s="358">
        <f>SUMPRODUCT((事故データ!$O$4:$O$364=$C$419)*(事故データ!$U$4:$U$364=N$420)*(事故データ!$AQ$4:$AQ$364=$H456)*(事故データ!$V$4:$V$364=1))</f>
        <v>0</v>
      </c>
      <c r="O456" s="358">
        <f>SUMPRODUCT((事故データ!$O$4:$O$364=$C$419)*(事故データ!$U$4:$U$364=O$420)*(事故データ!$AQ$4:$AQ$364=$H456)*(事故データ!$V$4:$V$364=1))</f>
        <v>0</v>
      </c>
      <c r="P456" s="358">
        <f>SUMPRODUCT((事故データ!$O$4:$O$364=$C$419)*(事故データ!$U$4:$U$364=P$420)*(事故データ!$AQ$4:$AQ$364=$H456)*(事故データ!$V$4:$V$364=1))</f>
        <v>0</v>
      </c>
      <c r="Q456" s="358">
        <f>SUMPRODUCT((事故データ!$O$4:$O$364=$C$419)*(事故データ!$U$4:$U$364=Q$420)*(事故データ!$AQ$4:$AQ$364=$H456)*(事故データ!$V$4:$V$364=1))</f>
        <v>0</v>
      </c>
      <c r="R456" s="358">
        <f>SUMPRODUCT((事故データ!$O$4:$O$364=$C$419)*(事故データ!$U$4:$U$364=R$420)*(事故データ!$AQ$4:$AQ$364=$H456)*(事故データ!$V$4:$V$364=1))</f>
        <v>0</v>
      </c>
      <c r="S456" s="358">
        <f>SUMPRODUCT((事故データ!$O$4:$O$364=$C$419)*(事故データ!$U$4:$U$364=S$420)*(事故データ!$AQ$4:$AQ$364=$H456)*(事故データ!$V$4:$V$364=1))</f>
        <v>0</v>
      </c>
      <c r="T456" s="358">
        <f>SUMPRODUCT((事故データ!$O$4:$O$364=$C$419)*(事故データ!$U$4:$U$364=T$420)*(事故データ!$AQ$4:$AQ$364=$H456)*(事故データ!$V$4:$V$364=1))</f>
        <v>0</v>
      </c>
      <c r="U456" s="442">
        <f>SUMPRODUCT((事故データ!$O$4:$O$364=$C$419)*(事故データ!$U$4:$U$364=U$420)*(事故データ!$AQ$4:$AQ$364=$H456)*(事故データ!$V$4:$V$364=1))</f>
        <v>0</v>
      </c>
    </row>
    <row r="457" spans="3:21">
      <c r="C457" s="352" t="str">
        <f t="shared" si="72"/>
        <v>停車・据付時</v>
      </c>
      <c r="D457" s="422">
        <f>SUMPRODUCT((事故データ!$O$4:$O$364=$C$419)*(事故データ!$AQ$4:$AQ$364=$C457))</f>
        <v>0</v>
      </c>
      <c r="E457" s="422">
        <f>SUMPRODUCT((事故データ!$O$4:$O$364=$C$419)*(事故データ!$AQ$4:$AQ$364=$C457)*(事故データ!$V$4:$V$364=1))</f>
        <v>0</v>
      </c>
      <c r="F457" s="496">
        <f>SUMPRODUCT((事故データ!$O$4:$O$364=$C$419)*(事故データ!$AQ$4:$AQ$364=$C457)*(事故データ!$V$4:$V$364=1)*(事故データ!$T$4:$T$364="人身"))</f>
        <v>0</v>
      </c>
      <c r="G457" s="306"/>
      <c r="H457" s="355" t="str">
        <f t="shared" si="73"/>
        <v>停車・据付時</v>
      </c>
      <c r="I457" s="356">
        <f t="shared" si="71"/>
        <v>0</v>
      </c>
      <c r="J457" s="357">
        <f>SUMPRODUCT((事故データ!$O$4:$O$364=$C$419)*(事故データ!$U$4:$U$364=J$420)*(事故データ!$AQ$4:$AQ$364=$H457)*(事故データ!$V$4:$V$364=1))</f>
        <v>0</v>
      </c>
      <c r="K457" s="358">
        <f>SUMPRODUCT((事故データ!$O$4:$O$364=$C$419)*(事故データ!$U$4:$U$364=K$420)*(事故データ!$AQ$4:$AQ$364=$H457)*(事故データ!$V$4:$V$364=1))</f>
        <v>0</v>
      </c>
      <c r="L457" s="358">
        <f>SUMPRODUCT((事故データ!$O$4:$O$364=$C$419)*(事故データ!$U$4:$U$364=L$420)*(事故データ!$AQ$4:$AQ$364=$H457)*(事故データ!$V$4:$V$364=1))</f>
        <v>0</v>
      </c>
      <c r="M457" s="358">
        <f>SUMPRODUCT((事故データ!$O$4:$O$364=$C$419)*(事故データ!$U$4:$U$364=M$420)*(事故データ!$AQ$4:$AQ$364=$H457)*(事故データ!$V$4:$V$364=1))</f>
        <v>0</v>
      </c>
      <c r="N457" s="358">
        <f>SUMPRODUCT((事故データ!$O$4:$O$364=$C$419)*(事故データ!$U$4:$U$364=N$420)*(事故データ!$AQ$4:$AQ$364=$H457)*(事故データ!$V$4:$V$364=1))</f>
        <v>0</v>
      </c>
      <c r="O457" s="358">
        <f>SUMPRODUCT((事故データ!$O$4:$O$364=$C$419)*(事故データ!$U$4:$U$364=O$420)*(事故データ!$AQ$4:$AQ$364=$H457)*(事故データ!$V$4:$V$364=1))</f>
        <v>0</v>
      </c>
      <c r="P457" s="358">
        <f>SUMPRODUCT((事故データ!$O$4:$O$364=$C$419)*(事故データ!$U$4:$U$364=P$420)*(事故データ!$AQ$4:$AQ$364=$H457)*(事故データ!$V$4:$V$364=1))</f>
        <v>0</v>
      </c>
      <c r="Q457" s="358">
        <f>SUMPRODUCT((事故データ!$O$4:$O$364=$C$419)*(事故データ!$U$4:$U$364=Q$420)*(事故データ!$AQ$4:$AQ$364=$H457)*(事故データ!$V$4:$V$364=1))</f>
        <v>0</v>
      </c>
      <c r="R457" s="358">
        <f>SUMPRODUCT((事故データ!$O$4:$O$364=$C$419)*(事故データ!$U$4:$U$364=R$420)*(事故データ!$AQ$4:$AQ$364=$H457)*(事故データ!$V$4:$V$364=1))</f>
        <v>0</v>
      </c>
      <c r="S457" s="358">
        <f>SUMPRODUCT((事故データ!$O$4:$O$364=$C$419)*(事故データ!$U$4:$U$364=S$420)*(事故データ!$AQ$4:$AQ$364=$H457)*(事故データ!$V$4:$V$364=1))</f>
        <v>0</v>
      </c>
      <c r="T457" s="358">
        <f>SUMPRODUCT((事故データ!$O$4:$O$364=$C$419)*(事故データ!$U$4:$U$364=T$420)*(事故データ!$AQ$4:$AQ$364=$H457)*(事故データ!$V$4:$V$364=1))</f>
        <v>0</v>
      </c>
      <c r="U457" s="442">
        <f>SUMPRODUCT((事故データ!$O$4:$O$364=$C$419)*(事故データ!$U$4:$U$364=U$420)*(事故データ!$AQ$4:$AQ$364=$H457)*(事故データ!$V$4:$V$364=1))</f>
        <v>0</v>
      </c>
    </row>
    <row r="458" spans="3:21">
      <c r="C458" s="352" t="str">
        <f t="shared" si="72"/>
        <v>駐・停車中</v>
      </c>
      <c r="D458" s="422">
        <f>SUMPRODUCT((事故データ!$O$4:$O$364=$C$419)*(事故データ!$AQ$4:$AQ$364=$C458))</f>
        <v>1</v>
      </c>
      <c r="E458" s="422">
        <f>SUMPRODUCT((事故データ!$O$4:$O$364=$C$419)*(事故データ!$AQ$4:$AQ$364=$C458)*(事故データ!$V$4:$V$364=1))</f>
        <v>1</v>
      </c>
      <c r="F458" s="496">
        <f>SUMPRODUCT((事故データ!$O$4:$O$364=$C$419)*(事故データ!$AQ$4:$AQ$364=$C458)*(事故データ!$V$4:$V$364=1)*(事故データ!$T$4:$T$364="人身"))</f>
        <v>0</v>
      </c>
      <c r="G458" s="306"/>
      <c r="H458" s="355" t="str">
        <f t="shared" si="73"/>
        <v>駐・停車中</v>
      </c>
      <c r="I458" s="497">
        <f t="shared" si="71"/>
        <v>1</v>
      </c>
      <c r="J458" s="357">
        <f>SUMPRODUCT((事故データ!$O$4:$O$364=$C$419)*(事故データ!$U$4:$U$364=J$420)*(事故データ!$AQ$4:$AQ$364=$H458)*(事故データ!$V$4:$V$364=1))</f>
        <v>0</v>
      </c>
      <c r="K458" s="358">
        <f>SUMPRODUCT((事故データ!$O$4:$O$364=$C$419)*(事故データ!$U$4:$U$364=K$420)*(事故データ!$AQ$4:$AQ$364=$H458)*(事故データ!$V$4:$V$364=1))</f>
        <v>1</v>
      </c>
      <c r="L458" s="358">
        <f>SUMPRODUCT((事故データ!$O$4:$O$364=$C$419)*(事故データ!$U$4:$U$364=L$420)*(事故データ!$AQ$4:$AQ$364=$H458)*(事故データ!$V$4:$V$364=1))</f>
        <v>0</v>
      </c>
      <c r="M458" s="358">
        <f>SUMPRODUCT((事故データ!$O$4:$O$364=$C$419)*(事故データ!$U$4:$U$364=M$420)*(事故データ!$AQ$4:$AQ$364=$H458)*(事故データ!$V$4:$V$364=1))</f>
        <v>0</v>
      </c>
      <c r="N458" s="358">
        <f>SUMPRODUCT((事故データ!$O$4:$O$364=$C$419)*(事故データ!$U$4:$U$364=N$420)*(事故データ!$AQ$4:$AQ$364=$H458)*(事故データ!$V$4:$V$364=1))</f>
        <v>0</v>
      </c>
      <c r="O458" s="358">
        <f>SUMPRODUCT((事故データ!$O$4:$O$364=$C$419)*(事故データ!$U$4:$U$364=O$420)*(事故データ!$AQ$4:$AQ$364=$H458)*(事故データ!$V$4:$V$364=1))</f>
        <v>0</v>
      </c>
      <c r="P458" s="358">
        <f>SUMPRODUCT((事故データ!$O$4:$O$364=$C$419)*(事故データ!$U$4:$U$364=P$420)*(事故データ!$AQ$4:$AQ$364=$H458)*(事故データ!$V$4:$V$364=1))</f>
        <v>0</v>
      </c>
      <c r="Q458" s="358">
        <f>SUMPRODUCT((事故データ!$O$4:$O$364=$C$419)*(事故データ!$U$4:$U$364=Q$420)*(事故データ!$AQ$4:$AQ$364=$H458)*(事故データ!$V$4:$V$364=1))</f>
        <v>0</v>
      </c>
      <c r="R458" s="358">
        <f>SUMPRODUCT((事故データ!$O$4:$O$364=$C$419)*(事故データ!$U$4:$U$364=R$420)*(事故データ!$AQ$4:$AQ$364=$H458)*(事故データ!$V$4:$V$364=1))</f>
        <v>0</v>
      </c>
      <c r="S458" s="358">
        <f>SUMPRODUCT((事故データ!$O$4:$O$364=$C$419)*(事故データ!$U$4:$U$364=S$420)*(事故データ!$AQ$4:$AQ$364=$H458)*(事故データ!$V$4:$V$364=1))</f>
        <v>0</v>
      </c>
      <c r="T458" s="358">
        <f>SUMPRODUCT((事故データ!$O$4:$O$364=$C$419)*(事故データ!$U$4:$U$364=T$420)*(事故データ!$AQ$4:$AQ$364=$H458)*(事故データ!$V$4:$V$364=1))</f>
        <v>0</v>
      </c>
      <c r="U458" s="442">
        <f>SUMPRODUCT((事故データ!$O$4:$O$364=$C$419)*(事故データ!$U$4:$U$364=U$420)*(事故データ!$AQ$4:$AQ$364=$H458)*(事故データ!$V$4:$V$364=1))</f>
        <v>0</v>
      </c>
    </row>
    <row r="459" spans="3:21">
      <c r="C459" s="352" t="str">
        <f t="shared" si="72"/>
        <v>一時停止</v>
      </c>
      <c r="D459" s="422">
        <f>SUMPRODUCT((事故データ!$O$4:$O$364=$C$419)*(事故データ!$AQ$4:$AQ$364=$C459))</f>
        <v>0</v>
      </c>
      <c r="E459" s="422">
        <f>SUMPRODUCT((事故データ!$O$4:$O$364=$C$419)*(事故データ!$AQ$4:$AQ$364=$C459)*(事故データ!$V$4:$V$364=1))</f>
        <v>0</v>
      </c>
      <c r="F459" s="496">
        <f>SUMPRODUCT((事故データ!$O$4:$O$364=$C$419)*(事故データ!$AQ$4:$AQ$364=$C459)*(事故データ!$V$4:$V$364=1)*(事故データ!$T$4:$T$364="人身"))</f>
        <v>0</v>
      </c>
      <c r="G459" s="306"/>
      <c r="H459" s="355" t="str">
        <f t="shared" si="73"/>
        <v>一時停止</v>
      </c>
      <c r="I459" s="497">
        <f t="shared" si="71"/>
        <v>0</v>
      </c>
      <c r="J459" s="357">
        <f>SUMPRODUCT((事故データ!$O$4:$O$364=$C$419)*(事故データ!$U$4:$U$364=J$420)*(事故データ!$AQ$4:$AQ$364=$H459)*(事故データ!$V$4:$V$364=1))</f>
        <v>0</v>
      </c>
      <c r="K459" s="358">
        <f>SUMPRODUCT((事故データ!$O$4:$O$364=$C$419)*(事故データ!$U$4:$U$364=K$420)*(事故データ!$AQ$4:$AQ$364=$H459)*(事故データ!$V$4:$V$364=1))</f>
        <v>0</v>
      </c>
      <c r="L459" s="358">
        <f>SUMPRODUCT((事故データ!$O$4:$O$364=$C$419)*(事故データ!$U$4:$U$364=L$420)*(事故データ!$AQ$4:$AQ$364=$H459)*(事故データ!$V$4:$V$364=1))</f>
        <v>0</v>
      </c>
      <c r="M459" s="358">
        <f>SUMPRODUCT((事故データ!$O$4:$O$364=$C$419)*(事故データ!$U$4:$U$364=M$420)*(事故データ!$AQ$4:$AQ$364=$H459)*(事故データ!$V$4:$V$364=1))</f>
        <v>0</v>
      </c>
      <c r="N459" s="358">
        <f>SUMPRODUCT((事故データ!$O$4:$O$364=$C$419)*(事故データ!$U$4:$U$364=N$420)*(事故データ!$AQ$4:$AQ$364=$H459)*(事故データ!$V$4:$V$364=1))</f>
        <v>0</v>
      </c>
      <c r="O459" s="358">
        <f>SUMPRODUCT((事故データ!$O$4:$O$364=$C$419)*(事故データ!$U$4:$U$364=O$420)*(事故データ!$AQ$4:$AQ$364=$H459)*(事故データ!$V$4:$V$364=1))</f>
        <v>0</v>
      </c>
      <c r="P459" s="358">
        <f>SUMPRODUCT((事故データ!$O$4:$O$364=$C$419)*(事故データ!$U$4:$U$364=P$420)*(事故データ!$AQ$4:$AQ$364=$H459)*(事故データ!$V$4:$V$364=1))</f>
        <v>0</v>
      </c>
      <c r="Q459" s="358">
        <f>SUMPRODUCT((事故データ!$O$4:$O$364=$C$419)*(事故データ!$U$4:$U$364=Q$420)*(事故データ!$AQ$4:$AQ$364=$H459)*(事故データ!$V$4:$V$364=1))</f>
        <v>0</v>
      </c>
      <c r="R459" s="358">
        <f>SUMPRODUCT((事故データ!$O$4:$O$364=$C$419)*(事故データ!$U$4:$U$364=R$420)*(事故データ!$AQ$4:$AQ$364=$H459)*(事故データ!$V$4:$V$364=1))</f>
        <v>0</v>
      </c>
      <c r="S459" s="358">
        <f>SUMPRODUCT((事故データ!$O$4:$O$364=$C$419)*(事故データ!$U$4:$U$364=S$420)*(事故データ!$AQ$4:$AQ$364=$H459)*(事故データ!$V$4:$V$364=1))</f>
        <v>0</v>
      </c>
      <c r="T459" s="358">
        <f>SUMPRODUCT((事故データ!$O$4:$O$364=$C$419)*(事故データ!$U$4:$U$364=T$420)*(事故データ!$AQ$4:$AQ$364=$H459)*(事故データ!$V$4:$V$364=1))</f>
        <v>0</v>
      </c>
      <c r="U459" s="442">
        <f>SUMPRODUCT((事故データ!$O$4:$O$364=$C$419)*(事故データ!$U$4:$U$364=U$420)*(事故データ!$AQ$4:$AQ$364=$H459)*(事故データ!$V$4:$V$364=1))</f>
        <v>0</v>
      </c>
    </row>
    <row r="460" spans="3:21">
      <c r="C460" s="352" t="str">
        <f t="shared" si="72"/>
        <v>急停止</v>
      </c>
      <c r="D460" s="422">
        <f>SUMPRODUCT((事故データ!$O$4:$O$364=$C$419)*(事故データ!$AQ$4:$AQ$364=$C460))</f>
        <v>0</v>
      </c>
      <c r="E460" s="422">
        <f>SUMPRODUCT((事故データ!$O$4:$O$364=$C$419)*(事故データ!$AQ$4:$AQ$364=$C460)*(事故データ!$V$4:$V$364=1))</f>
        <v>0</v>
      </c>
      <c r="F460" s="496">
        <f>SUMPRODUCT((事故データ!$O$4:$O$364=$C$419)*(事故データ!$AQ$4:$AQ$364=$C460)*(事故データ!$V$4:$V$364=1)*(事故データ!$T$4:$T$364="人身"))</f>
        <v>0</v>
      </c>
      <c r="G460" s="306"/>
      <c r="H460" s="355" t="str">
        <f t="shared" si="73"/>
        <v>急停止</v>
      </c>
      <c r="I460" s="497">
        <f t="shared" si="71"/>
        <v>0</v>
      </c>
      <c r="J460" s="357">
        <f>SUMPRODUCT((事故データ!$O$4:$O$364=$C$419)*(事故データ!$U$4:$U$364=J$420)*(事故データ!$AQ$4:$AQ$364=$H460)*(事故データ!$V$4:$V$364=1))</f>
        <v>0</v>
      </c>
      <c r="K460" s="358">
        <f>SUMPRODUCT((事故データ!$O$4:$O$364=$C$419)*(事故データ!$U$4:$U$364=K$420)*(事故データ!$AQ$4:$AQ$364=$H460)*(事故データ!$V$4:$V$364=1))</f>
        <v>0</v>
      </c>
      <c r="L460" s="358">
        <f>SUMPRODUCT((事故データ!$O$4:$O$364=$C$419)*(事故データ!$U$4:$U$364=L$420)*(事故データ!$AQ$4:$AQ$364=$H460)*(事故データ!$V$4:$V$364=1))</f>
        <v>0</v>
      </c>
      <c r="M460" s="358">
        <f>SUMPRODUCT((事故データ!$O$4:$O$364=$C$419)*(事故データ!$U$4:$U$364=M$420)*(事故データ!$AQ$4:$AQ$364=$H460)*(事故データ!$V$4:$V$364=1))</f>
        <v>0</v>
      </c>
      <c r="N460" s="358">
        <f>SUMPRODUCT((事故データ!$O$4:$O$364=$C$419)*(事故データ!$U$4:$U$364=N$420)*(事故データ!$AQ$4:$AQ$364=$H460)*(事故データ!$V$4:$V$364=1))</f>
        <v>0</v>
      </c>
      <c r="O460" s="358">
        <f>SUMPRODUCT((事故データ!$O$4:$O$364=$C$419)*(事故データ!$U$4:$U$364=O$420)*(事故データ!$AQ$4:$AQ$364=$H460)*(事故データ!$V$4:$V$364=1))</f>
        <v>0</v>
      </c>
      <c r="P460" s="358">
        <f>SUMPRODUCT((事故データ!$O$4:$O$364=$C$419)*(事故データ!$U$4:$U$364=P$420)*(事故データ!$AQ$4:$AQ$364=$H460)*(事故データ!$V$4:$V$364=1))</f>
        <v>0</v>
      </c>
      <c r="Q460" s="358">
        <f>SUMPRODUCT((事故データ!$O$4:$O$364=$C$419)*(事故データ!$U$4:$U$364=Q$420)*(事故データ!$AQ$4:$AQ$364=$H460)*(事故データ!$V$4:$V$364=1))</f>
        <v>0</v>
      </c>
      <c r="R460" s="358">
        <f>SUMPRODUCT((事故データ!$O$4:$O$364=$C$419)*(事故データ!$U$4:$U$364=R$420)*(事故データ!$AQ$4:$AQ$364=$H460)*(事故データ!$V$4:$V$364=1))</f>
        <v>0</v>
      </c>
      <c r="S460" s="358">
        <f>SUMPRODUCT((事故データ!$O$4:$O$364=$C$419)*(事故データ!$U$4:$U$364=S$420)*(事故データ!$AQ$4:$AQ$364=$H460)*(事故データ!$V$4:$V$364=1))</f>
        <v>0</v>
      </c>
      <c r="T460" s="358">
        <f>SUMPRODUCT((事故データ!$O$4:$O$364=$C$419)*(事故データ!$U$4:$U$364=T$420)*(事故データ!$AQ$4:$AQ$364=$H460)*(事故データ!$V$4:$V$364=1))</f>
        <v>0</v>
      </c>
      <c r="U460" s="442">
        <f>SUMPRODUCT((事故データ!$O$4:$O$364=$C$419)*(事故データ!$U$4:$U$364=U$420)*(事故データ!$AQ$4:$AQ$364=$H460)*(事故データ!$V$4:$V$364=1))</f>
        <v>0</v>
      </c>
    </row>
    <row r="461" spans="3:21">
      <c r="C461" s="352" t="str">
        <f t="shared" ref="C461:C465" si="74">H461</f>
        <v>徐行・減速中</v>
      </c>
      <c r="D461" s="422">
        <f>SUMPRODUCT((事故データ!$O$4:$O$364=$C$419)*(事故データ!$AQ$4:$AQ$364=$C461))</f>
        <v>0</v>
      </c>
      <c r="E461" s="422">
        <f>SUMPRODUCT((事故データ!$O$4:$O$364=$C$419)*(事故データ!$AQ$4:$AQ$364=$C461)*(事故データ!$V$4:$V$364=1))</f>
        <v>0</v>
      </c>
      <c r="F461" s="496">
        <f>SUMPRODUCT((事故データ!$O$4:$O$364=$C$419)*(事故データ!$AQ$4:$AQ$364=$C461)*(事故データ!$V$4:$V$364=1)*(事故データ!$T$4:$T$364="人身"))</f>
        <v>0</v>
      </c>
      <c r="G461" s="306"/>
      <c r="H461" s="355" t="str">
        <f t="shared" si="73"/>
        <v>徐行・減速中</v>
      </c>
      <c r="I461" s="497">
        <f t="shared" si="71"/>
        <v>0</v>
      </c>
      <c r="J461" s="357">
        <f>SUMPRODUCT((事故データ!$O$4:$O$364=$C$419)*(事故データ!$U$4:$U$364=J$420)*(事故データ!$AQ$4:$AQ$364=$H461)*(事故データ!$V$4:$V$364=1))</f>
        <v>0</v>
      </c>
      <c r="K461" s="358">
        <f>SUMPRODUCT((事故データ!$O$4:$O$364=$C$419)*(事故データ!$U$4:$U$364=K$420)*(事故データ!$AQ$4:$AQ$364=$H461)*(事故データ!$V$4:$V$364=1))</f>
        <v>0</v>
      </c>
      <c r="L461" s="358">
        <f>SUMPRODUCT((事故データ!$O$4:$O$364=$C$419)*(事故データ!$U$4:$U$364=L$420)*(事故データ!$AQ$4:$AQ$364=$H461)*(事故データ!$V$4:$V$364=1))</f>
        <v>0</v>
      </c>
      <c r="M461" s="358">
        <f>SUMPRODUCT((事故データ!$O$4:$O$364=$C$419)*(事故データ!$U$4:$U$364=M$420)*(事故データ!$AQ$4:$AQ$364=$H461)*(事故データ!$V$4:$V$364=1))</f>
        <v>0</v>
      </c>
      <c r="N461" s="358">
        <f>SUMPRODUCT((事故データ!$O$4:$O$364=$C$419)*(事故データ!$U$4:$U$364=N$420)*(事故データ!$AQ$4:$AQ$364=$H461)*(事故データ!$V$4:$V$364=1))</f>
        <v>0</v>
      </c>
      <c r="O461" s="358">
        <f>SUMPRODUCT((事故データ!$O$4:$O$364=$C$419)*(事故データ!$U$4:$U$364=O$420)*(事故データ!$AQ$4:$AQ$364=$H461)*(事故データ!$V$4:$V$364=1))</f>
        <v>0</v>
      </c>
      <c r="P461" s="358">
        <f>SUMPRODUCT((事故データ!$O$4:$O$364=$C$419)*(事故データ!$U$4:$U$364=P$420)*(事故データ!$AQ$4:$AQ$364=$H461)*(事故データ!$V$4:$V$364=1))</f>
        <v>0</v>
      </c>
      <c r="Q461" s="358">
        <f>SUMPRODUCT((事故データ!$O$4:$O$364=$C$419)*(事故データ!$U$4:$U$364=Q$420)*(事故データ!$AQ$4:$AQ$364=$H461)*(事故データ!$V$4:$V$364=1))</f>
        <v>0</v>
      </c>
      <c r="R461" s="358">
        <f>SUMPRODUCT((事故データ!$O$4:$O$364=$C$419)*(事故データ!$U$4:$U$364=R$420)*(事故データ!$AQ$4:$AQ$364=$H461)*(事故データ!$V$4:$V$364=1))</f>
        <v>0</v>
      </c>
      <c r="S461" s="358">
        <f>SUMPRODUCT((事故データ!$O$4:$O$364=$C$419)*(事故データ!$U$4:$U$364=S$420)*(事故データ!$AQ$4:$AQ$364=$H461)*(事故データ!$V$4:$V$364=1))</f>
        <v>0</v>
      </c>
      <c r="T461" s="358">
        <f>SUMPRODUCT((事故データ!$O$4:$O$364=$C$419)*(事故データ!$U$4:$U$364=T$420)*(事故データ!$AQ$4:$AQ$364=$H461)*(事故データ!$V$4:$V$364=1))</f>
        <v>0</v>
      </c>
      <c r="U461" s="442">
        <f>SUMPRODUCT((事故データ!$O$4:$O$364=$C$419)*(事故データ!$U$4:$U$364=U$420)*(事故データ!$AQ$4:$AQ$364=$H461)*(事故データ!$V$4:$V$364=1))</f>
        <v>0</v>
      </c>
    </row>
    <row r="462" spans="3:21" ht="17.45" customHeight="1">
      <c r="C462" s="352" t="str">
        <f t="shared" si="74"/>
        <v>回避・急ハンドル・誤操作</v>
      </c>
      <c r="D462" s="422">
        <f>SUMPRODUCT((事故データ!$O$4:$O$364=$C$419)*(事故データ!$AQ$4:$AQ$364=$C462))</f>
        <v>1</v>
      </c>
      <c r="E462" s="422">
        <f>SUMPRODUCT((事故データ!$O$4:$O$364=$C$419)*(事故データ!$AQ$4:$AQ$364=$C462)*(事故データ!$V$4:$V$364=1))</f>
        <v>1</v>
      </c>
      <c r="F462" s="496">
        <f>SUMPRODUCT((事故データ!$O$4:$O$364=$C$419)*(事故データ!$AQ$4:$AQ$364=$C462)*(事故データ!$V$4:$V$364=1)*(事故データ!$T$4:$T$364="人身"))</f>
        <v>0</v>
      </c>
      <c r="G462" s="306"/>
      <c r="H462" s="355" t="str">
        <f t="shared" si="73"/>
        <v>回避・急ハンドル・誤操作</v>
      </c>
      <c r="I462" s="497">
        <f t="shared" si="71"/>
        <v>1</v>
      </c>
      <c r="J462" s="357">
        <f>SUMPRODUCT((事故データ!$O$4:$O$364=$C$419)*(事故データ!$U$4:$U$364=J$420)*(事故データ!$AQ$4:$AQ$364=$H462)*(事故データ!$V$4:$V$364=1))</f>
        <v>0</v>
      </c>
      <c r="K462" s="358">
        <f>SUMPRODUCT((事故データ!$O$4:$O$364=$C$419)*(事故データ!$U$4:$U$364=K$420)*(事故データ!$AQ$4:$AQ$364=$H462)*(事故データ!$V$4:$V$364=1))</f>
        <v>0</v>
      </c>
      <c r="L462" s="358">
        <f>SUMPRODUCT((事故データ!$O$4:$O$364=$C$419)*(事故データ!$U$4:$U$364=L$420)*(事故データ!$AQ$4:$AQ$364=$H462)*(事故データ!$V$4:$V$364=1))</f>
        <v>0</v>
      </c>
      <c r="M462" s="358">
        <f>SUMPRODUCT((事故データ!$O$4:$O$364=$C$419)*(事故データ!$U$4:$U$364=M$420)*(事故データ!$AQ$4:$AQ$364=$H462)*(事故データ!$V$4:$V$364=1))</f>
        <v>1</v>
      </c>
      <c r="N462" s="358">
        <f>SUMPRODUCT((事故データ!$O$4:$O$364=$C$419)*(事故データ!$U$4:$U$364=N$420)*(事故データ!$AQ$4:$AQ$364=$H462)*(事故データ!$V$4:$V$364=1))</f>
        <v>0</v>
      </c>
      <c r="O462" s="358">
        <f>SUMPRODUCT((事故データ!$O$4:$O$364=$C$419)*(事故データ!$U$4:$U$364=O$420)*(事故データ!$AQ$4:$AQ$364=$H462)*(事故データ!$V$4:$V$364=1))</f>
        <v>0</v>
      </c>
      <c r="P462" s="358">
        <f>SUMPRODUCT((事故データ!$O$4:$O$364=$C$419)*(事故データ!$U$4:$U$364=P$420)*(事故データ!$AQ$4:$AQ$364=$H462)*(事故データ!$V$4:$V$364=1))</f>
        <v>0</v>
      </c>
      <c r="Q462" s="358">
        <f>SUMPRODUCT((事故データ!$O$4:$O$364=$C$419)*(事故データ!$U$4:$U$364=Q$420)*(事故データ!$AQ$4:$AQ$364=$H462)*(事故データ!$V$4:$V$364=1))</f>
        <v>0</v>
      </c>
      <c r="R462" s="358">
        <f>SUMPRODUCT((事故データ!$O$4:$O$364=$C$419)*(事故データ!$U$4:$U$364=R$420)*(事故データ!$AQ$4:$AQ$364=$H462)*(事故データ!$V$4:$V$364=1))</f>
        <v>0</v>
      </c>
      <c r="S462" s="358">
        <f>SUMPRODUCT((事故データ!$O$4:$O$364=$C$419)*(事故データ!$U$4:$U$364=S$420)*(事故データ!$AQ$4:$AQ$364=$H462)*(事故データ!$V$4:$V$364=1))</f>
        <v>0</v>
      </c>
      <c r="T462" s="358">
        <f>SUMPRODUCT((事故データ!$O$4:$O$364=$C$419)*(事故データ!$U$4:$U$364=T$420)*(事故データ!$AQ$4:$AQ$364=$H462)*(事故データ!$V$4:$V$364=1))</f>
        <v>0</v>
      </c>
      <c r="U462" s="442">
        <f>SUMPRODUCT((事故データ!$O$4:$O$364=$C$419)*(事故データ!$U$4:$U$364=U$420)*(事故データ!$AQ$4:$AQ$364=$H462)*(事故データ!$V$4:$V$364=1))</f>
        <v>0</v>
      </c>
    </row>
    <row r="463" spans="3:21" ht="17.45" customHeight="1">
      <c r="C463" s="352" t="str">
        <f t="shared" si="74"/>
        <v>降車時</v>
      </c>
      <c r="D463" s="422">
        <f>SUMPRODUCT((事故データ!$O$4:$O$364=$C$419)*(事故データ!$AQ$4:$AQ$364=$C463))</f>
        <v>0</v>
      </c>
      <c r="E463" s="422">
        <f>SUMPRODUCT((事故データ!$O$4:$O$364=$C$419)*(事故データ!$AQ$4:$AQ$364=$C463)*(事故データ!$V$4:$V$364=1))</f>
        <v>0</v>
      </c>
      <c r="F463" s="496">
        <f>SUMPRODUCT((事故データ!$O$4:$O$364=$C$419)*(事故データ!$AQ$4:$AQ$364=$C463)*(事故データ!$V$4:$V$364=1)*(事故データ!$T$4:$T$364="人身"))</f>
        <v>0</v>
      </c>
      <c r="G463" s="306"/>
      <c r="H463" s="355" t="str">
        <f t="shared" si="73"/>
        <v>降車時</v>
      </c>
      <c r="I463" s="497">
        <f t="shared" si="71"/>
        <v>0</v>
      </c>
      <c r="J463" s="357">
        <f>SUMPRODUCT((事故データ!$O$4:$O$364=$C$419)*(事故データ!$U$4:$U$364=J$420)*(事故データ!$AQ$4:$AQ$364=$H463)*(事故データ!$V$4:$V$364=1))</f>
        <v>0</v>
      </c>
      <c r="K463" s="358">
        <f>SUMPRODUCT((事故データ!$O$4:$O$364=$C$419)*(事故データ!$U$4:$U$364=K$420)*(事故データ!$AQ$4:$AQ$364=$H463)*(事故データ!$V$4:$V$364=1))</f>
        <v>0</v>
      </c>
      <c r="L463" s="358">
        <f>SUMPRODUCT((事故データ!$O$4:$O$364=$C$419)*(事故データ!$U$4:$U$364=L$420)*(事故データ!$AQ$4:$AQ$364=$H463)*(事故データ!$V$4:$V$364=1))</f>
        <v>0</v>
      </c>
      <c r="M463" s="358">
        <f>SUMPRODUCT((事故データ!$O$4:$O$364=$C$419)*(事故データ!$U$4:$U$364=M$420)*(事故データ!$AQ$4:$AQ$364=$H463)*(事故データ!$V$4:$V$364=1))</f>
        <v>0</v>
      </c>
      <c r="N463" s="358">
        <f>SUMPRODUCT((事故データ!$O$4:$O$364=$C$419)*(事故データ!$U$4:$U$364=N$420)*(事故データ!$AQ$4:$AQ$364=$H463)*(事故データ!$V$4:$V$364=1))</f>
        <v>0</v>
      </c>
      <c r="O463" s="358">
        <f>SUMPRODUCT((事故データ!$O$4:$O$364=$C$419)*(事故データ!$U$4:$U$364=O$420)*(事故データ!$AQ$4:$AQ$364=$H463)*(事故データ!$V$4:$V$364=1))</f>
        <v>0</v>
      </c>
      <c r="P463" s="358">
        <f>SUMPRODUCT((事故データ!$O$4:$O$364=$C$419)*(事故データ!$U$4:$U$364=P$420)*(事故データ!$AQ$4:$AQ$364=$H463)*(事故データ!$V$4:$V$364=1))</f>
        <v>0</v>
      </c>
      <c r="Q463" s="358">
        <f>SUMPRODUCT((事故データ!$O$4:$O$364=$C$419)*(事故データ!$U$4:$U$364=Q$420)*(事故データ!$AQ$4:$AQ$364=$H463)*(事故データ!$V$4:$V$364=1))</f>
        <v>0</v>
      </c>
      <c r="R463" s="358">
        <f>SUMPRODUCT((事故データ!$O$4:$O$364=$C$419)*(事故データ!$U$4:$U$364=R$420)*(事故データ!$AQ$4:$AQ$364=$H463)*(事故データ!$V$4:$V$364=1))</f>
        <v>0</v>
      </c>
      <c r="S463" s="358">
        <f>SUMPRODUCT((事故データ!$O$4:$O$364=$C$419)*(事故データ!$U$4:$U$364=S$420)*(事故データ!$AQ$4:$AQ$364=$H463)*(事故データ!$V$4:$V$364=1))</f>
        <v>0</v>
      </c>
      <c r="T463" s="358">
        <f>SUMPRODUCT((事故データ!$O$4:$O$364=$C$419)*(事故データ!$U$4:$U$364=T$420)*(事故データ!$AQ$4:$AQ$364=$H463)*(事故データ!$V$4:$V$364=1))</f>
        <v>0</v>
      </c>
      <c r="U463" s="442">
        <f>SUMPRODUCT((事故データ!$O$4:$O$364=$C$419)*(事故データ!$U$4:$U$364=U$420)*(事故データ!$AQ$4:$AQ$364=$H463)*(事故データ!$V$4:$V$364=1))</f>
        <v>0</v>
      </c>
    </row>
    <row r="464" spans="3:21" ht="17.45" customHeight="1">
      <c r="C464" s="352" t="str">
        <f t="shared" si="74"/>
        <v>フォーク操作中</v>
      </c>
      <c r="D464" s="422">
        <f>SUMPRODUCT((事故データ!$O$4:$O$364=$C$419)*(事故データ!$AQ$4:$AQ$364=$C464))</f>
        <v>0</v>
      </c>
      <c r="E464" s="422">
        <f>SUMPRODUCT((事故データ!$O$4:$O$364=$C$419)*(事故データ!$AQ$4:$AQ$364=$C464)*(事故データ!$V$4:$V$364=1))</f>
        <v>0</v>
      </c>
      <c r="F464" s="496">
        <f>SUMPRODUCT((事故データ!$O$4:$O$364=$C$419)*(事故データ!$AQ$4:$AQ$364=$C464)*(事故データ!$V$4:$V$364=1)*(事故データ!$T$4:$T$364="人身"))</f>
        <v>0</v>
      </c>
      <c r="G464" s="306"/>
      <c r="H464" s="355" t="str">
        <f t="shared" si="73"/>
        <v>フォーク操作中</v>
      </c>
      <c r="I464" s="497">
        <f t="shared" si="71"/>
        <v>0</v>
      </c>
      <c r="J464" s="357">
        <f>SUMPRODUCT((事故データ!$O$4:$O$364=$C$419)*(事故データ!$U$4:$U$364=J$420)*(事故データ!$AQ$4:$AQ$364=$H464)*(事故データ!$V$4:$V$364=1))</f>
        <v>0</v>
      </c>
      <c r="K464" s="358">
        <f>SUMPRODUCT((事故データ!$O$4:$O$364=$C$419)*(事故データ!$U$4:$U$364=K$420)*(事故データ!$AQ$4:$AQ$364=$H464)*(事故データ!$V$4:$V$364=1))</f>
        <v>0</v>
      </c>
      <c r="L464" s="358">
        <f>SUMPRODUCT((事故データ!$O$4:$O$364=$C$419)*(事故データ!$U$4:$U$364=L$420)*(事故データ!$AQ$4:$AQ$364=$H464)*(事故データ!$V$4:$V$364=1))</f>
        <v>0</v>
      </c>
      <c r="M464" s="358">
        <f>SUMPRODUCT((事故データ!$O$4:$O$364=$C$419)*(事故データ!$U$4:$U$364=M$420)*(事故データ!$AQ$4:$AQ$364=$H464)*(事故データ!$V$4:$V$364=1))</f>
        <v>0</v>
      </c>
      <c r="N464" s="358">
        <f>SUMPRODUCT((事故データ!$O$4:$O$364=$C$419)*(事故データ!$U$4:$U$364=N$420)*(事故データ!$AQ$4:$AQ$364=$H464)*(事故データ!$V$4:$V$364=1))</f>
        <v>0</v>
      </c>
      <c r="O464" s="358">
        <f>SUMPRODUCT((事故データ!$O$4:$O$364=$C$419)*(事故データ!$U$4:$U$364=O$420)*(事故データ!$AQ$4:$AQ$364=$H464)*(事故データ!$V$4:$V$364=1))</f>
        <v>0</v>
      </c>
      <c r="P464" s="358">
        <f>SUMPRODUCT((事故データ!$O$4:$O$364=$C$419)*(事故データ!$U$4:$U$364=P$420)*(事故データ!$AQ$4:$AQ$364=$H464)*(事故データ!$V$4:$V$364=1))</f>
        <v>0</v>
      </c>
      <c r="Q464" s="358">
        <f>SUMPRODUCT((事故データ!$O$4:$O$364=$C$419)*(事故データ!$U$4:$U$364=Q$420)*(事故データ!$AQ$4:$AQ$364=$H464)*(事故データ!$V$4:$V$364=1))</f>
        <v>0</v>
      </c>
      <c r="R464" s="358">
        <f>SUMPRODUCT((事故データ!$O$4:$O$364=$C$419)*(事故データ!$U$4:$U$364=R$420)*(事故データ!$AQ$4:$AQ$364=$H464)*(事故データ!$V$4:$V$364=1))</f>
        <v>0</v>
      </c>
      <c r="S464" s="358">
        <f>SUMPRODUCT((事故データ!$O$4:$O$364=$C$419)*(事故データ!$U$4:$U$364=S$420)*(事故データ!$AQ$4:$AQ$364=$H464)*(事故データ!$V$4:$V$364=1))</f>
        <v>0</v>
      </c>
      <c r="T464" s="358">
        <f>SUMPRODUCT((事故データ!$O$4:$O$364=$C$419)*(事故データ!$U$4:$U$364=T$420)*(事故データ!$AQ$4:$AQ$364=$H464)*(事故データ!$V$4:$V$364=1))</f>
        <v>0</v>
      </c>
      <c r="U464" s="442">
        <f>SUMPRODUCT((事故データ!$O$4:$O$364=$C$419)*(事故データ!$U$4:$U$364=U$420)*(事故データ!$AQ$4:$AQ$364=$H464)*(事故データ!$V$4:$V$364=1))</f>
        <v>0</v>
      </c>
    </row>
    <row r="465" spans="1:31" ht="17.45" customHeight="1">
      <c r="A465" s="325" t="s">
        <v>248</v>
      </c>
      <c r="C465" s="365" t="str">
        <f t="shared" si="74"/>
        <v>その他</v>
      </c>
      <c r="D465" s="431">
        <f>SUMPRODUCT((事故データ!$O$4:$O$364=$C$419)*(事故データ!$AQ$4:$AQ$364=$C465))</f>
        <v>0</v>
      </c>
      <c r="E465" s="431">
        <f>SUMPRODUCT((事故データ!$O$4:$O$364=$C$419)*(事故データ!$AQ$4:$AQ$364=$C465)*(事故データ!$V$4:$V$364=1))</f>
        <v>0</v>
      </c>
      <c r="F465" s="498">
        <f>SUMPRODUCT((事故データ!$O$4:$O$364=$C$419)*(事故データ!$AQ$4:$AQ$364=$C465)*(事故データ!$V$4:$V$364=1)*(事故データ!$T$4:$T$364="人身"))</f>
        <v>0</v>
      </c>
      <c r="G465" s="306"/>
      <c r="H465" s="432" t="str">
        <f t="shared" si="73"/>
        <v>その他</v>
      </c>
      <c r="I465" s="505">
        <f t="shared" si="71"/>
        <v>0</v>
      </c>
      <c r="J465" s="370">
        <f>SUMPRODUCT((事故データ!$O$4:$O$364=$C$419)*(事故データ!$U$4:$U$364=J$420)*(事故データ!$AQ$4:$AQ$364=$H465)*(事故データ!$V$4:$V$364=1))</f>
        <v>0</v>
      </c>
      <c r="K465" s="371">
        <f>SUMPRODUCT((事故データ!$O$4:$O$364=$C$419)*(事故データ!$U$4:$U$364=K$420)*(事故データ!$AQ$4:$AQ$364=$H465)*(事故データ!$V$4:$V$364=1))</f>
        <v>0</v>
      </c>
      <c r="L465" s="371">
        <f>SUMPRODUCT((事故データ!$O$4:$O$364=$C$419)*(事故データ!$U$4:$U$364=L$420)*(事故データ!$AQ$4:$AQ$364=$H465)*(事故データ!$V$4:$V$364=1))</f>
        <v>0</v>
      </c>
      <c r="M465" s="371">
        <f>SUMPRODUCT((事故データ!$O$4:$O$364=$C$419)*(事故データ!$U$4:$U$364=M$420)*(事故データ!$AQ$4:$AQ$364=$H465)*(事故データ!$V$4:$V$364=1))</f>
        <v>0</v>
      </c>
      <c r="N465" s="371">
        <f>SUMPRODUCT((事故データ!$O$4:$O$364=$C$419)*(事故データ!$U$4:$U$364=N$420)*(事故データ!$AQ$4:$AQ$364=$H465)*(事故データ!$V$4:$V$364=1))</f>
        <v>0</v>
      </c>
      <c r="O465" s="371">
        <f>SUMPRODUCT((事故データ!$O$4:$O$364=$C$419)*(事故データ!$U$4:$U$364=O$420)*(事故データ!$AQ$4:$AQ$364=$H465)*(事故データ!$V$4:$V$364=1))</f>
        <v>0</v>
      </c>
      <c r="P465" s="371">
        <f>SUMPRODUCT((事故データ!$O$4:$O$364=$C$419)*(事故データ!$U$4:$U$364=P$420)*(事故データ!$AQ$4:$AQ$364=$H465)*(事故データ!$V$4:$V$364=1))</f>
        <v>0</v>
      </c>
      <c r="Q465" s="371">
        <f>SUMPRODUCT((事故データ!$O$4:$O$364=$C$419)*(事故データ!$U$4:$U$364=Q$420)*(事故データ!$AQ$4:$AQ$364=$H465)*(事故データ!$V$4:$V$364=1))</f>
        <v>0</v>
      </c>
      <c r="R465" s="371">
        <f>SUMPRODUCT((事故データ!$O$4:$O$364=$C$419)*(事故データ!$U$4:$U$364=R$420)*(事故データ!$AQ$4:$AQ$364=$H465)*(事故データ!$V$4:$V$364=1))</f>
        <v>0</v>
      </c>
      <c r="S465" s="371">
        <f>SUMPRODUCT((事故データ!$O$4:$O$364=$C$419)*(事故データ!$U$4:$U$364=S$420)*(事故データ!$AQ$4:$AQ$364=$H465)*(事故データ!$V$4:$V$364=1))</f>
        <v>0</v>
      </c>
      <c r="T465" s="371">
        <f>SUMPRODUCT((事故データ!$O$4:$O$364=$C$419)*(事故データ!$U$4:$U$364=T$420)*(事故データ!$AQ$4:$AQ$364=$H465)*(事故データ!$V$4:$V$364=1))</f>
        <v>0</v>
      </c>
      <c r="U465" s="443">
        <f>SUMPRODUCT((事故データ!$O$4:$O$364=$C$419)*(事故データ!$U$4:$U$364=U$420)*(事故データ!$AQ$4:$AQ$364=$H465)*(事故データ!$V$4:$V$364=1))</f>
        <v>0</v>
      </c>
    </row>
    <row r="467" spans="1:31">
      <c r="J467" s="306"/>
      <c r="K467" s="306"/>
      <c r="L467" s="306"/>
      <c r="M467" s="306"/>
      <c r="N467" s="306"/>
      <c r="O467" s="306"/>
      <c r="P467" s="306"/>
      <c r="Q467" s="306"/>
      <c r="R467" s="306"/>
      <c r="S467" s="306"/>
      <c r="T467" s="306"/>
      <c r="U467" s="306"/>
      <c r="V467" s="306"/>
      <c r="W467" s="306"/>
      <c r="X467" s="306"/>
      <c r="Y467" s="306"/>
      <c r="Z467" s="306"/>
      <c r="AA467" s="306"/>
      <c r="AB467" s="306"/>
      <c r="AC467" s="306"/>
      <c r="AD467" s="306"/>
      <c r="AE467" s="306"/>
    </row>
    <row r="468" spans="1:31">
      <c r="A468" s="326">
        <v>10</v>
      </c>
      <c r="C468" s="396" t="s">
        <v>15</v>
      </c>
      <c r="D468" s="438"/>
      <c r="J468" s="306"/>
      <c r="K468" s="306"/>
      <c r="L468" s="306"/>
      <c r="M468" s="306"/>
      <c r="N468" s="306"/>
      <c r="O468" s="306"/>
      <c r="P468" s="306"/>
      <c r="Q468" s="306"/>
      <c r="R468" s="306"/>
      <c r="S468" s="306"/>
      <c r="T468" s="306"/>
      <c r="U468" s="306"/>
      <c r="V468" s="306"/>
      <c r="W468" s="306"/>
      <c r="X468" s="306"/>
      <c r="Y468" s="306"/>
      <c r="Z468" s="306"/>
      <c r="AA468" s="306"/>
      <c r="AB468" s="306"/>
      <c r="AC468" s="306"/>
      <c r="AD468" s="306"/>
      <c r="AE468" s="306"/>
    </row>
    <row r="469" spans="1:31">
      <c r="C469" s="397">
        <v>19</v>
      </c>
      <c r="D469" s="298" t="s">
        <v>359</v>
      </c>
      <c r="E469" s="298"/>
      <c r="F469" s="298"/>
      <c r="G469" s="298"/>
      <c r="H469" s="503">
        <f>C469</f>
        <v>19</v>
      </c>
      <c r="I469" s="298" t="s">
        <v>1461</v>
      </c>
      <c r="J469" s="298"/>
      <c r="K469" s="298"/>
      <c r="L469" s="298"/>
      <c r="M469" s="298"/>
      <c r="N469" s="298"/>
      <c r="O469" s="298"/>
      <c r="P469" s="298"/>
      <c r="Q469" s="298"/>
      <c r="R469" s="298"/>
      <c r="S469" s="298"/>
      <c r="T469" s="298"/>
    </row>
    <row r="470" spans="1:31" ht="58.15" customHeight="1">
      <c r="C470" s="327" t="s">
        <v>58</v>
      </c>
      <c r="D470" s="1181" t="s">
        <v>5</v>
      </c>
      <c r="E470" s="1183">
        <v>1</v>
      </c>
      <c r="F470" s="474" t="s">
        <v>245</v>
      </c>
      <c r="G470" s="298"/>
      <c r="H470" s="501" t="s">
        <v>1523</v>
      </c>
      <c r="I470" s="936" t="s">
        <v>327</v>
      </c>
      <c r="J470" s="937" t="str">
        <f>項目入力!C109</f>
        <v>車</v>
      </c>
      <c r="K470" s="938" t="str">
        <f>項目入力!D109</f>
        <v>単車</v>
      </c>
      <c r="L470" s="938" t="str">
        <f>項目入力!E109</f>
        <v>自転車</v>
      </c>
      <c r="M470" s="938" t="str">
        <f>項目入力!F109</f>
        <v>歩行者</v>
      </c>
      <c r="N470" s="938" t="str">
        <f>項目入力!G109</f>
        <v>施設設置物</v>
      </c>
      <c r="O470" s="938" t="str">
        <f>項目入力!H109</f>
        <v>門扉・家屋等</v>
      </c>
      <c r="P470" s="938" t="str">
        <f>項目入力!I109</f>
        <v>ゲートバー</v>
      </c>
      <c r="Q470" s="938" t="str">
        <f>項目入力!J109</f>
        <v>チェーン</v>
      </c>
      <c r="R470" s="938" t="str">
        <f>項目入力!K109</f>
        <v>壁・塀等</v>
      </c>
      <c r="S470" s="938" t="str">
        <f>項目入力!L109</f>
        <v>ガードレール</v>
      </c>
      <c r="T470" s="938" t="str">
        <f>項目入力!M109</f>
        <v>信号・街灯・標識・柱等</v>
      </c>
      <c r="U470" s="938" t="str">
        <f>項目入力!N109</f>
        <v>柵・フェンス</v>
      </c>
      <c r="V470" s="938" t="str">
        <f>項目入力!O109</f>
        <v>ポール</v>
      </c>
      <c r="W470" s="938" t="str">
        <f>項目入力!P109</f>
        <v>縁石等道路設置物</v>
      </c>
      <c r="X470" s="938" t="str">
        <f>項目入力!Q109</f>
        <v>花壇等低い設置物</v>
      </c>
      <c r="Y470" s="938" t="str">
        <f>項目入力!R109</f>
        <v>屋根.軒.庇等高所設置物</v>
      </c>
      <c r="Z470" s="938" t="str">
        <f>項目入力!S109</f>
        <v>街路樹等高所物</v>
      </c>
      <c r="AA470" s="938" t="str">
        <f>項目入力!T109</f>
        <v>ボックス等設置物</v>
      </c>
      <c r="AB470" s="938" t="str">
        <f>項目入力!U109</f>
        <v>フォークリフト</v>
      </c>
      <c r="AC470" s="938" t="str">
        <f>項目入力!V109</f>
        <v>飛散飛来・倒壊物等</v>
      </c>
      <c r="AD470" s="938" t="str">
        <f>項目入力!W109</f>
        <v>不明</v>
      </c>
      <c r="AE470" s="939" t="str">
        <f>項目入力!X109</f>
        <v>その他</v>
      </c>
    </row>
    <row r="471" spans="1:31" ht="19.5" customHeight="1">
      <c r="C471" s="504">
        <f>C469</f>
        <v>19</v>
      </c>
      <c r="D471" s="1182"/>
      <c r="E471" s="1184"/>
      <c r="F471" s="481" t="s">
        <v>356</v>
      </c>
      <c r="G471" s="298"/>
      <c r="H471" s="506" t="s">
        <v>6</v>
      </c>
      <c r="I471" s="507">
        <f>SUM(J471:AC471)</f>
        <v>31</v>
      </c>
      <c r="J471" s="508">
        <f>SUMPRODUCT((事故データ!$O$4:$O$364=$C$469)*(事故データ!$AU$4:$AU$364=J$470)*(事故データ!$V$4:$V$364&gt;=1))</f>
        <v>10</v>
      </c>
      <c r="K471" s="509">
        <f>SUMPRODUCT((事故データ!$O$4:$O$364=$C$469)*(事故データ!$AU$4:$AU$364=K$470)*(事故データ!$V$4:$V$364&gt;=1))</f>
        <v>0</v>
      </c>
      <c r="L471" s="509">
        <f>SUMPRODUCT((事故データ!$O$4:$O$364=$C$469)*(事故データ!$AU$4:$AU$364=L$470)*(事故データ!$V$4:$V$364&gt;=1))</f>
        <v>0</v>
      </c>
      <c r="M471" s="509">
        <f>SUMPRODUCT((事故データ!$O$4:$O$364=$C$469)*(事故データ!$AU$4:$AU$364=M$470)*(事故データ!$V$4:$V$364&gt;=1))</f>
        <v>0</v>
      </c>
      <c r="N471" s="509">
        <f>SUMPRODUCT((事故データ!$O$4:$O$364=$C$469)*(事故データ!$AU$4:$AU$364=N$470)*(事故データ!$V$4:$V$364&gt;=1))</f>
        <v>2</v>
      </c>
      <c r="O471" s="509">
        <f>SUMPRODUCT((事故データ!$O$4:$O$364=$C$469)*(事故データ!$AU$4:$AU$364=O$470)*(事故データ!$V$4:$V$364&gt;=1))</f>
        <v>1</v>
      </c>
      <c r="P471" s="509">
        <f>SUMPRODUCT((事故データ!$O$4:$O$364=$C$469)*(事故データ!$AU$4:$AU$364=P$470)*(事故データ!$V$4:$V$364&gt;=1))</f>
        <v>0</v>
      </c>
      <c r="Q471" s="509">
        <f>SUMPRODUCT((事故データ!$O$4:$O$364=$C$469)*(事故データ!$AU$4:$AU$364=Q$470)*(事故データ!$V$4:$V$364&gt;=1))</f>
        <v>0</v>
      </c>
      <c r="R471" s="509">
        <f>SUMPRODUCT((事故データ!$O$4:$O$364=$C$469)*(事故データ!$AU$4:$AU$364=R$470)*(事故データ!$V$4:$V$364&gt;=1))</f>
        <v>2</v>
      </c>
      <c r="S471" s="509">
        <f>SUMPRODUCT((事故データ!$O$4:$O$364=$C$469)*(事故データ!$AU$4:$AU$364=S$470)*(事故データ!$V$4:$V$364&gt;=1))</f>
        <v>1</v>
      </c>
      <c r="T471" s="509">
        <f>SUMPRODUCT((事故データ!$O$4:$O$364=$C$469)*(事故データ!$AU$4:$AU$364=T$470)*(事故データ!$V$4:$V$364&gt;=1))</f>
        <v>2</v>
      </c>
      <c r="U471" s="509">
        <f>SUMPRODUCT((事故データ!$O$4:$O$364=$C$469)*(事故データ!$AU$4:$AU$364=U$470)*(事故データ!$V$4:$V$364&gt;=1))</f>
        <v>3</v>
      </c>
      <c r="V471" s="509">
        <f>SUMPRODUCT((事故データ!$O$4:$O$364=$C$469)*(事故データ!$AU$4:$AU$364=V$470)*(事故データ!$V$4:$V$364&gt;=1))</f>
        <v>3</v>
      </c>
      <c r="W471" s="509">
        <f>SUMPRODUCT((事故データ!$O$4:$O$364=$C$469)*(事故データ!$AU$4:$AU$364=W$470)*(事故データ!$V$4:$V$364&gt;=1))</f>
        <v>1</v>
      </c>
      <c r="X471" s="509">
        <f>SUMPRODUCT((事故データ!$O$4:$O$364=$C$469)*(事故データ!$AU$4:$AU$364=X$470)*(事故データ!$V$4:$V$364&gt;=1))</f>
        <v>0</v>
      </c>
      <c r="Y471" s="509">
        <f>SUMPRODUCT((事故データ!$O$4:$O$364=$C$469)*(事故データ!$AU$4:$AU$364=Y$470)*(事故データ!$V$4:$V$364&gt;=1))</f>
        <v>6</v>
      </c>
      <c r="Z471" s="509">
        <f>SUMPRODUCT((事故データ!$O$4:$O$364=$C$469)*(事故データ!$AU$4:$AU$364=Z$470)*(事故データ!$V$4:$V$364&gt;=1))</f>
        <v>0</v>
      </c>
      <c r="AA471" s="509">
        <f>SUMPRODUCT((事故データ!$O$4:$O$364=$C$469)*(事故データ!$AU$4:$AU$364=AA$470)*(事故データ!$V$4:$V$364&gt;=1))</f>
        <v>0</v>
      </c>
      <c r="AB471" s="509">
        <f>SUMPRODUCT((事故データ!$O$4:$O$364=$C$469)*(事故データ!$AU$4:$AU$364=AB$470)*(事故データ!$V$4:$V$364&gt;=1))</f>
        <v>0</v>
      </c>
      <c r="AC471" s="509">
        <f>SUMPRODUCT((事故データ!$O$4:$O$364=$C$469)*(事故データ!$AU$4:$AU$364=AC$470)*(事故データ!$V$4:$V$364&gt;=1))</f>
        <v>0</v>
      </c>
      <c r="AD471" s="509">
        <f>SUMPRODUCT((事故データ!$O$4:$O$364=$C$469)*(事故データ!$AU$4:$AU$364=AD$470)*(事故データ!$V$4:$V$364&gt;=1))</f>
        <v>0</v>
      </c>
      <c r="AE471" s="510">
        <f>SUMPRODUCT((事故データ!$O$4:$O$364=$C$469)*(事故データ!$AU$4:$AU$364=AE$470)*(事故データ!$V$4:$V$364&gt;=1))</f>
        <v>0</v>
      </c>
    </row>
    <row r="472" spans="1:31">
      <c r="C472" s="448"/>
      <c r="D472" s="338">
        <f>SUM(D473:D515)</f>
        <v>31</v>
      </c>
      <c r="E472" s="338">
        <f>SUM(E473:E515)</f>
        <v>31</v>
      </c>
      <c r="F472" s="387">
        <f>SUM(F473:F515)</f>
        <v>5</v>
      </c>
      <c r="G472" s="298"/>
      <c r="H472" s="487" t="s">
        <v>1223</v>
      </c>
      <c r="I472" s="488">
        <f>SUM(I473:I515)</f>
        <v>31</v>
      </c>
      <c r="J472" s="389">
        <f>SUM(J473:J515)</f>
        <v>10</v>
      </c>
      <c r="K472" s="390">
        <f>SUM(K473:K515)</f>
        <v>0</v>
      </c>
      <c r="L472" s="390">
        <f t="shared" ref="L472" si="75">SUM(L473:L515)</f>
        <v>0</v>
      </c>
      <c r="M472" s="390">
        <f>SUM(M473:M515)</f>
        <v>0</v>
      </c>
      <c r="N472" s="390">
        <f t="shared" ref="N472:O472" si="76">SUM(N473:N515)</f>
        <v>2</v>
      </c>
      <c r="O472" s="390">
        <f t="shared" si="76"/>
        <v>1</v>
      </c>
      <c r="P472" s="390">
        <f>SUM(P473:P515)</f>
        <v>0</v>
      </c>
      <c r="Q472" s="390">
        <f t="shared" ref="Q472:U472" si="77">SUM(Q473:Q515)</f>
        <v>0</v>
      </c>
      <c r="R472" s="390">
        <f t="shared" si="77"/>
        <v>2</v>
      </c>
      <c r="S472" s="390">
        <f t="shared" si="77"/>
        <v>1</v>
      </c>
      <c r="T472" s="390">
        <f t="shared" si="77"/>
        <v>2</v>
      </c>
      <c r="U472" s="390">
        <f t="shared" si="77"/>
        <v>3</v>
      </c>
      <c r="V472" s="390">
        <f>SUM(V473:V515)</f>
        <v>3</v>
      </c>
      <c r="W472" s="390">
        <f t="shared" ref="W472:Z472" si="78">SUM(W473:W515)</f>
        <v>1</v>
      </c>
      <c r="X472" s="390">
        <f>SUM(X473:X515)</f>
        <v>0</v>
      </c>
      <c r="Y472" s="390">
        <f t="shared" si="78"/>
        <v>6</v>
      </c>
      <c r="Z472" s="390">
        <f t="shared" si="78"/>
        <v>0</v>
      </c>
      <c r="AA472" s="390">
        <f t="shared" ref="AA472:AC472" si="79">SUM(AA473:AA515)</f>
        <v>0</v>
      </c>
      <c r="AB472" s="390">
        <f t="shared" si="79"/>
        <v>0</v>
      </c>
      <c r="AC472" s="390">
        <f t="shared" si="79"/>
        <v>0</v>
      </c>
      <c r="AD472" s="390">
        <f t="shared" ref="AD472:AE472" si="80">SUM(AD473:AD515)</f>
        <v>0</v>
      </c>
      <c r="AE472" s="392">
        <f t="shared" si="80"/>
        <v>0</v>
      </c>
    </row>
    <row r="473" spans="1:31">
      <c r="C473" s="343" t="str">
        <f>H473</f>
        <v>直進</v>
      </c>
      <c r="D473" s="411">
        <f>SUMPRODUCT((事故データ!$O$4:$O$364=$C$419)*(事故データ!$AQ$4:$AQ$364=$C473))</f>
        <v>2</v>
      </c>
      <c r="E473" s="411">
        <f>SUMPRODUCT((事故データ!$O$4:$O$364=$C$419)*(事故データ!$AQ$4:$AQ$364=$C473)*(事故データ!$V$4:$V$364=1))</f>
        <v>2</v>
      </c>
      <c r="F473" s="492">
        <f>SUMPRODUCT((事故データ!$O$4:$O$364=$C$419)*(事故データ!$AQ$4:$AQ$364=$C473)*(事故データ!$V$4:$V$364=1)*(事故データ!$T$4:$T$364="人身"))</f>
        <v>0</v>
      </c>
      <c r="G473" s="306"/>
      <c r="H473" s="346" t="str">
        <f>H423</f>
        <v>直進</v>
      </c>
      <c r="I473" s="511">
        <f>SUM(J473:AC473)</f>
        <v>2</v>
      </c>
      <c r="J473" s="348">
        <f>SUMPRODUCT((事故データ!$O$4:$O$364=$C$469)*(事故データ!$AU$4:$AU$364=J$470)*(事故データ!$AQ$4:$AQ$364=$H473)*(事故データ!$V$4:$V$364=1))</f>
        <v>1</v>
      </c>
      <c r="K473" s="349">
        <f>SUMPRODUCT((事故データ!$O$4:$O$364=$C$469)*(事故データ!$AU$4:$AU$364=K$470)*(事故データ!$AQ$4:$AQ$364=$H473)*(事故データ!$V$4:$V$364=1))</f>
        <v>0</v>
      </c>
      <c r="L473" s="349">
        <f>SUMPRODUCT((事故データ!$O$4:$O$364=$C$469)*(事故データ!$AU$4:$AU$364=L$470)*(事故データ!$AQ$4:$AQ$364=$H473)*(事故データ!$V$4:$V$364=1))</f>
        <v>0</v>
      </c>
      <c r="M473" s="349">
        <f>SUMPRODUCT((事故データ!$O$4:$O$364=$C$469)*(事故データ!$AU$4:$AU$364=M$470)*(事故データ!$AQ$4:$AQ$364=$H473)*(事故データ!$V$4:$V$364=1))</f>
        <v>0</v>
      </c>
      <c r="N473" s="349">
        <f>SUMPRODUCT((事故データ!$O$4:$O$364=$C$469)*(事故データ!$AU$4:$AU$364=N$470)*(事故データ!$AQ$4:$AQ$364=$H473)*(事故データ!$V$4:$V$364=1))</f>
        <v>0</v>
      </c>
      <c r="O473" s="349">
        <f>SUMPRODUCT((事故データ!$O$4:$O$364=$C$469)*(事故データ!$AU$4:$AU$364=O$470)*(事故データ!$AQ$4:$AQ$364=$H473)*(事故データ!$V$4:$V$364=1))</f>
        <v>0</v>
      </c>
      <c r="P473" s="349">
        <f>SUMPRODUCT((事故データ!$O$4:$O$364=$C$469)*(事故データ!$AU$4:$AU$364=P$470)*(事故データ!$AQ$4:$AQ$364=$H473)*(事故データ!$V$4:$V$364=1))</f>
        <v>0</v>
      </c>
      <c r="Q473" s="349">
        <f>SUMPRODUCT((事故データ!$O$4:$O$364=$C$469)*(事故データ!$AU$4:$AU$364=Q$470)*(事故データ!$AQ$4:$AQ$364=$H473)*(事故データ!$V$4:$V$364=1))</f>
        <v>0</v>
      </c>
      <c r="R473" s="349">
        <f>SUMPRODUCT((事故データ!$O$4:$O$364=$C$469)*(事故データ!$AU$4:$AU$364=R$470)*(事故データ!$AQ$4:$AQ$364=$H473)*(事故データ!$V$4:$V$364=1))</f>
        <v>0</v>
      </c>
      <c r="S473" s="349">
        <f>SUMPRODUCT((事故データ!$O$4:$O$364=$C$469)*(事故データ!$AU$4:$AU$364=S$470)*(事故データ!$AQ$4:$AQ$364=$H473)*(事故データ!$V$4:$V$364=1))</f>
        <v>0</v>
      </c>
      <c r="T473" s="349">
        <f>SUMPRODUCT((事故データ!$O$4:$O$364=$C$469)*(事故データ!$AU$4:$AU$364=T$470)*(事故データ!$AQ$4:$AQ$364=$H473)*(事故データ!$V$4:$V$364=1))</f>
        <v>0</v>
      </c>
      <c r="U473" s="349">
        <f>SUMPRODUCT((事故データ!$O$4:$O$364=$C$469)*(事故データ!$AU$4:$AU$364=U$470)*(事故データ!$AQ$4:$AQ$364=$H473)*(事故データ!$V$4:$V$364=1))</f>
        <v>0</v>
      </c>
      <c r="V473" s="350">
        <f>SUMPRODUCT((事故データ!$O$4:$O$364=$C$469)*(事故データ!$AU$4:$AU$364=V$470)*(事故データ!$AQ$4:$AQ$364=$H473)*(事故データ!$V$4:$V$364=1))</f>
        <v>0</v>
      </c>
      <c r="W473" s="350">
        <f>SUMPRODUCT((事故データ!$O$4:$O$364=$C$469)*(事故データ!$AU$4:$AU$364=W$470)*(事故データ!$AQ$4:$AQ$364=$H473)*(事故データ!$V$4:$V$364=1))</f>
        <v>0</v>
      </c>
      <c r="X473" s="350">
        <f>SUMPRODUCT((事故データ!$O$4:$O$364=$C$469)*(事故データ!$AU$4:$AU$364=X$470)*(事故データ!$AQ$4:$AQ$364=$H473)*(事故データ!$V$4:$V$364=1))</f>
        <v>0</v>
      </c>
      <c r="Y473" s="350">
        <f>SUMPRODUCT((事故データ!$O$4:$O$364=$C$469)*(事故データ!$AU$4:$AU$364=Y$470)*(事故データ!$AQ$4:$AQ$364=$H473)*(事故データ!$V$4:$V$364=1))</f>
        <v>1</v>
      </c>
      <c r="Z473" s="350">
        <f>SUMPRODUCT((事故データ!$O$4:$O$364=$C$469)*(事故データ!$AU$4:$AU$364=Z$470)*(事故データ!$AQ$4:$AQ$364=$H473)*(事故データ!$V$4:$V$364=1))</f>
        <v>0</v>
      </c>
      <c r="AA473" s="350">
        <f>SUMPRODUCT((事故データ!$O$4:$O$364=$C$469)*(事故データ!$AU$4:$AU$364=AA$470)*(事故データ!$AQ$4:$AQ$364=$H473)*(事故データ!$V$4:$V$364=1))</f>
        <v>0</v>
      </c>
      <c r="AB473" s="350">
        <f>SUMPRODUCT((事故データ!$O$4:$O$364=$C$469)*(事故データ!$AU$4:$AU$364=AB$470)*(事故データ!$AQ$4:$AQ$364=$H473)*(事故データ!$V$4:$V$364=1))</f>
        <v>0</v>
      </c>
      <c r="AC473" s="350">
        <f>SUMPRODUCT((事故データ!$O$4:$O$364=$C$469)*(事故データ!$AU$4:$AU$364=AC$470)*(事故データ!$AQ$4:$AQ$364=$H473)*(事故データ!$V$4:$V$364=1))</f>
        <v>0</v>
      </c>
      <c r="AD473" s="350">
        <f>SUMPRODUCT((事故データ!$O$4:$O$364=$C$469)*(事故データ!$AU$4:$AU$364=AD$470)*(事故データ!$AQ$4:$AQ$364=$H473)*(事故データ!$V$4:$V$364=1))</f>
        <v>0</v>
      </c>
      <c r="AE473" s="351">
        <f>SUMPRODUCT((事故データ!$O$4:$O$364=$C$469)*(事故データ!$AU$4:$AU$364=AE$470)*(事故データ!$AQ$4:$AQ$364=$H473)*(事故データ!$V$4:$V$364=1))</f>
        <v>0</v>
      </c>
    </row>
    <row r="474" spans="1:31">
      <c r="C474" s="352" t="str">
        <f t="shared" ref="C474:C515" si="81">H474</f>
        <v>右折</v>
      </c>
      <c r="D474" s="422">
        <f>SUMPRODUCT((事故データ!$O$4:$O$364=$C$419)*(事故データ!$AQ$4:$AQ$364=$C474))</f>
        <v>0</v>
      </c>
      <c r="E474" s="422">
        <f>SUMPRODUCT((事故データ!$O$4:$O$364=$C$419)*(事故データ!$AQ$4:$AQ$364=$C474)*(事故データ!$V$4:$V$364=1))</f>
        <v>0</v>
      </c>
      <c r="F474" s="496">
        <f>SUMPRODUCT((事故データ!$O$4:$O$364=$C$419)*(事故データ!$AQ$4:$AQ$364=$C474)*(事故データ!$V$4:$V$364=1)*(事故データ!$T$4:$T$364="人身"))</f>
        <v>0</v>
      </c>
      <c r="G474" s="306"/>
      <c r="H474" s="355" t="str">
        <f t="shared" ref="H474:H515" si="82">H424</f>
        <v>右折</v>
      </c>
      <c r="I474" s="497">
        <f t="shared" ref="I474:I515" si="83">SUM(J474:AC474)</f>
        <v>0</v>
      </c>
      <c r="J474" s="357">
        <f>SUMPRODUCT((事故データ!$O$4:$O$364=$C$469)*(事故データ!$AU$4:$AU$364=J$470)*(事故データ!$AQ$4:$AQ$364=$H474)*(事故データ!$V$4:$V$364=1))</f>
        <v>0</v>
      </c>
      <c r="K474" s="358">
        <f>SUMPRODUCT((事故データ!$O$4:$O$364=$C$469)*(事故データ!$AU$4:$AU$364=K$470)*(事故データ!$AQ$4:$AQ$364=$H474)*(事故データ!$V$4:$V$364=1))</f>
        <v>0</v>
      </c>
      <c r="L474" s="358">
        <f>SUMPRODUCT((事故データ!$O$4:$O$364=$C$469)*(事故データ!$AU$4:$AU$364=L$470)*(事故データ!$AQ$4:$AQ$364=$H474)*(事故データ!$V$4:$V$364=1))</f>
        <v>0</v>
      </c>
      <c r="M474" s="358">
        <f>SUMPRODUCT((事故データ!$O$4:$O$364=$C$469)*(事故データ!$AU$4:$AU$364=M$470)*(事故データ!$AQ$4:$AQ$364=$H474)*(事故データ!$V$4:$V$364=1))</f>
        <v>0</v>
      </c>
      <c r="N474" s="358">
        <f>SUMPRODUCT((事故データ!$O$4:$O$364=$C$469)*(事故データ!$AU$4:$AU$364=N$470)*(事故データ!$AQ$4:$AQ$364=$H474)*(事故データ!$V$4:$V$364=1))</f>
        <v>0</v>
      </c>
      <c r="O474" s="358">
        <f>SUMPRODUCT((事故データ!$O$4:$O$364=$C$469)*(事故データ!$AU$4:$AU$364=O$470)*(事故データ!$AQ$4:$AQ$364=$H474)*(事故データ!$V$4:$V$364=1))</f>
        <v>0</v>
      </c>
      <c r="P474" s="358">
        <f>SUMPRODUCT((事故データ!$O$4:$O$364=$C$469)*(事故データ!$AU$4:$AU$364=P$470)*(事故データ!$AQ$4:$AQ$364=$H474)*(事故データ!$V$4:$V$364=1))</f>
        <v>0</v>
      </c>
      <c r="Q474" s="358">
        <f>SUMPRODUCT((事故データ!$O$4:$O$364=$C$469)*(事故データ!$AU$4:$AU$364=Q$470)*(事故データ!$AQ$4:$AQ$364=$H474)*(事故データ!$V$4:$V$364=1))</f>
        <v>0</v>
      </c>
      <c r="R474" s="358">
        <f>SUMPRODUCT((事故データ!$O$4:$O$364=$C$469)*(事故データ!$AU$4:$AU$364=R$470)*(事故データ!$AQ$4:$AQ$364=$H474)*(事故データ!$V$4:$V$364=1))</f>
        <v>0</v>
      </c>
      <c r="S474" s="358">
        <f>SUMPRODUCT((事故データ!$O$4:$O$364=$C$469)*(事故データ!$AU$4:$AU$364=S$470)*(事故データ!$AQ$4:$AQ$364=$H474)*(事故データ!$V$4:$V$364=1))</f>
        <v>0</v>
      </c>
      <c r="T474" s="358">
        <f>SUMPRODUCT((事故データ!$O$4:$O$364=$C$469)*(事故データ!$AU$4:$AU$364=T$470)*(事故データ!$AQ$4:$AQ$364=$H474)*(事故データ!$V$4:$V$364=1))</f>
        <v>0</v>
      </c>
      <c r="U474" s="358">
        <f>SUMPRODUCT((事故データ!$O$4:$O$364=$C$469)*(事故データ!$AU$4:$AU$364=U$470)*(事故データ!$AQ$4:$AQ$364=$H474)*(事故データ!$V$4:$V$364=1))</f>
        <v>0</v>
      </c>
      <c r="V474" s="359">
        <f>SUMPRODUCT((事故データ!$O$4:$O$364=$C$469)*(事故データ!$AU$4:$AU$364=V$470)*(事故データ!$AQ$4:$AQ$364=$H474)*(事故データ!$V$4:$V$364=1))</f>
        <v>0</v>
      </c>
      <c r="W474" s="359">
        <f>SUMPRODUCT((事故データ!$O$4:$O$364=$C$469)*(事故データ!$AU$4:$AU$364=W$470)*(事故データ!$AQ$4:$AQ$364=$H474)*(事故データ!$V$4:$V$364=1))</f>
        <v>0</v>
      </c>
      <c r="X474" s="359">
        <f>SUMPRODUCT((事故データ!$O$4:$O$364=$C$469)*(事故データ!$AU$4:$AU$364=X$470)*(事故データ!$AQ$4:$AQ$364=$H474)*(事故データ!$V$4:$V$364=1))</f>
        <v>0</v>
      </c>
      <c r="Y474" s="359">
        <f>SUMPRODUCT((事故データ!$O$4:$O$364=$C$469)*(事故データ!$AU$4:$AU$364=Y$470)*(事故データ!$AQ$4:$AQ$364=$H474)*(事故データ!$V$4:$V$364=1))</f>
        <v>0</v>
      </c>
      <c r="Z474" s="359">
        <f>SUMPRODUCT((事故データ!$O$4:$O$364=$C$469)*(事故データ!$AU$4:$AU$364=Z$470)*(事故データ!$AQ$4:$AQ$364=$H474)*(事故データ!$V$4:$V$364=1))</f>
        <v>0</v>
      </c>
      <c r="AA474" s="359">
        <f>SUMPRODUCT((事故データ!$O$4:$O$364=$C$469)*(事故データ!$AU$4:$AU$364=AA$470)*(事故データ!$AQ$4:$AQ$364=$H474)*(事故データ!$V$4:$V$364=1))</f>
        <v>0</v>
      </c>
      <c r="AB474" s="359">
        <f>SUMPRODUCT((事故データ!$O$4:$O$364=$C$469)*(事故データ!$AU$4:$AU$364=AB$470)*(事故データ!$AQ$4:$AQ$364=$H474)*(事故データ!$V$4:$V$364=1))</f>
        <v>0</v>
      </c>
      <c r="AC474" s="359">
        <f>SUMPRODUCT((事故データ!$O$4:$O$364=$C$469)*(事故データ!$AU$4:$AU$364=AC$470)*(事故データ!$AQ$4:$AQ$364=$H474)*(事故データ!$V$4:$V$364=1))</f>
        <v>0</v>
      </c>
      <c r="AD474" s="359">
        <f>SUMPRODUCT((事故データ!$O$4:$O$364=$C$469)*(事故データ!$AU$4:$AU$364=AD$470)*(事故データ!$AQ$4:$AQ$364=$H474)*(事故データ!$V$4:$V$364=1))</f>
        <v>0</v>
      </c>
      <c r="AE474" s="360">
        <f>SUMPRODUCT((事故データ!$O$4:$O$364=$C$469)*(事故データ!$AU$4:$AU$364=AE$470)*(事故データ!$AQ$4:$AQ$364=$H474)*(事故データ!$V$4:$V$364=1))</f>
        <v>0</v>
      </c>
    </row>
    <row r="475" spans="1:31">
      <c r="C475" s="352" t="str">
        <f t="shared" si="81"/>
        <v>左折</v>
      </c>
      <c r="D475" s="422">
        <f>SUMPRODUCT((事故データ!$O$4:$O$364=$C$419)*(事故データ!$AQ$4:$AQ$364=$C475))</f>
        <v>3</v>
      </c>
      <c r="E475" s="422">
        <f>SUMPRODUCT((事故データ!$O$4:$O$364=$C$419)*(事故データ!$AQ$4:$AQ$364=$C475)*(事故データ!$V$4:$V$364=1))</f>
        <v>3</v>
      </c>
      <c r="F475" s="496">
        <f>SUMPRODUCT((事故データ!$O$4:$O$364=$C$419)*(事故データ!$AQ$4:$AQ$364=$C475)*(事故データ!$V$4:$V$364=1)*(事故データ!$T$4:$T$364="人身"))</f>
        <v>1</v>
      </c>
      <c r="G475" s="306"/>
      <c r="H475" s="355" t="str">
        <f t="shared" si="82"/>
        <v>左折</v>
      </c>
      <c r="I475" s="497">
        <f t="shared" si="83"/>
        <v>3</v>
      </c>
      <c r="J475" s="357">
        <f>SUMPRODUCT((事故データ!$O$4:$O$364=$C$469)*(事故データ!$AU$4:$AU$364=J$470)*(事故データ!$AQ$4:$AQ$364=$H475)*(事故データ!$V$4:$V$364=1))</f>
        <v>0</v>
      </c>
      <c r="K475" s="358">
        <f>SUMPRODUCT((事故データ!$O$4:$O$364=$C$469)*(事故データ!$AU$4:$AU$364=K$470)*(事故データ!$AQ$4:$AQ$364=$H475)*(事故データ!$V$4:$V$364=1))</f>
        <v>0</v>
      </c>
      <c r="L475" s="358">
        <f>SUMPRODUCT((事故データ!$O$4:$O$364=$C$469)*(事故データ!$AU$4:$AU$364=L$470)*(事故データ!$AQ$4:$AQ$364=$H475)*(事故データ!$V$4:$V$364=1))</f>
        <v>0</v>
      </c>
      <c r="M475" s="358">
        <f>SUMPRODUCT((事故データ!$O$4:$O$364=$C$469)*(事故データ!$AU$4:$AU$364=M$470)*(事故データ!$AQ$4:$AQ$364=$H475)*(事故データ!$V$4:$V$364=1))</f>
        <v>0</v>
      </c>
      <c r="N475" s="358">
        <f>SUMPRODUCT((事故データ!$O$4:$O$364=$C$469)*(事故データ!$AU$4:$AU$364=N$470)*(事故データ!$AQ$4:$AQ$364=$H475)*(事故データ!$V$4:$V$364=1))</f>
        <v>0</v>
      </c>
      <c r="O475" s="358">
        <f>SUMPRODUCT((事故データ!$O$4:$O$364=$C$469)*(事故データ!$AU$4:$AU$364=O$470)*(事故データ!$AQ$4:$AQ$364=$H475)*(事故データ!$V$4:$V$364=1))</f>
        <v>0</v>
      </c>
      <c r="P475" s="358">
        <f>SUMPRODUCT((事故データ!$O$4:$O$364=$C$469)*(事故データ!$AU$4:$AU$364=P$470)*(事故データ!$AQ$4:$AQ$364=$H475)*(事故データ!$V$4:$V$364=1))</f>
        <v>0</v>
      </c>
      <c r="Q475" s="358">
        <f>SUMPRODUCT((事故データ!$O$4:$O$364=$C$469)*(事故データ!$AU$4:$AU$364=Q$470)*(事故データ!$AQ$4:$AQ$364=$H475)*(事故データ!$V$4:$V$364=1))</f>
        <v>0</v>
      </c>
      <c r="R475" s="358">
        <f>SUMPRODUCT((事故データ!$O$4:$O$364=$C$469)*(事故データ!$AU$4:$AU$364=R$470)*(事故データ!$AQ$4:$AQ$364=$H475)*(事故データ!$V$4:$V$364=1))</f>
        <v>0</v>
      </c>
      <c r="S475" s="358">
        <f>SUMPRODUCT((事故データ!$O$4:$O$364=$C$469)*(事故データ!$AU$4:$AU$364=S$470)*(事故データ!$AQ$4:$AQ$364=$H475)*(事故データ!$V$4:$V$364=1))</f>
        <v>1</v>
      </c>
      <c r="T475" s="358">
        <f>SUMPRODUCT((事故データ!$O$4:$O$364=$C$469)*(事故データ!$AU$4:$AU$364=T$470)*(事故データ!$AQ$4:$AQ$364=$H475)*(事故データ!$V$4:$V$364=1))</f>
        <v>0</v>
      </c>
      <c r="U475" s="358">
        <f>SUMPRODUCT((事故データ!$O$4:$O$364=$C$469)*(事故データ!$AU$4:$AU$364=U$470)*(事故データ!$AQ$4:$AQ$364=$H475)*(事故データ!$V$4:$V$364=1))</f>
        <v>0</v>
      </c>
      <c r="V475" s="359">
        <f>SUMPRODUCT((事故データ!$O$4:$O$364=$C$469)*(事故データ!$AU$4:$AU$364=V$470)*(事故データ!$AQ$4:$AQ$364=$H475)*(事故データ!$V$4:$V$364=1))</f>
        <v>0</v>
      </c>
      <c r="W475" s="359">
        <f>SUMPRODUCT((事故データ!$O$4:$O$364=$C$469)*(事故データ!$AU$4:$AU$364=W$470)*(事故データ!$AQ$4:$AQ$364=$H475)*(事故データ!$V$4:$V$364=1))</f>
        <v>0</v>
      </c>
      <c r="X475" s="359">
        <f>SUMPRODUCT((事故データ!$O$4:$O$364=$C$469)*(事故データ!$AU$4:$AU$364=X$470)*(事故データ!$AQ$4:$AQ$364=$H475)*(事故データ!$V$4:$V$364=1))</f>
        <v>0</v>
      </c>
      <c r="Y475" s="359">
        <f>SUMPRODUCT((事故データ!$O$4:$O$364=$C$469)*(事故データ!$AU$4:$AU$364=Y$470)*(事故データ!$AQ$4:$AQ$364=$H475)*(事故データ!$V$4:$V$364=1))</f>
        <v>2</v>
      </c>
      <c r="Z475" s="359">
        <f>SUMPRODUCT((事故データ!$O$4:$O$364=$C$469)*(事故データ!$AU$4:$AU$364=Z$470)*(事故データ!$AQ$4:$AQ$364=$H475)*(事故データ!$V$4:$V$364=1))</f>
        <v>0</v>
      </c>
      <c r="AA475" s="359">
        <f>SUMPRODUCT((事故データ!$O$4:$O$364=$C$469)*(事故データ!$AU$4:$AU$364=AA$470)*(事故データ!$AQ$4:$AQ$364=$H475)*(事故データ!$V$4:$V$364=1))</f>
        <v>0</v>
      </c>
      <c r="AB475" s="359">
        <f>SUMPRODUCT((事故データ!$O$4:$O$364=$C$469)*(事故データ!$AU$4:$AU$364=AB$470)*(事故データ!$AQ$4:$AQ$364=$H475)*(事故データ!$V$4:$V$364=1))</f>
        <v>0</v>
      </c>
      <c r="AC475" s="359">
        <f>SUMPRODUCT((事故データ!$O$4:$O$364=$C$469)*(事故データ!$AU$4:$AU$364=AC$470)*(事故データ!$AQ$4:$AQ$364=$H475)*(事故データ!$V$4:$V$364=1))</f>
        <v>0</v>
      </c>
      <c r="AD475" s="359">
        <f>SUMPRODUCT((事故データ!$O$4:$O$364=$C$469)*(事故データ!$AU$4:$AU$364=AD$470)*(事故データ!$AQ$4:$AQ$364=$H475)*(事故データ!$V$4:$V$364=1))</f>
        <v>0</v>
      </c>
      <c r="AE475" s="360">
        <f>SUMPRODUCT((事故データ!$O$4:$O$364=$C$469)*(事故データ!$AU$4:$AU$364=AE$470)*(事故データ!$AQ$4:$AQ$364=$H475)*(事故データ!$V$4:$V$364=1))</f>
        <v>0</v>
      </c>
    </row>
    <row r="476" spans="1:31">
      <c r="C476" s="352" t="str">
        <f t="shared" si="81"/>
        <v>左折大回り</v>
      </c>
      <c r="D476" s="422">
        <f>SUMPRODUCT((事故データ!$O$4:$O$364=$C$419)*(事故データ!$AQ$4:$AQ$364=$C476))</f>
        <v>0</v>
      </c>
      <c r="E476" s="422">
        <f>SUMPRODUCT((事故データ!$O$4:$O$364=$C$419)*(事故データ!$AQ$4:$AQ$364=$C476)*(事故データ!$V$4:$V$364=1))</f>
        <v>0</v>
      </c>
      <c r="F476" s="496">
        <f>SUMPRODUCT((事故データ!$O$4:$O$364=$C$419)*(事故データ!$AQ$4:$AQ$364=$C476)*(事故データ!$V$4:$V$364=1)*(事故データ!$T$4:$T$364="人身"))</f>
        <v>0</v>
      </c>
      <c r="G476" s="306"/>
      <c r="H476" s="355" t="str">
        <f t="shared" si="82"/>
        <v>左折大回り</v>
      </c>
      <c r="I476" s="497">
        <f t="shared" si="83"/>
        <v>0</v>
      </c>
      <c r="J476" s="357">
        <f>SUMPRODUCT((事故データ!$O$4:$O$364=$C$469)*(事故データ!$AU$4:$AU$364=J$470)*(事故データ!$AQ$4:$AQ$364=$H476)*(事故データ!$V$4:$V$364=1))</f>
        <v>0</v>
      </c>
      <c r="K476" s="358">
        <f>SUMPRODUCT((事故データ!$O$4:$O$364=$C$469)*(事故データ!$AU$4:$AU$364=K$470)*(事故データ!$AQ$4:$AQ$364=$H476)*(事故データ!$V$4:$V$364=1))</f>
        <v>0</v>
      </c>
      <c r="L476" s="358">
        <f>SUMPRODUCT((事故データ!$O$4:$O$364=$C$469)*(事故データ!$AU$4:$AU$364=L$470)*(事故データ!$AQ$4:$AQ$364=$H476)*(事故データ!$V$4:$V$364=1))</f>
        <v>0</v>
      </c>
      <c r="M476" s="358">
        <f>SUMPRODUCT((事故データ!$O$4:$O$364=$C$469)*(事故データ!$AU$4:$AU$364=M$470)*(事故データ!$AQ$4:$AQ$364=$H476)*(事故データ!$V$4:$V$364=1))</f>
        <v>0</v>
      </c>
      <c r="N476" s="358">
        <f>SUMPRODUCT((事故データ!$O$4:$O$364=$C$469)*(事故データ!$AU$4:$AU$364=N$470)*(事故データ!$AQ$4:$AQ$364=$H476)*(事故データ!$V$4:$V$364=1))</f>
        <v>0</v>
      </c>
      <c r="O476" s="358">
        <f>SUMPRODUCT((事故データ!$O$4:$O$364=$C$469)*(事故データ!$AU$4:$AU$364=O$470)*(事故データ!$AQ$4:$AQ$364=$H476)*(事故データ!$V$4:$V$364=1))</f>
        <v>0</v>
      </c>
      <c r="P476" s="358">
        <f>SUMPRODUCT((事故データ!$O$4:$O$364=$C$469)*(事故データ!$AU$4:$AU$364=P$470)*(事故データ!$AQ$4:$AQ$364=$H476)*(事故データ!$V$4:$V$364=1))</f>
        <v>0</v>
      </c>
      <c r="Q476" s="358">
        <f>SUMPRODUCT((事故データ!$O$4:$O$364=$C$469)*(事故データ!$AU$4:$AU$364=Q$470)*(事故データ!$AQ$4:$AQ$364=$H476)*(事故データ!$V$4:$V$364=1))</f>
        <v>0</v>
      </c>
      <c r="R476" s="358">
        <f>SUMPRODUCT((事故データ!$O$4:$O$364=$C$469)*(事故データ!$AU$4:$AU$364=R$470)*(事故データ!$AQ$4:$AQ$364=$H476)*(事故データ!$V$4:$V$364=1))</f>
        <v>0</v>
      </c>
      <c r="S476" s="358">
        <f>SUMPRODUCT((事故データ!$O$4:$O$364=$C$469)*(事故データ!$AU$4:$AU$364=S$470)*(事故データ!$AQ$4:$AQ$364=$H476)*(事故データ!$V$4:$V$364=1))</f>
        <v>0</v>
      </c>
      <c r="T476" s="358">
        <f>SUMPRODUCT((事故データ!$O$4:$O$364=$C$469)*(事故データ!$AU$4:$AU$364=T$470)*(事故データ!$AQ$4:$AQ$364=$H476)*(事故データ!$V$4:$V$364=1))</f>
        <v>0</v>
      </c>
      <c r="U476" s="358">
        <f>SUMPRODUCT((事故データ!$O$4:$O$364=$C$469)*(事故データ!$AU$4:$AU$364=U$470)*(事故データ!$AQ$4:$AQ$364=$H476)*(事故データ!$V$4:$V$364=1))</f>
        <v>0</v>
      </c>
      <c r="V476" s="359">
        <f>SUMPRODUCT((事故データ!$O$4:$O$364=$C$469)*(事故データ!$AU$4:$AU$364=V$470)*(事故データ!$AQ$4:$AQ$364=$H476)*(事故データ!$V$4:$V$364=1))</f>
        <v>0</v>
      </c>
      <c r="W476" s="359">
        <f>SUMPRODUCT((事故データ!$O$4:$O$364=$C$469)*(事故データ!$AU$4:$AU$364=W$470)*(事故データ!$AQ$4:$AQ$364=$H476)*(事故データ!$V$4:$V$364=1))</f>
        <v>0</v>
      </c>
      <c r="X476" s="359">
        <f>SUMPRODUCT((事故データ!$O$4:$O$364=$C$469)*(事故データ!$AU$4:$AU$364=X$470)*(事故データ!$AQ$4:$AQ$364=$H476)*(事故データ!$V$4:$V$364=1))</f>
        <v>0</v>
      </c>
      <c r="Y476" s="359">
        <f>SUMPRODUCT((事故データ!$O$4:$O$364=$C$469)*(事故データ!$AU$4:$AU$364=Y$470)*(事故データ!$AQ$4:$AQ$364=$H476)*(事故データ!$V$4:$V$364=1))</f>
        <v>0</v>
      </c>
      <c r="Z476" s="359">
        <f>SUMPRODUCT((事故データ!$O$4:$O$364=$C$469)*(事故データ!$AU$4:$AU$364=Z$470)*(事故データ!$AQ$4:$AQ$364=$H476)*(事故データ!$V$4:$V$364=1))</f>
        <v>0</v>
      </c>
      <c r="AA476" s="359">
        <f>SUMPRODUCT((事故データ!$O$4:$O$364=$C$469)*(事故データ!$AU$4:$AU$364=AA$470)*(事故データ!$AQ$4:$AQ$364=$H476)*(事故データ!$V$4:$V$364=1))</f>
        <v>0</v>
      </c>
      <c r="AB476" s="359">
        <f>SUMPRODUCT((事故データ!$O$4:$O$364=$C$469)*(事故データ!$AU$4:$AU$364=AB$470)*(事故データ!$AQ$4:$AQ$364=$H476)*(事故データ!$V$4:$V$364=1))</f>
        <v>0</v>
      </c>
      <c r="AC476" s="359">
        <f>SUMPRODUCT((事故データ!$O$4:$O$364=$C$469)*(事故データ!$AU$4:$AU$364=AC$470)*(事故データ!$AQ$4:$AQ$364=$H476)*(事故データ!$V$4:$V$364=1))</f>
        <v>0</v>
      </c>
      <c r="AD476" s="359">
        <f>SUMPRODUCT((事故データ!$O$4:$O$364=$C$469)*(事故データ!$AU$4:$AU$364=AD$470)*(事故データ!$AQ$4:$AQ$364=$H476)*(事故データ!$V$4:$V$364=1))</f>
        <v>0</v>
      </c>
      <c r="AE476" s="360">
        <f>SUMPRODUCT((事故データ!$O$4:$O$364=$C$469)*(事故データ!$AU$4:$AU$364=AE$470)*(事故データ!$AQ$4:$AQ$364=$H476)*(事故データ!$V$4:$V$364=1))</f>
        <v>0</v>
      </c>
    </row>
    <row r="477" spans="1:31">
      <c r="C477" s="352" t="str">
        <f t="shared" si="81"/>
        <v>施設・駐車場に入 右折</v>
      </c>
      <c r="D477" s="422">
        <f>SUMPRODUCT((事故データ!$O$4:$O$364=$C$419)*(事故データ!$AQ$4:$AQ$364=$C477))</f>
        <v>0</v>
      </c>
      <c r="E477" s="422">
        <f>SUMPRODUCT((事故データ!$O$4:$O$364=$C$419)*(事故データ!$AQ$4:$AQ$364=$C477)*(事故データ!$V$4:$V$364=1))</f>
        <v>0</v>
      </c>
      <c r="F477" s="496">
        <f>SUMPRODUCT((事故データ!$O$4:$O$364=$C$419)*(事故データ!$AQ$4:$AQ$364=$C477)*(事故データ!$V$4:$V$364=1)*(事故データ!$T$4:$T$364="人身"))</f>
        <v>0</v>
      </c>
      <c r="G477" s="306"/>
      <c r="H477" s="355" t="str">
        <f t="shared" si="82"/>
        <v>施設・駐車場に入 右折</v>
      </c>
      <c r="I477" s="497">
        <f t="shared" si="83"/>
        <v>0</v>
      </c>
      <c r="J477" s="357">
        <f>SUMPRODUCT((事故データ!$O$4:$O$364=$C$469)*(事故データ!$AU$4:$AU$364=J$470)*(事故データ!$AQ$4:$AQ$364=$H477)*(事故データ!$V$4:$V$364=1))</f>
        <v>0</v>
      </c>
      <c r="K477" s="358">
        <f>SUMPRODUCT((事故データ!$O$4:$O$364=$C$469)*(事故データ!$AU$4:$AU$364=K$470)*(事故データ!$AQ$4:$AQ$364=$H477)*(事故データ!$V$4:$V$364=1))</f>
        <v>0</v>
      </c>
      <c r="L477" s="358">
        <f>SUMPRODUCT((事故データ!$O$4:$O$364=$C$469)*(事故データ!$AU$4:$AU$364=L$470)*(事故データ!$AQ$4:$AQ$364=$H477)*(事故データ!$V$4:$V$364=1))</f>
        <v>0</v>
      </c>
      <c r="M477" s="358">
        <f>SUMPRODUCT((事故データ!$O$4:$O$364=$C$469)*(事故データ!$AU$4:$AU$364=M$470)*(事故データ!$AQ$4:$AQ$364=$H477)*(事故データ!$V$4:$V$364=1))</f>
        <v>0</v>
      </c>
      <c r="N477" s="358">
        <f>SUMPRODUCT((事故データ!$O$4:$O$364=$C$469)*(事故データ!$AU$4:$AU$364=N$470)*(事故データ!$AQ$4:$AQ$364=$H477)*(事故データ!$V$4:$V$364=1))</f>
        <v>0</v>
      </c>
      <c r="O477" s="358">
        <f>SUMPRODUCT((事故データ!$O$4:$O$364=$C$469)*(事故データ!$AU$4:$AU$364=O$470)*(事故データ!$AQ$4:$AQ$364=$H477)*(事故データ!$V$4:$V$364=1))</f>
        <v>0</v>
      </c>
      <c r="P477" s="358">
        <f>SUMPRODUCT((事故データ!$O$4:$O$364=$C$469)*(事故データ!$AU$4:$AU$364=P$470)*(事故データ!$AQ$4:$AQ$364=$H477)*(事故データ!$V$4:$V$364=1))</f>
        <v>0</v>
      </c>
      <c r="Q477" s="358">
        <f>SUMPRODUCT((事故データ!$O$4:$O$364=$C$469)*(事故データ!$AU$4:$AU$364=Q$470)*(事故データ!$AQ$4:$AQ$364=$H477)*(事故データ!$V$4:$V$364=1))</f>
        <v>0</v>
      </c>
      <c r="R477" s="358">
        <f>SUMPRODUCT((事故データ!$O$4:$O$364=$C$469)*(事故データ!$AU$4:$AU$364=R$470)*(事故データ!$AQ$4:$AQ$364=$H477)*(事故データ!$V$4:$V$364=1))</f>
        <v>0</v>
      </c>
      <c r="S477" s="358">
        <f>SUMPRODUCT((事故データ!$O$4:$O$364=$C$469)*(事故データ!$AU$4:$AU$364=S$470)*(事故データ!$AQ$4:$AQ$364=$H477)*(事故データ!$V$4:$V$364=1))</f>
        <v>0</v>
      </c>
      <c r="T477" s="358">
        <f>SUMPRODUCT((事故データ!$O$4:$O$364=$C$469)*(事故データ!$AU$4:$AU$364=T$470)*(事故データ!$AQ$4:$AQ$364=$H477)*(事故データ!$V$4:$V$364=1))</f>
        <v>0</v>
      </c>
      <c r="U477" s="358">
        <f>SUMPRODUCT((事故データ!$O$4:$O$364=$C$469)*(事故データ!$AU$4:$AU$364=U$470)*(事故データ!$AQ$4:$AQ$364=$H477)*(事故データ!$V$4:$V$364=1))</f>
        <v>0</v>
      </c>
      <c r="V477" s="359">
        <f>SUMPRODUCT((事故データ!$O$4:$O$364=$C$469)*(事故データ!$AU$4:$AU$364=V$470)*(事故データ!$AQ$4:$AQ$364=$H477)*(事故データ!$V$4:$V$364=1))</f>
        <v>0</v>
      </c>
      <c r="W477" s="359">
        <f>SUMPRODUCT((事故データ!$O$4:$O$364=$C$469)*(事故データ!$AU$4:$AU$364=W$470)*(事故データ!$AQ$4:$AQ$364=$H477)*(事故データ!$V$4:$V$364=1))</f>
        <v>0</v>
      </c>
      <c r="X477" s="359">
        <f>SUMPRODUCT((事故データ!$O$4:$O$364=$C$469)*(事故データ!$AU$4:$AU$364=X$470)*(事故データ!$AQ$4:$AQ$364=$H477)*(事故データ!$V$4:$V$364=1))</f>
        <v>0</v>
      </c>
      <c r="Y477" s="359">
        <f>SUMPRODUCT((事故データ!$O$4:$O$364=$C$469)*(事故データ!$AU$4:$AU$364=Y$470)*(事故データ!$AQ$4:$AQ$364=$H477)*(事故データ!$V$4:$V$364=1))</f>
        <v>0</v>
      </c>
      <c r="Z477" s="359">
        <f>SUMPRODUCT((事故データ!$O$4:$O$364=$C$469)*(事故データ!$AU$4:$AU$364=Z$470)*(事故データ!$AQ$4:$AQ$364=$H477)*(事故データ!$V$4:$V$364=1))</f>
        <v>0</v>
      </c>
      <c r="AA477" s="359">
        <f>SUMPRODUCT((事故データ!$O$4:$O$364=$C$469)*(事故データ!$AU$4:$AU$364=AA$470)*(事故データ!$AQ$4:$AQ$364=$H477)*(事故データ!$V$4:$V$364=1))</f>
        <v>0</v>
      </c>
      <c r="AB477" s="359">
        <f>SUMPRODUCT((事故データ!$O$4:$O$364=$C$469)*(事故データ!$AU$4:$AU$364=AB$470)*(事故データ!$AQ$4:$AQ$364=$H477)*(事故データ!$V$4:$V$364=1))</f>
        <v>0</v>
      </c>
      <c r="AC477" s="359">
        <f>SUMPRODUCT((事故データ!$O$4:$O$364=$C$469)*(事故データ!$AU$4:$AU$364=AC$470)*(事故データ!$AQ$4:$AQ$364=$H477)*(事故データ!$V$4:$V$364=1))</f>
        <v>0</v>
      </c>
      <c r="AD477" s="359">
        <f>SUMPRODUCT((事故データ!$O$4:$O$364=$C$469)*(事故データ!$AU$4:$AU$364=AD$470)*(事故データ!$AQ$4:$AQ$364=$H477)*(事故データ!$V$4:$V$364=1))</f>
        <v>0</v>
      </c>
      <c r="AE477" s="360">
        <f>SUMPRODUCT((事故データ!$O$4:$O$364=$C$469)*(事故データ!$AU$4:$AU$364=AE$470)*(事故データ!$AQ$4:$AQ$364=$H477)*(事故データ!$V$4:$V$364=1))</f>
        <v>0</v>
      </c>
    </row>
    <row r="478" spans="1:31">
      <c r="C478" s="352" t="str">
        <f t="shared" si="81"/>
        <v>施設・駐車場に入 左折</v>
      </c>
      <c r="D478" s="422">
        <f>SUMPRODUCT((事故データ!$O$4:$O$364=$C$419)*(事故データ!$AQ$4:$AQ$364=$C478))</f>
        <v>0</v>
      </c>
      <c r="E478" s="422">
        <f>SUMPRODUCT((事故データ!$O$4:$O$364=$C$419)*(事故データ!$AQ$4:$AQ$364=$C478)*(事故データ!$V$4:$V$364=1))</f>
        <v>0</v>
      </c>
      <c r="F478" s="496">
        <f>SUMPRODUCT((事故データ!$O$4:$O$364=$C$419)*(事故データ!$AQ$4:$AQ$364=$C478)*(事故データ!$V$4:$V$364=1)*(事故データ!$T$4:$T$364="人身"))</f>
        <v>0</v>
      </c>
      <c r="G478" s="306"/>
      <c r="H478" s="355" t="str">
        <f t="shared" si="82"/>
        <v>施設・駐車場に入 左折</v>
      </c>
      <c r="I478" s="497">
        <f t="shared" si="83"/>
        <v>0</v>
      </c>
      <c r="J478" s="357">
        <f>SUMPRODUCT((事故データ!$O$4:$O$364=$C$469)*(事故データ!$AU$4:$AU$364=J$470)*(事故データ!$AQ$4:$AQ$364=$H478)*(事故データ!$V$4:$V$364=1))</f>
        <v>0</v>
      </c>
      <c r="K478" s="358">
        <f>SUMPRODUCT((事故データ!$O$4:$O$364=$C$469)*(事故データ!$AU$4:$AU$364=K$470)*(事故データ!$AQ$4:$AQ$364=$H478)*(事故データ!$V$4:$V$364=1))</f>
        <v>0</v>
      </c>
      <c r="L478" s="358">
        <f>SUMPRODUCT((事故データ!$O$4:$O$364=$C$469)*(事故データ!$AU$4:$AU$364=L$470)*(事故データ!$AQ$4:$AQ$364=$H478)*(事故データ!$V$4:$V$364=1))</f>
        <v>0</v>
      </c>
      <c r="M478" s="358">
        <f>SUMPRODUCT((事故データ!$O$4:$O$364=$C$469)*(事故データ!$AU$4:$AU$364=M$470)*(事故データ!$AQ$4:$AQ$364=$H478)*(事故データ!$V$4:$V$364=1))</f>
        <v>0</v>
      </c>
      <c r="N478" s="358">
        <f>SUMPRODUCT((事故データ!$O$4:$O$364=$C$469)*(事故データ!$AU$4:$AU$364=N$470)*(事故データ!$AQ$4:$AQ$364=$H478)*(事故データ!$V$4:$V$364=1))</f>
        <v>0</v>
      </c>
      <c r="O478" s="358">
        <f>SUMPRODUCT((事故データ!$O$4:$O$364=$C$469)*(事故データ!$AU$4:$AU$364=O$470)*(事故データ!$AQ$4:$AQ$364=$H478)*(事故データ!$V$4:$V$364=1))</f>
        <v>0</v>
      </c>
      <c r="P478" s="358">
        <f>SUMPRODUCT((事故データ!$O$4:$O$364=$C$469)*(事故データ!$AU$4:$AU$364=P$470)*(事故データ!$AQ$4:$AQ$364=$H478)*(事故データ!$V$4:$V$364=1))</f>
        <v>0</v>
      </c>
      <c r="Q478" s="358">
        <f>SUMPRODUCT((事故データ!$O$4:$O$364=$C$469)*(事故データ!$AU$4:$AU$364=Q$470)*(事故データ!$AQ$4:$AQ$364=$H478)*(事故データ!$V$4:$V$364=1))</f>
        <v>0</v>
      </c>
      <c r="R478" s="358">
        <f>SUMPRODUCT((事故データ!$O$4:$O$364=$C$469)*(事故データ!$AU$4:$AU$364=R$470)*(事故データ!$AQ$4:$AQ$364=$H478)*(事故データ!$V$4:$V$364=1))</f>
        <v>0</v>
      </c>
      <c r="S478" s="358">
        <f>SUMPRODUCT((事故データ!$O$4:$O$364=$C$469)*(事故データ!$AU$4:$AU$364=S$470)*(事故データ!$AQ$4:$AQ$364=$H478)*(事故データ!$V$4:$V$364=1))</f>
        <v>0</v>
      </c>
      <c r="T478" s="358">
        <f>SUMPRODUCT((事故データ!$O$4:$O$364=$C$469)*(事故データ!$AU$4:$AU$364=T$470)*(事故データ!$AQ$4:$AQ$364=$H478)*(事故データ!$V$4:$V$364=1))</f>
        <v>0</v>
      </c>
      <c r="U478" s="358">
        <f>SUMPRODUCT((事故データ!$O$4:$O$364=$C$469)*(事故データ!$AU$4:$AU$364=U$470)*(事故データ!$AQ$4:$AQ$364=$H478)*(事故データ!$V$4:$V$364=1))</f>
        <v>0</v>
      </c>
      <c r="V478" s="359">
        <f>SUMPRODUCT((事故データ!$O$4:$O$364=$C$469)*(事故データ!$AU$4:$AU$364=V$470)*(事故データ!$AQ$4:$AQ$364=$H478)*(事故データ!$V$4:$V$364=1))</f>
        <v>0</v>
      </c>
      <c r="W478" s="359">
        <f>SUMPRODUCT((事故データ!$O$4:$O$364=$C$469)*(事故データ!$AU$4:$AU$364=W$470)*(事故データ!$AQ$4:$AQ$364=$H478)*(事故データ!$V$4:$V$364=1))</f>
        <v>0</v>
      </c>
      <c r="X478" s="359">
        <f>SUMPRODUCT((事故データ!$O$4:$O$364=$C$469)*(事故データ!$AU$4:$AU$364=X$470)*(事故データ!$AQ$4:$AQ$364=$H478)*(事故データ!$V$4:$V$364=1))</f>
        <v>0</v>
      </c>
      <c r="Y478" s="359">
        <f>SUMPRODUCT((事故データ!$O$4:$O$364=$C$469)*(事故データ!$AU$4:$AU$364=Y$470)*(事故データ!$AQ$4:$AQ$364=$H478)*(事故データ!$V$4:$V$364=1))</f>
        <v>0</v>
      </c>
      <c r="Z478" s="359">
        <f>SUMPRODUCT((事故データ!$O$4:$O$364=$C$469)*(事故データ!$AU$4:$AU$364=Z$470)*(事故データ!$AQ$4:$AQ$364=$H478)*(事故データ!$V$4:$V$364=1))</f>
        <v>0</v>
      </c>
      <c r="AA478" s="359">
        <f>SUMPRODUCT((事故データ!$O$4:$O$364=$C$469)*(事故データ!$AU$4:$AU$364=AA$470)*(事故データ!$AQ$4:$AQ$364=$H478)*(事故データ!$V$4:$V$364=1))</f>
        <v>0</v>
      </c>
      <c r="AB478" s="359">
        <f>SUMPRODUCT((事故データ!$O$4:$O$364=$C$469)*(事故データ!$AU$4:$AU$364=AB$470)*(事故データ!$AQ$4:$AQ$364=$H478)*(事故データ!$V$4:$V$364=1))</f>
        <v>0</v>
      </c>
      <c r="AC478" s="359">
        <f>SUMPRODUCT((事故データ!$O$4:$O$364=$C$469)*(事故データ!$AU$4:$AU$364=AC$470)*(事故データ!$AQ$4:$AQ$364=$H478)*(事故データ!$V$4:$V$364=1))</f>
        <v>0</v>
      </c>
      <c r="AD478" s="359">
        <f>SUMPRODUCT((事故データ!$O$4:$O$364=$C$469)*(事故データ!$AU$4:$AU$364=AD$470)*(事故データ!$AQ$4:$AQ$364=$H478)*(事故データ!$V$4:$V$364=1))</f>
        <v>0</v>
      </c>
      <c r="AE478" s="360">
        <f>SUMPRODUCT((事故データ!$O$4:$O$364=$C$469)*(事故データ!$AU$4:$AU$364=AE$470)*(事故データ!$AQ$4:$AQ$364=$H478)*(事故データ!$V$4:$V$364=1))</f>
        <v>0</v>
      </c>
    </row>
    <row r="479" spans="1:31">
      <c r="C479" s="352" t="str">
        <f t="shared" si="81"/>
        <v>施設・駐車場からバック出</v>
      </c>
      <c r="D479" s="422">
        <f>SUMPRODUCT((事故データ!$O$4:$O$364=$C$419)*(事故データ!$AQ$4:$AQ$364=$C479))</f>
        <v>0</v>
      </c>
      <c r="E479" s="422">
        <f>SUMPRODUCT((事故データ!$O$4:$O$364=$C$419)*(事故データ!$AQ$4:$AQ$364=$C479)*(事故データ!$V$4:$V$364=1))</f>
        <v>0</v>
      </c>
      <c r="F479" s="496">
        <f>SUMPRODUCT((事故データ!$O$4:$O$364=$C$419)*(事故データ!$AQ$4:$AQ$364=$C479)*(事故データ!$V$4:$V$364=1)*(事故データ!$T$4:$T$364="人身"))</f>
        <v>0</v>
      </c>
      <c r="G479" s="306"/>
      <c r="H479" s="355" t="str">
        <f t="shared" si="82"/>
        <v>施設・駐車場からバック出</v>
      </c>
      <c r="I479" s="497">
        <f t="shared" si="83"/>
        <v>0</v>
      </c>
      <c r="J479" s="357">
        <f>SUMPRODUCT((事故データ!$O$4:$O$364=$C$469)*(事故データ!$AU$4:$AU$364=J$470)*(事故データ!$AQ$4:$AQ$364=$H479)*(事故データ!$V$4:$V$364=1))</f>
        <v>0</v>
      </c>
      <c r="K479" s="358">
        <f>SUMPRODUCT((事故データ!$O$4:$O$364=$C$469)*(事故データ!$AU$4:$AU$364=K$470)*(事故データ!$AQ$4:$AQ$364=$H479)*(事故データ!$V$4:$V$364=1))</f>
        <v>0</v>
      </c>
      <c r="L479" s="358">
        <f>SUMPRODUCT((事故データ!$O$4:$O$364=$C$469)*(事故データ!$AU$4:$AU$364=L$470)*(事故データ!$AQ$4:$AQ$364=$H479)*(事故データ!$V$4:$V$364=1))</f>
        <v>0</v>
      </c>
      <c r="M479" s="358">
        <f>SUMPRODUCT((事故データ!$O$4:$O$364=$C$469)*(事故データ!$AU$4:$AU$364=M$470)*(事故データ!$AQ$4:$AQ$364=$H479)*(事故データ!$V$4:$V$364=1))</f>
        <v>0</v>
      </c>
      <c r="N479" s="358">
        <f>SUMPRODUCT((事故データ!$O$4:$O$364=$C$469)*(事故データ!$AU$4:$AU$364=N$470)*(事故データ!$AQ$4:$AQ$364=$H479)*(事故データ!$V$4:$V$364=1))</f>
        <v>0</v>
      </c>
      <c r="O479" s="358">
        <f>SUMPRODUCT((事故データ!$O$4:$O$364=$C$469)*(事故データ!$AU$4:$AU$364=O$470)*(事故データ!$AQ$4:$AQ$364=$H479)*(事故データ!$V$4:$V$364=1))</f>
        <v>0</v>
      </c>
      <c r="P479" s="358">
        <f>SUMPRODUCT((事故データ!$O$4:$O$364=$C$469)*(事故データ!$AU$4:$AU$364=P$470)*(事故データ!$AQ$4:$AQ$364=$H479)*(事故データ!$V$4:$V$364=1))</f>
        <v>0</v>
      </c>
      <c r="Q479" s="358">
        <f>SUMPRODUCT((事故データ!$O$4:$O$364=$C$469)*(事故データ!$AU$4:$AU$364=Q$470)*(事故データ!$AQ$4:$AQ$364=$H479)*(事故データ!$V$4:$V$364=1))</f>
        <v>0</v>
      </c>
      <c r="R479" s="358">
        <f>SUMPRODUCT((事故データ!$O$4:$O$364=$C$469)*(事故データ!$AU$4:$AU$364=R$470)*(事故データ!$AQ$4:$AQ$364=$H479)*(事故データ!$V$4:$V$364=1))</f>
        <v>0</v>
      </c>
      <c r="S479" s="358">
        <f>SUMPRODUCT((事故データ!$O$4:$O$364=$C$469)*(事故データ!$AU$4:$AU$364=S$470)*(事故データ!$AQ$4:$AQ$364=$H479)*(事故データ!$V$4:$V$364=1))</f>
        <v>0</v>
      </c>
      <c r="T479" s="358">
        <f>SUMPRODUCT((事故データ!$O$4:$O$364=$C$469)*(事故データ!$AU$4:$AU$364=T$470)*(事故データ!$AQ$4:$AQ$364=$H479)*(事故データ!$V$4:$V$364=1))</f>
        <v>0</v>
      </c>
      <c r="U479" s="358">
        <f>SUMPRODUCT((事故データ!$O$4:$O$364=$C$469)*(事故データ!$AU$4:$AU$364=U$470)*(事故データ!$AQ$4:$AQ$364=$H479)*(事故データ!$V$4:$V$364=1))</f>
        <v>0</v>
      </c>
      <c r="V479" s="359">
        <f>SUMPRODUCT((事故データ!$O$4:$O$364=$C$469)*(事故データ!$AU$4:$AU$364=V$470)*(事故データ!$AQ$4:$AQ$364=$H479)*(事故データ!$V$4:$V$364=1))</f>
        <v>0</v>
      </c>
      <c r="W479" s="359">
        <f>SUMPRODUCT((事故データ!$O$4:$O$364=$C$469)*(事故データ!$AU$4:$AU$364=W$470)*(事故データ!$AQ$4:$AQ$364=$H479)*(事故データ!$V$4:$V$364=1))</f>
        <v>0</v>
      </c>
      <c r="X479" s="359">
        <f>SUMPRODUCT((事故データ!$O$4:$O$364=$C$469)*(事故データ!$AU$4:$AU$364=X$470)*(事故データ!$AQ$4:$AQ$364=$H479)*(事故データ!$V$4:$V$364=1))</f>
        <v>0</v>
      </c>
      <c r="Y479" s="359">
        <f>SUMPRODUCT((事故データ!$O$4:$O$364=$C$469)*(事故データ!$AU$4:$AU$364=Y$470)*(事故データ!$AQ$4:$AQ$364=$H479)*(事故データ!$V$4:$V$364=1))</f>
        <v>0</v>
      </c>
      <c r="Z479" s="359">
        <f>SUMPRODUCT((事故データ!$O$4:$O$364=$C$469)*(事故データ!$AU$4:$AU$364=Z$470)*(事故データ!$AQ$4:$AQ$364=$H479)*(事故データ!$V$4:$V$364=1))</f>
        <v>0</v>
      </c>
      <c r="AA479" s="359">
        <f>SUMPRODUCT((事故データ!$O$4:$O$364=$C$469)*(事故データ!$AU$4:$AU$364=AA$470)*(事故データ!$AQ$4:$AQ$364=$H479)*(事故データ!$V$4:$V$364=1))</f>
        <v>0</v>
      </c>
      <c r="AB479" s="359">
        <f>SUMPRODUCT((事故データ!$O$4:$O$364=$C$469)*(事故データ!$AU$4:$AU$364=AB$470)*(事故データ!$AQ$4:$AQ$364=$H479)*(事故データ!$V$4:$V$364=1))</f>
        <v>0</v>
      </c>
      <c r="AC479" s="359">
        <f>SUMPRODUCT((事故データ!$O$4:$O$364=$C$469)*(事故データ!$AU$4:$AU$364=AC$470)*(事故データ!$AQ$4:$AQ$364=$H479)*(事故データ!$V$4:$V$364=1))</f>
        <v>0</v>
      </c>
      <c r="AD479" s="359">
        <f>SUMPRODUCT((事故データ!$O$4:$O$364=$C$469)*(事故データ!$AU$4:$AU$364=AD$470)*(事故データ!$AQ$4:$AQ$364=$H479)*(事故データ!$V$4:$V$364=1))</f>
        <v>0</v>
      </c>
      <c r="AE479" s="360">
        <f>SUMPRODUCT((事故データ!$O$4:$O$364=$C$469)*(事故データ!$AU$4:$AU$364=AE$470)*(事故データ!$AQ$4:$AQ$364=$H479)*(事故データ!$V$4:$V$364=1))</f>
        <v>0</v>
      </c>
    </row>
    <row r="480" spans="1:31">
      <c r="C480" s="352" t="str">
        <f t="shared" si="81"/>
        <v>施設・駐車場から出 右折</v>
      </c>
      <c r="D480" s="422">
        <f>SUMPRODUCT((事故データ!$O$4:$O$364=$C$419)*(事故データ!$AQ$4:$AQ$364=$C480))</f>
        <v>1</v>
      </c>
      <c r="E480" s="422">
        <f>SUMPRODUCT((事故データ!$O$4:$O$364=$C$419)*(事故データ!$AQ$4:$AQ$364=$C480)*(事故データ!$V$4:$V$364=1))</f>
        <v>1</v>
      </c>
      <c r="F480" s="496">
        <f>SUMPRODUCT((事故データ!$O$4:$O$364=$C$419)*(事故データ!$AQ$4:$AQ$364=$C480)*(事故データ!$V$4:$V$364=1)*(事故データ!$T$4:$T$364="人身"))</f>
        <v>0</v>
      </c>
      <c r="G480" s="306"/>
      <c r="H480" s="355" t="str">
        <f t="shared" si="82"/>
        <v>施設・駐車場から出 右折</v>
      </c>
      <c r="I480" s="497">
        <f t="shared" si="83"/>
        <v>1</v>
      </c>
      <c r="J480" s="357">
        <f>SUMPRODUCT((事故データ!$O$4:$O$364=$C$469)*(事故データ!$AU$4:$AU$364=J$470)*(事故データ!$AQ$4:$AQ$364=$H480)*(事故データ!$V$4:$V$364=1))</f>
        <v>0</v>
      </c>
      <c r="K480" s="358">
        <f>SUMPRODUCT((事故データ!$O$4:$O$364=$C$469)*(事故データ!$AU$4:$AU$364=K$470)*(事故データ!$AQ$4:$AQ$364=$H480)*(事故データ!$V$4:$V$364=1))</f>
        <v>0</v>
      </c>
      <c r="L480" s="358">
        <f>SUMPRODUCT((事故データ!$O$4:$O$364=$C$469)*(事故データ!$AU$4:$AU$364=L$470)*(事故データ!$AQ$4:$AQ$364=$H480)*(事故データ!$V$4:$V$364=1))</f>
        <v>0</v>
      </c>
      <c r="M480" s="358">
        <f>SUMPRODUCT((事故データ!$O$4:$O$364=$C$469)*(事故データ!$AU$4:$AU$364=M$470)*(事故データ!$AQ$4:$AQ$364=$H480)*(事故データ!$V$4:$V$364=1))</f>
        <v>0</v>
      </c>
      <c r="N480" s="358">
        <f>SUMPRODUCT((事故データ!$O$4:$O$364=$C$469)*(事故データ!$AU$4:$AU$364=N$470)*(事故データ!$AQ$4:$AQ$364=$H480)*(事故データ!$V$4:$V$364=1))</f>
        <v>0</v>
      </c>
      <c r="O480" s="358">
        <f>SUMPRODUCT((事故データ!$O$4:$O$364=$C$469)*(事故データ!$AU$4:$AU$364=O$470)*(事故データ!$AQ$4:$AQ$364=$H480)*(事故データ!$V$4:$V$364=1))</f>
        <v>1</v>
      </c>
      <c r="P480" s="358">
        <f>SUMPRODUCT((事故データ!$O$4:$O$364=$C$469)*(事故データ!$AU$4:$AU$364=P$470)*(事故データ!$AQ$4:$AQ$364=$H480)*(事故データ!$V$4:$V$364=1))</f>
        <v>0</v>
      </c>
      <c r="Q480" s="358">
        <f>SUMPRODUCT((事故データ!$O$4:$O$364=$C$469)*(事故データ!$AU$4:$AU$364=Q$470)*(事故データ!$AQ$4:$AQ$364=$H480)*(事故データ!$V$4:$V$364=1))</f>
        <v>0</v>
      </c>
      <c r="R480" s="358">
        <f>SUMPRODUCT((事故データ!$O$4:$O$364=$C$469)*(事故データ!$AU$4:$AU$364=R$470)*(事故データ!$AQ$4:$AQ$364=$H480)*(事故データ!$V$4:$V$364=1))</f>
        <v>0</v>
      </c>
      <c r="S480" s="358">
        <f>SUMPRODUCT((事故データ!$O$4:$O$364=$C$469)*(事故データ!$AU$4:$AU$364=S$470)*(事故データ!$AQ$4:$AQ$364=$H480)*(事故データ!$V$4:$V$364=1))</f>
        <v>0</v>
      </c>
      <c r="T480" s="358">
        <f>SUMPRODUCT((事故データ!$O$4:$O$364=$C$469)*(事故データ!$AU$4:$AU$364=T$470)*(事故データ!$AQ$4:$AQ$364=$H480)*(事故データ!$V$4:$V$364=1))</f>
        <v>0</v>
      </c>
      <c r="U480" s="358">
        <f>SUMPRODUCT((事故データ!$O$4:$O$364=$C$469)*(事故データ!$AU$4:$AU$364=U$470)*(事故データ!$AQ$4:$AQ$364=$H480)*(事故データ!$V$4:$V$364=1))</f>
        <v>0</v>
      </c>
      <c r="V480" s="359">
        <f>SUMPRODUCT((事故データ!$O$4:$O$364=$C$469)*(事故データ!$AU$4:$AU$364=V$470)*(事故データ!$AQ$4:$AQ$364=$H480)*(事故データ!$V$4:$V$364=1))</f>
        <v>0</v>
      </c>
      <c r="W480" s="359">
        <f>SUMPRODUCT((事故データ!$O$4:$O$364=$C$469)*(事故データ!$AU$4:$AU$364=W$470)*(事故データ!$AQ$4:$AQ$364=$H480)*(事故データ!$V$4:$V$364=1))</f>
        <v>0</v>
      </c>
      <c r="X480" s="359">
        <f>SUMPRODUCT((事故データ!$O$4:$O$364=$C$469)*(事故データ!$AU$4:$AU$364=X$470)*(事故データ!$AQ$4:$AQ$364=$H480)*(事故データ!$V$4:$V$364=1))</f>
        <v>0</v>
      </c>
      <c r="Y480" s="359">
        <f>SUMPRODUCT((事故データ!$O$4:$O$364=$C$469)*(事故データ!$AU$4:$AU$364=Y$470)*(事故データ!$AQ$4:$AQ$364=$H480)*(事故データ!$V$4:$V$364=1))</f>
        <v>0</v>
      </c>
      <c r="Z480" s="359">
        <f>SUMPRODUCT((事故データ!$O$4:$O$364=$C$469)*(事故データ!$AU$4:$AU$364=Z$470)*(事故データ!$AQ$4:$AQ$364=$H480)*(事故データ!$V$4:$V$364=1))</f>
        <v>0</v>
      </c>
      <c r="AA480" s="359">
        <f>SUMPRODUCT((事故データ!$O$4:$O$364=$C$469)*(事故データ!$AU$4:$AU$364=AA$470)*(事故データ!$AQ$4:$AQ$364=$H480)*(事故データ!$V$4:$V$364=1))</f>
        <v>0</v>
      </c>
      <c r="AB480" s="359">
        <f>SUMPRODUCT((事故データ!$O$4:$O$364=$C$469)*(事故データ!$AU$4:$AU$364=AB$470)*(事故データ!$AQ$4:$AQ$364=$H480)*(事故データ!$V$4:$V$364=1))</f>
        <v>0</v>
      </c>
      <c r="AC480" s="359">
        <f>SUMPRODUCT((事故データ!$O$4:$O$364=$C$469)*(事故データ!$AU$4:$AU$364=AC$470)*(事故データ!$AQ$4:$AQ$364=$H480)*(事故データ!$V$4:$V$364=1))</f>
        <v>0</v>
      </c>
      <c r="AD480" s="359">
        <f>SUMPRODUCT((事故データ!$O$4:$O$364=$C$469)*(事故データ!$AU$4:$AU$364=AD$470)*(事故データ!$AQ$4:$AQ$364=$H480)*(事故データ!$V$4:$V$364=1))</f>
        <v>0</v>
      </c>
      <c r="AE480" s="360">
        <f>SUMPRODUCT((事故データ!$O$4:$O$364=$C$469)*(事故データ!$AU$4:$AU$364=AE$470)*(事故データ!$AQ$4:$AQ$364=$H480)*(事故データ!$V$4:$V$364=1))</f>
        <v>0</v>
      </c>
    </row>
    <row r="481" spans="3:31">
      <c r="C481" s="352" t="str">
        <f t="shared" si="81"/>
        <v>施設・駐車場から出 左折</v>
      </c>
      <c r="D481" s="422">
        <f>SUMPRODUCT((事故データ!$O$4:$O$364=$C$419)*(事故データ!$AQ$4:$AQ$364=$C481))</f>
        <v>0</v>
      </c>
      <c r="E481" s="422">
        <f>SUMPRODUCT((事故データ!$O$4:$O$364=$C$419)*(事故データ!$AQ$4:$AQ$364=$C481)*(事故データ!$V$4:$V$364=1))</f>
        <v>0</v>
      </c>
      <c r="F481" s="496">
        <f>SUMPRODUCT((事故データ!$O$4:$O$364=$C$419)*(事故データ!$AQ$4:$AQ$364=$C481)*(事故データ!$V$4:$V$364=1)*(事故データ!$T$4:$T$364="人身"))</f>
        <v>0</v>
      </c>
      <c r="G481" s="306"/>
      <c r="H481" s="355" t="str">
        <f t="shared" si="82"/>
        <v>施設・駐車場から出 左折</v>
      </c>
      <c r="I481" s="497">
        <f t="shared" si="83"/>
        <v>0</v>
      </c>
      <c r="J481" s="357">
        <f>SUMPRODUCT((事故データ!$O$4:$O$364=$C$469)*(事故データ!$AU$4:$AU$364=J$470)*(事故データ!$AQ$4:$AQ$364=$H481)*(事故データ!$V$4:$V$364=1))</f>
        <v>0</v>
      </c>
      <c r="K481" s="358">
        <f>SUMPRODUCT((事故データ!$O$4:$O$364=$C$469)*(事故データ!$AU$4:$AU$364=K$470)*(事故データ!$AQ$4:$AQ$364=$H481)*(事故データ!$V$4:$V$364=1))</f>
        <v>0</v>
      </c>
      <c r="L481" s="358">
        <f>SUMPRODUCT((事故データ!$O$4:$O$364=$C$469)*(事故データ!$AU$4:$AU$364=L$470)*(事故データ!$AQ$4:$AQ$364=$H481)*(事故データ!$V$4:$V$364=1))</f>
        <v>0</v>
      </c>
      <c r="M481" s="358">
        <f>SUMPRODUCT((事故データ!$O$4:$O$364=$C$469)*(事故データ!$AU$4:$AU$364=M$470)*(事故データ!$AQ$4:$AQ$364=$H481)*(事故データ!$V$4:$V$364=1))</f>
        <v>0</v>
      </c>
      <c r="N481" s="358">
        <f>SUMPRODUCT((事故データ!$O$4:$O$364=$C$469)*(事故データ!$AU$4:$AU$364=N$470)*(事故データ!$AQ$4:$AQ$364=$H481)*(事故データ!$V$4:$V$364=1))</f>
        <v>0</v>
      </c>
      <c r="O481" s="358">
        <f>SUMPRODUCT((事故データ!$O$4:$O$364=$C$469)*(事故データ!$AU$4:$AU$364=O$470)*(事故データ!$AQ$4:$AQ$364=$H481)*(事故データ!$V$4:$V$364=1))</f>
        <v>0</v>
      </c>
      <c r="P481" s="358">
        <f>SUMPRODUCT((事故データ!$O$4:$O$364=$C$469)*(事故データ!$AU$4:$AU$364=P$470)*(事故データ!$AQ$4:$AQ$364=$H481)*(事故データ!$V$4:$V$364=1))</f>
        <v>0</v>
      </c>
      <c r="Q481" s="358">
        <f>SUMPRODUCT((事故データ!$O$4:$O$364=$C$469)*(事故データ!$AU$4:$AU$364=Q$470)*(事故データ!$AQ$4:$AQ$364=$H481)*(事故データ!$V$4:$V$364=1))</f>
        <v>0</v>
      </c>
      <c r="R481" s="358">
        <f>SUMPRODUCT((事故データ!$O$4:$O$364=$C$469)*(事故データ!$AU$4:$AU$364=R$470)*(事故データ!$AQ$4:$AQ$364=$H481)*(事故データ!$V$4:$V$364=1))</f>
        <v>0</v>
      </c>
      <c r="S481" s="358">
        <f>SUMPRODUCT((事故データ!$O$4:$O$364=$C$469)*(事故データ!$AU$4:$AU$364=S$470)*(事故データ!$AQ$4:$AQ$364=$H481)*(事故データ!$V$4:$V$364=1))</f>
        <v>0</v>
      </c>
      <c r="T481" s="358">
        <f>SUMPRODUCT((事故データ!$O$4:$O$364=$C$469)*(事故データ!$AU$4:$AU$364=T$470)*(事故データ!$AQ$4:$AQ$364=$H481)*(事故データ!$V$4:$V$364=1))</f>
        <v>0</v>
      </c>
      <c r="U481" s="358">
        <f>SUMPRODUCT((事故データ!$O$4:$O$364=$C$469)*(事故データ!$AU$4:$AU$364=U$470)*(事故データ!$AQ$4:$AQ$364=$H481)*(事故データ!$V$4:$V$364=1))</f>
        <v>0</v>
      </c>
      <c r="V481" s="359">
        <f>SUMPRODUCT((事故データ!$O$4:$O$364=$C$469)*(事故データ!$AU$4:$AU$364=V$470)*(事故データ!$AQ$4:$AQ$364=$H481)*(事故データ!$V$4:$V$364=1))</f>
        <v>0</v>
      </c>
      <c r="W481" s="359">
        <f>SUMPRODUCT((事故データ!$O$4:$O$364=$C$469)*(事故データ!$AU$4:$AU$364=W$470)*(事故データ!$AQ$4:$AQ$364=$H481)*(事故データ!$V$4:$V$364=1))</f>
        <v>0</v>
      </c>
      <c r="X481" s="359">
        <f>SUMPRODUCT((事故データ!$O$4:$O$364=$C$469)*(事故データ!$AU$4:$AU$364=X$470)*(事故データ!$AQ$4:$AQ$364=$H481)*(事故データ!$V$4:$V$364=1))</f>
        <v>0</v>
      </c>
      <c r="Y481" s="359">
        <f>SUMPRODUCT((事故データ!$O$4:$O$364=$C$469)*(事故データ!$AU$4:$AU$364=Y$470)*(事故データ!$AQ$4:$AQ$364=$H481)*(事故データ!$V$4:$V$364=1))</f>
        <v>0</v>
      </c>
      <c r="Z481" s="359">
        <f>SUMPRODUCT((事故データ!$O$4:$O$364=$C$469)*(事故データ!$AU$4:$AU$364=Z$470)*(事故データ!$AQ$4:$AQ$364=$H481)*(事故データ!$V$4:$V$364=1))</f>
        <v>0</v>
      </c>
      <c r="AA481" s="359">
        <f>SUMPRODUCT((事故データ!$O$4:$O$364=$C$469)*(事故データ!$AU$4:$AU$364=AA$470)*(事故データ!$AQ$4:$AQ$364=$H481)*(事故データ!$V$4:$V$364=1))</f>
        <v>0</v>
      </c>
      <c r="AB481" s="359">
        <f>SUMPRODUCT((事故データ!$O$4:$O$364=$C$469)*(事故データ!$AU$4:$AU$364=AB$470)*(事故データ!$AQ$4:$AQ$364=$H481)*(事故データ!$V$4:$V$364=1))</f>
        <v>0</v>
      </c>
      <c r="AC481" s="359">
        <f>SUMPRODUCT((事故データ!$O$4:$O$364=$C$469)*(事故データ!$AU$4:$AU$364=AC$470)*(事故データ!$AQ$4:$AQ$364=$H481)*(事故データ!$V$4:$V$364=1))</f>
        <v>0</v>
      </c>
      <c r="AD481" s="359">
        <f>SUMPRODUCT((事故データ!$O$4:$O$364=$C$469)*(事故データ!$AU$4:$AU$364=AD$470)*(事故データ!$AQ$4:$AQ$364=$H481)*(事故データ!$V$4:$V$364=1))</f>
        <v>0</v>
      </c>
      <c r="AE481" s="360">
        <f>SUMPRODUCT((事故データ!$O$4:$O$364=$C$469)*(事故データ!$AU$4:$AU$364=AE$470)*(事故データ!$AQ$4:$AQ$364=$H481)*(事故データ!$V$4:$V$364=1))</f>
        <v>0</v>
      </c>
    </row>
    <row r="482" spans="3:31">
      <c r="C482" s="352" t="str">
        <f t="shared" si="81"/>
        <v>道路に進入</v>
      </c>
      <c r="D482" s="422">
        <f>SUMPRODUCT((事故データ!$O$4:$O$364=$C$419)*(事故データ!$AQ$4:$AQ$364=$C482))</f>
        <v>0</v>
      </c>
      <c r="E482" s="422">
        <f>SUMPRODUCT((事故データ!$O$4:$O$364=$C$419)*(事故データ!$AQ$4:$AQ$364=$C482)*(事故データ!$V$4:$V$364=1))</f>
        <v>0</v>
      </c>
      <c r="F482" s="496">
        <f>SUMPRODUCT((事故データ!$O$4:$O$364=$C$419)*(事故データ!$AQ$4:$AQ$364=$C482)*(事故データ!$V$4:$V$364=1)*(事故データ!$T$4:$T$364="人身"))</f>
        <v>0</v>
      </c>
      <c r="G482" s="306"/>
      <c r="H482" s="355" t="str">
        <f t="shared" si="82"/>
        <v>道路に進入</v>
      </c>
      <c r="I482" s="497">
        <f t="shared" si="83"/>
        <v>0</v>
      </c>
      <c r="J482" s="357">
        <f>SUMPRODUCT((事故データ!$O$4:$O$364=$C$469)*(事故データ!$AU$4:$AU$364=J$470)*(事故データ!$AQ$4:$AQ$364=$H482)*(事故データ!$V$4:$V$364=1))</f>
        <v>0</v>
      </c>
      <c r="K482" s="358">
        <f>SUMPRODUCT((事故データ!$O$4:$O$364=$C$469)*(事故データ!$AU$4:$AU$364=K$470)*(事故データ!$AQ$4:$AQ$364=$H482)*(事故データ!$V$4:$V$364=1))</f>
        <v>0</v>
      </c>
      <c r="L482" s="358">
        <f>SUMPRODUCT((事故データ!$O$4:$O$364=$C$469)*(事故データ!$AU$4:$AU$364=L$470)*(事故データ!$AQ$4:$AQ$364=$H482)*(事故データ!$V$4:$V$364=1))</f>
        <v>0</v>
      </c>
      <c r="M482" s="358">
        <f>SUMPRODUCT((事故データ!$O$4:$O$364=$C$469)*(事故データ!$AU$4:$AU$364=M$470)*(事故データ!$AQ$4:$AQ$364=$H482)*(事故データ!$V$4:$V$364=1))</f>
        <v>0</v>
      </c>
      <c r="N482" s="358">
        <f>SUMPRODUCT((事故データ!$O$4:$O$364=$C$469)*(事故データ!$AU$4:$AU$364=N$470)*(事故データ!$AQ$4:$AQ$364=$H482)*(事故データ!$V$4:$V$364=1))</f>
        <v>0</v>
      </c>
      <c r="O482" s="358">
        <f>SUMPRODUCT((事故データ!$O$4:$O$364=$C$469)*(事故データ!$AU$4:$AU$364=O$470)*(事故データ!$AQ$4:$AQ$364=$H482)*(事故データ!$V$4:$V$364=1))</f>
        <v>0</v>
      </c>
      <c r="P482" s="358">
        <f>SUMPRODUCT((事故データ!$O$4:$O$364=$C$469)*(事故データ!$AU$4:$AU$364=P$470)*(事故データ!$AQ$4:$AQ$364=$H482)*(事故データ!$V$4:$V$364=1))</f>
        <v>0</v>
      </c>
      <c r="Q482" s="358">
        <f>SUMPRODUCT((事故データ!$O$4:$O$364=$C$469)*(事故データ!$AU$4:$AU$364=Q$470)*(事故データ!$AQ$4:$AQ$364=$H482)*(事故データ!$V$4:$V$364=1))</f>
        <v>0</v>
      </c>
      <c r="R482" s="358">
        <f>SUMPRODUCT((事故データ!$O$4:$O$364=$C$469)*(事故データ!$AU$4:$AU$364=R$470)*(事故データ!$AQ$4:$AQ$364=$H482)*(事故データ!$V$4:$V$364=1))</f>
        <v>0</v>
      </c>
      <c r="S482" s="358">
        <f>SUMPRODUCT((事故データ!$O$4:$O$364=$C$469)*(事故データ!$AU$4:$AU$364=S$470)*(事故データ!$AQ$4:$AQ$364=$H482)*(事故データ!$V$4:$V$364=1))</f>
        <v>0</v>
      </c>
      <c r="T482" s="358">
        <f>SUMPRODUCT((事故データ!$O$4:$O$364=$C$469)*(事故データ!$AU$4:$AU$364=T$470)*(事故データ!$AQ$4:$AQ$364=$H482)*(事故データ!$V$4:$V$364=1))</f>
        <v>0</v>
      </c>
      <c r="U482" s="358">
        <f>SUMPRODUCT((事故データ!$O$4:$O$364=$C$469)*(事故データ!$AU$4:$AU$364=U$470)*(事故データ!$AQ$4:$AQ$364=$H482)*(事故データ!$V$4:$V$364=1))</f>
        <v>0</v>
      </c>
      <c r="V482" s="359">
        <f>SUMPRODUCT((事故データ!$O$4:$O$364=$C$469)*(事故データ!$AU$4:$AU$364=V$470)*(事故データ!$AQ$4:$AQ$364=$H482)*(事故データ!$V$4:$V$364=1))</f>
        <v>0</v>
      </c>
      <c r="W482" s="359">
        <f>SUMPRODUCT((事故データ!$O$4:$O$364=$C$469)*(事故データ!$AU$4:$AU$364=W$470)*(事故データ!$AQ$4:$AQ$364=$H482)*(事故データ!$V$4:$V$364=1))</f>
        <v>0</v>
      </c>
      <c r="X482" s="359">
        <f>SUMPRODUCT((事故データ!$O$4:$O$364=$C$469)*(事故データ!$AU$4:$AU$364=X$470)*(事故データ!$AQ$4:$AQ$364=$H482)*(事故データ!$V$4:$V$364=1))</f>
        <v>0</v>
      </c>
      <c r="Y482" s="359">
        <f>SUMPRODUCT((事故データ!$O$4:$O$364=$C$469)*(事故データ!$AU$4:$AU$364=Y$470)*(事故データ!$AQ$4:$AQ$364=$H482)*(事故データ!$V$4:$V$364=1))</f>
        <v>0</v>
      </c>
      <c r="Z482" s="359">
        <f>SUMPRODUCT((事故データ!$O$4:$O$364=$C$469)*(事故データ!$AU$4:$AU$364=Z$470)*(事故データ!$AQ$4:$AQ$364=$H482)*(事故データ!$V$4:$V$364=1))</f>
        <v>0</v>
      </c>
      <c r="AA482" s="359">
        <f>SUMPRODUCT((事故データ!$O$4:$O$364=$C$469)*(事故データ!$AU$4:$AU$364=AA$470)*(事故データ!$AQ$4:$AQ$364=$H482)*(事故データ!$V$4:$V$364=1))</f>
        <v>0</v>
      </c>
      <c r="AB482" s="359">
        <f>SUMPRODUCT((事故データ!$O$4:$O$364=$C$469)*(事故データ!$AU$4:$AU$364=AB$470)*(事故データ!$AQ$4:$AQ$364=$H482)*(事故データ!$V$4:$V$364=1))</f>
        <v>0</v>
      </c>
      <c r="AC482" s="359">
        <f>SUMPRODUCT((事故データ!$O$4:$O$364=$C$469)*(事故データ!$AU$4:$AU$364=AC$470)*(事故データ!$AQ$4:$AQ$364=$H482)*(事故データ!$V$4:$V$364=1))</f>
        <v>0</v>
      </c>
      <c r="AD482" s="359">
        <f>SUMPRODUCT((事故データ!$O$4:$O$364=$C$469)*(事故データ!$AU$4:$AU$364=AD$470)*(事故データ!$AQ$4:$AQ$364=$H482)*(事故データ!$V$4:$V$364=1))</f>
        <v>0</v>
      </c>
      <c r="AE482" s="360">
        <f>SUMPRODUCT((事故データ!$O$4:$O$364=$C$469)*(事故データ!$AU$4:$AU$364=AE$470)*(事故データ!$AQ$4:$AQ$364=$H482)*(事故データ!$V$4:$V$364=1))</f>
        <v>0</v>
      </c>
    </row>
    <row r="483" spans="3:31">
      <c r="C483" s="352" t="str">
        <f t="shared" si="81"/>
        <v>道路から進入</v>
      </c>
      <c r="D483" s="422">
        <f>SUMPRODUCT((事故データ!$O$4:$O$364=$C$419)*(事故データ!$AQ$4:$AQ$364=$C483))</f>
        <v>0</v>
      </c>
      <c r="E483" s="422">
        <f>SUMPRODUCT((事故データ!$O$4:$O$364=$C$419)*(事故データ!$AQ$4:$AQ$364=$C483)*(事故データ!$V$4:$V$364=1))</f>
        <v>0</v>
      </c>
      <c r="F483" s="496">
        <f>SUMPRODUCT((事故データ!$O$4:$O$364=$C$419)*(事故データ!$AQ$4:$AQ$364=$C483)*(事故データ!$V$4:$V$364=1)*(事故データ!$T$4:$T$364="人身"))</f>
        <v>0</v>
      </c>
      <c r="G483" s="306"/>
      <c r="H483" s="355" t="str">
        <f t="shared" si="82"/>
        <v>道路から進入</v>
      </c>
      <c r="I483" s="497">
        <f t="shared" si="83"/>
        <v>0</v>
      </c>
      <c r="J483" s="357">
        <f>SUMPRODUCT((事故データ!$O$4:$O$364=$C$469)*(事故データ!$AU$4:$AU$364=J$470)*(事故データ!$AQ$4:$AQ$364=$H483)*(事故データ!$V$4:$V$364=1))</f>
        <v>0</v>
      </c>
      <c r="K483" s="358">
        <f>SUMPRODUCT((事故データ!$O$4:$O$364=$C$469)*(事故データ!$AU$4:$AU$364=K$470)*(事故データ!$AQ$4:$AQ$364=$H483)*(事故データ!$V$4:$V$364=1))</f>
        <v>0</v>
      </c>
      <c r="L483" s="358">
        <f>SUMPRODUCT((事故データ!$O$4:$O$364=$C$469)*(事故データ!$AU$4:$AU$364=L$470)*(事故データ!$AQ$4:$AQ$364=$H483)*(事故データ!$V$4:$V$364=1))</f>
        <v>0</v>
      </c>
      <c r="M483" s="358">
        <f>SUMPRODUCT((事故データ!$O$4:$O$364=$C$469)*(事故データ!$AU$4:$AU$364=M$470)*(事故データ!$AQ$4:$AQ$364=$H483)*(事故データ!$V$4:$V$364=1))</f>
        <v>0</v>
      </c>
      <c r="N483" s="358">
        <f>SUMPRODUCT((事故データ!$O$4:$O$364=$C$469)*(事故データ!$AU$4:$AU$364=N$470)*(事故データ!$AQ$4:$AQ$364=$H483)*(事故データ!$V$4:$V$364=1))</f>
        <v>0</v>
      </c>
      <c r="O483" s="358">
        <f>SUMPRODUCT((事故データ!$O$4:$O$364=$C$469)*(事故データ!$AU$4:$AU$364=O$470)*(事故データ!$AQ$4:$AQ$364=$H483)*(事故データ!$V$4:$V$364=1))</f>
        <v>0</v>
      </c>
      <c r="P483" s="358">
        <f>SUMPRODUCT((事故データ!$O$4:$O$364=$C$469)*(事故データ!$AU$4:$AU$364=P$470)*(事故データ!$AQ$4:$AQ$364=$H483)*(事故データ!$V$4:$V$364=1))</f>
        <v>0</v>
      </c>
      <c r="Q483" s="358">
        <f>SUMPRODUCT((事故データ!$O$4:$O$364=$C$469)*(事故データ!$AU$4:$AU$364=Q$470)*(事故データ!$AQ$4:$AQ$364=$H483)*(事故データ!$V$4:$V$364=1))</f>
        <v>0</v>
      </c>
      <c r="R483" s="358">
        <f>SUMPRODUCT((事故データ!$O$4:$O$364=$C$469)*(事故データ!$AU$4:$AU$364=R$470)*(事故データ!$AQ$4:$AQ$364=$H483)*(事故データ!$V$4:$V$364=1))</f>
        <v>0</v>
      </c>
      <c r="S483" s="358">
        <f>SUMPRODUCT((事故データ!$O$4:$O$364=$C$469)*(事故データ!$AU$4:$AU$364=S$470)*(事故データ!$AQ$4:$AQ$364=$H483)*(事故データ!$V$4:$V$364=1))</f>
        <v>0</v>
      </c>
      <c r="T483" s="358">
        <f>SUMPRODUCT((事故データ!$O$4:$O$364=$C$469)*(事故データ!$AU$4:$AU$364=T$470)*(事故データ!$AQ$4:$AQ$364=$H483)*(事故データ!$V$4:$V$364=1))</f>
        <v>0</v>
      </c>
      <c r="U483" s="358">
        <f>SUMPRODUCT((事故データ!$O$4:$O$364=$C$469)*(事故データ!$AU$4:$AU$364=U$470)*(事故データ!$AQ$4:$AQ$364=$H483)*(事故データ!$V$4:$V$364=1))</f>
        <v>0</v>
      </c>
      <c r="V483" s="359">
        <f>SUMPRODUCT((事故データ!$O$4:$O$364=$C$469)*(事故データ!$AU$4:$AU$364=V$470)*(事故データ!$AQ$4:$AQ$364=$H483)*(事故データ!$V$4:$V$364=1))</f>
        <v>0</v>
      </c>
      <c r="W483" s="359">
        <f>SUMPRODUCT((事故データ!$O$4:$O$364=$C$469)*(事故データ!$AU$4:$AU$364=W$470)*(事故データ!$AQ$4:$AQ$364=$H483)*(事故データ!$V$4:$V$364=1))</f>
        <v>0</v>
      </c>
      <c r="X483" s="359">
        <f>SUMPRODUCT((事故データ!$O$4:$O$364=$C$469)*(事故データ!$AU$4:$AU$364=X$470)*(事故データ!$AQ$4:$AQ$364=$H483)*(事故データ!$V$4:$V$364=1))</f>
        <v>0</v>
      </c>
      <c r="Y483" s="359">
        <f>SUMPRODUCT((事故データ!$O$4:$O$364=$C$469)*(事故データ!$AU$4:$AU$364=Y$470)*(事故データ!$AQ$4:$AQ$364=$H483)*(事故データ!$V$4:$V$364=1))</f>
        <v>0</v>
      </c>
      <c r="Z483" s="359">
        <f>SUMPRODUCT((事故データ!$O$4:$O$364=$C$469)*(事故データ!$AU$4:$AU$364=Z$470)*(事故データ!$AQ$4:$AQ$364=$H483)*(事故データ!$V$4:$V$364=1))</f>
        <v>0</v>
      </c>
      <c r="AA483" s="359">
        <f>SUMPRODUCT((事故データ!$O$4:$O$364=$C$469)*(事故データ!$AU$4:$AU$364=AA$470)*(事故データ!$AQ$4:$AQ$364=$H483)*(事故データ!$V$4:$V$364=1))</f>
        <v>0</v>
      </c>
      <c r="AB483" s="359">
        <f>SUMPRODUCT((事故データ!$O$4:$O$364=$C$469)*(事故データ!$AU$4:$AU$364=AB$470)*(事故データ!$AQ$4:$AQ$364=$H483)*(事故データ!$V$4:$V$364=1))</f>
        <v>0</v>
      </c>
      <c r="AC483" s="359">
        <f>SUMPRODUCT((事故データ!$O$4:$O$364=$C$469)*(事故データ!$AU$4:$AU$364=AC$470)*(事故データ!$AQ$4:$AQ$364=$H483)*(事故データ!$V$4:$V$364=1))</f>
        <v>0</v>
      </c>
      <c r="AD483" s="359">
        <f>SUMPRODUCT((事故データ!$O$4:$O$364=$C$469)*(事故データ!$AU$4:$AU$364=AD$470)*(事故データ!$AQ$4:$AQ$364=$H483)*(事故データ!$V$4:$V$364=1))</f>
        <v>0</v>
      </c>
      <c r="AE483" s="360">
        <f>SUMPRODUCT((事故データ!$O$4:$O$364=$C$469)*(事故データ!$AU$4:$AU$364=AE$470)*(事故データ!$AQ$4:$AQ$364=$H483)*(事故データ!$V$4:$V$364=1))</f>
        <v>0</v>
      </c>
    </row>
    <row r="484" spans="3:31">
      <c r="C484" s="352" t="str">
        <f t="shared" si="81"/>
        <v>道路からバック進入</v>
      </c>
      <c r="D484" s="422">
        <f>SUMPRODUCT((事故データ!$O$4:$O$364=$C$419)*(事故データ!$AQ$4:$AQ$364=$C484))</f>
        <v>2</v>
      </c>
      <c r="E484" s="422">
        <f>SUMPRODUCT((事故データ!$O$4:$O$364=$C$419)*(事故データ!$AQ$4:$AQ$364=$C484)*(事故データ!$V$4:$V$364=1))</f>
        <v>2</v>
      </c>
      <c r="F484" s="496">
        <f>SUMPRODUCT((事故データ!$O$4:$O$364=$C$419)*(事故データ!$AQ$4:$AQ$364=$C484)*(事故データ!$V$4:$V$364=1)*(事故データ!$T$4:$T$364="人身"))</f>
        <v>1</v>
      </c>
      <c r="G484" s="306"/>
      <c r="H484" s="355" t="str">
        <f t="shared" si="82"/>
        <v>道路からバック進入</v>
      </c>
      <c r="I484" s="497">
        <f t="shared" si="83"/>
        <v>2</v>
      </c>
      <c r="J484" s="357">
        <f>SUMPRODUCT((事故データ!$O$4:$O$364=$C$469)*(事故データ!$AU$4:$AU$364=J$470)*(事故データ!$AQ$4:$AQ$364=$H484)*(事故データ!$V$4:$V$364=1))</f>
        <v>1</v>
      </c>
      <c r="K484" s="358">
        <f>SUMPRODUCT((事故データ!$O$4:$O$364=$C$469)*(事故データ!$AU$4:$AU$364=K$470)*(事故データ!$AQ$4:$AQ$364=$H484)*(事故データ!$V$4:$V$364=1))</f>
        <v>0</v>
      </c>
      <c r="L484" s="358">
        <f>SUMPRODUCT((事故データ!$O$4:$O$364=$C$469)*(事故データ!$AU$4:$AU$364=L$470)*(事故データ!$AQ$4:$AQ$364=$H484)*(事故データ!$V$4:$V$364=1))</f>
        <v>0</v>
      </c>
      <c r="M484" s="358">
        <f>SUMPRODUCT((事故データ!$O$4:$O$364=$C$469)*(事故データ!$AU$4:$AU$364=M$470)*(事故データ!$AQ$4:$AQ$364=$H484)*(事故データ!$V$4:$V$364=1))</f>
        <v>0</v>
      </c>
      <c r="N484" s="358">
        <f>SUMPRODUCT((事故データ!$O$4:$O$364=$C$469)*(事故データ!$AU$4:$AU$364=N$470)*(事故データ!$AQ$4:$AQ$364=$H484)*(事故データ!$V$4:$V$364=1))</f>
        <v>0</v>
      </c>
      <c r="O484" s="358">
        <f>SUMPRODUCT((事故データ!$O$4:$O$364=$C$469)*(事故データ!$AU$4:$AU$364=O$470)*(事故データ!$AQ$4:$AQ$364=$H484)*(事故データ!$V$4:$V$364=1))</f>
        <v>0</v>
      </c>
      <c r="P484" s="358">
        <f>SUMPRODUCT((事故データ!$O$4:$O$364=$C$469)*(事故データ!$AU$4:$AU$364=P$470)*(事故データ!$AQ$4:$AQ$364=$H484)*(事故データ!$V$4:$V$364=1))</f>
        <v>0</v>
      </c>
      <c r="Q484" s="358">
        <f>SUMPRODUCT((事故データ!$O$4:$O$364=$C$469)*(事故データ!$AU$4:$AU$364=Q$470)*(事故データ!$AQ$4:$AQ$364=$H484)*(事故データ!$V$4:$V$364=1))</f>
        <v>0</v>
      </c>
      <c r="R484" s="358">
        <f>SUMPRODUCT((事故データ!$O$4:$O$364=$C$469)*(事故データ!$AU$4:$AU$364=R$470)*(事故データ!$AQ$4:$AQ$364=$H484)*(事故データ!$V$4:$V$364=1))</f>
        <v>0</v>
      </c>
      <c r="S484" s="358">
        <f>SUMPRODUCT((事故データ!$O$4:$O$364=$C$469)*(事故データ!$AU$4:$AU$364=S$470)*(事故データ!$AQ$4:$AQ$364=$H484)*(事故データ!$V$4:$V$364=1))</f>
        <v>0</v>
      </c>
      <c r="T484" s="358">
        <f>SUMPRODUCT((事故データ!$O$4:$O$364=$C$469)*(事故データ!$AU$4:$AU$364=T$470)*(事故データ!$AQ$4:$AQ$364=$H484)*(事故データ!$V$4:$V$364=1))</f>
        <v>0</v>
      </c>
      <c r="U484" s="358">
        <f>SUMPRODUCT((事故データ!$O$4:$O$364=$C$469)*(事故データ!$AU$4:$AU$364=U$470)*(事故データ!$AQ$4:$AQ$364=$H484)*(事故データ!$V$4:$V$364=1))</f>
        <v>0</v>
      </c>
      <c r="V484" s="359">
        <f>SUMPRODUCT((事故データ!$O$4:$O$364=$C$469)*(事故データ!$AU$4:$AU$364=V$470)*(事故データ!$AQ$4:$AQ$364=$H484)*(事故データ!$V$4:$V$364=1))</f>
        <v>1</v>
      </c>
      <c r="W484" s="359">
        <f>SUMPRODUCT((事故データ!$O$4:$O$364=$C$469)*(事故データ!$AU$4:$AU$364=W$470)*(事故データ!$AQ$4:$AQ$364=$H484)*(事故データ!$V$4:$V$364=1))</f>
        <v>0</v>
      </c>
      <c r="X484" s="359">
        <f>SUMPRODUCT((事故データ!$O$4:$O$364=$C$469)*(事故データ!$AU$4:$AU$364=X$470)*(事故データ!$AQ$4:$AQ$364=$H484)*(事故データ!$V$4:$V$364=1))</f>
        <v>0</v>
      </c>
      <c r="Y484" s="359">
        <f>SUMPRODUCT((事故データ!$O$4:$O$364=$C$469)*(事故データ!$AU$4:$AU$364=Y$470)*(事故データ!$AQ$4:$AQ$364=$H484)*(事故データ!$V$4:$V$364=1))</f>
        <v>0</v>
      </c>
      <c r="Z484" s="359">
        <f>SUMPRODUCT((事故データ!$O$4:$O$364=$C$469)*(事故データ!$AU$4:$AU$364=Z$470)*(事故データ!$AQ$4:$AQ$364=$H484)*(事故データ!$V$4:$V$364=1))</f>
        <v>0</v>
      </c>
      <c r="AA484" s="359">
        <f>SUMPRODUCT((事故データ!$O$4:$O$364=$C$469)*(事故データ!$AU$4:$AU$364=AA$470)*(事故データ!$AQ$4:$AQ$364=$H484)*(事故データ!$V$4:$V$364=1))</f>
        <v>0</v>
      </c>
      <c r="AB484" s="359">
        <f>SUMPRODUCT((事故データ!$O$4:$O$364=$C$469)*(事故データ!$AU$4:$AU$364=AB$470)*(事故データ!$AQ$4:$AQ$364=$H484)*(事故データ!$V$4:$V$364=1))</f>
        <v>0</v>
      </c>
      <c r="AC484" s="359">
        <f>SUMPRODUCT((事故データ!$O$4:$O$364=$C$469)*(事故データ!$AU$4:$AU$364=AC$470)*(事故データ!$AQ$4:$AQ$364=$H484)*(事故データ!$V$4:$V$364=1))</f>
        <v>0</v>
      </c>
      <c r="AD484" s="359">
        <f>SUMPRODUCT((事故データ!$O$4:$O$364=$C$469)*(事故データ!$AU$4:$AU$364=AD$470)*(事故データ!$AQ$4:$AQ$364=$H484)*(事故データ!$V$4:$V$364=1))</f>
        <v>0</v>
      </c>
      <c r="AE484" s="360">
        <f>SUMPRODUCT((事故データ!$O$4:$O$364=$C$469)*(事故データ!$AU$4:$AU$364=AE$470)*(事故データ!$AQ$4:$AQ$364=$H484)*(事故データ!$V$4:$V$364=1))</f>
        <v>0</v>
      </c>
    </row>
    <row r="485" spans="3:31">
      <c r="C485" s="352" t="str">
        <f t="shared" si="81"/>
        <v>車線変更(右)</v>
      </c>
      <c r="D485" s="422">
        <f>SUMPRODUCT((事故データ!$O$4:$O$364=$C$419)*(事故データ!$AQ$4:$AQ$364=$C485))</f>
        <v>1</v>
      </c>
      <c r="E485" s="422">
        <f>SUMPRODUCT((事故データ!$O$4:$O$364=$C$419)*(事故データ!$AQ$4:$AQ$364=$C485)*(事故データ!$V$4:$V$364=1))</f>
        <v>1</v>
      </c>
      <c r="F485" s="496">
        <f>SUMPRODUCT((事故データ!$O$4:$O$364=$C$419)*(事故データ!$AQ$4:$AQ$364=$C485)*(事故データ!$V$4:$V$364=1)*(事故データ!$T$4:$T$364="人身"))</f>
        <v>0</v>
      </c>
      <c r="G485" s="306"/>
      <c r="H485" s="355" t="str">
        <f t="shared" si="82"/>
        <v>車線変更(右)</v>
      </c>
      <c r="I485" s="497">
        <f t="shared" si="83"/>
        <v>1</v>
      </c>
      <c r="J485" s="357">
        <f>SUMPRODUCT((事故データ!$O$4:$O$364=$C$469)*(事故データ!$AU$4:$AU$364=J$470)*(事故データ!$AQ$4:$AQ$364=$H485)*(事故データ!$V$4:$V$364=1))</f>
        <v>1</v>
      </c>
      <c r="K485" s="358">
        <f>SUMPRODUCT((事故データ!$O$4:$O$364=$C$469)*(事故データ!$AU$4:$AU$364=K$470)*(事故データ!$AQ$4:$AQ$364=$H485)*(事故データ!$V$4:$V$364=1))</f>
        <v>0</v>
      </c>
      <c r="L485" s="358">
        <f>SUMPRODUCT((事故データ!$O$4:$O$364=$C$469)*(事故データ!$AU$4:$AU$364=L$470)*(事故データ!$AQ$4:$AQ$364=$H485)*(事故データ!$V$4:$V$364=1))</f>
        <v>0</v>
      </c>
      <c r="M485" s="358">
        <f>SUMPRODUCT((事故データ!$O$4:$O$364=$C$469)*(事故データ!$AU$4:$AU$364=M$470)*(事故データ!$AQ$4:$AQ$364=$H485)*(事故データ!$V$4:$V$364=1))</f>
        <v>0</v>
      </c>
      <c r="N485" s="358">
        <f>SUMPRODUCT((事故データ!$O$4:$O$364=$C$469)*(事故データ!$AU$4:$AU$364=N$470)*(事故データ!$AQ$4:$AQ$364=$H485)*(事故データ!$V$4:$V$364=1))</f>
        <v>0</v>
      </c>
      <c r="O485" s="358">
        <f>SUMPRODUCT((事故データ!$O$4:$O$364=$C$469)*(事故データ!$AU$4:$AU$364=O$470)*(事故データ!$AQ$4:$AQ$364=$H485)*(事故データ!$V$4:$V$364=1))</f>
        <v>0</v>
      </c>
      <c r="P485" s="358">
        <f>SUMPRODUCT((事故データ!$O$4:$O$364=$C$469)*(事故データ!$AU$4:$AU$364=P$470)*(事故データ!$AQ$4:$AQ$364=$H485)*(事故データ!$V$4:$V$364=1))</f>
        <v>0</v>
      </c>
      <c r="Q485" s="358">
        <f>SUMPRODUCT((事故データ!$O$4:$O$364=$C$469)*(事故データ!$AU$4:$AU$364=Q$470)*(事故データ!$AQ$4:$AQ$364=$H485)*(事故データ!$V$4:$V$364=1))</f>
        <v>0</v>
      </c>
      <c r="R485" s="358">
        <f>SUMPRODUCT((事故データ!$O$4:$O$364=$C$469)*(事故データ!$AU$4:$AU$364=R$470)*(事故データ!$AQ$4:$AQ$364=$H485)*(事故データ!$V$4:$V$364=1))</f>
        <v>0</v>
      </c>
      <c r="S485" s="358">
        <f>SUMPRODUCT((事故データ!$O$4:$O$364=$C$469)*(事故データ!$AU$4:$AU$364=S$470)*(事故データ!$AQ$4:$AQ$364=$H485)*(事故データ!$V$4:$V$364=1))</f>
        <v>0</v>
      </c>
      <c r="T485" s="358">
        <f>SUMPRODUCT((事故データ!$O$4:$O$364=$C$469)*(事故データ!$AU$4:$AU$364=T$470)*(事故データ!$AQ$4:$AQ$364=$H485)*(事故データ!$V$4:$V$364=1))</f>
        <v>0</v>
      </c>
      <c r="U485" s="358">
        <f>SUMPRODUCT((事故データ!$O$4:$O$364=$C$469)*(事故データ!$AU$4:$AU$364=U$470)*(事故データ!$AQ$4:$AQ$364=$H485)*(事故データ!$V$4:$V$364=1))</f>
        <v>0</v>
      </c>
      <c r="V485" s="359">
        <f>SUMPRODUCT((事故データ!$O$4:$O$364=$C$469)*(事故データ!$AU$4:$AU$364=V$470)*(事故データ!$AQ$4:$AQ$364=$H485)*(事故データ!$V$4:$V$364=1))</f>
        <v>0</v>
      </c>
      <c r="W485" s="359">
        <f>SUMPRODUCT((事故データ!$O$4:$O$364=$C$469)*(事故データ!$AU$4:$AU$364=W$470)*(事故データ!$AQ$4:$AQ$364=$H485)*(事故データ!$V$4:$V$364=1))</f>
        <v>0</v>
      </c>
      <c r="X485" s="359">
        <f>SUMPRODUCT((事故データ!$O$4:$O$364=$C$469)*(事故データ!$AU$4:$AU$364=X$470)*(事故データ!$AQ$4:$AQ$364=$H485)*(事故データ!$V$4:$V$364=1))</f>
        <v>0</v>
      </c>
      <c r="Y485" s="359">
        <f>SUMPRODUCT((事故データ!$O$4:$O$364=$C$469)*(事故データ!$AU$4:$AU$364=Y$470)*(事故データ!$AQ$4:$AQ$364=$H485)*(事故データ!$V$4:$V$364=1))</f>
        <v>0</v>
      </c>
      <c r="Z485" s="359">
        <f>SUMPRODUCT((事故データ!$O$4:$O$364=$C$469)*(事故データ!$AU$4:$AU$364=Z$470)*(事故データ!$AQ$4:$AQ$364=$H485)*(事故データ!$V$4:$V$364=1))</f>
        <v>0</v>
      </c>
      <c r="AA485" s="359">
        <f>SUMPRODUCT((事故データ!$O$4:$O$364=$C$469)*(事故データ!$AU$4:$AU$364=AA$470)*(事故データ!$AQ$4:$AQ$364=$H485)*(事故データ!$V$4:$V$364=1))</f>
        <v>0</v>
      </c>
      <c r="AB485" s="359">
        <f>SUMPRODUCT((事故データ!$O$4:$O$364=$C$469)*(事故データ!$AU$4:$AU$364=AB$470)*(事故データ!$AQ$4:$AQ$364=$H485)*(事故データ!$V$4:$V$364=1))</f>
        <v>0</v>
      </c>
      <c r="AC485" s="359">
        <f>SUMPRODUCT((事故データ!$O$4:$O$364=$C$469)*(事故データ!$AU$4:$AU$364=AC$470)*(事故データ!$AQ$4:$AQ$364=$H485)*(事故データ!$V$4:$V$364=1))</f>
        <v>0</v>
      </c>
      <c r="AD485" s="359">
        <f>SUMPRODUCT((事故データ!$O$4:$O$364=$C$469)*(事故データ!$AU$4:$AU$364=AD$470)*(事故データ!$AQ$4:$AQ$364=$H485)*(事故データ!$V$4:$V$364=1))</f>
        <v>0</v>
      </c>
      <c r="AE485" s="360">
        <f>SUMPRODUCT((事故データ!$O$4:$O$364=$C$469)*(事故データ!$AU$4:$AU$364=AE$470)*(事故データ!$AQ$4:$AQ$364=$H485)*(事故データ!$V$4:$V$364=1))</f>
        <v>0</v>
      </c>
    </row>
    <row r="486" spans="3:31">
      <c r="C486" s="352" t="str">
        <f t="shared" si="81"/>
        <v>車線変更(左)</v>
      </c>
      <c r="D486" s="422">
        <f>SUMPRODUCT((事故データ!$O$4:$O$364=$C$419)*(事故データ!$AQ$4:$AQ$364=$C486))</f>
        <v>0</v>
      </c>
      <c r="E486" s="422">
        <f>SUMPRODUCT((事故データ!$O$4:$O$364=$C$419)*(事故データ!$AQ$4:$AQ$364=$C486)*(事故データ!$V$4:$V$364=1))</f>
        <v>0</v>
      </c>
      <c r="F486" s="496">
        <f>SUMPRODUCT((事故データ!$O$4:$O$364=$C$419)*(事故データ!$AQ$4:$AQ$364=$C486)*(事故データ!$V$4:$V$364=1)*(事故データ!$T$4:$T$364="人身"))</f>
        <v>0</v>
      </c>
      <c r="G486" s="306"/>
      <c r="H486" s="355" t="str">
        <f t="shared" si="82"/>
        <v>車線変更(左)</v>
      </c>
      <c r="I486" s="497">
        <f t="shared" si="83"/>
        <v>0</v>
      </c>
      <c r="J486" s="357">
        <f>SUMPRODUCT((事故データ!$O$4:$O$364=$C$469)*(事故データ!$AU$4:$AU$364=J$470)*(事故データ!$AQ$4:$AQ$364=$H486)*(事故データ!$V$4:$V$364=1))</f>
        <v>0</v>
      </c>
      <c r="K486" s="358">
        <f>SUMPRODUCT((事故データ!$O$4:$O$364=$C$469)*(事故データ!$AU$4:$AU$364=K$470)*(事故データ!$AQ$4:$AQ$364=$H486)*(事故データ!$V$4:$V$364=1))</f>
        <v>0</v>
      </c>
      <c r="L486" s="358">
        <f>SUMPRODUCT((事故データ!$O$4:$O$364=$C$469)*(事故データ!$AU$4:$AU$364=L$470)*(事故データ!$AQ$4:$AQ$364=$H486)*(事故データ!$V$4:$V$364=1))</f>
        <v>0</v>
      </c>
      <c r="M486" s="358">
        <f>SUMPRODUCT((事故データ!$O$4:$O$364=$C$469)*(事故データ!$AU$4:$AU$364=M$470)*(事故データ!$AQ$4:$AQ$364=$H486)*(事故データ!$V$4:$V$364=1))</f>
        <v>0</v>
      </c>
      <c r="N486" s="358">
        <f>SUMPRODUCT((事故データ!$O$4:$O$364=$C$469)*(事故データ!$AU$4:$AU$364=N$470)*(事故データ!$AQ$4:$AQ$364=$H486)*(事故データ!$V$4:$V$364=1))</f>
        <v>0</v>
      </c>
      <c r="O486" s="358">
        <f>SUMPRODUCT((事故データ!$O$4:$O$364=$C$469)*(事故データ!$AU$4:$AU$364=O$470)*(事故データ!$AQ$4:$AQ$364=$H486)*(事故データ!$V$4:$V$364=1))</f>
        <v>0</v>
      </c>
      <c r="P486" s="358">
        <f>SUMPRODUCT((事故データ!$O$4:$O$364=$C$469)*(事故データ!$AU$4:$AU$364=P$470)*(事故データ!$AQ$4:$AQ$364=$H486)*(事故データ!$V$4:$V$364=1))</f>
        <v>0</v>
      </c>
      <c r="Q486" s="358">
        <f>SUMPRODUCT((事故データ!$O$4:$O$364=$C$469)*(事故データ!$AU$4:$AU$364=Q$470)*(事故データ!$AQ$4:$AQ$364=$H486)*(事故データ!$V$4:$V$364=1))</f>
        <v>0</v>
      </c>
      <c r="R486" s="358">
        <f>SUMPRODUCT((事故データ!$O$4:$O$364=$C$469)*(事故データ!$AU$4:$AU$364=R$470)*(事故データ!$AQ$4:$AQ$364=$H486)*(事故データ!$V$4:$V$364=1))</f>
        <v>0</v>
      </c>
      <c r="S486" s="358">
        <f>SUMPRODUCT((事故データ!$O$4:$O$364=$C$469)*(事故データ!$AU$4:$AU$364=S$470)*(事故データ!$AQ$4:$AQ$364=$H486)*(事故データ!$V$4:$V$364=1))</f>
        <v>0</v>
      </c>
      <c r="T486" s="358">
        <f>SUMPRODUCT((事故データ!$O$4:$O$364=$C$469)*(事故データ!$AU$4:$AU$364=T$470)*(事故データ!$AQ$4:$AQ$364=$H486)*(事故データ!$V$4:$V$364=1))</f>
        <v>0</v>
      </c>
      <c r="U486" s="358">
        <f>SUMPRODUCT((事故データ!$O$4:$O$364=$C$469)*(事故データ!$AU$4:$AU$364=U$470)*(事故データ!$AQ$4:$AQ$364=$H486)*(事故データ!$V$4:$V$364=1))</f>
        <v>0</v>
      </c>
      <c r="V486" s="359">
        <f>SUMPRODUCT((事故データ!$O$4:$O$364=$C$469)*(事故データ!$AU$4:$AU$364=V$470)*(事故データ!$AQ$4:$AQ$364=$H486)*(事故データ!$V$4:$V$364=1))</f>
        <v>0</v>
      </c>
      <c r="W486" s="359">
        <f>SUMPRODUCT((事故データ!$O$4:$O$364=$C$469)*(事故データ!$AU$4:$AU$364=W$470)*(事故データ!$AQ$4:$AQ$364=$H486)*(事故データ!$V$4:$V$364=1))</f>
        <v>0</v>
      </c>
      <c r="X486" s="359">
        <f>SUMPRODUCT((事故データ!$O$4:$O$364=$C$469)*(事故データ!$AU$4:$AU$364=X$470)*(事故データ!$AQ$4:$AQ$364=$H486)*(事故データ!$V$4:$V$364=1))</f>
        <v>0</v>
      </c>
      <c r="Y486" s="359">
        <f>SUMPRODUCT((事故データ!$O$4:$O$364=$C$469)*(事故データ!$AU$4:$AU$364=Y$470)*(事故データ!$AQ$4:$AQ$364=$H486)*(事故データ!$V$4:$V$364=1))</f>
        <v>0</v>
      </c>
      <c r="Z486" s="359">
        <f>SUMPRODUCT((事故データ!$O$4:$O$364=$C$469)*(事故データ!$AU$4:$AU$364=Z$470)*(事故データ!$AQ$4:$AQ$364=$H486)*(事故データ!$V$4:$V$364=1))</f>
        <v>0</v>
      </c>
      <c r="AA486" s="359">
        <f>SUMPRODUCT((事故データ!$O$4:$O$364=$C$469)*(事故データ!$AU$4:$AU$364=AA$470)*(事故データ!$AQ$4:$AQ$364=$H486)*(事故データ!$V$4:$V$364=1))</f>
        <v>0</v>
      </c>
      <c r="AB486" s="359">
        <f>SUMPRODUCT((事故データ!$O$4:$O$364=$C$469)*(事故データ!$AU$4:$AU$364=AB$470)*(事故データ!$AQ$4:$AQ$364=$H486)*(事故データ!$V$4:$V$364=1))</f>
        <v>0</v>
      </c>
      <c r="AC486" s="359">
        <f>SUMPRODUCT((事故データ!$O$4:$O$364=$C$469)*(事故データ!$AU$4:$AU$364=AC$470)*(事故データ!$AQ$4:$AQ$364=$H486)*(事故データ!$V$4:$V$364=1))</f>
        <v>0</v>
      </c>
      <c r="AD486" s="359">
        <f>SUMPRODUCT((事故データ!$O$4:$O$364=$C$469)*(事故データ!$AU$4:$AU$364=AD$470)*(事故データ!$AQ$4:$AQ$364=$H486)*(事故データ!$V$4:$V$364=1))</f>
        <v>0</v>
      </c>
      <c r="AE486" s="360">
        <f>SUMPRODUCT((事故データ!$O$4:$O$364=$C$469)*(事故データ!$AU$4:$AU$364=AE$470)*(事故データ!$AQ$4:$AQ$364=$H486)*(事故データ!$V$4:$V$364=1))</f>
        <v>0</v>
      </c>
    </row>
    <row r="487" spans="3:31">
      <c r="C487" s="352" t="str">
        <f t="shared" si="81"/>
        <v>本線進入</v>
      </c>
      <c r="D487" s="422">
        <f>SUMPRODUCT((事故データ!$O$4:$O$364=$C$419)*(事故データ!$AQ$4:$AQ$364=$C487))</f>
        <v>0</v>
      </c>
      <c r="E487" s="422">
        <f>SUMPRODUCT((事故データ!$O$4:$O$364=$C$419)*(事故データ!$AQ$4:$AQ$364=$C487)*(事故データ!$V$4:$V$364=1))</f>
        <v>0</v>
      </c>
      <c r="F487" s="496">
        <f>SUMPRODUCT((事故データ!$O$4:$O$364=$C$419)*(事故データ!$AQ$4:$AQ$364=$C487)*(事故データ!$V$4:$V$364=1)*(事故データ!$T$4:$T$364="人身"))</f>
        <v>0</v>
      </c>
      <c r="G487" s="306"/>
      <c r="H487" s="355" t="str">
        <f t="shared" si="82"/>
        <v>本線進入</v>
      </c>
      <c r="I487" s="497">
        <f t="shared" si="83"/>
        <v>0</v>
      </c>
      <c r="J487" s="357">
        <f>SUMPRODUCT((事故データ!$O$4:$O$364=$C$469)*(事故データ!$AU$4:$AU$364=J$470)*(事故データ!$AQ$4:$AQ$364=$H487)*(事故データ!$V$4:$V$364=1))</f>
        <v>0</v>
      </c>
      <c r="K487" s="358">
        <f>SUMPRODUCT((事故データ!$O$4:$O$364=$C$469)*(事故データ!$AU$4:$AU$364=K$470)*(事故データ!$AQ$4:$AQ$364=$H487)*(事故データ!$V$4:$V$364=1))</f>
        <v>0</v>
      </c>
      <c r="L487" s="358">
        <f>SUMPRODUCT((事故データ!$O$4:$O$364=$C$469)*(事故データ!$AU$4:$AU$364=L$470)*(事故データ!$AQ$4:$AQ$364=$H487)*(事故データ!$V$4:$V$364=1))</f>
        <v>0</v>
      </c>
      <c r="M487" s="358">
        <f>SUMPRODUCT((事故データ!$O$4:$O$364=$C$469)*(事故データ!$AU$4:$AU$364=M$470)*(事故データ!$AQ$4:$AQ$364=$H487)*(事故データ!$V$4:$V$364=1))</f>
        <v>0</v>
      </c>
      <c r="N487" s="358">
        <f>SUMPRODUCT((事故データ!$O$4:$O$364=$C$469)*(事故データ!$AU$4:$AU$364=N$470)*(事故データ!$AQ$4:$AQ$364=$H487)*(事故データ!$V$4:$V$364=1))</f>
        <v>0</v>
      </c>
      <c r="O487" s="358">
        <f>SUMPRODUCT((事故データ!$O$4:$O$364=$C$469)*(事故データ!$AU$4:$AU$364=O$470)*(事故データ!$AQ$4:$AQ$364=$H487)*(事故データ!$V$4:$V$364=1))</f>
        <v>0</v>
      </c>
      <c r="P487" s="358">
        <f>SUMPRODUCT((事故データ!$O$4:$O$364=$C$469)*(事故データ!$AU$4:$AU$364=P$470)*(事故データ!$AQ$4:$AQ$364=$H487)*(事故データ!$V$4:$V$364=1))</f>
        <v>0</v>
      </c>
      <c r="Q487" s="358">
        <f>SUMPRODUCT((事故データ!$O$4:$O$364=$C$469)*(事故データ!$AU$4:$AU$364=Q$470)*(事故データ!$AQ$4:$AQ$364=$H487)*(事故データ!$V$4:$V$364=1))</f>
        <v>0</v>
      </c>
      <c r="R487" s="358">
        <f>SUMPRODUCT((事故データ!$O$4:$O$364=$C$469)*(事故データ!$AU$4:$AU$364=R$470)*(事故データ!$AQ$4:$AQ$364=$H487)*(事故データ!$V$4:$V$364=1))</f>
        <v>0</v>
      </c>
      <c r="S487" s="358">
        <f>SUMPRODUCT((事故データ!$O$4:$O$364=$C$469)*(事故データ!$AU$4:$AU$364=S$470)*(事故データ!$AQ$4:$AQ$364=$H487)*(事故データ!$V$4:$V$364=1))</f>
        <v>0</v>
      </c>
      <c r="T487" s="358">
        <f>SUMPRODUCT((事故データ!$O$4:$O$364=$C$469)*(事故データ!$AU$4:$AU$364=T$470)*(事故データ!$AQ$4:$AQ$364=$H487)*(事故データ!$V$4:$V$364=1))</f>
        <v>0</v>
      </c>
      <c r="U487" s="358">
        <f>SUMPRODUCT((事故データ!$O$4:$O$364=$C$469)*(事故データ!$AU$4:$AU$364=U$470)*(事故データ!$AQ$4:$AQ$364=$H487)*(事故データ!$V$4:$V$364=1))</f>
        <v>0</v>
      </c>
      <c r="V487" s="359">
        <f>SUMPRODUCT((事故データ!$O$4:$O$364=$C$469)*(事故データ!$AU$4:$AU$364=V$470)*(事故データ!$AQ$4:$AQ$364=$H487)*(事故データ!$V$4:$V$364=1))</f>
        <v>0</v>
      </c>
      <c r="W487" s="359">
        <f>SUMPRODUCT((事故データ!$O$4:$O$364=$C$469)*(事故データ!$AU$4:$AU$364=W$470)*(事故データ!$AQ$4:$AQ$364=$H487)*(事故データ!$V$4:$V$364=1))</f>
        <v>0</v>
      </c>
      <c r="X487" s="359">
        <f>SUMPRODUCT((事故データ!$O$4:$O$364=$C$469)*(事故データ!$AU$4:$AU$364=X$470)*(事故データ!$AQ$4:$AQ$364=$H487)*(事故データ!$V$4:$V$364=1))</f>
        <v>0</v>
      </c>
      <c r="Y487" s="359">
        <f>SUMPRODUCT((事故データ!$O$4:$O$364=$C$469)*(事故データ!$AU$4:$AU$364=Y$470)*(事故データ!$AQ$4:$AQ$364=$H487)*(事故データ!$V$4:$V$364=1))</f>
        <v>0</v>
      </c>
      <c r="Z487" s="359">
        <f>SUMPRODUCT((事故データ!$O$4:$O$364=$C$469)*(事故データ!$AU$4:$AU$364=Z$470)*(事故データ!$AQ$4:$AQ$364=$H487)*(事故データ!$V$4:$V$364=1))</f>
        <v>0</v>
      </c>
      <c r="AA487" s="359">
        <f>SUMPRODUCT((事故データ!$O$4:$O$364=$C$469)*(事故データ!$AU$4:$AU$364=AA$470)*(事故データ!$AQ$4:$AQ$364=$H487)*(事故データ!$V$4:$V$364=1))</f>
        <v>0</v>
      </c>
      <c r="AB487" s="359">
        <f>SUMPRODUCT((事故データ!$O$4:$O$364=$C$469)*(事故データ!$AU$4:$AU$364=AB$470)*(事故データ!$AQ$4:$AQ$364=$H487)*(事故データ!$V$4:$V$364=1))</f>
        <v>0</v>
      </c>
      <c r="AC487" s="359">
        <f>SUMPRODUCT((事故データ!$O$4:$O$364=$C$469)*(事故データ!$AU$4:$AU$364=AC$470)*(事故データ!$AQ$4:$AQ$364=$H487)*(事故データ!$V$4:$V$364=1))</f>
        <v>0</v>
      </c>
      <c r="AD487" s="359">
        <f>SUMPRODUCT((事故データ!$O$4:$O$364=$C$469)*(事故データ!$AU$4:$AU$364=AD$470)*(事故データ!$AQ$4:$AQ$364=$H487)*(事故データ!$V$4:$V$364=1))</f>
        <v>0</v>
      </c>
      <c r="AE487" s="360">
        <f>SUMPRODUCT((事故データ!$O$4:$O$364=$C$469)*(事故データ!$AU$4:$AU$364=AE$470)*(事故データ!$AQ$4:$AQ$364=$H487)*(事故データ!$V$4:$V$364=1))</f>
        <v>0</v>
      </c>
    </row>
    <row r="488" spans="3:31">
      <c r="C488" s="352" t="str">
        <f t="shared" si="81"/>
        <v>出路・合流・分岐に進入</v>
      </c>
      <c r="D488" s="422">
        <f>SUMPRODUCT((事故データ!$O$4:$O$364=$C$419)*(事故データ!$AQ$4:$AQ$364=$C488))</f>
        <v>0</v>
      </c>
      <c r="E488" s="422">
        <f>SUMPRODUCT((事故データ!$O$4:$O$364=$C$419)*(事故データ!$AQ$4:$AQ$364=$C488)*(事故データ!$V$4:$V$364=1))</f>
        <v>0</v>
      </c>
      <c r="F488" s="496">
        <f>SUMPRODUCT((事故データ!$O$4:$O$364=$C$419)*(事故データ!$AQ$4:$AQ$364=$C488)*(事故データ!$V$4:$V$364=1)*(事故データ!$T$4:$T$364="人身"))</f>
        <v>0</v>
      </c>
      <c r="G488" s="306"/>
      <c r="H488" s="355" t="str">
        <f t="shared" si="82"/>
        <v>出路・合流・分岐に進入</v>
      </c>
      <c r="I488" s="497">
        <f t="shared" si="83"/>
        <v>0</v>
      </c>
      <c r="J488" s="357">
        <f>SUMPRODUCT((事故データ!$O$4:$O$364=$C$469)*(事故データ!$AU$4:$AU$364=J$470)*(事故データ!$AQ$4:$AQ$364=$H488)*(事故データ!$V$4:$V$364=1))</f>
        <v>0</v>
      </c>
      <c r="K488" s="358">
        <f>SUMPRODUCT((事故データ!$O$4:$O$364=$C$469)*(事故データ!$AU$4:$AU$364=K$470)*(事故データ!$AQ$4:$AQ$364=$H488)*(事故データ!$V$4:$V$364=1))</f>
        <v>0</v>
      </c>
      <c r="L488" s="358">
        <f>SUMPRODUCT((事故データ!$O$4:$O$364=$C$469)*(事故データ!$AU$4:$AU$364=L$470)*(事故データ!$AQ$4:$AQ$364=$H488)*(事故データ!$V$4:$V$364=1))</f>
        <v>0</v>
      </c>
      <c r="M488" s="358">
        <f>SUMPRODUCT((事故データ!$O$4:$O$364=$C$469)*(事故データ!$AU$4:$AU$364=M$470)*(事故データ!$AQ$4:$AQ$364=$H488)*(事故データ!$V$4:$V$364=1))</f>
        <v>0</v>
      </c>
      <c r="N488" s="358">
        <f>SUMPRODUCT((事故データ!$O$4:$O$364=$C$469)*(事故データ!$AU$4:$AU$364=N$470)*(事故データ!$AQ$4:$AQ$364=$H488)*(事故データ!$V$4:$V$364=1))</f>
        <v>0</v>
      </c>
      <c r="O488" s="358">
        <f>SUMPRODUCT((事故データ!$O$4:$O$364=$C$469)*(事故データ!$AU$4:$AU$364=O$470)*(事故データ!$AQ$4:$AQ$364=$H488)*(事故データ!$V$4:$V$364=1))</f>
        <v>0</v>
      </c>
      <c r="P488" s="358">
        <f>SUMPRODUCT((事故データ!$O$4:$O$364=$C$469)*(事故データ!$AU$4:$AU$364=P$470)*(事故データ!$AQ$4:$AQ$364=$H488)*(事故データ!$V$4:$V$364=1))</f>
        <v>0</v>
      </c>
      <c r="Q488" s="358">
        <f>SUMPRODUCT((事故データ!$O$4:$O$364=$C$469)*(事故データ!$AU$4:$AU$364=Q$470)*(事故データ!$AQ$4:$AQ$364=$H488)*(事故データ!$V$4:$V$364=1))</f>
        <v>0</v>
      </c>
      <c r="R488" s="358">
        <f>SUMPRODUCT((事故データ!$O$4:$O$364=$C$469)*(事故データ!$AU$4:$AU$364=R$470)*(事故データ!$AQ$4:$AQ$364=$H488)*(事故データ!$V$4:$V$364=1))</f>
        <v>0</v>
      </c>
      <c r="S488" s="358">
        <f>SUMPRODUCT((事故データ!$O$4:$O$364=$C$469)*(事故データ!$AU$4:$AU$364=S$470)*(事故データ!$AQ$4:$AQ$364=$H488)*(事故データ!$V$4:$V$364=1))</f>
        <v>0</v>
      </c>
      <c r="T488" s="358">
        <f>SUMPRODUCT((事故データ!$O$4:$O$364=$C$469)*(事故データ!$AU$4:$AU$364=T$470)*(事故データ!$AQ$4:$AQ$364=$H488)*(事故データ!$V$4:$V$364=1))</f>
        <v>0</v>
      </c>
      <c r="U488" s="358">
        <f>SUMPRODUCT((事故データ!$O$4:$O$364=$C$469)*(事故データ!$AU$4:$AU$364=U$470)*(事故データ!$AQ$4:$AQ$364=$H488)*(事故データ!$V$4:$V$364=1))</f>
        <v>0</v>
      </c>
      <c r="V488" s="359">
        <f>SUMPRODUCT((事故データ!$O$4:$O$364=$C$469)*(事故データ!$AU$4:$AU$364=V$470)*(事故データ!$AQ$4:$AQ$364=$H488)*(事故データ!$V$4:$V$364=1))</f>
        <v>0</v>
      </c>
      <c r="W488" s="359">
        <f>SUMPRODUCT((事故データ!$O$4:$O$364=$C$469)*(事故データ!$AU$4:$AU$364=W$470)*(事故データ!$AQ$4:$AQ$364=$H488)*(事故データ!$V$4:$V$364=1))</f>
        <v>0</v>
      </c>
      <c r="X488" s="359">
        <f>SUMPRODUCT((事故データ!$O$4:$O$364=$C$469)*(事故データ!$AU$4:$AU$364=X$470)*(事故データ!$AQ$4:$AQ$364=$H488)*(事故データ!$V$4:$V$364=1))</f>
        <v>0</v>
      </c>
      <c r="Y488" s="359">
        <f>SUMPRODUCT((事故データ!$O$4:$O$364=$C$469)*(事故データ!$AU$4:$AU$364=Y$470)*(事故データ!$AQ$4:$AQ$364=$H488)*(事故データ!$V$4:$V$364=1))</f>
        <v>0</v>
      </c>
      <c r="Z488" s="359">
        <f>SUMPRODUCT((事故データ!$O$4:$O$364=$C$469)*(事故データ!$AU$4:$AU$364=Z$470)*(事故データ!$AQ$4:$AQ$364=$H488)*(事故データ!$V$4:$V$364=1))</f>
        <v>0</v>
      </c>
      <c r="AA488" s="359">
        <f>SUMPRODUCT((事故データ!$O$4:$O$364=$C$469)*(事故データ!$AU$4:$AU$364=AA$470)*(事故データ!$AQ$4:$AQ$364=$H488)*(事故データ!$V$4:$V$364=1))</f>
        <v>0</v>
      </c>
      <c r="AB488" s="359">
        <f>SUMPRODUCT((事故データ!$O$4:$O$364=$C$469)*(事故データ!$AU$4:$AU$364=AB$470)*(事故データ!$AQ$4:$AQ$364=$H488)*(事故データ!$V$4:$V$364=1))</f>
        <v>0</v>
      </c>
      <c r="AC488" s="359">
        <f>SUMPRODUCT((事故データ!$O$4:$O$364=$C$469)*(事故データ!$AU$4:$AU$364=AC$470)*(事故データ!$AQ$4:$AQ$364=$H488)*(事故データ!$V$4:$V$364=1))</f>
        <v>0</v>
      </c>
      <c r="AD488" s="359">
        <f>SUMPRODUCT((事故データ!$O$4:$O$364=$C$469)*(事故データ!$AU$4:$AU$364=AD$470)*(事故データ!$AQ$4:$AQ$364=$H488)*(事故データ!$V$4:$V$364=1))</f>
        <v>0</v>
      </c>
      <c r="AE488" s="360">
        <f>SUMPRODUCT((事故データ!$O$4:$O$364=$C$469)*(事故データ!$AU$4:$AU$364=AE$470)*(事故データ!$AQ$4:$AQ$364=$H488)*(事故データ!$V$4:$V$364=1))</f>
        <v>0</v>
      </c>
    </row>
    <row r="489" spans="3:31">
      <c r="C489" s="352" t="str">
        <f t="shared" si="81"/>
        <v>発進時</v>
      </c>
      <c r="D489" s="422">
        <f>SUMPRODUCT((事故データ!$O$4:$O$364=$C$419)*(事故データ!$AQ$4:$AQ$364=$C489))</f>
        <v>2</v>
      </c>
      <c r="E489" s="422">
        <f>SUMPRODUCT((事故データ!$O$4:$O$364=$C$419)*(事故データ!$AQ$4:$AQ$364=$C489)*(事故データ!$V$4:$V$364=1))</f>
        <v>2</v>
      </c>
      <c r="F489" s="496">
        <f>SUMPRODUCT((事故データ!$O$4:$O$364=$C$419)*(事故データ!$AQ$4:$AQ$364=$C489)*(事故データ!$V$4:$V$364=1)*(事故データ!$T$4:$T$364="人身"))</f>
        <v>1</v>
      </c>
      <c r="G489" s="306"/>
      <c r="H489" s="355" t="str">
        <f t="shared" si="82"/>
        <v>発進時</v>
      </c>
      <c r="I489" s="497">
        <f t="shared" si="83"/>
        <v>2</v>
      </c>
      <c r="J489" s="357">
        <f>SUMPRODUCT((事故データ!$O$4:$O$364=$C$469)*(事故データ!$AU$4:$AU$364=J$470)*(事故データ!$AQ$4:$AQ$364=$H489)*(事故データ!$V$4:$V$364=1))</f>
        <v>0</v>
      </c>
      <c r="K489" s="358">
        <f>SUMPRODUCT((事故データ!$O$4:$O$364=$C$469)*(事故データ!$AU$4:$AU$364=K$470)*(事故データ!$AQ$4:$AQ$364=$H489)*(事故データ!$V$4:$V$364=1))</f>
        <v>0</v>
      </c>
      <c r="L489" s="358">
        <f>SUMPRODUCT((事故データ!$O$4:$O$364=$C$469)*(事故データ!$AU$4:$AU$364=L$470)*(事故データ!$AQ$4:$AQ$364=$H489)*(事故データ!$V$4:$V$364=1))</f>
        <v>0</v>
      </c>
      <c r="M489" s="358">
        <f>SUMPRODUCT((事故データ!$O$4:$O$364=$C$469)*(事故データ!$AU$4:$AU$364=M$470)*(事故データ!$AQ$4:$AQ$364=$H489)*(事故データ!$V$4:$V$364=1))</f>
        <v>0</v>
      </c>
      <c r="N489" s="358">
        <f>SUMPRODUCT((事故データ!$O$4:$O$364=$C$469)*(事故データ!$AU$4:$AU$364=N$470)*(事故データ!$AQ$4:$AQ$364=$H489)*(事故データ!$V$4:$V$364=1))</f>
        <v>1</v>
      </c>
      <c r="O489" s="358">
        <f>SUMPRODUCT((事故データ!$O$4:$O$364=$C$469)*(事故データ!$AU$4:$AU$364=O$470)*(事故データ!$AQ$4:$AQ$364=$H489)*(事故データ!$V$4:$V$364=1))</f>
        <v>0</v>
      </c>
      <c r="P489" s="358">
        <f>SUMPRODUCT((事故データ!$O$4:$O$364=$C$469)*(事故データ!$AU$4:$AU$364=P$470)*(事故データ!$AQ$4:$AQ$364=$H489)*(事故データ!$V$4:$V$364=1))</f>
        <v>0</v>
      </c>
      <c r="Q489" s="358">
        <f>SUMPRODUCT((事故データ!$O$4:$O$364=$C$469)*(事故データ!$AU$4:$AU$364=Q$470)*(事故データ!$AQ$4:$AQ$364=$H489)*(事故データ!$V$4:$V$364=1))</f>
        <v>0</v>
      </c>
      <c r="R489" s="358">
        <f>SUMPRODUCT((事故データ!$O$4:$O$364=$C$469)*(事故データ!$AU$4:$AU$364=R$470)*(事故データ!$AQ$4:$AQ$364=$H489)*(事故データ!$V$4:$V$364=1))</f>
        <v>0</v>
      </c>
      <c r="S489" s="358">
        <f>SUMPRODUCT((事故データ!$O$4:$O$364=$C$469)*(事故データ!$AU$4:$AU$364=S$470)*(事故データ!$AQ$4:$AQ$364=$H489)*(事故データ!$V$4:$V$364=1))</f>
        <v>0</v>
      </c>
      <c r="T489" s="358">
        <f>SUMPRODUCT((事故データ!$O$4:$O$364=$C$469)*(事故データ!$AU$4:$AU$364=T$470)*(事故データ!$AQ$4:$AQ$364=$H489)*(事故データ!$V$4:$V$364=1))</f>
        <v>0</v>
      </c>
      <c r="U489" s="358">
        <f>SUMPRODUCT((事故データ!$O$4:$O$364=$C$469)*(事故データ!$AU$4:$AU$364=U$470)*(事故データ!$AQ$4:$AQ$364=$H489)*(事故データ!$V$4:$V$364=1))</f>
        <v>0</v>
      </c>
      <c r="V489" s="359">
        <f>SUMPRODUCT((事故データ!$O$4:$O$364=$C$469)*(事故データ!$AU$4:$AU$364=V$470)*(事故データ!$AQ$4:$AQ$364=$H489)*(事故データ!$V$4:$V$364=1))</f>
        <v>0</v>
      </c>
      <c r="W489" s="359">
        <f>SUMPRODUCT((事故データ!$O$4:$O$364=$C$469)*(事故データ!$AU$4:$AU$364=W$470)*(事故データ!$AQ$4:$AQ$364=$H489)*(事故データ!$V$4:$V$364=1))</f>
        <v>1</v>
      </c>
      <c r="X489" s="359">
        <f>SUMPRODUCT((事故データ!$O$4:$O$364=$C$469)*(事故データ!$AU$4:$AU$364=X$470)*(事故データ!$AQ$4:$AQ$364=$H489)*(事故データ!$V$4:$V$364=1))</f>
        <v>0</v>
      </c>
      <c r="Y489" s="359">
        <f>SUMPRODUCT((事故データ!$O$4:$O$364=$C$469)*(事故データ!$AU$4:$AU$364=Y$470)*(事故データ!$AQ$4:$AQ$364=$H489)*(事故データ!$V$4:$V$364=1))</f>
        <v>0</v>
      </c>
      <c r="Z489" s="359">
        <f>SUMPRODUCT((事故データ!$O$4:$O$364=$C$469)*(事故データ!$AU$4:$AU$364=Z$470)*(事故データ!$AQ$4:$AQ$364=$H489)*(事故データ!$V$4:$V$364=1))</f>
        <v>0</v>
      </c>
      <c r="AA489" s="359">
        <f>SUMPRODUCT((事故データ!$O$4:$O$364=$C$469)*(事故データ!$AU$4:$AU$364=AA$470)*(事故データ!$AQ$4:$AQ$364=$H489)*(事故データ!$V$4:$V$364=1))</f>
        <v>0</v>
      </c>
      <c r="AB489" s="359">
        <f>SUMPRODUCT((事故データ!$O$4:$O$364=$C$469)*(事故データ!$AU$4:$AU$364=AB$470)*(事故データ!$AQ$4:$AQ$364=$H489)*(事故データ!$V$4:$V$364=1))</f>
        <v>0</v>
      </c>
      <c r="AC489" s="359">
        <f>SUMPRODUCT((事故データ!$O$4:$O$364=$C$469)*(事故データ!$AU$4:$AU$364=AC$470)*(事故データ!$AQ$4:$AQ$364=$H489)*(事故データ!$V$4:$V$364=1))</f>
        <v>0</v>
      </c>
      <c r="AD489" s="359">
        <f>SUMPRODUCT((事故データ!$O$4:$O$364=$C$469)*(事故データ!$AU$4:$AU$364=AD$470)*(事故データ!$AQ$4:$AQ$364=$H489)*(事故データ!$V$4:$V$364=1))</f>
        <v>0</v>
      </c>
      <c r="AE489" s="360">
        <f>SUMPRODUCT((事故データ!$O$4:$O$364=$C$469)*(事故データ!$AU$4:$AU$364=AE$470)*(事故データ!$AQ$4:$AQ$364=$H489)*(事故データ!$V$4:$V$364=1))</f>
        <v>0</v>
      </c>
    </row>
    <row r="490" spans="3:31">
      <c r="C490" s="352" t="str">
        <f t="shared" si="81"/>
        <v>信号発進</v>
      </c>
      <c r="D490" s="422">
        <f>SUMPRODUCT((事故データ!$O$4:$O$364=$C$419)*(事故データ!$AQ$4:$AQ$364=$C490))</f>
        <v>1</v>
      </c>
      <c r="E490" s="422">
        <f>SUMPRODUCT((事故データ!$O$4:$O$364=$C$419)*(事故データ!$AQ$4:$AQ$364=$C490)*(事故データ!$V$4:$V$364=1))</f>
        <v>1</v>
      </c>
      <c r="F490" s="496">
        <f>SUMPRODUCT((事故データ!$O$4:$O$364=$C$419)*(事故データ!$AQ$4:$AQ$364=$C490)*(事故データ!$V$4:$V$364=1)*(事故データ!$T$4:$T$364="人身"))</f>
        <v>0</v>
      </c>
      <c r="G490" s="306"/>
      <c r="H490" s="355" t="str">
        <f t="shared" si="82"/>
        <v>信号発進</v>
      </c>
      <c r="I490" s="497">
        <f t="shared" si="83"/>
        <v>1</v>
      </c>
      <c r="J490" s="357">
        <f>SUMPRODUCT((事故データ!$O$4:$O$364=$C$469)*(事故データ!$AU$4:$AU$364=J$470)*(事故データ!$AQ$4:$AQ$364=$H490)*(事故データ!$V$4:$V$364=1))</f>
        <v>1</v>
      </c>
      <c r="K490" s="358">
        <f>SUMPRODUCT((事故データ!$O$4:$O$364=$C$469)*(事故データ!$AU$4:$AU$364=K$470)*(事故データ!$AQ$4:$AQ$364=$H490)*(事故データ!$V$4:$V$364=1))</f>
        <v>0</v>
      </c>
      <c r="L490" s="358">
        <f>SUMPRODUCT((事故データ!$O$4:$O$364=$C$469)*(事故データ!$AU$4:$AU$364=L$470)*(事故データ!$AQ$4:$AQ$364=$H490)*(事故データ!$V$4:$V$364=1))</f>
        <v>0</v>
      </c>
      <c r="M490" s="358">
        <f>SUMPRODUCT((事故データ!$O$4:$O$364=$C$469)*(事故データ!$AU$4:$AU$364=M$470)*(事故データ!$AQ$4:$AQ$364=$H490)*(事故データ!$V$4:$V$364=1))</f>
        <v>0</v>
      </c>
      <c r="N490" s="358">
        <f>SUMPRODUCT((事故データ!$O$4:$O$364=$C$469)*(事故データ!$AU$4:$AU$364=N$470)*(事故データ!$AQ$4:$AQ$364=$H490)*(事故データ!$V$4:$V$364=1))</f>
        <v>0</v>
      </c>
      <c r="O490" s="358">
        <f>SUMPRODUCT((事故データ!$O$4:$O$364=$C$469)*(事故データ!$AU$4:$AU$364=O$470)*(事故データ!$AQ$4:$AQ$364=$H490)*(事故データ!$V$4:$V$364=1))</f>
        <v>0</v>
      </c>
      <c r="P490" s="358">
        <f>SUMPRODUCT((事故データ!$O$4:$O$364=$C$469)*(事故データ!$AU$4:$AU$364=P$470)*(事故データ!$AQ$4:$AQ$364=$H490)*(事故データ!$V$4:$V$364=1))</f>
        <v>0</v>
      </c>
      <c r="Q490" s="358">
        <f>SUMPRODUCT((事故データ!$O$4:$O$364=$C$469)*(事故データ!$AU$4:$AU$364=Q$470)*(事故データ!$AQ$4:$AQ$364=$H490)*(事故データ!$V$4:$V$364=1))</f>
        <v>0</v>
      </c>
      <c r="R490" s="358">
        <f>SUMPRODUCT((事故データ!$O$4:$O$364=$C$469)*(事故データ!$AU$4:$AU$364=R$470)*(事故データ!$AQ$4:$AQ$364=$H490)*(事故データ!$V$4:$V$364=1))</f>
        <v>0</v>
      </c>
      <c r="S490" s="358">
        <f>SUMPRODUCT((事故データ!$O$4:$O$364=$C$469)*(事故データ!$AU$4:$AU$364=S$470)*(事故データ!$AQ$4:$AQ$364=$H490)*(事故データ!$V$4:$V$364=1))</f>
        <v>0</v>
      </c>
      <c r="T490" s="358">
        <f>SUMPRODUCT((事故データ!$O$4:$O$364=$C$469)*(事故データ!$AU$4:$AU$364=T$470)*(事故データ!$AQ$4:$AQ$364=$H490)*(事故データ!$V$4:$V$364=1))</f>
        <v>0</v>
      </c>
      <c r="U490" s="358">
        <f>SUMPRODUCT((事故データ!$O$4:$O$364=$C$469)*(事故データ!$AU$4:$AU$364=U$470)*(事故データ!$AQ$4:$AQ$364=$H490)*(事故データ!$V$4:$V$364=1))</f>
        <v>0</v>
      </c>
      <c r="V490" s="359">
        <f>SUMPRODUCT((事故データ!$O$4:$O$364=$C$469)*(事故データ!$AU$4:$AU$364=V$470)*(事故データ!$AQ$4:$AQ$364=$H490)*(事故データ!$V$4:$V$364=1))</f>
        <v>0</v>
      </c>
      <c r="W490" s="359">
        <f>SUMPRODUCT((事故データ!$O$4:$O$364=$C$469)*(事故データ!$AU$4:$AU$364=W$470)*(事故データ!$AQ$4:$AQ$364=$H490)*(事故データ!$V$4:$V$364=1))</f>
        <v>0</v>
      </c>
      <c r="X490" s="359">
        <f>SUMPRODUCT((事故データ!$O$4:$O$364=$C$469)*(事故データ!$AU$4:$AU$364=X$470)*(事故データ!$AQ$4:$AQ$364=$H490)*(事故データ!$V$4:$V$364=1))</f>
        <v>0</v>
      </c>
      <c r="Y490" s="359">
        <f>SUMPRODUCT((事故データ!$O$4:$O$364=$C$469)*(事故データ!$AU$4:$AU$364=Y$470)*(事故データ!$AQ$4:$AQ$364=$H490)*(事故データ!$V$4:$V$364=1))</f>
        <v>0</v>
      </c>
      <c r="Z490" s="359">
        <f>SUMPRODUCT((事故データ!$O$4:$O$364=$C$469)*(事故データ!$AU$4:$AU$364=Z$470)*(事故データ!$AQ$4:$AQ$364=$H490)*(事故データ!$V$4:$V$364=1))</f>
        <v>0</v>
      </c>
      <c r="AA490" s="359">
        <f>SUMPRODUCT((事故データ!$O$4:$O$364=$C$469)*(事故データ!$AU$4:$AU$364=AA$470)*(事故データ!$AQ$4:$AQ$364=$H490)*(事故データ!$V$4:$V$364=1))</f>
        <v>0</v>
      </c>
      <c r="AB490" s="359">
        <f>SUMPRODUCT((事故データ!$O$4:$O$364=$C$469)*(事故データ!$AU$4:$AU$364=AB$470)*(事故データ!$AQ$4:$AQ$364=$H490)*(事故データ!$V$4:$V$364=1))</f>
        <v>0</v>
      </c>
      <c r="AC490" s="359">
        <f>SUMPRODUCT((事故データ!$O$4:$O$364=$C$469)*(事故データ!$AU$4:$AU$364=AC$470)*(事故データ!$AQ$4:$AQ$364=$H490)*(事故データ!$V$4:$V$364=1))</f>
        <v>0</v>
      </c>
      <c r="AD490" s="359">
        <f>SUMPRODUCT((事故データ!$O$4:$O$364=$C$469)*(事故データ!$AU$4:$AU$364=AD$470)*(事故データ!$AQ$4:$AQ$364=$H490)*(事故データ!$V$4:$V$364=1))</f>
        <v>0</v>
      </c>
      <c r="AE490" s="360">
        <f>SUMPRODUCT((事故データ!$O$4:$O$364=$C$469)*(事故データ!$AU$4:$AU$364=AE$470)*(事故データ!$AQ$4:$AQ$364=$H490)*(事故データ!$V$4:$V$364=1))</f>
        <v>0</v>
      </c>
    </row>
    <row r="491" spans="3:31">
      <c r="C491" s="352" t="str">
        <f t="shared" si="81"/>
        <v>信号待ち停止</v>
      </c>
      <c r="D491" s="422">
        <f>SUMPRODUCT((事故データ!$O$4:$O$364=$C$419)*(事故データ!$AQ$4:$AQ$364=$C491))</f>
        <v>2</v>
      </c>
      <c r="E491" s="422">
        <f>SUMPRODUCT((事故データ!$O$4:$O$364=$C$419)*(事故データ!$AQ$4:$AQ$364=$C491)*(事故データ!$V$4:$V$364=1))</f>
        <v>2</v>
      </c>
      <c r="F491" s="496">
        <f>SUMPRODUCT((事故データ!$O$4:$O$364=$C$419)*(事故データ!$AQ$4:$AQ$364=$C491)*(事故データ!$V$4:$V$364=1)*(事故データ!$T$4:$T$364="人身"))</f>
        <v>1</v>
      </c>
      <c r="G491" s="306"/>
      <c r="H491" s="355" t="str">
        <f t="shared" si="82"/>
        <v>信号待ち停止</v>
      </c>
      <c r="I491" s="497">
        <f t="shared" si="83"/>
        <v>2</v>
      </c>
      <c r="J491" s="357">
        <f>SUMPRODUCT((事故データ!$O$4:$O$364=$C$469)*(事故データ!$AU$4:$AU$364=J$470)*(事故データ!$AQ$4:$AQ$364=$H491)*(事故データ!$V$4:$V$364=1))</f>
        <v>2</v>
      </c>
      <c r="K491" s="358">
        <f>SUMPRODUCT((事故データ!$O$4:$O$364=$C$469)*(事故データ!$AU$4:$AU$364=K$470)*(事故データ!$AQ$4:$AQ$364=$H491)*(事故データ!$V$4:$V$364=1))</f>
        <v>0</v>
      </c>
      <c r="L491" s="358">
        <f>SUMPRODUCT((事故データ!$O$4:$O$364=$C$469)*(事故データ!$AU$4:$AU$364=L$470)*(事故データ!$AQ$4:$AQ$364=$H491)*(事故データ!$V$4:$V$364=1))</f>
        <v>0</v>
      </c>
      <c r="M491" s="358">
        <f>SUMPRODUCT((事故データ!$O$4:$O$364=$C$469)*(事故データ!$AU$4:$AU$364=M$470)*(事故データ!$AQ$4:$AQ$364=$H491)*(事故データ!$V$4:$V$364=1))</f>
        <v>0</v>
      </c>
      <c r="N491" s="358">
        <f>SUMPRODUCT((事故データ!$O$4:$O$364=$C$469)*(事故データ!$AU$4:$AU$364=N$470)*(事故データ!$AQ$4:$AQ$364=$H491)*(事故データ!$V$4:$V$364=1))</f>
        <v>0</v>
      </c>
      <c r="O491" s="358">
        <f>SUMPRODUCT((事故データ!$O$4:$O$364=$C$469)*(事故データ!$AU$4:$AU$364=O$470)*(事故データ!$AQ$4:$AQ$364=$H491)*(事故データ!$V$4:$V$364=1))</f>
        <v>0</v>
      </c>
      <c r="P491" s="358">
        <f>SUMPRODUCT((事故データ!$O$4:$O$364=$C$469)*(事故データ!$AU$4:$AU$364=P$470)*(事故データ!$AQ$4:$AQ$364=$H491)*(事故データ!$V$4:$V$364=1))</f>
        <v>0</v>
      </c>
      <c r="Q491" s="358">
        <f>SUMPRODUCT((事故データ!$O$4:$O$364=$C$469)*(事故データ!$AU$4:$AU$364=Q$470)*(事故データ!$AQ$4:$AQ$364=$H491)*(事故データ!$V$4:$V$364=1))</f>
        <v>0</v>
      </c>
      <c r="R491" s="358">
        <f>SUMPRODUCT((事故データ!$O$4:$O$364=$C$469)*(事故データ!$AU$4:$AU$364=R$470)*(事故データ!$AQ$4:$AQ$364=$H491)*(事故データ!$V$4:$V$364=1))</f>
        <v>0</v>
      </c>
      <c r="S491" s="358">
        <f>SUMPRODUCT((事故データ!$O$4:$O$364=$C$469)*(事故データ!$AU$4:$AU$364=S$470)*(事故データ!$AQ$4:$AQ$364=$H491)*(事故データ!$V$4:$V$364=1))</f>
        <v>0</v>
      </c>
      <c r="T491" s="358">
        <f>SUMPRODUCT((事故データ!$O$4:$O$364=$C$469)*(事故データ!$AU$4:$AU$364=T$470)*(事故データ!$AQ$4:$AQ$364=$H491)*(事故データ!$V$4:$V$364=1))</f>
        <v>0</v>
      </c>
      <c r="U491" s="358">
        <f>SUMPRODUCT((事故データ!$O$4:$O$364=$C$469)*(事故データ!$AU$4:$AU$364=U$470)*(事故データ!$AQ$4:$AQ$364=$H491)*(事故データ!$V$4:$V$364=1))</f>
        <v>0</v>
      </c>
      <c r="V491" s="359">
        <f>SUMPRODUCT((事故データ!$O$4:$O$364=$C$469)*(事故データ!$AU$4:$AU$364=V$470)*(事故データ!$AQ$4:$AQ$364=$H491)*(事故データ!$V$4:$V$364=1))</f>
        <v>0</v>
      </c>
      <c r="W491" s="359">
        <f>SUMPRODUCT((事故データ!$O$4:$O$364=$C$469)*(事故データ!$AU$4:$AU$364=W$470)*(事故データ!$AQ$4:$AQ$364=$H491)*(事故データ!$V$4:$V$364=1))</f>
        <v>0</v>
      </c>
      <c r="X491" s="359">
        <f>SUMPRODUCT((事故データ!$O$4:$O$364=$C$469)*(事故データ!$AU$4:$AU$364=X$470)*(事故データ!$AQ$4:$AQ$364=$H491)*(事故データ!$V$4:$V$364=1))</f>
        <v>0</v>
      </c>
      <c r="Y491" s="359">
        <f>SUMPRODUCT((事故データ!$O$4:$O$364=$C$469)*(事故データ!$AU$4:$AU$364=Y$470)*(事故データ!$AQ$4:$AQ$364=$H491)*(事故データ!$V$4:$V$364=1))</f>
        <v>0</v>
      </c>
      <c r="Z491" s="359">
        <f>SUMPRODUCT((事故データ!$O$4:$O$364=$C$469)*(事故データ!$AU$4:$AU$364=Z$470)*(事故データ!$AQ$4:$AQ$364=$H491)*(事故データ!$V$4:$V$364=1))</f>
        <v>0</v>
      </c>
      <c r="AA491" s="359">
        <f>SUMPRODUCT((事故データ!$O$4:$O$364=$C$469)*(事故データ!$AU$4:$AU$364=AA$470)*(事故データ!$AQ$4:$AQ$364=$H491)*(事故データ!$V$4:$V$364=1))</f>
        <v>0</v>
      </c>
      <c r="AB491" s="359">
        <f>SUMPRODUCT((事故データ!$O$4:$O$364=$C$469)*(事故データ!$AU$4:$AU$364=AB$470)*(事故データ!$AQ$4:$AQ$364=$H491)*(事故データ!$V$4:$V$364=1))</f>
        <v>0</v>
      </c>
      <c r="AC491" s="359">
        <f>SUMPRODUCT((事故データ!$O$4:$O$364=$C$469)*(事故データ!$AU$4:$AU$364=AC$470)*(事故データ!$AQ$4:$AQ$364=$H491)*(事故データ!$V$4:$V$364=1))</f>
        <v>0</v>
      </c>
      <c r="AD491" s="359">
        <f>SUMPRODUCT((事故データ!$O$4:$O$364=$C$469)*(事故データ!$AU$4:$AU$364=AD$470)*(事故データ!$AQ$4:$AQ$364=$H491)*(事故データ!$V$4:$V$364=1))</f>
        <v>0</v>
      </c>
      <c r="AE491" s="360">
        <f>SUMPRODUCT((事故データ!$O$4:$O$364=$C$469)*(事故データ!$AU$4:$AU$364=AE$470)*(事故データ!$AQ$4:$AQ$364=$H491)*(事故データ!$V$4:$V$364=1))</f>
        <v>0</v>
      </c>
    </row>
    <row r="492" spans="3:31">
      <c r="C492" s="352" t="str">
        <f t="shared" si="81"/>
        <v>渋滞で停止</v>
      </c>
      <c r="D492" s="422">
        <f>SUMPRODUCT((事故データ!$O$4:$O$364=$C$419)*(事故データ!$AQ$4:$AQ$364=$C492))</f>
        <v>0</v>
      </c>
      <c r="E492" s="422">
        <f>SUMPRODUCT((事故データ!$O$4:$O$364=$C$419)*(事故データ!$AQ$4:$AQ$364=$C492)*(事故データ!$V$4:$V$364=1))</f>
        <v>0</v>
      </c>
      <c r="F492" s="496">
        <f>SUMPRODUCT((事故データ!$O$4:$O$364=$C$419)*(事故データ!$AQ$4:$AQ$364=$C492)*(事故データ!$V$4:$V$364=1)*(事故データ!$T$4:$T$364="人身"))</f>
        <v>0</v>
      </c>
      <c r="G492" s="306"/>
      <c r="H492" s="355" t="str">
        <f t="shared" si="82"/>
        <v>渋滞で停止</v>
      </c>
      <c r="I492" s="497">
        <f t="shared" si="83"/>
        <v>0</v>
      </c>
      <c r="J492" s="357">
        <f>SUMPRODUCT((事故データ!$O$4:$O$364=$C$469)*(事故データ!$AU$4:$AU$364=J$470)*(事故データ!$AQ$4:$AQ$364=$H492)*(事故データ!$V$4:$V$364=1))</f>
        <v>0</v>
      </c>
      <c r="K492" s="358">
        <f>SUMPRODUCT((事故データ!$O$4:$O$364=$C$469)*(事故データ!$AU$4:$AU$364=K$470)*(事故データ!$AQ$4:$AQ$364=$H492)*(事故データ!$V$4:$V$364=1))</f>
        <v>0</v>
      </c>
      <c r="L492" s="358">
        <f>SUMPRODUCT((事故データ!$O$4:$O$364=$C$469)*(事故データ!$AU$4:$AU$364=L$470)*(事故データ!$AQ$4:$AQ$364=$H492)*(事故データ!$V$4:$V$364=1))</f>
        <v>0</v>
      </c>
      <c r="M492" s="358">
        <f>SUMPRODUCT((事故データ!$O$4:$O$364=$C$469)*(事故データ!$AU$4:$AU$364=M$470)*(事故データ!$AQ$4:$AQ$364=$H492)*(事故データ!$V$4:$V$364=1))</f>
        <v>0</v>
      </c>
      <c r="N492" s="358">
        <f>SUMPRODUCT((事故データ!$O$4:$O$364=$C$469)*(事故データ!$AU$4:$AU$364=N$470)*(事故データ!$AQ$4:$AQ$364=$H492)*(事故データ!$V$4:$V$364=1))</f>
        <v>0</v>
      </c>
      <c r="O492" s="358">
        <f>SUMPRODUCT((事故データ!$O$4:$O$364=$C$469)*(事故データ!$AU$4:$AU$364=O$470)*(事故データ!$AQ$4:$AQ$364=$H492)*(事故データ!$V$4:$V$364=1))</f>
        <v>0</v>
      </c>
      <c r="P492" s="358">
        <f>SUMPRODUCT((事故データ!$O$4:$O$364=$C$469)*(事故データ!$AU$4:$AU$364=P$470)*(事故データ!$AQ$4:$AQ$364=$H492)*(事故データ!$V$4:$V$364=1))</f>
        <v>0</v>
      </c>
      <c r="Q492" s="358">
        <f>SUMPRODUCT((事故データ!$O$4:$O$364=$C$469)*(事故データ!$AU$4:$AU$364=Q$470)*(事故データ!$AQ$4:$AQ$364=$H492)*(事故データ!$V$4:$V$364=1))</f>
        <v>0</v>
      </c>
      <c r="R492" s="358">
        <f>SUMPRODUCT((事故データ!$O$4:$O$364=$C$469)*(事故データ!$AU$4:$AU$364=R$470)*(事故データ!$AQ$4:$AQ$364=$H492)*(事故データ!$V$4:$V$364=1))</f>
        <v>0</v>
      </c>
      <c r="S492" s="358">
        <f>SUMPRODUCT((事故データ!$O$4:$O$364=$C$469)*(事故データ!$AU$4:$AU$364=S$470)*(事故データ!$AQ$4:$AQ$364=$H492)*(事故データ!$V$4:$V$364=1))</f>
        <v>0</v>
      </c>
      <c r="T492" s="358">
        <f>SUMPRODUCT((事故データ!$O$4:$O$364=$C$469)*(事故データ!$AU$4:$AU$364=T$470)*(事故データ!$AQ$4:$AQ$364=$H492)*(事故データ!$V$4:$V$364=1))</f>
        <v>0</v>
      </c>
      <c r="U492" s="358">
        <f>SUMPRODUCT((事故データ!$O$4:$O$364=$C$469)*(事故データ!$AU$4:$AU$364=U$470)*(事故データ!$AQ$4:$AQ$364=$H492)*(事故データ!$V$4:$V$364=1))</f>
        <v>0</v>
      </c>
      <c r="V492" s="359">
        <f>SUMPRODUCT((事故データ!$O$4:$O$364=$C$469)*(事故データ!$AU$4:$AU$364=V$470)*(事故データ!$AQ$4:$AQ$364=$H492)*(事故データ!$V$4:$V$364=1))</f>
        <v>0</v>
      </c>
      <c r="W492" s="359">
        <f>SUMPRODUCT((事故データ!$O$4:$O$364=$C$469)*(事故データ!$AU$4:$AU$364=W$470)*(事故データ!$AQ$4:$AQ$364=$H492)*(事故データ!$V$4:$V$364=1))</f>
        <v>0</v>
      </c>
      <c r="X492" s="359">
        <f>SUMPRODUCT((事故データ!$O$4:$O$364=$C$469)*(事故データ!$AU$4:$AU$364=X$470)*(事故データ!$AQ$4:$AQ$364=$H492)*(事故データ!$V$4:$V$364=1))</f>
        <v>0</v>
      </c>
      <c r="Y492" s="359">
        <f>SUMPRODUCT((事故データ!$O$4:$O$364=$C$469)*(事故データ!$AU$4:$AU$364=Y$470)*(事故データ!$AQ$4:$AQ$364=$H492)*(事故データ!$V$4:$V$364=1))</f>
        <v>0</v>
      </c>
      <c r="Z492" s="359">
        <f>SUMPRODUCT((事故データ!$O$4:$O$364=$C$469)*(事故データ!$AU$4:$AU$364=Z$470)*(事故データ!$AQ$4:$AQ$364=$H492)*(事故データ!$V$4:$V$364=1))</f>
        <v>0</v>
      </c>
      <c r="AA492" s="359">
        <f>SUMPRODUCT((事故データ!$O$4:$O$364=$C$469)*(事故データ!$AU$4:$AU$364=AA$470)*(事故データ!$AQ$4:$AQ$364=$H492)*(事故データ!$V$4:$V$364=1))</f>
        <v>0</v>
      </c>
      <c r="AB492" s="359">
        <f>SUMPRODUCT((事故データ!$O$4:$O$364=$C$469)*(事故データ!$AU$4:$AU$364=AB$470)*(事故データ!$AQ$4:$AQ$364=$H492)*(事故データ!$V$4:$V$364=1))</f>
        <v>0</v>
      </c>
      <c r="AC492" s="359">
        <f>SUMPRODUCT((事故データ!$O$4:$O$364=$C$469)*(事故データ!$AU$4:$AU$364=AC$470)*(事故データ!$AQ$4:$AQ$364=$H492)*(事故データ!$V$4:$V$364=1))</f>
        <v>0</v>
      </c>
      <c r="AD492" s="359">
        <f>SUMPRODUCT((事故データ!$O$4:$O$364=$C$469)*(事故データ!$AU$4:$AU$364=AD$470)*(事故データ!$AQ$4:$AQ$364=$H492)*(事故データ!$V$4:$V$364=1))</f>
        <v>0</v>
      </c>
      <c r="AE492" s="360">
        <f>SUMPRODUCT((事故データ!$O$4:$O$364=$C$469)*(事故データ!$AU$4:$AU$364=AE$470)*(事故データ!$AQ$4:$AQ$364=$H492)*(事故データ!$V$4:$V$364=1))</f>
        <v>0</v>
      </c>
    </row>
    <row r="493" spans="3:31">
      <c r="C493" s="352" t="str">
        <f t="shared" si="81"/>
        <v>合流のため停止</v>
      </c>
      <c r="D493" s="422">
        <f>SUMPRODUCT((事故データ!$O$4:$O$364=$C$419)*(事故データ!$AQ$4:$AQ$364=$C493))</f>
        <v>0</v>
      </c>
      <c r="E493" s="422">
        <f>SUMPRODUCT((事故データ!$O$4:$O$364=$C$419)*(事故データ!$AQ$4:$AQ$364=$C493)*(事故データ!$V$4:$V$364=1))</f>
        <v>0</v>
      </c>
      <c r="F493" s="496">
        <f>SUMPRODUCT((事故データ!$O$4:$O$364=$C$419)*(事故データ!$AQ$4:$AQ$364=$C493)*(事故データ!$V$4:$V$364=1)*(事故データ!$T$4:$T$364="人身"))</f>
        <v>0</v>
      </c>
      <c r="G493" s="306"/>
      <c r="H493" s="355" t="str">
        <f t="shared" si="82"/>
        <v>合流のため停止</v>
      </c>
      <c r="I493" s="497">
        <f t="shared" si="83"/>
        <v>0</v>
      </c>
      <c r="J493" s="357">
        <f>SUMPRODUCT((事故データ!$O$4:$O$364=$C$469)*(事故データ!$AU$4:$AU$364=J$470)*(事故データ!$AQ$4:$AQ$364=$H493)*(事故データ!$V$4:$V$364=1))</f>
        <v>0</v>
      </c>
      <c r="K493" s="358">
        <f>SUMPRODUCT((事故データ!$O$4:$O$364=$C$469)*(事故データ!$AU$4:$AU$364=K$470)*(事故データ!$AQ$4:$AQ$364=$H493)*(事故データ!$V$4:$V$364=1))</f>
        <v>0</v>
      </c>
      <c r="L493" s="358">
        <f>SUMPRODUCT((事故データ!$O$4:$O$364=$C$469)*(事故データ!$AU$4:$AU$364=L$470)*(事故データ!$AQ$4:$AQ$364=$H493)*(事故データ!$V$4:$V$364=1))</f>
        <v>0</v>
      </c>
      <c r="M493" s="358">
        <f>SUMPRODUCT((事故データ!$O$4:$O$364=$C$469)*(事故データ!$AU$4:$AU$364=M$470)*(事故データ!$AQ$4:$AQ$364=$H493)*(事故データ!$V$4:$V$364=1))</f>
        <v>0</v>
      </c>
      <c r="N493" s="358">
        <f>SUMPRODUCT((事故データ!$O$4:$O$364=$C$469)*(事故データ!$AU$4:$AU$364=N$470)*(事故データ!$AQ$4:$AQ$364=$H493)*(事故データ!$V$4:$V$364=1))</f>
        <v>0</v>
      </c>
      <c r="O493" s="358">
        <f>SUMPRODUCT((事故データ!$O$4:$O$364=$C$469)*(事故データ!$AU$4:$AU$364=O$470)*(事故データ!$AQ$4:$AQ$364=$H493)*(事故データ!$V$4:$V$364=1))</f>
        <v>0</v>
      </c>
      <c r="P493" s="358">
        <f>SUMPRODUCT((事故データ!$O$4:$O$364=$C$469)*(事故データ!$AU$4:$AU$364=P$470)*(事故データ!$AQ$4:$AQ$364=$H493)*(事故データ!$V$4:$V$364=1))</f>
        <v>0</v>
      </c>
      <c r="Q493" s="358">
        <f>SUMPRODUCT((事故データ!$O$4:$O$364=$C$469)*(事故データ!$AU$4:$AU$364=Q$470)*(事故データ!$AQ$4:$AQ$364=$H493)*(事故データ!$V$4:$V$364=1))</f>
        <v>0</v>
      </c>
      <c r="R493" s="358">
        <f>SUMPRODUCT((事故データ!$O$4:$O$364=$C$469)*(事故データ!$AU$4:$AU$364=R$470)*(事故データ!$AQ$4:$AQ$364=$H493)*(事故データ!$V$4:$V$364=1))</f>
        <v>0</v>
      </c>
      <c r="S493" s="358">
        <f>SUMPRODUCT((事故データ!$O$4:$O$364=$C$469)*(事故データ!$AU$4:$AU$364=S$470)*(事故データ!$AQ$4:$AQ$364=$H493)*(事故データ!$V$4:$V$364=1))</f>
        <v>0</v>
      </c>
      <c r="T493" s="358">
        <f>SUMPRODUCT((事故データ!$O$4:$O$364=$C$469)*(事故データ!$AU$4:$AU$364=T$470)*(事故データ!$AQ$4:$AQ$364=$H493)*(事故データ!$V$4:$V$364=1))</f>
        <v>0</v>
      </c>
      <c r="U493" s="358">
        <f>SUMPRODUCT((事故データ!$O$4:$O$364=$C$469)*(事故データ!$AU$4:$AU$364=U$470)*(事故データ!$AQ$4:$AQ$364=$H493)*(事故データ!$V$4:$V$364=1))</f>
        <v>0</v>
      </c>
      <c r="V493" s="359">
        <f>SUMPRODUCT((事故データ!$O$4:$O$364=$C$469)*(事故データ!$AU$4:$AU$364=V$470)*(事故データ!$AQ$4:$AQ$364=$H493)*(事故データ!$V$4:$V$364=1))</f>
        <v>0</v>
      </c>
      <c r="W493" s="359">
        <f>SUMPRODUCT((事故データ!$O$4:$O$364=$C$469)*(事故データ!$AU$4:$AU$364=W$470)*(事故データ!$AQ$4:$AQ$364=$H493)*(事故データ!$V$4:$V$364=1))</f>
        <v>0</v>
      </c>
      <c r="X493" s="359">
        <f>SUMPRODUCT((事故データ!$O$4:$O$364=$C$469)*(事故データ!$AU$4:$AU$364=X$470)*(事故データ!$AQ$4:$AQ$364=$H493)*(事故データ!$V$4:$V$364=1))</f>
        <v>0</v>
      </c>
      <c r="Y493" s="359">
        <f>SUMPRODUCT((事故データ!$O$4:$O$364=$C$469)*(事故データ!$AU$4:$AU$364=Y$470)*(事故データ!$AQ$4:$AQ$364=$H493)*(事故データ!$V$4:$V$364=1))</f>
        <v>0</v>
      </c>
      <c r="Z493" s="359">
        <f>SUMPRODUCT((事故データ!$O$4:$O$364=$C$469)*(事故データ!$AU$4:$AU$364=Z$470)*(事故データ!$AQ$4:$AQ$364=$H493)*(事故データ!$V$4:$V$364=1))</f>
        <v>0</v>
      </c>
      <c r="AA493" s="359">
        <f>SUMPRODUCT((事故データ!$O$4:$O$364=$C$469)*(事故データ!$AU$4:$AU$364=AA$470)*(事故データ!$AQ$4:$AQ$364=$H493)*(事故データ!$V$4:$V$364=1))</f>
        <v>0</v>
      </c>
      <c r="AB493" s="359">
        <f>SUMPRODUCT((事故データ!$O$4:$O$364=$C$469)*(事故データ!$AU$4:$AU$364=AB$470)*(事故データ!$AQ$4:$AQ$364=$H493)*(事故データ!$V$4:$V$364=1))</f>
        <v>0</v>
      </c>
      <c r="AC493" s="359">
        <f>SUMPRODUCT((事故データ!$O$4:$O$364=$C$469)*(事故データ!$AU$4:$AU$364=AC$470)*(事故データ!$AQ$4:$AQ$364=$H493)*(事故データ!$V$4:$V$364=1))</f>
        <v>0</v>
      </c>
      <c r="AD493" s="359">
        <f>SUMPRODUCT((事故データ!$O$4:$O$364=$C$469)*(事故データ!$AU$4:$AU$364=AD$470)*(事故データ!$AQ$4:$AQ$364=$H493)*(事故データ!$V$4:$V$364=1))</f>
        <v>0</v>
      </c>
      <c r="AE493" s="360">
        <f>SUMPRODUCT((事故データ!$O$4:$O$364=$C$469)*(事故データ!$AU$4:$AU$364=AE$470)*(事故データ!$AQ$4:$AQ$364=$H493)*(事故データ!$V$4:$V$364=1))</f>
        <v>0</v>
      </c>
    </row>
    <row r="494" spans="3:31">
      <c r="C494" s="352" t="str">
        <f t="shared" si="81"/>
        <v>移動、方向変換中(前進)</v>
      </c>
      <c r="D494" s="422">
        <f>SUMPRODUCT((事故データ!$O$4:$O$364=$C$419)*(事故データ!$AQ$4:$AQ$364=$C494))</f>
        <v>1</v>
      </c>
      <c r="E494" s="422">
        <f>SUMPRODUCT((事故データ!$O$4:$O$364=$C$419)*(事故データ!$AQ$4:$AQ$364=$C494)*(事故データ!$V$4:$V$364=1))</f>
        <v>1</v>
      </c>
      <c r="F494" s="496">
        <f>SUMPRODUCT((事故データ!$O$4:$O$364=$C$419)*(事故データ!$AQ$4:$AQ$364=$C494)*(事故データ!$V$4:$V$364=1)*(事故データ!$T$4:$T$364="人身"))</f>
        <v>0</v>
      </c>
      <c r="G494" s="306"/>
      <c r="H494" s="355" t="str">
        <f t="shared" si="82"/>
        <v>移動、方向変換中(前進)</v>
      </c>
      <c r="I494" s="497">
        <f t="shared" si="83"/>
        <v>1</v>
      </c>
      <c r="J494" s="357">
        <f>SUMPRODUCT((事故データ!$O$4:$O$364=$C$469)*(事故データ!$AU$4:$AU$364=J$470)*(事故データ!$AQ$4:$AQ$364=$H494)*(事故データ!$V$4:$V$364=1))</f>
        <v>0</v>
      </c>
      <c r="K494" s="358">
        <f>SUMPRODUCT((事故データ!$O$4:$O$364=$C$469)*(事故データ!$AU$4:$AU$364=K$470)*(事故データ!$AQ$4:$AQ$364=$H494)*(事故データ!$V$4:$V$364=1))</f>
        <v>0</v>
      </c>
      <c r="L494" s="358">
        <f>SUMPRODUCT((事故データ!$O$4:$O$364=$C$469)*(事故データ!$AU$4:$AU$364=L$470)*(事故データ!$AQ$4:$AQ$364=$H494)*(事故データ!$V$4:$V$364=1))</f>
        <v>0</v>
      </c>
      <c r="M494" s="358">
        <f>SUMPRODUCT((事故データ!$O$4:$O$364=$C$469)*(事故データ!$AU$4:$AU$364=M$470)*(事故データ!$AQ$4:$AQ$364=$H494)*(事故データ!$V$4:$V$364=1))</f>
        <v>0</v>
      </c>
      <c r="N494" s="358">
        <f>SUMPRODUCT((事故データ!$O$4:$O$364=$C$469)*(事故データ!$AU$4:$AU$364=N$470)*(事故データ!$AQ$4:$AQ$364=$H494)*(事故データ!$V$4:$V$364=1))</f>
        <v>0</v>
      </c>
      <c r="O494" s="358">
        <f>SUMPRODUCT((事故データ!$O$4:$O$364=$C$469)*(事故データ!$AU$4:$AU$364=O$470)*(事故データ!$AQ$4:$AQ$364=$H494)*(事故データ!$V$4:$V$364=1))</f>
        <v>0</v>
      </c>
      <c r="P494" s="358">
        <f>SUMPRODUCT((事故データ!$O$4:$O$364=$C$469)*(事故データ!$AU$4:$AU$364=P$470)*(事故データ!$AQ$4:$AQ$364=$H494)*(事故データ!$V$4:$V$364=1))</f>
        <v>0</v>
      </c>
      <c r="Q494" s="358">
        <f>SUMPRODUCT((事故データ!$O$4:$O$364=$C$469)*(事故データ!$AU$4:$AU$364=Q$470)*(事故データ!$AQ$4:$AQ$364=$H494)*(事故データ!$V$4:$V$364=1))</f>
        <v>0</v>
      </c>
      <c r="R494" s="358">
        <f>SUMPRODUCT((事故データ!$O$4:$O$364=$C$469)*(事故データ!$AU$4:$AU$364=R$470)*(事故データ!$AQ$4:$AQ$364=$H494)*(事故データ!$V$4:$V$364=1))</f>
        <v>0</v>
      </c>
      <c r="S494" s="358">
        <f>SUMPRODUCT((事故データ!$O$4:$O$364=$C$469)*(事故データ!$AU$4:$AU$364=S$470)*(事故データ!$AQ$4:$AQ$364=$H494)*(事故データ!$V$4:$V$364=1))</f>
        <v>0</v>
      </c>
      <c r="T494" s="358">
        <f>SUMPRODUCT((事故データ!$O$4:$O$364=$C$469)*(事故データ!$AU$4:$AU$364=T$470)*(事故データ!$AQ$4:$AQ$364=$H494)*(事故データ!$V$4:$V$364=1))</f>
        <v>0</v>
      </c>
      <c r="U494" s="358">
        <f>SUMPRODUCT((事故データ!$O$4:$O$364=$C$469)*(事故データ!$AU$4:$AU$364=U$470)*(事故データ!$AQ$4:$AQ$364=$H494)*(事故データ!$V$4:$V$364=1))</f>
        <v>0</v>
      </c>
      <c r="V494" s="359">
        <f>SUMPRODUCT((事故データ!$O$4:$O$364=$C$469)*(事故データ!$AU$4:$AU$364=V$470)*(事故データ!$AQ$4:$AQ$364=$H494)*(事故データ!$V$4:$V$364=1))</f>
        <v>1</v>
      </c>
      <c r="W494" s="359">
        <f>SUMPRODUCT((事故データ!$O$4:$O$364=$C$469)*(事故データ!$AU$4:$AU$364=W$470)*(事故データ!$AQ$4:$AQ$364=$H494)*(事故データ!$V$4:$V$364=1))</f>
        <v>0</v>
      </c>
      <c r="X494" s="359">
        <f>SUMPRODUCT((事故データ!$O$4:$O$364=$C$469)*(事故データ!$AU$4:$AU$364=X$470)*(事故データ!$AQ$4:$AQ$364=$H494)*(事故データ!$V$4:$V$364=1))</f>
        <v>0</v>
      </c>
      <c r="Y494" s="359">
        <f>SUMPRODUCT((事故データ!$O$4:$O$364=$C$469)*(事故データ!$AU$4:$AU$364=Y$470)*(事故データ!$AQ$4:$AQ$364=$H494)*(事故データ!$V$4:$V$364=1))</f>
        <v>0</v>
      </c>
      <c r="Z494" s="359">
        <f>SUMPRODUCT((事故データ!$O$4:$O$364=$C$469)*(事故データ!$AU$4:$AU$364=Z$470)*(事故データ!$AQ$4:$AQ$364=$H494)*(事故データ!$V$4:$V$364=1))</f>
        <v>0</v>
      </c>
      <c r="AA494" s="359">
        <f>SUMPRODUCT((事故データ!$O$4:$O$364=$C$469)*(事故データ!$AU$4:$AU$364=AA$470)*(事故データ!$AQ$4:$AQ$364=$H494)*(事故データ!$V$4:$V$364=1))</f>
        <v>0</v>
      </c>
      <c r="AB494" s="359">
        <f>SUMPRODUCT((事故データ!$O$4:$O$364=$C$469)*(事故データ!$AU$4:$AU$364=AB$470)*(事故データ!$AQ$4:$AQ$364=$H494)*(事故データ!$V$4:$V$364=1))</f>
        <v>0</v>
      </c>
      <c r="AC494" s="359">
        <f>SUMPRODUCT((事故データ!$O$4:$O$364=$C$469)*(事故データ!$AU$4:$AU$364=AC$470)*(事故データ!$AQ$4:$AQ$364=$H494)*(事故データ!$V$4:$V$364=1))</f>
        <v>0</v>
      </c>
      <c r="AD494" s="359">
        <f>SUMPRODUCT((事故データ!$O$4:$O$364=$C$469)*(事故データ!$AU$4:$AU$364=AD$470)*(事故データ!$AQ$4:$AQ$364=$H494)*(事故データ!$V$4:$V$364=1))</f>
        <v>0</v>
      </c>
      <c r="AE494" s="360">
        <f>SUMPRODUCT((事故データ!$O$4:$O$364=$C$469)*(事故データ!$AU$4:$AU$364=AE$470)*(事故データ!$AQ$4:$AQ$364=$H494)*(事故データ!$V$4:$V$364=1))</f>
        <v>0</v>
      </c>
    </row>
    <row r="495" spans="3:31">
      <c r="C495" s="352" t="str">
        <f t="shared" si="81"/>
        <v>移動、方向変換中(右前進)</v>
      </c>
      <c r="D495" s="422">
        <f>SUMPRODUCT((事故データ!$O$4:$O$364=$C$419)*(事故データ!$AQ$4:$AQ$364=$C495))</f>
        <v>0</v>
      </c>
      <c r="E495" s="422">
        <f>SUMPRODUCT((事故データ!$O$4:$O$364=$C$419)*(事故データ!$AQ$4:$AQ$364=$C495)*(事故データ!$V$4:$V$364=1))</f>
        <v>0</v>
      </c>
      <c r="F495" s="496">
        <f>SUMPRODUCT((事故データ!$O$4:$O$364=$C$419)*(事故データ!$AQ$4:$AQ$364=$C495)*(事故データ!$V$4:$V$364=1)*(事故データ!$T$4:$T$364="人身"))</f>
        <v>0</v>
      </c>
      <c r="G495" s="306"/>
      <c r="H495" s="355" t="str">
        <f t="shared" si="82"/>
        <v>移動、方向変換中(右前進)</v>
      </c>
      <c r="I495" s="497">
        <f t="shared" si="83"/>
        <v>0</v>
      </c>
      <c r="J495" s="357">
        <f>SUMPRODUCT((事故データ!$O$4:$O$364=$C$469)*(事故データ!$AU$4:$AU$364=J$470)*(事故データ!$AQ$4:$AQ$364=$H495)*(事故データ!$V$4:$V$364=1))</f>
        <v>0</v>
      </c>
      <c r="K495" s="358">
        <f>SUMPRODUCT((事故データ!$O$4:$O$364=$C$469)*(事故データ!$AU$4:$AU$364=K$470)*(事故データ!$AQ$4:$AQ$364=$H495)*(事故データ!$V$4:$V$364=1))</f>
        <v>0</v>
      </c>
      <c r="L495" s="358">
        <f>SUMPRODUCT((事故データ!$O$4:$O$364=$C$469)*(事故データ!$AU$4:$AU$364=L$470)*(事故データ!$AQ$4:$AQ$364=$H495)*(事故データ!$V$4:$V$364=1))</f>
        <v>0</v>
      </c>
      <c r="M495" s="358">
        <f>SUMPRODUCT((事故データ!$O$4:$O$364=$C$469)*(事故データ!$AU$4:$AU$364=M$470)*(事故データ!$AQ$4:$AQ$364=$H495)*(事故データ!$V$4:$V$364=1))</f>
        <v>0</v>
      </c>
      <c r="N495" s="358">
        <f>SUMPRODUCT((事故データ!$O$4:$O$364=$C$469)*(事故データ!$AU$4:$AU$364=N$470)*(事故データ!$AQ$4:$AQ$364=$H495)*(事故データ!$V$4:$V$364=1))</f>
        <v>0</v>
      </c>
      <c r="O495" s="358">
        <f>SUMPRODUCT((事故データ!$O$4:$O$364=$C$469)*(事故データ!$AU$4:$AU$364=O$470)*(事故データ!$AQ$4:$AQ$364=$H495)*(事故データ!$V$4:$V$364=1))</f>
        <v>0</v>
      </c>
      <c r="P495" s="358">
        <f>SUMPRODUCT((事故データ!$O$4:$O$364=$C$469)*(事故データ!$AU$4:$AU$364=P$470)*(事故データ!$AQ$4:$AQ$364=$H495)*(事故データ!$V$4:$V$364=1))</f>
        <v>0</v>
      </c>
      <c r="Q495" s="358">
        <f>SUMPRODUCT((事故データ!$O$4:$O$364=$C$469)*(事故データ!$AU$4:$AU$364=Q$470)*(事故データ!$AQ$4:$AQ$364=$H495)*(事故データ!$V$4:$V$364=1))</f>
        <v>0</v>
      </c>
      <c r="R495" s="358">
        <f>SUMPRODUCT((事故データ!$O$4:$O$364=$C$469)*(事故データ!$AU$4:$AU$364=R$470)*(事故データ!$AQ$4:$AQ$364=$H495)*(事故データ!$V$4:$V$364=1))</f>
        <v>0</v>
      </c>
      <c r="S495" s="358">
        <f>SUMPRODUCT((事故データ!$O$4:$O$364=$C$469)*(事故データ!$AU$4:$AU$364=S$470)*(事故データ!$AQ$4:$AQ$364=$H495)*(事故データ!$V$4:$V$364=1))</f>
        <v>0</v>
      </c>
      <c r="T495" s="358">
        <f>SUMPRODUCT((事故データ!$O$4:$O$364=$C$469)*(事故データ!$AU$4:$AU$364=T$470)*(事故データ!$AQ$4:$AQ$364=$H495)*(事故データ!$V$4:$V$364=1))</f>
        <v>0</v>
      </c>
      <c r="U495" s="358">
        <f>SUMPRODUCT((事故データ!$O$4:$O$364=$C$469)*(事故データ!$AU$4:$AU$364=U$470)*(事故データ!$AQ$4:$AQ$364=$H495)*(事故データ!$V$4:$V$364=1))</f>
        <v>0</v>
      </c>
      <c r="V495" s="359">
        <f>SUMPRODUCT((事故データ!$O$4:$O$364=$C$469)*(事故データ!$AU$4:$AU$364=V$470)*(事故データ!$AQ$4:$AQ$364=$H495)*(事故データ!$V$4:$V$364=1))</f>
        <v>0</v>
      </c>
      <c r="W495" s="359">
        <f>SUMPRODUCT((事故データ!$O$4:$O$364=$C$469)*(事故データ!$AU$4:$AU$364=W$470)*(事故データ!$AQ$4:$AQ$364=$H495)*(事故データ!$V$4:$V$364=1))</f>
        <v>0</v>
      </c>
      <c r="X495" s="359">
        <f>SUMPRODUCT((事故データ!$O$4:$O$364=$C$469)*(事故データ!$AU$4:$AU$364=X$470)*(事故データ!$AQ$4:$AQ$364=$H495)*(事故データ!$V$4:$V$364=1))</f>
        <v>0</v>
      </c>
      <c r="Y495" s="359">
        <f>SUMPRODUCT((事故データ!$O$4:$O$364=$C$469)*(事故データ!$AU$4:$AU$364=Y$470)*(事故データ!$AQ$4:$AQ$364=$H495)*(事故データ!$V$4:$V$364=1))</f>
        <v>0</v>
      </c>
      <c r="Z495" s="359">
        <f>SUMPRODUCT((事故データ!$O$4:$O$364=$C$469)*(事故データ!$AU$4:$AU$364=Z$470)*(事故データ!$AQ$4:$AQ$364=$H495)*(事故データ!$V$4:$V$364=1))</f>
        <v>0</v>
      </c>
      <c r="AA495" s="359">
        <f>SUMPRODUCT((事故データ!$O$4:$O$364=$C$469)*(事故データ!$AU$4:$AU$364=AA$470)*(事故データ!$AQ$4:$AQ$364=$H495)*(事故データ!$V$4:$V$364=1))</f>
        <v>0</v>
      </c>
      <c r="AB495" s="359">
        <f>SUMPRODUCT((事故データ!$O$4:$O$364=$C$469)*(事故データ!$AU$4:$AU$364=AB$470)*(事故データ!$AQ$4:$AQ$364=$H495)*(事故データ!$V$4:$V$364=1))</f>
        <v>0</v>
      </c>
      <c r="AC495" s="359">
        <f>SUMPRODUCT((事故データ!$O$4:$O$364=$C$469)*(事故データ!$AU$4:$AU$364=AC$470)*(事故データ!$AQ$4:$AQ$364=$H495)*(事故データ!$V$4:$V$364=1))</f>
        <v>0</v>
      </c>
      <c r="AD495" s="359">
        <f>SUMPRODUCT((事故データ!$O$4:$O$364=$C$469)*(事故データ!$AU$4:$AU$364=AD$470)*(事故データ!$AQ$4:$AQ$364=$H495)*(事故データ!$V$4:$V$364=1))</f>
        <v>0</v>
      </c>
      <c r="AE495" s="360">
        <f>SUMPRODUCT((事故データ!$O$4:$O$364=$C$469)*(事故データ!$AU$4:$AU$364=AE$470)*(事故データ!$AQ$4:$AQ$364=$H495)*(事故データ!$V$4:$V$364=1))</f>
        <v>0</v>
      </c>
    </row>
    <row r="496" spans="3:31">
      <c r="C496" s="352" t="str">
        <f t="shared" si="81"/>
        <v>移動、方向変換中(左前進)</v>
      </c>
      <c r="D496" s="422">
        <f>SUMPRODUCT((事故データ!$O$4:$O$364=$C$419)*(事故データ!$AQ$4:$AQ$364=$C496))</f>
        <v>4</v>
      </c>
      <c r="E496" s="422">
        <f>SUMPRODUCT((事故データ!$O$4:$O$364=$C$419)*(事故データ!$AQ$4:$AQ$364=$C496)*(事故データ!$V$4:$V$364=1))</f>
        <v>4</v>
      </c>
      <c r="F496" s="496">
        <f>SUMPRODUCT((事故データ!$O$4:$O$364=$C$419)*(事故データ!$AQ$4:$AQ$364=$C496)*(事故データ!$V$4:$V$364=1)*(事故データ!$T$4:$T$364="人身"))</f>
        <v>0</v>
      </c>
      <c r="G496" s="306"/>
      <c r="H496" s="355" t="str">
        <f t="shared" si="82"/>
        <v>移動、方向変換中(左前進)</v>
      </c>
      <c r="I496" s="497">
        <f t="shared" si="83"/>
        <v>4</v>
      </c>
      <c r="J496" s="357">
        <f>SUMPRODUCT((事故データ!$O$4:$O$364=$C$469)*(事故データ!$AU$4:$AU$364=J$470)*(事故データ!$AQ$4:$AQ$364=$H496)*(事故データ!$V$4:$V$364=1))</f>
        <v>0</v>
      </c>
      <c r="K496" s="358">
        <f>SUMPRODUCT((事故データ!$O$4:$O$364=$C$469)*(事故データ!$AU$4:$AU$364=K$470)*(事故データ!$AQ$4:$AQ$364=$H496)*(事故データ!$V$4:$V$364=1))</f>
        <v>0</v>
      </c>
      <c r="L496" s="358">
        <f>SUMPRODUCT((事故データ!$O$4:$O$364=$C$469)*(事故データ!$AU$4:$AU$364=L$470)*(事故データ!$AQ$4:$AQ$364=$H496)*(事故データ!$V$4:$V$364=1))</f>
        <v>0</v>
      </c>
      <c r="M496" s="358">
        <f>SUMPRODUCT((事故データ!$O$4:$O$364=$C$469)*(事故データ!$AU$4:$AU$364=M$470)*(事故データ!$AQ$4:$AQ$364=$H496)*(事故データ!$V$4:$V$364=1))</f>
        <v>0</v>
      </c>
      <c r="N496" s="358">
        <f>SUMPRODUCT((事故データ!$O$4:$O$364=$C$469)*(事故データ!$AU$4:$AU$364=N$470)*(事故データ!$AQ$4:$AQ$364=$H496)*(事故データ!$V$4:$V$364=1))</f>
        <v>0</v>
      </c>
      <c r="O496" s="358">
        <f>SUMPRODUCT((事故データ!$O$4:$O$364=$C$469)*(事故データ!$AU$4:$AU$364=O$470)*(事故データ!$AQ$4:$AQ$364=$H496)*(事故データ!$V$4:$V$364=1))</f>
        <v>0</v>
      </c>
      <c r="P496" s="358">
        <f>SUMPRODUCT((事故データ!$O$4:$O$364=$C$469)*(事故データ!$AU$4:$AU$364=P$470)*(事故データ!$AQ$4:$AQ$364=$H496)*(事故データ!$V$4:$V$364=1))</f>
        <v>0</v>
      </c>
      <c r="Q496" s="358">
        <f>SUMPRODUCT((事故データ!$O$4:$O$364=$C$469)*(事故データ!$AU$4:$AU$364=Q$470)*(事故データ!$AQ$4:$AQ$364=$H496)*(事故データ!$V$4:$V$364=1))</f>
        <v>0</v>
      </c>
      <c r="R496" s="358">
        <f>SUMPRODUCT((事故データ!$O$4:$O$364=$C$469)*(事故データ!$AU$4:$AU$364=R$470)*(事故データ!$AQ$4:$AQ$364=$H496)*(事故データ!$V$4:$V$364=1))</f>
        <v>1</v>
      </c>
      <c r="S496" s="358">
        <f>SUMPRODUCT((事故データ!$O$4:$O$364=$C$469)*(事故データ!$AU$4:$AU$364=S$470)*(事故データ!$AQ$4:$AQ$364=$H496)*(事故データ!$V$4:$V$364=1))</f>
        <v>0</v>
      </c>
      <c r="T496" s="358">
        <f>SUMPRODUCT((事故データ!$O$4:$O$364=$C$469)*(事故データ!$AU$4:$AU$364=T$470)*(事故データ!$AQ$4:$AQ$364=$H496)*(事故データ!$V$4:$V$364=1))</f>
        <v>0</v>
      </c>
      <c r="U496" s="358">
        <f>SUMPRODUCT((事故データ!$O$4:$O$364=$C$469)*(事故データ!$AU$4:$AU$364=U$470)*(事故データ!$AQ$4:$AQ$364=$H496)*(事故データ!$V$4:$V$364=1))</f>
        <v>1</v>
      </c>
      <c r="V496" s="359">
        <f>SUMPRODUCT((事故データ!$O$4:$O$364=$C$469)*(事故データ!$AU$4:$AU$364=V$470)*(事故データ!$AQ$4:$AQ$364=$H496)*(事故データ!$V$4:$V$364=1))</f>
        <v>1</v>
      </c>
      <c r="W496" s="359">
        <f>SUMPRODUCT((事故データ!$O$4:$O$364=$C$469)*(事故データ!$AU$4:$AU$364=W$470)*(事故データ!$AQ$4:$AQ$364=$H496)*(事故データ!$V$4:$V$364=1))</f>
        <v>0</v>
      </c>
      <c r="X496" s="359">
        <f>SUMPRODUCT((事故データ!$O$4:$O$364=$C$469)*(事故データ!$AU$4:$AU$364=X$470)*(事故データ!$AQ$4:$AQ$364=$H496)*(事故データ!$V$4:$V$364=1))</f>
        <v>0</v>
      </c>
      <c r="Y496" s="359">
        <f>SUMPRODUCT((事故データ!$O$4:$O$364=$C$469)*(事故データ!$AU$4:$AU$364=Y$470)*(事故データ!$AQ$4:$AQ$364=$H496)*(事故データ!$V$4:$V$364=1))</f>
        <v>1</v>
      </c>
      <c r="Z496" s="359">
        <f>SUMPRODUCT((事故データ!$O$4:$O$364=$C$469)*(事故データ!$AU$4:$AU$364=Z$470)*(事故データ!$AQ$4:$AQ$364=$H496)*(事故データ!$V$4:$V$364=1))</f>
        <v>0</v>
      </c>
      <c r="AA496" s="359">
        <f>SUMPRODUCT((事故データ!$O$4:$O$364=$C$469)*(事故データ!$AU$4:$AU$364=AA$470)*(事故データ!$AQ$4:$AQ$364=$H496)*(事故データ!$V$4:$V$364=1))</f>
        <v>0</v>
      </c>
      <c r="AB496" s="359">
        <f>SUMPRODUCT((事故データ!$O$4:$O$364=$C$469)*(事故データ!$AU$4:$AU$364=AB$470)*(事故データ!$AQ$4:$AQ$364=$H496)*(事故データ!$V$4:$V$364=1))</f>
        <v>0</v>
      </c>
      <c r="AC496" s="359">
        <f>SUMPRODUCT((事故データ!$O$4:$O$364=$C$469)*(事故データ!$AU$4:$AU$364=AC$470)*(事故データ!$AQ$4:$AQ$364=$H496)*(事故データ!$V$4:$V$364=1))</f>
        <v>0</v>
      </c>
      <c r="AD496" s="359">
        <f>SUMPRODUCT((事故データ!$O$4:$O$364=$C$469)*(事故データ!$AU$4:$AU$364=AD$470)*(事故データ!$AQ$4:$AQ$364=$H496)*(事故データ!$V$4:$V$364=1))</f>
        <v>0</v>
      </c>
      <c r="AE496" s="360">
        <f>SUMPRODUCT((事故データ!$O$4:$O$364=$C$469)*(事故データ!$AU$4:$AU$364=AE$470)*(事故データ!$AQ$4:$AQ$364=$H496)*(事故データ!$V$4:$V$364=1))</f>
        <v>0</v>
      </c>
    </row>
    <row r="497" spans="3:31">
      <c r="C497" s="352" t="str">
        <f t="shared" si="81"/>
        <v>移動、方向変換中(後退)</v>
      </c>
      <c r="D497" s="422">
        <f>SUMPRODUCT((事故データ!$O$4:$O$364=$C$419)*(事故データ!$AQ$4:$AQ$364=$C497))</f>
        <v>3</v>
      </c>
      <c r="E497" s="422">
        <f>SUMPRODUCT((事故データ!$O$4:$O$364=$C$419)*(事故データ!$AQ$4:$AQ$364=$C497)*(事故データ!$V$4:$V$364=1))</f>
        <v>3</v>
      </c>
      <c r="F497" s="496">
        <f>SUMPRODUCT((事故データ!$O$4:$O$364=$C$419)*(事故データ!$AQ$4:$AQ$364=$C497)*(事故データ!$V$4:$V$364=1)*(事故データ!$T$4:$T$364="人身"))</f>
        <v>0</v>
      </c>
      <c r="G497" s="306"/>
      <c r="H497" s="355" t="str">
        <f t="shared" si="82"/>
        <v>移動、方向変換中(後退)</v>
      </c>
      <c r="I497" s="497">
        <f t="shared" si="83"/>
        <v>3</v>
      </c>
      <c r="J497" s="357">
        <f>SUMPRODUCT((事故データ!$O$4:$O$364=$C$469)*(事故データ!$AU$4:$AU$364=J$470)*(事故データ!$AQ$4:$AQ$364=$H497)*(事故データ!$V$4:$V$364=1))</f>
        <v>1</v>
      </c>
      <c r="K497" s="358">
        <f>SUMPRODUCT((事故データ!$O$4:$O$364=$C$469)*(事故データ!$AU$4:$AU$364=K$470)*(事故データ!$AQ$4:$AQ$364=$H497)*(事故データ!$V$4:$V$364=1))</f>
        <v>0</v>
      </c>
      <c r="L497" s="358">
        <f>SUMPRODUCT((事故データ!$O$4:$O$364=$C$469)*(事故データ!$AU$4:$AU$364=L$470)*(事故データ!$AQ$4:$AQ$364=$H497)*(事故データ!$V$4:$V$364=1))</f>
        <v>0</v>
      </c>
      <c r="M497" s="358">
        <f>SUMPRODUCT((事故データ!$O$4:$O$364=$C$469)*(事故データ!$AU$4:$AU$364=M$470)*(事故データ!$AQ$4:$AQ$364=$H497)*(事故データ!$V$4:$V$364=1))</f>
        <v>0</v>
      </c>
      <c r="N497" s="358">
        <f>SUMPRODUCT((事故データ!$O$4:$O$364=$C$469)*(事故データ!$AU$4:$AU$364=N$470)*(事故データ!$AQ$4:$AQ$364=$H497)*(事故データ!$V$4:$V$364=1))</f>
        <v>0</v>
      </c>
      <c r="O497" s="358">
        <f>SUMPRODUCT((事故データ!$O$4:$O$364=$C$469)*(事故データ!$AU$4:$AU$364=O$470)*(事故データ!$AQ$4:$AQ$364=$H497)*(事故データ!$V$4:$V$364=1))</f>
        <v>0</v>
      </c>
      <c r="P497" s="358">
        <f>SUMPRODUCT((事故データ!$O$4:$O$364=$C$469)*(事故データ!$AU$4:$AU$364=P$470)*(事故データ!$AQ$4:$AQ$364=$H497)*(事故データ!$V$4:$V$364=1))</f>
        <v>0</v>
      </c>
      <c r="Q497" s="358">
        <f>SUMPRODUCT((事故データ!$O$4:$O$364=$C$469)*(事故データ!$AU$4:$AU$364=Q$470)*(事故データ!$AQ$4:$AQ$364=$H497)*(事故データ!$V$4:$V$364=1))</f>
        <v>0</v>
      </c>
      <c r="R497" s="358">
        <f>SUMPRODUCT((事故データ!$O$4:$O$364=$C$469)*(事故データ!$AU$4:$AU$364=R$470)*(事故データ!$AQ$4:$AQ$364=$H497)*(事故データ!$V$4:$V$364=1))</f>
        <v>0</v>
      </c>
      <c r="S497" s="358">
        <f>SUMPRODUCT((事故データ!$O$4:$O$364=$C$469)*(事故データ!$AU$4:$AU$364=S$470)*(事故データ!$AQ$4:$AQ$364=$H497)*(事故データ!$V$4:$V$364=1))</f>
        <v>0</v>
      </c>
      <c r="T497" s="358">
        <f>SUMPRODUCT((事故データ!$O$4:$O$364=$C$469)*(事故データ!$AU$4:$AU$364=T$470)*(事故データ!$AQ$4:$AQ$364=$H497)*(事故データ!$V$4:$V$364=1))</f>
        <v>1</v>
      </c>
      <c r="U497" s="358">
        <f>SUMPRODUCT((事故データ!$O$4:$O$364=$C$469)*(事故データ!$AU$4:$AU$364=U$470)*(事故データ!$AQ$4:$AQ$364=$H497)*(事故データ!$V$4:$V$364=1))</f>
        <v>0</v>
      </c>
      <c r="V497" s="359">
        <f>SUMPRODUCT((事故データ!$O$4:$O$364=$C$469)*(事故データ!$AU$4:$AU$364=V$470)*(事故データ!$AQ$4:$AQ$364=$H497)*(事故データ!$V$4:$V$364=1))</f>
        <v>0</v>
      </c>
      <c r="W497" s="359">
        <f>SUMPRODUCT((事故データ!$O$4:$O$364=$C$469)*(事故データ!$AU$4:$AU$364=W$470)*(事故データ!$AQ$4:$AQ$364=$H497)*(事故データ!$V$4:$V$364=1))</f>
        <v>0</v>
      </c>
      <c r="X497" s="359">
        <f>SUMPRODUCT((事故データ!$O$4:$O$364=$C$469)*(事故データ!$AU$4:$AU$364=X$470)*(事故データ!$AQ$4:$AQ$364=$H497)*(事故データ!$V$4:$V$364=1))</f>
        <v>0</v>
      </c>
      <c r="Y497" s="359">
        <f>SUMPRODUCT((事故データ!$O$4:$O$364=$C$469)*(事故データ!$AU$4:$AU$364=Y$470)*(事故データ!$AQ$4:$AQ$364=$H497)*(事故データ!$V$4:$V$364=1))</f>
        <v>1</v>
      </c>
      <c r="Z497" s="359">
        <f>SUMPRODUCT((事故データ!$O$4:$O$364=$C$469)*(事故データ!$AU$4:$AU$364=Z$470)*(事故データ!$AQ$4:$AQ$364=$H497)*(事故データ!$V$4:$V$364=1))</f>
        <v>0</v>
      </c>
      <c r="AA497" s="359">
        <f>SUMPRODUCT((事故データ!$O$4:$O$364=$C$469)*(事故データ!$AU$4:$AU$364=AA$470)*(事故データ!$AQ$4:$AQ$364=$H497)*(事故データ!$V$4:$V$364=1))</f>
        <v>0</v>
      </c>
      <c r="AB497" s="359">
        <f>SUMPRODUCT((事故データ!$O$4:$O$364=$C$469)*(事故データ!$AU$4:$AU$364=AB$470)*(事故データ!$AQ$4:$AQ$364=$H497)*(事故データ!$V$4:$V$364=1))</f>
        <v>0</v>
      </c>
      <c r="AC497" s="359">
        <f>SUMPRODUCT((事故データ!$O$4:$O$364=$C$469)*(事故データ!$AU$4:$AU$364=AC$470)*(事故データ!$AQ$4:$AQ$364=$H497)*(事故データ!$V$4:$V$364=1))</f>
        <v>0</v>
      </c>
      <c r="AD497" s="359">
        <f>SUMPRODUCT((事故データ!$O$4:$O$364=$C$469)*(事故データ!$AU$4:$AU$364=AD$470)*(事故データ!$AQ$4:$AQ$364=$H497)*(事故データ!$V$4:$V$364=1))</f>
        <v>0</v>
      </c>
      <c r="AE497" s="360">
        <f>SUMPRODUCT((事故データ!$O$4:$O$364=$C$469)*(事故データ!$AU$4:$AU$364=AE$470)*(事故データ!$AQ$4:$AQ$364=$H497)*(事故データ!$V$4:$V$364=1))</f>
        <v>0</v>
      </c>
    </row>
    <row r="498" spans="3:31">
      <c r="C498" s="352" t="str">
        <f t="shared" si="81"/>
        <v>移動、方向変換中(左後退)</v>
      </c>
      <c r="D498" s="422">
        <f>SUMPRODUCT((事故データ!$O$4:$O$364=$C$419)*(事故データ!$AQ$4:$AQ$364=$C498))</f>
        <v>0</v>
      </c>
      <c r="E498" s="422">
        <f>SUMPRODUCT((事故データ!$O$4:$O$364=$C$419)*(事故データ!$AQ$4:$AQ$364=$C498)*(事故データ!$V$4:$V$364=1))</f>
        <v>0</v>
      </c>
      <c r="F498" s="496">
        <f>SUMPRODUCT((事故データ!$O$4:$O$364=$C$419)*(事故データ!$AQ$4:$AQ$364=$C498)*(事故データ!$V$4:$V$364=1)*(事故データ!$T$4:$T$364="人身"))</f>
        <v>0</v>
      </c>
      <c r="G498" s="306"/>
      <c r="H498" s="355" t="str">
        <f t="shared" si="82"/>
        <v>移動、方向変換中(左後退)</v>
      </c>
      <c r="I498" s="497">
        <f t="shared" si="83"/>
        <v>0</v>
      </c>
      <c r="J498" s="357">
        <f>SUMPRODUCT((事故データ!$O$4:$O$364=$C$469)*(事故データ!$AU$4:$AU$364=J$470)*(事故データ!$AQ$4:$AQ$364=$H498)*(事故データ!$V$4:$V$364=1))</f>
        <v>0</v>
      </c>
      <c r="K498" s="358">
        <f>SUMPRODUCT((事故データ!$O$4:$O$364=$C$469)*(事故データ!$AU$4:$AU$364=K$470)*(事故データ!$AQ$4:$AQ$364=$H498)*(事故データ!$V$4:$V$364=1))</f>
        <v>0</v>
      </c>
      <c r="L498" s="358">
        <f>SUMPRODUCT((事故データ!$O$4:$O$364=$C$469)*(事故データ!$AU$4:$AU$364=L$470)*(事故データ!$AQ$4:$AQ$364=$H498)*(事故データ!$V$4:$V$364=1))</f>
        <v>0</v>
      </c>
      <c r="M498" s="358">
        <f>SUMPRODUCT((事故データ!$O$4:$O$364=$C$469)*(事故データ!$AU$4:$AU$364=M$470)*(事故データ!$AQ$4:$AQ$364=$H498)*(事故データ!$V$4:$V$364=1))</f>
        <v>0</v>
      </c>
      <c r="N498" s="358">
        <f>SUMPRODUCT((事故データ!$O$4:$O$364=$C$469)*(事故データ!$AU$4:$AU$364=N$470)*(事故データ!$AQ$4:$AQ$364=$H498)*(事故データ!$V$4:$V$364=1))</f>
        <v>0</v>
      </c>
      <c r="O498" s="358">
        <f>SUMPRODUCT((事故データ!$O$4:$O$364=$C$469)*(事故データ!$AU$4:$AU$364=O$470)*(事故データ!$AQ$4:$AQ$364=$H498)*(事故データ!$V$4:$V$364=1))</f>
        <v>0</v>
      </c>
      <c r="P498" s="358">
        <f>SUMPRODUCT((事故データ!$O$4:$O$364=$C$469)*(事故データ!$AU$4:$AU$364=P$470)*(事故データ!$AQ$4:$AQ$364=$H498)*(事故データ!$V$4:$V$364=1))</f>
        <v>0</v>
      </c>
      <c r="Q498" s="358">
        <f>SUMPRODUCT((事故データ!$O$4:$O$364=$C$469)*(事故データ!$AU$4:$AU$364=Q$470)*(事故データ!$AQ$4:$AQ$364=$H498)*(事故データ!$V$4:$V$364=1))</f>
        <v>0</v>
      </c>
      <c r="R498" s="358">
        <f>SUMPRODUCT((事故データ!$O$4:$O$364=$C$469)*(事故データ!$AU$4:$AU$364=R$470)*(事故データ!$AQ$4:$AQ$364=$H498)*(事故データ!$V$4:$V$364=1))</f>
        <v>0</v>
      </c>
      <c r="S498" s="358">
        <f>SUMPRODUCT((事故データ!$O$4:$O$364=$C$469)*(事故データ!$AU$4:$AU$364=S$470)*(事故データ!$AQ$4:$AQ$364=$H498)*(事故データ!$V$4:$V$364=1))</f>
        <v>0</v>
      </c>
      <c r="T498" s="358">
        <f>SUMPRODUCT((事故データ!$O$4:$O$364=$C$469)*(事故データ!$AU$4:$AU$364=T$470)*(事故データ!$AQ$4:$AQ$364=$H498)*(事故データ!$V$4:$V$364=1))</f>
        <v>0</v>
      </c>
      <c r="U498" s="358">
        <f>SUMPRODUCT((事故データ!$O$4:$O$364=$C$469)*(事故データ!$AU$4:$AU$364=U$470)*(事故データ!$AQ$4:$AQ$364=$H498)*(事故データ!$V$4:$V$364=1))</f>
        <v>0</v>
      </c>
      <c r="V498" s="359">
        <f>SUMPRODUCT((事故データ!$O$4:$O$364=$C$469)*(事故データ!$AU$4:$AU$364=V$470)*(事故データ!$AQ$4:$AQ$364=$H498)*(事故データ!$V$4:$V$364=1))</f>
        <v>0</v>
      </c>
      <c r="W498" s="359">
        <f>SUMPRODUCT((事故データ!$O$4:$O$364=$C$469)*(事故データ!$AU$4:$AU$364=W$470)*(事故データ!$AQ$4:$AQ$364=$H498)*(事故データ!$V$4:$V$364=1))</f>
        <v>0</v>
      </c>
      <c r="X498" s="359">
        <f>SUMPRODUCT((事故データ!$O$4:$O$364=$C$469)*(事故データ!$AU$4:$AU$364=X$470)*(事故データ!$AQ$4:$AQ$364=$H498)*(事故データ!$V$4:$V$364=1))</f>
        <v>0</v>
      </c>
      <c r="Y498" s="359">
        <f>SUMPRODUCT((事故データ!$O$4:$O$364=$C$469)*(事故データ!$AU$4:$AU$364=Y$470)*(事故データ!$AQ$4:$AQ$364=$H498)*(事故データ!$V$4:$V$364=1))</f>
        <v>0</v>
      </c>
      <c r="Z498" s="359">
        <f>SUMPRODUCT((事故データ!$O$4:$O$364=$C$469)*(事故データ!$AU$4:$AU$364=Z$470)*(事故データ!$AQ$4:$AQ$364=$H498)*(事故データ!$V$4:$V$364=1))</f>
        <v>0</v>
      </c>
      <c r="AA498" s="359">
        <f>SUMPRODUCT((事故データ!$O$4:$O$364=$C$469)*(事故データ!$AU$4:$AU$364=AA$470)*(事故データ!$AQ$4:$AQ$364=$H498)*(事故データ!$V$4:$V$364=1))</f>
        <v>0</v>
      </c>
      <c r="AB498" s="359">
        <f>SUMPRODUCT((事故データ!$O$4:$O$364=$C$469)*(事故データ!$AU$4:$AU$364=AB$470)*(事故データ!$AQ$4:$AQ$364=$H498)*(事故データ!$V$4:$V$364=1))</f>
        <v>0</v>
      </c>
      <c r="AC498" s="359">
        <f>SUMPRODUCT((事故データ!$O$4:$O$364=$C$469)*(事故データ!$AU$4:$AU$364=AC$470)*(事故データ!$AQ$4:$AQ$364=$H498)*(事故データ!$V$4:$V$364=1))</f>
        <v>0</v>
      </c>
      <c r="AD498" s="359">
        <f>SUMPRODUCT((事故データ!$O$4:$O$364=$C$469)*(事故データ!$AU$4:$AU$364=AD$470)*(事故データ!$AQ$4:$AQ$364=$H498)*(事故データ!$V$4:$V$364=1))</f>
        <v>0</v>
      </c>
      <c r="AE498" s="360">
        <f>SUMPRODUCT((事故データ!$O$4:$O$364=$C$469)*(事故データ!$AU$4:$AU$364=AE$470)*(事故データ!$AQ$4:$AQ$364=$H498)*(事故データ!$V$4:$V$364=1))</f>
        <v>0</v>
      </c>
    </row>
    <row r="499" spans="3:31">
      <c r="C499" s="352" t="str">
        <f t="shared" si="81"/>
        <v>移動、方向変換中(右後退)</v>
      </c>
      <c r="D499" s="422">
        <f>SUMPRODUCT((事故データ!$O$4:$O$364=$C$419)*(事故データ!$AQ$4:$AQ$364=$C499))</f>
        <v>0</v>
      </c>
      <c r="E499" s="422">
        <f>SUMPRODUCT((事故データ!$O$4:$O$364=$C$419)*(事故データ!$AQ$4:$AQ$364=$C499)*(事故データ!$V$4:$V$364=1))</f>
        <v>0</v>
      </c>
      <c r="F499" s="496">
        <f>SUMPRODUCT((事故データ!$O$4:$O$364=$C$419)*(事故データ!$AQ$4:$AQ$364=$C499)*(事故データ!$V$4:$V$364=1)*(事故データ!$T$4:$T$364="人身"))</f>
        <v>0</v>
      </c>
      <c r="G499" s="306"/>
      <c r="H499" s="355" t="str">
        <f t="shared" si="82"/>
        <v>移動、方向変換中(右後退)</v>
      </c>
      <c r="I499" s="497">
        <f t="shared" si="83"/>
        <v>0</v>
      </c>
      <c r="J499" s="357">
        <f>SUMPRODUCT((事故データ!$O$4:$O$364=$C$469)*(事故データ!$AU$4:$AU$364=J$470)*(事故データ!$AQ$4:$AQ$364=$H499)*(事故データ!$V$4:$V$364=1))</f>
        <v>0</v>
      </c>
      <c r="K499" s="358">
        <f>SUMPRODUCT((事故データ!$O$4:$O$364=$C$469)*(事故データ!$AU$4:$AU$364=K$470)*(事故データ!$AQ$4:$AQ$364=$H499)*(事故データ!$V$4:$V$364=1))</f>
        <v>0</v>
      </c>
      <c r="L499" s="358">
        <f>SUMPRODUCT((事故データ!$O$4:$O$364=$C$469)*(事故データ!$AU$4:$AU$364=L$470)*(事故データ!$AQ$4:$AQ$364=$H499)*(事故データ!$V$4:$V$364=1))</f>
        <v>0</v>
      </c>
      <c r="M499" s="358">
        <f>SUMPRODUCT((事故データ!$O$4:$O$364=$C$469)*(事故データ!$AU$4:$AU$364=M$470)*(事故データ!$AQ$4:$AQ$364=$H499)*(事故データ!$V$4:$V$364=1))</f>
        <v>0</v>
      </c>
      <c r="N499" s="358">
        <f>SUMPRODUCT((事故データ!$O$4:$O$364=$C$469)*(事故データ!$AU$4:$AU$364=N$470)*(事故データ!$AQ$4:$AQ$364=$H499)*(事故データ!$V$4:$V$364=1))</f>
        <v>0</v>
      </c>
      <c r="O499" s="358">
        <f>SUMPRODUCT((事故データ!$O$4:$O$364=$C$469)*(事故データ!$AU$4:$AU$364=O$470)*(事故データ!$AQ$4:$AQ$364=$H499)*(事故データ!$V$4:$V$364=1))</f>
        <v>0</v>
      </c>
      <c r="P499" s="358">
        <f>SUMPRODUCT((事故データ!$O$4:$O$364=$C$469)*(事故データ!$AU$4:$AU$364=P$470)*(事故データ!$AQ$4:$AQ$364=$H499)*(事故データ!$V$4:$V$364=1))</f>
        <v>0</v>
      </c>
      <c r="Q499" s="358">
        <f>SUMPRODUCT((事故データ!$O$4:$O$364=$C$469)*(事故データ!$AU$4:$AU$364=Q$470)*(事故データ!$AQ$4:$AQ$364=$H499)*(事故データ!$V$4:$V$364=1))</f>
        <v>0</v>
      </c>
      <c r="R499" s="358">
        <f>SUMPRODUCT((事故データ!$O$4:$O$364=$C$469)*(事故データ!$AU$4:$AU$364=R$470)*(事故データ!$AQ$4:$AQ$364=$H499)*(事故データ!$V$4:$V$364=1))</f>
        <v>0</v>
      </c>
      <c r="S499" s="358">
        <f>SUMPRODUCT((事故データ!$O$4:$O$364=$C$469)*(事故データ!$AU$4:$AU$364=S$470)*(事故データ!$AQ$4:$AQ$364=$H499)*(事故データ!$V$4:$V$364=1))</f>
        <v>0</v>
      </c>
      <c r="T499" s="358">
        <f>SUMPRODUCT((事故データ!$O$4:$O$364=$C$469)*(事故データ!$AU$4:$AU$364=T$470)*(事故データ!$AQ$4:$AQ$364=$H499)*(事故データ!$V$4:$V$364=1))</f>
        <v>0</v>
      </c>
      <c r="U499" s="358">
        <f>SUMPRODUCT((事故データ!$O$4:$O$364=$C$469)*(事故データ!$AU$4:$AU$364=U$470)*(事故データ!$AQ$4:$AQ$364=$H499)*(事故データ!$V$4:$V$364=1))</f>
        <v>0</v>
      </c>
      <c r="V499" s="359">
        <f>SUMPRODUCT((事故データ!$O$4:$O$364=$C$469)*(事故データ!$AU$4:$AU$364=V$470)*(事故データ!$AQ$4:$AQ$364=$H499)*(事故データ!$V$4:$V$364=1))</f>
        <v>0</v>
      </c>
      <c r="W499" s="359">
        <f>SUMPRODUCT((事故データ!$O$4:$O$364=$C$469)*(事故データ!$AU$4:$AU$364=W$470)*(事故データ!$AQ$4:$AQ$364=$H499)*(事故データ!$V$4:$V$364=1))</f>
        <v>0</v>
      </c>
      <c r="X499" s="359">
        <f>SUMPRODUCT((事故データ!$O$4:$O$364=$C$469)*(事故データ!$AU$4:$AU$364=X$470)*(事故データ!$AQ$4:$AQ$364=$H499)*(事故データ!$V$4:$V$364=1))</f>
        <v>0</v>
      </c>
      <c r="Y499" s="359">
        <f>SUMPRODUCT((事故データ!$O$4:$O$364=$C$469)*(事故データ!$AU$4:$AU$364=Y$470)*(事故データ!$AQ$4:$AQ$364=$H499)*(事故データ!$V$4:$V$364=1))</f>
        <v>0</v>
      </c>
      <c r="Z499" s="359">
        <f>SUMPRODUCT((事故データ!$O$4:$O$364=$C$469)*(事故データ!$AU$4:$AU$364=Z$470)*(事故データ!$AQ$4:$AQ$364=$H499)*(事故データ!$V$4:$V$364=1))</f>
        <v>0</v>
      </c>
      <c r="AA499" s="359">
        <f>SUMPRODUCT((事故データ!$O$4:$O$364=$C$469)*(事故データ!$AU$4:$AU$364=AA$470)*(事故データ!$AQ$4:$AQ$364=$H499)*(事故データ!$V$4:$V$364=1))</f>
        <v>0</v>
      </c>
      <c r="AB499" s="359">
        <f>SUMPRODUCT((事故データ!$O$4:$O$364=$C$469)*(事故データ!$AU$4:$AU$364=AB$470)*(事故データ!$AQ$4:$AQ$364=$H499)*(事故データ!$V$4:$V$364=1))</f>
        <v>0</v>
      </c>
      <c r="AC499" s="359">
        <f>SUMPRODUCT((事故データ!$O$4:$O$364=$C$469)*(事故データ!$AU$4:$AU$364=AC$470)*(事故データ!$AQ$4:$AQ$364=$H499)*(事故データ!$V$4:$V$364=1))</f>
        <v>0</v>
      </c>
      <c r="AD499" s="359">
        <f>SUMPRODUCT((事故データ!$O$4:$O$364=$C$469)*(事故データ!$AU$4:$AU$364=AD$470)*(事故データ!$AQ$4:$AQ$364=$H499)*(事故データ!$V$4:$V$364=1))</f>
        <v>0</v>
      </c>
      <c r="AE499" s="360">
        <f>SUMPRODUCT((事故データ!$O$4:$O$364=$C$469)*(事故データ!$AU$4:$AU$364=AE$470)*(事故データ!$AQ$4:$AQ$364=$H499)*(事故データ!$V$4:$V$364=1))</f>
        <v>0</v>
      </c>
    </row>
    <row r="500" spans="3:31">
      <c r="C500" s="352" t="str">
        <f t="shared" si="81"/>
        <v>切り返し(バック)</v>
      </c>
      <c r="D500" s="422">
        <f>SUMPRODUCT((事故データ!$O$4:$O$364=$C$419)*(事故データ!$AQ$4:$AQ$364=$C500))</f>
        <v>2</v>
      </c>
      <c r="E500" s="422">
        <f>SUMPRODUCT((事故データ!$O$4:$O$364=$C$419)*(事故データ!$AQ$4:$AQ$364=$C500)*(事故データ!$V$4:$V$364=1))</f>
        <v>2</v>
      </c>
      <c r="F500" s="496">
        <f>SUMPRODUCT((事故データ!$O$4:$O$364=$C$419)*(事故データ!$AQ$4:$AQ$364=$C500)*(事故データ!$V$4:$V$364=1)*(事故データ!$T$4:$T$364="人身"))</f>
        <v>1</v>
      </c>
      <c r="G500" s="306"/>
      <c r="H500" s="355" t="str">
        <f t="shared" si="82"/>
        <v>切り返し(バック)</v>
      </c>
      <c r="I500" s="497">
        <f t="shared" si="83"/>
        <v>2</v>
      </c>
      <c r="J500" s="357">
        <f>SUMPRODUCT((事故データ!$O$4:$O$364=$C$469)*(事故データ!$AU$4:$AU$364=J$470)*(事故データ!$AQ$4:$AQ$364=$H500)*(事故データ!$V$4:$V$364=1))</f>
        <v>0</v>
      </c>
      <c r="K500" s="358">
        <f>SUMPRODUCT((事故データ!$O$4:$O$364=$C$469)*(事故データ!$AU$4:$AU$364=K$470)*(事故データ!$AQ$4:$AQ$364=$H500)*(事故データ!$V$4:$V$364=1))</f>
        <v>0</v>
      </c>
      <c r="L500" s="358">
        <f>SUMPRODUCT((事故データ!$O$4:$O$364=$C$469)*(事故データ!$AU$4:$AU$364=L$470)*(事故データ!$AQ$4:$AQ$364=$H500)*(事故データ!$V$4:$V$364=1))</f>
        <v>0</v>
      </c>
      <c r="M500" s="358">
        <f>SUMPRODUCT((事故データ!$O$4:$O$364=$C$469)*(事故データ!$AU$4:$AU$364=M$470)*(事故データ!$AQ$4:$AQ$364=$H500)*(事故データ!$V$4:$V$364=1))</f>
        <v>0</v>
      </c>
      <c r="N500" s="358">
        <f>SUMPRODUCT((事故データ!$O$4:$O$364=$C$469)*(事故データ!$AU$4:$AU$364=N$470)*(事故データ!$AQ$4:$AQ$364=$H500)*(事故データ!$V$4:$V$364=1))</f>
        <v>0</v>
      </c>
      <c r="O500" s="358">
        <f>SUMPRODUCT((事故データ!$O$4:$O$364=$C$469)*(事故データ!$AU$4:$AU$364=O$470)*(事故データ!$AQ$4:$AQ$364=$H500)*(事故データ!$V$4:$V$364=1))</f>
        <v>0</v>
      </c>
      <c r="P500" s="358">
        <f>SUMPRODUCT((事故データ!$O$4:$O$364=$C$469)*(事故データ!$AU$4:$AU$364=P$470)*(事故データ!$AQ$4:$AQ$364=$H500)*(事故データ!$V$4:$V$364=1))</f>
        <v>0</v>
      </c>
      <c r="Q500" s="358">
        <f>SUMPRODUCT((事故データ!$O$4:$O$364=$C$469)*(事故データ!$AU$4:$AU$364=Q$470)*(事故データ!$AQ$4:$AQ$364=$H500)*(事故データ!$V$4:$V$364=1))</f>
        <v>0</v>
      </c>
      <c r="R500" s="358">
        <f>SUMPRODUCT((事故データ!$O$4:$O$364=$C$469)*(事故データ!$AU$4:$AU$364=R$470)*(事故データ!$AQ$4:$AQ$364=$H500)*(事故データ!$V$4:$V$364=1))</f>
        <v>0</v>
      </c>
      <c r="S500" s="358">
        <f>SUMPRODUCT((事故データ!$O$4:$O$364=$C$469)*(事故データ!$AU$4:$AU$364=S$470)*(事故データ!$AQ$4:$AQ$364=$H500)*(事故データ!$V$4:$V$364=1))</f>
        <v>0</v>
      </c>
      <c r="T500" s="358">
        <f>SUMPRODUCT((事故データ!$O$4:$O$364=$C$469)*(事故データ!$AU$4:$AU$364=T$470)*(事故データ!$AQ$4:$AQ$364=$H500)*(事故データ!$V$4:$V$364=1))</f>
        <v>0</v>
      </c>
      <c r="U500" s="358">
        <f>SUMPRODUCT((事故データ!$O$4:$O$364=$C$469)*(事故データ!$AU$4:$AU$364=U$470)*(事故データ!$AQ$4:$AQ$364=$H500)*(事故データ!$V$4:$V$364=1))</f>
        <v>2</v>
      </c>
      <c r="V500" s="359">
        <f>SUMPRODUCT((事故データ!$O$4:$O$364=$C$469)*(事故データ!$AU$4:$AU$364=V$470)*(事故データ!$AQ$4:$AQ$364=$H500)*(事故データ!$V$4:$V$364=1))</f>
        <v>0</v>
      </c>
      <c r="W500" s="359">
        <f>SUMPRODUCT((事故データ!$O$4:$O$364=$C$469)*(事故データ!$AU$4:$AU$364=W$470)*(事故データ!$AQ$4:$AQ$364=$H500)*(事故データ!$V$4:$V$364=1))</f>
        <v>0</v>
      </c>
      <c r="X500" s="359">
        <f>SUMPRODUCT((事故データ!$O$4:$O$364=$C$469)*(事故データ!$AU$4:$AU$364=X$470)*(事故データ!$AQ$4:$AQ$364=$H500)*(事故データ!$V$4:$V$364=1))</f>
        <v>0</v>
      </c>
      <c r="Y500" s="359">
        <f>SUMPRODUCT((事故データ!$O$4:$O$364=$C$469)*(事故データ!$AU$4:$AU$364=Y$470)*(事故データ!$AQ$4:$AQ$364=$H500)*(事故データ!$V$4:$V$364=1))</f>
        <v>0</v>
      </c>
      <c r="Z500" s="359">
        <f>SUMPRODUCT((事故データ!$O$4:$O$364=$C$469)*(事故データ!$AU$4:$AU$364=Z$470)*(事故データ!$AQ$4:$AQ$364=$H500)*(事故データ!$V$4:$V$364=1))</f>
        <v>0</v>
      </c>
      <c r="AA500" s="359">
        <f>SUMPRODUCT((事故データ!$O$4:$O$364=$C$469)*(事故データ!$AU$4:$AU$364=AA$470)*(事故データ!$AQ$4:$AQ$364=$H500)*(事故データ!$V$4:$V$364=1))</f>
        <v>0</v>
      </c>
      <c r="AB500" s="359">
        <f>SUMPRODUCT((事故データ!$O$4:$O$364=$C$469)*(事故データ!$AU$4:$AU$364=AB$470)*(事故データ!$AQ$4:$AQ$364=$H500)*(事故データ!$V$4:$V$364=1))</f>
        <v>0</v>
      </c>
      <c r="AC500" s="359">
        <f>SUMPRODUCT((事故データ!$O$4:$O$364=$C$469)*(事故データ!$AU$4:$AU$364=AC$470)*(事故データ!$AQ$4:$AQ$364=$H500)*(事故データ!$V$4:$V$364=1))</f>
        <v>0</v>
      </c>
      <c r="AD500" s="359">
        <f>SUMPRODUCT((事故データ!$O$4:$O$364=$C$469)*(事故データ!$AU$4:$AU$364=AD$470)*(事故データ!$AQ$4:$AQ$364=$H500)*(事故データ!$V$4:$V$364=1))</f>
        <v>0</v>
      </c>
      <c r="AE500" s="360">
        <f>SUMPRODUCT((事故データ!$O$4:$O$364=$C$469)*(事故データ!$AU$4:$AU$364=AE$470)*(事故データ!$AQ$4:$AQ$364=$H500)*(事故データ!$V$4:$V$364=1))</f>
        <v>0</v>
      </c>
    </row>
    <row r="501" spans="3:31">
      <c r="C501" s="352" t="str">
        <f t="shared" si="81"/>
        <v>切り返し(前進)</v>
      </c>
      <c r="D501" s="422">
        <f>SUMPRODUCT((事故データ!$O$4:$O$364=$C$419)*(事故データ!$AQ$4:$AQ$364=$C501))</f>
        <v>1</v>
      </c>
      <c r="E501" s="422">
        <f>SUMPRODUCT((事故データ!$O$4:$O$364=$C$419)*(事故データ!$AQ$4:$AQ$364=$C501)*(事故データ!$V$4:$V$364=1))</f>
        <v>1</v>
      </c>
      <c r="F501" s="496">
        <f>SUMPRODUCT((事故データ!$O$4:$O$364=$C$419)*(事故データ!$AQ$4:$AQ$364=$C501)*(事故データ!$V$4:$V$364=1)*(事故データ!$T$4:$T$364="人身"))</f>
        <v>0</v>
      </c>
      <c r="G501" s="306"/>
      <c r="H501" s="355" t="str">
        <f t="shared" si="82"/>
        <v>切り返し(前進)</v>
      </c>
      <c r="I501" s="497">
        <f t="shared" si="83"/>
        <v>1</v>
      </c>
      <c r="J501" s="357">
        <f>SUMPRODUCT((事故データ!$O$4:$O$364=$C$469)*(事故データ!$AU$4:$AU$364=J$470)*(事故データ!$AQ$4:$AQ$364=$H501)*(事故データ!$V$4:$V$364=1))</f>
        <v>0</v>
      </c>
      <c r="K501" s="358">
        <f>SUMPRODUCT((事故データ!$O$4:$O$364=$C$469)*(事故データ!$AU$4:$AU$364=K$470)*(事故データ!$AQ$4:$AQ$364=$H501)*(事故データ!$V$4:$V$364=1))</f>
        <v>0</v>
      </c>
      <c r="L501" s="358">
        <f>SUMPRODUCT((事故データ!$O$4:$O$364=$C$469)*(事故データ!$AU$4:$AU$364=L$470)*(事故データ!$AQ$4:$AQ$364=$H501)*(事故データ!$V$4:$V$364=1))</f>
        <v>0</v>
      </c>
      <c r="M501" s="358">
        <f>SUMPRODUCT((事故データ!$O$4:$O$364=$C$469)*(事故データ!$AU$4:$AU$364=M$470)*(事故データ!$AQ$4:$AQ$364=$H501)*(事故データ!$V$4:$V$364=1))</f>
        <v>0</v>
      </c>
      <c r="N501" s="358">
        <f>SUMPRODUCT((事故データ!$O$4:$O$364=$C$469)*(事故データ!$AU$4:$AU$364=N$470)*(事故データ!$AQ$4:$AQ$364=$H501)*(事故データ!$V$4:$V$364=1))</f>
        <v>0</v>
      </c>
      <c r="O501" s="358">
        <f>SUMPRODUCT((事故データ!$O$4:$O$364=$C$469)*(事故データ!$AU$4:$AU$364=O$470)*(事故データ!$AQ$4:$AQ$364=$H501)*(事故データ!$V$4:$V$364=1))</f>
        <v>0</v>
      </c>
      <c r="P501" s="358">
        <f>SUMPRODUCT((事故データ!$O$4:$O$364=$C$469)*(事故データ!$AU$4:$AU$364=P$470)*(事故データ!$AQ$4:$AQ$364=$H501)*(事故データ!$V$4:$V$364=1))</f>
        <v>0</v>
      </c>
      <c r="Q501" s="358">
        <f>SUMPRODUCT((事故データ!$O$4:$O$364=$C$469)*(事故データ!$AU$4:$AU$364=Q$470)*(事故データ!$AQ$4:$AQ$364=$H501)*(事故データ!$V$4:$V$364=1))</f>
        <v>0</v>
      </c>
      <c r="R501" s="358">
        <f>SUMPRODUCT((事故データ!$O$4:$O$364=$C$469)*(事故データ!$AU$4:$AU$364=R$470)*(事故データ!$AQ$4:$AQ$364=$H501)*(事故データ!$V$4:$V$364=1))</f>
        <v>0</v>
      </c>
      <c r="S501" s="358">
        <f>SUMPRODUCT((事故データ!$O$4:$O$364=$C$469)*(事故データ!$AU$4:$AU$364=S$470)*(事故データ!$AQ$4:$AQ$364=$H501)*(事故データ!$V$4:$V$364=1))</f>
        <v>0</v>
      </c>
      <c r="T501" s="358">
        <f>SUMPRODUCT((事故データ!$O$4:$O$364=$C$469)*(事故データ!$AU$4:$AU$364=T$470)*(事故データ!$AQ$4:$AQ$364=$H501)*(事故データ!$V$4:$V$364=1))</f>
        <v>0</v>
      </c>
      <c r="U501" s="358">
        <f>SUMPRODUCT((事故データ!$O$4:$O$364=$C$469)*(事故データ!$AU$4:$AU$364=U$470)*(事故データ!$AQ$4:$AQ$364=$H501)*(事故データ!$V$4:$V$364=1))</f>
        <v>0</v>
      </c>
      <c r="V501" s="359">
        <f>SUMPRODUCT((事故データ!$O$4:$O$364=$C$469)*(事故データ!$AU$4:$AU$364=V$470)*(事故データ!$AQ$4:$AQ$364=$H501)*(事故データ!$V$4:$V$364=1))</f>
        <v>0</v>
      </c>
      <c r="W501" s="359">
        <f>SUMPRODUCT((事故データ!$O$4:$O$364=$C$469)*(事故データ!$AU$4:$AU$364=W$470)*(事故データ!$AQ$4:$AQ$364=$H501)*(事故データ!$V$4:$V$364=1))</f>
        <v>0</v>
      </c>
      <c r="X501" s="359">
        <f>SUMPRODUCT((事故データ!$O$4:$O$364=$C$469)*(事故データ!$AU$4:$AU$364=X$470)*(事故データ!$AQ$4:$AQ$364=$H501)*(事故データ!$V$4:$V$364=1))</f>
        <v>0</v>
      </c>
      <c r="Y501" s="359">
        <f>SUMPRODUCT((事故データ!$O$4:$O$364=$C$469)*(事故データ!$AU$4:$AU$364=Y$470)*(事故データ!$AQ$4:$AQ$364=$H501)*(事故データ!$V$4:$V$364=1))</f>
        <v>1</v>
      </c>
      <c r="Z501" s="359">
        <f>SUMPRODUCT((事故データ!$O$4:$O$364=$C$469)*(事故データ!$AU$4:$AU$364=Z$470)*(事故データ!$AQ$4:$AQ$364=$H501)*(事故データ!$V$4:$V$364=1))</f>
        <v>0</v>
      </c>
      <c r="AA501" s="359">
        <f>SUMPRODUCT((事故データ!$O$4:$O$364=$C$469)*(事故データ!$AU$4:$AU$364=AA$470)*(事故データ!$AQ$4:$AQ$364=$H501)*(事故データ!$V$4:$V$364=1))</f>
        <v>0</v>
      </c>
      <c r="AB501" s="359">
        <f>SUMPRODUCT((事故データ!$O$4:$O$364=$C$469)*(事故データ!$AU$4:$AU$364=AB$470)*(事故データ!$AQ$4:$AQ$364=$H501)*(事故データ!$V$4:$V$364=1))</f>
        <v>0</v>
      </c>
      <c r="AC501" s="359">
        <f>SUMPRODUCT((事故データ!$O$4:$O$364=$C$469)*(事故データ!$AU$4:$AU$364=AC$470)*(事故データ!$AQ$4:$AQ$364=$H501)*(事故データ!$V$4:$V$364=1))</f>
        <v>0</v>
      </c>
      <c r="AD501" s="359">
        <f>SUMPRODUCT((事故データ!$O$4:$O$364=$C$469)*(事故データ!$AU$4:$AU$364=AD$470)*(事故データ!$AQ$4:$AQ$364=$H501)*(事故データ!$V$4:$V$364=1))</f>
        <v>0</v>
      </c>
      <c r="AE501" s="360">
        <f>SUMPRODUCT((事故データ!$O$4:$O$364=$C$469)*(事故データ!$AU$4:$AU$364=AE$470)*(事故データ!$AQ$4:$AQ$364=$H501)*(事故データ!$V$4:$V$364=1))</f>
        <v>0</v>
      </c>
    </row>
    <row r="502" spans="3:31">
      <c r="C502" s="352" t="str">
        <f t="shared" si="81"/>
        <v>車庫入・着車時(バック)</v>
      </c>
      <c r="D502" s="422">
        <f>SUMPRODUCT((事故データ!$O$4:$O$364=$C$419)*(事故データ!$AQ$4:$AQ$364=$C502))</f>
        <v>1</v>
      </c>
      <c r="E502" s="422">
        <f>SUMPRODUCT((事故データ!$O$4:$O$364=$C$419)*(事故データ!$AQ$4:$AQ$364=$C502)*(事故データ!$V$4:$V$364=1))</f>
        <v>1</v>
      </c>
      <c r="F502" s="496">
        <f>SUMPRODUCT((事故データ!$O$4:$O$364=$C$419)*(事故データ!$AQ$4:$AQ$364=$C502)*(事故データ!$V$4:$V$364=1)*(事故データ!$T$4:$T$364="人身"))</f>
        <v>0</v>
      </c>
      <c r="G502" s="306"/>
      <c r="H502" s="355" t="str">
        <f t="shared" si="82"/>
        <v>車庫入・着車時(バック)</v>
      </c>
      <c r="I502" s="497">
        <f t="shared" si="83"/>
        <v>1</v>
      </c>
      <c r="J502" s="357">
        <f>SUMPRODUCT((事故データ!$O$4:$O$364=$C$469)*(事故データ!$AU$4:$AU$364=J$470)*(事故データ!$AQ$4:$AQ$364=$H502)*(事故データ!$V$4:$V$364=1))</f>
        <v>0</v>
      </c>
      <c r="K502" s="358">
        <f>SUMPRODUCT((事故データ!$O$4:$O$364=$C$469)*(事故データ!$AU$4:$AU$364=K$470)*(事故データ!$AQ$4:$AQ$364=$H502)*(事故データ!$V$4:$V$364=1))</f>
        <v>0</v>
      </c>
      <c r="L502" s="358">
        <f>SUMPRODUCT((事故データ!$O$4:$O$364=$C$469)*(事故データ!$AU$4:$AU$364=L$470)*(事故データ!$AQ$4:$AQ$364=$H502)*(事故データ!$V$4:$V$364=1))</f>
        <v>0</v>
      </c>
      <c r="M502" s="358">
        <f>SUMPRODUCT((事故データ!$O$4:$O$364=$C$469)*(事故データ!$AU$4:$AU$364=M$470)*(事故データ!$AQ$4:$AQ$364=$H502)*(事故データ!$V$4:$V$364=1))</f>
        <v>0</v>
      </c>
      <c r="N502" s="358">
        <f>SUMPRODUCT((事故データ!$O$4:$O$364=$C$469)*(事故データ!$AU$4:$AU$364=N$470)*(事故データ!$AQ$4:$AQ$364=$H502)*(事故データ!$V$4:$V$364=1))</f>
        <v>1</v>
      </c>
      <c r="O502" s="358">
        <f>SUMPRODUCT((事故データ!$O$4:$O$364=$C$469)*(事故データ!$AU$4:$AU$364=O$470)*(事故データ!$AQ$4:$AQ$364=$H502)*(事故データ!$V$4:$V$364=1))</f>
        <v>0</v>
      </c>
      <c r="P502" s="358">
        <f>SUMPRODUCT((事故データ!$O$4:$O$364=$C$469)*(事故データ!$AU$4:$AU$364=P$470)*(事故データ!$AQ$4:$AQ$364=$H502)*(事故データ!$V$4:$V$364=1))</f>
        <v>0</v>
      </c>
      <c r="Q502" s="358">
        <f>SUMPRODUCT((事故データ!$O$4:$O$364=$C$469)*(事故データ!$AU$4:$AU$364=Q$470)*(事故データ!$AQ$4:$AQ$364=$H502)*(事故データ!$V$4:$V$364=1))</f>
        <v>0</v>
      </c>
      <c r="R502" s="358">
        <f>SUMPRODUCT((事故データ!$O$4:$O$364=$C$469)*(事故データ!$AU$4:$AU$364=R$470)*(事故データ!$AQ$4:$AQ$364=$H502)*(事故データ!$V$4:$V$364=1))</f>
        <v>0</v>
      </c>
      <c r="S502" s="358">
        <f>SUMPRODUCT((事故データ!$O$4:$O$364=$C$469)*(事故データ!$AU$4:$AU$364=S$470)*(事故データ!$AQ$4:$AQ$364=$H502)*(事故データ!$V$4:$V$364=1))</f>
        <v>0</v>
      </c>
      <c r="T502" s="358">
        <f>SUMPRODUCT((事故データ!$O$4:$O$364=$C$469)*(事故データ!$AU$4:$AU$364=T$470)*(事故データ!$AQ$4:$AQ$364=$H502)*(事故データ!$V$4:$V$364=1))</f>
        <v>0</v>
      </c>
      <c r="U502" s="358">
        <f>SUMPRODUCT((事故データ!$O$4:$O$364=$C$469)*(事故データ!$AU$4:$AU$364=U$470)*(事故データ!$AQ$4:$AQ$364=$H502)*(事故データ!$V$4:$V$364=1))</f>
        <v>0</v>
      </c>
      <c r="V502" s="359">
        <f>SUMPRODUCT((事故データ!$O$4:$O$364=$C$469)*(事故データ!$AU$4:$AU$364=V$470)*(事故データ!$AQ$4:$AQ$364=$H502)*(事故データ!$V$4:$V$364=1))</f>
        <v>0</v>
      </c>
      <c r="W502" s="359">
        <f>SUMPRODUCT((事故データ!$O$4:$O$364=$C$469)*(事故データ!$AU$4:$AU$364=W$470)*(事故データ!$AQ$4:$AQ$364=$H502)*(事故データ!$V$4:$V$364=1))</f>
        <v>0</v>
      </c>
      <c r="X502" s="359">
        <f>SUMPRODUCT((事故データ!$O$4:$O$364=$C$469)*(事故データ!$AU$4:$AU$364=X$470)*(事故データ!$AQ$4:$AQ$364=$H502)*(事故データ!$V$4:$V$364=1))</f>
        <v>0</v>
      </c>
      <c r="Y502" s="359">
        <f>SUMPRODUCT((事故データ!$O$4:$O$364=$C$469)*(事故データ!$AU$4:$AU$364=Y$470)*(事故データ!$AQ$4:$AQ$364=$H502)*(事故データ!$V$4:$V$364=1))</f>
        <v>0</v>
      </c>
      <c r="Z502" s="359">
        <f>SUMPRODUCT((事故データ!$O$4:$O$364=$C$469)*(事故データ!$AU$4:$AU$364=Z$470)*(事故データ!$AQ$4:$AQ$364=$H502)*(事故データ!$V$4:$V$364=1))</f>
        <v>0</v>
      </c>
      <c r="AA502" s="359">
        <f>SUMPRODUCT((事故データ!$O$4:$O$364=$C$469)*(事故データ!$AU$4:$AU$364=AA$470)*(事故データ!$AQ$4:$AQ$364=$H502)*(事故データ!$V$4:$V$364=1))</f>
        <v>0</v>
      </c>
      <c r="AB502" s="359">
        <f>SUMPRODUCT((事故データ!$O$4:$O$364=$C$469)*(事故データ!$AU$4:$AU$364=AB$470)*(事故データ!$AQ$4:$AQ$364=$H502)*(事故データ!$V$4:$V$364=1))</f>
        <v>0</v>
      </c>
      <c r="AC502" s="359">
        <f>SUMPRODUCT((事故データ!$O$4:$O$364=$C$469)*(事故データ!$AU$4:$AU$364=AC$470)*(事故データ!$AQ$4:$AQ$364=$H502)*(事故データ!$V$4:$V$364=1))</f>
        <v>0</v>
      </c>
      <c r="AD502" s="359">
        <f>SUMPRODUCT((事故データ!$O$4:$O$364=$C$469)*(事故データ!$AU$4:$AU$364=AD$470)*(事故データ!$AQ$4:$AQ$364=$H502)*(事故データ!$V$4:$V$364=1))</f>
        <v>0</v>
      </c>
      <c r="AE502" s="360">
        <f>SUMPRODUCT((事故データ!$O$4:$O$364=$C$469)*(事故データ!$AU$4:$AU$364=AE$470)*(事故データ!$AQ$4:$AQ$364=$H502)*(事故データ!$V$4:$V$364=1))</f>
        <v>0</v>
      </c>
    </row>
    <row r="503" spans="3:31">
      <c r="C503" s="352" t="str">
        <f t="shared" si="81"/>
        <v>車庫入・着車時(前進)</v>
      </c>
      <c r="D503" s="422">
        <f>SUMPRODUCT((事故データ!$O$4:$O$364=$C$419)*(事故データ!$AQ$4:$AQ$364=$C503))</f>
        <v>1</v>
      </c>
      <c r="E503" s="422">
        <f>SUMPRODUCT((事故データ!$O$4:$O$364=$C$419)*(事故データ!$AQ$4:$AQ$364=$C503)*(事故データ!$V$4:$V$364=1))</f>
        <v>1</v>
      </c>
      <c r="F503" s="496">
        <f>SUMPRODUCT((事故データ!$O$4:$O$364=$C$419)*(事故データ!$AQ$4:$AQ$364=$C503)*(事故データ!$V$4:$V$364=1)*(事故データ!$T$4:$T$364="人身"))</f>
        <v>0</v>
      </c>
      <c r="G503" s="306"/>
      <c r="H503" s="355" t="str">
        <f t="shared" si="82"/>
        <v>車庫入・着車時(前進)</v>
      </c>
      <c r="I503" s="497">
        <f t="shared" si="83"/>
        <v>1</v>
      </c>
      <c r="J503" s="357">
        <f>SUMPRODUCT((事故データ!$O$4:$O$364=$C$469)*(事故データ!$AU$4:$AU$364=J$470)*(事故データ!$AQ$4:$AQ$364=$H503)*(事故データ!$V$4:$V$364=1))</f>
        <v>1</v>
      </c>
      <c r="K503" s="358">
        <f>SUMPRODUCT((事故データ!$O$4:$O$364=$C$469)*(事故データ!$AU$4:$AU$364=K$470)*(事故データ!$AQ$4:$AQ$364=$H503)*(事故データ!$V$4:$V$364=1))</f>
        <v>0</v>
      </c>
      <c r="L503" s="358">
        <f>SUMPRODUCT((事故データ!$O$4:$O$364=$C$469)*(事故データ!$AU$4:$AU$364=L$470)*(事故データ!$AQ$4:$AQ$364=$H503)*(事故データ!$V$4:$V$364=1))</f>
        <v>0</v>
      </c>
      <c r="M503" s="358">
        <f>SUMPRODUCT((事故データ!$O$4:$O$364=$C$469)*(事故データ!$AU$4:$AU$364=M$470)*(事故データ!$AQ$4:$AQ$364=$H503)*(事故データ!$V$4:$V$364=1))</f>
        <v>0</v>
      </c>
      <c r="N503" s="358">
        <f>SUMPRODUCT((事故データ!$O$4:$O$364=$C$469)*(事故データ!$AU$4:$AU$364=N$470)*(事故データ!$AQ$4:$AQ$364=$H503)*(事故データ!$V$4:$V$364=1))</f>
        <v>0</v>
      </c>
      <c r="O503" s="358">
        <f>SUMPRODUCT((事故データ!$O$4:$O$364=$C$469)*(事故データ!$AU$4:$AU$364=O$470)*(事故データ!$AQ$4:$AQ$364=$H503)*(事故データ!$V$4:$V$364=1))</f>
        <v>0</v>
      </c>
      <c r="P503" s="358">
        <f>SUMPRODUCT((事故データ!$O$4:$O$364=$C$469)*(事故データ!$AU$4:$AU$364=P$470)*(事故データ!$AQ$4:$AQ$364=$H503)*(事故データ!$V$4:$V$364=1))</f>
        <v>0</v>
      </c>
      <c r="Q503" s="358">
        <f>SUMPRODUCT((事故データ!$O$4:$O$364=$C$469)*(事故データ!$AU$4:$AU$364=Q$470)*(事故データ!$AQ$4:$AQ$364=$H503)*(事故データ!$V$4:$V$364=1))</f>
        <v>0</v>
      </c>
      <c r="R503" s="358">
        <f>SUMPRODUCT((事故データ!$O$4:$O$364=$C$469)*(事故データ!$AU$4:$AU$364=R$470)*(事故データ!$AQ$4:$AQ$364=$H503)*(事故データ!$V$4:$V$364=1))</f>
        <v>0</v>
      </c>
      <c r="S503" s="358">
        <f>SUMPRODUCT((事故データ!$O$4:$O$364=$C$469)*(事故データ!$AU$4:$AU$364=S$470)*(事故データ!$AQ$4:$AQ$364=$H503)*(事故データ!$V$4:$V$364=1))</f>
        <v>0</v>
      </c>
      <c r="T503" s="358">
        <f>SUMPRODUCT((事故データ!$O$4:$O$364=$C$469)*(事故データ!$AU$4:$AU$364=T$470)*(事故データ!$AQ$4:$AQ$364=$H503)*(事故データ!$V$4:$V$364=1))</f>
        <v>0</v>
      </c>
      <c r="U503" s="358">
        <f>SUMPRODUCT((事故データ!$O$4:$O$364=$C$469)*(事故データ!$AU$4:$AU$364=U$470)*(事故データ!$AQ$4:$AQ$364=$H503)*(事故データ!$V$4:$V$364=1))</f>
        <v>0</v>
      </c>
      <c r="V503" s="359">
        <f>SUMPRODUCT((事故データ!$O$4:$O$364=$C$469)*(事故データ!$AU$4:$AU$364=V$470)*(事故データ!$AQ$4:$AQ$364=$H503)*(事故データ!$V$4:$V$364=1))</f>
        <v>0</v>
      </c>
      <c r="W503" s="359">
        <f>SUMPRODUCT((事故データ!$O$4:$O$364=$C$469)*(事故データ!$AU$4:$AU$364=W$470)*(事故データ!$AQ$4:$AQ$364=$H503)*(事故データ!$V$4:$V$364=1))</f>
        <v>0</v>
      </c>
      <c r="X503" s="359">
        <f>SUMPRODUCT((事故データ!$O$4:$O$364=$C$469)*(事故データ!$AU$4:$AU$364=X$470)*(事故データ!$AQ$4:$AQ$364=$H503)*(事故データ!$V$4:$V$364=1))</f>
        <v>0</v>
      </c>
      <c r="Y503" s="359">
        <f>SUMPRODUCT((事故データ!$O$4:$O$364=$C$469)*(事故データ!$AU$4:$AU$364=Y$470)*(事故データ!$AQ$4:$AQ$364=$H503)*(事故データ!$V$4:$V$364=1))</f>
        <v>0</v>
      </c>
      <c r="Z503" s="359">
        <f>SUMPRODUCT((事故データ!$O$4:$O$364=$C$469)*(事故データ!$AU$4:$AU$364=Z$470)*(事故データ!$AQ$4:$AQ$364=$H503)*(事故データ!$V$4:$V$364=1))</f>
        <v>0</v>
      </c>
      <c r="AA503" s="359">
        <f>SUMPRODUCT((事故データ!$O$4:$O$364=$C$469)*(事故データ!$AU$4:$AU$364=AA$470)*(事故データ!$AQ$4:$AQ$364=$H503)*(事故データ!$V$4:$V$364=1))</f>
        <v>0</v>
      </c>
      <c r="AB503" s="359">
        <f>SUMPRODUCT((事故データ!$O$4:$O$364=$C$469)*(事故データ!$AU$4:$AU$364=AB$470)*(事故データ!$AQ$4:$AQ$364=$H503)*(事故データ!$V$4:$V$364=1))</f>
        <v>0</v>
      </c>
      <c r="AC503" s="359">
        <f>SUMPRODUCT((事故データ!$O$4:$O$364=$C$469)*(事故データ!$AU$4:$AU$364=AC$470)*(事故データ!$AQ$4:$AQ$364=$H503)*(事故データ!$V$4:$V$364=1))</f>
        <v>0</v>
      </c>
      <c r="AD503" s="359">
        <f>SUMPRODUCT((事故データ!$O$4:$O$364=$C$469)*(事故データ!$AU$4:$AU$364=AD$470)*(事故データ!$AQ$4:$AQ$364=$H503)*(事故データ!$V$4:$V$364=1))</f>
        <v>0</v>
      </c>
      <c r="AE503" s="360">
        <f>SUMPRODUCT((事故データ!$O$4:$O$364=$C$469)*(事故データ!$AU$4:$AU$364=AE$470)*(事故データ!$AQ$4:$AQ$364=$H503)*(事故データ!$V$4:$V$364=1))</f>
        <v>0</v>
      </c>
    </row>
    <row r="504" spans="3:31">
      <c r="C504" s="352" t="str">
        <f t="shared" si="81"/>
        <v>車庫出(バック)</v>
      </c>
      <c r="D504" s="422">
        <f>SUMPRODUCT((事故データ!$O$4:$O$364=$C$419)*(事故データ!$AQ$4:$AQ$364=$C504))</f>
        <v>1</v>
      </c>
      <c r="E504" s="422">
        <f>SUMPRODUCT((事故データ!$O$4:$O$364=$C$419)*(事故データ!$AQ$4:$AQ$364=$C504)*(事故データ!$V$4:$V$364=1))</f>
        <v>1</v>
      </c>
      <c r="F504" s="496">
        <f>SUMPRODUCT((事故データ!$O$4:$O$364=$C$419)*(事故データ!$AQ$4:$AQ$364=$C504)*(事故データ!$V$4:$V$364=1)*(事故データ!$T$4:$T$364="人身"))</f>
        <v>0</v>
      </c>
      <c r="G504" s="306"/>
      <c r="H504" s="355" t="str">
        <f t="shared" si="82"/>
        <v>車庫出(バック)</v>
      </c>
      <c r="I504" s="497">
        <f t="shared" si="83"/>
        <v>1</v>
      </c>
      <c r="J504" s="357">
        <f>SUMPRODUCT((事故データ!$O$4:$O$364=$C$469)*(事故データ!$AU$4:$AU$364=J$470)*(事故データ!$AQ$4:$AQ$364=$H504)*(事故データ!$V$4:$V$364=1))</f>
        <v>0</v>
      </c>
      <c r="K504" s="358">
        <f>SUMPRODUCT((事故データ!$O$4:$O$364=$C$469)*(事故データ!$AU$4:$AU$364=K$470)*(事故データ!$AQ$4:$AQ$364=$H504)*(事故データ!$V$4:$V$364=1))</f>
        <v>0</v>
      </c>
      <c r="L504" s="358">
        <f>SUMPRODUCT((事故データ!$O$4:$O$364=$C$469)*(事故データ!$AU$4:$AU$364=L$470)*(事故データ!$AQ$4:$AQ$364=$H504)*(事故データ!$V$4:$V$364=1))</f>
        <v>0</v>
      </c>
      <c r="M504" s="358">
        <f>SUMPRODUCT((事故データ!$O$4:$O$364=$C$469)*(事故データ!$AU$4:$AU$364=M$470)*(事故データ!$AQ$4:$AQ$364=$H504)*(事故データ!$V$4:$V$364=1))</f>
        <v>0</v>
      </c>
      <c r="N504" s="358">
        <f>SUMPRODUCT((事故データ!$O$4:$O$364=$C$469)*(事故データ!$AU$4:$AU$364=N$470)*(事故データ!$AQ$4:$AQ$364=$H504)*(事故データ!$V$4:$V$364=1))</f>
        <v>0</v>
      </c>
      <c r="O504" s="358">
        <f>SUMPRODUCT((事故データ!$O$4:$O$364=$C$469)*(事故データ!$AU$4:$AU$364=O$470)*(事故データ!$AQ$4:$AQ$364=$H504)*(事故データ!$V$4:$V$364=1))</f>
        <v>0</v>
      </c>
      <c r="P504" s="358">
        <f>SUMPRODUCT((事故データ!$O$4:$O$364=$C$469)*(事故データ!$AU$4:$AU$364=P$470)*(事故データ!$AQ$4:$AQ$364=$H504)*(事故データ!$V$4:$V$364=1))</f>
        <v>0</v>
      </c>
      <c r="Q504" s="358">
        <f>SUMPRODUCT((事故データ!$O$4:$O$364=$C$469)*(事故データ!$AU$4:$AU$364=Q$470)*(事故データ!$AQ$4:$AQ$364=$H504)*(事故データ!$V$4:$V$364=1))</f>
        <v>0</v>
      </c>
      <c r="R504" s="358">
        <f>SUMPRODUCT((事故データ!$O$4:$O$364=$C$469)*(事故データ!$AU$4:$AU$364=R$470)*(事故データ!$AQ$4:$AQ$364=$H504)*(事故データ!$V$4:$V$364=1))</f>
        <v>0</v>
      </c>
      <c r="S504" s="358">
        <f>SUMPRODUCT((事故データ!$O$4:$O$364=$C$469)*(事故データ!$AU$4:$AU$364=S$470)*(事故データ!$AQ$4:$AQ$364=$H504)*(事故データ!$V$4:$V$364=1))</f>
        <v>0</v>
      </c>
      <c r="T504" s="358">
        <f>SUMPRODUCT((事故データ!$O$4:$O$364=$C$469)*(事故データ!$AU$4:$AU$364=T$470)*(事故データ!$AQ$4:$AQ$364=$H504)*(事故データ!$V$4:$V$364=1))</f>
        <v>1</v>
      </c>
      <c r="U504" s="358">
        <f>SUMPRODUCT((事故データ!$O$4:$O$364=$C$469)*(事故データ!$AU$4:$AU$364=U$470)*(事故データ!$AQ$4:$AQ$364=$H504)*(事故データ!$V$4:$V$364=1))</f>
        <v>0</v>
      </c>
      <c r="V504" s="359">
        <f>SUMPRODUCT((事故データ!$O$4:$O$364=$C$469)*(事故データ!$AU$4:$AU$364=V$470)*(事故データ!$AQ$4:$AQ$364=$H504)*(事故データ!$V$4:$V$364=1))</f>
        <v>0</v>
      </c>
      <c r="W504" s="359">
        <f>SUMPRODUCT((事故データ!$O$4:$O$364=$C$469)*(事故データ!$AU$4:$AU$364=W$470)*(事故データ!$AQ$4:$AQ$364=$H504)*(事故データ!$V$4:$V$364=1))</f>
        <v>0</v>
      </c>
      <c r="X504" s="359">
        <f>SUMPRODUCT((事故データ!$O$4:$O$364=$C$469)*(事故データ!$AU$4:$AU$364=X$470)*(事故データ!$AQ$4:$AQ$364=$H504)*(事故データ!$V$4:$V$364=1))</f>
        <v>0</v>
      </c>
      <c r="Y504" s="359">
        <f>SUMPRODUCT((事故データ!$O$4:$O$364=$C$469)*(事故データ!$AU$4:$AU$364=Y$470)*(事故データ!$AQ$4:$AQ$364=$H504)*(事故データ!$V$4:$V$364=1))</f>
        <v>0</v>
      </c>
      <c r="Z504" s="359">
        <f>SUMPRODUCT((事故データ!$O$4:$O$364=$C$469)*(事故データ!$AU$4:$AU$364=Z$470)*(事故データ!$AQ$4:$AQ$364=$H504)*(事故データ!$V$4:$V$364=1))</f>
        <v>0</v>
      </c>
      <c r="AA504" s="359">
        <f>SUMPRODUCT((事故データ!$O$4:$O$364=$C$469)*(事故データ!$AU$4:$AU$364=AA$470)*(事故データ!$AQ$4:$AQ$364=$H504)*(事故データ!$V$4:$V$364=1))</f>
        <v>0</v>
      </c>
      <c r="AB504" s="359">
        <f>SUMPRODUCT((事故データ!$O$4:$O$364=$C$469)*(事故データ!$AU$4:$AU$364=AB$470)*(事故データ!$AQ$4:$AQ$364=$H504)*(事故データ!$V$4:$V$364=1))</f>
        <v>0</v>
      </c>
      <c r="AC504" s="359">
        <f>SUMPRODUCT((事故データ!$O$4:$O$364=$C$469)*(事故データ!$AU$4:$AU$364=AC$470)*(事故データ!$AQ$4:$AQ$364=$H504)*(事故データ!$V$4:$V$364=1))</f>
        <v>0</v>
      </c>
      <c r="AD504" s="359">
        <f>SUMPRODUCT((事故データ!$O$4:$O$364=$C$469)*(事故データ!$AU$4:$AU$364=AD$470)*(事故データ!$AQ$4:$AQ$364=$H504)*(事故データ!$V$4:$V$364=1))</f>
        <v>0</v>
      </c>
      <c r="AE504" s="360">
        <f>SUMPRODUCT((事故データ!$O$4:$O$364=$C$469)*(事故データ!$AU$4:$AU$364=AE$470)*(事故データ!$AQ$4:$AQ$364=$H504)*(事故データ!$V$4:$V$364=1))</f>
        <v>0</v>
      </c>
    </row>
    <row r="505" spans="3:31">
      <c r="C505" s="352" t="str">
        <f t="shared" si="81"/>
        <v>車庫出(前進)</v>
      </c>
      <c r="D505" s="422">
        <f>SUMPRODUCT((事故データ!$O$4:$O$364=$C$419)*(事故データ!$AQ$4:$AQ$364=$C505))</f>
        <v>1</v>
      </c>
      <c r="E505" s="422">
        <f>SUMPRODUCT((事故データ!$O$4:$O$364=$C$419)*(事故データ!$AQ$4:$AQ$364=$C505)*(事故データ!$V$4:$V$364=1))</f>
        <v>1</v>
      </c>
      <c r="F505" s="496">
        <f>SUMPRODUCT((事故データ!$O$4:$O$364=$C$419)*(事故データ!$AQ$4:$AQ$364=$C505)*(事故データ!$V$4:$V$364=1)*(事故データ!$T$4:$T$364="人身"))</f>
        <v>0</v>
      </c>
      <c r="G505" s="306"/>
      <c r="H505" s="355" t="str">
        <f t="shared" si="82"/>
        <v>車庫出(前進)</v>
      </c>
      <c r="I505" s="497">
        <f t="shared" si="83"/>
        <v>1</v>
      </c>
      <c r="J505" s="357">
        <f>SUMPRODUCT((事故データ!$O$4:$O$364=$C$469)*(事故データ!$AU$4:$AU$364=J$470)*(事故データ!$AQ$4:$AQ$364=$H505)*(事故データ!$V$4:$V$364=1))</f>
        <v>1</v>
      </c>
      <c r="K505" s="358">
        <f>SUMPRODUCT((事故データ!$O$4:$O$364=$C$469)*(事故データ!$AU$4:$AU$364=K$470)*(事故データ!$AQ$4:$AQ$364=$H505)*(事故データ!$V$4:$V$364=1))</f>
        <v>0</v>
      </c>
      <c r="L505" s="358">
        <f>SUMPRODUCT((事故データ!$O$4:$O$364=$C$469)*(事故データ!$AU$4:$AU$364=L$470)*(事故データ!$AQ$4:$AQ$364=$H505)*(事故データ!$V$4:$V$364=1))</f>
        <v>0</v>
      </c>
      <c r="M505" s="358">
        <f>SUMPRODUCT((事故データ!$O$4:$O$364=$C$469)*(事故データ!$AU$4:$AU$364=M$470)*(事故データ!$AQ$4:$AQ$364=$H505)*(事故データ!$V$4:$V$364=1))</f>
        <v>0</v>
      </c>
      <c r="N505" s="358">
        <f>SUMPRODUCT((事故データ!$O$4:$O$364=$C$469)*(事故データ!$AU$4:$AU$364=N$470)*(事故データ!$AQ$4:$AQ$364=$H505)*(事故データ!$V$4:$V$364=1))</f>
        <v>0</v>
      </c>
      <c r="O505" s="358">
        <f>SUMPRODUCT((事故データ!$O$4:$O$364=$C$469)*(事故データ!$AU$4:$AU$364=O$470)*(事故データ!$AQ$4:$AQ$364=$H505)*(事故データ!$V$4:$V$364=1))</f>
        <v>0</v>
      </c>
      <c r="P505" s="358">
        <f>SUMPRODUCT((事故データ!$O$4:$O$364=$C$469)*(事故データ!$AU$4:$AU$364=P$470)*(事故データ!$AQ$4:$AQ$364=$H505)*(事故データ!$V$4:$V$364=1))</f>
        <v>0</v>
      </c>
      <c r="Q505" s="358">
        <f>SUMPRODUCT((事故データ!$O$4:$O$364=$C$469)*(事故データ!$AU$4:$AU$364=Q$470)*(事故データ!$AQ$4:$AQ$364=$H505)*(事故データ!$V$4:$V$364=1))</f>
        <v>0</v>
      </c>
      <c r="R505" s="358">
        <f>SUMPRODUCT((事故データ!$O$4:$O$364=$C$469)*(事故データ!$AU$4:$AU$364=R$470)*(事故データ!$AQ$4:$AQ$364=$H505)*(事故データ!$V$4:$V$364=1))</f>
        <v>0</v>
      </c>
      <c r="S505" s="358">
        <f>SUMPRODUCT((事故データ!$O$4:$O$364=$C$469)*(事故データ!$AU$4:$AU$364=S$470)*(事故データ!$AQ$4:$AQ$364=$H505)*(事故データ!$V$4:$V$364=1))</f>
        <v>0</v>
      </c>
      <c r="T505" s="358">
        <f>SUMPRODUCT((事故データ!$O$4:$O$364=$C$469)*(事故データ!$AU$4:$AU$364=T$470)*(事故データ!$AQ$4:$AQ$364=$H505)*(事故データ!$V$4:$V$364=1))</f>
        <v>0</v>
      </c>
      <c r="U505" s="358">
        <f>SUMPRODUCT((事故データ!$O$4:$O$364=$C$469)*(事故データ!$AU$4:$AU$364=U$470)*(事故データ!$AQ$4:$AQ$364=$H505)*(事故データ!$V$4:$V$364=1))</f>
        <v>0</v>
      </c>
      <c r="V505" s="359">
        <f>SUMPRODUCT((事故データ!$O$4:$O$364=$C$469)*(事故データ!$AU$4:$AU$364=V$470)*(事故データ!$AQ$4:$AQ$364=$H505)*(事故データ!$V$4:$V$364=1))</f>
        <v>0</v>
      </c>
      <c r="W505" s="359">
        <f>SUMPRODUCT((事故データ!$O$4:$O$364=$C$469)*(事故データ!$AU$4:$AU$364=W$470)*(事故データ!$AQ$4:$AQ$364=$H505)*(事故データ!$V$4:$V$364=1))</f>
        <v>0</v>
      </c>
      <c r="X505" s="359">
        <f>SUMPRODUCT((事故データ!$O$4:$O$364=$C$469)*(事故データ!$AU$4:$AU$364=X$470)*(事故データ!$AQ$4:$AQ$364=$H505)*(事故データ!$V$4:$V$364=1))</f>
        <v>0</v>
      </c>
      <c r="Y505" s="359">
        <f>SUMPRODUCT((事故データ!$O$4:$O$364=$C$469)*(事故データ!$AU$4:$AU$364=Y$470)*(事故データ!$AQ$4:$AQ$364=$H505)*(事故データ!$V$4:$V$364=1))</f>
        <v>0</v>
      </c>
      <c r="Z505" s="359">
        <f>SUMPRODUCT((事故データ!$O$4:$O$364=$C$469)*(事故データ!$AU$4:$AU$364=Z$470)*(事故データ!$AQ$4:$AQ$364=$H505)*(事故データ!$V$4:$V$364=1))</f>
        <v>0</v>
      </c>
      <c r="AA505" s="359">
        <f>SUMPRODUCT((事故データ!$O$4:$O$364=$C$469)*(事故データ!$AU$4:$AU$364=AA$470)*(事故データ!$AQ$4:$AQ$364=$H505)*(事故データ!$V$4:$V$364=1))</f>
        <v>0</v>
      </c>
      <c r="AB505" s="359">
        <f>SUMPRODUCT((事故データ!$O$4:$O$364=$C$469)*(事故データ!$AU$4:$AU$364=AB$470)*(事故データ!$AQ$4:$AQ$364=$H505)*(事故データ!$V$4:$V$364=1))</f>
        <v>0</v>
      </c>
      <c r="AC505" s="359">
        <f>SUMPRODUCT((事故データ!$O$4:$O$364=$C$469)*(事故データ!$AU$4:$AU$364=AC$470)*(事故データ!$AQ$4:$AQ$364=$H505)*(事故データ!$V$4:$V$364=1))</f>
        <v>0</v>
      </c>
      <c r="AD505" s="359">
        <f>SUMPRODUCT((事故データ!$O$4:$O$364=$C$469)*(事故データ!$AU$4:$AU$364=AD$470)*(事故データ!$AQ$4:$AQ$364=$H505)*(事故データ!$V$4:$V$364=1))</f>
        <v>0</v>
      </c>
      <c r="AE505" s="360">
        <f>SUMPRODUCT((事故データ!$O$4:$O$364=$C$469)*(事故データ!$AU$4:$AU$364=AE$470)*(事故データ!$AQ$4:$AQ$364=$H505)*(事故データ!$V$4:$V$364=1))</f>
        <v>0</v>
      </c>
    </row>
    <row r="506" spans="3:31">
      <c r="C506" s="352" t="str">
        <f t="shared" si="81"/>
        <v>狭道路進入</v>
      </c>
      <c r="D506" s="422">
        <f>SUMPRODUCT((事故データ!$O$4:$O$364=$C$419)*(事故データ!$AQ$4:$AQ$364=$C506))</f>
        <v>0</v>
      </c>
      <c r="E506" s="422">
        <f>SUMPRODUCT((事故データ!$O$4:$O$364=$C$419)*(事故データ!$AQ$4:$AQ$364=$C506)*(事故データ!$V$4:$V$364=1))</f>
        <v>0</v>
      </c>
      <c r="F506" s="496">
        <f>SUMPRODUCT((事故データ!$O$4:$O$364=$C$419)*(事故データ!$AQ$4:$AQ$364=$C506)*(事故データ!$V$4:$V$364=1)*(事故データ!$T$4:$T$364="人身"))</f>
        <v>0</v>
      </c>
      <c r="G506" s="306"/>
      <c r="H506" s="355" t="str">
        <f t="shared" si="82"/>
        <v>狭道路進入</v>
      </c>
      <c r="I506" s="497">
        <f t="shared" si="83"/>
        <v>0</v>
      </c>
      <c r="J506" s="357">
        <f>SUMPRODUCT((事故データ!$O$4:$O$364=$C$469)*(事故データ!$AU$4:$AU$364=J$470)*(事故データ!$AQ$4:$AQ$364=$H506)*(事故データ!$V$4:$V$364=1))</f>
        <v>0</v>
      </c>
      <c r="K506" s="358">
        <f>SUMPRODUCT((事故データ!$O$4:$O$364=$C$469)*(事故データ!$AU$4:$AU$364=K$470)*(事故データ!$AQ$4:$AQ$364=$H506)*(事故データ!$V$4:$V$364=1))</f>
        <v>0</v>
      </c>
      <c r="L506" s="358">
        <f>SUMPRODUCT((事故データ!$O$4:$O$364=$C$469)*(事故データ!$AU$4:$AU$364=L$470)*(事故データ!$AQ$4:$AQ$364=$H506)*(事故データ!$V$4:$V$364=1))</f>
        <v>0</v>
      </c>
      <c r="M506" s="358">
        <f>SUMPRODUCT((事故データ!$O$4:$O$364=$C$469)*(事故データ!$AU$4:$AU$364=M$470)*(事故データ!$AQ$4:$AQ$364=$H506)*(事故データ!$V$4:$V$364=1))</f>
        <v>0</v>
      </c>
      <c r="N506" s="358">
        <f>SUMPRODUCT((事故データ!$O$4:$O$364=$C$469)*(事故データ!$AU$4:$AU$364=N$470)*(事故データ!$AQ$4:$AQ$364=$H506)*(事故データ!$V$4:$V$364=1))</f>
        <v>0</v>
      </c>
      <c r="O506" s="358">
        <f>SUMPRODUCT((事故データ!$O$4:$O$364=$C$469)*(事故データ!$AU$4:$AU$364=O$470)*(事故データ!$AQ$4:$AQ$364=$H506)*(事故データ!$V$4:$V$364=1))</f>
        <v>0</v>
      </c>
      <c r="P506" s="358">
        <f>SUMPRODUCT((事故データ!$O$4:$O$364=$C$469)*(事故データ!$AU$4:$AU$364=P$470)*(事故データ!$AQ$4:$AQ$364=$H506)*(事故データ!$V$4:$V$364=1))</f>
        <v>0</v>
      </c>
      <c r="Q506" s="358">
        <f>SUMPRODUCT((事故データ!$O$4:$O$364=$C$469)*(事故データ!$AU$4:$AU$364=Q$470)*(事故データ!$AQ$4:$AQ$364=$H506)*(事故データ!$V$4:$V$364=1))</f>
        <v>0</v>
      </c>
      <c r="R506" s="358">
        <f>SUMPRODUCT((事故データ!$O$4:$O$364=$C$469)*(事故データ!$AU$4:$AU$364=R$470)*(事故データ!$AQ$4:$AQ$364=$H506)*(事故データ!$V$4:$V$364=1))</f>
        <v>0</v>
      </c>
      <c r="S506" s="358">
        <f>SUMPRODUCT((事故データ!$O$4:$O$364=$C$469)*(事故データ!$AU$4:$AU$364=S$470)*(事故データ!$AQ$4:$AQ$364=$H506)*(事故データ!$V$4:$V$364=1))</f>
        <v>0</v>
      </c>
      <c r="T506" s="358">
        <f>SUMPRODUCT((事故データ!$O$4:$O$364=$C$469)*(事故データ!$AU$4:$AU$364=T$470)*(事故データ!$AQ$4:$AQ$364=$H506)*(事故データ!$V$4:$V$364=1))</f>
        <v>0</v>
      </c>
      <c r="U506" s="358">
        <f>SUMPRODUCT((事故データ!$O$4:$O$364=$C$469)*(事故データ!$AU$4:$AU$364=U$470)*(事故データ!$AQ$4:$AQ$364=$H506)*(事故データ!$V$4:$V$364=1))</f>
        <v>0</v>
      </c>
      <c r="V506" s="359">
        <f>SUMPRODUCT((事故データ!$O$4:$O$364=$C$469)*(事故データ!$AU$4:$AU$364=V$470)*(事故データ!$AQ$4:$AQ$364=$H506)*(事故データ!$V$4:$V$364=1))</f>
        <v>0</v>
      </c>
      <c r="W506" s="359">
        <f>SUMPRODUCT((事故データ!$O$4:$O$364=$C$469)*(事故データ!$AU$4:$AU$364=W$470)*(事故データ!$AQ$4:$AQ$364=$H506)*(事故データ!$V$4:$V$364=1))</f>
        <v>0</v>
      </c>
      <c r="X506" s="359">
        <f>SUMPRODUCT((事故データ!$O$4:$O$364=$C$469)*(事故データ!$AU$4:$AU$364=X$470)*(事故データ!$AQ$4:$AQ$364=$H506)*(事故データ!$V$4:$V$364=1))</f>
        <v>0</v>
      </c>
      <c r="Y506" s="359">
        <f>SUMPRODUCT((事故データ!$O$4:$O$364=$C$469)*(事故データ!$AU$4:$AU$364=Y$470)*(事故データ!$AQ$4:$AQ$364=$H506)*(事故データ!$V$4:$V$364=1))</f>
        <v>0</v>
      </c>
      <c r="Z506" s="359">
        <f>SUMPRODUCT((事故データ!$O$4:$O$364=$C$469)*(事故データ!$AU$4:$AU$364=Z$470)*(事故データ!$AQ$4:$AQ$364=$H506)*(事故データ!$V$4:$V$364=1))</f>
        <v>0</v>
      </c>
      <c r="AA506" s="359">
        <f>SUMPRODUCT((事故データ!$O$4:$O$364=$C$469)*(事故データ!$AU$4:$AU$364=AA$470)*(事故データ!$AQ$4:$AQ$364=$H506)*(事故データ!$V$4:$V$364=1))</f>
        <v>0</v>
      </c>
      <c r="AB506" s="359">
        <f>SUMPRODUCT((事故データ!$O$4:$O$364=$C$469)*(事故データ!$AU$4:$AU$364=AB$470)*(事故データ!$AQ$4:$AQ$364=$H506)*(事故データ!$V$4:$V$364=1))</f>
        <v>0</v>
      </c>
      <c r="AC506" s="359">
        <f>SUMPRODUCT((事故データ!$O$4:$O$364=$C$469)*(事故データ!$AU$4:$AU$364=AC$470)*(事故データ!$AQ$4:$AQ$364=$H506)*(事故データ!$V$4:$V$364=1))</f>
        <v>0</v>
      </c>
      <c r="AD506" s="359">
        <f>SUMPRODUCT((事故データ!$O$4:$O$364=$C$469)*(事故データ!$AU$4:$AU$364=AD$470)*(事故データ!$AQ$4:$AQ$364=$H506)*(事故データ!$V$4:$V$364=1))</f>
        <v>0</v>
      </c>
      <c r="AE506" s="360">
        <f>SUMPRODUCT((事故データ!$O$4:$O$364=$C$469)*(事故データ!$AU$4:$AU$364=AE$470)*(事故データ!$AQ$4:$AQ$364=$H506)*(事故データ!$V$4:$V$364=1))</f>
        <v>0</v>
      </c>
    </row>
    <row r="507" spans="3:31">
      <c r="C507" s="352" t="str">
        <f t="shared" si="81"/>
        <v>停車・据付時</v>
      </c>
      <c r="D507" s="422">
        <f>SUMPRODUCT((事故データ!$O$4:$O$364=$C$419)*(事故データ!$AQ$4:$AQ$364=$C507))</f>
        <v>0</v>
      </c>
      <c r="E507" s="422">
        <f>SUMPRODUCT((事故データ!$O$4:$O$364=$C$419)*(事故データ!$AQ$4:$AQ$364=$C507)*(事故データ!$V$4:$V$364=1))</f>
        <v>0</v>
      </c>
      <c r="F507" s="496">
        <f>SUMPRODUCT((事故データ!$O$4:$O$364=$C$419)*(事故データ!$AQ$4:$AQ$364=$C507)*(事故データ!$V$4:$V$364=1)*(事故データ!$T$4:$T$364="人身"))</f>
        <v>0</v>
      </c>
      <c r="G507" s="306"/>
      <c r="H507" s="355" t="str">
        <f t="shared" si="82"/>
        <v>停車・据付時</v>
      </c>
      <c r="I507" s="497">
        <f t="shared" si="83"/>
        <v>0</v>
      </c>
      <c r="J507" s="357">
        <f>SUMPRODUCT((事故データ!$O$4:$O$364=$C$469)*(事故データ!$AU$4:$AU$364=J$470)*(事故データ!$AQ$4:$AQ$364=$H507)*(事故データ!$V$4:$V$364=1))</f>
        <v>0</v>
      </c>
      <c r="K507" s="358">
        <f>SUMPRODUCT((事故データ!$O$4:$O$364=$C$469)*(事故データ!$AU$4:$AU$364=K$470)*(事故データ!$AQ$4:$AQ$364=$H507)*(事故データ!$V$4:$V$364=1))</f>
        <v>0</v>
      </c>
      <c r="L507" s="358">
        <f>SUMPRODUCT((事故データ!$O$4:$O$364=$C$469)*(事故データ!$AU$4:$AU$364=L$470)*(事故データ!$AQ$4:$AQ$364=$H507)*(事故データ!$V$4:$V$364=1))</f>
        <v>0</v>
      </c>
      <c r="M507" s="358">
        <f>SUMPRODUCT((事故データ!$O$4:$O$364=$C$469)*(事故データ!$AU$4:$AU$364=M$470)*(事故データ!$AQ$4:$AQ$364=$H507)*(事故データ!$V$4:$V$364=1))</f>
        <v>0</v>
      </c>
      <c r="N507" s="358">
        <f>SUMPRODUCT((事故データ!$O$4:$O$364=$C$469)*(事故データ!$AU$4:$AU$364=N$470)*(事故データ!$AQ$4:$AQ$364=$H507)*(事故データ!$V$4:$V$364=1))</f>
        <v>0</v>
      </c>
      <c r="O507" s="358">
        <f>SUMPRODUCT((事故データ!$O$4:$O$364=$C$469)*(事故データ!$AU$4:$AU$364=O$470)*(事故データ!$AQ$4:$AQ$364=$H507)*(事故データ!$V$4:$V$364=1))</f>
        <v>0</v>
      </c>
      <c r="P507" s="358">
        <f>SUMPRODUCT((事故データ!$O$4:$O$364=$C$469)*(事故データ!$AU$4:$AU$364=P$470)*(事故データ!$AQ$4:$AQ$364=$H507)*(事故データ!$V$4:$V$364=1))</f>
        <v>0</v>
      </c>
      <c r="Q507" s="358">
        <f>SUMPRODUCT((事故データ!$O$4:$O$364=$C$469)*(事故データ!$AU$4:$AU$364=Q$470)*(事故データ!$AQ$4:$AQ$364=$H507)*(事故データ!$V$4:$V$364=1))</f>
        <v>0</v>
      </c>
      <c r="R507" s="358">
        <f>SUMPRODUCT((事故データ!$O$4:$O$364=$C$469)*(事故データ!$AU$4:$AU$364=R$470)*(事故データ!$AQ$4:$AQ$364=$H507)*(事故データ!$V$4:$V$364=1))</f>
        <v>0</v>
      </c>
      <c r="S507" s="358">
        <f>SUMPRODUCT((事故データ!$O$4:$O$364=$C$469)*(事故データ!$AU$4:$AU$364=S$470)*(事故データ!$AQ$4:$AQ$364=$H507)*(事故データ!$V$4:$V$364=1))</f>
        <v>0</v>
      </c>
      <c r="T507" s="358">
        <f>SUMPRODUCT((事故データ!$O$4:$O$364=$C$469)*(事故データ!$AU$4:$AU$364=T$470)*(事故データ!$AQ$4:$AQ$364=$H507)*(事故データ!$V$4:$V$364=1))</f>
        <v>0</v>
      </c>
      <c r="U507" s="358">
        <f>SUMPRODUCT((事故データ!$O$4:$O$364=$C$469)*(事故データ!$AU$4:$AU$364=U$470)*(事故データ!$AQ$4:$AQ$364=$H507)*(事故データ!$V$4:$V$364=1))</f>
        <v>0</v>
      </c>
      <c r="V507" s="359">
        <f>SUMPRODUCT((事故データ!$O$4:$O$364=$C$469)*(事故データ!$AU$4:$AU$364=V$470)*(事故データ!$AQ$4:$AQ$364=$H507)*(事故データ!$V$4:$V$364=1))</f>
        <v>0</v>
      </c>
      <c r="W507" s="359">
        <f>SUMPRODUCT((事故データ!$O$4:$O$364=$C$469)*(事故データ!$AU$4:$AU$364=W$470)*(事故データ!$AQ$4:$AQ$364=$H507)*(事故データ!$V$4:$V$364=1))</f>
        <v>0</v>
      </c>
      <c r="X507" s="359">
        <f>SUMPRODUCT((事故データ!$O$4:$O$364=$C$469)*(事故データ!$AU$4:$AU$364=X$470)*(事故データ!$AQ$4:$AQ$364=$H507)*(事故データ!$V$4:$V$364=1))</f>
        <v>0</v>
      </c>
      <c r="Y507" s="359">
        <f>SUMPRODUCT((事故データ!$O$4:$O$364=$C$469)*(事故データ!$AU$4:$AU$364=Y$470)*(事故データ!$AQ$4:$AQ$364=$H507)*(事故データ!$V$4:$V$364=1))</f>
        <v>0</v>
      </c>
      <c r="Z507" s="359">
        <f>SUMPRODUCT((事故データ!$O$4:$O$364=$C$469)*(事故データ!$AU$4:$AU$364=Z$470)*(事故データ!$AQ$4:$AQ$364=$H507)*(事故データ!$V$4:$V$364=1))</f>
        <v>0</v>
      </c>
      <c r="AA507" s="359">
        <f>SUMPRODUCT((事故データ!$O$4:$O$364=$C$469)*(事故データ!$AU$4:$AU$364=AA$470)*(事故データ!$AQ$4:$AQ$364=$H507)*(事故データ!$V$4:$V$364=1))</f>
        <v>0</v>
      </c>
      <c r="AB507" s="359">
        <f>SUMPRODUCT((事故データ!$O$4:$O$364=$C$469)*(事故データ!$AU$4:$AU$364=AB$470)*(事故データ!$AQ$4:$AQ$364=$H507)*(事故データ!$V$4:$V$364=1))</f>
        <v>0</v>
      </c>
      <c r="AC507" s="359">
        <f>SUMPRODUCT((事故データ!$O$4:$O$364=$C$469)*(事故データ!$AU$4:$AU$364=AC$470)*(事故データ!$AQ$4:$AQ$364=$H507)*(事故データ!$V$4:$V$364=1))</f>
        <v>0</v>
      </c>
      <c r="AD507" s="359">
        <f>SUMPRODUCT((事故データ!$O$4:$O$364=$C$469)*(事故データ!$AU$4:$AU$364=AD$470)*(事故データ!$AQ$4:$AQ$364=$H507)*(事故データ!$V$4:$V$364=1))</f>
        <v>0</v>
      </c>
      <c r="AE507" s="360">
        <f>SUMPRODUCT((事故データ!$O$4:$O$364=$C$469)*(事故データ!$AU$4:$AU$364=AE$470)*(事故データ!$AQ$4:$AQ$364=$H507)*(事故データ!$V$4:$V$364=1))</f>
        <v>0</v>
      </c>
    </row>
    <row r="508" spans="3:31">
      <c r="C508" s="352" t="str">
        <f t="shared" si="81"/>
        <v>駐・停車中</v>
      </c>
      <c r="D508" s="422">
        <f>SUMPRODUCT((事故データ!$O$4:$O$364=$C$419)*(事故データ!$AQ$4:$AQ$364=$C508))</f>
        <v>1</v>
      </c>
      <c r="E508" s="422">
        <f>SUMPRODUCT((事故データ!$O$4:$O$364=$C$419)*(事故データ!$AQ$4:$AQ$364=$C508)*(事故データ!$V$4:$V$364=1))</f>
        <v>1</v>
      </c>
      <c r="F508" s="496">
        <f>SUMPRODUCT((事故データ!$O$4:$O$364=$C$419)*(事故データ!$AQ$4:$AQ$364=$C508)*(事故データ!$V$4:$V$364=1)*(事故データ!$T$4:$T$364="人身"))</f>
        <v>0</v>
      </c>
      <c r="G508" s="306"/>
      <c r="H508" s="355" t="str">
        <f t="shared" si="82"/>
        <v>駐・停車中</v>
      </c>
      <c r="I508" s="497">
        <f t="shared" si="83"/>
        <v>1</v>
      </c>
      <c r="J508" s="357">
        <f>SUMPRODUCT((事故データ!$O$4:$O$364=$C$469)*(事故データ!$AU$4:$AU$364=J$470)*(事故データ!$AQ$4:$AQ$364=$H508)*(事故データ!$V$4:$V$364=1))</f>
        <v>0</v>
      </c>
      <c r="K508" s="358">
        <f>SUMPRODUCT((事故データ!$O$4:$O$364=$C$469)*(事故データ!$AU$4:$AU$364=K$470)*(事故データ!$AQ$4:$AQ$364=$H508)*(事故データ!$V$4:$V$364=1))</f>
        <v>0</v>
      </c>
      <c r="L508" s="358">
        <f>SUMPRODUCT((事故データ!$O$4:$O$364=$C$469)*(事故データ!$AU$4:$AU$364=L$470)*(事故データ!$AQ$4:$AQ$364=$H508)*(事故データ!$V$4:$V$364=1))</f>
        <v>0</v>
      </c>
      <c r="M508" s="358">
        <f>SUMPRODUCT((事故データ!$O$4:$O$364=$C$469)*(事故データ!$AU$4:$AU$364=M$470)*(事故データ!$AQ$4:$AQ$364=$H508)*(事故データ!$V$4:$V$364=1))</f>
        <v>0</v>
      </c>
      <c r="N508" s="358">
        <f>SUMPRODUCT((事故データ!$O$4:$O$364=$C$469)*(事故データ!$AU$4:$AU$364=N$470)*(事故データ!$AQ$4:$AQ$364=$H508)*(事故データ!$V$4:$V$364=1))</f>
        <v>0</v>
      </c>
      <c r="O508" s="358">
        <f>SUMPRODUCT((事故データ!$O$4:$O$364=$C$469)*(事故データ!$AU$4:$AU$364=O$470)*(事故データ!$AQ$4:$AQ$364=$H508)*(事故データ!$V$4:$V$364=1))</f>
        <v>0</v>
      </c>
      <c r="P508" s="358">
        <f>SUMPRODUCT((事故データ!$O$4:$O$364=$C$469)*(事故データ!$AU$4:$AU$364=P$470)*(事故データ!$AQ$4:$AQ$364=$H508)*(事故データ!$V$4:$V$364=1))</f>
        <v>0</v>
      </c>
      <c r="Q508" s="358">
        <f>SUMPRODUCT((事故データ!$O$4:$O$364=$C$469)*(事故データ!$AU$4:$AU$364=Q$470)*(事故データ!$AQ$4:$AQ$364=$H508)*(事故データ!$V$4:$V$364=1))</f>
        <v>0</v>
      </c>
      <c r="R508" s="358">
        <f>SUMPRODUCT((事故データ!$O$4:$O$364=$C$469)*(事故データ!$AU$4:$AU$364=R$470)*(事故データ!$AQ$4:$AQ$364=$H508)*(事故データ!$V$4:$V$364=1))</f>
        <v>1</v>
      </c>
      <c r="S508" s="358">
        <f>SUMPRODUCT((事故データ!$O$4:$O$364=$C$469)*(事故データ!$AU$4:$AU$364=S$470)*(事故データ!$AQ$4:$AQ$364=$H508)*(事故データ!$V$4:$V$364=1))</f>
        <v>0</v>
      </c>
      <c r="T508" s="358">
        <f>SUMPRODUCT((事故データ!$O$4:$O$364=$C$469)*(事故データ!$AU$4:$AU$364=T$470)*(事故データ!$AQ$4:$AQ$364=$H508)*(事故データ!$V$4:$V$364=1))</f>
        <v>0</v>
      </c>
      <c r="U508" s="358">
        <f>SUMPRODUCT((事故データ!$O$4:$O$364=$C$469)*(事故データ!$AU$4:$AU$364=U$470)*(事故データ!$AQ$4:$AQ$364=$H508)*(事故データ!$V$4:$V$364=1))</f>
        <v>0</v>
      </c>
      <c r="V508" s="359">
        <f>SUMPRODUCT((事故データ!$O$4:$O$364=$C$469)*(事故データ!$AU$4:$AU$364=V$470)*(事故データ!$AQ$4:$AQ$364=$H508)*(事故データ!$V$4:$V$364=1))</f>
        <v>0</v>
      </c>
      <c r="W508" s="359">
        <f>SUMPRODUCT((事故データ!$O$4:$O$364=$C$469)*(事故データ!$AU$4:$AU$364=W$470)*(事故データ!$AQ$4:$AQ$364=$H508)*(事故データ!$V$4:$V$364=1))</f>
        <v>0</v>
      </c>
      <c r="X508" s="359">
        <f>SUMPRODUCT((事故データ!$O$4:$O$364=$C$469)*(事故データ!$AU$4:$AU$364=X$470)*(事故データ!$AQ$4:$AQ$364=$H508)*(事故データ!$V$4:$V$364=1))</f>
        <v>0</v>
      </c>
      <c r="Y508" s="359">
        <f>SUMPRODUCT((事故データ!$O$4:$O$364=$C$469)*(事故データ!$AU$4:$AU$364=Y$470)*(事故データ!$AQ$4:$AQ$364=$H508)*(事故データ!$V$4:$V$364=1))</f>
        <v>0</v>
      </c>
      <c r="Z508" s="359">
        <f>SUMPRODUCT((事故データ!$O$4:$O$364=$C$469)*(事故データ!$AU$4:$AU$364=Z$470)*(事故データ!$AQ$4:$AQ$364=$H508)*(事故データ!$V$4:$V$364=1))</f>
        <v>0</v>
      </c>
      <c r="AA508" s="359">
        <f>SUMPRODUCT((事故データ!$O$4:$O$364=$C$469)*(事故データ!$AU$4:$AU$364=AA$470)*(事故データ!$AQ$4:$AQ$364=$H508)*(事故データ!$V$4:$V$364=1))</f>
        <v>0</v>
      </c>
      <c r="AB508" s="359">
        <f>SUMPRODUCT((事故データ!$O$4:$O$364=$C$469)*(事故データ!$AU$4:$AU$364=AB$470)*(事故データ!$AQ$4:$AQ$364=$H508)*(事故データ!$V$4:$V$364=1))</f>
        <v>0</v>
      </c>
      <c r="AC508" s="359">
        <f>SUMPRODUCT((事故データ!$O$4:$O$364=$C$469)*(事故データ!$AU$4:$AU$364=AC$470)*(事故データ!$AQ$4:$AQ$364=$H508)*(事故データ!$V$4:$V$364=1))</f>
        <v>0</v>
      </c>
      <c r="AD508" s="359">
        <f>SUMPRODUCT((事故データ!$O$4:$O$364=$C$469)*(事故データ!$AU$4:$AU$364=AD$470)*(事故データ!$AQ$4:$AQ$364=$H508)*(事故データ!$V$4:$V$364=1))</f>
        <v>0</v>
      </c>
      <c r="AE508" s="360">
        <f>SUMPRODUCT((事故データ!$O$4:$O$364=$C$469)*(事故データ!$AU$4:$AU$364=AE$470)*(事故データ!$AQ$4:$AQ$364=$H508)*(事故データ!$V$4:$V$364=1))</f>
        <v>0</v>
      </c>
    </row>
    <row r="509" spans="3:31">
      <c r="C509" s="352" t="str">
        <f t="shared" si="81"/>
        <v>一時停止</v>
      </c>
      <c r="D509" s="422">
        <f>SUMPRODUCT((事故データ!$O$4:$O$364=$C$419)*(事故データ!$AQ$4:$AQ$364=$C509))</f>
        <v>0</v>
      </c>
      <c r="E509" s="422">
        <f>SUMPRODUCT((事故データ!$O$4:$O$364=$C$419)*(事故データ!$AQ$4:$AQ$364=$C509)*(事故データ!$V$4:$V$364=1))</f>
        <v>0</v>
      </c>
      <c r="F509" s="496">
        <f>SUMPRODUCT((事故データ!$O$4:$O$364=$C$419)*(事故データ!$AQ$4:$AQ$364=$C509)*(事故データ!$V$4:$V$364=1)*(事故データ!$T$4:$T$364="人身"))</f>
        <v>0</v>
      </c>
      <c r="G509" s="306"/>
      <c r="H509" s="355" t="str">
        <f t="shared" si="82"/>
        <v>一時停止</v>
      </c>
      <c r="I509" s="497">
        <f t="shared" si="83"/>
        <v>0</v>
      </c>
      <c r="J509" s="357">
        <f>SUMPRODUCT((事故データ!$O$4:$O$364=$C$469)*(事故データ!$AU$4:$AU$364=J$470)*(事故データ!$AQ$4:$AQ$364=$H509)*(事故データ!$V$4:$V$364=1))</f>
        <v>0</v>
      </c>
      <c r="K509" s="358">
        <f>SUMPRODUCT((事故データ!$O$4:$O$364=$C$469)*(事故データ!$AU$4:$AU$364=K$470)*(事故データ!$AQ$4:$AQ$364=$H509)*(事故データ!$V$4:$V$364=1))</f>
        <v>0</v>
      </c>
      <c r="L509" s="358">
        <f>SUMPRODUCT((事故データ!$O$4:$O$364=$C$469)*(事故データ!$AU$4:$AU$364=L$470)*(事故データ!$AQ$4:$AQ$364=$H509)*(事故データ!$V$4:$V$364=1))</f>
        <v>0</v>
      </c>
      <c r="M509" s="358">
        <f>SUMPRODUCT((事故データ!$O$4:$O$364=$C$469)*(事故データ!$AU$4:$AU$364=M$470)*(事故データ!$AQ$4:$AQ$364=$H509)*(事故データ!$V$4:$V$364=1))</f>
        <v>0</v>
      </c>
      <c r="N509" s="358">
        <f>SUMPRODUCT((事故データ!$O$4:$O$364=$C$469)*(事故データ!$AU$4:$AU$364=N$470)*(事故データ!$AQ$4:$AQ$364=$H509)*(事故データ!$V$4:$V$364=1))</f>
        <v>0</v>
      </c>
      <c r="O509" s="358">
        <f>SUMPRODUCT((事故データ!$O$4:$O$364=$C$469)*(事故データ!$AU$4:$AU$364=O$470)*(事故データ!$AQ$4:$AQ$364=$H509)*(事故データ!$V$4:$V$364=1))</f>
        <v>0</v>
      </c>
      <c r="P509" s="358">
        <f>SUMPRODUCT((事故データ!$O$4:$O$364=$C$469)*(事故データ!$AU$4:$AU$364=P$470)*(事故データ!$AQ$4:$AQ$364=$H509)*(事故データ!$V$4:$V$364=1))</f>
        <v>0</v>
      </c>
      <c r="Q509" s="358">
        <f>SUMPRODUCT((事故データ!$O$4:$O$364=$C$469)*(事故データ!$AU$4:$AU$364=Q$470)*(事故データ!$AQ$4:$AQ$364=$H509)*(事故データ!$V$4:$V$364=1))</f>
        <v>0</v>
      </c>
      <c r="R509" s="358">
        <f>SUMPRODUCT((事故データ!$O$4:$O$364=$C$469)*(事故データ!$AU$4:$AU$364=R$470)*(事故データ!$AQ$4:$AQ$364=$H509)*(事故データ!$V$4:$V$364=1))</f>
        <v>0</v>
      </c>
      <c r="S509" s="358">
        <f>SUMPRODUCT((事故データ!$O$4:$O$364=$C$469)*(事故データ!$AU$4:$AU$364=S$470)*(事故データ!$AQ$4:$AQ$364=$H509)*(事故データ!$V$4:$V$364=1))</f>
        <v>0</v>
      </c>
      <c r="T509" s="358">
        <f>SUMPRODUCT((事故データ!$O$4:$O$364=$C$469)*(事故データ!$AU$4:$AU$364=T$470)*(事故データ!$AQ$4:$AQ$364=$H509)*(事故データ!$V$4:$V$364=1))</f>
        <v>0</v>
      </c>
      <c r="U509" s="358">
        <f>SUMPRODUCT((事故データ!$O$4:$O$364=$C$469)*(事故データ!$AU$4:$AU$364=U$470)*(事故データ!$AQ$4:$AQ$364=$H509)*(事故データ!$V$4:$V$364=1))</f>
        <v>0</v>
      </c>
      <c r="V509" s="359">
        <f>SUMPRODUCT((事故データ!$O$4:$O$364=$C$469)*(事故データ!$AU$4:$AU$364=V$470)*(事故データ!$AQ$4:$AQ$364=$H509)*(事故データ!$V$4:$V$364=1))</f>
        <v>0</v>
      </c>
      <c r="W509" s="359">
        <f>SUMPRODUCT((事故データ!$O$4:$O$364=$C$469)*(事故データ!$AU$4:$AU$364=W$470)*(事故データ!$AQ$4:$AQ$364=$H509)*(事故データ!$V$4:$V$364=1))</f>
        <v>0</v>
      </c>
      <c r="X509" s="359">
        <f>SUMPRODUCT((事故データ!$O$4:$O$364=$C$469)*(事故データ!$AU$4:$AU$364=X$470)*(事故データ!$AQ$4:$AQ$364=$H509)*(事故データ!$V$4:$V$364=1))</f>
        <v>0</v>
      </c>
      <c r="Y509" s="359">
        <f>SUMPRODUCT((事故データ!$O$4:$O$364=$C$469)*(事故データ!$AU$4:$AU$364=Y$470)*(事故データ!$AQ$4:$AQ$364=$H509)*(事故データ!$V$4:$V$364=1))</f>
        <v>0</v>
      </c>
      <c r="Z509" s="359">
        <f>SUMPRODUCT((事故データ!$O$4:$O$364=$C$469)*(事故データ!$AU$4:$AU$364=Z$470)*(事故データ!$AQ$4:$AQ$364=$H509)*(事故データ!$V$4:$V$364=1))</f>
        <v>0</v>
      </c>
      <c r="AA509" s="359">
        <f>SUMPRODUCT((事故データ!$O$4:$O$364=$C$469)*(事故データ!$AU$4:$AU$364=AA$470)*(事故データ!$AQ$4:$AQ$364=$H509)*(事故データ!$V$4:$V$364=1))</f>
        <v>0</v>
      </c>
      <c r="AB509" s="359">
        <f>SUMPRODUCT((事故データ!$O$4:$O$364=$C$469)*(事故データ!$AU$4:$AU$364=AB$470)*(事故データ!$AQ$4:$AQ$364=$H509)*(事故データ!$V$4:$V$364=1))</f>
        <v>0</v>
      </c>
      <c r="AC509" s="359">
        <f>SUMPRODUCT((事故データ!$O$4:$O$364=$C$469)*(事故データ!$AU$4:$AU$364=AC$470)*(事故データ!$AQ$4:$AQ$364=$H509)*(事故データ!$V$4:$V$364=1))</f>
        <v>0</v>
      </c>
      <c r="AD509" s="359">
        <f>SUMPRODUCT((事故データ!$O$4:$O$364=$C$469)*(事故データ!$AU$4:$AU$364=AD$470)*(事故データ!$AQ$4:$AQ$364=$H509)*(事故データ!$V$4:$V$364=1))</f>
        <v>0</v>
      </c>
      <c r="AE509" s="360">
        <f>SUMPRODUCT((事故データ!$O$4:$O$364=$C$469)*(事故データ!$AU$4:$AU$364=AE$470)*(事故データ!$AQ$4:$AQ$364=$H509)*(事故データ!$V$4:$V$364=1))</f>
        <v>0</v>
      </c>
    </row>
    <row r="510" spans="3:31">
      <c r="C510" s="352" t="str">
        <f t="shared" si="81"/>
        <v>急停止</v>
      </c>
      <c r="D510" s="422">
        <f>SUMPRODUCT((事故データ!$O$4:$O$364=$C$419)*(事故データ!$AQ$4:$AQ$364=$C510))</f>
        <v>0</v>
      </c>
      <c r="E510" s="422">
        <f>SUMPRODUCT((事故データ!$O$4:$O$364=$C$419)*(事故データ!$AQ$4:$AQ$364=$C510)*(事故データ!$V$4:$V$364=1))</f>
        <v>0</v>
      </c>
      <c r="F510" s="496">
        <f>SUMPRODUCT((事故データ!$O$4:$O$364=$C$419)*(事故データ!$AQ$4:$AQ$364=$C510)*(事故データ!$V$4:$V$364=1)*(事故データ!$T$4:$T$364="人身"))</f>
        <v>0</v>
      </c>
      <c r="G510" s="306"/>
      <c r="H510" s="355" t="str">
        <f t="shared" si="82"/>
        <v>急停止</v>
      </c>
      <c r="I510" s="497">
        <f t="shared" si="83"/>
        <v>0</v>
      </c>
      <c r="J510" s="357">
        <f>SUMPRODUCT((事故データ!$O$4:$O$364=$C$469)*(事故データ!$AU$4:$AU$364=J$470)*(事故データ!$AQ$4:$AQ$364=$H510)*(事故データ!$V$4:$V$364=1))</f>
        <v>0</v>
      </c>
      <c r="K510" s="358">
        <f>SUMPRODUCT((事故データ!$O$4:$O$364=$C$469)*(事故データ!$AU$4:$AU$364=K$470)*(事故データ!$AQ$4:$AQ$364=$H510)*(事故データ!$V$4:$V$364=1))</f>
        <v>0</v>
      </c>
      <c r="L510" s="358">
        <f>SUMPRODUCT((事故データ!$O$4:$O$364=$C$469)*(事故データ!$AU$4:$AU$364=L$470)*(事故データ!$AQ$4:$AQ$364=$H510)*(事故データ!$V$4:$V$364=1))</f>
        <v>0</v>
      </c>
      <c r="M510" s="358">
        <f>SUMPRODUCT((事故データ!$O$4:$O$364=$C$469)*(事故データ!$AU$4:$AU$364=M$470)*(事故データ!$AQ$4:$AQ$364=$H510)*(事故データ!$V$4:$V$364=1))</f>
        <v>0</v>
      </c>
      <c r="N510" s="358">
        <f>SUMPRODUCT((事故データ!$O$4:$O$364=$C$469)*(事故データ!$AU$4:$AU$364=N$470)*(事故データ!$AQ$4:$AQ$364=$H510)*(事故データ!$V$4:$V$364=1))</f>
        <v>0</v>
      </c>
      <c r="O510" s="358">
        <f>SUMPRODUCT((事故データ!$O$4:$O$364=$C$469)*(事故データ!$AU$4:$AU$364=O$470)*(事故データ!$AQ$4:$AQ$364=$H510)*(事故データ!$V$4:$V$364=1))</f>
        <v>0</v>
      </c>
      <c r="P510" s="358">
        <f>SUMPRODUCT((事故データ!$O$4:$O$364=$C$469)*(事故データ!$AU$4:$AU$364=P$470)*(事故データ!$AQ$4:$AQ$364=$H510)*(事故データ!$V$4:$V$364=1))</f>
        <v>0</v>
      </c>
      <c r="Q510" s="358">
        <f>SUMPRODUCT((事故データ!$O$4:$O$364=$C$469)*(事故データ!$AU$4:$AU$364=Q$470)*(事故データ!$AQ$4:$AQ$364=$H510)*(事故データ!$V$4:$V$364=1))</f>
        <v>0</v>
      </c>
      <c r="R510" s="358">
        <f>SUMPRODUCT((事故データ!$O$4:$O$364=$C$469)*(事故データ!$AU$4:$AU$364=R$470)*(事故データ!$AQ$4:$AQ$364=$H510)*(事故データ!$V$4:$V$364=1))</f>
        <v>0</v>
      </c>
      <c r="S510" s="358">
        <f>SUMPRODUCT((事故データ!$O$4:$O$364=$C$469)*(事故データ!$AU$4:$AU$364=S$470)*(事故データ!$AQ$4:$AQ$364=$H510)*(事故データ!$V$4:$V$364=1))</f>
        <v>0</v>
      </c>
      <c r="T510" s="358">
        <f>SUMPRODUCT((事故データ!$O$4:$O$364=$C$469)*(事故データ!$AU$4:$AU$364=T$470)*(事故データ!$AQ$4:$AQ$364=$H510)*(事故データ!$V$4:$V$364=1))</f>
        <v>0</v>
      </c>
      <c r="U510" s="358">
        <f>SUMPRODUCT((事故データ!$O$4:$O$364=$C$469)*(事故データ!$AU$4:$AU$364=U$470)*(事故データ!$AQ$4:$AQ$364=$H510)*(事故データ!$V$4:$V$364=1))</f>
        <v>0</v>
      </c>
      <c r="V510" s="359">
        <f>SUMPRODUCT((事故データ!$O$4:$O$364=$C$469)*(事故データ!$AU$4:$AU$364=V$470)*(事故データ!$AQ$4:$AQ$364=$H510)*(事故データ!$V$4:$V$364=1))</f>
        <v>0</v>
      </c>
      <c r="W510" s="359">
        <f>SUMPRODUCT((事故データ!$O$4:$O$364=$C$469)*(事故データ!$AU$4:$AU$364=W$470)*(事故データ!$AQ$4:$AQ$364=$H510)*(事故データ!$V$4:$V$364=1))</f>
        <v>0</v>
      </c>
      <c r="X510" s="359">
        <f>SUMPRODUCT((事故データ!$O$4:$O$364=$C$469)*(事故データ!$AU$4:$AU$364=X$470)*(事故データ!$AQ$4:$AQ$364=$H510)*(事故データ!$V$4:$V$364=1))</f>
        <v>0</v>
      </c>
      <c r="Y510" s="359">
        <f>SUMPRODUCT((事故データ!$O$4:$O$364=$C$469)*(事故データ!$AU$4:$AU$364=Y$470)*(事故データ!$AQ$4:$AQ$364=$H510)*(事故データ!$V$4:$V$364=1))</f>
        <v>0</v>
      </c>
      <c r="Z510" s="359">
        <f>SUMPRODUCT((事故データ!$O$4:$O$364=$C$469)*(事故データ!$AU$4:$AU$364=Z$470)*(事故データ!$AQ$4:$AQ$364=$H510)*(事故データ!$V$4:$V$364=1))</f>
        <v>0</v>
      </c>
      <c r="AA510" s="359">
        <f>SUMPRODUCT((事故データ!$O$4:$O$364=$C$469)*(事故データ!$AU$4:$AU$364=AA$470)*(事故データ!$AQ$4:$AQ$364=$H510)*(事故データ!$V$4:$V$364=1))</f>
        <v>0</v>
      </c>
      <c r="AB510" s="359">
        <f>SUMPRODUCT((事故データ!$O$4:$O$364=$C$469)*(事故データ!$AU$4:$AU$364=AB$470)*(事故データ!$AQ$4:$AQ$364=$H510)*(事故データ!$V$4:$V$364=1))</f>
        <v>0</v>
      </c>
      <c r="AC510" s="359">
        <f>SUMPRODUCT((事故データ!$O$4:$O$364=$C$469)*(事故データ!$AU$4:$AU$364=AC$470)*(事故データ!$AQ$4:$AQ$364=$H510)*(事故データ!$V$4:$V$364=1))</f>
        <v>0</v>
      </c>
      <c r="AD510" s="359">
        <f>SUMPRODUCT((事故データ!$O$4:$O$364=$C$469)*(事故データ!$AU$4:$AU$364=AD$470)*(事故データ!$AQ$4:$AQ$364=$H510)*(事故データ!$V$4:$V$364=1))</f>
        <v>0</v>
      </c>
      <c r="AE510" s="360">
        <f>SUMPRODUCT((事故データ!$O$4:$O$364=$C$469)*(事故データ!$AU$4:$AU$364=AE$470)*(事故データ!$AQ$4:$AQ$364=$H510)*(事故データ!$V$4:$V$364=1))</f>
        <v>0</v>
      </c>
    </row>
    <row r="511" spans="3:31">
      <c r="C511" s="352" t="str">
        <f t="shared" si="81"/>
        <v>徐行・減速中</v>
      </c>
      <c r="D511" s="422">
        <f>SUMPRODUCT((事故データ!$O$4:$O$364=$C$419)*(事故データ!$AQ$4:$AQ$364=$C511))</f>
        <v>0</v>
      </c>
      <c r="E511" s="422">
        <f>SUMPRODUCT((事故データ!$O$4:$O$364=$C$419)*(事故データ!$AQ$4:$AQ$364=$C511)*(事故データ!$V$4:$V$364=1))</f>
        <v>0</v>
      </c>
      <c r="F511" s="496">
        <f>SUMPRODUCT((事故データ!$O$4:$O$364=$C$419)*(事故データ!$AQ$4:$AQ$364=$C511)*(事故データ!$V$4:$V$364=1)*(事故データ!$T$4:$T$364="人身"))</f>
        <v>0</v>
      </c>
      <c r="G511" s="306"/>
      <c r="H511" s="355" t="str">
        <f t="shared" si="82"/>
        <v>徐行・減速中</v>
      </c>
      <c r="I511" s="497">
        <f t="shared" si="83"/>
        <v>0</v>
      </c>
      <c r="J511" s="357">
        <f>SUMPRODUCT((事故データ!$O$4:$O$364=$C$469)*(事故データ!$AU$4:$AU$364=J$470)*(事故データ!$AQ$4:$AQ$364=$H511)*(事故データ!$V$4:$V$364=1))</f>
        <v>0</v>
      </c>
      <c r="K511" s="358">
        <f>SUMPRODUCT((事故データ!$O$4:$O$364=$C$469)*(事故データ!$AU$4:$AU$364=K$470)*(事故データ!$AQ$4:$AQ$364=$H511)*(事故データ!$V$4:$V$364=1))</f>
        <v>0</v>
      </c>
      <c r="L511" s="358">
        <f>SUMPRODUCT((事故データ!$O$4:$O$364=$C$469)*(事故データ!$AU$4:$AU$364=L$470)*(事故データ!$AQ$4:$AQ$364=$H511)*(事故データ!$V$4:$V$364=1))</f>
        <v>0</v>
      </c>
      <c r="M511" s="358">
        <f>SUMPRODUCT((事故データ!$O$4:$O$364=$C$469)*(事故データ!$AU$4:$AU$364=M$470)*(事故データ!$AQ$4:$AQ$364=$H511)*(事故データ!$V$4:$V$364=1))</f>
        <v>0</v>
      </c>
      <c r="N511" s="358">
        <f>SUMPRODUCT((事故データ!$O$4:$O$364=$C$469)*(事故データ!$AU$4:$AU$364=N$470)*(事故データ!$AQ$4:$AQ$364=$H511)*(事故データ!$V$4:$V$364=1))</f>
        <v>0</v>
      </c>
      <c r="O511" s="358">
        <f>SUMPRODUCT((事故データ!$O$4:$O$364=$C$469)*(事故データ!$AU$4:$AU$364=O$470)*(事故データ!$AQ$4:$AQ$364=$H511)*(事故データ!$V$4:$V$364=1))</f>
        <v>0</v>
      </c>
      <c r="P511" s="358">
        <f>SUMPRODUCT((事故データ!$O$4:$O$364=$C$469)*(事故データ!$AU$4:$AU$364=P$470)*(事故データ!$AQ$4:$AQ$364=$H511)*(事故データ!$V$4:$V$364=1))</f>
        <v>0</v>
      </c>
      <c r="Q511" s="358">
        <f>SUMPRODUCT((事故データ!$O$4:$O$364=$C$469)*(事故データ!$AU$4:$AU$364=Q$470)*(事故データ!$AQ$4:$AQ$364=$H511)*(事故データ!$V$4:$V$364=1))</f>
        <v>0</v>
      </c>
      <c r="R511" s="358">
        <f>SUMPRODUCT((事故データ!$O$4:$O$364=$C$469)*(事故データ!$AU$4:$AU$364=R$470)*(事故データ!$AQ$4:$AQ$364=$H511)*(事故データ!$V$4:$V$364=1))</f>
        <v>0</v>
      </c>
      <c r="S511" s="358">
        <f>SUMPRODUCT((事故データ!$O$4:$O$364=$C$469)*(事故データ!$AU$4:$AU$364=S$470)*(事故データ!$AQ$4:$AQ$364=$H511)*(事故データ!$V$4:$V$364=1))</f>
        <v>0</v>
      </c>
      <c r="T511" s="358">
        <f>SUMPRODUCT((事故データ!$O$4:$O$364=$C$469)*(事故データ!$AU$4:$AU$364=T$470)*(事故データ!$AQ$4:$AQ$364=$H511)*(事故データ!$V$4:$V$364=1))</f>
        <v>0</v>
      </c>
      <c r="U511" s="358">
        <f>SUMPRODUCT((事故データ!$O$4:$O$364=$C$469)*(事故データ!$AU$4:$AU$364=U$470)*(事故データ!$AQ$4:$AQ$364=$H511)*(事故データ!$V$4:$V$364=1))</f>
        <v>0</v>
      </c>
      <c r="V511" s="359">
        <f>SUMPRODUCT((事故データ!$O$4:$O$364=$C$469)*(事故データ!$AU$4:$AU$364=V$470)*(事故データ!$AQ$4:$AQ$364=$H511)*(事故データ!$V$4:$V$364=1))</f>
        <v>0</v>
      </c>
      <c r="W511" s="359">
        <f>SUMPRODUCT((事故データ!$O$4:$O$364=$C$469)*(事故データ!$AU$4:$AU$364=W$470)*(事故データ!$AQ$4:$AQ$364=$H511)*(事故データ!$V$4:$V$364=1))</f>
        <v>0</v>
      </c>
      <c r="X511" s="359">
        <f>SUMPRODUCT((事故データ!$O$4:$O$364=$C$469)*(事故データ!$AU$4:$AU$364=X$470)*(事故データ!$AQ$4:$AQ$364=$H511)*(事故データ!$V$4:$V$364=1))</f>
        <v>0</v>
      </c>
      <c r="Y511" s="359">
        <f>SUMPRODUCT((事故データ!$O$4:$O$364=$C$469)*(事故データ!$AU$4:$AU$364=Y$470)*(事故データ!$AQ$4:$AQ$364=$H511)*(事故データ!$V$4:$V$364=1))</f>
        <v>0</v>
      </c>
      <c r="Z511" s="359">
        <f>SUMPRODUCT((事故データ!$O$4:$O$364=$C$469)*(事故データ!$AU$4:$AU$364=Z$470)*(事故データ!$AQ$4:$AQ$364=$H511)*(事故データ!$V$4:$V$364=1))</f>
        <v>0</v>
      </c>
      <c r="AA511" s="359">
        <f>SUMPRODUCT((事故データ!$O$4:$O$364=$C$469)*(事故データ!$AU$4:$AU$364=AA$470)*(事故データ!$AQ$4:$AQ$364=$H511)*(事故データ!$V$4:$V$364=1))</f>
        <v>0</v>
      </c>
      <c r="AB511" s="359">
        <f>SUMPRODUCT((事故データ!$O$4:$O$364=$C$469)*(事故データ!$AU$4:$AU$364=AB$470)*(事故データ!$AQ$4:$AQ$364=$H511)*(事故データ!$V$4:$V$364=1))</f>
        <v>0</v>
      </c>
      <c r="AC511" s="359">
        <f>SUMPRODUCT((事故データ!$O$4:$O$364=$C$469)*(事故データ!$AU$4:$AU$364=AC$470)*(事故データ!$AQ$4:$AQ$364=$H511)*(事故データ!$V$4:$V$364=1))</f>
        <v>0</v>
      </c>
      <c r="AD511" s="359">
        <f>SUMPRODUCT((事故データ!$O$4:$O$364=$C$469)*(事故データ!$AU$4:$AU$364=AD$470)*(事故データ!$AQ$4:$AQ$364=$H511)*(事故データ!$V$4:$V$364=1))</f>
        <v>0</v>
      </c>
      <c r="AE511" s="360">
        <f>SUMPRODUCT((事故データ!$O$4:$O$364=$C$469)*(事故データ!$AU$4:$AU$364=AE$470)*(事故データ!$AQ$4:$AQ$364=$H511)*(事故データ!$V$4:$V$364=1))</f>
        <v>0</v>
      </c>
    </row>
    <row r="512" spans="3:31" ht="17.45" customHeight="1">
      <c r="C512" s="352" t="str">
        <f t="shared" si="81"/>
        <v>回避・急ハンドル・誤操作</v>
      </c>
      <c r="D512" s="422">
        <f>SUMPRODUCT((事故データ!$O$4:$O$364=$C$419)*(事故データ!$AQ$4:$AQ$364=$C512))</f>
        <v>1</v>
      </c>
      <c r="E512" s="422">
        <f>SUMPRODUCT((事故データ!$O$4:$O$364=$C$419)*(事故データ!$AQ$4:$AQ$364=$C512)*(事故データ!$V$4:$V$364=1))</f>
        <v>1</v>
      </c>
      <c r="F512" s="496">
        <f>SUMPRODUCT((事故データ!$O$4:$O$364=$C$419)*(事故データ!$AQ$4:$AQ$364=$C512)*(事故データ!$V$4:$V$364=1)*(事故データ!$T$4:$T$364="人身"))</f>
        <v>0</v>
      </c>
      <c r="G512" s="306"/>
      <c r="H512" s="355" t="str">
        <f t="shared" si="82"/>
        <v>回避・急ハンドル・誤操作</v>
      </c>
      <c r="I512" s="497">
        <f t="shared" si="83"/>
        <v>1</v>
      </c>
      <c r="J512" s="357">
        <f>SUMPRODUCT((事故データ!$O$4:$O$364=$C$469)*(事故データ!$AU$4:$AU$364=J$470)*(事故データ!$AQ$4:$AQ$364=$H512)*(事故データ!$V$4:$V$364=1))</f>
        <v>1</v>
      </c>
      <c r="K512" s="358">
        <f>SUMPRODUCT((事故データ!$O$4:$O$364=$C$469)*(事故データ!$AU$4:$AU$364=K$470)*(事故データ!$AQ$4:$AQ$364=$H512)*(事故データ!$V$4:$V$364=1))</f>
        <v>0</v>
      </c>
      <c r="L512" s="358">
        <f>SUMPRODUCT((事故データ!$O$4:$O$364=$C$469)*(事故データ!$AU$4:$AU$364=L$470)*(事故データ!$AQ$4:$AQ$364=$H512)*(事故データ!$V$4:$V$364=1))</f>
        <v>0</v>
      </c>
      <c r="M512" s="358">
        <f>SUMPRODUCT((事故データ!$O$4:$O$364=$C$469)*(事故データ!$AU$4:$AU$364=M$470)*(事故データ!$AQ$4:$AQ$364=$H512)*(事故データ!$V$4:$V$364=1))</f>
        <v>0</v>
      </c>
      <c r="N512" s="358">
        <f>SUMPRODUCT((事故データ!$O$4:$O$364=$C$469)*(事故データ!$AU$4:$AU$364=N$470)*(事故データ!$AQ$4:$AQ$364=$H512)*(事故データ!$V$4:$V$364=1))</f>
        <v>0</v>
      </c>
      <c r="O512" s="358">
        <f>SUMPRODUCT((事故データ!$O$4:$O$364=$C$469)*(事故データ!$AU$4:$AU$364=O$470)*(事故データ!$AQ$4:$AQ$364=$H512)*(事故データ!$V$4:$V$364=1))</f>
        <v>0</v>
      </c>
      <c r="P512" s="358">
        <f>SUMPRODUCT((事故データ!$O$4:$O$364=$C$469)*(事故データ!$AU$4:$AU$364=P$470)*(事故データ!$AQ$4:$AQ$364=$H512)*(事故データ!$V$4:$V$364=1))</f>
        <v>0</v>
      </c>
      <c r="Q512" s="358">
        <f>SUMPRODUCT((事故データ!$O$4:$O$364=$C$469)*(事故データ!$AU$4:$AU$364=Q$470)*(事故データ!$AQ$4:$AQ$364=$H512)*(事故データ!$V$4:$V$364=1))</f>
        <v>0</v>
      </c>
      <c r="R512" s="358">
        <f>SUMPRODUCT((事故データ!$O$4:$O$364=$C$469)*(事故データ!$AU$4:$AU$364=R$470)*(事故データ!$AQ$4:$AQ$364=$H512)*(事故データ!$V$4:$V$364=1))</f>
        <v>0</v>
      </c>
      <c r="S512" s="358">
        <f>SUMPRODUCT((事故データ!$O$4:$O$364=$C$469)*(事故データ!$AU$4:$AU$364=S$470)*(事故データ!$AQ$4:$AQ$364=$H512)*(事故データ!$V$4:$V$364=1))</f>
        <v>0</v>
      </c>
      <c r="T512" s="358">
        <f>SUMPRODUCT((事故データ!$O$4:$O$364=$C$469)*(事故データ!$AU$4:$AU$364=T$470)*(事故データ!$AQ$4:$AQ$364=$H512)*(事故データ!$V$4:$V$364=1))</f>
        <v>0</v>
      </c>
      <c r="U512" s="358">
        <f>SUMPRODUCT((事故データ!$O$4:$O$364=$C$469)*(事故データ!$AU$4:$AU$364=U$470)*(事故データ!$AQ$4:$AQ$364=$H512)*(事故データ!$V$4:$V$364=1))</f>
        <v>0</v>
      </c>
      <c r="V512" s="359">
        <f>SUMPRODUCT((事故データ!$O$4:$O$364=$C$469)*(事故データ!$AU$4:$AU$364=V$470)*(事故データ!$AQ$4:$AQ$364=$H512)*(事故データ!$V$4:$V$364=1))</f>
        <v>0</v>
      </c>
      <c r="W512" s="359">
        <f>SUMPRODUCT((事故データ!$O$4:$O$364=$C$469)*(事故データ!$AU$4:$AU$364=W$470)*(事故データ!$AQ$4:$AQ$364=$H512)*(事故データ!$V$4:$V$364=1))</f>
        <v>0</v>
      </c>
      <c r="X512" s="359">
        <f>SUMPRODUCT((事故データ!$O$4:$O$364=$C$469)*(事故データ!$AU$4:$AU$364=X$470)*(事故データ!$AQ$4:$AQ$364=$H512)*(事故データ!$V$4:$V$364=1))</f>
        <v>0</v>
      </c>
      <c r="Y512" s="359">
        <f>SUMPRODUCT((事故データ!$O$4:$O$364=$C$469)*(事故データ!$AU$4:$AU$364=Y$470)*(事故データ!$AQ$4:$AQ$364=$H512)*(事故データ!$V$4:$V$364=1))</f>
        <v>0</v>
      </c>
      <c r="Z512" s="359">
        <f>SUMPRODUCT((事故データ!$O$4:$O$364=$C$469)*(事故データ!$AU$4:$AU$364=Z$470)*(事故データ!$AQ$4:$AQ$364=$H512)*(事故データ!$V$4:$V$364=1))</f>
        <v>0</v>
      </c>
      <c r="AA512" s="359">
        <f>SUMPRODUCT((事故データ!$O$4:$O$364=$C$469)*(事故データ!$AU$4:$AU$364=AA$470)*(事故データ!$AQ$4:$AQ$364=$H512)*(事故データ!$V$4:$V$364=1))</f>
        <v>0</v>
      </c>
      <c r="AB512" s="359">
        <f>SUMPRODUCT((事故データ!$O$4:$O$364=$C$469)*(事故データ!$AU$4:$AU$364=AB$470)*(事故データ!$AQ$4:$AQ$364=$H512)*(事故データ!$V$4:$V$364=1))</f>
        <v>0</v>
      </c>
      <c r="AC512" s="359">
        <f>SUMPRODUCT((事故データ!$O$4:$O$364=$C$469)*(事故データ!$AU$4:$AU$364=AC$470)*(事故データ!$AQ$4:$AQ$364=$H512)*(事故データ!$V$4:$V$364=1))</f>
        <v>0</v>
      </c>
      <c r="AD512" s="359">
        <f>SUMPRODUCT((事故データ!$O$4:$O$364=$C$469)*(事故データ!$AU$4:$AU$364=AD$470)*(事故データ!$AQ$4:$AQ$364=$H512)*(事故データ!$V$4:$V$364=1))</f>
        <v>0</v>
      </c>
      <c r="AE512" s="360">
        <f>SUMPRODUCT((事故データ!$O$4:$O$364=$C$469)*(事故データ!$AU$4:$AU$364=AE$470)*(事故データ!$AQ$4:$AQ$364=$H512)*(事故データ!$V$4:$V$364=1))</f>
        <v>0</v>
      </c>
    </row>
    <row r="513" spans="1:31" ht="17.45" customHeight="1">
      <c r="C513" s="352" t="str">
        <f t="shared" si="81"/>
        <v>降車時</v>
      </c>
      <c r="D513" s="422">
        <f>SUMPRODUCT((事故データ!$O$4:$O$364=$C$419)*(事故データ!$AQ$4:$AQ$364=$C513))</f>
        <v>0</v>
      </c>
      <c r="E513" s="422">
        <f>SUMPRODUCT((事故データ!$O$4:$O$364=$C$419)*(事故データ!$AQ$4:$AQ$364=$C513)*(事故データ!$V$4:$V$364=1))</f>
        <v>0</v>
      </c>
      <c r="F513" s="496">
        <f>SUMPRODUCT((事故データ!$O$4:$O$364=$C$419)*(事故データ!$AQ$4:$AQ$364=$C513)*(事故データ!$V$4:$V$364=1)*(事故データ!$T$4:$T$364="人身"))</f>
        <v>0</v>
      </c>
      <c r="G513" s="306"/>
      <c r="H513" s="355" t="str">
        <f t="shared" si="82"/>
        <v>降車時</v>
      </c>
      <c r="I513" s="497">
        <f t="shared" si="83"/>
        <v>0</v>
      </c>
      <c r="J513" s="357">
        <f>SUMPRODUCT((事故データ!$O$4:$O$364=$C$469)*(事故データ!$AU$4:$AU$364=J$470)*(事故データ!$AQ$4:$AQ$364=$H513)*(事故データ!$V$4:$V$364=1))</f>
        <v>0</v>
      </c>
      <c r="K513" s="358">
        <f>SUMPRODUCT((事故データ!$O$4:$O$364=$C$469)*(事故データ!$AU$4:$AU$364=K$470)*(事故データ!$AQ$4:$AQ$364=$H513)*(事故データ!$V$4:$V$364=1))</f>
        <v>0</v>
      </c>
      <c r="L513" s="358">
        <f>SUMPRODUCT((事故データ!$O$4:$O$364=$C$469)*(事故データ!$AU$4:$AU$364=L$470)*(事故データ!$AQ$4:$AQ$364=$H513)*(事故データ!$V$4:$V$364=1))</f>
        <v>0</v>
      </c>
      <c r="M513" s="358">
        <f>SUMPRODUCT((事故データ!$O$4:$O$364=$C$469)*(事故データ!$AU$4:$AU$364=M$470)*(事故データ!$AQ$4:$AQ$364=$H513)*(事故データ!$V$4:$V$364=1))</f>
        <v>0</v>
      </c>
      <c r="N513" s="358">
        <f>SUMPRODUCT((事故データ!$O$4:$O$364=$C$469)*(事故データ!$AU$4:$AU$364=N$470)*(事故データ!$AQ$4:$AQ$364=$H513)*(事故データ!$V$4:$V$364=1))</f>
        <v>0</v>
      </c>
      <c r="O513" s="358">
        <f>SUMPRODUCT((事故データ!$O$4:$O$364=$C$469)*(事故データ!$AU$4:$AU$364=O$470)*(事故データ!$AQ$4:$AQ$364=$H513)*(事故データ!$V$4:$V$364=1))</f>
        <v>0</v>
      </c>
      <c r="P513" s="358">
        <f>SUMPRODUCT((事故データ!$O$4:$O$364=$C$469)*(事故データ!$AU$4:$AU$364=P$470)*(事故データ!$AQ$4:$AQ$364=$H513)*(事故データ!$V$4:$V$364=1))</f>
        <v>0</v>
      </c>
      <c r="Q513" s="358">
        <f>SUMPRODUCT((事故データ!$O$4:$O$364=$C$469)*(事故データ!$AU$4:$AU$364=Q$470)*(事故データ!$AQ$4:$AQ$364=$H513)*(事故データ!$V$4:$V$364=1))</f>
        <v>0</v>
      </c>
      <c r="R513" s="358">
        <f>SUMPRODUCT((事故データ!$O$4:$O$364=$C$469)*(事故データ!$AU$4:$AU$364=R$470)*(事故データ!$AQ$4:$AQ$364=$H513)*(事故データ!$V$4:$V$364=1))</f>
        <v>0</v>
      </c>
      <c r="S513" s="358">
        <f>SUMPRODUCT((事故データ!$O$4:$O$364=$C$469)*(事故データ!$AU$4:$AU$364=S$470)*(事故データ!$AQ$4:$AQ$364=$H513)*(事故データ!$V$4:$V$364=1))</f>
        <v>0</v>
      </c>
      <c r="T513" s="358">
        <f>SUMPRODUCT((事故データ!$O$4:$O$364=$C$469)*(事故データ!$AU$4:$AU$364=T$470)*(事故データ!$AQ$4:$AQ$364=$H513)*(事故データ!$V$4:$V$364=1))</f>
        <v>0</v>
      </c>
      <c r="U513" s="358">
        <f>SUMPRODUCT((事故データ!$O$4:$O$364=$C$469)*(事故データ!$AU$4:$AU$364=U$470)*(事故データ!$AQ$4:$AQ$364=$H513)*(事故データ!$V$4:$V$364=1))</f>
        <v>0</v>
      </c>
      <c r="V513" s="359">
        <f>SUMPRODUCT((事故データ!$O$4:$O$364=$C$469)*(事故データ!$AU$4:$AU$364=V$470)*(事故データ!$AQ$4:$AQ$364=$H513)*(事故データ!$V$4:$V$364=1))</f>
        <v>0</v>
      </c>
      <c r="W513" s="359">
        <f>SUMPRODUCT((事故データ!$O$4:$O$364=$C$469)*(事故データ!$AU$4:$AU$364=W$470)*(事故データ!$AQ$4:$AQ$364=$H513)*(事故データ!$V$4:$V$364=1))</f>
        <v>0</v>
      </c>
      <c r="X513" s="359">
        <f>SUMPRODUCT((事故データ!$O$4:$O$364=$C$469)*(事故データ!$AU$4:$AU$364=X$470)*(事故データ!$AQ$4:$AQ$364=$H513)*(事故データ!$V$4:$V$364=1))</f>
        <v>0</v>
      </c>
      <c r="Y513" s="359">
        <f>SUMPRODUCT((事故データ!$O$4:$O$364=$C$469)*(事故データ!$AU$4:$AU$364=Y$470)*(事故データ!$AQ$4:$AQ$364=$H513)*(事故データ!$V$4:$V$364=1))</f>
        <v>0</v>
      </c>
      <c r="Z513" s="359">
        <f>SUMPRODUCT((事故データ!$O$4:$O$364=$C$469)*(事故データ!$AU$4:$AU$364=Z$470)*(事故データ!$AQ$4:$AQ$364=$H513)*(事故データ!$V$4:$V$364=1))</f>
        <v>0</v>
      </c>
      <c r="AA513" s="359">
        <f>SUMPRODUCT((事故データ!$O$4:$O$364=$C$469)*(事故データ!$AU$4:$AU$364=AA$470)*(事故データ!$AQ$4:$AQ$364=$H513)*(事故データ!$V$4:$V$364=1))</f>
        <v>0</v>
      </c>
      <c r="AB513" s="359">
        <f>SUMPRODUCT((事故データ!$O$4:$O$364=$C$469)*(事故データ!$AU$4:$AU$364=AB$470)*(事故データ!$AQ$4:$AQ$364=$H513)*(事故データ!$V$4:$V$364=1))</f>
        <v>0</v>
      </c>
      <c r="AC513" s="359">
        <f>SUMPRODUCT((事故データ!$O$4:$O$364=$C$469)*(事故データ!$AU$4:$AU$364=AC$470)*(事故データ!$AQ$4:$AQ$364=$H513)*(事故データ!$V$4:$V$364=1))</f>
        <v>0</v>
      </c>
      <c r="AD513" s="359">
        <f>SUMPRODUCT((事故データ!$O$4:$O$364=$C$469)*(事故データ!$AU$4:$AU$364=AD$470)*(事故データ!$AQ$4:$AQ$364=$H513)*(事故データ!$V$4:$V$364=1))</f>
        <v>0</v>
      </c>
      <c r="AE513" s="360">
        <f>SUMPRODUCT((事故データ!$O$4:$O$364=$C$469)*(事故データ!$AU$4:$AU$364=AE$470)*(事故データ!$AQ$4:$AQ$364=$H513)*(事故データ!$V$4:$V$364=1))</f>
        <v>0</v>
      </c>
    </row>
    <row r="514" spans="1:31" ht="17.45" customHeight="1">
      <c r="C514" s="352" t="str">
        <f t="shared" si="81"/>
        <v>フォーク操作中</v>
      </c>
      <c r="D514" s="422">
        <f>SUMPRODUCT((事故データ!$O$4:$O$364=$C$419)*(事故データ!$AQ$4:$AQ$364=$C514))</f>
        <v>0</v>
      </c>
      <c r="E514" s="422">
        <f>SUMPRODUCT((事故データ!$O$4:$O$364=$C$419)*(事故データ!$AQ$4:$AQ$364=$C514)*(事故データ!$V$4:$V$364=1))</f>
        <v>0</v>
      </c>
      <c r="F514" s="496">
        <f>SUMPRODUCT((事故データ!$O$4:$O$364=$C$419)*(事故データ!$AQ$4:$AQ$364=$C514)*(事故データ!$V$4:$V$364=1)*(事故データ!$T$4:$T$364="人身"))</f>
        <v>0</v>
      </c>
      <c r="G514" s="306"/>
      <c r="H514" s="355" t="str">
        <f t="shared" si="82"/>
        <v>フォーク操作中</v>
      </c>
      <c r="I514" s="497">
        <f t="shared" si="83"/>
        <v>0</v>
      </c>
      <c r="J514" s="357">
        <f>SUMPRODUCT((事故データ!$O$4:$O$364=$C$469)*(事故データ!$AU$4:$AU$364=J$470)*(事故データ!$AQ$4:$AQ$364=$H514)*(事故データ!$V$4:$V$364=1))</f>
        <v>0</v>
      </c>
      <c r="K514" s="358">
        <f>SUMPRODUCT((事故データ!$O$4:$O$364=$C$469)*(事故データ!$AU$4:$AU$364=K$470)*(事故データ!$AQ$4:$AQ$364=$H514)*(事故データ!$V$4:$V$364=1))</f>
        <v>0</v>
      </c>
      <c r="L514" s="358">
        <f>SUMPRODUCT((事故データ!$O$4:$O$364=$C$469)*(事故データ!$AU$4:$AU$364=L$470)*(事故データ!$AQ$4:$AQ$364=$H514)*(事故データ!$V$4:$V$364=1))</f>
        <v>0</v>
      </c>
      <c r="M514" s="358">
        <f>SUMPRODUCT((事故データ!$O$4:$O$364=$C$469)*(事故データ!$AU$4:$AU$364=M$470)*(事故データ!$AQ$4:$AQ$364=$H514)*(事故データ!$V$4:$V$364=1))</f>
        <v>0</v>
      </c>
      <c r="N514" s="358">
        <f>SUMPRODUCT((事故データ!$O$4:$O$364=$C$469)*(事故データ!$AU$4:$AU$364=N$470)*(事故データ!$AQ$4:$AQ$364=$H514)*(事故データ!$V$4:$V$364=1))</f>
        <v>0</v>
      </c>
      <c r="O514" s="358">
        <f>SUMPRODUCT((事故データ!$O$4:$O$364=$C$469)*(事故データ!$AU$4:$AU$364=O$470)*(事故データ!$AQ$4:$AQ$364=$H514)*(事故データ!$V$4:$V$364=1))</f>
        <v>0</v>
      </c>
      <c r="P514" s="358">
        <f>SUMPRODUCT((事故データ!$O$4:$O$364=$C$469)*(事故データ!$AU$4:$AU$364=P$470)*(事故データ!$AQ$4:$AQ$364=$H514)*(事故データ!$V$4:$V$364=1))</f>
        <v>0</v>
      </c>
      <c r="Q514" s="358">
        <f>SUMPRODUCT((事故データ!$O$4:$O$364=$C$469)*(事故データ!$AU$4:$AU$364=Q$470)*(事故データ!$AQ$4:$AQ$364=$H514)*(事故データ!$V$4:$V$364=1))</f>
        <v>0</v>
      </c>
      <c r="R514" s="358">
        <f>SUMPRODUCT((事故データ!$O$4:$O$364=$C$469)*(事故データ!$AU$4:$AU$364=R$470)*(事故データ!$AQ$4:$AQ$364=$H514)*(事故データ!$V$4:$V$364=1))</f>
        <v>0</v>
      </c>
      <c r="S514" s="358">
        <f>SUMPRODUCT((事故データ!$O$4:$O$364=$C$469)*(事故データ!$AU$4:$AU$364=S$470)*(事故データ!$AQ$4:$AQ$364=$H514)*(事故データ!$V$4:$V$364=1))</f>
        <v>0</v>
      </c>
      <c r="T514" s="358">
        <f>SUMPRODUCT((事故データ!$O$4:$O$364=$C$469)*(事故データ!$AU$4:$AU$364=T$470)*(事故データ!$AQ$4:$AQ$364=$H514)*(事故データ!$V$4:$V$364=1))</f>
        <v>0</v>
      </c>
      <c r="U514" s="358">
        <f>SUMPRODUCT((事故データ!$O$4:$O$364=$C$469)*(事故データ!$AU$4:$AU$364=U$470)*(事故データ!$AQ$4:$AQ$364=$H514)*(事故データ!$V$4:$V$364=1))</f>
        <v>0</v>
      </c>
      <c r="V514" s="359">
        <f>SUMPRODUCT((事故データ!$O$4:$O$364=$C$469)*(事故データ!$AU$4:$AU$364=V$470)*(事故データ!$AQ$4:$AQ$364=$H514)*(事故データ!$V$4:$V$364=1))</f>
        <v>0</v>
      </c>
      <c r="W514" s="359">
        <f>SUMPRODUCT((事故データ!$O$4:$O$364=$C$469)*(事故データ!$AU$4:$AU$364=W$470)*(事故データ!$AQ$4:$AQ$364=$H514)*(事故データ!$V$4:$V$364=1))</f>
        <v>0</v>
      </c>
      <c r="X514" s="359">
        <f>SUMPRODUCT((事故データ!$O$4:$O$364=$C$469)*(事故データ!$AU$4:$AU$364=X$470)*(事故データ!$AQ$4:$AQ$364=$H514)*(事故データ!$V$4:$V$364=1))</f>
        <v>0</v>
      </c>
      <c r="Y514" s="359">
        <f>SUMPRODUCT((事故データ!$O$4:$O$364=$C$469)*(事故データ!$AU$4:$AU$364=Y$470)*(事故データ!$AQ$4:$AQ$364=$H514)*(事故データ!$V$4:$V$364=1))</f>
        <v>0</v>
      </c>
      <c r="Z514" s="359">
        <f>SUMPRODUCT((事故データ!$O$4:$O$364=$C$469)*(事故データ!$AU$4:$AU$364=Z$470)*(事故データ!$AQ$4:$AQ$364=$H514)*(事故データ!$V$4:$V$364=1))</f>
        <v>0</v>
      </c>
      <c r="AA514" s="359">
        <f>SUMPRODUCT((事故データ!$O$4:$O$364=$C$469)*(事故データ!$AU$4:$AU$364=AA$470)*(事故データ!$AQ$4:$AQ$364=$H514)*(事故データ!$V$4:$V$364=1))</f>
        <v>0</v>
      </c>
      <c r="AB514" s="359">
        <f>SUMPRODUCT((事故データ!$O$4:$O$364=$C$469)*(事故データ!$AU$4:$AU$364=AB$470)*(事故データ!$AQ$4:$AQ$364=$H514)*(事故データ!$V$4:$V$364=1))</f>
        <v>0</v>
      </c>
      <c r="AC514" s="359">
        <f>SUMPRODUCT((事故データ!$O$4:$O$364=$C$469)*(事故データ!$AU$4:$AU$364=AC$470)*(事故データ!$AQ$4:$AQ$364=$H514)*(事故データ!$V$4:$V$364=1))</f>
        <v>0</v>
      </c>
      <c r="AD514" s="359">
        <f>SUMPRODUCT((事故データ!$O$4:$O$364=$C$469)*(事故データ!$AU$4:$AU$364=AD$470)*(事故データ!$AQ$4:$AQ$364=$H514)*(事故データ!$V$4:$V$364=1))</f>
        <v>0</v>
      </c>
      <c r="AE514" s="360">
        <f>SUMPRODUCT((事故データ!$O$4:$O$364=$C$469)*(事故データ!$AU$4:$AU$364=AE$470)*(事故データ!$AQ$4:$AQ$364=$H514)*(事故データ!$V$4:$V$364=1))</f>
        <v>0</v>
      </c>
    </row>
    <row r="515" spans="1:31" ht="17.45" customHeight="1">
      <c r="A515" s="325" t="s">
        <v>248</v>
      </c>
      <c r="C515" s="365" t="str">
        <f t="shared" si="81"/>
        <v>その他</v>
      </c>
      <c r="D515" s="431">
        <f>SUMPRODUCT((事故データ!$O$4:$O$364=$C$419)*(事故データ!$AQ$4:$AQ$364=$C515))</f>
        <v>0</v>
      </c>
      <c r="E515" s="431">
        <f>SUMPRODUCT((事故データ!$O$4:$O$364=$C$419)*(事故データ!$AQ$4:$AQ$364=$C515)*(事故データ!$V$4:$V$364=1))</f>
        <v>0</v>
      </c>
      <c r="F515" s="498">
        <f>SUMPRODUCT((事故データ!$O$4:$O$364=$C$419)*(事故データ!$AQ$4:$AQ$364=$C515)*(事故データ!$V$4:$V$364=1)*(事故データ!$T$4:$T$364="人身"))</f>
        <v>0</v>
      </c>
      <c r="G515" s="306"/>
      <c r="H515" s="432" t="str">
        <f t="shared" si="82"/>
        <v>その他</v>
      </c>
      <c r="I515" s="505">
        <f t="shared" si="83"/>
        <v>0</v>
      </c>
      <c r="J515" s="370">
        <f>SUMPRODUCT((事故データ!$O$4:$O$364=$C$469)*(事故データ!$AU$4:$AU$364=J$470)*(事故データ!$AQ$4:$AQ$364=$H515)*(事故データ!$V$4:$V$364=1))</f>
        <v>0</v>
      </c>
      <c r="K515" s="371">
        <f>SUMPRODUCT((事故データ!$O$4:$O$364=$C$469)*(事故データ!$AU$4:$AU$364=K$470)*(事故データ!$AQ$4:$AQ$364=$H515)*(事故データ!$V$4:$V$364=1))</f>
        <v>0</v>
      </c>
      <c r="L515" s="371">
        <f>SUMPRODUCT((事故データ!$O$4:$O$364=$C$469)*(事故データ!$AU$4:$AU$364=L$470)*(事故データ!$AQ$4:$AQ$364=$H515)*(事故データ!$V$4:$V$364=1))</f>
        <v>0</v>
      </c>
      <c r="M515" s="371">
        <f>SUMPRODUCT((事故データ!$O$4:$O$364=$C$469)*(事故データ!$AU$4:$AU$364=M$470)*(事故データ!$AQ$4:$AQ$364=$H515)*(事故データ!$V$4:$V$364=1))</f>
        <v>0</v>
      </c>
      <c r="N515" s="371">
        <f>SUMPRODUCT((事故データ!$O$4:$O$364=$C$469)*(事故データ!$AU$4:$AU$364=N$470)*(事故データ!$AQ$4:$AQ$364=$H515)*(事故データ!$V$4:$V$364=1))</f>
        <v>0</v>
      </c>
      <c r="O515" s="371">
        <f>SUMPRODUCT((事故データ!$O$4:$O$364=$C$469)*(事故データ!$AU$4:$AU$364=O$470)*(事故データ!$AQ$4:$AQ$364=$H515)*(事故データ!$V$4:$V$364=1))</f>
        <v>0</v>
      </c>
      <c r="P515" s="371">
        <f>SUMPRODUCT((事故データ!$O$4:$O$364=$C$469)*(事故データ!$AU$4:$AU$364=P$470)*(事故データ!$AQ$4:$AQ$364=$H515)*(事故データ!$V$4:$V$364=1))</f>
        <v>0</v>
      </c>
      <c r="Q515" s="371">
        <f>SUMPRODUCT((事故データ!$O$4:$O$364=$C$469)*(事故データ!$AU$4:$AU$364=Q$470)*(事故データ!$AQ$4:$AQ$364=$H515)*(事故データ!$V$4:$V$364=1))</f>
        <v>0</v>
      </c>
      <c r="R515" s="371">
        <f>SUMPRODUCT((事故データ!$O$4:$O$364=$C$469)*(事故データ!$AU$4:$AU$364=R$470)*(事故データ!$AQ$4:$AQ$364=$H515)*(事故データ!$V$4:$V$364=1))</f>
        <v>0</v>
      </c>
      <c r="S515" s="371">
        <f>SUMPRODUCT((事故データ!$O$4:$O$364=$C$469)*(事故データ!$AU$4:$AU$364=S$470)*(事故データ!$AQ$4:$AQ$364=$H515)*(事故データ!$V$4:$V$364=1))</f>
        <v>0</v>
      </c>
      <c r="T515" s="371">
        <f>SUMPRODUCT((事故データ!$O$4:$O$364=$C$469)*(事故データ!$AU$4:$AU$364=T$470)*(事故データ!$AQ$4:$AQ$364=$H515)*(事故データ!$V$4:$V$364=1))</f>
        <v>0</v>
      </c>
      <c r="U515" s="371">
        <f>SUMPRODUCT((事故データ!$O$4:$O$364=$C$469)*(事故データ!$AU$4:$AU$364=U$470)*(事故データ!$AQ$4:$AQ$364=$H515)*(事故データ!$V$4:$V$364=1))</f>
        <v>0</v>
      </c>
      <c r="V515" s="372">
        <f>SUMPRODUCT((事故データ!$O$4:$O$364=$C$469)*(事故データ!$AU$4:$AU$364=V$470)*(事故データ!$AQ$4:$AQ$364=$H515)*(事故データ!$V$4:$V$364=1))</f>
        <v>0</v>
      </c>
      <c r="W515" s="372">
        <f>SUMPRODUCT((事故データ!$O$4:$O$364=$C$469)*(事故データ!$AU$4:$AU$364=W$470)*(事故データ!$AQ$4:$AQ$364=$H515)*(事故データ!$V$4:$V$364=1))</f>
        <v>0</v>
      </c>
      <c r="X515" s="372">
        <f>SUMPRODUCT((事故データ!$O$4:$O$364=$C$469)*(事故データ!$AU$4:$AU$364=X$470)*(事故データ!$AQ$4:$AQ$364=$H515)*(事故データ!$V$4:$V$364=1))</f>
        <v>0</v>
      </c>
      <c r="Y515" s="372">
        <f>SUMPRODUCT((事故データ!$O$4:$O$364=$C$469)*(事故データ!$AU$4:$AU$364=Y$470)*(事故データ!$AQ$4:$AQ$364=$H515)*(事故データ!$V$4:$V$364=1))</f>
        <v>0</v>
      </c>
      <c r="Z515" s="372">
        <f>SUMPRODUCT((事故データ!$O$4:$O$364=$C$469)*(事故データ!$AU$4:$AU$364=Z$470)*(事故データ!$AQ$4:$AQ$364=$H515)*(事故データ!$V$4:$V$364=1))</f>
        <v>0</v>
      </c>
      <c r="AA515" s="372">
        <f>SUMPRODUCT((事故データ!$O$4:$O$364=$C$469)*(事故データ!$AU$4:$AU$364=AA$470)*(事故データ!$AQ$4:$AQ$364=$H515)*(事故データ!$V$4:$V$364=1))</f>
        <v>0</v>
      </c>
      <c r="AB515" s="372">
        <f>SUMPRODUCT((事故データ!$O$4:$O$364=$C$469)*(事故データ!$AU$4:$AU$364=AB$470)*(事故データ!$AQ$4:$AQ$364=$H515)*(事故データ!$V$4:$V$364=1))</f>
        <v>0</v>
      </c>
      <c r="AC515" s="372">
        <f>SUMPRODUCT((事故データ!$O$4:$O$364=$C$469)*(事故データ!$AU$4:$AU$364=AC$470)*(事故データ!$AQ$4:$AQ$364=$H515)*(事故データ!$V$4:$V$364=1))</f>
        <v>0</v>
      </c>
      <c r="AD515" s="372">
        <f>SUMPRODUCT((事故データ!$O$4:$O$364=$C$469)*(事故データ!$AU$4:$AU$364=AD$470)*(事故データ!$AQ$4:$AQ$364=$H515)*(事故データ!$V$4:$V$364=1))</f>
        <v>0</v>
      </c>
      <c r="AE515" s="373">
        <f>SUMPRODUCT((事故データ!$O$4:$O$364=$C$469)*(事故データ!$AU$4:$AU$364=AE$470)*(事故データ!$AQ$4:$AQ$364=$H515)*(事故データ!$V$4:$V$364=1))</f>
        <v>0</v>
      </c>
    </row>
  </sheetData>
  <mergeCells count="25">
    <mergeCell ref="D167:D168"/>
    <mergeCell ref="E167:E168"/>
    <mergeCell ref="D470:D471"/>
    <mergeCell ref="E470:E471"/>
    <mergeCell ref="C14:C16"/>
    <mergeCell ref="C116:C118"/>
    <mergeCell ref="C269:C271"/>
    <mergeCell ref="D14:D15"/>
    <mergeCell ref="E14:E15"/>
    <mergeCell ref="D116:D117"/>
    <mergeCell ref="E116:E117"/>
    <mergeCell ref="C66:C68"/>
    <mergeCell ref="D66:D67"/>
    <mergeCell ref="E66:E67"/>
    <mergeCell ref="D219:D220"/>
    <mergeCell ref="E219:E220"/>
    <mergeCell ref="D420:D421"/>
    <mergeCell ref="E420:E421"/>
    <mergeCell ref="D269:D270"/>
    <mergeCell ref="E269:E270"/>
    <mergeCell ref="C370:C372"/>
    <mergeCell ref="D370:D371"/>
    <mergeCell ref="E370:E371"/>
    <mergeCell ref="D320:D321"/>
    <mergeCell ref="E320:E321"/>
  </mergeCells>
  <phoneticPr fontId="2"/>
  <conditionalFormatting sqref="E114:F114 E61:F63 J15:Y15 I372:U415 I422:U465 I16:Y62 D17:F62 I118:AH163 I221:AH265">
    <cfRule type="cellIs" dxfId="267" priority="85" operator="between">
      <formula>0</formula>
      <formula>0</formula>
    </cfRule>
  </conditionalFormatting>
  <conditionalFormatting sqref="E119:F163">
    <cfRule type="cellIs" dxfId="266" priority="73" operator="between">
      <formula>0</formula>
      <formula>0</formula>
    </cfRule>
  </conditionalFormatting>
  <conditionalFormatting sqref="D119:F163">
    <cfRule type="cellIs" dxfId="265" priority="72" operator="between">
      <formula>0</formula>
      <formula>0</formula>
    </cfRule>
  </conditionalFormatting>
  <conditionalFormatting sqref="J371:U371 J421:U421 J117:AH117 J220:AH220">
    <cfRule type="cellIs" dxfId="264" priority="70" operator="between">
      <formula>0</formula>
      <formula>0</formula>
    </cfRule>
    <cfRule type="cellIs" priority="71" operator="between">
      <formula>0</formula>
      <formula>0</formula>
    </cfRule>
  </conditionalFormatting>
  <conditionalFormatting sqref="I271:AC315">
    <cfRule type="cellIs" dxfId="263" priority="69" operator="between">
      <formula>0</formula>
      <formula>0</formula>
    </cfRule>
  </conditionalFormatting>
  <conditionalFormatting sqref="E272:F315">
    <cfRule type="cellIs" dxfId="262" priority="68" operator="between">
      <formula>0</formula>
      <formula>0</formula>
    </cfRule>
  </conditionalFormatting>
  <conditionalFormatting sqref="D272:F315">
    <cfRule type="cellIs" dxfId="261" priority="67" operator="between">
      <formula>0</formula>
      <formula>0</formula>
    </cfRule>
  </conditionalFormatting>
  <conditionalFormatting sqref="J270:AC270">
    <cfRule type="cellIs" dxfId="260" priority="65" operator="between">
      <formula>0</formula>
      <formula>0</formula>
    </cfRule>
    <cfRule type="cellIs" priority="66" operator="between">
      <formula>0</formula>
      <formula>0</formula>
    </cfRule>
  </conditionalFormatting>
  <conditionalFormatting sqref="E69:F113 I68:Y112">
    <cfRule type="cellIs" dxfId="259" priority="64" operator="between">
      <formula>0</formula>
      <formula>0</formula>
    </cfRule>
  </conditionalFormatting>
  <conditionalFormatting sqref="D69:F112">
    <cfRule type="cellIs" dxfId="258" priority="63" operator="between">
      <formula>0</formula>
      <formula>0</formula>
    </cfRule>
  </conditionalFormatting>
  <conditionalFormatting sqref="E217:F217">
    <cfRule type="cellIs" dxfId="257" priority="62" operator="between">
      <formula>0</formula>
      <formula>0</formula>
    </cfRule>
  </conditionalFormatting>
  <conditionalFormatting sqref="E222:F265">
    <cfRule type="cellIs" dxfId="256" priority="61" operator="between">
      <formula>0</formula>
      <formula>0</formula>
    </cfRule>
  </conditionalFormatting>
  <conditionalFormatting sqref="D222:F265">
    <cfRule type="cellIs" dxfId="255" priority="60" operator="between">
      <formula>0</formula>
      <formula>0</formula>
    </cfRule>
  </conditionalFormatting>
  <conditionalFormatting sqref="A220">
    <cfRule type="cellIs" dxfId="254" priority="57" operator="between">
      <formula>0</formula>
      <formula>0</formula>
    </cfRule>
  </conditionalFormatting>
  <conditionalFormatting sqref="I322:AC366">
    <cfRule type="cellIs" dxfId="253" priority="56" operator="between">
      <formula>0</formula>
      <formula>0</formula>
    </cfRule>
  </conditionalFormatting>
  <conditionalFormatting sqref="E323:F366">
    <cfRule type="cellIs" dxfId="252" priority="55" operator="between">
      <formula>0</formula>
      <formula>0</formula>
    </cfRule>
  </conditionalFormatting>
  <conditionalFormatting sqref="D323:F366">
    <cfRule type="cellIs" dxfId="251" priority="54" operator="between">
      <formula>0</formula>
      <formula>0</formula>
    </cfRule>
  </conditionalFormatting>
  <conditionalFormatting sqref="J321:AC321">
    <cfRule type="cellIs" dxfId="250" priority="52" operator="between">
      <formula>0</formula>
      <formula>0</formula>
    </cfRule>
    <cfRule type="cellIs" priority="53" operator="between">
      <formula>0</formula>
      <formula>0</formula>
    </cfRule>
  </conditionalFormatting>
  <conditionalFormatting sqref="J67:Y67">
    <cfRule type="cellIs" dxfId="249" priority="50" operator="between">
      <formula>0</formula>
      <formula>0</formula>
    </cfRule>
  </conditionalFormatting>
  <conditionalFormatting sqref="E373:F415">
    <cfRule type="cellIs" dxfId="248" priority="48" operator="between">
      <formula>0</formula>
      <formula>0</formula>
    </cfRule>
  </conditionalFormatting>
  <conditionalFormatting sqref="D373:F415">
    <cfRule type="cellIs" dxfId="247" priority="47" operator="between">
      <formula>0</formula>
      <formula>0</formula>
    </cfRule>
  </conditionalFormatting>
  <conditionalFormatting sqref="E423:F465">
    <cfRule type="cellIs" dxfId="246" priority="43" operator="between">
      <formula>0</formula>
      <formula>0</formula>
    </cfRule>
  </conditionalFormatting>
  <conditionalFormatting sqref="D423:F465">
    <cfRule type="cellIs" dxfId="245" priority="42" operator="between">
      <formula>0</formula>
      <formula>0</formula>
    </cfRule>
  </conditionalFormatting>
  <conditionalFormatting sqref="I472:U515 V472:AE472">
    <cfRule type="cellIs" dxfId="244" priority="39" operator="between">
      <formula>0</formula>
      <formula>0</formula>
    </cfRule>
  </conditionalFormatting>
  <conditionalFormatting sqref="J471:AE471">
    <cfRule type="cellIs" dxfId="243" priority="37" operator="between">
      <formula>0</formula>
      <formula>0</formula>
    </cfRule>
    <cfRule type="cellIs" priority="38" operator="between">
      <formula>0</formula>
      <formula>0</formula>
    </cfRule>
  </conditionalFormatting>
  <conditionalFormatting sqref="E473:F515">
    <cfRule type="cellIs" dxfId="242" priority="36" operator="between">
      <formula>0</formula>
      <formula>0</formula>
    </cfRule>
  </conditionalFormatting>
  <conditionalFormatting sqref="D473:F515">
    <cfRule type="cellIs" dxfId="241" priority="35" operator="between">
      <formula>0</formula>
      <formula>0</formula>
    </cfRule>
  </conditionalFormatting>
  <conditionalFormatting sqref="V473:AE515">
    <cfRule type="cellIs" dxfId="240" priority="34" operator="between">
      <formula>0</formula>
      <formula>0</formula>
    </cfRule>
  </conditionalFormatting>
  <conditionalFormatting sqref="I169:AH213">
    <cfRule type="cellIs" dxfId="239" priority="7" operator="between">
      <formula>0</formula>
      <formula>0</formula>
    </cfRule>
  </conditionalFormatting>
  <conditionalFormatting sqref="J168:AH168">
    <cfRule type="cellIs" dxfId="238" priority="5" operator="between">
      <formula>0</formula>
      <formula>0</formula>
    </cfRule>
    <cfRule type="cellIs" priority="6" operator="between">
      <formula>0</formula>
      <formula>0</formula>
    </cfRule>
  </conditionalFormatting>
  <conditionalFormatting sqref="E165:F165">
    <cfRule type="cellIs" dxfId="237" priority="4" operator="between">
      <formula>0</formula>
      <formula>0</formula>
    </cfRule>
  </conditionalFormatting>
  <conditionalFormatting sqref="E170:F213">
    <cfRule type="cellIs" dxfId="236" priority="3" operator="between">
      <formula>0</formula>
      <formula>0</formula>
    </cfRule>
  </conditionalFormatting>
  <conditionalFormatting sqref="D170:F213">
    <cfRule type="cellIs" dxfId="235" priority="2" operator="between">
      <formula>0</formula>
      <formula>0</formula>
    </cfRule>
  </conditionalFormatting>
  <conditionalFormatting sqref="A168">
    <cfRule type="cellIs" dxfId="234" priority="1" operator="between">
      <formula>0</formula>
      <formula>0</formula>
    </cfRule>
  </conditionalFormatting>
  <dataValidations count="1">
    <dataValidation type="list" allowBlank="1" showInputMessage="1" showErrorMessage="1" sqref="I217 I165" xr:uid="{7AB842E8-7079-402C-AAF3-50F0F7EC7056}">
      <formula1>"1,2"</formula1>
    </dataValidation>
  </dataValidations>
  <hyperlinks>
    <hyperlink ref="A363" location="行動×衝突部位!A1" display="▲" xr:uid="{00000000-0004-0000-0800-000005000000}"/>
    <hyperlink ref="A316" location="行動×衝突部位!A1" display="▲" xr:uid="{00000000-0004-0000-0800-000006000000}"/>
    <hyperlink ref="A266" location="行動×衝突部位!A1" display="▲" xr:uid="{00000000-0004-0000-0800-000007000000}"/>
    <hyperlink ref="A216" location="行動×衝突部位!A1" display="▲" xr:uid="{00000000-0004-0000-0800-000008000000}"/>
    <hyperlink ref="A113" location="行動×衝突部位!A1" display="▲" xr:uid="{00000000-0004-0000-0800-000009000000}"/>
    <hyperlink ref="A63" location="行動×衝突部位!A1" display="▲" xr:uid="{00000000-0004-0000-0800-00000A000000}"/>
    <hyperlink ref="A465" location="行動×衝突部位!A1" display="▲" xr:uid="{00000000-0004-0000-0800-00000B000000}"/>
    <hyperlink ref="A416" location="行動×衝突部位!A1" display="▲" xr:uid="{00000000-0004-0000-0800-00000C000000}"/>
    <hyperlink ref="A515" location="行動×衝突部位!A1" display="▲" xr:uid="{736D6ED4-FD95-48BA-B55F-743AAB3C5909}"/>
    <hyperlink ref="A214" location="行動×衝突部位!A1" display="▲" xr:uid="{80A44D20-6D15-4344-A468-E5ABF8D98001}"/>
    <hyperlink ref="A164" location="行動×衝突部位!A1" display="▲" xr:uid="{74E5E292-8F46-4847-9C9F-87089FAB3772}"/>
    <hyperlink ref="C3" location="行動×衝突部位!A72" display="▼事故行動別×衝突部位別（指定年度）" xr:uid="{2D345B2C-2381-4BF0-B76C-65604154C324}"/>
    <hyperlink ref="C4" location="行動×衝突部位!A121" display="▼事故行動別×事故形態別（入力年以降）" xr:uid="{8D2553AB-96DF-407C-84A0-D7D89AED652B}"/>
    <hyperlink ref="C5" location="行動×衝突部位!A172" display="▼事故行動別×事故形態別（入力年以降）&amp; バックモニター有無" xr:uid="{4690EA7A-2407-4D1F-9B93-8C90BAFDADDA}"/>
    <hyperlink ref="C6" location="行動×衝突部位!A226" display="▼事故行動別×事故形態別（指定年度）&amp; バックモニター有無" xr:uid="{1162D477-F229-4A3E-8C58-7789F94E1326}"/>
    <hyperlink ref="C7" location="行動×衝突部位!A326" display="▼事故行動別×場所別（入力年以降）" xr:uid="{08117AF4-6D7C-4216-9A02-C5616D488362}"/>
    <hyperlink ref="C8" location="行動×衝突部位!A326" display="▼事故行動別×場所別（指定年度）" xr:uid="{7BB18086-0DD0-40BF-B35D-23AD38E4BCD5}"/>
    <hyperlink ref="C9" location="行動×衝突部位!A376" display="▼事故行動別×車種別（入力年以降）" xr:uid="{3F23D00E-1E95-46DB-8EF2-231AFA3BEE6C}"/>
    <hyperlink ref="C11" location="行動×衝突部位!A476" display="▼事故行動別×衝突物別（指定年度）" xr:uid="{DF10327B-7D29-4F0E-925C-6E10D0583B3B}"/>
    <hyperlink ref="C10" location="行動×衝突部位!A425" display="▼事故行動別×車種別（指定年）" xr:uid="{4ACADFBF-7FE9-4E90-A68D-E148CDC6C785}"/>
  </hyperlinks>
  <pageMargins left="0.19685039370078741" right="0.19685039370078741" top="0.6" bottom="0.35433070866141736" header="0.31496062992125984" footer="0.19685039370078741"/>
  <pageSetup paperSize="9" scale="80" orientation="portrait" r:id="rId1"/>
  <ignoredErrors>
    <ignoredError sqref="I271 I322 I372 I422 I472 I16 I68 I118 I221 I169" formula="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FA77F-DA8B-409D-B303-44BFAE0E72C8}">
  <sheetPr>
    <tabColor rgb="FFFFFF00"/>
  </sheetPr>
  <dimension ref="A1:BF299"/>
  <sheetViews>
    <sheetView showWhiteSpace="0" zoomScale="80" zoomScaleNormal="80" workbookViewId="0">
      <selection activeCell="H14" sqref="H14"/>
    </sheetView>
  </sheetViews>
  <sheetFormatPr defaultColWidth="9" defaultRowHeight="18.75"/>
  <cols>
    <col min="1" max="2" width="4.375" style="326" customWidth="1"/>
    <col min="3" max="3" width="23.375" style="326" customWidth="1"/>
    <col min="4" max="4" width="8.625" style="326" customWidth="1"/>
    <col min="5" max="5" width="10.625" style="326" customWidth="1"/>
    <col min="6" max="6" width="12.875" style="326" customWidth="1"/>
    <col min="7" max="7" width="21.125" style="437" customWidth="1"/>
    <col min="8" max="8" width="6.5" style="326" customWidth="1"/>
    <col min="9" max="9" width="7.75" style="326" customWidth="1"/>
    <col min="10" max="20" width="7.125" style="326" customWidth="1"/>
    <col min="21" max="21" width="7.25" style="326" customWidth="1"/>
    <col min="22" max="32" width="7.125" style="326" customWidth="1"/>
    <col min="33" max="33" width="6.75" style="326" customWidth="1"/>
    <col min="34" max="34" width="17.5" style="326" customWidth="1"/>
    <col min="35" max="58" width="6.375" style="326" customWidth="1"/>
    <col min="59" max="16384" width="9" style="326"/>
  </cols>
  <sheetData>
    <row r="1" spans="1:58">
      <c r="G1" s="326"/>
      <c r="H1" s="437"/>
    </row>
    <row r="2" spans="1:58">
      <c r="B2" s="326">
        <v>1</v>
      </c>
      <c r="C2" s="326" t="s">
        <v>1728</v>
      </c>
      <c r="F2" s="326">
        <v>9</v>
      </c>
      <c r="G2" s="5" t="s">
        <v>1463</v>
      </c>
      <c r="H2" s="437"/>
    </row>
    <row r="3" spans="1:58">
      <c r="B3" s="326">
        <v>2</v>
      </c>
      <c r="C3" s="1136" t="s">
        <v>1592</v>
      </c>
      <c r="F3" s="326">
        <v>10</v>
      </c>
      <c r="G3" s="5" t="s">
        <v>1597</v>
      </c>
      <c r="H3" s="437"/>
    </row>
    <row r="4" spans="1:58">
      <c r="B4" s="326">
        <v>3</v>
      </c>
      <c r="C4" s="1136" t="s">
        <v>1593</v>
      </c>
      <c r="F4" s="326">
        <v>11</v>
      </c>
      <c r="G4" s="5" t="s">
        <v>1616</v>
      </c>
      <c r="H4" s="437"/>
    </row>
    <row r="5" spans="1:58">
      <c r="B5" s="326">
        <v>4</v>
      </c>
      <c r="C5" s="1136" t="s">
        <v>1594</v>
      </c>
      <c r="F5" s="326">
        <v>12</v>
      </c>
      <c r="G5" s="5" t="s">
        <v>1617</v>
      </c>
      <c r="H5" s="437"/>
      <c r="J5" s="466"/>
      <c r="K5" s="467"/>
    </row>
    <row r="6" spans="1:58">
      <c r="B6" s="326">
        <v>5</v>
      </c>
      <c r="C6" s="1136" t="s">
        <v>1595</v>
      </c>
      <c r="F6" s="326">
        <v>13</v>
      </c>
      <c r="G6" s="1121" t="s">
        <v>1724</v>
      </c>
      <c r="J6" s="468"/>
      <c r="L6" s="467"/>
    </row>
    <row r="7" spans="1:58">
      <c r="B7" s="326">
        <v>6</v>
      </c>
      <c r="C7" s="1136" t="s">
        <v>1596</v>
      </c>
      <c r="F7" s="326">
        <v>14</v>
      </c>
      <c r="G7" s="1121" t="s">
        <v>1725</v>
      </c>
      <c r="J7" s="468"/>
      <c r="L7" s="467"/>
      <c r="AJ7" s="469" t="s">
        <v>1414</v>
      </c>
      <c r="AK7" s="470">
        <v>1</v>
      </c>
      <c r="AL7" s="470">
        <v>2</v>
      </c>
      <c r="AM7" s="470">
        <v>3</v>
      </c>
      <c r="AN7" s="470">
        <v>4</v>
      </c>
      <c r="AO7" s="470">
        <v>5</v>
      </c>
      <c r="AP7" s="470">
        <v>6</v>
      </c>
      <c r="AQ7" s="470">
        <v>7</v>
      </c>
      <c r="AR7" s="470">
        <v>8</v>
      </c>
    </row>
    <row r="8" spans="1:58" ht="19.5" thickBot="1">
      <c r="B8" s="326">
        <v>7</v>
      </c>
      <c r="C8" s="5" t="s">
        <v>1720</v>
      </c>
      <c r="AK8" s="471">
        <v>0</v>
      </c>
      <c r="AL8" s="471">
        <v>1</v>
      </c>
      <c r="AM8" s="471">
        <v>2</v>
      </c>
      <c r="AN8" s="554">
        <v>3</v>
      </c>
      <c r="AO8" s="555">
        <v>5</v>
      </c>
      <c r="AP8" s="471">
        <v>10</v>
      </c>
      <c r="AQ8" s="471">
        <v>20</v>
      </c>
      <c r="AR8" s="472">
        <v>30</v>
      </c>
    </row>
    <row r="9" spans="1:58" ht="19.5" thickBot="1">
      <c r="B9" s="326">
        <v>8</v>
      </c>
      <c r="C9" s="5" t="s">
        <v>1721</v>
      </c>
      <c r="AG9" s="326">
        <v>9</v>
      </c>
      <c r="AI9" s="399" t="s">
        <v>1462</v>
      </c>
      <c r="AJ9" s="473">
        <v>4</v>
      </c>
    </row>
    <row r="11" spans="1:58">
      <c r="A11" s="326">
        <v>1</v>
      </c>
      <c r="C11" s="298" t="s">
        <v>244</v>
      </c>
      <c r="D11" s="298"/>
      <c r="E11" s="298"/>
      <c r="F11" s="298"/>
      <c r="G11" s="298" t="s">
        <v>246</v>
      </c>
      <c r="H11" s="298"/>
      <c r="I11" s="298"/>
      <c r="J11" s="298"/>
      <c r="K11" s="298"/>
      <c r="L11" s="298"/>
      <c r="M11" s="298"/>
      <c r="N11" s="298"/>
      <c r="O11" s="298"/>
      <c r="P11" s="298"/>
      <c r="Q11" s="298"/>
      <c r="R11" s="298"/>
      <c r="S11" s="298"/>
      <c r="AH11" s="298" t="s">
        <v>1463</v>
      </c>
      <c r="AI11" s="298"/>
      <c r="AJ11" s="298"/>
      <c r="AK11" s="298"/>
      <c r="AL11" s="298"/>
      <c r="AM11" s="298"/>
      <c r="AN11" s="298"/>
      <c r="AO11" s="298"/>
      <c r="AP11" s="298"/>
      <c r="AQ11" s="298"/>
      <c r="AR11" s="298"/>
      <c r="AS11" s="298"/>
      <c r="AT11" s="298"/>
    </row>
    <row r="12" spans="1:58" ht="37.5" customHeight="1">
      <c r="C12" s="1185" t="s">
        <v>58</v>
      </c>
      <c r="D12" s="1183">
        <v>1</v>
      </c>
      <c r="E12" s="474" t="s">
        <v>245</v>
      </c>
      <c r="F12" s="298"/>
      <c r="G12" s="375" t="s">
        <v>1523</v>
      </c>
      <c r="H12" s="475" t="s">
        <v>0</v>
      </c>
      <c r="I12" s="312" t="str">
        <f>項目入力!C107</f>
        <v>直進</v>
      </c>
      <c r="J12" s="313" t="str">
        <f>項目入力!D107</f>
        <v>左方前進</v>
      </c>
      <c r="K12" s="313" t="str">
        <f>項目入力!E107</f>
        <v>右方前進</v>
      </c>
      <c r="L12" s="313" t="str">
        <f>項目入力!F107</f>
        <v>直進バック</v>
      </c>
      <c r="M12" s="313" t="str">
        <f>項目入力!G107</f>
        <v>左方バック</v>
      </c>
      <c r="N12" s="313" t="str">
        <f>項目入力!H107</f>
        <v>右方バック</v>
      </c>
      <c r="O12" s="313" t="str">
        <f>項目入力!I107</f>
        <v>操作なし</v>
      </c>
      <c r="P12" s="523"/>
      <c r="Q12" s="524" t="str">
        <f>項目入力!C111</f>
        <v>前部</v>
      </c>
      <c r="R12" s="524" t="str">
        <f>項目入力!D111</f>
        <v>前部左角</v>
      </c>
      <c r="S12" s="524" t="str">
        <f>項目入力!E111</f>
        <v>前部右角</v>
      </c>
      <c r="T12" s="524" t="str">
        <f>項目入力!F111</f>
        <v>後部左角</v>
      </c>
      <c r="U12" s="524" t="str">
        <f>項目入力!G111</f>
        <v>後部</v>
      </c>
      <c r="V12" s="524" t="str">
        <f>項目入力!H111</f>
        <v>後部右角</v>
      </c>
      <c r="W12" s="524" t="str">
        <f>項目入力!I111</f>
        <v>左側面前</v>
      </c>
      <c r="X12" s="524" t="str">
        <f>項目入力!J111</f>
        <v>左側面</v>
      </c>
      <c r="Y12" s="524" t="str">
        <f>項目入力!K111</f>
        <v>左側面後</v>
      </c>
      <c r="Z12" s="524" t="str">
        <f>項目入力!L111</f>
        <v>右側面前</v>
      </c>
      <c r="AA12" s="524" t="str">
        <f>項目入力!M111</f>
        <v>右側面</v>
      </c>
      <c r="AB12" s="524" t="str">
        <f>項目入力!N111</f>
        <v>右側面後</v>
      </c>
      <c r="AC12" s="524" t="str">
        <f>項目入力!O111</f>
        <v>上部箱中央</v>
      </c>
      <c r="AD12" s="524" t="str">
        <f>項目入力!P111</f>
        <v>下部</v>
      </c>
      <c r="AE12" s="478" t="str">
        <f>項目入力!Q111</f>
        <v>その他</v>
      </c>
      <c r="AH12" s="1142">
        <f>LOOKUP($AJ$9,$AK$7:$AR$7,$AK$8:$AR$8)</f>
        <v>3</v>
      </c>
      <c r="AI12" s="479" t="s">
        <v>1474</v>
      </c>
      <c r="AJ12" s="341" t="str">
        <f t="shared" ref="AJ12:AY12" si="0">I12</f>
        <v>直進</v>
      </c>
      <c r="AK12" s="342" t="str">
        <f t="shared" si="0"/>
        <v>左方前進</v>
      </c>
      <c r="AL12" s="342" t="str">
        <f t="shared" si="0"/>
        <v>右方前進</v>
      </c>
      <c r="AM12" s="342" t="str">
        <f t="shared" si="0"/>
        <v>直進バック</v>
      </c>
      <c r="AN12" s="342" t="str">
        <f t="shared" si="0"/>
        <v>左方バック</v>
      </c>
      <c r="AO12" s="342" t="str">
        <f t="shared" si="0"/>
        <v>右方バック</v>
      </c>
      <c r="AP12" s="556" t="str">
        <f t="shared" si="0"/>
        <v>操作なし</v>
      </c>
      <c r="AQ12" s="568" t="s">
        <v>0</v>
      </c>
      <c r="AR12" s="564" t="str">
        <f t="shared" si="0"/>
        <v>前部</v>
      </c>
      <c r="AS12" s="342" t="str">
        <f t="shared" si="0"/>
        <v>前部左角</v>
      </c>
      <c r="AT12" s="342" t="str">
        <f t="shared" si="0"/>
        <v>前部右角</v>
      </c>
      <c r="AU12" s="342" t="str">
        <f t="shared" si="0"/>
        <v>後部左角</v>
      </c>
      <c r="AV12" s="342" t="str">
        <f t="shared" si="0"/>
        <v>後部</v>
      </c>
      <c r="AW12" s="342" t="str">
        <f t="shared" si="0"/>
        <v>後部右角</v>
      </c>
      <c r="AX12" s="342" t="str">
        <f t="shared" si="0"/>
        <v>左側面前</v>
      </c>
      <c r="AY12" s="342" t="str">
        <f t="shared" si="0"/>
        <v>左側面</v>
      </c>
      <c r="AZ12" s="342" t="str">
        <f t="shared" ref="AZ12" si="1">Y12</f>
        <v>左側面後</v>
      </c>
      <c r="BA12" s="342" t="str">
        <f t="shared" ref="BA12" si="2">Z12</f>
        <v>右側面前</v>
      </c>
      <c r="BB12" s="342" t="str">
        <f t="shared" ref="BB12" si="3">AA12</f>
        <v>右側面</v>
      </c>
      <c r="BC12" s="342" t="str">
        <f t="shared" ref="BC12" si="4">AB12</f>
        <v>右側面後</v>
      </c>
      <c r="BD12" s="342" t="str">
        <f t="shared" ref="BD12" si="5">AC12</f>
        <v>上部箱中央</v>
      </c>
      <c r="BE12" s="342" t="str">
        <f t="shared" ref="BE12" si="6">AD12</f>
        <v>下部</v>
      </c>
      <c r="BF12" s="480" t="str">
        <f t="shared" ref="BF12" si="7">AE12</f>
        <v>その他</v>
      </c>
    </row>
    <row r="13" spans="1:58" ht="19.5" customHeight="1">
      <c r="C13" s="1186"/>
      <c r="D13" s="1184"/>
      <c r="E13" s="481" t="s">
        <v>356</v>
      </c>
      <c r="F13" s="298"/>
      <c r="G13" s="482" t="s">
        <v>6</v>
      </c>
      <c r="H13" s="483">
        <f>SUM(I13:P13)</f>
        <v>31</v>
      </c>
      <c r="I13" s="484">
        <f>SUMPRODUCT((事故データ!$AR$4:$AR$364=I$12)*(事故データ!$V$4:$V$364&gt;=1))</f>
        <v>5</v>
      </c>
      <c r="J13" s="485" cm="1">
        <f t="array" ref="J13">SUMPRODUCT((事故データ!$AR$4:$AR$364=J$12)*(事故データ!$V$4:$V$364&gt;=1))</f>
        <v>11</v>
      </c>
      <c r="K13" s="485" cm="1">
        <f t="array" ref="K13">SUMPRODUCT((事故データ!$AR$4:$AR$364=K$12)*(事故データ!$V$4:$V$364&gt;=1))</f>
        <v>4</v>
      </c>
      <c r="L13" s="485" cm="1">
        <f t="array" ref="L13">SUMPRODUCT((事故データ!$AR$4:$AR$364=L$12)*(事故データ!$V$4:$V$364&gt;=1))</f>
        <v>2</v>
      </c>
      <c r="M13" s="485" cm="1">
        <f t="array" ref="M13">SUMPRODUCT((事故データ!$AR$4:$AR$364=M$12)*(事故データ!$V$4:$V$364&gt;=1))</f>
        <v>3</v>
      </c>
      <c r="N13" s="485" cm="1">
        <f t="array" ref="N13">SUMPRODUCT((事故データ!$AR$4:$AR$364=N$12)*(事故データ!$V$4:$V$364&gt;=1))</f>
        <v>4</v>
      </c>
      <c r="O13" s="485" cm="1">
        <f t="array" ref="O13">SUMPRODUCT((事故データ!$AR$4:$AR$364=O$12)*(事故データ!$V$4:$V$364&gt;=1))</f>
        <v>2</v>
      </c>
      <c r="P13" s="486"/>
      <c r="Q13" s="484">
        <f>SUMPRODUCT((事故データ!$AT$4:$AT$364=Q$12)*(事故データ!$V$4:$V$364&gt;=1))</f>
        <v>3</v>
      </c>
      <c r="R13" s="485">
        <f t="array" ref="R13">SUMPRODUCT((事故データ!$AT$4:$AT$364=R$12)*(事故データ!$V$4:$V$364&gt;=1))</f>
        <v>0</v>
      </c>
      <c r="S13" s="485">
        <f t="array" ref="S13">SUMPRODUCT((事故データ!$AT$4:$AT$364=S$12)*(事故データ!$V$4:$V$364&gt;=1))</f>
        <v>2</v>
      </c>
      <c r="T13" s="485">
        <f t="array" ref="T13">SUMPRODUCT((事故データ!$AT$4:$AT$364=T$12)*(事故データ!$V$4:$V$364&gt;=1))</f>
        <v>4</v>
      </c>
      <c r="U13" s="485">
        <f t="array" ref="U13">SUMPRODUCT((事故データ!$AT$4:$AT$364=U$12)*(事故データ!$V$4:$V$364&gt;=1))</f>
        <v>2</v>
      </c>
      <c r="V13" s="485">
        <f t="array" ref="V13">SUMPRODUCT((事故データ!$AT$4:$AT$364=V$12)*(事故データ!$V$4:$V$364&gt;=1))</f>
        <v>7</v>
      </c>
      <c r="W13" s="485">
        <f t="array" ref="W13">SUMPRODUCT((事故データ!$AT$4:$AT$364=W$12)*(事故データ!$V$4:$V$364&gt;=1))</f>
        <v>1</v>
      </c>
      <c r="X13" s="485">
        <f t="array" ref="X13">SUMPRODUCT((事故データ!$AT$4:$AT$364=X$12)*(事故データ!$V$4:$V$364&gt;=1))</f>
        <v>5</v>
      </c>
      <c r="Y13" s="485">
        <f t="array" ref="Y13">SUMPRODUCT((事故データ!$AT$4:$AT$364=Y$12)*(事故データ!$V$4:$V$364&gt;=1))</f>
        <v>6</v>
      </c>
      <c r="Z13" s="485">
        <f t="array" ref="Z13">SUMPRODUCT((事故データ!$AT$4:$AT$364=Z$12)*(事故データ!$V$4:$V$364&gt;=1))</f>
        <v>1</v>
      </c>
      <c r="AA13" s="485">
        <f t="array" ref="AA13">SUMPRODUCT((事故データ!$AT$4:$AT$364=AA$12)*(事故データ!$V$4:$V$364&gt;=1))</f>
        <v>0</v>
      </c>
      <c r="AB13" s="485">
        <f t="array" ref="AB13">SUMPRODUCT((事故データ!$AT$4:$AT$364=AB$12)*(事故データ!$V$4:$V$364&gt;=1))</f>
        <v>0</v>
      </c>
      <c r="AC13" s="485">
        <f t="array" ref="AC13">SUMPRODUCT((事故データ!$AT$4:$AT$364=AC$12)*(事故データ!$V$4:$V$364&gt;=1))</f>
        <v>0</v>
      </c>
      <c r="AD13" s="485">
        <f t="array" ref="AD13">SUMPRODUCT((事故データ!$AT$4:$AT$364=AD$12)*(事故データ!$V$4:$V$364&gt;=1))</f>
        <v>0</v>
      </c>
      <c r="AE13" s="486">
        <f t="array" ref="AE13">SUMPRODUCT((事故データ!$AT$4:$AT$364=AE$12)*(事故データ!$V$4:$V$364&gt;=1))</f>
        <v>0</v>
      </c>
      <c r="AH13" s="404" t="s">
        <v>6</v>
      </c>
      <c r="AI13" s="576">
        <f>SUM(AJ13:AP13)</f>
        <v>31</v>
      </c>
      <c r="AJ13" s="484">
        <f>SUMPRODUCT((事故データ!$AR$4:$AR$364=AJ$12)*(事故データ!$V$4:$V$364&gt;=1))</f>
        <v>5</v>
      </c>
      <c r="AK13" s="485">
        <f>SUMPRODUCT((事故データ!$AR$4:$AR$364=AK$12)*(事故データ!$V$4:$V$364&gt;=1))</f>
        <v>11</v>
      </c>
      <c r="AL13" s="485">
        <f>SUMPRODUCT((事故データ!$AR$4:$AR$364=AL$12)*(事故データ!$V$4:$V$364&gt;=1))</f>
        <v>4</v>
      </c>
      <c r="AM13" s="485">
        <f>SUMPRODUCT((事故データ!$AR$4:$AR$364=AM$12)*(事故データ!$V$4:$V$364&gt;=1))</f>
        <v>2</v>
      </c>
      <c r="AN13" s="485">
        <f>SUMPRODUCT((事故データ!$AR$4:$AR$364=AN$12)*(事故データ!$V$4:$V$364&gt;=1))</f>
        <v>3</v>
      </c>
      <c r="AO13" s="485">
        <f>SUMPRODUCT((事故データ!$AR$4:$AR$364=AO$12)*(事故データ!$V$4:$V$364&gt;=1))</f>
        <v>4</v>
      </c>
      <c r="AP13" s="557">
        <f>SUMPRODUCT((事故データ!$AR$4:$AR$364=AP$12)*(事故データ!$V$4:$V$364&gt;=1))</f>
        <v>2</v>
      </c>
      <c r="AQ13" s="569">
        <f>SUM(AR13:BF13)</f>
        <v>31</v>
      </c>
      <c r="AR13" s="565">
        <f>SUMPRODUCT((事故データ!$AT$4:$AT$364=AR$12)*(事故データ!$V$4:$V$364&gt;=1))</f>
        <v>3</v>
      </c>
      <c r="AS13" s="485">
        <f>SUMPRODUCT((事故データ!$AT$4:$AT$364=AS$12)*(事故データ!$V$4:$V$364&gt;=1))</f>
        <v>0</v>
      </c>
      <c r="AT13" s="485">
        <f>SUMPRODUCT((事故データ!$AT$4:$AT$364=AT$12)*(事故データ!$V$4:$V$364&gt;=1))</f>
        <v>2</v>
      </c>
      <c r="AU13" s="485">
        <f>SUMPRODUCT((事故データ!$AT$4:$AT$364=AU$12)*(事故データ!$V$4:$V$364&gt;=1))</f>
        <v>4</v>
      </c>
      <c r="AV13" s="485">
        <f>SUMPRODUCT((事故データ!$AT$4:$AT$364=AV$12)*(事故データ!$V$4:$V$364&gt;=1))</f>
        <v>2</v>
      </c>
      <c r="AW13" s="485">
        <f>SUMPRODUCT((事故データ!$AT$4:$AT$364=AW$12)*(事故データ!$V$4:$V$364&gt;=1))</f>
        <v>7</v>
      </c>
      <c r="AX13" s="485">
        <f>SUMPRODUCT((事故データ!$AT$4:$AT$364=AX$12)*(事故データ!$V$4:$V$364&gt;=1))</f>
        <v>1</v>
      </c>
      <c r="AY13" s="485">
        <f>SUMPRODUCT((事故データ!$AT$4:$AT$364=AY$12)*(事故データ!$V$4:$V$364&gt;=1))</f>
        <v>5</v>
      </c>
      <c r="AZ13" s="485">
        <f>SUMPRODUCT((事故データ!$AT$4:$AT$364=AZ$12)*(事故データ!$V$4:$V$364&gt;=1))</f>
        <v>6</v>
      </c>
      <c r="BA13" s="485">
        <f>SUMPRODUCT((事故データ!$AT$4:$AT$364=BA$12)*(事故データ!$V$4:$V$364&gt;=1))</f>
        <v>1</v>
      </c>
      <c r="BB13" s="485">
        <f>SUMPRODUCT((事故データ!$AT$4:$AT$364=BB$12)*(事故データ!$V$4:$V$364&gt;=1))</f>
        <v>0</v>
      </c>
      <c r="BC13" s="485">
        <f>SUMPRODUCT((事故データ!$AT$4:$AT$364=BC$12)*(事故データ!$V$4:$V$364&gt;=1))</f>
        <v>0</v>
      </c>
      <c r="BD13" s="485">
        <f>SUMPRODUCT((事故データ!$AT$4:$AT$364=BD$12)*(事故データ!$V$4:$V$364&gt;=1))</f>
        <v>0</v>
      </c>
      <c r="BE13" s="485">
        <f>SUMPRODUCT((事故データ!$AT$4:$AT$364=BE$12)*(事故データ!$V$4:$V$364&gt;=1))</f>
        <v>0</v>
      </c>
      <c r="BF13" s="486">
        <f>SUMPRODUCT((事故データ!$AT$4:$AT$364=BF$12)*(事故データ!$V$4:$V$364&gt;=1))</f>
        <v>0</v>
      </c>
    </row>
    <row r="14" spans="1:58">
      <c r="C14" s="1187"/>
      <c r="D14" s="338">
        <f>SUM(D15:D58)</f>
        <v>31</v>
      </c>
      <c r="E14" s="387">
        <f>SUM(E15:E58)</f>
        <v>5</v>
      </c>
      <c r="F14" s="298"/>
      <c r="G14" s="487" t="s">
        <v>1488</v>
      </c>
      <c r="H14" s="488">
        <f>SUM(H15:H58)</f>
        <v>31</v>
      </c>
      <c r="I14" s="389">
        <f>SUM(I15:I58)</f>
        <v>5</v>
      </c>
      <c r="J14" s="390">
        <f t="shared" ref="J14:O14" si="8">SUM(J15:J58)</f>
        <v>11</v>
      </c>
      <c r="K14" s="390">
        <f t="shared" si="8"/>
        <v>4</v>
      </c>
      <c r="L14" s="390">
        <f t="shared" si="8"/>
        <v>2</v>
      </c>
      <c r="M14" s="390">
        <f t="shared" si="8"/>
        <v>3</v>
      </c>
      <c r="N14" s="390">
        <f t="shared" si="8"/>
        <v>4</v>
      </c>
      <c r="O14" s="390">
        <f t="shared" si="8"/>
        <v>2</v>
      </c>
      <c r="P14" s="392"/>
      <c r="Q14" s="389">
        <f t="shared" ref="Q14:AE14" si="9">SUM(Q15:Q58)</f>
        <v>3</v>
      </c>
      <c r="R14" s="390">
        <f t="shared" si="9"/>
        <v>0</v>
      </c>
      <c r="S14" s="390">
        <f t="shared" si="9"/>
        <v>2</v>
      </c>
      <c r="T14" s="390">
        <f t="shared" si="9"/>
        <v>4</v>
      </c>
      <c r="U14" s="390">
        <f t="shared" si="9"/>
        <v>2</v>
      </c>
      <c r="V14" s="390">
        <f t="shared" si="9"/>
        <v>7</v>
      </c>
      <c r="W14" s="390">
        <f t="shared" si="9"/>
        <v>1</v>
      </c>
      <c r="X14" s="390">
        <f t="shared" si="9"/>
        <v>5</v>
      </c>
      <c r="Y14" s="390">
        <f t="shared" si="9"/>
        <v>6</v>
      </c>
      <c r="Z14" s="390">
        <f t="shared" si="9"/>
        <v>1</v>
      </c>
      <c r="AA14" s="390">
        <f t="shared" si="9"/>
        <v>0</v>
      </c>
      <c r="AB14" s="390">
        <f t="shared" si="9"/>
        <v>0</v>
      </c>
      <c r="AC14" s="390">
        <f t="shared" si="9"/>
        <v>0</v>
      </c>
      <c r="AD14" s="390">
        <f t="shared" si="9"/>
        <v>0</v>
      </c>
      <c r="AE14" s="392">
        <f t="shared" si="9"/>
        <v>0</v>
      </c>
      <c r="AH14" s="1140" t="str">
        <f>"高所衝突（"&amp;事故データ!AW3&amp;"件中）"</f>
        <v>高所衝突（6件中）</v>
      </c>
      <c r="AI14" s="577">
        <f>SUM(AJ14:AP14)</f>
        <v>1</v>
      </c>
      <c r="AJ14" s="489">
        <f>SUMPRODUCT((事故データ!$AW$4:$AW$364=1)*(事故データ!$AR$4:$AR$364=AJ$12)*(事故データ!$AH$4:$AH$364=$AH$12)*(事故データ!$V$4:$V$364=1))</f>
        <v>1</v>
      </c>
      <c r="AK14" s="490">
        <f>SUMPRODUCT((事故データ!$AW$4:$AW$364=1)*(事故データ!$AR$4:$AR$364=AK$12)*(事故データ!$AH$4:$AH$364=$AH$12)*(事故データ!$V$4:$V$364=1))</f>
        <v>0</v>
      </c>
      <c r="AL14" s="490">
        <f>SUMPRODUCT((事故データ!$AW$4:$AW$364=1)*(事故データ!$AR$4:$AR$364=AL$12)*(事故データ!$AH$4:$AH$364=$AH$12)*(事故データ!$V$4:$V$364=1))</f>
        <v>0</v>
      </c>
      <c r="AM14" s="490">
        <f>SUMPRODUCT((事故データ!$AW$4:$AW$364=1)*(事故データ!$AR$4:$AR$364=AM$12)*(事故データ!$AH$4:$AH$364=$AH$12)*(事故データ!$V$4:$V$364=1))</f>
        <v>0</v>
      </c>
      <c r="AN14" s="490">
        <f>SUMPRODUCT((事故データ!$AW$4:$AW$364=1)*(事故データ!$AR$4:$AR$364=AN$12)*(事故データ!$AH$4:$AH$364=$AH$12)*(事故データ!$V$4:$V$364=1))</f>
        <v>0</v>
      </c>
      <c r="AO14" s="490">
        <f>SUMPRODUCT((事故データ!$AW$4:$AW$364=1)*(事故データ!$AR$4:$AR$364=AO$12)*(事故データ!$AH$4:$AH$364=$AH$12)*(事故データ!$V$4:$V$364=1))</f>
        <v>0</v>
      </c>
      <c r="AP14" s="558">
        <f>SUMPRODUCT((事故データ!$AW$4:$AW$364=1)*(事故データ!$AR$4:$AR$364=AP$12)*(事故データ!$AH$4:$AH$364=$AH$12)*(事故データ!$V$4:$V$364=1))</f>
        <v>0</v>
      </c>
      <c r="AQ14" s="574">
        <f t="shared" ref="AQ14:AQ55" si="10">SUM(AR14:BF14)</f>
        <v>1</v>
      </c>
      <c r="AR14" s="566">
        <f>SUMPRODUCT((事故データ!$AW$4:$AW$364=1)*(事故データ!$AT$4:$AT$364=AR$12)*(事故データ!$AH$4:$AH$364=$AH$12)*(事故データ!$V$4:$V$364=1))</f>
        <v>0</v>
      </c>
      <c r="AS14" s="490">
        <f>SUMPRODUCT((事故データ!$AW$4:$AW$364=1)*(事故データ!$AT$4:$AT$364=AS$12)*(事故データ!$AH$4:$AH$364=$AH$12)*(事故データ!$V$4:$V$364=1))</f>
        <v>0</v>
      </c>
      <c r="AT14" s="490">
        <f>SUMPRODUCT((事故データ!$AW$4:$AW$364=1)*(事故データ!$AT$4:$AT$364=AT$12)*(事故データ!$AH$4:$AH$364=$AH$12)*(事故データ!$V$4:$V$364=1))</f>
        <v>0</v>
      </c>
      <c r="AU14" s="490">
        <f>SUMPRODUCT((事故データ!$AW$4:$AW$364=1)*(事故データ!$AT$4:$AT$364=AU$12)*(事故データ!$AH$4:$AH$364=$AH$12)*(事故データ!$V$4:$V$364=1))</f>
        <v>0</v>
      </c>
      <c r="AV14" s="490">
        <f>SUMPRODUCT((事故データ!$AW$4:$AW$364=1)*(事故データ!$AT$4:$AT$364=AV$12)*(事故データ!$AH$4:$AH$364=$AH$12)*(事故データ!$V$4:$V$364=1))</f>
        <v>0</v>
      </c>
      <c r="AW14" s="490">
        <f>SUMPRODUCT((事故データ!$AW$4:$AW$364=1)*(事故データ!$AT$4:$AT$364=AW$12)*(事故データ!$AH$4:$AH$364=$AH$12)*(事故データ!$V$4:$V$364=1))</f>
        <v>0</v>
      </c>
      <c r="AX14" s="490">
        <f>SUMPRODUCT((事故データ!$AW$4:$AW$364=1)*(事故データ!$AT$4:$AT$364=AX$12)*(事故データ!$AH$4:$AH$364=$AH$12)*(事故データ!$V$4:$V$364=1))</f>
        <v>0</v>
      </c>
      <c r="AY14" s="490">
        <f>SUMPRODUCT((事故データ!$AW$4:$AW$364=1)*(事故データ!$AT$4:$AT$364=AY$12)*(事故データ!$AH$4:$AH$364=$AH$12)*(事故データ!$V$4:$V$364=1))</f>
        <v>0</v>
      </c>
      <c r="AZ14" s="490">
        <f>SUMPRODUCT((事故データ!$AW$4:$AW$364=1)*(事故データ!$AT$4:$AT$364=AZ$12)*(事故データ!$AH$4:$AH$364=$AH$12)*(事故データ!$V$4:$V$364=1))</f>
        <v>1</v>
      </c>
      <c r="BA14" s="490">
        <f>SUMPRODUCT((事故データ!$AW$4:$AW$364=1)*(事故データ!$AT$4:$AT$364=BA$12)*(事故データ!$AH$4:$AH$364=$AH$12)*(事故データ!$V$4:$V$364=1))</f>
        <v>0</v>
      </c>
      <c r="BB14" s="490">
        <f>SUMPRODUCT((事故データ!$AW$4:$AW$364=1)*(事故データ!$AT$4:$AT$364=BB$12)*(事故データ!$AH$4:$AH$364=$AH$12)*(事故データ!$V$4:$V$364=1))</f>
        <v>0</v>
      </c>
      <c r="BC14" s="490">
        <f>SUMPRODUCT((事故データ!$AW$4:$AW$364=1)*(事故データ!$AT$4:$AT$364=BC$12)*(事故データ!$AH$4:$AH$364=$AH$12)*(事故データ!$V$4:$V$364=1))</f>
        <v>0</v>
      </c>
      <c r="BD14" s="490">
        <f>SUMPRODUCT((事故データ!$AW$4:$AW$364=1)*(事故データ!$AT$4:$AT$364=BD$12)*(事故データ!$AH$4:$AH$364=$AH$12)*(事故データ!$V$4:$V$364=1))</f>
        <v>0</v>
      </c>
      <c r="BE14" s="490">
        <f>SUMPRODUCT((事故データ!$AW$4:$AW$364=1)*(事故データ!$AT$4:$AT$364=BE$12)*(事故データ!$AH$4:$AH$364=$AH$12)*(事故データ!$V$4:$V$364=1))</f>
        <v>0</v>
      </c>
      <c r="BF14" s="491">
        <f>SUMPRODUCT((事故データ!$AW$4:$AW$364=1)*(事故データ!$AT$4:$AT$364=BF$12)*(事故データ!$AH$4:$AH$364=$AH$12)*(事故データ!$V$4:$V$364=1))</f>
        <v>0</v>
      </c>
    </row>
    <row r="15" spans="1:58">
      <c r="B15" s="326">
        <v>1</v>
      </c>
      <c r="C15" s="343" t="str">
        <f>項目入力!M10</f>
        <v>直進</v>
      </c>
      <c r="D15" s="411">
        <f>SUMPRODUCT((事故データ!$AQ$4:$AQ$364=$C15)*(事故データ!$V$4:$V$364=1))</f>
        <v>2</v>
      </c>
      <c r="E15" s="492">
        <f>SUMPRODUCT((事故データ!$AQ$4:$AQ$364=$C15)*(事故データ!$V$4:$V$364=1)*(事故データ!$T$4:$T$364="人身"))</f>
        <v>0</v>
      </c>
      <c r="F15" s="306"/>
      <c r="G15" s="412" t="str">
        <f>項目入力!X10</f>
        <v>正面衝突</v>
      </c>
      <c r="H15" s="413">
        <f>SUM(I15:P15)</f>
        <v>0</v>
      </c>
      <c r="I15" s="348">
        <f>SUMPRODUCT((事故データ!$AO$4:$AO$364=$G15)*(事故データ!$AR$4:$AR$364=I$12)*(事故データ!$V$4:$V$364=1))</f>
        <v>0</v>
      </c>
      <c r="J15" s="349" cm="1">
        <f t="array" ref="J15">SUMPRODUCT((事故データ!$AO$4:$AO$364=$G15)*(事故データ!$AR$4:$AR$364=J$12)*(事故データ!$V$4:$V$364=1))</f>
        <v>0</v>
      </c>
      <c r="K15" s="349" cm="1">
        <f t="array" ref="K15">SUMPRODUCT((事故データ!$AO$4:$AO$364=$G15)*(事故データ!$AR$4:$AR$364=K$12)*(事故データ!$V$4:$V$364=1))</f>
        <v>0</v>
      </c>
      <c r="L15" s="349" cm="1">
        <f t="array" ref="L15">SUMPRODUCT((事故データ!$AO$4:$AO$364=$G15)*(事故データ!$AR$4:$AR$364=L$12)*(事故データ!$V$4:$V$364=1))</f>
        <v>0</v>
      </c>
      <c r="M15" s="349" cm="1">
        <f t="array" ref="M15">SUMPRODUCT((事故データ!$AO$4:$AO$364=$G15)*(事故データ!$AR$4:$AR$364=M$12)*(事故データ!$V$4:$V$364=1))</f>
        <v>0</v>
      </c>
      <c r="N15" s="349" cm="1">
        <f t="array" ref="N15">SUMPRODUCT((事故データ!$AO$4:$AO$364=$G15)*(事故データ!$AR$4:$AR$364=N$12)*(事故データ!$V$4:$V$364=1))</f>
        <v>0</v>
      </c>
      <c r="O15" s="349" cm="1">
        <f t="array" ref="O15">SUMPRODUCT((事故データ!$AO$4:$AO$364=$G15)*(事故データ!$AR$4:$AR$364=O$12)*(事故データ!$V$4:$V$364=1))</f>
        <v>0</v>
      </c>
      <c r="P15" s="441"/>
      <c r="Q15" s="348">
        <f>SUMPRODUCT((事故データ!$AO$4:$AO$364=$G15)*(事故データ!$AT$4:$AT$364=Q$12)*(事故データ!$V$4:$V$364=1))</f>
        <v>0</v>
      </c>
      <c r="R15" s="349" cm="1">
        <f t="array" ref="R15">SUMPRODUCT((事故データ!$AO$4:$AO$364=$G15)*(事故データ!$AT$4:$AT$364=R$12)*(事故データ!$V$4:$V$364=1))</f>
        <v>0</v>
      </c>
      <c r="S15" s="349" cm="1">
        <f t="array" ref="S15">SUMPRODUCT((事故データ!$AO$4:$AO$364=$G15)*(事故データ!$AT$4:$AT$364=S$12)*(事故データ!$V$4:$V$364=1))</f>
        <v>0</v>
      </c>
      <c r="T15" s="349" cm="1">
        <f t="array" ref="T15">SUMPRODUCT((事故データ!$AO$4:$AO$364=$G15)*(事故データ!$AT$4:$AT$364=T$12)*(事故データ!$V$4:$V$364=1))</f>
        <v>0</v>
      </c>
      <c r="U15" s="349" cm="1">
        <f t="array" ref="U15">SUMPRODUCT((事故データ!$AO$4:$AO$364=$G15)*(事故データ!$AT$4:$AT$364=U$12)*(事故データ!$V$4:$V$364=1))</f>
        <v>0</v>
      </c>
      <c r="V15" s="349" cm="1">
        <f t="array" ref="V15">SUMPRODUCT((事故データ!$AO$4:$AO$364=$G15)*(事故データ!$AT$4:$AT$364=V$12)*(事故データ!$V$4:$V$364=1))</f>
        <v>0</v>
      </c>
      <c r="W15" s="349" cm="1">
        <f t="array" ref="W15">SUMPRODUCT((事故データ!$AO$4:$AO$364=$G15)*(事故データ!$AT$4:$AT$364=W$12)*(事故データ!$V$4:$V$364=1))</f>
        <v>0</v>
      </c>
      <c r="X15" s="349" cm="1">
        <f t="array" ref="X15">SUMPRODUCT((事故データ!$AO$4:$AO$364=$G15)*(事故データ!$AT$4:$AT$364=X$12)*(事故データ!$V$4:$V$364=1))</f>
        <v>0</v>
      </c>
      <c r="Y15" s="349" cm="1">
        <f t="array" ref="Y15">SUMPRODUCT((事故データ!$AO$4:$AO$364=$G15)*(事故データ!$AT$4:$AT$364=Y$12)*(事故データ!$V$4:$V$364=1))</f>
        <v>0</v>
      </c>
      <c r="Z15" s="349" cm="1">
        <f t="array" ref="Z15">SUMPRODUCT((事故データ!$AO$4:$AO$364=$G15)*(事故データ!$AT$4:$AT$364=Z$12)*(事故データ!$V$4:$V$364=1))</f>
        <v>0</v>
      </c>
      <c r="AA15" s="349" cm="1">
        <f t="array" ref="AA15">SUMPRODUCT((事故データ!$AO$4:$AO$364=$G15)*(事故データ!$AT$4:$AT$364=AA$12)*(事故データ!$V$4:$V$364=1))</f>
        <v>0</v>
      </c>
      <c r="AB15" s="349" cm="1">
        <f t="array" ref="AB15">SUMPRODUCT((事故データ!$AO$4:$AO$364=$G15)*(事故データ!$AT$4:$AT$364=AB$12)*(事故データ!$V$4:$V$364=1))</f>
        <v>0</v>
      </c>
      <c r="AC15" s="349" cm="1">
        <f t="array" ref="AC15">SUMPRODUCT((事故データ!$AO$4:$AO$364=$G15)*(事故データ!$AT$4:$AT$364=AC$12)*(事故データ!$V$4:$V$364=1))</f>
        <v>0</v>
      </c>
      <c r="AD15" s="349" cm="1">
        <f t="array" ref="AD15">SUMPRODUCT((事故データ!$AO$4:$AO$364=$G15)*(事故データ!$AT$4:$AT$364=AD$12)*(事故データ!$V$4:$V$364=1))</f>
        <v>0</v>
      </c>
      <c r="AE15" s="441" cm="1">
        <f t="array" ref="AE15">SUMPRODUCT((事故データ!$AO$4:$AO$364=$G15)*(事故データ!$AT$4:$AT$364=AE$12)*(事故データ!$V$4:$V$364=1))</f>
        <v>0</v>
      </c>
      <c r="AH15" s="1141" t="str">
        <f>"オバーハング（"&amp;事故データ!AX3&amp;"件中）"</f>
        <v>オバーハング（3件中）</v>
      </c>
      <c r="AI15" s="578">
        <f>SUM(AJ15:AP15)</f>
        <v>1</v>
      </c>
      <c r="AJ15" s="493">
        <f>SUMPRODUCT((事故データ!$AX$4:$AX$364=1)*(事故データ!$AR$4:$AR$364=AJ$12)*(事故データ!$AH$4:$AH$364=$AH$12)*(事故データ!$V$4:$V$364=1))</f>
        <v>0</v>
      </c>
      <c r="AK15" s="494">
        <f>SUMPRODUCT((事故データ!$AX$4:$AX$364=1)*(事故データ!$AR$4:$AR$364=AK$12)*(事故データ!$AH$4:$AH$364=$AH$12)*(事故データ!$V$4:$V$364=1))</f>
        <v>0</v>
      </c>
      <c r="AL15" s="494">
        <f>SUMPRODUCT((事故データ!$AX$4:$AX$364=1)*(事故データ!$AR$4:$AR$364=AL$12)*(事故データ!$AH$4:$AH$364=$AH$12)*(事故データ!$V$4:$V$364=1))</f>
        <v>0</v>
      </c>
      <c r="AM15" s="494">
        <f>SUMPRODUCT((事故データ!$AX$4:$AX$364=1)*(事故データ!$AR$4:$AR$364=AM$12)*(事故データ!$AH$4:$AH$364=$AH$12)*(事故データ!$V$4:$V$364=1))</f>
        <v>0</v>
      </c>
      <c r="AN15" s="494">
        <f>SUMPRODUCT((事故データ!$AX$4:$AX$364=1)*(事故データ!$AR$4:$AR$364=AN$12)*(事故データ!$AH$4:$AH$364=$AH$12)*(事故データ!$V$4:$V$364=1))</f>
        <v>1</v>
      </c>
      <c r="AO15" s="494">
        <f>SUMPRODUCT((事故データ!$AX$4:$AX$364=1)*(事故データ!$AR$4:$AR$364=AO$12)*(事故データ!$AH$4:$AH$364=$AH$12)*(事故データ!$V$4:$V$364=1))</f>
        <v>0</v>
      </c>
      <c r="AP15" s="559">
        <f>SUMPRODUCT((事故データ!$AX$4:$AX$364=1)*(事故データ!$AR$4:$AR$364=AP$12)*(事故データ!$AH$4:$AH$364=$AH$12)*(事故データ!$V$4:$V$364=1))</f>
        <v>0</v>
      </c>
      <c r="AQ15" s="575">
        <f t="shared" si="10"/>
        <v>1</v>
      </c>
      <c r="AR15" s="567">
        <f>SUMPRODUCT((事故データ!$AX$4:$AX$364=1)*(事故データ!$AT$4:$AT$364=AR$12)*(事故データ!$AH$4:$AH$364=$AH$12)*(事故データ!$V$4:$V$364=1))</f>
        <v>0</v>
      </c>
      <c r="AS15" s="494">
        <f>SUMPRODUCT((事故データ!$AX$4:$AX$364=1)*(事故データ!$AT$4:$AT$364=AS$12)*(事故データ!$AH$4:$AH$364=$AH$12)*(事故データ!$V$4:$V$364=1))</f>
        <v>0</v>
      </c>
      <c r="AT15" s="494">
        <f>SUMPRODUCT((事故データ!$AX$4:$AX$364=1)*(事故データ!$AT$4:$AT$364=AT$12)*(事故データ!$AH$4:$AH$364=$AH$12)*(事故データ!$V$4:$V$364=1))</f>
        <v>0</v>
      </c>
      <c r="AU15" s="494">
        <f>SUMPRODUCT((事故データ!$AX$4:$AX$364=1)*(事故データ!$AT$4:$AT$364=AU$12)*(事故データ!$AH$4:$AH$364=$AH$12)*(事故データ!$V$4:$V$364=1))</f>
        <v>1</v>
      </c>
      <c r="AV15" s="494">
        <f>SUMPRODUCT((事故データ!$AX$4:$AX$364=1)*(事故データ!$AT$4:$AT$364=AV$12)*(事故データ!$AH$4:$AH$364=$AH$12)*(事故データ!$V$4:$V$364=1))</f>
        <v>0</v>
      </c>
      <c r="AW15" s="494">
        <f>SUMPRODUCT((事故データ!$AX$4:$AX$364=1)*(事故データ!$AT$4:$AT$364=AW$12)*(事故データ!$AH$4:$AH$364=$AH$12)*(事故データ!$V$4:$V$364=1))</f>
        <v>0</v>
      </c>
      <c r="AX15" s="494">
        <f>SUMPRODUCT((事故データ!$AX$4:$AX$364=1)*(事故データ!$AT$4:$AT$364=AX$12)*(事故データ!$AH$4:$AH$364=$AH$12)*(事故データ!$V$4:$V$364=1))</f>
        <v>0</v>
      </c>
      <c r="AY15" s="494">
        <f>SUMPRODUCT((事故データ!$AX$4:$AX$364=1)*(事故データ!$AT$4:$AT$364=AY$12)*(事故データ!$AH$4:$AH$364=$AH$12)*(事故データ!$V$4:$V$364=1))</f>
        <v>0</v>
      </c>
      <c r="AZ15" s="494">
        <f>SUMPRODUCT((事故データ!$AX$4:$AX$364=1)*(事故データ!$AT$4:$AT$364=AZ$12)*(事故データ!$AH$4:$AH$364=$AH$12)*(事故データ!$V$4:$V$364=1))</f>
        <v>0</v>
      </c>
      <c r="BA15" s="494">
        <f>SUMPRODUCT((事故データ!$AX$4:$AX$364=1)*(事故データ!$AT$4:$AT$364=BA$12)*(事故データ!$AH$4:$AH$364=$AH$12)*(事故データ!$V$4:$V$364=1))</f>
        <v>0</v>
      </c>
      <c r="BB15" s="494">
        <f>SUMPRODUCT((事故データ!$AX$4:$AX$364=1)*(事故データ!$AT$4:$AT$364=BB$12)*(事故データ!$AH$4:$AH$364=$AH$12)*(事故データ!$V$4:$V$364=1))</f>
        <v>0</v>
      </c>
      <c r="BC15" s="494">
        <f>SUMPRODUCT((事故データ!$AX$4:$AX$364=1)*(事故データ!$AT$4:$AT$364=BC$12)*(事故データ!$AH$4:$AH$364=$AH$12)*(事故データ!$V$4:$V$364=1))</f>
        <v>0</v>
      </c>
      <c r="BD15" s="494">
        <f>SUMPRODUCT((事故データ!$AX$4:$AX$364=1)*(事故データ!$AT$4:$AT$364=BD$12)*(事故データ!$AH$4:$AH$364=$AH$12)*(事故データ!$V$4:$V$364=1))</f>
        <v>0</v>
      </c>
      <c r="BE15" s="494">
        <f>SUMPRODUCT((事故データ!$AX$4:$AX$364=1)*(事故データ!$AT$4:$AT$364=BE$12)*(事故データ!$AH$4:$AH$364=$AH$12)*(事故データ!$V$4:$V$364=1))</f>
        <v>0</v>
      </c>
      <c r="BF15" s="495">
        <f>SUMPRODUCT((事故データ!$AX$4:$AX$364=1)*(事故データ!$AT$4:$AT$364=BF$12)*(事故データ!$AH$4:$AH$364=$AH$12)*(事故データ!$V$4:$V$364=1))</f>
        <v>0</v>
      </c>
    </row>
    <row r="16" spans="1:58">
      <c r="B16" s="326">
        <v>2</v>
      </c>
      <c r="C16" s="352" t="str">
        <f>項目入力!M11</f>
        <v>右折</v>
      </c>
      <c r="D16" s="422">
        <f>SUMPRODUCT((事故データ!$AQ$4:$AQ$364=$C16)*(事故データ!$V$4:$V$364=1))</f>
        <v>0</v>
      </c>
      <c r="E16" s="496">
        <f>SUMPRODUCT((事故データ!$AQ$4:$AQ$364=$C16)*(事故データ!$V$4:$V$364=1)*(事故データ!$T$4:$T$364="人身"))</f>
        <v>0</v>
      </c>
      <c r="F16" s="306"/>
      <c r="G16" s="355" t="str">
        <f>項目入力!X11</f>
        <v>直進時</v>
      </c>
      <c r="H16" s="356">
        <f t="shared" ref="H16:H55" si="11">SUM(I16:P16)</f>
        <v>1</v>
      </c>
      <c r="I16" s="357" cm="1">
        <f t="array" ref="I16">SUMPRODUCT((事故データ!$AO$4:$AO$364=$G16)*(事故データ!$AR$4:$AR$364=I$12)*(事故データ!$V$4:$V$364=1))</f>
        <v>1</v>
      </c>
      <c r="J16" s="358" cm="1">
        <f t="array" ref="J16">SUMPRODUCT((事故データ!$AO$4:$AO$364=$G16)*(事故データ!$AR$4:$AR$364=J$12)*(事故データ!$V$4:$V$364=1))</f>
        <v>0</v>
      </c>
      <c r="K16" s="358" cm="1">
        <f t="array" ref="K16">SUMPRODUCT((事故データ!$AO$4:$AO$364=$G16)*(事故データ!$AR$4:$AR$364=K$12)*(事故データ!$V$4:$V$364=1))</f>
        <v>0</v>
      </c>
      <c r="L16" s="358" cm="1">
        <f t="array" ref="L16">SUMPRODUCT((事故データ!$AO$4:$AO$364=$G16)*(事故データ!$AR$4:$AR$364=L$12)*(事故データ!$V$4:$V$364=1))</f>
        <v>0</v>
      </c>
      <c r="M16" s="358" cm="1">
        <f t="array" ref="M16">SUMPRODUCT((事故データ!$AO$4:$AO$364=$G16)*(事故データ!$AR$4:$AR$364=M$12)*(事故データ!$V$4:$V$364=1))</f>
        <v>0</v>
      </c>
      <c r="N16" s="358" cm="1">
        <f t="array" ref="N16">SUMPRODUCT((事故データ!$AO$4:$AO$364=$G16)*(事故データ!$AR$4:$AR$364=N$12)*(事故データ!$V$4:$V$364=1))</f>
        <v>0</v>
      </c>
      <c r="O16" s="358" cm="1">
        <f t="array" ref="O16">SUMPRODUCT((事故データ!$AO$4:$AO$364=$G16)*(事故データ!$AR$4:$AR$364=O$12)*(事故データ!$V$4:$V$364=1))</f>
        <v>0</v>
      </c>
      <c r="P16" s="442"/>
      <c r="Q16" s="357" cm="1">
        <f t="array" ref="Q16">SUMPRODUCT((事故データ!$AO$4:$AO$364=$G16)*(事故データ!$AT$4:$AT$364=Q$12)*(事故データ!$V$4:$V$364=1))</f>
        <v>0</v>
      </c>
      <c r="R16" s="358" cm="1">
        <f t="array" ref="R16">SUMPRODUCT((事故データ!$AO$4:$AO$364=$G16)*(事故データ!$AT$4:$AT$364=R$12)*(事故データ!$V$4:$V$364=1))</f>
        <v>0</v>
      </c>
      <c r="S16" s="358" cm="1">
        <f t="array" ref="S16">SUMPRODUCT((事故データ!$AO$4:$AO$364=$G16)*(事故データ!$AT$4:$AT$364=S$12)*(事故データ!$V$4:$V$364=1))</f>
        <v>0</v>
      </c>
      <c r="T16" s="358" cm="1">
        <f t="array" ref="T16">SUMPRODUCT((事故データ!$AO$4:$AO$364=$G16)*(事故データ!$AT$4:$AT$364=T$12)*(事故データ!$V$4:$V$364=1))</f>
        <v>0</v>
      </c>
      <c r="U16" s="358" cm="1">
        <f t="array" ref="U16">SUMPRODUCT((事故データ!$AO$4:$AO$364=$G16)*(事故データ!$AT$4:$AT$364=U$12)*(事故データ!$V$4:$V$364=1))</f>
        <v>0</v>
      </c>
      <c r="V16" s="358" cm="1">
        <f t="array" ref="V16">SUMPRODUCT((事故データ!$AO$4:$AO$364=$G16)*(事故データ!$AT$4:$AT$364=V$12)*(事故データ!$V$4:$V$364=1))</f>
        <v>0</v>
      </c>
      <c r="W16" s="358" cm="1">
        <f t="array" ref="W16">SUMPRODUCT((事故データ!$AO$4:$AO$364=$G16)*(事故データ!$AT$4:$AT$364=W$12)*(事故データ!$V$4:$V$364=1))</f>
        <v>0</v>
      </c>
      <c r="X16" s="358" cm="1">
        <f t="array" ref="X16">SUMPRODUCT((事故データ!$AO$4:$AO$364=$G16)*(事故データ!$AT$4:$AT$364=X$12)*(事故データ!$V$4:$V$364=1))</f>
        <v>0</v>
      </c>
      <c r="Y16" s="358" cm="1">
        <f t="array" ref="Y16">SUMPRODUCT((事故データ!$AO$4:$AO$364=$G16)*(事故データ!$AT$4:$AT$364=Y$12)*(事故データ!$V$4:$V$364=1))</f>
        <v>1</v>
      </c>
      <c r="Z16" s="358" cm="1">
        <f t="array" ref="Z16">SUMPRODUCT((事故データ!$AO$4:$AO$364=$G16)*(事故データ!$AT$4:$AT$364=Z$12)*(事故データ!$V$4:$V$364=1))</f>
        <v>0</v>
      </c>
      <c r="AA16" s="358" cm="1">
        <f t="array" ref="AA16">SUMPRODUCT((事故データ!$AO$4:$AO$364=$G16)*(事故データ!$AT$4:$AT$364=AA$12)*(事故データ!$V$4:$V$364=1))</f>
        <v>0</v>
      </c>
      <c r="AB16" s="358" cm="1">
        <f t="array" ref="AB16">SUMPRODUCT((事故データ!$AO$4:$AO$364=$G16)*(事故データ!$AT$4:$AT$364=AB$12)*(事故データ!$V$4:$V$364=1))</f>
        <v>0</v>
      </c>
      <c r="AC16" s="358" cm="1">
        <f t="array" ref="AC16">SUMPRODUCT((事故データ!$AO$4:$AO$364=$G16)*(事故データ!$AT$4:$AT$364=AC$12)*(事故データ!$V$4:$V$364=1))</f>
        <v>0</v>
      </c>
      <c r="AD16" s="358" cm="1">
        <f t="array" ref="AD16">SUMPRODUCT((事故データ!$AO$4:$AO$364=$G16)*(事故データ!$AT$4:$AT$364=AD$12)*(事故データ!$V$4:$V$364=1))</f>
        <v>0</v>
      </c>
      <c r="AE16" s="442" cm="1">
        <f t="array" ref="AE16">SUMPRODUCT((事故データ!$AO$4:$AO$364=$G16)*(事故データ!$AT$4:$AT$364=AE$12)*(事故データ!$V$4:$V$364=1))</f>
        <v>0</v>
      </c>
      <c r="AH16" s="340" t="s">
        <v>1598</v>
      </c>
      <c r="AI16" s="488">
        <f t="shared" ref="AI16:AP16" si="12">SUM(AI17:AI60)</f>
        <v>5</v>
      </c>
      <c r="AJ16" s="389">
        <f t="shared" si="12"/>
        <v>1</v>
      </c>
      <c r="AK16" s="390">
        <f t="shared" si="12"/>
        <v>0</v>
      </c>
      <c r="AL16" s="390">
        <f t="shared" si="12"/>
        <v>1</v>
      </c>
      <c r="AM16" s="390">
        <f t="shared" si="12"/>
        <v>1</v>
      </c>
      <c r="AN16" s="390">
        <f t="shared" si="12"/>
        <v>1</v>
      </c>
      <c r="AO16" s="390">
        <f t="shared" si="12"/>
        <v>0</v>
      </c>
      <c r="AP16" s="560">
        <f t="shared" si="12"/>
        <v>1</v>
      </c>
      <c r="AQ16" s="570">
        <f t="shared" si="10"/>
        <v>5</v>
      </c>
      <c r="AR16" s="462">
        <f t="shared" ref="AR16:AY16" si="13">SUM(AR17:AR60)</f>
        <v>1</v>
      </c>
      <c r="AS16" s="390">
        <f t="shared" si="13"/>
        <v>0</v>
      </c>
      <c r="AT16" s="390">
        <f t="shared" si="13"/>
        <v>0</v>
      </c>
      <c r="AU16" s="390">
        <f t="shared" si="13"/>
        <v>2</v>
      </c>
      <c r="AV16" s="390">
        <f t="shared" si="13"/>
        <v>0</v>
      </c>
      <c r="AW16" s="390">
        <f t="shared" si="13"/>
        <v>1</v>
      </c>
      <c r="AX16" s="390">
        <f t="shared" si="13"/>
        <v>0</v>
      </c>
      <c r="AY16" s="390">
        <f t="shared" si="13"/>
        <v>0</v>
      </c>
      <c r="AZ16" s="390">
        <f t="shared" ref="AZ16:BB16" si="14">SUM(AZ17:AZ60)</f>
        <v>1</v>
      </c>
      <c r="BA16" s="390">
        <f t="shared" si="14"/>
        <v>0</v>
      </c>
      <c r="BB16" s="390">
        <f t="shared" si="14"/>
        <v>0</v>
      </c>
      <c r="BC16" s="390">
        <f t="shared" ref="BC16" si="15">SUM(BC17:BC60)</f>
        <v>0</v>
      </c>
      <c r="BD16" s="390">
        <f t="shared" ref="BD16:BE16" si="16">SUM(BD17:BD60)</f>
        <v>0</v>
      </c>
      <c r="BE16" s="390">
        <f t="shared" si="16"/>
        <v>0</v>
      </c>
      <c r="BF16" s="392">
        <f t="shared" ref="BF16" si="17">SUM(BF17:BF60)</f>
        <v>0</v>
      </c>
    </row>
    <row r="17" spans="2:58">
      <c r="B17" s="326">
        <v>3</v>
      </c>
      <c r="C17" s="352" t="str">
        <f>項目入力!M12</f>
        <v>左折</v>
      </c>
      <c r="D17" s="422">
        <f>SUMPRODUCT((事故データ!$AQ$4:$AQ$364=$C17)*(事故データ!$V$4:$V$364=1))</f>
        <v>3</v>
      </c>
      <c r="E17" s="496">
        <f>SUMPRODUCT((事故データ!$AQ$4:$AQ$364=$C17)*(事故データ!$V$4:$V$364=1)*(事故データ!$T$4:$T$364="人身"))</f>
        <v>1</v>
      </c>
      <c r="F17" s="306"/>
      <c r="G17" s="355" t="str">
        <f>項目入力!X12</f>
        <v>出会い頭</v>
      </c>
      <c r="H17" s="356">
        <f t="shared" si="11"/>
        <v>0</v>
      </c>
      <c r="I17" s="357" cm="1">
        <f t="array" ref="I17">SUMPRODUCT((事故データ!$AO$4:$AO$364=$G17)*(事故データ!$AR$4:$AR$364=I$12)*(事故データ!$V$4:$V$364=1))</f>
        <v>0</v>
      </c>
      <c r="J17" s="358" cm="1">
        <f t="array" ref="J17">SUMPRODUCT((事故データ!$AO$4:$AO$364=$G17)*(事故データ!$AR$4:$AR$364=J$12)*(事故データ!$V$4:$V$364=1))</f>
        <v>0</v>
      </c>
      <c r="K17" s="358" cm="1">
        <f t="array" ref="K17">SUMPRODUCT((事故データ!$AO$4:$AO$364=$G17)*(事故データ!$AR$4:$AR$364=K$12)*(事故データ!$V$4:$V$364=1))</f>
        <v>0</v>
      </c>
      <c r="L17" s="358" cm="1">
        <f t="array" ref="L17">SUMPRODUCT((事故データ!$AO$4:$AO$364=$G17)*(事故データ!$AR$4:$AR$364=L$12)*(事故データ!$V$4:$V$364=1))</f>
        <v>0</v>
      </c>
      <c r="M17" s="358" cm="1">
        <f t="array" ref="M17">SUMPRODUCT((事故データ!$AO$4:$AO$364=$G17)*(事故データ!$AR$4:$AR$364=M$12)*(事故データ!$V$4:$V$364=1))</f>
        <v>0</v>
      </c>
      <c r="N17" s="358" cm="1">
        <f t="array" ref="N17">SUMPRODUCT((事故データ!$AO$4:$AO$364=$G17)*(事故データ!$AR$4:$AR$364=N$12)*(事故データ!$V$4:$V$364=1))</f>
        <v>0</v>
      </c>
      <c r="O17" s="358" cm="1">
        <f t="array" ref="O17">SUMPRODUCT((事故データ!$AO$4:$AO$364=$G17)*(事故データ!$AR$4:$AR$364=O$12)*(事故データ!$V$4:$V$364=1))</f>
        <v>0</v>
      </c>
      <c r="P17" s="442"/>
      <c r="Q17" s="357" cm="1">
        <f t="array" ref="Q17">SUMPRODUCT((事故データ!$AO$4:$AO$364=$G17)*(事故データ!$AT$4:$AT$364=Q$12)*(事故データ!$V$4:$V$364=1))</f>
        <v>0</v>
      </c>
      <c r="R17" s="358" cm="1">
        <f t="array" ref="R17">SUMPRODUCT((事故データ!$AO$4:$AO$364=$G17)*(事故データ!$AT$4:$AT$364=R$12)*(事故データ!$V$4:$V$364=1))</f>
        <v>0</v>
      </c>
      <c r="S17" s="358" cm="1">
        <f t="array" ref="S17">SUMPRODUCT((事故データ!$AO$4:$AO$364=$G17)*(事故データ!$AT$4:$AT$364=S$12)*(事故データ!$V$4:$V$364=1))</f>
        <v>0</v>
      </c>
      <c r="T17" s="358" cm="1">
        <f t="array" ref="T17">SUMPRODUCT((事故データ!$AO$4:$AO$364=$G17)*(事故データ!$AT$4:$AT$364=T$12)*(事故データ!$V$4:$V$364=1))</f>
        <v>0</v>
      </c>
      <c r="U17" s="358" cm="1">
        <f t="array" ref="U17">SUMPRODUCT((事故データ!$AO$4:$AO$364=$G17)*(事故データ!$AT$4:$AT$364=U$12)*(事故データ!$V$4:$V$364=1))</f>
        <v>0</v>
      </c>
      <c r="V17" s="358" cm="1">
        <f t="array" ref="V17">SUMPRODUCT((事故データ!$AO$4:$AO$364=$G17)*(事故データ!$AT$4:$AT$364=V$12)*(事故データ!$V$4:$V$364=1))</f>
        <v>0</v>
      </c>
      <c r="W17" s="358" cm="1">
        <f t="array" ref="W17">SUMPRODUCT((事故データ!$AO$4:$AO$364=$G17)*(事故データ!$AT$4:$AT$364=W$12)*(事故データ!$V$4:$V$364=1))</f>
        <v>0</v>
      </c>
      <c r="X17" s="358" cm="1">
        <f t="array" ref="X17">SUMPRODUCT((事故データ!$AO$4:$AO$364=$G17)*(事故データ!$AT$4:$AT$364=X$12)*(事故データ!$V$4:$V$364=1))</f>
        <v>0</v>
      </c>
      <c r="Y17" s="358" cm="1">
        <f t="array" ref="Y17">SUMPRODUCT((事故データ!$AO$4:$AO$364=$G17)*(事故データ!$AT$4:$AT$364=Y$12)*(事故データ!$V$4:$V$364=1))</f>
        <v>0</v>
      </c>
      <c r="Z17" s="358" cm="1">
        <f t="array" ref="Z17">SUMPRODUCT((事故データ!$AO$4:$AO$364=$G17)*(事故データ!$AT$4:$AT$364=Z$12)*(事故データ!$V$4:$V$364=1))</f>
        <v>0</v>
      </c>
      <c r="AA17" s="358" cm="1">
        <f t="array" ref="AA17">SUMPRODUCT((事故データ!$AO$4:$AO$364=$G17)*(事故データ!$AT$4:$AT$364=AA$12)*(事故データ!$V$4:$V$364=1))</f>
        <v>0</v>
      </c>
      <c r="AB17" s="358" cm="1">
        <f t="array" ref="AB17">SUMPRODUCT((事故データ!$AO$4:$AO$364=$G17)*(事故データ!$AT$4:$AT$364=AB$12)*(事故データ!$V$4:$V$364=1))</f>
        <v>0</v>
      </c>
      <c r="AC17" s="358" cm="1">
        <f t="array" ref="AC17">SUMPRODUCT((事故データ!$AO$4:$AO$364=$G17)*(事故データ!$AT$4:$AT$364=AC$12)*(事故データ!$V$4:$V$364=1))</f>
        <v>0</v>
      </c>
      <c r="AD17" s="358" cm="1">
        <f t="array" ref="AD17">SUMPRODUCT((事故データ!$AO$4:$AO$364=$G17)*(事故データ!$AT$4:$AT$364=AD$12)*(事故データ!$V$4:$V$364=1))</f>
        <v>0</v>
      </c>
      <c r="AE17" s="442" cm="1">
        <f t="array" ref="AE17">SUMPRODUCT((事故データ!$AO$4:$AO$364=$G17)*(事故データ!$AT$4:$AT$364=AE$12)*(事故データ!$V$4:$V$364=1))</f>
        <v>0</v>
      </c>
      <c r="AH17" s="412" t="str">
        <f>G15</f>
        <v>正面衝突</v>
      </c>
      <c r="AI17" s="413">
        <f>SUM(AJ17:AP17)</f>
        <v>0</v>
      </c>
      <c r="AJ17" s="348">
        <f>SUMPRODUCT((事故データ!$AO$4:$AO$364=$AH17)*(事故データ!$AR$4:$RT$364=AJ$12)*(事故データ!$AH$4:$AH$364=$AH$12)*(事故データ!$V$4:$V$364=1))</f>
        <v>0</v>
      </c>
      <c r="AK17" s="349">
        <f>SUMPRODUCT((事故データ!$AO$4:$AO$364=$AH17)*(事故データ!$AR$4:$RT$364=AK$12)*(事故データ!$AH$4:$AH$364=$AH$12)*(事故データ!$V$4:$V$364=1))</f>
        <v>0</v>
      </c>
      <c r="AL17" s="349">
        <f>SUMPRODUCT((事故データ!$AO$4:$AO$364=$AH17)*(事故データ!$AR$4:$RT$364=AL$12)*(事故データ!$AH$4:$AH$364=$AH$12)*(事故データ!$V$4:$V$364=1))</f>
        <v>0</v>
      </c>
      <c r="AM17" s="349">
        <f>SUMPRODUCT((事故データ!$AO$4:$AO$364=$AH17)*(事故データ!$AR$4:$RT$364=AM$12)*(事故データ!$AH$4:$AH$364=$AH$12)*(事故データ!$V$4:$V$364=1))</f>
        <v>0</v>
      </c>
      <c r="AN17" s="349">
        <f>SUMPRODUCT((事故データ!$AO$4:$AO$364=$AH17)*(事故データ!$AR$4:$RT$364=AN$12)*(事故データ!$AH$4:$AH$364=$AH$12)*(事故データ!$V$4:$V$364=1))</f>
        <v>0</v>
      </c>
      <c r="AO17" s="349">
        <f>SUMPRODUCT((事故データ!$AO$4:$AO$364=$AH17)*(事故データ!$AR$4:$RT$364=AO$12)*(事故データ!$AH$4:$AH$364=$AH$12)*(事故データ!$V$4:$V$364=1))</f>
        <v>0</v>
      </c>
      <c r="AP17" s="561">
        <f>SUMPRODUCT((事故データ!$AO$4:$AO$364=$AH17)*(事故データ!$AR$4:$RT$364=AP$12)*(事故データ!$AH$4:$AH$364=$AH$12)*(事故データ!$V$4:$V$364=1))</f>
        <v>0</v>
      </c>
      <c r="AQ17" s="571">
        <f t="shared" si="10"/>
        <v>0</v>
      </c>
      <c r="AR17" s="521">
        <f>SUMPRODUCT((事故データ!$AO$4:$AO$364=$AH17)*(事故データ!$AT$4:$AT$364=AR$12)*(事故データ!$AH$4:$AH$364=$AH$12)*(事故データ!$V$4:$V$364=1))</f>
        <v>0</v>
      </c>
      <c r="AS17" s="349">
        <f>SUMPRODUCT((事故データ!$AO$4:$AO$364=$AH17)*(事故データ!$AT$4:$AT$364=AS$12)*(事故データ!$AH$4:$AH$364=$AH$12)*(事故データ!$V$4:$V$364=1))</f>
        <v>0</v>
      </c>
      <c r="AT17" s="349">
        <f>SUMPRODUCT((事故データ!$AO$4:$AO$364=$AH17)*(事故データ!$AT$4:$AT$364=AT$12)*(事故データ!$AH$4:$AH$364=$AH$12)*(事故データ!$V$4:$V$364=1))</f>
        <v>0</v>
      </c>
      <c r="AU17" s="349">
        <f>SUMPRODUCT((事故データ!$AO$4:$AO$364=$AH17)*(事故データ!$AT$4:$AT$364=AU$12)*(事故データ!$AH$4:$AH$364=$AH$12)*(事故データ!$V$4:$V$364=1))</f>
        <v>0</v>
      </c>
      <c r="AV17" s="349">
        <f>SUMPRODUCT((事故データ!$AO$4:$AO$364=$AH17)*(事故データ!$AT$4:$AT$364=AV$12)*(事故データ!$AH$4:$AH$364=$AH$12)*(事故データ!$V$4:$V$364=1))</f>
        <v>0</v>
      </c>
      <c r="AW17" s="349">
        <f>SUMPRODUCT((事故データ!$AO$4:$AO$364=$AH17)*(事故データ!$AT$4:$AT$364=AW$12)*(事故データ!$AH$4:$AH$364=$AH$12)*(事故データ!$V$4:$V$364=1))</f>
        <v>0</v>
      </c>
      <c r="AX17" s="349">
        <f>SUMPRODUCT((事故データ!$AO$4:$AO$364=$AH17)*(事故データ!$AT$4:$AT$364=AX$12)*(事故データ!$AH$4:$AH$364=$AH$12)*(事故データ!$V$4:$V$364=1))</f>
        <v>0</v>
      </c>
      <c r="AY17" s="349">
        <f>SUMPRODUCT((事故データ!$AO$4:$AO$364=$AH17)*(事故データ!$AT$4:$AT$364=AY$12)*(事故データ!$AH$4:$AH$364=$AH$12)*(事故データ!$V$4:$V$364=1))</f>
        <v>0</v>
      </c>
      <c r="AZ17" s="349">
        <f>SUMPRODUCT((事故データ!$AO$4:$AO$364=$AH17)*(事故データ!$AT$4:$AT$364=AZ$12)*(事故データ!$AH$4:$AH$364=$AH$12)*(事故データ!$V$4:$V$364=1))</f>
        <v>0</v>
      </c>
      <c r="BA17" s="349">
        <f>SUMPRODUCT((事故データ!$AO$4:$AO$364=$AH17)*(事故データ!$AT$4:$AT$364=BA$12)*(事故データ!$AH$4:$AH$364=$AH$12)*(事故データ!$V$4:$V$364=1))</f>
        <v>0</v>
      </c>
      <c r="BB17" s="349">
        <f>SUMPRODUCT((事故データ!$AO$4:$AO$364=$AH17)*(事故データ!$AT$4:$AT$364=BB$12)*(事故データ!$AH$4:$AH$364=$AH$12)*(事故データ!$V$4:$V$364=1))</f>
        <v>0</v>
      </c>
      <c r="BC17" s="349">
        <f>SUMPRODUCT((事故データ!$AO$4:$AO$364=$AH17)*(事故データ!$AT$4:$AT$364=BC$12)*(事故データ!$AH$4:$AH$364=$AH$12)*(事故データ!$V$4:$V$364=1))</f>
        <v>0</v>
      </c>
      <c r="BD17" s="349">
        <f>SUMPRODUCT((事故データ!$AO$4:$AO$364=$AH17)*(事故データ!$AT$4:$AT$364=BD$12)*(事故データ!$AH$4:$AH$364=$AH$12)*(事故データ!$V$4:$V$364=1))</f>
        <v>0</v>
      </c>
      <c r="BE17" s="349">
        <f>SUMPRODUCT((事故データ!$AO$4:$AO$364=$AH17)*(事故データ!$AT$4:$AT$364=BE$12)*(事故データ!$AH$4:$AH$364=$AH$12)*(事故データ!$V$4:$V$364=1))</f>
        <v>0</v>
      </c>
      <c r="BF17" s="441">
        <f>SUMPRODUCT((事故データ!$AO$4:$AO$364=$AH17)*(事故データ!$AT$4:$AT$364=BF$12)*(事故データ!$AH$4:$AH$364=$AH$12)*(事故データ!$V$4:$V$364=1))</f>
        <v>0</v>
      </c>
    </row>
    <row r="18" spans="2:58">
      <c r="B18" s="326">
        <v>4</v>
      </c>
      <c r="C18" s="352" t="str">
        <f>項目入力!M13</f>
        <v>左折大回り</v>
      </c>
      <c r="D18" s="422">
        <f>SUMPRODUCT((事故データ!$AQ$4:$AQ$364=$C18)*(事故データ!$V$4:$V$364=1))</f>
        <v>0</v>
      </c>
      <c r="E18" s="496">
        <f>SUMPRODUCT((事故データ!$AQ$4:$AQ$364=$C18)*(事故データ!$V$4:$V$364=1)*(事故データ!$T$4:$T$364="人身"))</f>
        <v>0</v>
      </c>
      <c r="F18" s="306"/>
      <c r="G18" s="355" t="str">
        <f>項目入力!X13</f>
        <v>右折時</v>
      </c>
      <c r="H18" s="356">
        <f t="shared" si="11"/>
        <v>0</v>
      </c>
      <c r="I18" s="357" cm="1">
        <f t="array" ref="I18">SUMPRODUCT((事故データ!$AO$4:$AO$364=$G18)*(事故データ!$AR$4:$AR$364=I$12)*(事故データ!$V$4:$V$364=1))</f>
        <v>0</v>
      </c>
      <c r="J18" s="358" cm="1">
        <f t="array" ref="J18">SUMPRODUCT((事故データ!$AO$4:$AO$364=$G18)*(事故データ!$AR$4:$AR$364=J$12)*(事故データ!$V$4:$V$364=1))</f>
        <v>0</v>
      </c>
      <c r="K18" s="358" cm="1">
        <f t="array" ref="K18">SUMPRODUCT((事故データ!$AO$4:$AO$364=$G18)*(事故データ!$AR$4:$AR$364=K$12)*(事故データ!$V$4:$V$364=1))</f>
        <v>0</v>
      </c>
      <c r="L18" s="358" cm="1">
        <f t="array" ref="L18">SUMPRODUCT((事故データ!$AO$4:$AO$364=$G18)*(事故データ!$AR$4:$AR$364=L$12)*(事故データ!$V$4:$V$364=1))</f>
        <v>0</v>
      </c>
      <c r="M18" s="358" cm="1">
        <f t="array" ref="M18">SUMPRODUCT((事故データ!$AO$4:$AO$364=$G18)*(事故データ!$AR$4:$AR$364=M$12)*(事故データ!$V$4:$V$364=1))</f>
        <v>0</v>
      </c>
      <c r="N18" s="358" cm="1">
        <f t="array" ref="N18">SUMPRODUCT((事故データ!$AO$4:$AO$364=$G18)*(事故データ!$AR$4:$AR$364=N$12)*(事故データ!$V$4:$V$364=1))</f>
        <v>0</v>
      </c>
      <c r="O18" s="358" cm="1">
        <f t="array" ref="O18">SUMPRODUCT((事故データ!$AO$4:$AO$364=$G18)*(事故データ!$AR$4:$AR$364=O$12)*(事故データ!$V$4:$V$364=1))</f>
        <v>0</v>
      </c>
      <c r="P18" s="442"/>
      <c r="Q18" s="357" cm="1">
        <f t="array" ref="Q18">SUMPRODUCT((事故データ!$AO$4:$AO$364=$G18)*(事故データ!$AT$4:$AT$364=Q$12)*(事故データ!$V$4:$V$364=1))</f>
        <v>0</v>
      </c>
      <c r="R18" s="358" cm="1">
        <f t="array" ref="R18">SUMPRODUCT((事故データ!$AO$4:$AO$364=$G18)*(事故データ!$AT$4:$AT$364=R$12)*(事故データ!$V$4:$V$364=1))</f>
        <v>0</v>
      </c>
      <c r="S18" s="358" cm="1">
        <f t="array" ref="S18">SUMPRODUCT((事故データ!$AO$4:$AO$364=$G18)*(事故データ!$AT$4:$AT$364=S$12)*(事故データ!$V$4:$V$364=1))</f>
        <v>0</v>
      </c>
      <c r="T18" s="358" cm="1">
        <f t="array" ref="T18">SUMPRODUCT((事故データ!$AO$4:$AO$364=$G18)*(事故データ!$AT$4:$AT$364=T$12)*(事故データ!$V$4:$V$364=1))</f>
        <v>0</v>
      </c>
      <c r="U18" s="358" cm="1">
        <f t="array" ref="U18">SUMPRODUCT((事故データ!$AO$4:$AO$364=$G18)*(事故データ!$AT$4:$AT$364=U$12)*(事故データ!$V$4:$V$364=1))</f>
        <v>0</v>
      </c>
      <c r="V18" s="358" cm="1">
        <f t="array" ref="V18">SUMPRODUCT((事故データ!$AO$4:$AO$364=$G18)*(事故データ!$AT$4:$AT$364=V$12)*(事故データ!$V$4:$V$364=1))</f>
        <v>0</v>
      </c>
      <c r="W18" s="358" cm="1">
        <f t="array" ref="W18">SUMPRODUCT((事故データ!$AO$4:$AO$364=$G18)*(事故データ!$AT$4:$AT$364=W$12)*(事故データ!$V$4:$V$364=1))</f>
        <v>0</v>
      </c>
      <c r="X18" s="358" cm="1">
        <f t="array" ref="X18">SUMPRODUCT((事故データ!$AO$4:$AO$364=$G18)*(事故データ!$AT$4:$AT$364=X$12)*(事故データ!$V$4:$V$364=1))</f>
        <v>0</v>
      </c>
      <c r="Y18" s="358" cm="1">
        <f t="array" ref="Y18">SUMPRODUCT((事故データ!$AO$4:$AO$364=$G18)*(事故データ!$AT$4:$AT$364=Y$12)*(事故データ!$V$4:$V$364=1))</f>
        <v>0</v>
      </c>
      <c r="Z18" s="358" cm="1">
        <f t="array" ref="Z18">SUMPRODUCT((事故データ!$AO$4:$AO$364=$G18)*(事故データ!$AT$4:$AT$364=Z$12)*(事故データ!$V$4:$V$364=1))</f>
        <v>0</v>
      </c>
      <c r="AA18" s="358" cm="1">
        <f t="array" ref="AA18">SUMPRODUCT((事故データ!$AO$4:$AO$364=$G18)*(事故データ!$AT$4:$AT$364=AA$12)*(事故データ!$V$4:$V$364=1))</f>
        <v>0</v>
      </c>
      <c r="AB18" s="358" cm="1">
        <f t="array" ref="AB18">SUMPRODUCT((事故データ!$AO$4:$AO$364=$G18)*(事故データ!$AT$4:$AT$364=AB$12)*(事故データ!$V$4:$V$364=1))</f>
        <v>0</v>
      </c>
      <c r="AC18" s="358" cm="1">
        <f t="array" ref="AC18">SUMPRODUCT((事故データ!$AO$4:$AO$364=$G18)*(事故データ!$AT$4:$AT$364=AC$12)*(事故データ!$V$4:$V$364=1))</f>
        <v>0</v>
      </c>
      <c r="AD18" s="358" cm="1">
        <f t="array" ref="AD18">SUMPRODUCT((事故データ!$AO$4:$AO$364=$G18)*(事故データ!$AT$4:$AT$364=AD$12)*(事故データ!$V$4:$V$364=1))</f>
        <v>0</v>
      </c>
      <c r="AE18" s="442" cm="1">
        <f t="array" ref="AE18">SUMPRODUCT((事故データ!$AO$4:$AO$364=$G18)*(事故データ!$AT$4:$AT$364=AE$12)*(事故データ!$V$4:$V$364=1))</f>
        <v>0</v>
      </c>
      <c r="AH18" s="355" t="str">
        <f t="shared" ref="AH18:AH55" si="18">G16</f>
        <v>直進時</v>
      </c>
      <c r="AI18" s="356">
        <f t="shared" ref="AI18:AI55" si="19">SUM(AJ18:AP18)</f>
        <v>1</v>
      </c>
      <c r="AJ18" s="357">
        <f>SUMPRODUCT((事故データ!$AO$4:$AO$364=$AH18)*(事故データ!$AR$4:$RT$364=AJ$12)*(事故データ!$AH$4:$AH$364=$AH$12)*(事故データ!$V$4:$V$364=1))</f>
        <v>1</v>
      </c>
      <c r="AK18" s="358">
        <f>SUMPRODUCT((事故データ!$AO$4:$AO$364=$AH18)*(事故データ!$AR$4:$RT$364=AK$12)*(事故データ!$AH$4:$AH$364=$AH$12)*(事故データ!$V$4:$V$364=1))</f>
        <v>0</v>
      </c>
      <c r="AL18" s="358">
        <f>SUMPRODUCT((事故データ!$AO$4:$AO$364=$AH18)*(事故データ!$AR$4:$RT$364=AL$12)*(事故データ!$AH$4:$AH$364=$AH$12)*(事故データ!$V$4:$V$364=1))</f>
        <v>0</v>
      </c>
      <c r="AM18" s="358">
        <f>SUMPRODUCT((事故データ!$AO$4:$AO$364=$AH18)*(事故データ!$AR$4:$RT$364=AM$12)*(事故データ!$AH$4:$AH$364=$AH$12)*(事故データ!$V$4:$V$364=1))</f>
        <v>0</v>
      </c>
      <c r="AN18" s="358">
        <f>SUMPRODUCT((事故データ!$AO$4:$AO$364=$AH18)*(事故データ!$AR$4:$RT$364=AN$12)*(事故データ!$AH$4:$AH$364=$AH$12)*(事故データ!$V$4:$V$364=1))</f>
        <v>0</v>
      </c>
      <c r="AO18" s="358">
        <f>SUMPRODUCT((事故データ!$AO$4:$AO$364=$AH18)*(事故データ!$AR$4:$RT$364=AO$12)*(事故データ!$AH$4:$AH$364=$AH$12)*(事故データ!$V$4:$V$364=1))</f>
        <v>0</v>
      </c>
      <c r="AP18" s="562">
        <f>SUMPRODUCT((事故データ!$AO$4:$AO$364=$AH18)*(事故データ!$AR$4:$RT$364=AP$12)*(事故データ!$AH$4:$AH$364=$AH$12)*(事故データ!$V$4:$V$364=1))</f>
        <v>0</v>
      </c>
      <c r="AQ18" s="572">
        <f t="shared" si="10"/>
        <v>1</v>
      </c>
      <c r="AR18" s="464">
        <f>SUMPRODUCT((事故データ!$AO$4:$AO$364=$AH18)*(事故データ!$AT$4:$AT$364=AR$12)*(事故データ!$AH$4:$AH$364=$AH$12)*(事故データ!$V$4:$V$364=1))</f>
        <v>0</v>
      </c>
      <c r="AS18" s="358">
        <f>SUMPRODUCT((事故データ!$AO$4:$AO$364=$AH18)*(事故データ!$AT$4:$AT$364=AS$12)*(事故データ!$AH$4:$AH$364=$AH$12)*(事故データ!$V$4:$V$364=1))</f>
        <v>0</v>
      </c>
      <c r="AT18" s="358">
        <f>SUMPRODUCT((事故データ!$AO$4:$AO$364=$AH18)*(事故データ!$AT$4:$AT$364=AT$12)*(事故データ!$AH$4:$AH$364=$AH$12)*(事故データ!$V$4:$V$364=1))</f>
        <v>0</v>
      </c>
      <c r="AU18" s="358">
        <f>SUMPRODUCT((事故データ!$AO$4:$AO$364=$AH18)*(事故データ!$AT$4:$AT$364=AU$12)*(事故データ!$AH$4:$AH$364=$AH$12)*(事故データ!$V$4:$V$364=1))</f>
        <v>0</v>
      </c>
      <c r="AV18" s="358">
        <f>SUMPRODUCT((事故データ!$AO$4:$AO$364=$AH18)*(事故データ!$AT$4:$AT$364=AV$12)*(事故データ!$AH$4:$AH$364=$AH$12)*(事故データ!$V$4:$V$364=1))</f>
        <v>0</v>
      </c>
      <c r="AW18" s="358">
        <f>SUMPRODUCT((事故データ!$AO$4:$AO$364=$AH18)*(事故データ!$AT$4:$AT$364=AW$12)*(事故データ!$AH$4:$AH$364=$AH$12)*(事故データ!$V$4:$V$364=1))</f>
        <v>0</v>
      </c>
      <c r="AX18" s="358">
        <f>SUMPRODUCT((事故データ!$AO$4:$AO$364=$AH18)*(事故データ!$AT$4:$AT$364=AX$12)*(事故データ!$AH$4:$AH$364=$AH$12)*(事故データ!$V$4:$V$364=1))</f>
        <v>0</v>
      </c>
      <c r="AY18" s="358">
        <f>SUMPRODUCT((事故データ!$AO$4:$AO$364=$AH18)*(事故データ!$AT$4:$AT$364=AY$12)*(事故データ!$AH$4:$AH$364=$AH$12)*(事故データ!$V$4:$V$364=1))</f>
        <v>0</v>
      </c>
      <c r="AZ18" s="358">
        <f>SUMPRODUCT((事故データ!$AO$4:$AO$364=$AH18)*(事故データ!$AT$4:$AT$364=AZ$12)*(事故データ!$AH$4:$AH$364=$AH$12)*(事故データ!$V$4:$V$364=1))</f>
        <v>1</v>
      </c>
      <c r="BA18" s="358">
        <f>SUMPRODUCT((事故データ!$AO$4:$AO$364=$AH18)*(事故データ!$AT$4:$AT$364=BA$12)*(事故データ!$AH$4:$AH$364=$AH$12)*(事故データ!$V$4:$V$364=1))</f>
        <v>0</v>
      </c>
      <c r="BB18" s="358">
        <f>SUMPRODUCT((事故データ!$AO$4:$AO$364=$AH18)*(事故データ!$AT$4:$AT$364=BB$12)*(事故データ!$AH$4:$AH$364=$AH$12)*(事故データ!$V$4:$V$364=1))</f>
        <v>0</v>
      </c>
      <c r="BC18" s="358">
        <f>SUMPRODUCT((事故データ!$AO$4:$AO$364=$AH18)*(事故データ!$AT$4:$AT$364=BC$12)*(事故データ!$AH$4:$AH$364=$AH$12)*(事故データ!$V$4:$V$364=1))</f>
        <v>0</v>
      </c>
      <c r="BD18" s="358">
        <f>SUMPRODUCT((事故データ!$AO$4:$AO$364=$AH18)*(事故データ!$AT$4:$AT$364=BD$12)*(事故データ!$AH$4:$AH$364=$AH$12)*(事故データ!$V$4:$V$364=1))</f>
        <v>0</v>
      </c>
      <c r="BE18" s="358">
        <f>SUMPRODUCT((事故データ!$AO$4:$AO$364=$AH18)*(事故データ!$AT$4:$AT$364=BE$12)*(事故データ!$AH$4:$AH$364=$AH$12)*(事故データ!$V$4:$V$364=1))</f>
        <v>0</v>
      </c>
      <c r="BF18" s="442">
        <f>SUMPRODUCT((事故データ!$AO$4:$AO$364=$AH18)*(事故データ!$AT$4:$AT$364=BF$12)*(事故データ!$AH$4:$AH$364=$AH$12)*(事故データ!$V$4:$V$364=1))</f>
        <v>0</v>
      </c>
    </row>
    <row r="19" spans="2:58">
      <c r="B19" s="326">
        <v>5</v>
      </c>
      <c r="C19" s="352" t="str">
        <f>項目入力!M14</f>
        <v>施設・駐車場に入 右折</v>
      </c>
      <c r="D19" s="422">
        <f>SUMPRODUCT((事故データ!$AQ$4:$AQ$364=$C19)*(事故データ!$V$4:$V$364=1))</f>
        <v>0</v>
      </c>
      <c r="E19" s="496">
        <f>SUMPRODUCT((事故データ!$AQ$4:$AQ$364=$C19)*(事故データ!$V$4:$V$364=1)*(事故データ!$T$4:$T$364="人身"))</f>
        <v>0</v>
      </c>
      <c r="F19" s="306"/>
      <c r="G19" s="355" t="str">
        <f>項目入力!X14</f>
        <v>左折時</v>
      </c>
      <c r="H19" s="356">
        <f t="shared" si="11"/>
        <v>4</v>
      </c>
      <c r="I19" s="357" cm="1">
        <f t="array" ref="I19">SUMPRODUCT((事故データ!$AO$4:$AO$364=$G19)*(事故データ!$AR$4:$AR$364=I$12)*(事故データ!$V$4:$V$364=1))</f>
        <v>0</v>
      </c>
      <c r="J19" s="358" cm="1">
        <f t="array" ref="J19">SUMPRODUCT((事故データ!$AO$4:$AO$364=$G19)*(事故データ!$AR$4:$AR$364=J$12)*(事故データ!$V$4:$V$364=1))</f>
        <v>4</v>
      </c>
      <c r="K19" s="358" cm="1">
        <f t="array" ref="K19">SUMPRODUCT((事故データ!$AO$4:$AO$364=$G19)*(事故データ!$AR$4:$AR$364=K$12)*(事故データ!$V$4:$V$364=1))</f>
        <v>0</v>
      </c>
      <c r="L19" s="358" cm="1">
        <f t="array" ref="L19">SUMPRODUCT((事故データ!$AO$4:$AO$364=$G19)*(事故データ!$AR$4:$AR$364=L$12)*(事故データ!$V$4:$V$364=1))</f>
        <v>0</v>
      </c>
      <c r="M19" s="358" cm="1">
        <f t="array" ref="M19">SUMPRODUCT((事故データ!$AO$4:$AO$364=$G19)*(事故データ!$AR$4:$AR$364=M$12)*(事故データ!$V$4:$V$364=1))</f>
        <v>0</v>
      </c>
      <c r="N19" s="358" cm="1">
        <f t="array" ref="N19">SUMPRODUCT((事故データ!$AO$4:$AO$364=$G19)*(事故データ!$AR$4:$AR$364=N$12)*(事故データ!$V$4:$V$364=1))</f>
        <v>0</v>
      </c>
      <c r="O19" s="358" cm="1">
        <f t="array" ref="O19">SUMPRODUCT((事故データ!$AO$4:$AO$364=$G19)*(事故データ!$AR$4:$AR$364=O$12)*(事故データ!$V$4:$V$364=1))</f>
        <v>0</v>
      </c>
      <c r="P19" s="442"/>
      <c r="Q19" s="357" cm="1">
        <f t="array" ref="Q19">SUMPRODUCT((事故データ!$AO$4:$AO$364=$G19)*(事故データ!$AT$4:$AT$364=Q$12)*(事故データ!$V$4:$V$364=1))</f>
        <v>0</v>
      </c>
      <c r="R19" s="358" cm="1">
        <f t="array" ref="R19">SUMPRODUCT((事故データ!$AO$4:$AO$364=$G19)*(事故データ!$AT$4:$AT$364=R$12)*(事故データ!$V$4:$V$364=1))</f>
        <v>0</v>
      </c>
      <c r="S19" s="358" cm="1">
        <f t="array" ref="S19">SUMPRODUCT((事故データ!$AO$4:$AO$364=$G19)*(事故データ!$AT$4:$AT$364=S$12)*(事故データ!$V$4:$V$364=1))</f>
        <v>0</v>
      </c>
      <c r="T19" s="358" cm="1">
        <f t="array" ref="T19">SUMPRODUCT((事故データ!$AO$4:$AO$364=$G19)*(事故データ!$AT$4:$AT$364=T$12)*(事故データ!$V$4:$V$364=1))</f>
        <v>0</v>
      </c>
      <c r="U19" s="358" cm="1">
        <f t="array" ref="U19">SUMPRODUCT((事故データ!$AO$4:$AO$364=$G19)*(事故データ!$AT$4:$AT$364=U$12)*(事故データ!$V$4:$V$364=1))</f>
        <v>0</v>
      </c>
      <c r="V19" s="358" cm="1">
        <f t="array" ref="V19">SUMPRODUCT((事故データ!$AO$4:$AO$364=$G19)*(事故データ!$AT$4:$AT$364=V$12)*(事故データ!$V$4:$V$364=1))</f>
        <v>0</v>
      </c>
      <c r="W19" s="358" cm="1">
        <f t="array" ref="W19">SUMPRODUCT((事故データ!$AO$4:$AO$364=$G19)*(事故データ!$AT$4:$AT$364=W$12)*(事故データ!$V$4:$V$364=1))</f>
        <v>0</v>
      </c>
      <c r="X19" s="358" cm="1">
        <f t="array" ref="X19">SUMPRODUCT((事故データ!$AO$4:$AO$364=$G19)*(事故データ!$AT$4:$AT$364=X$12)*(事故データ!$V$4:$V$364=1))</f>
        <v>4</v>
      </c>
      <c r="Y19" s="358" cm="1">
        <f t="array" ref="Y19">SUMPRODUCT((事故データ!$AO$4:$AO$364=$G19)*(事故データ!$AT$4:$AT$364=Y$12)*(事故データ!$V$4:$V$364=1))</f>
        <v>0</v>
      </c>
      <c r="Z19" s="358" cm="1">
        <f t="array" ref="Z19">SUMPRODUCT((事故データ!$AO$4:$AO$364=$G19)*(事故データ!$AT$4:$AT$364=Z$12)*(事故データ!$V$4:$V$364=1))</f>
        <v>0</v>
      </c>
      <c r="AA19" s="358" cm="1">
        <f t="array" ref="AA19">SUMPRODUCT((事故データ!$AO$4:$AO$364=$G19)*(事故データ!$AT$4:$AT$364=AA$12)*(事故データ!$V$4:$V$364=1))</f>
        <v>0</v>
      </c>
      <c r="AB19" s="358" cm="1">
        <f t="array" ref="AB19">SUMPRODUCT((事故データ!$AO$4:$AO$364=$G19)*(事故データ!$AT$4:$AT$364=AB$12)*(事故データ!$V$4:$V$364=1))</f>
        <v>0</v>
      </c>
      <c r="AC19" s="358" cm="1">
        <f t="array" ref="AC19">SUMPRODUCT((事故データ!$AO$4:$AO$364=$G19)*(事故データ!$AT$4:$AT$364=AC$12)*(事故データ!$V$4:$V$364=1))</f>
        <v>0</v>
      </c>
      <c r="AD19" s="358" cm="1">
        <f t="array" ref="AD19">SUMPRODUCT((事故データ!$AO$4:$AO$364=$G19)*(事故データ!$AT$4:$AT$364=AD$12)*(事故データ!$V$4:$V$364=1))</f>
        <v>0</v>
      </c>
      <c r="AE19" s="442" cm="1">
        <f t="array" ref="AE19">SUMPRODUCT((事故データ!$AO$4:$AO$364=$G19)*(事故データ!$AT$4:$AT$364=AE$12)*(事故データ!$V$4:$V$364=1))</f>
        <v>0</v>
      </c>
      <c r="AH19" s="355" t="str">
        <f t="shared" si="18"/>
        <v>出会い頭</v>
      </c>
      <c r="AI19" s="356">
        <f t="shared" si="19"/>
        <v>0</v>
      </c>
      <c r="AJ19" s="357">
        <f>SUMPRODUCT((事故データ!$AO$4:$AO$364=$AH19)*(事故データ!$AR$4:$RT$364=AJ$12)*(事故データ!$AH$4:$AH$364=$AH$12)*(事故データ!$V$4:$V$364=1))</f>
        <v>0</v>
      </c>
      <c r="AK19" s="358">
        <f>SUMPRODUCT((事故データ!$AO$4:$AO$364=$AH19)*(事故データ!$AR$4:$RT$364=AK$12)*(事故データ!$AH$4:$AH$364=$AH$12)*(事故データ!$V$4:$V$364=1))</f>
        <v>0</v>
      </c>
      <c r="AL19" s="358">
        <f>SUMPRODUCT((事故データ!$AO$4:$AO$364=$AH19)*(事故データ!$AR$4:$RT$364=AL$12)*(事故データ!$AH$4:$AH$364=$AH$12)*(事故データ!$V$4:$V$364=1))</f>
        <v>0</v>
      </c>
      <c r="AM19" s="358">
        <f>SUMPRODUCT((事故データ!$AO$4:$AO$364=$AH19)*(事故データ!$AR$4:$RT$364=AM$12)*(事故データ!$AH$4:$AH$364=$AH$12)*(事故データ!$V$4:$V$364=1))</f>
        <v>0</v>
      </c>
      <c r="AN19" s="358">
        <f>SUMPRODUCT((事故データ!$AO$4:$AO$364=$AH19)*(事故データ!$AR$4:$RT$364=AN$12)*(事故データ!$AH$4:$AH$364=$AH$12)*(事故データ!$V$4:$V$364=1))</f>
        <v>0</v>
      </c>
      <c r="AO19" s="358">
        <f>SUMPRODUCT((事故データ!$AO$4:$AO$364=$AH19)*(事故データ!$AR$4:$RT$364=AO$12)*(事故データ!$AH$4:$AH$364=$AH$12)*(事故データ!$V$4:$V$364=1))</f>
        <v>0</v>
      </c>
      <c r="AP19" s="562">
        <f>SUMPRODUCT((事故データ!$AO$4:$AO$364=$AH19)*(事故データ!$AR$4:$RT$364=AP$12)*(事故データ!$AH$4:$AH$364=$AH$12)*(事故データ!$V$4:$V$364=1))</f>
        <v>0</v>
      </c>
      <c r="AQ19" s="572">
        <f t="shared" si="10"/>
        <v>0</v>
      </c>
      <c r="AR19" s="464">
        <f>SUMPRODUCT((事故データ!$AO$4:$AO$364=$AH19)*(事故データ!$AT$4:$AT$364=AR$12)*(事故データ!$AH$4:$AH$364=$AH$12)*(事故データ!$V$4:$V$364=1))</f>
        <v>0</v>
      </c>
      <c r="AS19" s="358">
        <f>SUMPRODUCT((事故データ!$AO$4:$AO$364=$AH19)*(事故データ!$AT$4:$AT$364=AS$12)*(事故データ!$AH$4:$AH$364=$AH$12)*(事故データ!$V$4:$V$364=1))</f>
        <v>0</v>
      </c>
      <c r="AT19" s="358">
        <f>SUMPRODUCT((事故データ!$AO$4:$AO$364=$AH19)*(事故データ!$AT$4:$AT$364=AT$12)*(事故データ!$AH$4:$AH$364=$AH$12)*(事故データ!$V$4:$V$364=1))</f>
        <v>0</v>
      </c>
      <c r="AU19" s="358">
        <f>SUMPRODUCT((事故データ!$AO$4:$AO$364=$AH19)*(事故データ!$AT$4:$AT$364=AU$12)*(事故データ!$AH$4:$AH$364=$AH$12)*(事故データ!$V$4:$V$364=1))</f>
        <v>0</v>
      </c>
      <c r="AV19" s="358">
        <f>SUMPRODUCT((事故データ!$AO$4:$AO$364=$AH19)*(事故データ!$AT$4:$AT$364=AV$12)*(事故データ!$AH$4:$AH$364=$AH$12)*(事故データ!$V$4:$V$364=1))</f>
        <v>0</v>
      </c>
      <c r="AW19" s="358">
        <f>SUMPRODUCT((事故データ!$AO$4:$AO$364=$AH19)*(事故データ!$AT$4:$AT$364=AW$12)*(事故データ!$AH$4:$AH$364=$AH$12)*(事故データ!$V$4:$V$364=1))</f>
        <v>0</v>
      </c>
      <c r="AX19" s="358">
        <f>SUMPRODUCT((事故データ!$AO$4:$AO$364=$AH19)*(事故データ!$AT$4:$AT$364=AX$12)*(事故データ!$AH$4:$AH$364=$AH$12)*(事故データ!$V$4:$V$364=1))</f>
        <v>0</v>
      </c>
      <c r="AY19" s="358">
        <f>SUMPRODUCT((事故データ!$AO$4:$AO$364=$AH19)*(事故データ!$AT$4:$AT$364=AY$12)*(事故データ!$AH$4:$AH$364=$AH$12)*(事故データ!$V$4:$V$364=1))</f>
        <v>0</v>
      </c>
      <c r="AZ19" s="358">
        <f>SUMPRODUCT((事故データ!$AO$4:$AO$364=$AH19)*(事故データ!$AT$4:$AT$364=AZ$12)*(事故データ!$AH$4:$AH$364=$AH$12)*(事故データ!$V$4:$V$364=1))</f>
        <v>0</v>
      </c>
      <c r="BA19" s="358">
        <f>SUMPRODUCT((事故データ!$AO$4:$AO$364=$AH19)*(事故データ!$AT$4:$AT$364=BA$12)*(事故データ!$AH$4:$AH$364=$AH$12)*(事故データ!$V$4:$V$364=1))</f>
        <v>0</v>
      </c>
      <c r="BB19" s="358">
        <f>SUMPRODUCT((事故データ!$AO$4:$AO$364=$AH19)*(事故データ!$AT$4:$AT$364=BB$12)*(事故データ!$AH$4:$AH$364=$AH$12)*(事故データ!$V$4:$V$364=1))</f>
        <v>0</v>
      </c>
      <c r="BC19" s="358">
        <f>SUMPRODUCT((事故データ!$AO$4:$AO$364=$AH19)*(事故データ!$AT$4:$AT$364=BC$12)*(事故データ!$AH$4:$AH$364=$AH$12)*(事故データ!$V$4:$V$364=1))</f>
        <v>0</v>
      </c>
      <c r="BD19" s="358">
        <f>SUMPRODUCT((事故データ!$AO$4:$AO$364=$AH19)*(事故データ!$AT$4:$AT$364=BD$12)*(事故データ!$AH$4:$AH$364=$AH$12)*(事故データ!$V$4:$V$364=1))</f>
        <v>0</v>
      </c>
      <c r="BE19" s="358">
        <f>SUMPRODUCT((事故データ!$AO$4:$AO$364=$AH19)*(事故データ!$AT$4:$AT$364=BE$12)*(事故データ!$AH$4:$AH$364=$AH$12)*(事故データ!$V$4:$V$364=1))</f>
        <v>0</v>
      </c>
      <c r="BF19" s="442">
        <f>SUMPRODUCT((事故データ!$AO$4:$AO$364=$AH19)*(事故データ!$AT$4:$AT$364=BF$12)*(事故データ!$AH$4:$AH$364=$AH$12)*(事故データ!$V$4:$V$364=1))</f>
        <v>0</v>
      </c>
    </row>
    <row r="20" spans="2:58">
      <c r="B20" s="326">
        <v>6</v>
      </c>
      <c r="C20" s="352" t="str">
        <f>項目入力!M15</f>
        <v>施設・駐車場に入 左折</v>
      </c>
      <c r="D20" s="422">
        <f>SUMPRODUCT((事故データ!$AQ$4:$AQ$364=$C20)*(事故データ!$V$4:$V$364=1))</f>
        <v>0</v>
      </c>
      <c r="E20" s="496">
        <f>SUMPRODUCT((事故データ!$AQ$4:$AQ$364=$C20)*(事故データ!$V$4:$V$364=1)*(事故データ!$T$4:$T$364="人身"))</f>
        <v>0</v>
      </c>
      <c r="F20" s="306"/>
      <c r="G20" s="355" t="str">
        <f>項目入力!X15</f>
        <v>カーブ走行時</v>
      </c>
      <c r="H20" s="356">
        <f t="shared" si="11"/>
        <v>0</v>
      </c>
      <c r="I20" s="357" cm="1">
        <f t="array" ref="I20">SUMPRODUCT((事故データ!$AO$4:$AO$364=$G20)*(事故データ!$AR$4:$AR$364=I$12)*(事故データ!$V$4:$V$364=1))</f>
        <v>0</v>
      </c>
      <c r="J20" s="358" cm="1">
        <f t="array" ref="J20">SUMPRODUCT((事故データ!$AO$4:$AO$364=$G20)*(事故データ!$AR$4:$AR$364=J$12)*(事故データ!$V$4:$V$364=1))</f>
        <v>0</v>
      </c>
      <c r="K20" s="358" cm="1">
        <f t="array" ref="K20">SUMPRODUCT((事故データ!$AO$4:$AO$364=$G20)*(事故データ!$AR$4:$AR$364=K$12)*(事故データ!$V$4:$V$364=1))</f>
        <v>0</v>
      </c>
      <c r="L20" s="358" cm="1">
        <f t="array" ref="L20">SUMPRODUCT((事故データ!$AO$4:$AO$364=$G20)*(事故データ!$AR$4:$AR$364=L$12)*(事故データ!$V$4:$V$364=1))</f>
        <v>0</v>
      </c>
      <c r="M20" s="358" cm="1">
        <f t="array" ref="M20">SUMPRODUCT((事故データ!$AO$4:$AO$364=$G20)*(事故データ!$AR$4:$AR$364=M$12)*(事故データ!$V$4:$V$364=1))</f>
        <v>0</v>
      </c>
      <c r="N20" s="358" cm="1">
        <f t="array" ref="N20">SUMPRODUCT((事故データ!$AO$4:$AO$364=$G20)*(事故データ!$AR$4:$AR$364=N$12)*(事故データ!$V$4:$V$364=1))</f>
        <v>0</v>
      </c>
      <c r="O20" s="358" cm="1">
        <f t="array" ref="O20">SUMPRODUCT((事故データ!$AO$4:$AO$364=$G20)*(事故データ!$AR$4:$AR$364=O$12)*(事故データ!$V$4:$V$364=1))</f>
        <v>0</v>
      </c>
      <c r="P20" s="442"/>
      <c r="Q20" s="357" cm="1">
        <f t="array" ref="Q20">SUMPRODUCT((事故データ!$AO$4:$AO$364=$G20)*(事故データ!$AT$4:$AT$364=Q$12)*(事故データ!$V$4:$V$364=1))</f>
        <v>0</v>
      </c>
      <c r="R20" s="358" cm="1">
        <f t="array" ref="R20">SUMPRODUCT((事故データ!$AO$4:$AO$364=$G20)*(事故データ!$AT$4:$AT$364=R$12)*(事故データ!$V$4:$V$364=1))</f>
        <v>0</v>
      </c>
      <c r="S20" s="358" cm="1">
        <f t="array" ref="S20">SUMPRODUCT((事故データ!$AO$4:$AO$364=$G20)*(事故データ!$AT$4:$AT$364=S$12)*(事故データ!$V$4:$V$364=1))</f>
        <v>0</v>
      </c>
      <c r="T20" s="358" cm="1">
        <f t="array" ref="T20">SUMPRODUCT((事故データ!$AO$4:$AO$364=$G20)*(事故データ!$AT$4:$AT$364=T$12)*(事故データ!$V$4:$V$364=1))</f>
        <v>0</v>
      </c>
      <c r="U20" s="358" cm="1">
        <f t="array" ref="U20">SUMPRODUCT((事故データ!$AO$4:$AO$364=$G20)*(事故データ!$AT$4:$AT$364=U$12)*(事故データ!$V$4:$V$364=1))</f>
        <v>0</v>
      </c>
      <c r="V20" s="358" cm="1">
        <f t="array" ref="V20">SUMPRODUCT((事故データ!$AO$4:$AO$364=$G20)*(事故データ!$AT$4:$AT$364=V$12)*(事故データ!$V$4:$V$364=1))</f>
        <v>0</v>
      </c>
      <c r="W20" s="358" cm="1">
        <f t="array" ref="W20">SUMPRODUCT((事故データ!$AO$4:$AO$364=$G20)*(事故データ!$AT$4:$AT$364=W$12)*(事故データ!$V$4:$V$364=1))</f>
        <v>0</v>
      </c>
      <c r="X20" s="358" cm="1">
        <f t="array" ref="X20">SUMPRODUCT((事故データ!$AO$4:$AO$364=$G20)*(事故データ!$AT$4:$AT$364=X$12)*(事故データ!$V$4:$V$364=1))</f>
        <v>0</v>
      </c>
      <c r="Y20" s="358" cm="1">
        <f t="array" ref="Y20">SUMPRODUCT((事故データ!$AO$4:$AO$364=$G20)*(事故データ!$AT$4:$AT$364=Y$12)*(事故データ!$V$4:$V$364=1))</f>
        <v>0</v>
      </c>
      <c r="Z20" s="358" cm="1">
        <f t="array" ref="Z20">SUMPRODUCT((事故データ!$AO$4:$AO$364=$G20)*(事故データ!$AT$4:$AT$364=Z$12)*(事故データ!$V$4:$V$364=1))</f>
        <v>0</v>
      </c>
      <c r="AA20" s="358" cm="1">
        <f t="array" ref="AA20">SUMPRODUCT((事故データ!$AO$4:$AO$364=$G20)*(事故データ!$AT$4:$AT$364=AA$12)*(事故データ!$V$4:$V$364=1))</f>
        <v>0</v>
      </c>
      <c r="AB20" s="358" cm="1">
        <f t="array" ref="AB20">SUMPRODUCT((事故データ!$AO$4:$AO$364=$G20)*(事故データ!$AT$4:$AT$364=AB$12)*(事故データ!$V$4:$V$364=1))</f>
        <v>0</v>
      </c>
      <c r="AC20" s="358" cm="1">
        <f t="array" ref="AC20">SUMPRODUCT((事故データ!$AO$4:$AO$364=$G20)*(事故データ!$AT$4:$AT$364=AC$12)*(事故データ!$V$4:$V$364=1))</f>
        <v>0</v>
      </c>
      <c r="AD20" s="358" cm="1">
        <f t="array" ref="AD20">SUMPRODUCT((事故データ!$AO$4:$AO$364=$G20)*(事故データ!$AT$4:$AT$364=AD$12)*(事故データ!$V$4:$V$364=1))</f>
        <v>0</v>
      </c>
      <c r="AE20" s="442" cm="1">
        <f t="array" ref="AE20">SUMPRODUCT((事故データ!$AO$4:$AO$364=$G20)*(事故データ!$AT$4:$AT$364=AE$12)*(事故データ!$V$4:$V$364=1))</f>
        <v>0</v>
      </c>
      <c r="AH20" s="355" t="str">
        <f t="shared" si="18"/>
        <v>右折時</v>
      </c>
      <c r="AI20" s="356">
        <f t="shared" si="19"/>
        <v>0</v>
      </c>
      <c r="AJ20" s="357">
        <f>SUMPRODUCT((事故データ!$AO$4:$AO$364=$AH20)*(事故データ!$AR$4:$RT$364=AJ$12)*(事故データ!$AH$4:$AH$364=$AH$12)*(事故データ!$V$4:$V$364=1))</f>
        <v>0</v>
      </c>
      <c r="AK20" s="358">
        <f>SUMPRODUCT((事故データ!$AO$4:$AO$364=$AH20)*(事故データ!$AR$4:$RT$364=AK$12)*(事故データ!$AH$4:$AH$364=$AH$12)*(事故データ!$V$4:$V$364=1))</f>
        <v>0</v>
      </c>
      <c r="AL20" s="358">
        <f>SUMPRODUCT((事故データ!$AO$4:$AO$364=$AH20)*(事故データ!$AR$4:$RT$364=AL$12)*(事故データ!$AH$4:$AH$364=$AH$12)*(事故データ!$V$4:$V$364=1))</f>
        <v>0</v>
      </c>
      <c r="AM20" s="358">
        <f>SUMPRODUCT((事故データ!$AO$4:$AO$364=$AH20)*(事故データ!$AR$4:$RT$364=AM$12)*(事故データ!$AH$4:$AH$364=$AH$12)*(事故データ!$V$4:$V$364=1))</f>
        <v>0</v>
      </c>
      <c r="AN20" s="358">
        <f>SUMPRODUCT((事故データ!$AO$4:$AO$364=$AH20)*(事故データ!$AR$4:$RT$364=AN$12)*(事故データ!$AH$4:$AH$364=$AH$12)*(事故データ!$V$4:$V$364=1))</f>
        <v>0</v>
      </c>
      <c r="AO20" s="358">
        <f>SUMPRODUCT((事故データ!$AO$4:$AO$364=$AH20)*(事故データ!$AR$4:$RT$364=AO$12)*(事故データ!$AH$4:$AH$364=$AH$12)*(事故データ!$V$4:$V$364=1))</f>
        <v>0</v>
      </c>
      <c r="AP20" s="562">
        <f>SUMPRODUCT((事故データ!$AO$4:$AO$364=$AH20)*(事故データ!$AR$4:$RT$364=AP$12)*(事故データ!$AH$4:$AH$364=$AH$12)*(事故データ!$V$4:$V$364=1))</f>
        <v>0</v>
      </c>
      <c r="AQ20" s="572">
        <f t="shared" si="10"/>
        <v>0</v>
      </c>
      <c r="AR20" s="464">
        <f>SUMPRODUCT((事故データ!$AO$4:$AO$364=$AH20)*(事故データ!$AT$4:$AT$364=AR$12)*(事故データ!$AH$4:$AH$364=$AH$12)*(事故データ!$V$4:$V$364=1))</f>
        <v>0</v>
      </c>
      <c r="AS20" s="358">
        <f>SUMPRODUCT((事故データ!$AO$4:$AO$364=$AH20)*(事故データ!$AT$4:$AT$364=AS$12)*(事故データ!$AH$4:$AH$364=$AH$12)*(事故データ!$V$4:$V$364=1))</f>
        <v>0</v>
      </c>
      <c r="AT20" s="358">
        <f>SUMPRODUCT((事故データ!$AO$4:$AO$364=$AH20)*(事故データ!$AT$4:$AT$364=AT$12)*(事故データ!$AH$4:$AH$364=$AH$12)*(事故データ!$V$4:$V$364=1))</f>
        <v>0</v>
      </c>
      <c r="AU20" s="358">
        <f>SUMPRODUCT((事故データ!$AO$4:$AO$364=$AH20)*(事故データ!$AT$4:$AT$364=AU$12)*(事故データ!$AH$4:$AH$364=$AH$12)*(事故データ!$V$4:$V$364=1))</f>
        <v>0</v>
      </c>
      <c r="AV20" s="358">
        <f>SUMPRODUCT((事故データ!$AO$4:$AO$364=$AH20)*(事故データ!$AT$4:$AT$364=AV$12)*(事故データ!$AH$4:$AH$364=$AH$12)*(事故データ!$V$4:$V$364=1))</f>
        <v>0</v>
      </c>
      <c r="AW20" s="358">
        <f>SUMPRODUCT((事故データ!$AO$4:$AO$364=$AH20)*(事故データ!$AT$4:$AT$364=AW$12)*(事故データ!$AH$4:$AH$364=$AH$12)*(事故データ!$V$4:$V$364=1))</f>
        <v>0</v>
      </c>
      <c r="AX20" s="358">
        <f>SUMPRODUCT((事故データ!$AO$4:$AO$364=$AH20)*(事故データ!$AT$4:$AT$364=AX$12)*(事故データ!$AH$4:$AH$364=$AH$12)*(事故データ!$V$4:$V$364=1))</f>
        <v>0</v>
      </c>
      <c r="AY20" s="358">
        <f>SUMPRODUCT((事故データ!$AO$4:$AO$364=$AH20)*(事故データ!$AT$4:$AT$364=AY$12)*(事故データ!$AH$4:$AH$364=$AH$12)*(事故データ!$V$4:$V$364=1))</f>
        <v>0</v>
      </c>
      <c r="AZ20" s="358">
        <f>SUMPRODUCT((事故データ!$AO$4:$AO$364=$AH20)*(事故データ!$AT$4:$AT$364=AZ$12)*(事故データ!$AH$4:$AH$364=$AH$12)*(事故データ!$V$4:$V$364=1))</f>
        <v>0</v>
      </c>
      <c r="BA20" s="358">
        <f>SUMPRODUCT((事故データ!$AO$4:$AO$364=$AH20)*(事故データ!$AT$4:$AT$364=BA$12)*(事故データ!$AH$4:$AH$364=$AH$12)*(事故データ!$V$4:$V$364=1))</f>
        <v>0</v>
      </c>
      <c r="BB20" s="358">
        <f>SUMPRODUCT((事故データ!$AO$4:$AO$364=$AH20)*(事故データ!$AT$4:$AT$364=BB$12)*(事故データ!$AH$4:$AH$364=$AH$12)*(事故データ!$V$4:$V$364=1))</f>
        <v>0</v>
      </c>
      <c r="BC20" s="358">
        <f>SUMPRODUCT((事故データ!$AO$4:$AO$364=$AH20)*(事故データ!$AT$4:$AT$364=BC$12)*(事故データ!$AH$4:$AH$364=$AH$12)*(事故データ!$V$4:$V$364=1))</f>
        <v>0</v>
      </c>
      <c r="BD20" s="358">
        <f>SUMPRODUCT((事故データ!$AO$4:$AO$364=$AH20)*(事故データ!$AT$4:$AT$364=BD$12)*(事故データ!$AH$4:$AH$364=$AH$12)*(事故データ!$V$4:$V$364=1))</f>
        <v>0</v>
      </c>
      <c r="BE20" s="358">
        <f>SUMPRODUCT((事故データ!$AO$4:$AO$364=$AH20)*(事故データ!$AT$4:$AT$364=BE$12)*(事故データ!$AH$4:$AH$364=$AH$12)*(事故データ!$V$4:$V$364=1))</f>
        <v>0</v>
      </c>
      <c r="BF20" s="442">
        <f>SUMPRODUCT((事故データ!$AO$4:$AO$364=$AH20)*(事故データ!$AT$4:$AT$364=BF$12)*(事故データ!$AH$4:$AH$364=$AH$12)*(事故データ!$V$4:$V$364=1))</f>
        <v>0</v>
      </c>
    </row>
    <row r="21" spans="2:58">
      <c r="B21" s="326">
        <v>7</v>
      </c>
      <c r="C21" s="352" t="str">
        <f>項目入力!M16</f>
        <v>施設・駐車場からバック出</v>
      </c>
      <c r="D21" s="422">
        <f>SUMPRODUCT((事故データ!$AQ$4:$AQ$364=$C21)*(事故データ!$V$4:$V$364=1))</f>
        <v>0</v>
      </c>
      <c r="E21" s="496">
        <f>SUMPRODUCT((事故データ!$AQ$4:$AQ$364=$C21)*(事故データ!$V$4:$V$364=1)*(事故データ!$T$4:$T$364="人身"))</f>
        <v>0</v>
      </c>
      <c r="F21" s="306"/>
      <c r="G21" s="355" t="str">
        <f>項目入力!X16</f>
        <v>追突</v>
      </c>
      <c r="H21" s="356">
        <f t="shared" si="11"/>
        <v>2</v>
      </c>
      <c r="I21" s="357" cm="1">
        <f t="array" ref="I21">SUMPRODUCT((事故データ!$AO$4:$AO$364=$G21)*(事故データ!$AR$4:$AR$364=I$12)*(事故データ!$V$4:$V$364=1))</f>
        <v>1</v>
      </c>
      <c r="J21" s="358" cm="1">
        <f t="array" ref="J21">SUMPRODUCT((事故データ!$AO$4:$AO$364=$G21)*(事故データ!$AR$4:$AR$364=J$12)*(事故データ!$V$4:$V$364=1))</f>
        <v>0</v>
      </c>
      <c r="K21" s="358" cm="1">
        <f t="array" ref="K21">SUMPRODUCT((事故データ!$AO$4:$AO$364=$G21)*(事故データ!$AR$4:$AR$364=K$12)*(事故データ!$V$4:$V$364=1))</f>
        <v>1</v>
      </c>
      <c r="L21" s="358" cm="1">
        <f t="array" ref="L21">SUMPRODUCT((事故データ!$AO$4:$AO$364=$G21)*(事故データ!$AR$4:$AR$364=L$12)*(事故データ!$V$4:$V$364=1))</f>
        <v>0</v>
      </c>
      <c r="M21" s="358" cm="1">
        <f t="array" ref="M21">SUMPRODUCT((事故データ!$AO$4:$AO$364=$G21)*(事故データ!$AR$4:$AR$364=M$12)*(事故データ!$V$4:$V$364=1))</f>
        <v>0</v>
      </c>
      <c r="N21" s="358" cm="1">
        <f t="array" ref="N21">SUMPRODUCT((事故データ!$AO$4:$AO$364=$G21)*(事故データ!$AR$4:$AR$364=N$12)*(事故データ!$V$4:$V$364=1))</f>
        <v>0</v>
      </c>
      <c r="O21" s="358" cm="1">
        <f t="array" ref="O21">SUMPRODUCT((事故データ!$AO$4:$AO$364=$G21)*(事故データ!$AR$4:$AR$364=O$12)*(事故データ!$V$4:$V$364=1))</f>
        <v>0</v>
      </c>
      <c r="P21" s="442"/>
      <c r="Q21" s="357" cm="1">
        <f t="array" ref="Q21">SUMPRODUCT((事故データ!$AO$4:$AO$364=$G21)*(事故データ!$AT$4:$AT$364=Q$12)*(事故データ!$V$4:$V$364=1))</f>
        <v>1</v>
      </c>
      <c r="R21" s="358" cm="1">
        <f t="array" ref="R21">SUMPRODUCT((事故データ!$AO$4:$AO$364=$G21)*(事故データ!$AT$4:$AT$364=R$12)*(事故データ!$V$4:$V$364=1))</f>
        <v>0</v>
      </c>
      <c r="S21" s="358" cm="1">
        <f t="array" ref="S21">SUMPRODUCT((事故データ!$AO$4:$AO$364=$G21)*(事故データ!$AT$4:$AT$364=S$12)*(事故データ!$V$4:$V$364=1))</f>
        <v>0</v>
      </c>
      <c r="T21" s="358" cm="1">
        <f t="array" ref="T21">SUMPRODUCT((事故データ!$AO$4:$AO$364=$G21)*(事故データ!$AT$4:$AT$364=T$12)*(事故データ!$V$4:$V$364=1))</f>
        <v>0</v>
      </c>
      <c r="U21" s="358" cm="1">
        <f t="array" ref="U21">SUMPRODUCT((事故データ!$AO$4:$AO$364=$G21)*(事故データ!$AT$4:$AT$364=U$12)*(事故データ!$V$4:$V$364=1))</f>
        <v>0</v>
      </c>
      <c r="V21" s="358" cm="1">
        <f t="array" ref="V21">SUMPRODUCT((事故データ!$AO$4:$AO$364=$G21)*(事故データ!$AT$4:$AT$364=V$12)*(事故データ!$V$4:$V$364=1))</f>
        <v>1</v>
      </c>
      <c r="W21" s="358" cm="1">
        <f t="array" ref="W21">SUMPRODUCT((事故データ!$AO$4:$AO$364=$G21)*(事故データ!$AT$4:$AT$364=W$12)*(事故データ!$V$4:$V$364=1))</f>
        <v>0</v>
      </c>
      <c r="X21" s="358" cm="1">
        <f t="array" ref="X21">SUMPRODUCT((事故データ!$AO$4:$AO$364=$G21)*(事故データ!$AT$4:$AT$364=X$12)*(事故データ!$V$4:$V$364=1))</f>
        <v>0</v>
      </c>
      <c r="Y21" s="358" cm="1">
        <f t="array" ref="Y21">SUMPRODUCT((事故データ!$AO$4:$AO$364=$G21)*(事故データ!$AT$4:$AT$364=Y$12)*(事故データ!$V$4:$V$364=1))</f>
        <v>0</v>
      </c>
      <c r="Z21" s="358" cm="1">
        <f t="array" ref="Z21">SUMPRODUCT((事故データ!$AO$4:$AO$364=$G21)*(事故データ!$AT$4:$AT$364=Z$12)*(事故データ!$V$4:$V$364=1))</f>
        <v>0</v>
      </c>
      <c r="AA21" s="358" cm="1">
        <f t="array" ref="AA21">SUMPRODUCT((事故データ!$AO$4:$AO$364=$G21)*(事故データ!$AT$4:$AT$364=AA$12)*(事故データ!$V$4:$V$364=1))</f>
        <v>0</v>
      </c>
      <c r="AB21" s="358" cm="1">
        <f t="array" ref="AB21">SUMPRODUCT((事故データ!$AO$4:$AO$364=$G21)*(事故データ!$AT$4:$AT$364=AB$12)*(事故データ!$V$4:$V$364=1))</f>
        <v>0</v>
      </c>
      <c r="AC21" s="358" cm="1">
        <f t="array" ref="AC21">SUMPRODUCT((事故データ!$AO$4:$AO$364=$G21)*(事故データ!$AT$4:$AT$364=AC$12)*(事故データ!$V$4:$V$364=1))</f>
        <v>0</v>
      </c>
      <c r="AD21" s="358" cm="1">
        <f t="array" ref="AD21">SUMPRODUCT((事故データ!$AO$4:$AO$364=$G21)*(事故データ!$AT$4:$AT$364=AD$12)*(事故データ!$V$4:$V$364=1))</f>
        <v>0</v>
      </c>
      <c r="AE21" s="442" cm="1">
        <f t="array" ref="AE21">SUMPRODUCT((事故データ!$AO$4:$AO$364=$G21)*(事故データ!$AT$4:$AT$364=AE$12)*(事故データ!$V$4:$V$364=1))</f>
        <v>0</v>
      </c>
      <c r="AH21" s="355" t="str">
        <f t="shared" si="18"/>
        <v>左折時</v>
      </c>
      <c r="AI21" s="356">
        <f t="shared" si="19"/>
        <v>0</v>
      </c>
      <c r="AJ21" s="357">
        <f>SUMPRODUCT((事故データ!$AO$4:$AO$364=$AH21)*(事故データ!$AR$4:$RT$364=AJ$12)*(事故データ!$AH$4:$AH$364=$AH$12)*(事故データ!$V$4:$V$364=1))</f>
        <v>0</v>
      </c>
      <c r="AK21" s="358">
        <f>SUMPRODUCT((事故データ!$AO$4:$AO$364=$AH21)*(事故データ!$AR$4:$RT$364=AK$12)*(事故データ!$AH$4:$AH$364=$AH$12)*(事故データ!$V$4:$V$364=1))</f>
        <v>0</v>
      </c>
      <c r="AL21" s="358">
        <f>SUMPRODUCT((事故データ!$AO$4:$AO$364=$AH21)*(事故データ!$AR$4:$RT$364=AL$12)*(事故データ!$AH$4:$AH$364=$AH$12)*(事故データ!$V$4:$V$364=1))</f>
        <v>0</v>
      </c>
      <c r="AM21" s="358">
        <f>SUMPRODUCT((事故データ!$AO$4:$AO$364=$AH21)*(事故データ!$AR$4:$RT$364=AM$12)*(事故データ!$AH$4:$AH$364=$AH$12)*(事故データ!$V$4:$V$364=1))</f>
        <v>0</v>
      </c>
      <c r="AN21" s="358">
        <f>SUMPRODUCT((事故データ!$AO$4:$AO$364=$AH21)*(事故データ!$AR$4:$RT$364=AN$12)*(事故データ!$AH$4:$AH$364=$AH$12)*(事故データ!$V$4:$V$364=1))</f>
        <v>0</v>
      </c>
      <c r="AO21" s="358">
        <f>SUMPRODUCT((事故データ!$AO$4:$AO$364=$AH21)*(事故データ!$AR$4:$RT$364=AO$12)*(事故データ!$AH$4:$AH$364=$AH$12)*(事故データ!$V$4:$V$364=1))</f>
        <v>0</v>
      </c>
      <c r="AP21" s="562">
        <f>SUMPRODUCT((事故データ!$AO$4:$AO$364=$AH21)*(事故データ!$AR$4:$RT$364=AP$12)*(事故データ!$AH$4:$AH$364=$AH$12)*(事故データ!$V$4:$V$364=1))</f>
        <v>0</v>
      </c>
      <c r="AQ21" s="572">
        <f t="shared" si="10"/>
        <v>0</v>
      </c>
      <c r="AR21" s="464">
        <f>SUMPRODUCT((事故データ!$AO$4:$AO$364=$AH21)*(事故データ!$AT$4:$AT$364=AR$12)*(事故データ!$AH$4:$AH$364=$AH$12)*(事故データ!$V$4:$V$364=1))</f>
        <v>0</v>
      </c>
      <c r="AS21" s="358">
        <f>SUMPRODUCT((事故データ!$AO$4:$AO$364=$AH21)*(事故データ!$AT$4:$AT$364=AS$12)*(事故データ!$AH$4:$AH$364=$AH$12)*(事故データ!$V$4:$V$364=1))</f>
        <v>0</v>
      </c>
      <c r="AT21" s="358">
        <f>SUMPRODUCT((事故データ!$AO$4:$AO$364=$AH21)*(事故データ!$AT$4:$AT$364=AT$12)*(事故データ!$AH$4:$AH$364=$AH$12)*(事故データ!$V$4:$V$364=1))</f>
        <v>0</v>
      </c>
      <c r="AU21" s="358">
        <f>SUMPRODUCT((事故データ!$AO$4:$AO$364=$AH21)*(事故データ!$AT$4:$AT$364=AU$12)*(事故データ!$AH$4:$AH$364=$AH$12)*(事故データ!$V$4:$V$364=1))</f>
        <v>0</v>
      </c>
      <c r="AV21" s="358">
        <f>SUMPRODUCT((事故データ!$AO$4:$AO$364=$AH21)*(事故データ!$AT$4:$AT$364=AV$12)*(事故データ!$AH$4:$AH$364=$AH$12)*(事故データ!$V$4:$V$364=1))</f>
        <v>0</v>
      </c>
      <c r="AW21" s="358">
        <f>SUMPRODUCT((事故データ!$AO$4:$AO$364=$AH21)*(事故データ!$AT$4:$AT$364=AW$12)*(事故データ!$AH$4:$AH$364=$AH$12)*(事故データ!$V$4:$V$364=1))</f>
        <v>0</v>
      </c>
      <c r="AX21" s="358">
        <f>SUMPRODUCT((事故データ!$AO$4:$AO$364=$AH21)*(事故データ!$AT$4:$AT$364=AX$12)*(事故データ!$AH$4:$AH$364=$AH$12)*(事故データ!$V$4:$V$364=1))</f>
        <v>0</v>
      </c>
      <c r="AY21" s="358">
        <f>SUMPRODUCT((事故データ!$AO$4:$AO$364=$AH21)*(事故データ!$AT$4:$AT$364=AY$12)*(事故データ!$AH$4:$AH$364=$AH$12)*(事故データ!$V$4:$V$364=1))</f>
        <v>0</v>
      </c>
      <c r="AZ21" s="358">
        <f>SUMPRODUCT((事故データ!$AO$4:$AO$364=$AH21)*(事故データ!$AT$4:$AT$364=AZ$12)*(事故データ!$AH$4:$AH$364=$AH$12)*(事故データ!$V$4:$V$364=1))</f>
        <v>0</v>
      </c>
      <c r="BA21" s="358">
        <f>SUMPRODUCT((事故データ!$AO$4:$AO$364=$AH21)*(事故データ!$AT$4:$AT$364=BA$12)*(事故データ!$AH$4:$AH$364=$AH$12)*(事故データ!$V$4:$V$364=1))</f>
        <v>0</v>
      </c>
      <c r="BB21" s="358">
        <f>SUMPRODUCT((事故データ!$AO$4:$AO$364=$AH21)*(事故データ!$AT$4:$AT$364=BB$12)*(事故データ!$AH$4:$AH$364=$AH$12)*(事故データ!$V$4:$V$364=1))</f>
        <v>0</v>
      </c>
      <c r="BC21" s="358">
        <f>SUMPRODUCT((事故データ!$AO$4:$AO$364=$AH21)*(事故データ!$AT$4:$AT$364=BC$12)*(事故データ!$AH$4:$AH$364=$AH$12)*(事故データ!$V$4:$V$364=1))</f>
        <v>0</v>
      </c>
      <c r="BD21" s="358">
        <f>SUMPRODUCT((事故データ!$AO$4:$AO$364=$AH21)*(事故データ!$AT$4:$AT$364=BD$12)*(事故データ!$AH$4:$AH$364=$AH$12)*(事故データ!$V$4:$V$364=1))</f>
        <v>0</v>
      </c>
      <c r="BE21" s="358">
        <f>SUMPRODUCT((事故データ!$AO$4:$AO$364=$AH21)*(事故データ!$AT$4:$AT$364=BE$12)*(事故データ!$AH$4:$AH$364=$AH$12)*(事故データ!$V$4:$V$364=1))</f>
        <v>0</v>
      </c>
      <c r="BF21" s="442">
        <f>SUMPRODUCT((事故データ!$AO$4:$AO$364=$AH21)*(事故データ!$AT$4:$AT$364=BF$12)*(事故データ!$AH$4:$AH$364=$AH$12)*(事故データ!$V$4:$V$364=1))</f>
        <v>0</v>
      </c>
    </row>
    <row r="22" spans="2:58">
      <c r="B22" s="326">
        <v>8</v>
      </c>
      <c r="C22" s="352" t="str">
        <f>項目入力!M17</f>
        <v>施設・駐車場から出 右折</v>
      </c>
      <c r="D22" s="422">
        <f>SUMPRODUCT((事故データ!$AQ$4:$AQ$364=$C22)*(事故データ!$V$4:$V$364=1))</f>
        <v>1</v>
      </c>
      <c r="E22" s="496">
        <f>SUMPRODUCT((事故データ!$AQ$4:$AQ$364=$C22)*(事故データ!$V$4:$V$364=1)*(事故データ!$T$4:$T$364="人身"))</f>
        <v>0</v>
      </c>
      <c r="F22" s="306"/>
      <c r="G22" s="355" t="str">
        <f>項目入力!X17</f>
        <v>発進追突</v>
      </c>
      <c r="H22" s="356">
        <f t="shared" si="11"/>
        <v>2</v>
      </c>
      <c r="I22" s="357" cm="1">
        <f t="array" ref="I22">SUMPRODUCT((事故データ!$AO$4:$AO$364=$G22)*(事故データ!$AR$4:$AR$364=I$12)*(事故データ!$V$4:$V$364=1))</f>
        <v>1</v>
      </c>
      <c r="J22" s="358" cm="1">
        <f t="array" ref="J22">SUMPRODUCT((事故データ!$AO$4:$AO$364=$G22)*(事故データ!$AR$4:$AR$364=J$12)*(事故データ!$V$4:$V$364=1))</f>
        <v>0</v>
      </c>
      <c r="K22" s="358" cm="1">
        <f t="array" ref="K22">SUMPRODUCT((事故データ!$AO$4:$AO$364=$G22)*(事故データ!$AR$4:$AR$364=K$12)*(事故データ!$V$4:$V$364=1))</f>
        <v>0</v>
      </c>
      <c r="L22" s="358" cm="1">
        <f t="array" ref="L22">SUMPRODUCT((事故データ!$AO$4:$AO$364=$G22)*(事故データ!$AR$4:$AR$364=L$12)*(事故データ!$V$4:$V$364=1))</f>
        <v>0</v>
      </c>
      <c r="M22" s="358" cm="1">
        <f t="array" ref="M22">SUMPRODUCT((事故データ!$AO$4:$AO$364=$G22)*(事故データ!$AR$4:$AR$364=M$12)*(事故データ!$V$4:$V$364=1))</f>
        <v>0</v>
      </c>
      <c r="N22" s="358" cm="1">
        <f t="array" ref="N22">SUMPRODUCT((事故データ!$AO$4:$AO$364=$G22)*(事故データ!$AR$4:$AR$364=N$12)*(事故データ!$V$4:$V$364=1))</f>
        <v>0</v>
      </c>
      <c r="O22" s="358" cm="1">
        <f t="array" ref="O22">SUMPRODUCT((事故データ!$AO$4:$AO$364=$G22)*(事故データ!$AR$4:$AR$364=O$12)*(事故データ!$V$4:$V$364=1))</f>
        <v>1</v>
      </c>
      <c r="P22" s="442"/>
      <c r="Q22" s="357" cm="1">
        <f t="array" ref="Q22">SUMPRODUCT((事故データ!$AO$4:$AO$364=$G22)*(事故データ!$AT$4:$AT$364=Q$12)*(事故データ!$V$4:$V$364=1))</f>
        <v>2</v>
      </c>
      <c r="R22" s="358" cm="1">
        <f t="array" ref="R22">SUMPRODUCT((事故データ!$AO$4:$AO$364=$G22)*(事故データ!$AT$4:$AT$364=R$12)*(事故データ!$V$4:$V$364=1))</f>
        <v>0</v>
      </c>
      <c r="S22" s="358" cm="1">
        <f t="array" ref="S22">SUMPRODUCT((事故データ!$AO$4:$AO$364=$G22)*(事故データ!$AT$4:$AT$364=S$12)*(事故データ!$V$4:$V$364=1))</f>
        <v>0</v>
      </c>
      <c r="T22" s="358" cm="1">
        <f t="array" ref="T22">SUMPRODUCT((事故データ!$AO$4:$AO$364=$G22)*(事故データ!$AT$4:$AT$364=T$12)*(事故データ!$V$4:$V$364=1))</f>
        <v>0</v>
      </c>
      <c r="U22" s="358" cm="1">
        <f t="array" ref="U22">SUMPRODUCT((事故データ!$AO$4:$AO$364=$G22)*(事故データ!$AT$4:$AT$364=U$12)*(事故データ!$V$4:$V$364=1))</f>
        <v>0</v>
      </c>
      <c r="V22" s="358" cm="1">
        <f t="array" ref="V22">SUMPRODUCT((事故データ!$AO$4:$AO$364=$G22)*(事故データ!$AT$4:$AT$364=V$12)*(事故データ!$V$4:$V$364=1))</f>
        <v>0</v>
      </c>
      <c r="W22" s="358" cm="1">
        <f t="array" ref="W22">SUMPRODUCT((事故データ!$AO$4:$AO$364=$G22)*(事故データ!$AT$4:$AT$364=W$12)*(事故データ!$V$4:$V$364=1))</f>
        <v>0</v>
      </c>
      <c r="X22" s="358" cm="1">
        <f t="array" ref="X22">SUMPRODUCT((事故データ!$AO$4:$AO$364=$G22)*(事故データ!$AT$4:$AT$364=X$12)*(事故データ!$V$4:$V$364=1))</f>
        <v>0</v>
      </c>
      <c r="Y22" s="358" cm="1">
        <f t="array" ref="Y22">SUMPRODUCT((事故データ!$AO$4:$AO$364=$G22)*(事故データ!$AT$4:$AT$364=Y$12)*(事故データ!$V$4:$V$364=1))</f>
        <v>0</v>
      </c>
      <c r="Z22" s="358" cm="1">
        <f t="array" ref="Z22">SUMPRODUCT((事故データ!$AO$4:$AO$364=$G22)*(事故データ!$AT$4:$AT$364=Z$12)*(事故データ!$V$4:$V$364=1))</f>
        <v>0</v>
      </c>
      <c r="AA22" s="358" cm="1">
        <f t="array" ref="AA22">SUMPRODUCT((事故データ!$AO$4:$AO$364=$G22)*(事故データ!$AT$4:$AT$364=AA$12)*(事故データ!$V$4:$V$364=1))</f>
        <v>0</v>
      </c>
      <c r="AB22" s="358" cm="1">
        <f t="array" ref="AB22">SUMPRODUCT((事故データ!$AO$4:$AO$364=$G22)*(事故データ!$AT$4:$AT$364=AB$12)*(事故データ!$V$4:$V$364=1))</f>
        <v>0</v>
      </c>
      <c r="AC22" s="358" cm="1">
        <f t="array" ref="AC22">SUMPRODUCT((事故データ!$AO$4:$AO$364=$G22)*(事故データ!$AT$4:$AT$364=AC$12)*(事故データ!$V$4:$V$364=1))</f>
        <v>0</v>
      </c>
      <c r="AD22" s="358" cm="1">
        <f t="array" ref="AD22">SUMPRODUCT((事故データ!$AO$4:$AO$364=$G22)*(事故データ!$AT$4:$AT$364=AD$12)*(事故データ!$V$4:$V$364=1))</f>
        <v>0</v>
      </c>
      <c r="AE22" s="442" cm="1">
        <f t="array" ref="AE22">SUMPRODUCT((事故データ!$AO$4:$AO$364=$G22)*(事故データ!$AT$4:$AT$364=AE$12)*(事故データ!$V$4:$V$364=1))</f>
        <v>0</v>
      </c>
      <c r="AH22" s="355" t="str">
        <f t="shared" si="18"/>
        <v>カーブ走行時</v>
      </c>
      <c r="AI22" s="356">
        <f t="shared" si="19"/>
        <v>0</v>
      </c>
      <c r="AJ22" s="357">
        <f>SUMPRODUCT((事故データ!$AO$4:$AO$364=$AH22)*(事故データ!$AR$4:$RT$364=AJ$12)*(事故データ!$AH$4:$AH$364=$AH$12)*(事故データ!$V$4:$V$364=1))</f>
        <v>0</v>
      </c>
      <c r="AK22" s="358">
        <f>SUMPRODUCT((事故データ!$AO$4:$AO$364=$AH22)*(事故データ!$AR$4:$RT$364=AK$12)*(事故データ!$AH$4:$AH$364=$AH$12)*(事故データ!$V$4:$V$364=1))</f>
        <v>0</v>
      </c>
      <c r="AL22" s="358">
        <f>SUMPRODUCT((事故データ!$AO$4:$AO$364=$AH22)*(事故データ!$AR$4:$RT$364=AL$12)*(事故データ!$AH$4:$AH$364=$AH$12)*(事故データ!$V$4:$V$364=1))</f>
        <v>0</v>
      </c>
      <c r="AM22" s="358">
        <f>SUMPRODUCT((事故データ!$AO$4:$AO$364=$AH22)*(事故データ!$AR$4:$RT$364=AM$12)*(事故データ!$AH$4:$AH$364=$AH$12)*(事故データ!$V$4:$V$364=1))</f>
        <v>0</v>
      </c>
      <c r="AN22" s="358">
        <f>SUMPRODUCT((事故データ!$AO$4:$AO$364=$AH22)*(事故データ!$AR$4:$RT$364=AN$12)*(事故データ!$AH$4:$AH$364=$AH$12)*(事故データ!$V$4:$V$364=1))</f>
        <v>0</v>
      </c>
      <c r="AO22" s="358">
        <f>SUMPRODUCT((事故データ!$AO$4:$AO$364=$AH22)*(事故データ!$AR$4:$RT$364=AO$12)*(事故データ!$AH$4:$AH$364=$AH$12)*(事故データ!$V$4:$V$364=1))</f>
        <v>0</v>
      </c>
      <c r="AP22" s="562">
        <f>SUMPRODUCT((事故データ!$AO$4:$AO$364=$AH22)*(事故データ!$AR$4:$RT$364=AP$12)*(事故データ!$AH$4:$AH$364=$AH$12)*(事故データ!$V$4:$V$364=1))</f>
        <v>0</v>
      </c>
      <c r="AQ22" s="572">
        <f t="shared" si="10"/>
        <v>0</v>
      </c>
      <c r="AR22" s="464">
        <f>SUMPRODUCT((事故データ!$AO$4:$AO$364=$AH22)*(事故データ!$AT$4:$AT$364=AR$12)*(事故データ!$AH$4:$AH$364=$AH$12)*(事故データ!$V$4:$V$364=1))</f>
        <v>0</v>
      </c>
      <c r="AS22" s="358">
        <f>SUMPRODUCT((事故データ!$AO$4:$AO$364=$AH22)*(事故データ!$AT$4:$AT$364=AS$12)*(事故データ!$AH$4:$AH$364=$AH$12)*(事故データ!$V$4:$V$364=1))</f>
        <v>0</v>
      </c>
      <c r="AT22" s="358">
        <f>SUMPRODUCT((事故データ!$AO$4:$AO$364=$AH22)*(事故データ!$AT$4:$AT$364=AT$12)*(事故データ!$AH$4:$AH$364=$AH$12)*(事故データ!$V$4:$V$364=1))</f>
        <v>0</v>
      </c>
      <c r="AU22" s="358">
        <f>SUMPRODUCT((事故データ!$AO$4:$AO$364=$AH22)*(事故データ!$AT$4:$AT$364=AU$12)*(事故データ!$AH$4:$AH$364=$AH$12)*(事故データ!$V$4:$V$364=1))</f>
        <v>0</v>
      </c>
      <c r="AV22" s="358">
        <f>SUMPRODUCT((事故データ!$AO$4:$AO$364=$AH22)*(事故データ!$AT$4:$AT$364=AV$12)*(事故データ!$AH$4:$AH$364=$AH$12)*(事故データ!$V$4:$V$364=1))</f>
        <v>0</v>
      </c>
      <c r="AW22" s="358">
        <f>SUMPRODUCT((事故データ!$AO$4:$AO$364=$AH22)*(事故データ!$AT$4:$AT$364=AW$12)*(事故データ!$AH$4:$AH$364=$AH$12)*(事故データ!$V$4:$V$364=1))</f>
        <v>0</v>
      </c>
      <c r="AX22" s="358">
        <f>SUMPRODUCT((事故データ!$AO$4:$AO$364=$AH22)*(事故データ!$AT$4:$AT$364=AX$12)*(事故データ!$AH$4:$AH$364=$AH$12)*(事故データ!$V$4:$V$364=1))</f>
        <v>0</v>
      </c>
      <c r="AY22" s="358">
        <f>SUMPRODUCT((事故データ!$AO$4:$AO$364=$AH22)*(事故データ!$AT$4:$AT$364=AY$12)*(事故データ!$AH$4:$AH$364=$AH$12)*(事故データ!$V$4:$V$364=1))</f>
        <v>0</v>
      </c>
      <c r="AZ22" s="358">
        <f>SUMPRODUCT((事故データ!$AO$4:$AO$364=$AH22)*(事故データ!$AT$4:$AT$364=AZ$12)*(事故データ!$AH$4:$AH$364=$AH$12)*(事故データ!$V$4:$V$364=1))</f>
        <v>0</v>
      </c>
      <c r="BA22" s="358">
        <f>SUMPRODUCT((事故データ!$AO$4:$AO$364=$AH22)*(事故データ!$AT$4:$AT$364=BA$12)*(事故データ!$AH$4:$AH$364=$AH$12)*(事故データ!$V$4:$V$364=1))</f>
        <v>0</v>
      </c>
      <c r="BB22" s="358">
        <f>SUMPRODUCT((事故データ!$AO$4:$AO$364=$AH22)*(事故データ!$AT$4:$AT$364=BB$12)*(事故データ!$AH$4:$AH$364=$AH$12)*(事故データ!$V$4:$V$364=1))</f>
        <v>0</v>
      </c>
      <c r="BC22" s="358">
        <f>SUMPRODUCT((事故データ!$AO$4:$AO$364=$AH22)*(事故データ!$AT$4:$AT$364=BC$12)*(事故データ!$AH$4:$AH$364=$AH$12)*(事故データ!$V$4:$V$364=1))</f>
        <v>0</v>
      </c>
      <c r="BD22" s="358">
        <f>SUMPRODUCT((事故データ!$AO$4:$AO$364=$AH22)*(事故データ!$AT$4:$AT$364=BD$12)*(事故データ!$AH$4:$AH$364=$AH$12)*(事故データ!$V$4:$V$364=1))</f>
        <v>0</v>
      </c>
      <c r="BE22" s="358">
        <f>SUMPRODUCT((事故データ!$AO$4:$AO$364=$AH22)*(事故データ!$AT$4:$AT$364=BE$12)*(事故データ!$AH$4:$AH$364=$AH$12)*(事故データ!$V$4:$V$364=1))</f>
        <v>0</v>
      </c>
      <c r="BF22" s="442">
        <f>SUMPRODUCT((事故データ!$AO$4:$AO$364=$AH22)*(事故データ!$AT$4:$AT$364=BF$12)*(事故データ!$AH$4:$AH$364=$AH$12)*(事故データ!$V$4:$V$364=1))</f>
        <v>0</v>
      </c>
    </row>
    <row r="23" spans="2:58">
      <c r="B23" s="326">
        <v>9</v>
      </c>
      <c r="C23" s="352" t="str">
        <f>項目入力!M18</f>
        <v>施設・駐車場から出 左折</v>
      </c>
      <c r="D23" s="422">
        <f>SUMPRODUCT((事故データ!$AQ$4:$AQ$364=$C23)*(事故データ!$V$4:$V$364=1))</f>
        <v>0</v>
      </c>
      <c r="E23" s="496">
        <f>SUMPRODUCT((事故データ!$AQ$4:$AQ$364=$C23)*(事故データ!$V$4:$V$364=1)*(事故データ!$T$4:$T$364="人身"))</f>
        <v>0</v>
      </c>
      <c r="F23" s="306"/>
      <c r="G23" s="355" t="str">
        <f>項目入力!X18</f>
        <v>車線
変更時</v>
      </c>
      <c r="H23" s="356">
        <f t="shared" si="11"/>
        <v>1</v>
      </c>
      <c r="I23" s="357" cm="1">
        <f t="array" ref="I23">SUMPRODUCT((事故データ!$AO$4:$AO$364=$G23)*(事故データ!$AR$4:$AR$364=I$12)*(事故データ!$V$4:$V$364=1))</f>
        <v>0</v>
      </c>
      <c r="J23" s="358" cm="1">
        <f t="array" ref="J23">SUMPRODUCT((事故データ!$AO$4:$AO$364=$G23)*(事故データ!$AR$4:$AR$364=J$12)*(事故データ!$V$4:$V$364=1))</f>
        <v>0</v>
      </c>
      <c r="K23" s="358" cm="1">
        <f t="array" ref="K23">SUMPRODUCT((事故データ!$AO$4:$AO$364=$G23)*(事故データ!$AR$4:$AR$364=K$12)*(事故データ!$V$4:$V$364=1))</f>
        <v>1</v>
      </c>
      <c r="L23" s="358" cm="1">
        <f t="array" ref="L23">SUMPRODUCT((事故データ!$AO$4:$AO$364=$G23)*(事故データ!$AR$4:$AR$364=L$12)*(事故データ!$V$4:$V$364=1))</f>
        <v>0</v>
      </c>
      <c r="M23" s="358" cm="1">
        <f t="array" ref="M23">SUMPRODUCT((事故データ!$AO$4:$AO$364=$G23)*(事故データ!$AR$4:$AR$364=M$12)*(事故データ!$V$4:$V$364=1))</f>
        <v>0</v>
      </c>
      <c r="N23" s="358" cm="1">
        <f t="array" ref="N23">SUMPRODUCT((事故データ!$AO$4:$AO$364=$G23)*(事故データ!$AR$4:$AR$364=N$12)*(事故データ!$V$4:$V$364=1))</f>
        <v>0</v>
      </c>
      <c r="O23" s="358" cm="1">
        <f t="array" ref="O23">SUMPRODUCT((事故データ!$AO$4:$AO$364=$G23)*(事故データ!$AR$4:$AR$364=O$12)*(事故データ!$V$4:$V$364=1))</f>
        <v>0</v>
      </c>
      <c r="P23" s="442"/>
      <c r="Q23" s="357" cm="1">
        <f t="array" ref="Q23">SUMPRODUCT((事故データ!$AO$4:$AO$364=$G23)*(事故データ!$AT$4:$AT$364=Q$12)*(事故データ!$V$4:$V$364=1))</f>
        <v>0</v>
      </c>
      <c r="R23" s="358" cm="1">
        <f t="array" ref="R23">SUMPRODUCT((事故データ!$AO$4:$AO$364=$G23)*(事故データ!$AT$4:$AT$364=R$12)*(事故データ!$V$4:$V$364=1))</f>
        <v>0</v>
      </c>
      <c r="S23" s="358" cm="1">
        <f t="array" ref="S23">SUMPRODUCT((事故データ!$AO$4:$AO$364=$G23)*(事故データ!$AT$4:$AT$364=S$12)*(事故データ!$V$4:$V$364=1))</f>
        <v>0</v>
      </c>
      <c r="T23" s="358" cm="1">
        <f t="array" ref="T23">SUMPRODUCT((事故データ!$AO$4:$AO$364=$G23)*(事故データ!$AT$4:$AT$364=T$12)*(事故データ!$V$4:$V$364=1))</f>
        <v>0</v>
      </c>
      <c r="U23" s="358" cm="1">
        <f t="array" ref="U23">SUMPRODUCT((事故データ!$AO$4:$AO$364=$G23)*(事故データ!$AT$4:$AT$364=U$12)*(事故データ!$V$4:$V$364=1))</f>
        <v>0</v>
      </c>
      <c r="V23" s="358" cm="1">
        <f t="array" ref="V23">SUMPRODUCT((事故データ!$AO$4:$AO$364=$G23)*(事故データ!$AT$4:$AT$364=V$12)*(事故データ!$V$4:$V$364=1))</f>
        <v>1</v>
      </c>
      <c r="W23" s="358" cm="1">
        <f t="array" ref="W23">SUMPRODUCT((事故データ!$AO$4:$AO$364=$G23)*(事故データ!$AT$4:$AT$364=W$12)*(事故データ!$V$4:$V$364=1))</f>
        <v>0</v>
      </c>
      <c r="X23" s="358" cm="1">
        <f t="array" ref="X23">SUMPRODUCT((事故データ!$AO$4:$AO$364=$G23)*(事故データ!$AT$4:$AT$364=X$12)*(事故データ!$V$4:$V$364=1))</f>
        <v>0</v>
      </c>
      <c r="Y23" s="358" cm="1">
        <f t="array" ref="Y23">SUMPRODUCT((事故データ!$AO$4:$AO$364=$G23)*(事故データ!$AT$4:$AT$364=Y$12)*(事故データ!$V$4:$V$364=1))</f>
        <v>0</v>
      </c>
      <c r="Z23" s="358" cm="1">
        <f t="array" ref="Z23">SUMPRODUCT((事故データ!$AO$4:$AO$364=$G23)*(事故データ!$AT$4:$AT$364=Z$12)*(事故データ!$V$4:$V$364=1))</f>
        <v>0</v>
      </c>
      <c r="AA23" s="358" cm="1">
        <f t="array" ref="AA23">SUMPRODUCT((事故データ!$AO$4:$AO$364=$G23)*(事故データ!$AT$4:$AT$364=AA$12)*(事故データ!$V$4:$V$364=1))</f>
        <v>0</v>
      </c>
      <c r="AB23" s="358" cm="1">
        <f t="array" ref="AB23">SUMPRODUCT((事故データ!$AO$4:$AO$364=$G23)*(事故データ!$AT$4:$AT$364=AB$12)*(事故データ!$V$4:$V$364=1))</f>
        <v>0</v>
      </c>
      <c r="AC23" s="358" cm="1">
        <f t="array" ref="AC23">SUMPRODUCT((事故データ!$AO$4:$AO$364=$G23)*(事故データ!$AT$4:$AT$364=AC$12)*(事故データ!$V$4:$V$364=1))</f>
        <v>0</v>
      </c>
      <c r="AD23" s="358" cm="1">
        <f t="array" ref="AD23">SUMPRODUCT((事故データ!$AO$4:$AO$364=$G23)*(事故データ!$AT$4:$AT$364=AD$12)*(事故データ!$V$4:$V$364=1))</f>
        <v>0</v>
      </c>
      <c r="AE23" s="442" cm="1">
        <f t="array" ref="AE23">SUMPRODUCT((事故データ!$AO$4:$AO$364=$G23)*(事故データ!$AT$4:$AT$364=AE$12)*(事故データ!$V$4:$V$364=1))</f>
        <v>0</v>
      </c>
      <c r="AH23" s="355" t="str">
        <f t="shared" si="18"/>
        <v>追突</v>
      </c>
      <c r="AI23" s="356">
        <f t="shared" si="19"/>
        <v>0</v>
      </c>
      <c r="AJ23" s="357">
        <f>SUMPRODUCT((事故データ!$AO$4:$AO$364=$AH23)*(事故データ!$AR$4:$RT$364=AJ$12)*(事故データ!$AH$4:$AH$364=$AH$12)*(事故データ!$V$4:$V$364=1))</f>
        <v>0</v>
      </c>
      <c r="AK23" s="358">
        <f>SUMPRODUCT((事故データ!$AO$4:$AO$364=$AH23)*(事故データ!$AR$4:$RT$364=AK$12)*(事故データ!$AH$4:$AH$364=$AH$12)*(事故データ!$V$4:$V$364=1))</f>
        <v>0</v>
      </c>
      <c r="AL23" s="358">
        <f>SUMPRODUCT((事故データ!$AO$4:$AO$364=$AH23)*(事故データ!$AR$4:$RT$364=AL$12)*(事故データ!$AH$4:$AH$364=$AH$12)*(事故データ!$V$4:$V$364=1))</f>
        <v>0</v>
      </c>
      <c r="AM23" s="358">
        <f>SUMPRODUCT((事故データ!$AO$4:$AO$364=$AH23)*(事故データ!$AR$4:$RT$364=AM$12)*(事故データ!$AH$4:$AH$364=$AH$12)*(事故データ!$V$4:$V$364=1))</f>
        <v>0</v>
      </c>
      <c r="AN23" s="358">
        <f>SUMPRODUCT((事故データ!$AO$4:$AO$364=$AH23)*(事故データ!$AR$4:$RT$364=AN$12)*(事故データ!$AH$4:$AH$364=$AH$12)*(事故データ!$V$4:$V$364=1))</f>
        <v>0</v>
      </c>
      <c r="AO23" s="358">
        <f>SUMPRODUCT((事故データ!$AO$4:$AO$364=$AH23)*(事故データ!$AR$4:$RT$364=AO$12)*(事故データ!$AH$4:$AH$364=$AH$12)*(事故データ!$V$4:$V$364=1))</f>
        <v>0</v>
      </c>
      <c r="AP23" s="562">
        <f>SUMPRODUCT((事故データ!$AO$4:$AO$364=$AH23)*(事故データ!$AR$4:$RT$364=AP$12)*(事故データ!$AH$4:$AH$364=$AH$12)*(事故データ!$V$4:$V$364=1))</f>
        <v>0</v>
      </c>
      <c r="AQ23" s="572">
        <f t="shared" si="10"/>
        <v>0</v>
      </c>
      <c r="AR23" s="464">
        <f>SUMPRODUCT((事故データ!$AO$4:$AO$364=$AH23)*(事故データ!$AT$4:$AT$364=AR$12)*(事故データ!$AH$4:$AH$364=$AH$12)*(事故データ!$V$4:$V$364=1))</f>
        <v>0</v>
      </c>
      <c r="AS23" s="358">
        <f>SUMPRODUCT((事故データ!$AO$4:$AO$364=$AH23)*(事故データ!$AT$4:$AT$364=AS$12)*(事故データ!$AH$4:$AH$364=$AH$12)*(事故データ!$V$4:$V$364=1))</f>
        <v>0</v>
      </c>
      <c r="AT23" s="358">
        <f>SUMPRODUCT((事故データ!$AO$4:$AO$364=$AH23)*(事故データ!$AT$4:$AT$364=AT$12)*(事故データ!$AH$4:$AH$364=$AH$12)*(事故データ!$V$4:$V$364=1))</f>
        <v>0</v>
      </c>
      <c r="AU23" s="358">
        <f>SUMPRODUCT((事故データ!$AO$4:$AO$364=$AH23)*(事故データ!$AT$4:$AT$364=AU$12)*(事故データ!$AH$4:$AH$364=$AH$12)*(事故データ!$V$4:$V$364=1))</f>
        <v>0</v>
      </c>
      <c r="AV23" s="358">
        <f>SUMPRODUCT((事故データ!$AO$4:$AO$364=$AH23)*(事故データ!$AT$4:$AT$364=AV$12)*(事故データ!$AH$4:$AH$364=$AH$12)*(事故データ!$V$4:$V$364=1))</f>
        <v>0</v>
      </c>
      <c r="AW23" s="358">
        <f>SUMPRODUCT((事故データ!$AO$4:$AO$364=$AH23)*(事故データ!$AT$4:$AT$364=AW$12)*(事故データ!$AH$4:$AH$364=$AH$12)*(事故データ!$V$4:$V$364=1))</f>
        <v>0</v>
      </c>
      <c r="AX23" s="358">
        <f>SUMPRODUCT((事故データ!$AO$4:$AO$364=$AH23)*(事故データ!$AT$4:$AT$364=AX$12)*(事故データ!$AH$4:$AH$364=$AH$12)*(事故データ!$V$4:$V$364=1))</f>
        <v>0</v>
      </c>
      <c r="AY23" s="358">
        <f>SUMPRODUCT((事故データ!$AO$4:$AO$364=$AH23)*(事故データ!$AT$4:$AT$364=AY$12)*(事故データ!$AH$4:$AH$364=$AH$12)*(事故データ!$V$4:$V$364=1))</f>
        <v>0</v>
      </c>
      <c r="AZ23" s="358">
        <f>SUMPRODUCT((事故データ!$AO$4:$AO$364=$AH23)*(事故データ!$AT$4:$AT$364=AZ$12)*(事故データ!$AH$4:$AH$364=$AH$12)*(事故データ!$V$4:$V$364=1))</f>
        <v>0</v>
      </c>
      <c r="BA23" s="358">
        <f>SUMPRODUCT((事故データ!$AO$4:$AO$364=$AH23)*(事故データ!$AT$4:$AT$364=BA$12)*(事故データ!$AH$4:$AH$364=$AH$12)*(事故データ!$V$4:$V$364=1))</f>
        <v>0</v>
      </c>
      <c r="BB23" s="358">
        <f>SUMPRODUCT((事故データ!$AO$4:$AO$364=$AH23)*(事故データ!$AT$4:$AT$364=BB$12)*(事故データ!$AH$4:$AH$364=$AH$12)*(事故データ!$V$4:$V$364=1))</f>
        <v>0</v>
      </c>
      <c r="BC23" s="358">
        <f>SUMPRODUCT((事故データ!$AO$4:$AO$364=$AH23)*(事故データ!$AT$4:$AT$364=BC$12)*(事故データ!$AH$4:$AH$364=$AH$12)*(事故データ!$V$4:$V$364=1))</f>
        <v>0</v>
      </c>
      <c r="BD23" s="358">
        <f>SUMPRODUCT((事故データ!$AO$4:$AO$364=$AH23)*(事故データ!$AT$4:$AT$364=BD$12)*(事故データ!$AH$4:$AH$364=$AH$12)*(事故データ!$V$4:$V$364=1))</f>
        <v>0</v>
      </c>
      <c r="BE23" s="358">
        <f>SUMPRODUCT((事故データ!$AO$4:$AO$364=$AH23)*(事故データ!$AT$4:$AT$364=BE$12)*(事故データ!$AH$4:$AH$364=$AH$12)*(事故データ!$V$4:$V$364=1))</f>
        <v>0</v>
      </c>
      <c r="BF23" s="442">
        <f>SUMPRODUCT((事故データ!$AO$4:$AO$364=$AH23)*(事故データ!$AT$4:$AT$364=BF$12)*(事故データ!$AH$4:$AH$364=$AH$12)*(事故データ!$V$4:$V$364=1))</f>
        <v>0</v>
      </c>
    </row>
    <row r="24" spans="2:58">
      <c r="B24" s="326">
        <v>10</v>
      </c>
      <c r="C24" s="352" t="str">
        <f>項目入力!M19</f>
        <v>道路に進入</v>
      </c>
      <c r="D24" s="422">
        <f>SUMPRODUCT((事故データ!$AQ$4:$AQ$364=$C24)*(事故データ!$V$4:$V$364=1))</f>
        <v>0</v>
      </c>
      <c r="E24" s="496">
        <f>SUMPRODUCT((事故データ!$AQ$4:$AQ$364=$C24)*(事故データ!$V$4:$V$364=1)*(事故データ!$T$4:$T$364="人身"))</f>
        <v>0</v>
      </c>
      <c r="F24" s="306"/>
      <c r="G24" s="355" t="str">
        <f>項目入力!X19</f>
        <v>合流時</v>
      </c>
      <c r="H24" s="356">
        <f t="shared" si="11"/>
        <v>0</v>
      </c>
      <c r="I24" s="357" cm="1">
        <f t="array" ref="I24">SUMPRODUCT((事故データ!$AO$4:$AO$364=$G24)*(事故データ!$AR$4:$AR$364=I$12)*(事故データ!$V$4:$V$364=1))</f>
        <v>0</v>
      </c>
      <c r="J24" s="358" cm="1">
        <f t="array" ref="J24">SUMPRODUCT((事故データ!$AO$4:$AO$364=$G24)*(事故データ!$AR$4:$AR$364=J$12)*(事故データ!$V$4:$V$364=1))</f>
        <v>0</v>
      </c>
      <c r="K24" s="358" cm="1">
        <f t="array" ref="K24">SUMPRODUCT((事故データ!$AO$4:$AO$364=$G24)*(事故データ!$AR$4:$AR$364=K$12)*(事故データ!$V$4:$V$364=1))</f>
        <v>0</v>
      </c>
      <c r="L24" s="358" cm="1">
        <f t="array" ref="L24">SUMPRODUCT((事故データ!$AO$4:$AO$364=$G24)*(事故データ!$AR$4:$AR$364=L$12)*(事故データ!$V$4:$V$364=1))</f>
        <v>0</v>
      </c>
      <c r="M24" s="358" cm="1">
        <f t="array" ref="M24">SUMPRODUCT((事故データ!$AO$4:$AO$364=$G24)*(事故データ!$AR$4:$AR$364=M$12)*(事故データ!$V$4:$V$364=1))</f>
        <v>0</v>
      </c>
      <c r="N24" s="358" cm="1">
        <f t="array" ref="N24">SUMPRODUCT((事故データ!$AO$4:$AO$364=$G24)*(事故データ!$AR$4:$AR$364=N$12)*(事故データ!$V$4:$V$364=1))</f>
        <v>0</v>
      </c>
      <c r="O24" s="358" cm="1">
        <f t="array" ref="O24">SUMPRODUCT((事故データ!$AO$4:$AO$364=$G24)*(事故データ!$AR$4:$AR$364=O$12)*(事故データ!$V$4:$V$364=1))</f>
        <v>0</v>
      </c>
      <c r="P24" s="442"/>
      <c r="Q24" s="357" cm="1">
        <f t="array" ref="Q24">SUMPRODUCT((事故データ!$AO$4:$AO$364=$G24)*(事故データ!$AT$4:$AT$364=Q$12)*(事故データ!$V$4:$V$364=1))</f>
        <v>0</v>
      </c>
      <c r="R24" s="358" cm="1">
        <f t="array" ref="R24">SUMPRODUCT((事故データ!$AO$4:$AO$364=$G24)*(事故データ!$AT$4:$AT$364=R$12)*(事故データ!$V$4:$V$364=1))</f>
        <v>0</v>
      </c>
      <c r="S24" s="358" cm="1">
        <f t="array" ref="S24">SUMPRODUCT((事故データ!$AO$4:$AO$364=$G24)*(事故データ!$AT$4:$AT$364=S$12)*(事故データ!$V$4:$V$364=1))</f>
        <v>0</v>
      </c>
      <c r="T24" s="358" cm="1">
        <f t="array" ref="T24">SUMPRODUCT((事故データ!$AO$4:$AO$364=$G24)*(事故データ!$AT$4:$AT$364=T$12)*(事故データ!$V$4:$V$364=1))</f>
        <v>0</v>
      </c>
      <c r="U24" s="358" cm="1">
        <f t="array" ref="U24">SUMPRODUCT((事故データ!$AO$4:$AO$364=$G24)*(事故データ!$AT$4:$AT$364=U$12)*(事故データ!$V$4:$V$364=1))</f>
        <v>0</v>
      </c>
      <c r="V24" s="358" cm="1">
        <f t="array" ref="V24">SUMPRODUCT((事故データ!$AO$4:$AO$364=$G24)*(事故データ!$AT$4:$AT$364=V$12)*(事故データ!$V$4:$V$364=1))</f>
        <v>0</v>
      </c>
      <c r="W24" s="358" cm="1">
        <f t="array" ref="W24">SUMPRODUCT((事故データ!$AO$4:$AO$364=$G24)*(事故データ!$AT$4:$AT$364=W$12)*(事故データ!$V$4:$V$364=1))</f>
        <v>0</v>
      </c>
      <c r="X24" s="358" cm="1">
        <f t="array" ref="X24">SUMPRODUCT((事故データ!$AO$4:$AO$364=$G24)*(事故データ!$AT$4:$AT$364=X$12)*(事故データ!$V$4:$V$364=1))</f>
        <v>0</v>
      </c>
      <c r="Y24" s="358" cm="1">
        <f t="array" ref="Y24">SUMPRODUCT((事故データ!$AO$4:$AO$364=$G24)*(事故データ!$AT$4:$AT$364=Y$12)*(事故データ!$V$4:$V$364=1))</f>
        <v>0</v>
      </c>
      <c r="Z24" s="358" cm="1">
        <f t="array" ref="Z24">SUMPRODUCT((事故データ!$AO$4:$AO$364=$G24)*(事故データ!$AT$4:$AT$364=Z$12)*(事故データ!$V$4:$V$364=1))</f>
        <v>0</v>
      </c>
      <c r="AA24" s="358" cm="1">
        <f t="array" ref="AA24">SUMPRODUCT((事故データ!$AO$4:$AO$364=$G24)*(事故データ!$AT$4:$AT$364=AA$12)*(事故データ!$V$4:$V$364=1))</f>
        <v>0</v>
      </c>
      <c r="AB24" s="358" cm="1">
        <f t="array" ref="AB24">SUMPRODUCT((事故データ!$AO$4:$AO$364=$G24)*(事故データ!$AT$4:$AT$364=AB$12)*(事故データ!$V$4:$V$364=1))</f>
        <v>0</v>
      </c>
      <c r="AC24" s="358" cm="1">
        <f t="array" ref="AC24">SUMPRODUCT((事故データ!$AO$4:$AO$364=$G24)*(事故データ!$AT$4:$AT$364=AC$12)*(事故データ!$V$4:$V$364=1))</f>
        <v>0</v>
      </c>
      <c r="AD24" s="358" cm="1">
        <f t="array" ref="AD24">SUMPRODUCT((事故データ!$AO$4:$AO$364=$G24)*(事故データ!$AT$4:$AT$364=AD$12)*(事故データ!$V$4:$V$364=1))</f>
        <v>0</v>
      </c>
      <c r="AE24" s="442" cm="1">
        <f t="array" ref="AE24">SUMPRODUCT((事故データ!$AO$4:$AO$364=$G24)*(事故データ!$AT$4:$AT$364=AE$12)*(事故データ!$V$4:$V$364=1))</f>
        <v>0</v>
      </c>
      <c r="AH24" s="355" t="str">
        <f t="shared" si="18"/>
        <v>発進追突</v>
      </c>
      <c r="AI24" s="356">
        <f t="shared" si="19"/>
        <v>1</v>
      </c>
      <c r="AJ24" s="357">
        <f>SUMPRODUCT((事故データ!$AO$4:$AO$364=$AH24)*(事故データ!$AR$4:$RT$364=AJ$12)*(事故データ!$AH$4:$AH$364=$AH$12)*(事故データ!$V$4:$V$364=1))</f>
        <v>0</v>
      </c>
      <c r="AK24" s="358">
        <f>SUMPRODUCT((事故データ!$AO$4:$AO$364=$AH24)*(事故データ!$AR$4:$RT$364=AK$12)*(事故データ!$AH$4:$AH$364=$AH$12)*(事故データ!$V$4:$V$364=1))</f>
        <v>0</v>
      </c>
      <c r="AL24" s="358">
        <f>SUMPRODUCT((事故データ!$AO$4:$AO$364=$AH24)*(事故データ!$AR$4:$RT$364=AL$12)*(事故データ!$AH$4:$AH$364=$AH$12)*(事故データ!$V$4:$V$364=1))</f>
        <v>0</v>
      </c>
      <c r="AM24" s="358">
        <f>SUMPRODUCT((事故データ!$AO$4:$AO$364=$AH24)*(事故データ!$AR$4:$RT$364=AM$12)*(事故データ!$AH$4:$AH$364=$AH$12)*(事故データ!$V$4:$V$364=1))</f>
        <v>0</v>
      </c>
      <c r="AN24" s="358">
        <f>SUMPRODUCT((事故データ!$AO$4:$AO$364=$AH24)*(事故データ!$AR$4:$RT$364=AN$12)*(事故データ!$AH$4:$AH$364=$AH$12)*(事故データ!$V$4:$V$364=1))</f>
        <v>0</v>
      </c>
      <c r="AO24" s="358">
        <f>SUMPRODUCT((事故データ!$AO$4:$AO$364=$AH24)*(事故データ!$AR$4:$RT$364=AO$12)*(事故データ!$AH$4:$AH$364=$AH$12)*(事故データ!$V$4:$V$364=1))</f>
        <v>0</v>
      </c>
      <c r="AP24" s="562">
        <f>SUMPRODUCT((事故データ!$AO$4:$AO$364=$AH24)*(事故データ!$AR$4:$RT$364=AP$12)*(事故データ!$AH$4:$AH$364=$AH$12)*(事故データ!$V$4:$V$364=1))</f>
        <v>1</v>
      </c>
      <c r="AQ24" s="572">
        <f t="shared" si="10"/>
        <v>1</v>
      </c>
      <c r="AR24" s="464">
        <f>SUMPRODUCT((事故データ!$AO$4:$AO$364=$AH24)*(事故データ!$AT$4:$AT$364=AR$12)*(事故データ!$AH$4:$AH$364=$AH$12)*(事故データ!$V$4:$V$364=1))</f>
        <v>1</v>
      </c>
      <c r="AS24" s="358">
        <f>SUMPRODUCT((事故データ!$AO$4:$AO$364=$AH24)*(事故データ!$AT$4:$AT$364=AS$12)*(事故データ!$AH$4:$AH$364=$AH$12)*(事故データ!$V$4:$V$364=1))</f>
        <v>0</v>
      </c>
      <c r="AT24" s="358">
        <f>SUMPRODUCT((事故データ!$AO$4:$AO$364=$AH24)*(事故データ!$AT$4:$AT$364=AT$12)*(事故データ!$AH$4:$AH$364=$AH$12)*(事故データ!$V$4:$V$364=1))</f>
        <v>0</v>
      </c>
      <c r="AU24" s="358">
        <f>SUMPRODUCT((事故データ!$AO$4:$AO$364=$AH24)*(事故データ!$AT$4:$AT$364=AU$12)*(事故データ!$AH$4:$AH$364=$AH$12)*(事故データ!$V$4:$V$364=1))</f>
        <v>0</v>
      </c>
      <c r="AV24" s="358">
        <f>SUMPRODUCT((事故データ!$AO$4:$AO$364=$AH24)*(事故データ!$AT$4:$AT$364=AV$12)*(事故データ!$AH$4:$AH$364=$AH$12)*(事故データ!$V$4:$V$364=1))</f>
        <v>0</v>
      </c>
      <c r="AW24" s="358">
        <f>SUMPRODUCT((事故データ!$AO$4:$AO$364=$AH24)*(事故データ!$AT$4:$AT$364=AW$12)*(事故データ!$AH$4:$AH$364=$AH$12)*(事故データ!$V$4:$V$364=1))</f>
        <v>0</v>
      </c>
      <c r="AX24" s="358">
        <f>SUMPRODUCT((事故データ!$AO$4:$AO$364=$AH24)*(事故データ!$AT$4:$AT$364=AX$12)*(事故データ!$AH$4:$AH$364=$AH$12)*(事故データ!$V$4:$V$364=1))</f>
        <v>0</v>
      </c>
      <c r="AY24" s="358">
        <f>SUMPRODUCT((事故データ!$AO$4:$AO$364=$AH24)*(事故データ!$AT$4:$AT$364=AY$12)*(事故データ!$AH$4:$AH$364=$AH$12)*(事故データ!$V$4:$V$364=1))</f>
        <v>0</v>
      </c>
      <c r="AZ24" s="358">
        <f>SUMPRODUCT((事故データ!$AO$4:$AO$364=$AH24)*(事故データ!$AT$4:$AT$364=AZ$12)*(事故データ!$AH$4:$AH$364=$AH$12)*(事故データ!$V$4:$V$364=1))</f>
        <v>0</v>
      </c>
      <c r="BA24" s="358">
        <f>SUMPRODUCT((事故データ!$AO$4:$AO$364=$AH24)*(事故データ!$AT$4:$AT$364=BA$12)*(事故データ!$AH$4:$AH$364=$AH$12)*(事故データ!$V$4:$V$364=1))</f>
        <v>0</v>
      </c>
      <c r="BB24" s="358">
        <f>SUMPRODUCT((事故データ!$AO$4:$AO$364=$AH24)*(事故データ!$AT$4:$AT$364=BB$12)*(事故データ!$AH$4:$AH$364=$AH$12)*(事故データ!$V$4:$V$364=1))</f>
        <v>0</v>
      </c>
      <c r="BC24" s="358">
        <f>SUMPRODUCT((事故データ!$AO$4:$AO$364=$AH24)*(事故データ!$AT$4:$AT$364=BC$12)*(事故データ!$AH$4:$AH$364=$AH$12)*(事故データ!$V$4:$V$364=1))</f>
        <v>0</v>
      </c>
      <c r="BD24" s="358">
        <f>SUMPRODUCT((事故データ!$AO$4:$AO$364=$AH24)*(事故データ!$AT$4:$AT$364=BD$12)*(事故データ!$AH$4:$AH$364=$AH$12)*(事故データ!$V$4:$V$364=1))</f>
        <v>0</v>
      </c>
      <c r="BE24" s="358">
        <f>SUMPRODUCT((事故データ!$AO$4:$AO$364=$AH24)*(事故データ!$AT$4:$AT$364=BE$12)*(事故データ!$AH$4:$AH$364=$AH$12)*(事故データ!$V$4:$V$364=1))</f>
        <v>0</v>
      </c>
      <c r="BF24" s="442">
        <f>SUMPRODUCT((事故データ!$AO$4:$AO$364=$AH24)*(事故データ!$AT$4:$AT$364=BF$12)*(事故データ!$AH$4:$AH$364=$AH$12)*(事故データ!$V$4:$V$364=1))</f>
        <v>0</v>
      </c>
    </row>
    <row r="25" spans="2:58">
      <c r="B25" s="326">
        <v>11</v>
      </c>
      <c r="C25" s="352" t="str">
        <f>項目入力!M20</f>
        <v>道路から進入</v>
      </c>
      <c r="D25" s="422">
        <f>SUMPRODUCT((事故データ!$AQ$4:$AQ$364=$C25)*(事故データ!$V$4:$V$364=1))</f>
        <v>0</v>
      </c>
      <c r="E25" s="496">
        <f>SUMPRODUCT((事故データ!$AQ$4:$AQ$364=$C25)*(事故データ!$V$4:$V$364=1)*(事故データ!$T$4:$T$364="人身"))</f>
        <v>0</v>
      </c>
      <c r="F25" s="306"/>
      <c r="G25" s="355" t="str">
        <f>項目入力!X20</f>
        <v>離合時</v>
      </c>
      <c r="H25" s="356">
        <f t="shared" si="11"/>
        <v>0</v>
      </c>
      <c r="I25" s="357" cm="1">
        <f t="array" ref="I25">SUMPRODUCT((事故データ!$AO$4:$AO$364=$G25)*(事故データ!$AR$4:$AR$364=I$12)*(事故データ!$V$4:$V$364=1))</f>
        <v>0</v>
      </c>
      <c r="J25" s="358" cm="1">
        <f t="array" ref="J25">SUMPRODUCT((事故データ!$AO$4:$AO$364=$G25)*(事故データ!$AR$4:$AR$364=J$12)*(事故データ!$V$4:$V$364=1))</f>
        <v>0</v>
      </c>
      <c r="K25" s="358" cm="1">
        <f t="array" ref="K25">SUMPRODUCT((事故データ!$AO$4:$AO$364=$G25)*(事故データ!$AR$4:$AR$364=K$12)*(事故データ!$V$4:$V$364=1))</f>
        <v>0</v>
      </c>
      <c r="L25" s="358" cm="1">
        <f t="array" ref="L25">SUMPRODUCT((事故データ!$AO$4:$AO$364=$G25)*(事故データ!$AR$4:$AR$364=L$12)*(事故データ!$V$4:$V$364=1))</f>
        <v>0</v>
      </c>
      <c r="M25" s="358" cm="1">
        <f t="array" ref="M25">SUMPRODUCT((事故データ!$AO$4:$AO$364=$G25)*(事故データ!$AR$4:$AR$364=M$12)*(事故データ!$V$4:$V$364=1))</f>
        <v>0</v>
      </c>
      <c r="N25" s="358" cm="1">
        <f t="array" ref="N25">SUMPRODUCT((事故データ!$AO$4:$AO$364=$G25)*(事故データ!$AR$4:$AR$364=N$12)*(事故データ!$V$4:$V$364=1))</f>
        <v>0</v>
      </c>
      <c r="O25" s="358" cm="1">
        <f t="array" ref="O25">SUMPRODUCT((事故データ!$AO$4:$AO$364=$G25)*(事故データ!$AR$4:$AR$364=O$12)*(事故データ!$V$4:$V$364=1))</f>
        <v>0</v>
      </c>
      <c r="P25" s="442"/>
      <c r="Q25" s="357" cm="1">
        <f t="array" ref="Q25">SUMPRODUCT((事故データ!$AO$4:$AO$364=$G25)*(事故データ!$AT$4:$AT$364=Q$12)*(事故データ!$V$4:$V$364=1))</f>
        <v>0</v>
      </c>
      <c r="R25" s="358" cm="1">
        <f t="array" ref="R25">SUMPRODUCT((事故データ!$AO$4:$AO$364=$G25)*(事故データ!$AT$4:$AT$364=R$12)*(事故データ!$V$4:$V$364=1))</f>
        <v>0</v>
      </c>
      <c r="S25" s="358" cm="1">
        <f t="array" ref="S25">SUMPRODUCT((事故データ!$AO$4:$AO$364=$G25)*(事故データ!$AT$4:$AT$364=S$12)*(事故データ!$V$4:$V$364=1))</f>
        <v>0</v>
      </c>
      <c r="T25" s="358" cm="1">
        <f t="array" ref="T25">SUMPRODUCT((事故データ!$AO$4:$AO$364=$G25)*(事故データ!$AT$4:$AT$364=T$12)*(事故データ!$V$4:$V$364=1))</f>
        <v>0</v>
      </c>
      <c r="U25" s="358" cm="1">
        <f t="array" ref="U25">SUMPRODUCT((事故データ!$AO$4:$AO$364=$G25)*(事故データ!$AT$4:$AT$364=U$12)*(事故データ!$V$4:$V$364=1))</f>
        <v>0</v>
      </c>
      <c r="V25" s="358" cm="1">
        <f t="array" ref="V25">SUMPRODUCT((事故データ!$AO$4:$AO$364=$G25)*(事故データ!$AT$4:$AT$364=V$12)*(事故データ!$V$4:$V$364=1))</f>
        <v>0</v>
      </c>
      <c r="W25" s="358" cm="1">
        <f t="array" ref="W25">SUMPRODUCT((事故データ!$AO$4:$AO$364=$G25)*(事故データ!$AT$4:$AT$364=W$12)*(事故データ!$V$4:$V$364=1))</f>
        <v>0</v>
      </c>
      <c r="X25" s="358" cm="1">
        <f t="array" ref="X25">SUMPRODUCT((事故データ!$AO$4:$AO$364=$G25)*(事故データ!$AT$4:$AT$364=X$12)*(事故データ!$V$4:$V$364=1))</f>
        <v>0</v>
      </c>
      <c r="Y25" s="358" cm="1">
        <f t="array" ref="Y25">SUMPRODUCT((事故データ!$AO$4:$AO$364=$G25)*(事故データ!$AT$4:$AT$364=Y$12)*(事故データ!$V$4:$V$364=1))</f>
        <v>0</v>
      </c>
      <c r="Z25" s="358" cm="1">
        <f t="array" ref="Z25">SUMPRODUCT((事故データ!$AO$4:$AO$364=$G25)*(事故データ!$AT$4:$AT$364=Z$12)*(事故データ!$V$4:$V$364=1))</f>
        <v>0</v>
      </c>
      <c r="AA25" s="358" cm="1">
        <f t="array" ref="AA25">SUMPRODUCT((事故データ!$AO$4:$AO$364=$G25)*(事故データ!$AT$4:$AT$364=AA$12)*(事故データ!$V$4:$V$364=1))</f>
        <v>0</v>
      </c>
      <c r="AB25" s="358" cm="1">
        <f t="array" ref="AB25">SUMPRODUCT((事故データ!$AO$4:$AO$364=$G25)*(事故データ!$AT$4:$AT$364=AB$12)*(事故データ!$V$4:$V$364=1))</f>
        <v>0</v>
      </c>
      <c r="AC25" s="358" cm="1">
        <f t="array" ref="AC25">SUMPRODUCT((事故データ!$AO$4:$AO$364=$G25)*(事故データ!$AT$4:$AT$364=AC$12)*(事故データ!$V$4:$V$364=1))</f>
        <v>0</v>
      </c>
      <c r="AD25" s="358" cm="1">
        <f t="array" ref="AD25">SUMPRODUCT((事故データ!$AO$4:$AO$364=$G25)*(事故データ!$AT$4:$AT$364=AD$12)*(事故データ!$V$4:$V$364=1))</f>
        <v>0</v>
      </c>
      <c r="AE25" s="442" cm="1">
        <f t="array" ref="AE25">SUMPRODUCT((事故データ!$AO$4:$AO$364=$G25)*(事故データ!$AT$4:$AT$364=AE$12)*(事故データ!$V$4:$V$364=1))</f>
        <v>0</v>
      </c>
      <c r="AH25" s="355" t="str">
        <f t="shared" si="18"/>
        <v>車線
変更時</v>
      </c>
      <c r="AI25" s="356">
        <f t="shared" si="19"/>
        <v>1</v>
      </c>
      <c r="AJ25" s="357">
        <f>SUMPRODUCT((事故データ!$AO$4:$AO$364=$AH25)*(事故データ!$AR$4:$RT$364=AJ$12)*(事故データ!$AH$4:$AH$364=$AH$12)*(事故データ!$V$4:$V$364=1))</f>
        <v>0</v>
      </c>
      <c r="AK25" s="358">
        <f>SUMPRODUCT((事故データ!$AO$4:$AO$364=$AH25)*(事故データ!$AR$4:$RT$364=AK$12)*(事故データ!$AH$4:$AH$364=$AH$12)*(事故データ!$V$4:$V$364=1))</f>
        <v>0</v>
      </c>
      <c r="AL25" s="358">
        <f>SUMPRODUCT((事故データ!$AO$4:$AO$364=$AH25)*(事故データ!$AR$4:$RT$364=AL$12)*(事故データ!$AH$4:$AH$364=$AH$12)*(事故データ!$V$4:$V$364=1))</f>
        <v>1</v>
      </c>
      <c r="AM25" s="358">
        <f>SUMPRODUCT((事故データ!$AO$4:$AO$364=$AH25)*(事故データ!$AR$4:$RT$364=AM$12)*(事故データ!$AH$4:$AH$364=$AH$12)*(事故データ!$V$4:$V$364=1))</f>
        <v>0</v>
      </c>
      <c r="AN25" s="358">
        <f>SUMPRODUCT((事故データ!$AO$4:$AO$364=$AH25)*(事故データ!$AR$4:$RT$364=AN$12)*(事故データ!$AH$4:$AH$364=$AH$12)*(事故データ!$V$4:$V$364=1))</f>
        <v>0</v>
      </c>
      <c r="AO25" s="358">
        <f>SUMPRODUCT((事故データ!$AO$4:$AO$364=$AH25)*(事故データ!$AR$4:$RT$364=AO$12)*(事故データ!$AH$4:$AH$364=$AH$12)*(事故データ!$V$4:$V$364=1))</f>
        <v>0</v>
      </c>
      <c r="AP25" s="562">
        <f>SUMPRODUCT((事故データ!$AO$4:$AO$364=$AH25)*(事故データ!$AR$4:$RT$364=AP$12)*(事故データ!$AH$4:$AH$364=$AH$12)*(事故データ!$V$4:$V$364=1))</f>
        <v>0</v>
      </c>
      <c r="AQ25" s="572">
        <f t="shared" si="10"/>
        <v>1</v>
      </c>
      <c r="AR25" s="464">
        <f>SUMPRODUCT((事故データ!$AO$4:$AO$364=$AH25)*(事故データ!$AT$4:$AT$364=AR$12)*(事故データ!$AH$4:$AH$364=$AH$12)*(事故データ!$V$4:$V$364=1))</f>
        <v>0</v>
      </c>
      <c r="AS25" s="358">
        <f>SUMPRODUCT((事故データ!$AO$4:$AO$364=$AH25)*(事故データ!$AT$4:$AT$364=AS$12)*(事故データ!$AH$4:$AH$364=$AH$12)*(事故データ!$V$4:$V$364=1))</f>
        <v>0</v>
      </c>
      <c r="AT25" s="358">
        <f>SUMPRODUCT((事故データ!$AO$4:$AO$364=$AH25)*(事故データ!$AT$4:$AT$364=AT$12)*(事故データ!$AH$4:$AH$364=$AH$12)*(事故データ!$V$4:$V$364=1))</f>
        <v>0</v>
      </c>
      <c r="AU25" s="358">
        <f>SUMPRODUCT((事故データ!$AO$4:$AO$364=$AH25)*(事故データ!$AT$4:$AT$364=AU$12)*(事故データ!$AH$4:$AH$364=$AH$12)*(事故データ!$V$4:$V$364=1))</f>
        <v>0</v>
      </c>
      <c r="AV25" s="358">
        <f>SUMPRODUCT((事故データ!$AO$4:$AO$364=$AH25)*(事故データ!$AT$4:$AT$364=AV$12)*(事故データ!$AH$4:$AH$364=$AH$12)*(事故データ!$V$4:$V$364=1))</f>
        <v>0</v>
      </c>
      <c r="AW25" s="358">
        <f>SUMPRODUCT((事故データ!$AO$4:$AO$364=$AH25)*(事故データ!$AT$4:$AT$364=AW$12)*(事故データ!$AH$4:$AH$364=$AH$12)*(事故データ!$V$4:$V$364=1))</f>
        <v>1</v>
      </c>
      <c r="AX25" s="358">
        <f>SUMPRODUCT((事故データ!$AO$4:$AO$364=$AH25)*(事故データ!$AT$4:$AT$364=AX$12)*(事故データ!$AH$4:$AH$364=$AH$12)*(事故データ!$V$4:$V$364=1))</f>
        <v>0</v>
      </c>
      <c r="AY25" s="358">
        <f>SUMPRODUCT((事故データ!$AO$4:$AO$364=$AH25)*(事故データ!$AT$4:$AT$364=AY$12)*(事故データ!$AH$4:$AH$364=$AH$12)*(事故データ!$V$4:$V$364=1))</f>
        <v>0</v>
      </c>
      <c r="AZ25" s="358">
        <f>SUMPRODUCT((事故データ!$AO$4:$AO$364=$AH25)*(事故データ!$AT$4:$AT$364=AZ$12)*(事故データ!$AH$4:$AH$364=$AH$12)*(事故データ!$V$4:$V$364=1))</f>
        <v>0</v>
      </c>
      <c r="BA25" s="358">
        <f>SUMPRODUCT((事故データ!$AO$4:$AO$364=$AH25)*(事故データ!$AT$4:$AT$364=BA$12)*(事故データ!$AH$4:$AH$364=$AH$12)*(事故データ!$V$4:$V$364=1))</f>
        <v>0</v>
      </c>
      <c r="BB25" s="358">
        <f>SUMPRODUCT((事故データ!$AO$4:$AO$364=$AH25)*(事故データ!$AT$4:$AT$364=BB$12)*(事故データ!$AH$4:$AH$364=$AH$12)*(事故データ!$V$4:$V$364=1))</f>
        <v>0</v>
      </c>
      <c r="BC25" s="358">
        <f>SUMPRODUCT((事故データ!$AO$4:$AO$364=$AH25)*(事故データ!$AT$4:$AT$364=BC$12)*(事故データ!$AH$4:$AH$364=$AH$12)*(事故データ!$V$4:$V$364=1))</f>
        <v>0</v>
      </c>
      <c r="BD25" s="358">
        <f>SUMPRODUCT((事故データ!$AO$4:$AO$364=$AH25)*(事故データ!$AT$4:$AT$364=BD$12)*(事故データ!$AH$4:$AH$364=$AH$12)*(事故データ!$V$4:$V$364=1))</f>
        <v>0</v>
      </c>
      <c r="BE25" s="358">
        <f>SUMPRODUCT((事故データ!$AO$4:$AO$364=$AH25)*(事故データ!$AT$4:$AT$364=BE$12)*(事故データ!$AH$4:$AH$364=$AH$12)*(事故データ!$V$4:$V$364=1))</f>
        <v>0</v>
      </c>
      <c r="BF25" s="442">
        <f>SUMPRODUCT((事故データ!$AO$4:$AO$364=$AH25)*(事故データ!$AT$4:$AT$364=BF$12)*(事故データ!$AH$4:$AH$364=$AH$12)*(事故データ!$V$4:$V$364=1))</f>
        <v>0</v>
      </c>
    </row>
    <row r="26" spans="2:58">
      <c r="B26" s="326">
        <v>12</v>
      </c>
      <c r="C26" s="352" t="str">
        <f>項目入力!M21</f>
        <v>道路からバック進入</v>
      </c>
      <c r="D26" s="422">
        <f>SUMPRODUCT((事故データ!$AQ$4:$AQ$364=$C26)*(事故データ!$V$4:$V$364=1))</f>
        <v>2</v>
      </c>
      <c r="E26" s="496">
        <f>SUMPRODUCT((事故データ!$AQ$4:$AQ$364=$C26)*(事故データ!$V$4:$V$364=1)*(事故データ!$T$4:$T$364="人身"))</f>
        <v>1</v>
      </c>
      <c r="F26" s="306"/>
      <c r="G26" s="355" t="str">
        <f>項目入力!X21</f>
        <v>側方通過時</v>
      </c>
      <c r="H26" s="356">
        <f t="shared" si="11"/>
        <v>0</v>
      </c>
      <c r="I26" s="357" cm="1">
        <f t="array" ref="I26">SUMPRODUCT((事故データ!$AO$4:$AO$364=$G26)*(事故データ!$AR$4:$AR$364=I$12)*(事故データ!$V$4:$V$364=1))</f>
        <v>0</v>
      </c>
      <c r="J26" s="358" cm="1">
        <f t="array" ref="J26">SUMPRODUCT((事故データ!$AO$4:$AO$364=$G26)*(事故データ!$AR$4:$AR$364=J$12)*(事故データ!$V$4:$V$364=1))</f>
        <v>0</v>
      </c>
      <c r="K26" s="358" cm="1">
        <f t="array" ref="K26">SUMPRODUCT((事故データ!$AO$4:$AO$364=$G26)*(事故データ!$AR$4:$AR$364=K$12)*(事故データ!$V$4:$V$364=1))</f>
        <v>0</v>
      </c>
      <c r="L26" s="358" cm="1">
        <f t="array" ref="L26">SUMPRODUCT((事故データ!$AO$4:$AO$364=$G26)*(事故データ!$AR$4:$AR$364=L$12)*(事故データ!$V$4:$V$364=1))</f>
        <v>0</v>
      </c>
      <c r="M26" s="358" cm="1">
        <f t="array" ref="M26">SUMPRODUCT((事故データ!$AO$4:$AO$364=$G26)*(事故データ!$AR$4:$AR$364=M$12)*(事故データ!$V$4:$V$364=1))</f>
        <v>0</v>
      </c>
      <c r="N26" s="358" cm="1">
        <f t="array" ref="N26">SUMPRODUCT((事故データ!$AO$4:$AO$364=$G26)*(事故データ!$AR$4:$AR$364=N$12)*(事故データ!$V$4:$V$364=1))</f>
        <v>0</v>
      </c>
      <c r="O26" s="358" cm="1">
        <f t="array" ref="O26">SUMPRODUCT((事故データ!$AO$4:$AO$364=$G26)*(事故データ!$AR$4:$AR$364=O$12)*(事故データ!$V$4:$V$364=1))</f>
        <v>0</v>
      </c>
      <c r="P26" s="442"/>
      <c r="Q26" s="357" cm="1">
        <f t="array" ref="Q26">SUMPRODUCT((事故データ!$AO$4:$AO$364=$G26)*(事故データ!$AT$4:$AT$364=Q$12)*(事故データ!$V$4:$V$364=1))</f>
        <v>0</v>
      </c>
      <c r="R26" s="358" cm="1">
        <f t="array" ref="R26">SUMPRODUCT((事故データ!$AO$4:$AO$364=$G26)*(事故データ!$AT$4:$AT$364=R$12)*(事故データ!$V$4:$V$364=1))</f>
        <v>0</v>
      </c>
      <c r="S26" s="358" cm="1">
        <f t="array" ref="S26">SUMPRODUCT((事故データ!$AO$4:$AO$364=$G26)*(事故データ!$AT$4:$AT$364=S$12)*(事故データ!$V$4:$V$364=1))</f>
        <v>0</v>
      </c>
      <c r="T26" s="358" cm="1">
        <f t="array" ref="T26">SUMPRODUCT((事故データ!$AO$4:$AO$364=$G26)*(事故データ!$AT$4:$AT$364=T$12)*(事故データ!$V$4:$V$364=1))</f>
        <v>0</v>
      </c>
      <c r="U26" s="358" cm="1">
        <f t="array" ref="U26">SUMPRODUCT((事故データ!$AO$4:$AO$364=$G26)*(事故データ!$AT$4:$AT$364=U$12)*(事故データ!$V$4:$V$364=1))</f>
        <v>0</v>
      </c>
      <c r="V26" s="358" cm="1">
        <f t="array" ref="V26">SUMPRODUCT((事故データ!$AO$4:$AO$364=$G26)*(事故データ!$AT$4:$AT$364=V$12)*(事故データ!$V$4:$V$364=1))</f>
        <v>0</v>
      </c>
      <c r="W26" s="358" cm="1">
        <f t="array" ref="W26">SUMPRODUCT((事故データ!$AO$4:$AO$364=$G26)*(事故データ!$AT$4:$AT$364=W$12)*(事故データ!$V$4:$V$364=1))</f>
        <v>0</v>
      </c>
      <c r="X26" s="358" cm="1">
        <f t="array" ref="X26">SUMPRODUCT((事故データ!$AO$4:$AO$364=$G26)*(事故データ!$AT$4:$AT$364=X$12)*(事故データ!$V$4:$V$364=1))</f>
        <v>0</v>
      </c>
      <c r="Y26" s="358" cm="1">
        <f t="array" ref="Y26">SUMPRODUCT((事故データ!$AO$4:$AO$364=$G26)*(事故データ!$AT$4:$AT$364=Y$12)*(事故データ!$V$4:$V$364=1))</f>
        <v>0</v>
      </c>
      <c r="Z26" s="358" cm="1">
        <f t="array" ref="Z26">SUMPRODUCT((事故データ!$AO$4:$AO$364=$G26)*(事故データ!$AT$4:$AT$364=Z$12)*(事故データ!$V$4:$V$364=1))</f>
        <v>0</v>
      </c>
      <c r="AA26" s="358" cm="1">
        <f t="array" ref="AA26">SUMPRODUCT((事故データ!$AO$4:$AO$364=$G26)*(事故データ!$AT$4:$AT$364=AA$12)*(事故データ!$V$4:$V$364=1))</f>
        <v>0</v>
      </c>
      <c r="AB26" s="358" cm="1">
        <f t="array" ref="AB26">SUMPRODUCT((事故データ!$AO$4:$AO$364=$G26)*(事故データ!$AT$4:$AT$364=AB$12)*(事故データ!$V$4:$V$364=1))</f>
        <v>0</v>
      </c>
      <c r="AC26" s="358" cm="1">
        <f t="array" ref="AC26">SUMPRODUCT((事故データ!$AO$4:$AO$364=$G26)*(事故データ!$AT$4:$AT$364=AC$12)*(事故データ!$V$4:$V$364=1))</f>
        <v>0</v>
      </c>
      <c r="AD26" s="358" cm="1">
        <f t="array" ref="AD26">SUMPRODUCT((事故データ!$AO$4:$AO$364=$G26)*(事故データ!$AT$4:$AT$364=AD$12)*(事故データ!$V$4:$V$364=1))</f>
        <v>0</v>
      </c>
      <c r="AE26" s="442" cm="1">
        <f t="array" ref="AE26">SUMPRODUCT((事故データ!$AO$4:$AO$364=$G26)*(事故データ!$AT$4:$AT$364=AE$12)*(事故データ!$V$4:$V$364=1))</f>
        <v>0</v>
      </c>
      <c r="AH26" s="355" t="str">
        <f t="shared" si="18"/>
        <v>合流時</v>
      </c>
      <c r="AI26" s="356">
        <f t="shared" si="19"/>
        <v>0</v>
      </c>
      <c r="AJ26" s="357">
        <f>SUMPRODUCT((事故データ!$AO$4:$AO$364=$AH26)*(事故データ!$AR$4:$RT$364=AJ$12)*(事故データ!$AH$4:$AH$364=$AH$12)*(事故データ!$V$4:$V$364=1))</f>
        <v>0</v>
      </c>
      <c r="AK26" s="358">
        <f>SUMPRODUCT((事故データ!$AO$4:$AO$364=$AH26)*(事故データ!$AR$4:$RT$364=AK$12)*(事故データ!$AH$4:$AH$364=$AH$12)*(事故データ!$V$4:$V$364=1))</f>
        <v>0</v>
      </c>
      <c r="AL26" s="358">
        <f>SUMPRODUCT((事故データ!$AO$4:$AO$364=$AH26)*(事故データ!$AR$4:$RT$364=AL$12)*(事故データ!$AH$4:$AH$364=$AH$12)*(事故データ!$V$4:$V$364=1))</f>
        <v>0</v>
      </c>
      <c r="AM26" s="358">
        <f>SUMPRODUCT((事故データ!$AO$4:$AO$364=$AH26)*(事故データ!$AR$4:$RT$364=AM$12)*(事故データ!$AH$4:$AH$364=$AH$12)*(事故データ!$V$4:$V$364=1))</f>
        <v>0</v>
      </c>
      <c r="AN26" s="358">
        <f>SUMPRODUCT((事故データ!$AO$4:$AO$364=$AH26)*(事故データ!$AR$4:$RT$364=AN$12)*(事故データ!$AH$4:$AH$364=$AH$12)*(事故データ!$V$4:$V$364=1))</f>
        <v>0</v>
      </c>
      <c r="AO26" s="358">
        <f>SUMPRODUCT((事故データ!$AO$4:$AO$364=$AH26)*(事故データ!$AR$4:$RT$364=AO$12)*(事故データ!$AH$4:$AH$364=$AH$12)*(事故データ!$V$4:$V$364=1))</f>
        <v>0</v>
      </c>
      <c r="AP26" s="562">
        <f>SUMPRODUCT((事故データ!$AO$4:$AO$364=$AH26)*(事故データ!$AR$4:$RT$364=AP$12)*(事故データ!$AH$4:$AH$364=$AH$12)*(事故データ!$V$4:$V$364=1))</f>
        <v>0</v>
      </c>
      <c r="AQ26" s="572">
        <f t="shared" si="10"/>
        <v>0</v>
      </c>
      <c r="AR26" s="464">
        <f>SUMPRODUCT((事故データ!$AO$4:$AO$364=$AH26)*(事故データ!$AT$4:$AT$364=AR$12)*(事故データ!$AH$4:$AH$364=$AH$12)*(事故データ!$V$4:$V$364=1))</f>
        <v>0</v>
      </c>
      <c r="AS26" s="358">
        <f>SUMPRODUCT((事故データ!$AO$4:$AO$364=$AH26)*(事故データ!$AT$4:$AT$364=AS$12)*(事故データ!$AH$4:$AH$364=$AH$12)*(事故データ!$V$4:$V$364=1))</f>
        <v>0</v>
      </c>
      <c r="AT26" s="358">
        <f>SUMPRODUCT((事故データ!$AO$4:$AO$364=$AH26)*(事故データ!$AT$4:$AT$364=AT$12)*(事故データ!$AH$4:$AH$364=$AH$12)*(事故データ!$V$4:$V$364=1))</f>
        <v>0</v>
      </c>
      <c r="AU26" s="358">
        <f>SUMPRODUCT((事故データ!$AO$4:$AO$364=$AH26)*(事故データ!$AT$4:$AT$364=AU$12)*(事故データ!$AH$4:$AH$364=$AH$12)*(事故データ!$V$4:$V$364=1))</f>
        <v>0</v>
      </c>
      <c r="AV26" s="358">
        <f>SUMPRODUCT((事故データ!$AO$4:$AO$364=$AH26)*(事故データ!$AT$4:$AT$364=AV$12)*(事故データ!$AH$4:$AH$364=$AH$12)*(事故データ!$V$4:$V$364=1))</f>
        <v>0</v>
      </c>
      <c r="AW26" s="358">
        <f>SUMPRODUCT((事故データ!$AO$4:$AO$364=$AH26)*(事故データ!$AT$4:$AT$364=AW$12)*(事故データ!$AH$4:$AH$364=$AH$12)*(事故データ!$V$4:$V$364=1))</f>
        <v>0</v>
      </c>
      <c r="AX26" s="358">
        <f>SUMPRODUCT((事故データ!$AO$4:$AO$364=$AH26)*(事故データ!$AT$4:$AT$364=AX$12)*(事故データ!$AH$4:$AH$364=$AH$12)*(事故データ!$V$4:$V$364=1))</f>
        <v>0</v>
      </c>
      <c r="AY26" s="358">
        <f>SUMPRODUCT((事故データ!$AO$4:$AO$364=$AH26)*(事故データ!$AT$4:$AT$364=AY$12)*(事故データ!$AH$4:$AH$364=$AH$12)*(事故データ!$V$4:$V$364=1))</f>
        <v>0</v>
      </c>
      <c r="AZ26" s="358">
        <f>SUMPRODUCT((事故データ!$AO$4:$AO$364=$AH26)*(事故データ!$AT$4:$AT$364=AZ$12)*(事故データ!$AH$4:$AH$364=$AH$12)*(事故データ!$V$4:$V$364=1))</f>
        <v>0</v>
      </c>
      <c r="BA26" s="358">
        <f>SUMPRODUCT((事故データ!$AO$4:$AO$364=$AH26)*(事故データ!$AT$4:$AT$364=BA$12)*(事故データ!$AH$4:$AH$364=$AH$12)*(事故データ!$V$4:$V$364=1))</f>
        <v>0</v>
      </c>
      <c r="BB26" s="358">
        <f>SUMPRODUCT((事故データ!$AO$4:$AO$364=$AH26)*(事故データ!$AT$4:$AT$364=BB$12)*(事故データ!$AH$4:$AH$364=$AH$12)*(事故データ!$V$4:$V$364=1))</f>
        <v>0</v>
      </c>
      <c r="BC26" s="358">
        <f>SUMPRODUCT((事故データ!$AO$4:$AO$364=$AH26)*(事故データ!$AT$4:$AT$364=BC$12)*(事故データ!$AH$4:$AH$364=$AH$12)*(事故データ!$V$4:$V$364=1))</f>
        <v>0</v>
      </c>
      <c r="BD26" s="358">
        <f>SUMPRODUCT((事故データ!$AO$4:$AO$364=$AH26)*(事故データ!$AT$4:$AT$364=BD$12)*(事故データ!$AH$4:$AH$364=$AH$12)*(事故データ!$V$4:$V$364=1))</f>
        <v>0</v>
      </c>
      <c r="BE26" s="358">
        <f>SUMPRODUCT((事故データ!$AO$4:$AO$364=$AH26)*(事故データ!$AT$4:$AT$364=BE$12)*(事故データ!$AH$4:$AH$364=$AH$12)*(事故データ!$V$4:$V$364=1))</f>
        <v>0</v>
      </c>
      <c r="BF26" s="442">
        <f>SUMPRODUCT((事故データ!$AO$4:$AO$364=$AH26)*(事故データ!$AT$4:$AT$364=BF$12)*(事故データ!$AH$4:$AH$364=$AH$12)*(事故データ!$V$4:$V$364=1))</f>
        <v>0</v>
      </c>
    </row>
    <row r="27" spans="2:58">
      <c r="B27" s="326">
        <v>13</v>
      </c>
      <c r="C27" s="352" t="str">
        <f>項目入力!M22</f>
        <v>車線変更(右)</v>
      </c>
      <c r="D27" s="422">
        <f>SUMPRODUCT((事故データ!$AQ$4:$AQ$364=$C27)*(事故データ!$V$4:$V$364=1))</f>
        <v>1</v>
      </c>
      <c r="E27" s="496">
        <f>SUMPRODUCT((事故データ!$AQ$4:$AQ$364=$C27)*(事故データ!$V$4:$V$364=1)*(事故データ!$T$4:$T$364="人身"))</f>
        <v>0</v>
      </c>
      <c r="F27" s="306"/>
      <c r="G27" s="355" t="str">
        <f>項目入力!X22</f>
        <v>施設出入時</v>
      </c>
      <c r="H27" s="356">
        <f t="shared" si="11"/>
        <v>1</v>
      </c>
      <c r="I27" s="357" cm="1">
        <f t="array" ref="I27">SUMPRODUCT((事故データ!$AO$4:$AO$364=$G27)*(事故データ!$AR$4:$AR$364=I$12)*(事故データ!$V$4:$V$364=1))</f>
        <v>0</v>
      </c>
      <c r="J27" s="358" cm="1">
        <f t="array" ref="J27">SUMPRODUCT((事故データ!$AO$4:$AO$364=$G27)*(事故データ!$AR$4:$AR$364=J$12)*(事故データ!$V$4:$V$364=1))</f>
        <v>0</v>
      </c>
      <c r="K27" s="358" cm="1">
        <f t="array" ref="K27">SUMPRODUCT((事故データ!$AO$4:$AO$364=$G27)*(事故データ!$AR$4:$AR$364=K$12)*(事故データ!$V$4:$V$364=1))</f>
        <v>1</v>
      </c>
      <c r="L27" s="358" cm="1">
        <f t="array" ref="L27">SUMPRODUCT((事故データ!$AO$4:$AO$364=$G27)*(事故データ!$AR$4:$AR$364=L$12)*(事故データ!$V$4:$V$364=1))</f>
        <v>0</v>
      </c>
      <c r="M27" s="358" cm="1">
        <f t="array" ref="M27">SUMPRODUCT((事故データ!$AO$4:$AO$364=$G27)*(事故データ!$AR$4:$AR$364=M$12)*(事故データ!$V$4:$V$364=1))</f>
        <v>0</v>
      </c>
      <c r="N27" s="358" cm="1">
        <f t="array" ref="N27">SUMPRODUCT((事故データ!$AO$4:$AO$364=$G27)*(事故データ!$AR$4:$AR$364=N$12)*(事故データ!$V$4:$V$364=1))</f>
        <v>0</v>
      </c>
      <c r="O27" s="358" cm="1">
        <f t="array" ref="O27">SUMPRODUCT((事故データ!$AO$4:$AO$364=$G27)*(事故データ!$AR$4:$AR$364=O$12)*(事故データ!$V$4:$V$364=1))</f>
        <v>0</v>
      </c>
      <c r="P27" s="442"/>
      <c r="Q27" s="357" cm="1">
        <f t="array" ref="Q27">SUMPRODUCT((事故データ!$AO$4:$AO$364=$G27)*(事故データ!$AT$4:$AT$364=Q$12)*(事故データ!$V$4:$V$364=1))</f>
        <v>0</v>
      </c>
      <c r="R27" s="358" cm="1">
        <f t="array" ref="R27">SUMPRODUCT((事故データ!$AO$4:$AO$364=$G27)*(事故データ!$AT$4:$AT$364=R$12)*(事故データ!$V$4:$V$364=1))</f>
        <v>0</v>
      </c>
      <c r="S27" s="358" cm="1">
        <f t="array" ref="S27">SUMPRODUCT((事故データ!$AO$4:$AO$364=$G27)*(事故データ!$AT$4:$AT$364=S$12)*(事故データ!$V$4:$V$364=1))</f>
        <v>0</v>
      </c>
      <c r="T27" s="358" cm="1">
        <f t="array" ref="T27">SUMPRODUCT((事故データ!$AO$4:$AO$364=$G27)*(事故データ!$AT$4:$AT$364=T$12)*(事故データ!$V$4:$V$364=1))</f>
        <v>1</v>
      </c>
      <c r="U27" s="358" cm="1">
        <f t="array" ref="U27">SUMPRODUCT((事故データ!$AO$4:$AO$364=$G27)*(事故データ!$AT$4:$AT$364=U$12)*(事故データ!$V$4:$V$364=1))</f>
        <v>0</v>
      </c>
      <c r="V27" s="358" cm="1">
        <f t="array" ref="V27">SUMPRODUCT((事故データ!$AO$4:$AO$364=$G27)*(事故データ!$AT$4:$AT$364=V$12)*(事故データ!$V$4:$V$364=1))</f>
        <v>0</v>
      </c>
      <c r="W27" s="358" cm="1">
        <f t="array" ref="W27">SUMPRODUCT((事故データ!$AO$4:$AO$364=$G27)*(事故データ!$AT$4:$AT$364=W$12)*(事故データ!$V$4:$V$364=1))</f>
        <v>0</v>
      </c>
      <c r="X27" s="358" cm="1">
        <f t="array" ref="X27">SUMPRODUCT((事故データ!$AO$4:$AO$364=$G27)*(事故データ!$AT$4:$AT$364=X$12)*(事故データ!$V$4:$V$364=1))</f>
        <v>0</v>
      </c>
      <c r="Y27" s="358" cm="1">
        <f t="array" ref="Y27">SUMPRODUCT((事故データ!$AO$4:$AO$364=$G27)*(事故データ!$AT$4:$AT$364=Y$12)*(事故データ!$V$4:$V$364=1))</f>
        <v>0</v>
      </c>
      <c r="Z27" s="358" cm="1">
        <f t="array" ref="Z27">SUMPRODUCT((事故データ!$AO$4:$AO$364=$G27)*(事故データ!$AT$4:$AT$364=Z$12)*(事故データ!$V$4:$V$364=1))</f>
        <v>0</v>
      </c>
      <c r="AA27" s="358" cm="1">
        <f t="array" ref="AA27">SUMPRODUCT((事故データ!$AO$4:$AO$364=$G27)*(事故データ!$AT$4:$AT$364=AA$12)*(事故データ!$V$4:$V$364=1))</f>
        <v>0</v>
      </c>
      <c r="AB27" s="358" cm="1">
        <f t="array" ref="AB27">SUMPRODUCT((事故データ!$AO$4:$AO$364=$G27)*(事故データ!$AT$4:$AT$364=AB$12)*(事故データ!$V$4:$V$364=1))</f>
        <v>0</v>
      </c>
      <c r="AC27" s="358" cm="1">
        <f t="array" ref="AC27">SUMPRODUCT((事故データ!$AO$4:$AO$364=$G27)*(事故データ!$AT$4:$AT$364=AC$12)*(事故データ!$V$4:$V$364=1))</f>
        <v>0</v>
      </c>
      <c r="AD27" s="358" cm="1">
        <f t="array" ref="AD27">SUMPRODUCT((事故データ!$AO$4:$AO$364=$G27)*(事故データ!$AT$4:$AT$364=AD$12)*(事故データ!$V$4:$V$364=1))</f>
        <v>0</v>
      </c>
      <c r="AE27" s="442" cm="1">
        <f t="array" ref="AE27">SUMPRODUCT((事故データ!$AO$4:$AO$364=$G27)*(事故データ!$AT$4:$AT$364=AE$12)*(事故データ!$V$4:$V$364=1))</f>
        <v>0</v>
      </c>
      <c r="AH27" s="355" t="str">
        <f t="shared" si="18"/>
        <v>離合時</v>
      </c>
      <c r="AI27" s="356">
        <f t="shared" si="19"/>
        <v>0</v>
      </c>
      <c r="AJ27" s="357">
        <f>SUMPRODUCT((事故データ!$AO$4:$AO$364=$AH27)*(事故データ!$AR$4:$RT$364=AJ$12)*(事故データ!$AH$4:$AH$364=$AH$12)*(事故データ!$V$4:$V$364=1))</f>
        <v>0</v>
      </c>
      <c r="AK27" s="358">
        <f>SUMPRODUCT((事故データ!$AO$4:$AO$364=$AH27)*(事故データ!$AR$4:$RT$364=AK$12)*(事故データ!$AH$4:$AH$364=$AH$12)*(事故データ!$V$4:$V$364=1))</f>
        <v>0</v>
      </c>
      <c r="AL27" s="358">
        <f>SUMPRODUCT((事故データ!$AO$4:$AO$364=$AH27)*(事故データ!$AR$4:$RT$364=AL$12)*(事故データ!$AH$4:$AH$364=$AH$12)*(事故データ!$V$4:$V$364=1))</f>
        <v>0</v>
      </c>
      <c r="AM27" s="358">
        <f>SUMPRODUCT((事故データ!$AO$4:$AO$364=$AH27)*(事故データ!$AR$4:$RT$364=AM$12)*(事故データ!$AH$4:$AH$364=$AH$12)*(事故データ!$V$4:$V$364=1))</f>
        <v>0</v>
      </c>
      <c r="AN27" s="358">
        <f>SUMPRODUCT((事故データ!$AO$4:$AO$364=$AH27)*(事故データ!$AR$4:$RT$364=AN$12)*(事故データ!$AH$4:$AH$364=$AH$12)*(事故データ!$V$4:$V$364=1))</f>
        <v>0</v>
      </c>
      <c r="AO27" s="358">
        <f>SUMPRODUCT((事故データ!$AO$4:$AO$364=$AH27)*(事故データ!$AR$4:$RT$364=AO$12)*(事故データ!$AH$4:$AH$364=$AH$12)*(事故データ!$V$4:$V$364=1))</f>
        <v>0</v>
      </c>
      <c r="AP27" s="562">
        <f>SUMPRODUCT((事故データ!$AO$4:$AO$364=$AH27)*(事故データ!$AR$4:$RT$364=AP$12)*(事故データ!$AH$4:$AH$364=$AH$12)*(事故データ!$V$4:$V$364=1))</f>
        <v>0</v>
      </c>
      <c r="AQ27" s="572">
        <f t="shared" si="10"/>
        <v>0</v>
      </c>
      <c r="AR27" s="464">
        <f>SUMPRODUCT((事故データ!$AO$4:$AO$364=$AH27)*(事故データ!$AT$4:$AT$364=AR$12)*(事故データ!$AH$4:$AH$364=$AH$12)*(事故データ!$V$4:$V$364=1))</f>
        <v>0</v>
      </c>
      <c r="AS27" s="358">
        <f>SUMPRODUCT((事故データ!$AO$4:$AO$364=$AH27)*(事故データ!$AT$4:$AT$364=AS$12)*(事故データ!$AH$4:$AH$364=$AH$12)*(事故データ!$V$4:$V$364=1))</f>
        <v>0</v>
      </c>
      <c r="AT27" s="358">
        <f>SUMPRODUCT((事故データ!$AO$4:$AO$364=$AH27)*(事故データ!$AT$4:$AT$364=AT$12)*(事故データ!$AH$4:$AH$364=$AH$12)*(事故データ!$V$4:$V$364=1))</f>
        <v>0</v>
      </c>
      <c r="AU27" s="358">
        <f>SUMPRODUCT((事故データ!$AO$4:$AO$364=$AH27)*(事故データ!$AT$4:$AT$364=AU$12)*(事故データ!$AH$4:$AH$364=$AH$12)*(事故データ!$V$4:$V$364=1))</f>
        <v>0</v>
      </c>
      <c r="AV27" s="358">
        <f>SUMPRODUCT((事故データ!$AO$4:$AO$364=$AH27)*(事故データ!$AT$4:$AT$364=AV$12)*(事故データ!$AH$4:$AH$364=$AH$12)*(事故データ!$V$4:$V$364=1))</f>
        <v>0</v>
      </c>
      <c r="AW27" s="358">
        <f>SUMPRODUCT((事故データ!$AO$4:$AO$364=$AH27)*(事故データ!$AT$4:$AT$364=AW$12)*(事故データ!$AH$4:$AH$364=$AH$12)*(事故データ!$V$4:$V$364=1))</f>
        <v>0</v>
      </c>
      <c r="AX27" s="358">
        <f>SUMPRODUCT((事故データ!$AO$4:$AO$364=$AH27)*(事故データ!$AT$4:$AT$364=AX$12)*(事故データ!$AH$4:$AH$364=$AH$12)*(事故データ!$V$4:$V$364=1))</f>
        <v>0</v>
      </c>
      <c r="AY27" s="358">
        <f>SUMPRODUCT((事故データ!$AO$4:$AO$364=$AH27)*(事故データ!$AT$4:$AT$364=AY$12)*(事故データ!$AH$4:$AH$364=$AH$12)*(事故データ!$V$4:$V$364=1))</f>
        <v>0</v>
      </c>
      <c r="AZ27" s="358">
        <f>SUMPRODUCT((事故データ!$AO$4:$AO$364=$AH27)*(事故データ!$AT$4:$AT$364=AZ$12)*(事故データ!$AH$4:$AH$364=$AH$12)*(事故データ!$V$4:$V$364=1))</f>
        <v>0</v>
      </c>
      <c r="BA27" s="358">
        <f>SUMPRODUCT((事故データ!$AO$4:$AO$364=$AH27)*(事故データ!$AT$4:$AT$364=BA$12)*(事故データ!$AH$4:$AH$364=$AH$12)*(事故データ!$V$4:$V$364=1))</f>
        <v>0</v>
      </c>
      <c r="BB27" s="358">
        <f>SUMPRODUCT((事故データ!$AO$4:$AO$364=$AH27)*(事故データ!$AT$4:$AT$364=BB$12)*(事故データ!$AH$4:$AH$364=$AH$12)*(事故データ!$V$4:$V$364=1))</f>
        <v>0</v>
      </c>
      <c r="BC27" s="358">
        <f>SUMPRODUCT((事故データ!$AO$4:$AO$364=$AH27)*(事故データ!$AT$4:$AT$364=BC$12)*(事故データ!$AH$4:$AH$364=$AH$12)*(事故データ!$V$4:$V$364=1))</f>
        <v>0</v>
      </c>
      <c r="BD27" s="358">
        <f>SUMPRODUCT((事故データ!$AO$4:$AO$364=$AH27)*(事故データ!$AT$4:$AT$364=BD$12)*(事故データ!$AH$4:$AH$364=$AH$12)*(事故データ!$V$4:$V$364=1))</f>
        <v>0</v>
      </c>
      <c r="BE27" s="358">
        <f>SUMPRODUCT((事故データ!$AO$4:$AO$364=$AH27)*(事故データ!$AT$4:$AT$364=BE$12)*(事故データ!$AH$4:$AH$364=$AH$12)*(事故データ!$V$4:$V$364=1))</f>
        <v>0</v>
      </c>
      <c r="BF27" s="442">
        <f>SUMPRODUCT((事故データ!$AO$4:$AO$364=$AH27)*(事故データ!$AT$4:$AT$364=BF$12)*(事故データ!$AH$4:$AH$364=$AH$12)*(事故データ!$V$4:$V$364=1))</f>
        <v>0</v>
      </c>
    </row>
    <row r="28" spans="2:58">
      <c r="B28" s="326">
        <v>14</v>
      </c>
      <c r="C28" s="352" t="str">
        <f>項目入力!M23</f>
        <v>車線変更(左)</v>
      </c>
      <c r="D28" s="422">
        <f>SUMPRODUCT((事故データ!$AQ$4:$AQ$364=$C28)*(事故データ!$V$4:$V$364=1))</f>
        <v>0</v>
      </c>
      <c r="E28" s="496">
        <f>SUMPRODUCT((事故データ!$AQ$4:$AQ$364=$C28)*(事故データ!$V$4:$V$364=1)*(事故データ!$T$4:$T$364="人身"))</f>
        <v>0</v>
      </c>
      <c r="F28" s="306"/>
      <c r="G28" s="355" t="str">
        <f>項目入力!X23</f>
        <v>転回時</v>
      </c>
      <c r="H28" s="356">
        <f t="shared" si="11"/>
        <v>1</v>
      </c>
      <c r="I28" s="357" cm="1">
        <f t="array" ref="I28">SUMPRODUCT((事故データ!$AO$4:$AO$364=$G28)*(事故データ!$AR$4:$AR$364=I$12)*(事故データ!$V$4:$V$364=1))</f>
        <v>0</v>
      </c>
      <c r="J28" s="358" cm="1">
        <f t="array" ref="J28">SUMPRODUCT((事故データ!$AO$4:$AO$364=$G28)*(事故データ!$AR$4:$AR$364=J$12)*(事故データ!$V$4:$V$364=1))</f>
        <v>1</v>
      </c>
      <c r="K28" s="358" cm="1">
        <f t="array" ref="K28">SUMPRODUCT((事故データ!$AO$4:$AO$364=$G28)*(事故データ!$AR$4:$AR$364=K$12)*(事故データ!$V$4:$V$364=1))</f>
        <v>0</v>
      </c>
      <c r="L28" s="358" cm="1">
        <f t="array" ref="L28">SUMPRODUCT((事故データ!$AO$4:$AO$364=$G28)*(事故データ!$AR$4:$AR$364=L$12)*(事故データ!$V$4:$V$364=1))</f>
        <v>0</v>
      </c>
      <c r="M28" s="358" cm="1">
        <f t="array" ref="M28">SUMPRODUCT((事故データ!$AO$4:$AO$364=$G28)*(事故データ!$AR$4:$AR$364=M$12)*(事故データ!$V$4:$V$364=1))</f>
        <v>0</v>
      </c>
      <c r="N28" s="358" cm="1">
        <f t="array" ref="N28">SUMPRODUCT((事故データ!$AO$4:$AO$364=$G28)*(事故データ!$AR$4:$AR$364=N$12)*(事故データ!$V$4:$V$364=1))</f>
        <v>0</v>
      </c>
      <c r="O28" s="358" cm="1">
        <f t="array" ref="O28">SUMPRODUCT((事故データ!$AO$4:$AO$364=$G28)*(事故データ!$AR$4:$AR$364=O$12)*(事故データ!$V$4:$V$364=1))</f>
        <v>0</v>
      </c>
      <c r="P28" s="442"/>
      <c r="Q28" s="357" cm="1">
        <f t="array" ref="Q28">SUMPRODUCT((事故データ!$AO$4:$AO$364=$G28)*(事故データ!$AT$4:$AT$364=Q$12)*(事故データ!$V$4:$V$364=1))</f>
        <v>0</v>
      </c>
      <c r="R28" s="358" cm="1">
        <f t="array" ref="R28">SUMPRODUCT((事故データ!$AO$4:$AO$364=$G28)*(事故データ!$AT$4:$AT$364=R$12)*(事故データ!$V$4:$V$364=1))</f>
        <v>0</v>
      </c>
      <c r="S28" s="358" cm="1">
        <f t="array" ref="S28">SUMPRODUCT((事故データ!$AO$4:$AO$364=$G28)*(事故データ!$AT$4:$AT$364=S$12)*(事故データ!$V$4:$V$364=1))</f>
        <v>0</v>
      </c>
      <c r="T28" s="358" cm="1">
        <f t="array" ref="T28">SUMPRODUCT((事故データ!$AO$4:$AO$364=$G28)*(事故データ!$AT$4:$AT$364=T$12)*(事故データ!$V$4:$V$364=1))</f>
        <v>0</v>
      </c>
      <c r="U28" s="358" cm="1">
        <f t="array" ref="U28">SUMPRODUCT((事故データ!$AO$4:$AO$364=$G28)*(事故データ!$AT$4:$AT$364=U$12)*(事故データ!$V$4:$V$364=1))</f>
        <v>0</v>
      </c>
      <c r="V28" s="358" cm="1">
        <f t="array" ref="V28">SUMPRODUCT((事故データ!$AO$4:$AO$364=$G28)*(事故データ!$AT$4:$AT$364=V$12)*(事故データ!$V$4:$V$364=1))</f>
        <v>0</v>
      </c>
      <c r="W28" s="358" cm="1">
        <f t="array" ref="W28">SUMPRODUCT((事故データ!$AO$4:$AO$364=$G28)*(事故データ!$AT$4:$AT$364=W$12)*(事故データ!$V$4:$V$364=1))</f>
        <v>0</v>
      </c>
      <c r="X28" s="358" cm="1">
        <f t="array" ref="X28">SUMPRODUCT((事故データ!$AO$4:$AO$364=$G28)*(事故データ!$AT$4:$AT$364=X$12)*(事故データ!$V$4:$V$364=1))</f>
        <v>0</v>
      </c>
      <c r="Y28" s="358" cm="1">
        <f t="array" ref="Y28">SUMPRODUCT((事故データ!$AO$4:$AO$364=$G28)*(事故データ!$AT$4:$AT$364=Y$12)*(事故データ!$V$4:$V$364=1))</f>
        <v>1</v>
      </c>
      <c r="Z28" s="358" cm="1">
        <f t="array" ref="Z28">SUMPRODUCT((事故データ!$AO$4:$AO$364=$G28)*(事故データ!$AT$4:$AT$364=Z$12)*(事故データ!$V$4:$V$364=1))</f>
        <v>0</v>
      </c>
      <c r="AA28" s="358" cm="1">
        <f t="array" ref="AA28">SUMPRODUCT((事故データ!$AO$4:$AO$364=$G28)*(事故データ!$AT$4:$AT$364=AA$12)*(事故データ!$V$4:$V$364=1))</f>
        <v>0</v>
      </c>
      <c r="AB28" s="358" cm="1">
        <f t="array" ref="AB28">SUMPRODUCT((事故データ!$AO$4:$AO$364=$G28)*(事故データ!$AT$4:$AT$364=AB$12)*(事故データ!$V$4:$V$364=1))</f>
        <v>0</v>
      </c>
      <c r="AC28" s="358" cm="1">
        <f t="array" ref="AC28">SUMPRODUCT((事故データ!$AO$4:$AO$364=$G28)*(事故データ!$AT$4:$AT$364=AC$12)*(事故データ!$V$4:$V$364=1))</f>
        <v>0</v>
      </c>
      <c r="AD28" s="358" cm="1">
        <f t="array" ref="AD28">SUMPRODUCT((事故データ!$AO$4:$AO$364=$G28)*(事故データ!$AT$4:$AT$364=AD$12)*(事故データ!$V$4:$V$364=1))</f>
        <v>0</v>
      </c>
      <c r="AE28" s="442" cm="1">
        <f t="array" ref="AE28">SUMPRODUCT((事故データ!$AO$4:$AO$364=$G28)*(事故データ!$AT$4:$AT$364=AE$12)*(事故データ!$V$4:$V$364=1))</f>
        <v>0</v>
      </c>
      <c r="AH28" s="355" t="str">
        <f t="shared" si="18"/>
        <v>側方通過時</v>
      </c>
      <c r="AI28" s="356">
        <f t="shared" si="19"/>
        <v>0</v>
      </c>
      <c r="AJ28" s="357">
        <f>SUMPRODUCT((事故データ!$AO$4:$AO$364=$AH28)*(事故データ!$AR$4:$RT$364=AJ$12)*(事故データ!$AH$4:$AH$364=$AH$12)*(事故データ!$V$4:$V$364=1))</f>
        <v>0</v>
      </c>
      <c r="AK28" s="358">
        <f>SUMPRODUCT((事故データ!$AO$4:$AO$364=$AH28)*(事故データ!$AR$4:$RT$364=AK$12)*(事故データ!$AH$4:$AH$364=$AH$12)*(事故データ!$V$4:$V$364=1))</f>
        <v>0</v>
      </c>
      <c r="AL28" s="358">
        <f>SUMPRODUCT((事故データ!$AO$4:$AO$364=$AH28)*(事故データ!$AR$4:$RT$364=AL$12)*(事故データ!$AH$4:$AH$364=$AH$12)*(事故データ!$V$4:$V$364=1))</f>
        <v>0</v>
      </c>
      <c r="AM28" s="358">
        <f>SUMPRODUCT((事故データ!$AO$4:$AO$364=$AH28)*(事故データ!$AR$4:$RT$364=AM$12)*(事故データ!$AH$4:$AH$364=$AH$12)*(事故データ!$V$4:$V$364=1))</f>
        <v>0</v>
      </c>
      <c r="AN28" s="358">
        <f>SUMPRODUCT((事故データ!$AO$4:$AO$364=$AH28)*(事故データ!$AR$4:$RT$364=AN$12)*(事故データ!$AH$4:$AH$364=$AH$12)*(事故データ!$V$4:$V$364=1))</f>
        <v>0</v>
      </c>
      <c r="AO28" s="358">
        <f>SUMPRODUCT((事故データ!$AO$4:$AO$364=$AH28)*(事故データ!$AR$4:$RT$364=AO$12)*(事故データ!$AH$4:$AH$364=$AH$12)*(事故データ!$V$4:$V$364=1))</f>
        <v>0</v>
      </c>
      <c r="AP28" s="562">
        <f>SUMPRODUCT((事故データ!$AO$4:$AO$364=$AH28)*(事故データ!$AR$4:$RT$364=AP$12)*(事故データ!$AH$4:$AH$364=$AH$12)*(事故データ!$V$4:$V$364=1))</f>
        <v>0</v>
      </c>
      <c r="AQ28" s="572">
        <f t="shared" si="10"/>
        <v>0</v>
      </c>
      <c r="AR28" s="464">
        <f>SUMPRODUCT((事故データ!$AO$4:$AO$364=$AH28)*(事故データ!$AT$4:$AT$364=AR$12)*(事故データ!$AH$4:$AH$364=$AH$12)*(事故データ!$V$4:$V$364=1))</f>
        <v>0</v>
      </c>
      <c r="AS28" s="358">
        <f>SUMPRODUCT((事故データ!$AO$4:$AO$364=$AH28)*(事故データ!$AT$4:$AT$364=AS$12)*(事故データ!$AH$4:$AH$364=$AH$12)*(事故データ!$V$4:$V$364=1))</f>
        <v>0</v>
      </c>
      <c r="AT28" s="358">
        <f>SUMPRODUCT((事故データ!$AO$4:$AO$364=$AH28)*(事故データ!$AT$4:$AT$364=AT$12)*(事故データ!$AH$4:$AH$364=$AH$12)*(事故データ!$V$4:$V$364=1))</f>
        <v>0</v>
      </c>
      <c r="AU28" s="358">
        <f>SUMPRODUCT((事故データ!$AO$4:$AO$364=$AH28)*(事故データ!$AT$4:$AT$364=AU$12)*(事故データ!$AH$4:$AH$364=$AH$12)*(事故データ!$V$4:$V$364=1))</f>
        <v>0</v>
      </c>
      <c r="AV28" s="358">
        <f>SUMPRODUCT((事故データ!$AO$4:$AO$364=$AH28)*(事故データ!$AT$4:$AT$364=AV$12)*(事故データ!$AH$4:$AH$364=$AH$12)*(事故データ!$V$4:$V$364=1))</f>
        <v>0</v>
      </c>
      <c r="AW28" s="358">
        <f>SUMPRODUCT((事故データ!$AO$4:$AO$364=$AH28)*(事故データ!$AT$4:$AT$364=AW$12)*(事故データ!$AH$4:$AH$364=$AH$12)*(事故データ!$V$4:$V$364=1))</f>
        <v>0</v>
      </c>
      <c r="AX28" s="358">
        <f>SUMPRODUCT((事故データ!$AO$4:$AO$364=$AH28)*(事故データ!$AT$4:$AT$364=AX$12)*(事故データ!$AH$4:$AH$364=$AH$12)*(事故データ!$V$4:$V$364=1))</f>
        <v>0</v>
      </c>
      <c r="AY28" s="358">
        <f>SUMPRODUCT((事故データ!$AO$4:$AO$364=$AH28)*(事故データ!$AT$4:$AT$364=AY$12)*(事故データ!$AH$4:$AH$364=$AH$12)*(事故データ!$V$4:$V$364=1))</f>
        <v>0</v>
      </c>
      <c r="AZ28" s="358">
        <f>SUMPRODUCT((事故データ!$AO$4:$AO$364=$AH28)*(事故データ!$AT$4:$AT$364=AZ$12)*(事故データ!$AH$4:$AH$364=$AH$12)*(事故データ!$V$4:$V$364=1))</f>
        <v>0</v>
      </c>
      <c r="BA28" s="358">
        <f>SUMPRODUCT((事故データ!$AO$4:$AO$364=$AH28)*(事故データ!$AT$4:$AT$364=BA$12)*(事故データ!$AH$4:$AH$364=$AH$12)*(事故データ!$V$4:$V$364=1))</f>
        <v>0</v>
      </c>
      <c r="BB28" s="358">
        <f>SUMPRODUCT((事故データ!$AO$4:$AO$364=$AH28)*(事故データ!$AT$4:$AT$364=BB$12)*(事故データ!$AH$4:$AH$364=$AH$12)*(事故データ!$V$4:$V$364=1))</f>
        <v>0</v>
      </c>
      <c r="BC28" s="358">
        <f>SUMPRODUCT((事故データ!$AO$4:$AO$364=$AH28)*(事故データ!$AT$4:$AT$364=BC$12)*(事故データ!$AH$4:$AH$364=$AH$12)*(事故データ!$V$4:$V$364=1))</f>
        <v>0</v>
      </c>
      <c r="BD28" s="358">
        <f>SUMPRODUCT((事故データ!$AO$4:$AO$364=$AH28)*(事故データ!$AT$4:$AT$364=BD$12)*(事故データ!$AH$4:$AH$364=$AH$12)*(事故データ!$V$4:$V$364=1))</f>
        <v>0</v>
      </c>
      <c r="BE28" s="358">
        <f>SUMPRODUCT((事故データ!$AO$4:$AO$364=$AH28)*(事故データ!$AT$4:$AT$364=BE$12)*(事故データ!$AH$4:$AH$364=$AH$12)*(事故データ!$V$4:$V$364=1))</f>
        <v>0</v>
      </c>
      <c r="BF28" s="442">
        <f>SUMPRODUCT((事故データ!$AO$4:$AO$364=$AH28)*(事故データ!$AT$4:$AT$364=BF$12)*(事故データ!$AH$4:$AH$364=$AH$12)*(事故データ!$V$4:$V$364=1))</f>
        <v>0</v>
      </c>
    </row>
    <row r="29" spans="2:58">
      <c r="B29" s="326">
        <v>15</v>
      </c>
      <c r="C29" s="352" t="str">
        <f>項目入力!M24</f>
        <v>本線進入</v>
      </c>
      <c r="D29" s="422">
        <f>SUMPRODUCT((事故データ!$AQ$4:$AQ$364=$C29)*(事故データ!$V$4:$V$364=1))</f>
        <v>0</v>
      </c>
      <c r="E29" s="496">
        <f>SUMPRODUCT((事故データ!$AQ$4:$AQ$364=$C29)*(事故データ!$V$4:$V$364=1)*(事故データ!$T$4:$T$364="人身"))</f>
        <v>0</v>
      </c>
      <c r="F29" s="306"/>
      <c r="G29" s="355" t="str">
        <f>項目入力!X24</f>
        <v>バック時</v>
      </c>
      <c r="H29" s="356">
        <f t="shared" si="11"/>
        <v>9</v>
      </c>
      <c r="I29" s="357" cm="1">
        <f t="array" ref="I29">SUMPRODUCT((事故データ!$AO$4:$AO$364=$G29)*(事故データ!$AR$4:$AR$364=I$12)*(事故データ!$V$4:$V$364=1))</f>
        <v>0</v>
      </c>
      <c r="J29" s="358" cm="1">
        <f t="array" ref="J29">SUMPRODUCT((事故データ!$AO$4:$AO$364=$G29)*(事故データ!$AR$4:$AR$364=J$12)*(事故データ!$V$4:$V$364=1))</f>
        <v>0</v>
      </c>
      <c r="K29" s="358" cm="1">
        <f t="array" ref="K29">SUMPRODUCT((事故データ!$AO$4:$AO$364=$G29)*(事故データ!$AR$4:$AR$364=K$12)*(事故データ!$V$4:$V$364=1))</f>
        <v>0</v>
      </c>
      <c r="L29" s="358" cm="1">
        <f t="array" ref="L29">SUMPRODUCT((事故データ!$AO$4:$AO$364=$G29)*(事故データ!$AR$4:$AR$364=L$12)*(事故データ!$V$4:$V$364=1))</f>
        <v>2</v>
      </c>
      <c r="M29" s="358" cm="1">
        <f t="array" ref="M29">SUMPRODUCT((事故データ!$AO$4:$AO$364=$G29)*(事故データ!$AR$4:$AR$364=M$12)*(事故データ!$V$4:$V$364=1))</f>
        <v>3</v>
      </c>
      <c r="N29" s="358" cm="1">
        <f t="array" ref="N29">SUMPRODUCT((事故データ!$AO$4:$AO$364=$G29)*(事故データ!$AR$4:$AR$364=N$12)*(事故データ!$V$4:$V$364=1))</f>
        <v>4</v>
      </c>
      <c r="O29" s="358" cm="1">
        <f t="array" ref="O29">SUMPRODUCT((事故データ!$AO$4:$AO$364=$G29)*(事故データ!$AR$4:$AR$364=O$12)*(事故データ!$V$4:$V$364=1))</f>
        <v>0</v>
      </c>
      <c r="P29" s="442"/>
      <c r="Q29" s="357" cm="1">
        <f t="array" ref="Q29">SUMPRODUCT((事故データ!$AO$4:$AO$364=$G29)*(事故データ!$AT$4:$AT$364=Q$12)*(事故データ!$V$4:$V$364=1))</f>
        <v>0</v>
      </c>
      <c r="R29" s="358" cm="1">
        <f t="array" ref="R29">SUMPRODUCT((事故データ!$AO$4:$AO$364=$G29)*(事故データ!$AT$4:$AT$364=R$12)*(事故データ!$V$4:$V$364=1))</f>
        <v>0</v>
      </c>
      <c r="S29" s="358" cm="1">
        <f t="array" ref="S29">SUMPRODUCT((事故データ!$AO$4:$AO$364=$G29)*(事故データ!$AT$4:$AT$364=S$12)*(事故データ!$V$4:$V$364=1))</f>
        <v>1</v>
      </c>
      <c r="T29" s="358" cm="1">
        <f t="array" ref="T29">SUMPRODUCT((事故データ!$AO$4:$AO$364=$G29)*(事故データ!$AT$4:$AT$364=T$12)*(事故データ!$V$4:$V$364=1))</f>
        <v>2</v>
      </c>
      <c r="U29" s="358" cm="1">
        <f t="array" ref="U29">SUMPRODUCT((事故データ!$AO$4:$AO$364=$G29)*(事故データ!$AT$4:$AT$364=U$12)*(事故データ!$V$4:$V$364=1))</f>
        <v>2</v>
      </c>
      <c r="V29" s="358" cm="1">
        <f t="array" ref="V29">SUMPRODUCT((事故データ!$AO$4:$AO$364=$G29)*(事故データ!$AT$4:$AT$364=V$12)*(事故データ!$V$4:$V$364=1))</f>
        <v>2</v>
      </c>
      <c r="W29" s="358" cm="1">
        <f t="array" ref="W29">SUMPRODUCT((事故データ!$AO$4:$AO$364=$G29)*(事故データ!$AT$4:$AT$364=W$12)*(事故データ!$V$4:$V$364=1))</f>
        <v>1</v>
      </c>
      <c r="X29" s="358" cm="1">
        <f t="array" ref="X29">SUMPRODUCT((事故データ!$AO$4:$AO$364=$G29)*(事故データ!$AT$4:$AT$364=X$12)*(事故データ!$V$4:$V$364=1))</f>
        <v>0</v>
      </c>
      <c r="Y29" s="358" cm="1">
        <f t="array" ref="Y29">SUMPRODUCT((事故データ!$AO$4:$AO$364=$G29)*(事故データ!$AT$4:$AT$364=Y$12)*(事故データ!$V$4:$V$364=1))</f>
        <v>1</v>
      </c>
      <c r="Z29" s="358" cm="1">
        <f t="array" ref="Z29">SUMPRODUCT((事故データ!$AO$4:$AO$364=$G29)*(事故データ!$AT$4:$AT$364=Z$12)*(事故データ!$V$4:$V$364=1))</f>
        <v>0</v>
      </c>
      <c r="AA29" s="358" cm="1">
        <f t="array" ref="AA29">SUMPRODUCT((事故データ!$AO$4:$AO$364=$G29)*(事故データ!$AT$4:$AT$364=AA$12)*(事故データ!$V$4:$V$364=1))</f>
        <v>0</v>
      </c>
      <c r="AB29" s="358" cm="1">
        <f t="array" ref="AB29">SUMPRODUCT((事故データ!$AO$4:$AO$364=$G29)*(事故データ!$AT$4:$AT$364=AB$12)*(事故データ!$V$4:$V$364=1))</f>
        <v>0</v>
      </c>
      <c r="AC29" s="358" cm="1">
        <f t="array" ref="AC29">SUMPRODUCT((事故データ!$AO$4:$AO$364=$G29)*(事故データ!$AT$4:$AT$364=AC$12)*(事故データ!$V$4:$V$364=1))</f>
        <v>0</v>
      </c>
      <c r="AD29" s="358" cm="1">
        <f t="array" ref="AD29">SUMPRODUCT((事故データ!$AO$4:$AO$364=$G29)*(事故データ!$AT$4:$AT$364=AD$12)*(事故データ!$V$4:$V$364=1))</f>
        <v>0</v>
      </c>
      <c r="AE29" s="442" cm="1">
        <f t="array" ref="AE29">SUMPRODUCT((事故データ!$AO$4:$AO$364=$G29)*(事故データ!$AT$4:$AT$364=AE$12)*(事故データ!$V$4:$V$364=1))</f>
        <v>0</v>
      </c>
      <c r="AH29" s="355" t="str">
        <f t="shared" si="18"/>
        <v>施設出入時</v>
      </c>
      <c r="AI29" s="356">
        <f t="shared" si="19"/>
        <v>0</v>
      </c>
      <c r="AJ29" s="357">
        <f>SUMPRODUCT((事故データ!$AO$4:$AO$364=$AH29)*(事故データ!$AR$4:$RT$364=AJ$12)*(事故データ!$AH$4:$AH$364=$AH$12)*(事故データ!$V$4:$V$364=1))</f>
        <v>0</v>
      </c>
      <c r="AK29" s="358">
        <f>SUMPRODUCT((事故データ!$AO$4:$AO$364=$AH29)*(事故データ!$AR$4:$RT$364=AK$12)*(事故データ!$AH$4:$AH$364=$AH$12)*(事故データ!$V$4:$V$364=1))</f>
        <v>0</v>
      </c>
      <c r="AL29" s="358">
        <f>SUMPRODUCT((事故データ!$AO$4:$AO$364=$AH29)*(事故データ!$AR$4:$RT$364=AL$12)*(事故データ!$AH$4:$AH$364=$AH$12)*(事故データ!$V$4:$V$364=1))</f>
        <v>0</v>
      </c>
      <c r="AM29" s="358">
        <f>SUMPRODUCT((事故データ!$AO$4:$AO$364=$AH29)*(事故データ!$AR$4:$RT$364=AM$12)*(事故データ!$AH$4:$AH$364=$AH$12)*(事故データ!$V$4:$V$364=1))</f>
        <v>0</v>
      </c>
      <c r="AN29" s="358">
        <f>SUMPRODUCT((事故データ!$AO$4:$AO$364=$AH29)*(事故データ!$AR$4:$RT$364=AN$12)*(事故データ!$AH$4:$AH$364=$AH$12)*(事故データ!$V$4:$V$364=1))</f>
        <v>0</v>
      </c>
      <c r="AO29" s="358">
        <f>SUMPRODUCT((事故データ!$AO$4:$AO$364=$AH29)*(事故データ!$AR$4:$RT$364=AO$12)*(事故データ!$AH$4:$AH$364=$AH$12)*(事故データ!$V$4:$V$364=1))</f>
        <v>0</v>
      </c>
      <c r="AP29" s="562">
        <f>SUMPRODUCT((事故データ!$AO$4:$AO$364=$AH29)*(事故データ!$AR$4:$RT$364=AP$12)*(事故データ!$AH$4:$AH$364=$AH$12)*(事故データ!$V$4:$V$364=1))</f>
        <v>0</v>
      </c>
      <c r="AQ29" s="572">
        <f t="shared" si="10"/>
        <v>0</v>
      </c>
      <c r="AR29" s="464">
        <f>SUMPRODUCT((事故データ!$AO$4:$AO$364=$AH29)*(事故データ!$AT$4:$AT$364=AR$12)*(事故データ!$AH$4:$AH$364=$AH$12)*(事故データ!$V$4:$V$364=1))</f>
        <v>0</v>
      </c>
      <c r="AS29" s="358">
        <f>SUMPRODUCT((事故データ!$AO$4:$AO$364=$AH29)*(事故データ!$AT$4:$AT$364=AS$12)*(事故データ!$AH$4:$AH$364=$AH$12)*(事故データ!$V$4:$V$364=1))</f>
        <v>0</v>
      </c>
      <c r="AT29" s="358">
        <f>SUMPRODUCT((事故データ!$AO$4:$AO$364=$AH29)*(事故データ!$AT$4:$AT$364=AT$12)*(事故データ!$AH$4:$AH$364=$AH$12)*(事故データ!$V$4:$V$364=1))</f>
        <v>0</v>
      </c>
      <c r="AU29" s="358">
        <f>SUMPRODUCT((事故データ!$AO$4:$AO$364=$AH29)*(事故データ!$AT$4:$AT$364=AU$12)*(事故データ!$AH$4:$AH$364=$AH$12)*(事故データ!$V$4:$V$364=1))</f>
        <v>0</v>
      </c>
      <c r="AV29" s="358">
        <f>SUMPRODUCT((事故データ!$AO$4:$AO$364=$AH29)*(事故データ!$AT$4:$AT$364=AV$12)*(事故データ!$AH$4:$AH$364=$AH$12)*(事故データ!$V$4:$V$364=1))</f>
        <v>0</v>
      </c>
      <c r="AW29" s="358">
        <f>SUMPRODUCT((事故データ!$AO$4:$AO$364=$AH29)*(事故データ!$AT$4:$AT$364=AW$12)*(事故データ!$AH$4:$AH$364=$AH$12)*(事故データ!$V$4:$V$364=1))</f>
        <v>0</v>
      </c>
      <c r="AX29" s="358">
        <f>SUMPRODUCT((事故データ!$AO$4:$AO$364=$AH29)*(事故データ!$AT$4:$AT$364=AX$12)*(事故データ!$AH$4:$AH$364=$AH$12)*(事故データ!$V$4:$V$364=1))</f>
        <v>0</v>
      </c>
      <c r="AY29" s="358">
        <f>SUMPRODUCT((事故データ!$AO$4:$AO$364=$AH29)*(事故データ!$AT$4:$AT$364=AY$12)*(事故データ!$AH$4:$AH$364=$AH$12)*(事故データ!$V$4:$V$364=1))</f>
        <v>0</v>
      </c>
      <c r="AZ29" s="358">
        <f>SUMPRODUCT((事故データ!$AO$4:$AO$364=$AH29)*(事故データ!$AT$4:$AT$364=AZ$12)*(事故データ!$AH$4:$AH$364=$AH$12)*(事故データ!$V$4:$V$364=1))</f>
        <v>0</v>
      </c>
      <c r="BA29" s="358">
        <f>SUMPRODUCT((事故データ!$AO$4:$AO$364=$AH29)*(事故データ!$AT$4:$AT$364=BA$12)*(事故データ!$AH$4:$AH$364=$AH$12)*(事故データ!$V$4:$V$364=1))</f>
        <v>0</v>
      </c>
      <c r="BB29" s="358">
        <f>SUMPRODUCT((事故データ!$AO$4:$AO$364=$AH29)*(事故データ!$AT$4:$AT$364=BB$12)*(事故データ!$AH$4:$AH$364=$AH$12)*(事故データ!$V$4:$V$364=1))</f>
        <v>0</v>
      </c>
      <c r="BC29" s="358">
        <f>SUMPRODUCT((事故データ!$AO$4:$AO$364=$AH29)*(事故データ!$AT$4:$AT$364=BC$12)*(事故データ!$AH$4:$AH$364=$AH$12)*(事故データ!$V$4:$V$364=1))</f>
        <v>0</v>
      </c>
      <c r="BD29" s="358">
        <f>SUMPRODUCT((事故データ!$AO$4:$AO$364=$AH29)*(事故データ!$AT$4:$AT$364=BD$12)*(事故データ!$AH$4:$AH$364=$AH$12)*(事故データ!$V$4:$V$364=1))</f>
        <v>0</v>
      </c>
      <c r="BE29" s="358">
        <f>SUMPRODUCT((事故データ!$AO$4:$AO$364=$AH29)*(事故データ!$AT$4:$AT$364=BE$12)*(事故データ!$AH$4:$AH$364=$AH$12)*(事故データ!$V$4:$V$364=1))</f>
        <v>0</v>
      </c>
      <c r="BF29" s="442">
        <f>SUMPRODUCT((事故データ!$AO$4:$AO$364=$AH29)*(事故データ!$AT$4:$AT$364=BF$12)*(事故データ!$AH$4:$AH$364=$AH$12)*(事故データ!$V$4:$V$364=1))</f>
        <v>0</v>
      </c>
    </row>
    <row r="30" spans="2:58">
      <c r="B30" s="326">
        <v>16</v>
      </c>
      <c r="C30" s="352" t="str">
        <f>項目入力!M25</f>
        <v>出路・合流・分岐に進入</v>
      </c>
      <c r="D30" s="422">
        <f>SUMPRODUCT((事故データ!$AQ$4:$AQ$364=$C30)*(事故データ!$V$4:$V$364=1))</f>
        <v>0</v>
      </c>
      <c r="E30" s="496">
        <f>SUMPRODUCT((事故データ!$AQ$4:$AQ$364=$C30)*(事故データ!$V$4:$V$364=1)*(事故データ!$T$4:$T$364="人身"))</f>
        <v>0</v>
      </c>
      <c r="F30" s="306"/>
      <c r="G30" s="355" t="str">
        <f>項目入力!X25</f>
        <v>移動時</v>
      </c>
      <c r="H30" s="356">
        <f t="shared" si="11"/>
        <v>5</v>
      </c>
      <c r="I30" s="357" cm="1">
        <f t="array" ref="I30">SUMPRODUCT((事故データ!$AO$4:$AO$364=$G30)*(事故データ!$AR$4:$AR$364=I$12)*(事故データ!$V$4:$V$364=1))</f>
        <v>0</v>
      </c>
      <c r="J30" s="358" cm="1">
        <f t="array" ref="J30">SUMPRODUCT((事故データ!$AO$4:$AO$364=$G30)*(事故データ!$AR$4:$AR$364=J$12)*(事故データ!$V$4:$V$364=1))</f>
        <v>4</v>
      </c>
      <c r="K30" s="358" cm="1">
        <f t="array" ref="K30">SUMPRODUCT((事故データ!$AO$4:$AO$364=$G30)*(事故データ!$AR$4:$AR$364=K$12)*(事故データ!$V$4:$V$364=1))</f>
        <v>1</v>
      </c>
      <c r="L30" s="358" cm="1">
        <f t="array" ref="L30">SUMPRODUCT((事故データ!$AO$4:$AO$364=$G30)*(事故データ!$AR$4:$AR$364=L$12)*(事故データ!$V$4:$V$364=1))</f>
        <v>0</v>
      </c>
      <c r="M30" s="358" cm="1">
        <f t="array" ref="M30">SUMPRODUCT((事故データ!$AO$4:$AO$364=$G30)*(事故データ!$AR$4:$AR$364=M$12)*(事故データ!$V$4:$V$364=1))</f>
        <v>0</v>
      </c>
      <c r="N30" s="358" cm="1">
        <f t="array" ref="N30">SUMPRODUCT((事故データ!$AO$4:$AO$364=$G30)*(事故データ!$AR$4:$AR$364=N$12)*(事故データ!$V$4:$V$364=1))</f>
        <v>0</v>
      </c>
      <c r="O30" s="358" cm="1">
        <f t="array" ref="O30">SUMPRODUCT((事故データ!$AO$4:$AO$364=$G30)*(事故データ!$AR$4:$AR$364=O$12)*(事故データ!$V$4:$V$364=1))</f>
        <v>0</v>
      </c>
      <c r="P30" s="442"/>
      <c r="Q30" s="357" cm="1">
        <f t="array" ref="Q30">SUMPRODUCT((事故データ!$AO$4:$AO$364=$G30)*(事故データ!$AT$4:$AT$364=Q$12)*(事故データ!$V$4:$V$364=1))</f>
        <v>0</v>
      </c>
      <c r="R30" s="358" cm="1">
        <f t="array" ref="R30">SUMPRODUCT((事故データ!$AO$4:$AO$364=$G30)*(事故データ!$AT$4:$AT$364=R$12)*(事故データ!$V$4:$V$364=1))</f>
        <v>0</v>
      </c>
      <c r="S30" s="358" cm="1">
        <f t="array" ref="S30">SUMPRODUCT((事故データ!$AO$4:$AO$364=$G30)*(事故データ!$AT$4:$AT$364=S$12)*(事故データ!$V$4:$V$364=1))</f>
        <v>1</v>
      </c>
      <c r="T30" s="358" cm="1">
        <f t="array" ref="T30">SUMPRODUCT((事故データ!$AO$4:$AO$364=$G30)*(事故データ!$AT$4:$AT$364=T$12)*(事故データ!$V$4:$V$364=1))</f>
        <v>1</v>
      </c>
      <c r="U30" s="358" cm="1">
        <f t="array" ref="U30">SUMPRODUCT((事故データ!$AO$4:$AO$364=$G30)*(事故データ!$AT$4:$AT$364=U$12)*(事故データ!$V$4:$V$364=1))</f>
        <v>0</v>
      </c>
      <c r="V30" s="358" cm="1">
        <f t="array" ref="V30">SUMPRODUCT((事故データ!$AO$4:$AO$364=$G30)*(事故データ!$AT$4:$AT$364=V$12)*(事故データ!$V$4:$V$364=1))</f>
        <v>1</v>
      </c>
      <c r="W30" s="358" cm="1">
        <f t="array" ref="W30">SUMPRODUCT((事故データ!$AO$4:$AO$364=$G30)*(事故データ!$AT$4:$AT$364=W$12)*(事故データ!$V$4:$V$364=1))</f>
        <v>0</v>
      </c>
      <c r="X30" s="358" cm="1">
        <f t="array" ref="X30">SUMPRODUCT((事故データ!$AO$4:$AO$364=$G30)*(事故データ!$AT$4:$AT$364=X$12)*(事故データ!$V$4:$V$364=1))</f>
        <v>1</v>
      </c>
      <c r="Y30" s="358" cm="1">
        <f t="array" ref="Y30">SUMPRODUCT((事故データ!$AO$4:$AO$364=$G30)*(事故データ!$AT$4:$AT$364=Y$12)*(事故データ!$V$4:$V$364=1))</f>
        <v>0</v>
      </c>
      <c r="Z30" s="358" cm="1">
        <f t="array" ref="Z30">SUMPRODUCT((事故データ!$AO$4:$AO$364=$G30)*(事故データ!$AT$4:$AT$364=Z$12)*(事故データ!$V$4:$V$364=1))</f>
        <v>1</v>
      </c>
      <c r="AA30" s="358" cm="1">
        <f t="array" ref="AA30">SUMPRODUCT((事故データ!$AO$4:$AO$364=$G30)*(事故データ!$AT$4:$AT$364=AA$12)*(事故データ!$V$4:$V$364=1))</f>
        <v>0</v>
      </c>
      <c r="AB30" s="358" cm="1">
        <f t="array" ref="AB30">SUMPRODUCT((事故データ!$AO$4:$AO$364=$G30)*(事故データ!$AT$4:$AT$364=AB$12)*(事故データ!$V$4:$V$364=1))</f>
        <v>0</v>
      </c>
      <c r="AC30" s="358" cm="1">
        <f t="array" ref="AC30">SUMPRODUCT((事故データ!$AO$4:$AO$364=$G30)*(事故データ!$AT$4:$AT$364=AC$12)*(事故データ!$V$4:$V$364=1))</f>
        <v>0</v>
      </c>
      <c r="AD30" s="358" cm="1">
        <f t="array" ref="AD30">SUMPRODUCT((事故データ!$AO$4:$AO$364=$G30)*(事故データ!$AT$4:$AT$364=AD$12)*(事故データ!$V$4:$V$364=1))</f>
        <v>0</v>
      </c>
      <c r="AE30" s="442" cm="1">
        <f t="array" ref="AE30">SUMPRODUCT((事故データ!$AO$4:$AO$364=$G30)*(事故データ!$AT$4:$AT$364=AE$12)*(事故データ!$V$4:$V$364=1))</f>
        <v>0</v>
      </c>
      <c r="AH30" s="355" t="str">
        <f t="shared" si="18"/>
        <v>転回時</v>
      </c>
      <c r="AI30" s="356">
        <f t="shared" si="19"/>
        <v>0</v>
      </c>
      <c r="AJ30" s="357">
        <f>SUMPRODUCT((事故データ!$AO$4:$AO$364=$AH30)*(事故データ!$AR$4:$RT$364=AJ$12)*(事故データ!$AH$4:$AH$364=$AH$12)*(事故データ!$V$4:$V$364=1))</f>
        <v>0</v>
      </c>
      <c r="AK30" s="358">
        <f>SUMPRODUCT((事故データ!$AO$4:$AO$364=$AH30)*(事故データ!$AR$4:$RT$364=AK$12)*(事故データ!$AH$4:$AH$364=$AH$12)*(事故データ!$V$4:$V$364=1))</f>
        <v>0</v>
      </c>
      <c r="AL30" s="358">
        <f>SUMPRODUCT((事故データ!$AO$4:$AO$364=$AH30)*(事故データ!$AR$4:$RT$364=AL$12)*(事故データ!$AH$4:$AH$364=$AH$12)*(事故データ!$V$4:$V$364=1))</f>
        <v>0</v>
      </c>
      <c r="AM30" s="358">
        <f>SUMPRODUCT((事故データ!$AO$4:$AO$364=$AH30)*(事故データ!$AR$4:$RT$364=AM$12)*(事故データ!$AH$4:$AH$364=$AH$12)*(事故データ!$V$4:$V$364=1))</f>
        <v>0</v>
      </c>
      <c r="AN30" s="358">
        <f>SUMPRODUCT((事故データ!$AO$4:$AO$364=$AH30)*(事故データ!$AR$4:$RT$364=AN$12)*(事故データ!$AH$4:$AH$364=$AH$12)*(事故データ!$V$4:$V$364=1))</f>
        <v>0</v>
      </c>
      <c r="AO30" s="358">
        <f>SUMPRODUCT((事故データ!$AO$4:$AO$364=$AH30)*(事故データ!$AR$4:$RT$364=AO$12)*(事故データ!$AH$4:$AH$364=$AH$12)*(事故データ!$V$4:$V$364=1))</f>
        <v>0</v>
      </c>
      <c r="AP30" s="562">
        <f>SUMPRODUCT((事故データ!$AO$4:$AO$364=$AH30)*(事故データ!$AR$4:$RT$364=AP$12)*(事故データ!$AH$4:$AH$364=$AH$12)*(事故データ!$V$4:$V$364=1))</f>
        <v>0</v>
      </c>
      <c r="AQ30" s="572">
        <f t="shared" si="10"/>
        <v>0</v>
      </c>
      <c r="AR30" s="464">
        <f>SUMPRODUCT((事故データ!$AO$4:$AO$364=$AH30)*(事故データ!$AT$4:$AT$364=AR$12)*(事故データ!$AH$4:$AH$364=$AH$12)*(事故データ!$V$4:$V$364=1))</f>
        <v>0</v>
      </c>
      <c r="AS30" s="358">
        <f>SUMPRODUCT((事故データ!$AO$4:$AO$364=$AH30)*(事故データ!$AT$4:$AT$364=AS$12)*(事故データ!$AH$4:$AH$364=$AH$12)*(事故データ!$V$4:$V$364=1))</f>
        <v>0</v>
      </c>
      <c r="AT30" s="358">
        <f>SUMPRODUCT((事故データ!$AO$4:$AO$364=$AH30)*(事故データ!$AT$4:$AT$364=AT$12)*(事故データ!$AH$4:$AH$364=$AH$12)*(事故データ!$V$4:$V$364=1))</f>
        <v>0</v>
      </c>
      <c r="AU30" s="358">
        <f>SUMPRODUCT((事故データ!$AO$4:$AO$364=$AH30)*(事故データ!$AT$4:$AT$364=AU$12)*(事故データ!$AH$4:$AH$364=$AH$12)*(事故データ!$V$4:$V$364=1))</f>
        <v>0</v>
      </c>
      <c r="AV30" s="358">
        <f>SUMPRODUCT((事故データ!$AO$4:$AO$364=$AH30)*(事故データ!$AT$4:$AT$364=AV$12)*(事故データ!$AH$4:$AH$364=$AH$12)*(事故データ!$V$4:$V$364=1))</f>
        <v>0</v>
      </c>
      <c r="AW30" s="358">
        <f>SUMPRODUCT((事故データ!$AO$4:$AO$364=$AH30)*(事故データ!$AT$4:$AT$364=AW$12)*(事故データ!$AH$4:$AH$364=$AH$12)*(事故データ!$V$4:$V$364=1))</f>
        <v>0</v>
      </c>
      <c r="AX30" s="358">
        <f>SUMPRODUCT((事故データ!$AO$4:$AO$364=$AH30)*(事故データ!$AT$4:$AT$364=AX$12)*(事故データ!$AH$4:$AH$364=$AH$12)*(事故データ!$V$4:$V$364=1))</f>
        <v>0</v>
      </c>
      <c r="AY30" s="358">
        <f>SUMPRODUCT((事故データ!$AO$4:$AO$364=$AH30)*(事故データ!$AT$4:$AT$364=AY$12)*(事故データ!$AH$4:$AH$364=$AH$12)*(事故データ!$V$4:$V$364=1))</f>
        <v>0</v>
      </c>
      <c r="AZ30" s="358">
        <f>SUMPRODUCT((事故データ!$AO$4:$AO$364=$AH30)*(事故データ!$AT$4:$AT$364=AZ$12)*(事故データ!$AH$4:$AH$364=$AH$12)*(事故データ!$V$4:$V$364=1))</f>
        <v>0</v>
      </c>
      <c r="BA30" s="358">
        <f>SUMPRODUCT((事故データ!$AO$4:$AO$364=$AH30)*(事故データ!$AT$4:$AT$364=BA$12)*(事故データ!$AH$4:$AH$364=$AH$12)*(事故データ!$V$4:$V$364=1))</f>
        <v>0</v>
      </c>
      <c r="BB30" s="358">
        <f>SUMPRODUCT((事故データ!$AO$4:$AO$364=$AH30)*(事故データ!$AT$4:$AT$364=BB$12)*(事故データ!$AH$4:$AH$364=$AH$12)*(事故データ!$V$4:$V$364=1))</f>
        <v>0</v>
      </c>
      <c r="BC30" s="358">
        <f>SUMPRODUCT((事故データ!$AO$4:$AO$364=$AH30)*(事故データ!$AT$4:$AT$364=BC$12)*(事故データ!$AH$4:$AH$364=$AH$12)*(事故データ!$V$4:$V$364=1))</f>
        <v>0</v>
      </c>
      <c r="BD30" s="358">
        <f>SUMPRODUCT((事故データ!$AO$4:$AO$364=$AH30)*(事故データ!$AT$4:$AT$364=BD$12)*(事故データ!$AH$4:$AH$364=$AH$12)*(事故データ!$V$4:$V$364=1))</f>
        <v>0</v>
      </c>
      <c r="BE30" s="358">
        <f>SUMPRODUCT((事故データ!$AO$4:$AO$364=$AH30)*(事故データ!$AT$4:$AT$364=BE$12)*(事故データ!$AH$4:$AH$364=$AH$12)*(事故データ!$V$4:$V$364=1))</f>
        <v>0</v>
      </c>
      <c r="BF30" s="442">
        <f>SUMPRODUCT((事故データ!$AO$4:$AO$364=$AH30)*(事故データ!$AT$4:$AT$364=BF$12)*(事故データ!$AH$4:$AH$364=$AH$12)*(事故データ!$V$4:$V$364=1))</f>
        <v>0</v>
      </c>
    </row>
    <row r="31" spans="2:58">
      <c r="B31" s="326">
        <v>17</v>
      </c>
      <c r="C31" s="352" t="str">
        <f>項目入力!M26</f>
        <v>発進時</v>
      </c>
      <c r="D31" s="422">
        <f>SUMPRODUCT((事故データ!$AQ$4:$AQ$364=$C31)*(事故データ!$V$4:$V$364=1))</f>
        <v>2</v>
      </c>
      <c r="E31" s="496">
        <f>SUMPRODUCT((事故データ!$AQ$4:$AQ$364=$C31)*(事故データ!$V$4:$V$364=1)*(事故データ!$T$4:$T$364="人身"))</f>
        <v>1</v>
      </c>
      <c r="F31" s="306"/>
      <c r="G31" s="355" t="str">
        <f>項目入力!X26</f>
        <v>料金所等通過時</v>
      </c>
      <c r="H31" s="356">
        <f t="shared" si="11"/>
        <v>0</v>
      </c>
      <c r="I31" s="357" cm="1">
        <f t="array" ref="I31">SUMPRODUCT((事故データ!$AO$4:$AO$364=$G31)*(事故データ!$AR$4:$AR$364=I$12)*(事故データ!$V$4:$V$364=1))</f>
        <v>0</v>
      </c>
      <c r="J31" s="358" cm="1">
        <f t="array" ref="J31">SUMPRODUCT((事故データ!$AO$4:$AO$364=$G31)*(事故データ!$AR$4:$AR$364=J$12)*(事故データ!$V$4:$V$364=1))</f>
        <v>0</v>
      </c>
      <c r="K31" s="358" cm="1">
        <f t="array" ref="K31">SUMPRODUCT((事故データ!$AO$4:$AO$364=$G31)*(事故データ!$AR$4:$AR$364=K$12)*(事故データ!$V$4:$V$364=1))</f>
        <v>0</v>
      </c>
      <c r="L31" s="358" cm="1">
        <f t="array" ref="L31">SUMPRODUCT((事故データ!$AO$4:$AO$364=$G31)*(事故データ!$AR$4:$AR$364=L$12)*(事故データ!$V$4:$V$364=1))</f>
        <v>0</v>
      </c>
      <c r="M31" s="358" cm="1">
        <f t="array" ref="M31">SUMPRODUCT((事故データ!$AO$4:$AO$364=$G31)*(事故データ!$AR$4:$AR$364=M$12)*(事故データ!$V$4:$V$364=1))</f>
        <v>0</v>
      </c>
      <c r="N31" s="358" cm="1">
        <f t="array" ref="N31">SUMPRODUCT((事故データ!$AO$4:$AO$364=$G31)*(事故データ!$AR$4:$AR$364=N$12)*(事故データ!$V$4:$V$364=1))</f>
        <v>0</v>
      </c>
      <c r="O31" s="358" cm="1">
        <f t="array" ref="O31">SUMPRODUCT((事故データ!$AO$4:$AO$364=$G31)*(事故データ!$AR$4:$AR$364=O$12)*(事故データ!$V$4:$V$364=1))</f>
        <v>0</v>
      </c>
      <c r="P31" s="442"/>
      <c r="Q31" s="357" cm="1">
        <f t="array" ref="Q31">SUMPRODUCT((事故データ!$AO$4:$AO$364=$G31)*(事故データ!$AT$4:$AT$364=Q$12)*(事故データ!$V$4:$V$364=1))</f>
        <v>0</v>
      </c>
      <c r="R31" s="358" cm="1">
        <f t="array" ref="R31">SUMPRODUCT((事故データ!$AO$4:$AO$364=$G31)*(事故データ!$AT$4:$AT$364=R$12)*(事故データ!$V$4:$V$364=1))</f>
        <v>0</v>
      </c>
      <c r="S31" s="358" cm="1">
        <f t="array" ref="S31">SUMPRODUCT((事故データ!$AO$4:$AO$364=$G31)*(事故データ!$AT$4:$AT$364=S$12)*(事故データ!$V$4:$V$364=1))</f>
        <v>0</v>
      </c>
      <c r="T31" s="358" cm="1">
        <f t="array" ref="T31">SUMPRODUCT((事故データ!$AO$4:$AO$364=$G31)*(事故データ!$AT$4:$AT$364=T$12)*(事故データ!$V$4:$V$364=1))</f>
        <v>0</v>
      </c>
      <c r="U31" s="358" cm="1">
        <f t="array" ref="U31">SUMPRODUCT((事故データ!$AO$4:$AO$364=$G31)*(事故データ!$AT$4:$AT$364=U$12)*(事故データ!$V$4:$V$364=1))</f>
        <v>0</v>
      </c>
      <c r="V31" s="358" cm="1">
        <f t="array" ref="V31">SUMPRODUCT((事故データ!$AO$4:$AO$364=$G31)*(事故データ!$AT$4:$AT$364=V$12)*(事故データ!$V$4:$V$364=1))</f>
        <v>0</v>
      </c>
      <c r="W31" s="358" cm="1">
        <f t="array" ref="W31">SUMPRODUCT((事故データ!$AO$4:$AO$364=$G31)*(事故データ!$AT$4:$AT$364=W$12)*(事故データ!$V$4:$V$364=1))</f>
        <v>0</v>
      </c>
      <c r="X31" s="358" cm="1">
        <f t="array" ref="X31">SUMPRODUCT((事故データ!$AO$4:$AO$364=$G31)*(事故データ!$AT$4:$AT$364=X$12)*(事故データ!$V$4:$V$364=1))</f>
        <v>0</v>
      </c>
      <c r="Y31" s="358" cm="1">
        <f t="array" ref="Y31">SUMPRODUCT((事故データ!$AO$4:$AO$364=$G31)*(事故データ!$AT$4:$AT$364=Y$12)*(事故データ!$V$4:$V$364=1))</f>
        <v>0</v>
      </c>
      <c r="Z31" s="358" cm="1">
        <f t="array" ref="Z31">SUMPRODUCT((事故データ!$AO$4:$AO$364=$G31)*(事故データ!$AT$4:$AT$364=Z$12)*(事故データ!$V$4:$V$364=1))</f>
        <v>0</v>
      </c>
      <c r="AA31" s="358" cm="1">
        <f t="array" ref="AA31">SUMPRODUCT((事故データ!$AO$4:$AO$364=$G31)*(事故データ!$AT$4:$AT$364=AA$12)*(事故データ!$V$4:$V$364=1))</f>
        <v>0</v>
      </c>
      <c r="AB31" s="358" cm="1">
        <f t="array" ref="AB31">SUMPRODUCT((事故データ!$AO$4:$AO$364=$G31)*(事故データ!$AT$4:$AT$364=AB$12)*(事故データ!$V$4:$V$364=1))</f>
        <v>0</v>
      </c>
      <c r="AC31" s="358" cm="1">
        <f t="array" ref="AC31">SUMPRODUCT((事故データ!$AO$4:$AO$364=$G31)*(事故データ!$AT$4:$AT$364=AC$12)*(事故データ!$V$4:$V$364=1))</f>
        <v>0</v>
      </c>
      <c r="AD31" s="358" cm="1">
        <f t="array" ref="AD31">SUMPRODUCT((事故データ!$AO$4:$AO$364=$G31)*(事故データ!$AT$4:$AT$364=AD$12)*(事故データ!$V$4:$V$364=1))</f>
        <v>0</v>
      </c>
      <c r="AE31" s="442" cm="1">
        <f t="array" ref="AE31">SUMPRODUCT((事故データ!$AO$4:$AO$364=$G31)*(事故データ!$AT$4:$AT$364=AE$12)*(事故データ!$V$4:$V$364=1))</f>
        <v>0</v>
      </c>
      <c r="AH31" s="355" t="str">
        <f t="shared" si="18"/>
        <v>バック時</v>
      </c>
      <c r="AI31" s="356">
        <f t="shared" si="19"/>
        <v>2</v>
      </c>
      <c r="AJ31" s="357">
        <f>SUMPRODUCT((事故データ!$AO$4:$AO$364=$AH31)*(事故データ!$AR$4:$RT$364=AJ$12)*(事故データ!$AH$4:$AH$364=$AH$12)*(事故データ!$V$4:$V$364=1))</f>
        <v>0</v>
      </c>
      <c r="AK31" s="358">
        <f>SUMPRODUCT((事故データ!$AO$4:$AO$364=$AH31)*(事故データ!$AR$4:$RT$364=AK$12)*(事故データ!$AH$4:$AH$364=$AH$12)*(事故データ!$V$4:$V$364=1))</f>
        <v>0</v>
      </c>
      <c r="AL31" s="358">
        <f>SUMPRODUCT((事故データ!$AO$4:$AO$364=$AH31)*(事故データ!$AR$4:$RT$364=AL$12)*(事故データ!$AH$4:$AH$364=$AH$12)*(事故データ!$V$4:$V$364=1))</f>
        <v>0</v>
      </c>
      <c r="AM31" s="358">
        <f>SUMPRODUCT((事故データ!$AO$4:$AO$364=$AH31)*(事故データ!$AR$4:$RT$364=AM$12)*(事故データ!$AH$4:$AH$364=$AH$12)*(事故データ!$V$4:$V$364=1))</f>
        <v>1</v>
      </c>
      <c r="AN31" s="358">
        <f>SUMPRODUCT((事故データ!$AO$4:$AO$364=$AH31)*(事故データ!$AR$4:$RT$364=AN$12)*(事故データ!$AH$4:$AH$364=$AH$12)*(事故データ!$V$4:$V$364=1))</f>
        <v>1</v>
      </c>
      <c r="AO31" s="358">
        <f>SUMPRODUCT((事故データ!$AO$4:$AO$364=$AH31)*(事故データ!$AR$4:$RT$364=AO$12)*(事故データ!$AH$4:$AH$364=$AH$12)*(事故データ!$V$4:$V$364=1))</f>
        <v>0</v>
      </c>
      <c r="AP31" s="562">
        <f>SUMPRODUCT((事故データ!$AO$4:$AO$364=$AH31)*(事故データ!$AR$4:$RT$364=AP$12)*(事故データ!$AH$4:$AH$364=$AH$12)*(事故データ!$V$4:$V$364=1))</f>
        <v>0</v>
      </c>
      <c r="AQ31" s="572">
        <f t="shared" si="10"/>
        <v>2</v>
      </c>
      <c r="AR31" s="464">
        <f>SUMPRODUCT((事故データ!$AO$4:$AO$364=$AH31)*(事故データ!$AT$4:$AT$364=AR$12)*(事故データ!$AH$4:$AH$364=$AH$12)*(事故データ!$V$4:$V$364=1))</f>
        <v>0</v>
      </c>
      <c r="AS31" s="358">
        <f>SUMPRODUCT((事故データ!$AO$4:$AO$364=$AH31)*(事故データ!$AT$4:$AT$364=AS$12)*(事故データ!$AH$4:$AH$364=$AH$12)*(事故データ!$V$4:$V$364=1))</f>
        <v>0</v>
      </c>
      <c r="AT31" s="358">
        <f>SUMPRODUCT((事故データ!$AO$4:$AO$364=$AH31)*(事故データ!$AT$4:$AT$364=AT$12)*(事故データ!$AH$4:$AH$364=$AH$12)*(事故データ!$V$4:$V$364=1))</f>
        <v>0</v>
      </c>
      <c r="AU31" s="358">
        <f>SUMPRODUCT((事故データ!$AO$4:$AO$364=$AH31)*(事故データ!$AT$4:$AT$364=AU$12)*(事故データ!$AH$4:$AH$364=$AH$12)*(事故データ!$V$4:$V$364=1))</f>
        <v>2</v>
      </c>
      <c r="AV31" s="358">
        <f>SUMPRODUCT((事故データ!$AO$4:$AO$364=$AH31)*(事故データ!$AT$4:$AT$364=AV$12)*(事故データ!$AH$4:$AH$364=$AH$12)*(事故データ!$V$4:$V$364=1))</f>
        <v>0</v>
      </c>
      <c r="AW31" s="358">
        <f>SUMPRODUCT((事故データ!$AO$4:$AO$364=$AH31)*(事故データ!$AT$4:$AT$364=AW$12)*(事故データ!$AH$4:$AH$364=$AH$12)*(事故データ!$V$4:$V$364=1))</f>
        <v>0</v>
      </c>
      <c r="AX31" s="358">
        <f>SUMPRODUCT((事故データ!$AO$4:$AO$364=$AH31)*(事故データ!$AT$4:$AT$364=AX$12)*(事故データ!$AH$4:$AH$364=$AH$12)*(事故データ!$V$4:$V$364=1))</f>
        <v>0</v>
      </c>
      <c r="AY31" s="358">
        <f>SUMPRODUCT((事故データ!$AO$4:$AO$364=$AH31)*(事故データ!$AT$4:$AT$364=AY$12)*(事故データ!$AH$4:$AH$364=$AH$12)*(事故データ!$V$4:$V$364=1))</f>
        <v>0</v>
      </c>
      <c r="AZ31" s="358">
        <f>SUMPRODUCT((事故データ!$AO$4:$AO$364=$AH31)*(事故データ!$AT$4:$AT$364=AZ$12)*(事故データ!$AH$4:$AH$364=$AH$12)*(事故データ!$V$4:$V$364=1))</f>
        <v>0</v>
      </c>
      <c r="BA31" s="358">
        <f>SUMPRODUCT((事故データ!$AO$4:$AO$364=$AH31)*(事故データ!$AT$4:$AT$364=BA$12)*(事故データ!$AH$4:$AH$364=$AH$12)*(事故データ!$V$4:$V$364=1))</f>
        <v>0</v>
      </c>
      <c r="BB31" s="358">
        <f>SUMPRODUCT((事故データ!$AO$4:$AO$364=$AH31)*(事故データ!$AT$4:$AT$364=BB$12)*(事故データ!$AH$4:$AH$364=$AH$12)*(事故データ!$V$4:$V$364=1))</f>
        <v>0</v>
      </c>
      <c r="BC31" s="358">
        <f>SUMPRODUCT((事故データ!$AO$4:$AO$364=$AH31)*(事故データ!$AT$4:$AT$364=BC$12)*(事故データ!$AH$4:$AH$364=$AH$12)*(事故データ!$V$4:$V$364=1))</f>
        <v>0</v>
      </c>
      <c r="BD31" s="358">
        <f>SUMPRODUCT((事故データ!$AO$4:$AO$364=$AH31)*(事故データ!$AT$4:$AT$364=BD$12)*(事故データ!$AH$4:$AH$364=$AH$12)*(事故データ!$V$4:$V$364=1))</f>
        <v>0</v>
      </c>
      <c r="BE31" s="358">
        <f>SUMPRODUCT((事故データ!$AO$4:$AO$364=$AH31)*(事故データ!$AT$4:$AT$364=BE$12)*(事故データ!$AH$4:$AH$364=$AH$12)*(事故データ!$V$4:$V$364=1))</f>
        <v>0</v>
      </c>
      <c r="BF31" s="442">
        <f>SUMPRODUCT((事故データ!$AO$4:$AO$364=$AH31)*(事故データ!$AT$4:$AT$364=BF$12)*(事故データ!$AH$4:$AH$364=$AH$12)*(事故データ!$V$4:$V$364=1))</f>
        <v>0</v>
      </c>
    </row>
    <row r="32" spans="2:58">
      <c r="B32" s="326">
        <v>18</v>
      </c>
      <c r="C32" s="352" t="str">
        <f>項目入力!M27</f>
        <v>信号発進</v>
      </c>
      <c r="D32" s="422">
        <f>SUMPRODUCT((事故データ!$AQ$4:$AQ$364=$C32)*(事故データ!$V$4:$V$364=1))</f>
        <v>1</v>
      </c>
      <c r="E32" s="496">
        <f>SUMPRODUCT((事故データ!$AQ$4:$AQ$364=$C32)*(事故データ!$V$4:$V$364=1)*(事故データ!$T$4:$T$364="人身"))</f>
        <v>0</v>
      </c>
      <c r="F32" s="306"/>
      <c r="G32" s="355" t="str">
        <f>項目入力!X27</f>
        <v>発進時＆措置等</v>
      </c>
      <c r="H32" s="356">
        <f t="shared" si="11"/>
        <v>3</v>
      </c>
      <c r="I32" s="357" cm="1">
        <f t="array" ref="I32">SUMPRODUCT((事故データ!$AO$4:$AO$364=$G32)*(事故データ!$AR$4:$AR$364=I$12)*(事故データ!$V$4:$V$364=1))</f>
        <v>1</v>
      </c>
      <c r="J32" s="358" cm="1">
        <f t="array" ref="J32">SUMPRODUCT((事故データ!$AO$4:$AO$364=$G32)*(事故データ!$AR$4:$AR$364=J$12)*(事故データ!$V$4:$V$364=1))</f>
        <v>2</v>
      </c>
      <c r="K32" s="358" cm="1">
        <f t="array" ref="K32">SUMPRODUCT((事故データ!$AO$4:$AO$364=$G32)*(事故データ!$AR$4:$AR$364=K$12)*(事故データ!$V$4:$V$364=1))</f>
        <v>0</v>
      </c>
      <c r="L32" s="358" cm="1">
        <f t="array" ref="L32">SUMPRODUCT((事故データ!$AO$4:$AO$364=$G32)*(事故データ!$AR$4:$AR$364=L$12)*(事故データ!$V$4:$V$364=1))</f>
        <v>0</v>
      </c>
      <c r="M32" s="358" cm="1">
        <f t="array" ref="M32">SUMPRODUCT((事故データ!$AO$4:$AO$364=$G32)*(事故データ!$AR$4:$AR$364=M$12)*(事故データ!$V$4:$V$364=1))</f>
        <v>0</v>
      </c>
      <c r="N32" s="358" cm="1">
        <f t="array" ref="N32">SUMPRODUCT((事故データ!$AO$4:$AO$364=$G32)*(事故データ!$AR$4:$AR$364=N$12)*(事故データ!$V$4:$V$364=1))</f>
        <v>0</v>
      </c>
      <c r="O32" s="358" cm="1">
        <f t="array" ref="O32">SUMPRODUCT((事故データ!$AO$4:$AO$364=$G32)*(事故データ!$AR$4:$AR$364=O$12)*(事故データ!$V$4:$V$364=1))</f>
        <v>0</v>
      </c>
      <c r="P32" s="442"/>
      <c r="Q32" s="357" cm="1">
        <f t="array" ref="Q32">SUMPRODUCT((事故データ!$AO$4:$AO$364=$G32)*(事故データ!$AT$4:$AT$364=Q$12)*(事故データ!$V$4:$V$364=1))</f>
        <v>0</v>
      </c>
      <c r="R32" s="358" cm="1">
        <f t="array" ref="R32">SUMPRODUCT((事故データ!$AO$4:$AO$364=$G32)*(事故データ!$AT$4:$AT$364=R$12)*(事故データ!$V$4:$V$364=1))</f>
        <v>0</v>
      </c>
      <c r="S32" s="358" cm="1">
        <f t="array" ref="S32">SUMPRODUCT((事故データ!$AO$4:$AO$364=$G32)*(事故データ!$AT$4:$AT$364=S$12)*(事故データ!$V$4:$V$364=1))</f>
        <v>0</v>
      </c>
      <c r="T32" s="358" cm="1">
        <f t="array" ref="T32">SUMPRODUCT((事故データ!$AO$4:$AO$364=$G32)*(事故データ!$AT$4:$AT$364=T$12)*(事故データ!$V$4:$V$364=1))</f>
        <v>0</v>
      </c>
      <c r="U32" s="358" cm="1">
        <f t="array" ref="U32">SUMPRODUCT((事故データ!$AO$4:$AO$364=$G32)*(事故データ!$AT$4:$AT$364=U$12)*(事故データ!$V$4:$V$364=1))</f>
        <v>0</v>
      </c>
      <c r="V32" s="358" cm="1">
        <f t="array" ref="V32">SUMPRODUCT((事故データ!$AO$4:$AO$364=$G32)*(事故データ!$AT$4:$AT$364=V$12)*(事故データ!$V$4:$V$364=1))</f>
        <v>1</v>
      </c>
      <c r="W32" s="358" cm="1">
        <f t="array" ref="W32">SUMPRODUCT((事故データ!$AO$4:$AO$364=$G32)*(事故データ!$AT$4:$AT$364=W$12)*(事故データ!$V$4:$V$364=1))</f>
        <v>0</v>
      </c>
      <c r="X32" s="358" cm="1">
        <f t="array" ref="X32">SUMPRODUCT((事故データ!$AO$4:$AO$364=$G32)*(事故データ!$AT$4:$AT$364=X$12)*(事故データ!$V$4:$V$364=1))</f>
        <v>0</v>
      </c>
      <c r="Y32" s="358" cm="1">
        <f t="array" ref="Y32">SUMPRODUCT((事故データ!$AO$4:$AO$364=$G32)*(事故データ!$AT$4:$AT$364=Y$12)*(事故データ!$V$4:$V$364=1))</f>
        <v>2</v>
      </c>
      <c r="Z32" s="358" cm="1">
        <f t="array" ref="Z32">SUMPRODUCT((事故データ!$AO$4:$AO$364=$G32)*(事故データ!$AT$4:$AT$364=Z$12)*(事故データ!$V$4:$V$364=1))</f>
        <v>0</v>
      </c>
      <c r="AA32" s="358" cm="1">
        <f t="array" ref="AA32">SUMPRODUCT((事故データ!$AO$4:$AO$364=$G32)*(事故データ!$AT$4:$AT$364=AA$12)*(事故データ!$V$4:$V$364=1))</f>
        <v>0</v>
      </c>
      <c r="AB32" s="358" cm="1">
        <f t="array" ref="AB32">SUMPRODUCT((事故データ!$AO$4:$AO$364=$G32)*(事故データ!$AT$4:$AT$364=AB$12)*(事故データ!$V$4:$V$364=1))</f>
        <v>0</v>
      </c>
      <c r="AC32" s="358" cm="1">
        <f t="array" ref="AC32">SUMPRODUCT((事故データ!$AO$4:$AO$364=$G32)*(事故データ!$AT$4:$AT$364=AC$12)*(事故データ!$V$4:$V$364=1))</f>
        <v>0</v>
      </c>
      <c r="AD32" s="358" cm="1">
        <f t="array" ref="AD32">SUMPRODUCT((事故データ!$AO$4:$AO$364=$G32)*(事故データ!$AT$4:$AT$364=AD$12)*(事故データ!$V$4:$V$364=1))</f>
        <v>0</v>
      </c>
      <c r="AE32" s="442" cm="1">
        <f t="array" ref="AE32">SUMPRODUCT((事故データ!$AO$4:$AO$364=$G32)*(事故データ!$AT$4:$AT$364=AE$12)*(事故データ!$V$4:$V$364=1))</f>
        <v>0</v>
      </c>
      <c r="AH32" s="355" t="str">
        <f t="shared" si="18"/>
        <v>移動時</v>
      </c>
      <c r="AI32" s="356">
        <f t="shared" si="19"/>
        <v>0</v>
      </c>
      <c r="AJ32" s="357">
        <f>SUMPRODUCT((事故データ!$AO$4:$AO$364=$AH32)*(事故データ!$AR$4:$RT$364=AJ$12)*(事故データ!$AH$4:$AH$364=$AH$12)*(事故データ!$V$4:$V$364=1))</f>
        <v>0</v>
      </c>
      <c r="AK32" s="358">
        <f>SUMPRODUCT((事故データ!$AO$4:$AO$364=$AH32)*(事故データ!$AR$4:$RT$364=AK$12)*(事故データ!$AH$4:$AH$364=$AH$12)*(事故データ!$V$4:$V$364=1))</f>
        <v>0</v>
      </c>
      <c r="AL32" s="358">
        <f>SUMPRODUCT((事故データ!$AO$4:$AO$364=$AH32)*(事故データ!$AR$4:$RT$364=AL$12)*(事故データ!$AH$4:$AH$364=$AH$12)*(事故データ!$V$4:$V$364=1))</f>
        <v>0</v>
      </c>
      <c r="AM32" s="358">
        <f>SUMPRODUCT((事故データ!$AO$4:$AO$364=$AH32)*(事故データ!$AR$4:$RT$364=AM$12)*(事故データ!$AH$4:$AH$364=$AH$12)*(事故データ!$V$4:$V$364=1))</f>
        <v>0</v>
      </c>
      <c r="AN32" s="358">
        <f>SUMPRODUCT((事故データ!$AO$4:$AO$364=$AH32)*(事故データ!$AR$4:$RT$364=AN$12)*(事故データ!$AH$4:$AH$364=$AH$12)*(事故データ!$V$4:$V$364=1))</f>
        <v>0</v>
      </c>
      <c r="AO32" s="358">
        <f>SUMPRODUCT((事故データ!$AO$4:$AO$364=$AH32)*(事故データ!$AR$4:$RT$364=AO$12)*(事故データ!$AH$4:$AH$364=$AH$12)*(事故データ!$V$4:$V$364=1))</f>
        <v>0</v>
      </c>
      <c r="AP32" s="562">
        <f>SUMPRODUCT((事故データ!$AO$4:$AO$364=$AH32)*(事故データ!$AR$4:$RT$364=AP$12)*(事故データ!$AH$4:$AH$364=$AH$12)*(事故データ!$V$4:$V$364=1))</f>
        <v>0</v>
      </c>
      <c r="AQ32" s="572">
        <f t="shared" si="10"/>
        <v>0</v>
      </c>
      <c r="AR32" s="464">
        <f>SUMPRODUCT((事故データ!$AO$4:$AO$364=$AH32)*(事故データ!$AT$4:$AT$364=AR$12)*(事故データ!$AH$4:$AH$364=$AH$12)*(事故データ!$V$4:$V$364=1))</f>
        <v>0</v>
      </c>
      <c r="AS32" s="358">
        <f>SUMPRODUCT((事故データ!$AO$4:$AO$364=$AH32)*(事故データ!$AT$4:$AT$364=AS$12)*(事故データ!$AH$4:$AH$364=$AH$12)*(事故データ!$V$4:$V$364=1))</f>
        <v>0</v>
      </c>
      <c r="AT32" s="358">
        <f>SUMPRODUCT((事故データ!$AO$4:$AO$364=$AH32)*(事故データ!$AT$4:$AT$364=AT$12)*(事故データ!$AH$4:$AH$364=$AH$12)*(事故データ!$V$4:$V$364=1))</f>
        <v>0</v>
      </c>
      <c r="AU32" s="358">
        <f>SUMPRODUCT((事故データ!$AO$4:$AO$364=$AH32)*(事故データ!$AT$4:$AT$364=AU$12)*(事故データ!$AH$4:$AH$364=$AH$12)*(事故データ!$V$4:$V$364=1))</f>
        <v>0</v>
      </c>
      <c r="AV32" s="358">
        <f>SUMPRODUCT((事故データ!$AO$4:$AO$364=$AH32)*(事故データ!$AT$4:$AT$364=AV$12)*(事故データ!$AH$4:$AH$364=$AH$12)*(事故データ!$V$4:$V$364=1))</f>
        <v>0</v>
      </c>
      <c r="AW32" s="358">
        <f>SUMPRODUCT((事故データ!$AO$4:$AO$364=$AH32)*(事故データ!$AT$4:$AT$364=AW$12)*(事故データ!$AH$4:$AH$364=$AH$12)*(事故データ!$V$4:$V$364=1))</f>
        <v>0</v>
      </c>
      <c r="AX32" s="358">
        <f>SUMPRODUCT((事故データ!$AO$4:$AO$364=$AH32)*(事故データ!$AT$4:$AT$364=AX$12)*(事故データ!$AH$4:$AH$364=$AH$12)*(事故データ!$V$4:$V$364=1))</f>
        <v>0</v>
      </c>
      <c r="AY32" s="358">
        <f>SUMPRODUCT((事故データ!$AO$4:$AO$364=$AH32)*(事故データ!$AT$4:$AT$364=AY$12)*(事故データ!$AH$4:$AH$364=$AH$12)*(事故データ!$V$4:$V$364=1))</f>
        <v>0</v>
      </c>
      <c r="AZ32" s="358">
        <f>SUMPRODUCT((事故データ!$AO$4:$AO$364=$AH32)*(事故データ!$AT$4:$AT$364=AZ$12)*(事故データ!$AH$4:$AH$364=$AH$12)*(事故データ!$V$4:$V$364=1))</f>
        <v>0</v>
      </c>
      <c r="BA32" s="358">
        <f>SUMPRODUCT((事故データ!$AO$4:$AO$364=$AH32)*(事故データ!$AT$4:$AT$364=BA$12)*(事故データ!$AH$4:$AH$364=$AH$12)*(事故データ!$V$4:$V$364=1))</f>
        <v>0</v>
      </c>
      <c r="BB32" s="358">
        <f>SUMPRODUCT((事故データ!$AO$4:$AO$364=$AH32)*(事故データ!$AT$4:$AT$364=BB$12)*(事故データ!$AH$4:$AH$364=$AH$12)*(事故データ!$V$4:$V$364=1))</f>
        <v>0</v>
      </c>
      <c r="BC32" s="358">
        <f>SUMPRODUCT((事故データ!$AO$4:$AO$364=$AH32)*(事故データ!$AT$4:$AT$364=BC$12)*(事故データ!$AH$4:$AH$364=$AH$12)*(事故データ!$V$4:$V$364=1))</f>
        <v>0</v>
      </c>
      <c r="BD32" s="358">
        <f>SUMPRODUCT((事故データ!$AO$4:$AO$364=$AH32)*(事故データ!$AT$4:$AT$364=BD$12)*(事故データ!$AH$4:$AH$364=$AH$12)*(事故データ!$V$4:$V$364=1))</f>
        <v>0</v>
      </c>
      <c r="BE32" s="358">
        <f>SUMPRODUCT((事故データ!$AO$4:$AO$364=$AH32)*(事故データ!$AT$4:$AT$364=BE$12)*(事故データ!$AH$4:$AH$364=$AH$12)*(事故データ!$V$4:$V$364=1))</f>
        <v>0</v>
      </c>
      <c r="BF32" s="442">
        <f>SUMPRODUCT((事故データ!$AO$4:$AO$364=$AH32)*(事故データ!$AT$4:$AT$364=BF$12)*(事故データ!$AH$4:$AH$364=$AH$12)*(事故データ!$V$4:$V$364=1))</f>
        <v>0</v>
      </c>
    </row>
    <row r="33" spans="2:58">
      <c r="B33" s="326">
        <v>19</v>
      </c>
      <c r="C33" s="352" t="str">
        <f>項目入力!M28</f>
        <v>信号待ち停止</v>
      </c>
      <c r="D33" s="422">
        <f>SUMPRODUCT((事故データ!$AQ$4:$AQ$364=$C33)*(事故データ!$V$4:$V$364=1))</f>
        <v>2</v>
      </c>
      <c r="E33" s="496">
        <f>SUMPRODUCT((事故データ!$AQ$4:$AQ$364=$C33)*(事故データ!$V$4:$V$364=1)*(事故データ!$T$4:$T$364="人身"))</f>
        <v>1</v>
      </c>
      <c r="F33" s="306"/>
      <c r="G33" s="355" t="str">
        <f>項目入力!X28</f>
        <v>停車時</v>
      </c>
      <c r="H33" s="356">
        <f t="shared" si="11"/>
        <v>1</v>
      </c>
      <c r="I33" s="357" cm="1">
        <f t="array" ref="I33">SUMPRODUCT((事故データ!$AO$4:$AO$364=$G33)*(事故データ!$AR$4:$AR$364=I$12)*(事故データ!$V$4:$V$364=1))</f>
        <v>1</v>
      </c>
      <c r="J33" s="358" cm="1">
        <f t="array" ref="J33">SUMPRODUCT((事故データ!$AO$4:$AO$364=$G33)*(事故データ!$AR$4:$AR$364=J$12)*(事故データ!$V$4:$V$364=1))</f>
        <v>0</v>
      </c>
      <c r="K33" s="358" cm="1">
        <f t="array" ref="K33">SUMPRODUCT((事故データ!$AO$4:$AO$364=$G33)*(事故データ!$AR$4:$AR$364=K$12)*(事故データ!$V$4:$V$364=1))</f>
        <v>0</v>
      </c>
      <c r="L33" s="358" cm="1">
        <f t="array" ref="L33">SUMPRODUCT((事故データ!$AO$4:$AO$364=$G33)*(事故データ!$AR$4:$AR$364=L$12)*(事故データ!$V$4:$V$364=1))</f>
        <v>0</v>
      </c>
      <c r="M33" s="358" cm="1">
        <f t="array" ref="M33">SUMPRODUCT((事故データ!$AO$4:$AO$364=$G33)*(事故データ!$AR$4:$AR$364=M$12)*(事故データ!$V$4:$V$364=1))</f>
        <v>0</v>
      </c>
      <c r="N33" s="358" cm="1">
        <f t="array" ref="N33">SUMPRODUCT((事故データ!$AO$4:$AO$364=$G33)*(事故データ!$AR$4:$AR$364=N$12)*(事故データ!$V$4:$V$364=1))</f>
        <v>0</v>
      </c>
      <c r="O33" s="358" cm="1">
        <f t="array" ref="O33">SUMPRODUCT((事故データ!$AO$4:$AO$364=$G33)*(事故データ!$AR$4:$AR$364=O$12)*(事故データ!$V$4:$V$364=1))</f>
        <v>0</v>
      </c>
      <c r="P33" s="442"/>
      <c r="Q33" s="357" cm="1">
        <f t="array" ref="Q33">SUMPRODUCT((事故データ!$AO$4:$AO$364=$G33)*(事故データ!$AT$4:$AT$364=Q$12)*(事故データ!$V$4:$V$364=1))</f>
        <v>0</v>
      </c>
      <c r="R33" s="358" cm="1">
        <f t="array" ref="R33">SUMPRODUCT((事故データ!$AO$4:$AO$364=$G33)*(事故データ!$AT$4:$AT$364=R$12)*(事故データ!$V$4:$V$364=1))</f>
        <v>0</v>
      </c>
      <c r="S33" s="358" cm="1">
        <f t="array" ref="S33">SUMPRODUCT((事故データ!$AO$4:$AO$364=$G33)*(事故データ!$AT$4:$AT$364=S$12)*(事故データ!$V$4:$V$364=1))</f>
        <v>0</v>
      </c>
      <c r="T33" s="358" cm="1">
        <f t="array" ref="T33">SUMPRODUCT((事故データ!$AO$4:$AO$364=$G33)*(事故データ!$AT$4:$AT$364=T$12)*(事故データ!$V$4:$V$364=1))</f>
        <v>0</v>
      </c>
      <c r="U33" s="358" cm="1">
        <f t="array" ref="U33">SUMPRODUCT((事故データ!$AO$4:$AO$364=$G33)*(事故データ!$AT$4:$AT$364=U$12)*(事故データ!$V$4:$V$364=1))</f>
        <v>0</v>
      </c>
      <c r="V33" s="358" cm="1">
        <f t="array" ref="V33">SUMPRODUCT((事故データ!$AO$4:$AO$364=$G33)*(事故データ!$AT$4:$AT$364=V$12)*(事故データ!$V$4:$V$364=1))</f>
        <v>0</v>
      </c>
      <c r="W33" s="358" cm="1">
        <f t="array" ref="W33">SUMPRODUCT((事故データ!$AO$4:$AO$364=$G33)*(事故データ!$AT$4:$AT$364=W$12)*(事故データ!$V$4:$V$364=1))</f>
        <v>0</v>
      </c>
      <c r="X33" s="358" cm="1">
        <f t="array" ref="X33">SUMPRODUCT((事故データ!$AO$4:$AO$364=$G33)*(事故データ!$AT$4:$AT$364=X$12)*(事故データ!$V$4:$V$364=1))</f>
        <v>0</v>
      </c>
      <c r="Y33" s="358" cm="1">
        <f t="array" ref="Y33">SUMPRODUCT((事故データ!$AO$4:$AO$364=$G33)*(事故データ!$AT$4:$AT$364=Y$12)*(事故データ!$V$4:$V$364=1))</f>
        <v>1</v>
      </c>
      <c r="Z33" s="358" cm="1">
        <f t="array" ref="Z33">SUMPRODUCT((事故データ!$AO$4:$AO$364=$G33)*(事故データ!$AT$4:$AT$364=Z$12)*(事故データ!$V$4:$V$364=1))</f>
        <v>0</v>
      </c>
      <c r="AA33" s="358" cm="1">
        <f t="array" ref="AA33">SUMPRODUCT((事故データ!$AO$4:$AO$364=$G33)*(事故データ!$AT$4:$AT$364=AA$12)*(事故データ!$V$4:$V$364=1))</f>
        <v>0</v>
      </c>
      <c r="AB33" s="358" cm="1">
        <f t="array" ref="AB33">SUMPRODUCT((事故データ!$AO$4:$AO$364=$G33)*(事故データ!$AT$4:$AT$364=AB$12)*(事故データ!$V$4:$V$364=1))</f>
        <v>0</v>
      </c>
      <c r="AC33" s="358" cm="1">
        <f t="array" ref="AC33">SUMPRODUCT((事故データ!$AO$4:$AO$364=$G33)*(事故データ!$AT$4:$AT$364=AC$12)*(事故データ!$V$4:$V$364=1))</f>
        <v>0</v>
      </c>
      <c r="AD33" s="358" cm="1">
        <f t="array" ref="AD33">SUMPRODUCT((事故データ!$AO$4:$AO$364=$G33)*(事故データ!$AT$4:$AT$364=AD$12)*(事故データ!$V$4:$V$364=1))</f>
        <v>0</v>
      </c>
      <c r="AE33" s="442" cm="1">
        <f t="array" ref="AE33">SUMPRODUCT((事故データ!$AO$4:$AO$364=$G33)*(事故データ!$AT$4:$AT$364=AE$12)*(事故データ!$V$4:$V$364=1))</f>
        <v>0</v>
      </c>
      <c r="AH33" s="355" t="str">
        <f t="shared" si="18"/>
        <v>料金所等通過時</v>
      </c>
      <c r="AI33" s="356">
        <f t="shared" si="19"/>
        <v>0</v>
      </c>
      <c r="AJ33" s="357">
        <f>SUMPRODUCT((事故データ!$AO$4:$AO$364=$AH33)*(事故データ!$AR$4:$RT$364=AJ$12)*(事故データ!$AH$4:$AH$364=$AH$12)*(事故データ!$V$4:$V$364=1))</f>
        <v>0</v>
      </c>
      <c r="AK33" s="358">
        <f>SUMPRODUCT((事故データ!$AO$4:$AO$364=$AH33)*(事故データ!$AR$4:$RT$364=AK$12)*(事故データ!$AH$4:$AH$364=$AH$12)*(事故データ!$V$4:$V$364=1))</f>
        <v>0</v>
      </c>
      <c r="AL33" s="358">
        <f>SUMPRODUCT((事故データ!$AO$4:$AO$364=$AH33)*(事故データ!$AR$4:$RT$364=AL$12)*(事故データ!$AH$4:$AH$364=$AH$12)*(事故データ!$V$4:$V$364=1))</f>
        <v>0</v>
      </c>
      <c r="AM33" s="358">
        <f>SUMPRODUCT((事故データ!$AO$4:$AO$364=$AH33)*(事故データ!$AR$4:$RT$364=AM$12)*(事故データ!$AH$4:$AH$364=$AH$12)*(事故データ!$V$4:$V$364=1))</f>
        <v>0</v>
      </c>
      <c r="AN33" s="358">
        <f>SUMPRODUCT((事故データ!$AO$4:$AO$364=$AH33)*(事故データ!$AR$4:$RT$364=AN$12)*(事故データ!$AH$4:$AH$364=$AH$12)*(事故データ!$V$4:$V$364=1))</f>
        <v>0</v>
      </c>
      <c r="AO33" s="358">
        <f>SUMPRODUCT((事故データ!$AO$4:$AO$364=$AH33)*(事故データ!$AR$4:$RT$364=AO$12)*(事故データ!$AH$4:$AH$364=$AH$12)*(事故データ!$V$4:$V$364=1))</f>
        <v>0</v>
      </c>
      <c r="AP33" s="562">
        <f>SUMPRODUCT((事故データ!$AO$4:$AO$364=$AH33)*(事故データ!$AR$4:$RT$364=AP$12)*(事故データ!$AH$4:$AH$364=$AH$12)*(事故データ!$V$4:$V$364=1))</f>
        <v>0</v>
      </c>
      <c r="AQ33" s="572">
        <f t="shared" si="10"/>
        <v>0</v>
      </c>
      <c r="AR33" s="464">
        <f>SUMPRODUCT((事故データ!$AO$4:$AO$364=$AH33)*(事故データ!$AT$4:$AT$364=AR$12)*(事故データ!$AH$4:$AH$364=$AH$12)*(事故データ!$V$4:$V$364=1))</f>
        <v>0</v>
      </c>
      <c r="AS33" s="358">
        <f>SUMPRODUCT((事故データ!$AO$4:$AO$364=$AH33)*(事故データ!$AT$4:$AT$364=AS$12)*(事故データ!$AH$4:$AH$364=$AH$12)*(事故データ!$V$4:$V$364=1))</f>
        <v>0</v>
      </c>
      <c r="AT33" s="358">
        <f>SUMPRODUCT((事故データ!$AO$4:$AO$364=$AH33)*(事故データ!$AT$4:$AT$364=AT$12)*(事故データ!$AH$4:$AH$364=$AH$12)*(事故データ!$V$4:$V$364=1))</f>
        <v>0</v>
      </c>
      <c r="AU33" s="358">
        <f>SUMPRODUCT((事故データ!$AO$4:$AO$364=$AH33)*(事故データ!$AT$4:$AT$364=AU$12)*(事故データ!$AH$4:$AH$364=$AH$12)*(事故データ!$V$4:$V$364=1))</f>
        <v>0</v>
      </c>
      <c r="AV33" s="358">
        <f>SUMPRODUCT((事故データ!$AO$4:$AO$364=$AH33)*(事故データ!$AT$4:$AT$364=AV$12)*(事故データ!$AH$4:$AH$364=$AH$12)*(事故データ!$V$4:$V$364=1))</f>
        <v>0</v>
      </c>
      <c r="AW33" s="358">
        <f>SUMPRODUCT((事故データ!$AO$4:$AO$364=$AH33)*(事故データ!$AT$4:$AT$364=AW$12)*(事故データ!$AH$4:$AH$364=$AH$12)*(事故データ!$V$4:$V$364=1))</f>
        <v>0</v>
      </c>
      <c r="AX33" s="358">
        <f>SUMPRODUCT((事故データ!$AO$4:$AO$364=$AH33)*(事故データ!$AT$4:$AT$364=AX$12)*(事故データ!$AH$4:$AH$364=$AH$12)*(事故データ!$V$4:$V$364=1))</f>
        <v>0</v>
      </c>
      <c r="AY33" s="358">
        <f>SUMPRODUCT((事故データ!$AO$4:$AO$364=$AH33)*(事故データ!$AT$4:$AT$364=AY$12)*(事故データ!$AH$4:$AH$364=$AH$12)*(事故データ!$V$4:$V$364=1))</f>
        <v>0</v>
      </c>
      <c r="AZ33" s="358">
        <f>SUMPRODUCT((事故データ!$AO$4:$AO$364=$AH33)*(事故データ!$AT$4:$AT$364=AZ$12)*(事故データ!$AH$4:$AH$364=$AH$12)*(事故データ!$V$4:$V$364=1))</f>
        <v>0</v>
      </c>
      <c r="BA33" s="358">
        <f>SUMPRODUCT((事故データ!$AO$4:$AO$364=$AH33)*(事故データ!$AT$4:$AT$364=BA$12)*(事故データ!$AH$4:$AH$364=$AH$12)*(事故データ!$V$4:$V$364=1))</f>
        <v>0</v>
      </c>
      <c r="BB33" s="358">
        <f>SUMPRODUCT((事故データ!$AO$4:$AO$364=$AH33)*(事故データ!$AT$4:$AT$364=BB$12)*(事故データ!$AH$4:$AH$364=$AH$12)*(事故データ!$V$4:$V$364=1))</f>
        <v>0</v>
      </c>
      <c r="BC33" s="358">
        <f>SUMPRODUCT((事故データ!$AO$4:$AO$364=$AH33)*(事故データ!$AT$4:$AT$364=BC$12)*(事故データ!$AH$4:$AH$364=$AH$12)*(事故データ!$V$4:$V$364=1))</f>
        <v>0</v>
      </c>
      <c r="BD33" s="358">
        <f>SUMPRODUCT((事故データ!$AO$4:$AO$364=$AH33)*(事故データ!$AT$4:$AT$364=BD$12)*(事故データ!$AH$4:$AH$364=$AH$12)*(事故データ!$V$4:$V$364=1))</f>
        <v>0</v>
      </c>
      <c r="BE33" s="358">
        <f>SUMPRODUCT((事故データ!$AO$4:$AO$364=$AH33)*(事故データ!$AT$4:$AT$364=BE$12)*(事故データ!$AH$4:$AH$364=$AH$12)*(事故データ!$V$4:$V$364=1))</f>
        <v>0</v>
      </c>
      <c r="BF33" s="442">
        <f>SUMPRODUCT((事故データ!$AO$4:$AO$364=$AH33)*(事故データ!$AT$4:$AT$364=BF$12)*(事故データ!$AH$4:$AH$364=$AH$12)*(事故データ!$V$4:$V$364=1))</f>
        <v>0</v>
      </c>
    </row>
    <row r="34" spans="2:58">
      <c r="B34" s="326">
        <v>20</v>
      </c>
      <c r="C34" s="352" t="str">
        <f>項目入力!M29</f>
        <v>渋滞で停止</v>
      </c>
      <c r="D34" s="422">
        <f>SUMPRODUCT((事故データ!$AQ$4:$AQ$364=$C34)*(事故データ!$V$4:$V$364=1))</f>
        <v>0</v>
      </c>
      <c r="E34" s="496">
        <f>SUMPRODUCT((事故データ!$AQ$4:$AQ$364=$C34)*(事故データ!$V$4:$V$364=1)*(事故データ!$T$4:$T$364="人身"))</f>
        <v>0</v>
      </c>
      <c r="F34" s="306"/>
      <c r="G34" s="355" t="str">
        <f>項目入力!X29</f>
        <v>ドア・扉開閉時</v>
      </c>
      <c r="H34" s="356">
        <f t="shared" si="11"/>
        <v>0</v>
      </c>
      <c r="I34" s="357" cm="1">
        <f t="array" ref="I34">SUMPRODUCT((事故データ!$AO$4:$AO$364=$G34)*(事故データ!$AR$4:$AR$364=I$12)*(事故データ!$V$4:$V$364=1))</f>
        <v>0</v>
      </c>
      <c r="J34" s="358" cm="1">
        <f t="array" ref="J34">SUMPRODUCT((事故データ!$AO$4:$AO$364=$G34)*(事故データ!$AR$4:$AR$364=J$12)*(事故データ!$V$4:$V$364=1))</f>
        <v>0</v>
      </c>
      <c r="K34" s="358" cm="1">
        <f t="array" ref="K34">SUMPRODUCT((事故データ!$AO$4:$AO$364=$G34)*(事故データ!$AR$4:$AR$364=K$12)*(事故データ!$V$4:$V$364=1))</f>
        <v>0</v>
      </c>
      <c r="L34" s="358" cm="1">
        <f t="array" ref="L34">SUMPRODUCT((事故データ!$AO$4:$AO$364=$G34)*(事故データ!$AR$4:$AR$364=L$12)*(事故データ!$V$4:$V$364=1))</f>
        <v>0</v>
      </c>
      <c r="M34" s="358" cm="1">
        <f t="array" ref="M34">SUMPRODUCT((事故データ!$AO$4:$AO$364=$G34)*(事故データ!$AR$4:$AR$364=M$12)*(事故データ!$V$4:$V$364=1))</f>
        <v>0</v>
      </c>
      <c r="N34" s="358" cm="1">
        <f t="array" ref="N34">SUMPRODUCT((事故データ!$AO$4:$AO$364=$G34)*(事故データ!$AR$4:$AR$364=N$12)*(事故データ!$V$4:$V$364=1))</f>
        <v>0</v>
      </c>
      <c r="O34" s="358" cm="1">
        <f t="array" ref="O34">SUMPRODUCT((事故データ!$AO$4:$AO$364=$G34)*(事故データ!$AR$4:$AR$364=O$12)*(事故データ!$V$4:$V$364=1))</f>
        <v>0</v>
      </c>
      <c r="P34" s="442"/>
      <c r="Q34" s="357" cm="1">
        <f t="array" ref="Q34">SUMPRODUCT((事故データ!$AO$4:$AO$364=$G34)*(事故データ!$AT$4:$AT$364=Q$12)*(事故データ!$V$4:$V$364=1))</f>
        <v>0</v>
      </c>
      <c r="R34" s="358" cm="1">
        <f t="array" ref="R34">SUMPRODUCT((事故データ!$AO$4:$AO$364=$G34)*(事故データ!$AT$4:$AT$364=R$12)*(事故データ!$V$4:$V$364=1))</f>
        <v>0</v>
      </c>
      <c r="S34" s="358" cm="1">
        <f t="array" ref="S34">SUMPRODUCT((事故データ!$AO$4:$AO$364=$G34)*(事故データ!$AT$4:$AT$364=S$12)*(事故データ!$V$4:$V$364=1))</f>
        <v>0</v>
      </c>
      <c r="T34" s="358" cm="1">
        <f t="array" ref="T34">SUMPRODUCT((事故データ!$AO$4:$AO$364=$G34)*(事故データ!$AT$4:$AT$364=T$12)*(事故データ!$V$4:$V$364=1))</f>
        <v>0</v>
      </c>
      <c r="U34" s="358" cm="1">
        <f t="array" ref="U34">SUMPRODUCT((事故データ!$AO$4:$AO$364=$G34)*(事故データ!$AT$4:$AT$364=U$12)*(事故データ!$V$4:$V$364=1))</f>
        <v>0</v>
      </c>
      <c r="V34" s="358" cm="1">
        <f t="array" ref="V34">SUMPRODUCT((事故データ!$AO$4:$AO$364=$G34)*(事故データ!$AT$4:$AT$364=V$12)*(事故データ!$V$4:$V$364=1))</f>
        <v>0</v>
      </c>
      <c r="W34" s="358" cm="1">
        <f t="array" ref="W34">SUMPRODUCT((事故データ!$AO$4:$AO$364=$G34)*(事故データ!$AT$4:$AT$364=W$12)*(事故データ!$V$4:$V$364=1))</f>
        <v>0</v>
      </c>
      <c r="X34" s="358" cm="1">
        <f t="array" ref="X34">SUMPRODUCT((事故データ!$AO$4:$AO$364=$G34)*(事故データ!$AT$4:$AT$364=X$12)*(事故データ!$V$4:$V$364=1))</f>
        <v>0</v>
      </c>
      <c r="Y34" s="358" cm="1">
        <f t="array" ref="Y34">SUMPRODUCT((事故データ!$AO$4:$AO$364=$G34)*(事故データ!$AT$4:$AT$364=Y$12)*(事故データ!$V$4:$V$364=1))</f>
        <v>0</v>
      </c>
      <c r="Z34" s="358" cm="1">
        <f t="array" ref="Z34">SUMPRODUCT((事故データ!$AO$4:$AO$364=$G34)*(事故データ!$AT$4:$AT$364=Z$12)*(事故データ!$V$4:$V$364=1))</f>
        <v>0</v>
      </c>
      <c r="AA34" s="358" cm="1">
        <f t="array" ref="AA34">SUMPRODUCT((事故データ!$AO$4:$AO$364=$G34)*(事故データ!$AT$4:$AT$364=AA$12)*(事故データ!$V$4:$V$364=1))</f>
        <v>0</v>
      </c>
      <c r="AB34" s="358" cm="1">
        <f t="array" ref="AB34">SUMPRODUCT((事故データ!$AO$4:$AO$364=$G34)*(事故データ!$AT$4:$AT$364=AB$12)*(事故データ!$V$4:$V$364=1))</f>
        <v>0</v>
      </c>
      <c r="AC34" s="358" cm="1">
        <f t="array" ref="AC34">SUMPRODUCT((事故データ!$AO$4:$AO$364=$G34)*(事故データ!$AT$4:$AT$364=AC$12)*(事故データ!$V$4:$V$364=1))</f>
        <v>0</v>
      </c>
      <c r="AD34" s="358" cm="1">
        <f t="array" ref="AD34">SUMPRODUCT((事故データ!$AO$4:$AO$364=$G34)*(事故データ!$AT$4:$AT$364=AD$12)*(事故データ!$V$4:$V$364=1))</f>
        <v>0</v>
      </c>
      <c r="AE34" s="442" cm="1">
        <f t="array" ref="AE34">SUMPRODUCT((事故データ!$AO$4:$AO$364=$G34)*(事故データ!$AT$4:$AT$364=AE$12)*(事故データ!$V$4:$V$364=1))</f>
        <v>0</v>
      </c>
      <c r="AH34" s="355" t="str">
        <f t="shared" si="18"/>
        <v>発進時＆措置等</v>
      </c>
      <c r="AI34" s="356">
        <f t="shared" si="19"/>
        <v>0</v>
      </c>
      <c r="AJ34" s="357">
        <f>SUMPRODUCT((事故データ!$AO$4:$AO$364=$AH34)*(事故データ!$AR$4:$RT$364=AJ$12)*(事故データ!$AH$4:$AH$364=$AH$12)*(事故データ!$V$4:$V$364=1))</f>
        <v>0</v>
      </c>
      <c r="AK34" s="358">
        <f>SUMPRODUCT((事故データ!$AO$4:$AO$364=$AH34)*(事故データ!$AR$4:$RT$364=AK$12)*(事故データ!$AH$4:$AH$364=$AH$12)*(事故データ!$V$4:$V$364=1))</f>
        <v>0</v>
      </c>
      <c r="AL34" s="358">
        <f>SUMPRODUCT((事故データ!$AO$4:$AO$364=$AH34)*(事故データ!$AR$4:$RT$364=AL$12)*(事故データ!$AH$4:$AH$364=$AH$12)*(事故データ!$V$4:$V$364=1))</f>
        <v>0</v>
      </c>
      <c r="AM34" s="358">
        <f>SUMPRODUCT((事故データ!$AO$4:$AO$364=$AH34)*(事故データ!$AR$4:$RT$364=AM$12)*(事故データ!$AH$4:$AH$364=$AH$12)*(事故データ!$V$4:$V$364=1))</f>
        <v>0</v>
      </c>
      <c r="AN34" s="358">
        <f>SUMPRODUCT((事故データ!$AO$4:$AO$364=$AH34)*(事故データ!$AR$4:$RT$364=AN$12)*(事故データ!$AH$4:$AH$364=$AH$12)*(事故データ!$V$4:$V$364=1))</f>
        <v>0</v>
      </c>
      <c r="AO34" s="358">
        <f>SUMPRODUCT((事故データ!$AO$4:$AO$364=$AH34)*(事故データ!$AR$4:$RT$364=AO$12)*(事故データ!$AH$4:$AH$364=$AH$12)*(事故データ!$V$4:$V$364=1))</f>
        <v>0</v>
      </c>
      <c r="AP34" s="562">
        <f>SUMPRODUCT((事故データ!$AO$4:$AO$364=$AH34)*(事故データ!$AR$4:$RT$364=AP$12)*(事故データ!$AH$4:$AH$364=$AH$12)*(事故データ!$V$4:$V$364=1))</f>
        <v>0</v>
      </c>
      <c r="AQ34" s="572">
        <f t="shared" si="10"/>
        <v>0</v>
      </c>
      <c r="AR34" s="464">
        <f>SUMPRODUCT((事故データ!$AO$4:$AO$364=$AH34)*(事故データ!$AT$4:$AT$364=AR$12)*(事故データ!$AH$4:$AH$364=$AH$12)*(事故データ!$V$4:$V$364=1))</f>
        <v>0</v>
      </c>
      <c r="AS34" s="358">
        <f>SUMPRODUCT((事故データ!$AO$4:$AO$364=$AH34)*(事故データ!$AT$4:$AT$364=AS$12)*(事故データ!$AH$4:$AH$364=$AH$12)*(事故データ!$V$4:$V$364=1))</f>
        <v>0</v>
      </c>
      <c r="AT34" s="358">
        <f>SUMPRODUCT((事故データ!$AO$4:$AO$364=$AH34)*(事故データ!$AT$4:$AT$364=AT$12)*(事故データ!$AH$4:$AH$364=$AH$12)*(事故データ!$V$4:$V$364=1))</f>
        <v>0</v>
      </c>
      <c r="AU34" s="358">
        <f>SUMPRODUCT((事故データ!$AO$4:$AO$364=$AH34)*(事故データ!$AT$4:$AT$364=AU$12)*(事故データ!$AH$4:$AH$364=$AH$12)*(事故データ!$V$4:$V$364=1))</f>
        <v>0</v>
      </c>
      <c r="AV34" s="358">
        <f>SUMPRODUCT((事故データ!$AO$4:$AO$364=$AH34)*(事故データ!$AT$4:$AT$364=AV$12)*(事故データ!$AH$4:$AH$364=$AH$12)*(事故データ!$V$4:$V$364=1))</f>
        <v>0</v>
      </c>
      <c r="AW34" s="358">
        <f>SUMPRODUCT((事故データ!$AO$4:$AO$364=$AH34)*(事故データ!$AT$4:$AT$364=AW$12)*(事故データ!$AH$4:$AH$364=$AH$12)*(事故データ!$V$4:$V$364=1))</f>
        <v>0</v>
      </c>
      <c r="AX34" s="358">
        <f>SUMPRODUCT((事故データ!$AO$4:$AO$364=$AH34)*(事故データ!$AT$4:$AT$364=AX$12)*(事故データ!$AH$4:$AH$364=$AH$12)*(事故データ!$V$4:$V$364=1))</f>
        <v>0</v>
      </c>
      <c r="AY34" s="358">
        <f>SUMPRODUCT((事故データ!$AO$4:$AO$364=$AH34)*(事故データ!$AT$4:$AT$364=AY$12)*(事故データ!$AH$4:$AH$364=$AH$12)*(事故データ!$V$4:$V$364=1))</f>
        <v>0</v>
      </c>
      <c r="AZ34" s="358">
        <f>SUMPRODUCT((事故データ!$AO$4:$AO$364=$AH34)*(事故データ!$AT$4:$AT$364=AZ$12)*(事故データ!$AH$4:$AH$364=$AH$12)*(事故データ!$V$4:$V$364=1))</f>
        <v>0</v>
      </c>
      <c r="BA34" s="358">
        <f>SUMPRODUCT((事故データ!$AO$4:$AO$364=$AH34)*(事故データ!$AT$4:$AT$364=BA$12)*(事故データ!$AH$4:$AH$364=$AH$12)*(事故データ!$V$4:$V$364=1))</f>
        <v>0</v>
      </c>
      <c r="BB34" s="358">
        <f>SUMPRODUCT((事故データ!$AO$4:$AO$364=$AH34)*(事故データ!$AT$4:$AT$364=BB$12)*(事故データ!$AH$4:$AH$364=$AH$12)*(事故データ!$V$4:$V$364=1))</f>
        <v>0</v>
      </c>
      <c r="BC34" s="358">
        <f>SUMPRODUCT((事故データ!$AO$4:$AO$364=$AH34)*(事故データ!$AT$4:$AT$364=BC$12)*(事故データ!$AH$4:$AH$364=$AH$12)*(事故データ!$V$4:$V$364=1))</f>
        <v>0</v>
      </c>
      <c r="BD34" s="358">
        <f>SUMPRODUCT((事故データ!$AO$4:$AO$364=$AH34)*(事故データ!$AT$4:$AT$364=BD$12)*(事故データ!$AH$4:$AH$364=$AH$12)*(事故データ!$V$4:$V$364=1))</f>
        <v>0</v>
      </c>
      <c r="BE34" s="358">
        <f>SUMPRODUCT((事故データ!$AO$4:$AO$364=$AH34)*(事故データ!$AT$4:$AT$364=BE$12)*(事故データ!$AH$4:$AH$364=$AH$12)*(事故データ!$V$4:$V$364=1))</f>
        <v>0</v>
      </c>
      <c r="BF34" s="442">
        <f>SUMPRODUCT((事故データ!$AO$4:$AO$364=$AH34)*(事故データ!$AT$4:$AT$364=BF$12)*(事故データ!$AH$4:$AH$364=$AH$12)*(事故データ!$V$4:$V$364=1))</f>
        <v>0</v>
      </c>
    </row>
    <row r="35" spans="2:58">
      <c r="B35" s="326">
        <v>21</v>
      </c>
      <c r="C35" s="352" t="str">
        <f>項目入力!M30</f>
        <v>合流のため停止</v>
      </c>
      <c r="D35" s="422">
        <f>SUMPRODUCT((事故データ!$AQ$4:$AQ$364=$C35)*(事故データ!$V$4:$V$364=1))</f>
        <v>0</v>
      </c>
      <c r="E35" s="496">
        <f>SUMPRODUCT((事故データ!$AQ$4:$AQ$364=$C35)*(事故データ!$V$4:$V$364=1)*(事故データ!$T$4:$T$364="人身"))</f>
        <v>0</v>
      </c>
      <c r="F35" s="306"/>
      <c r="G35" s="355" t="str">
        <f>項目入力!X30</f>
        <v>駐停車時措置</v>
      </c>
      <c r="H35" s="356">
        <f t="shared" si="11"/>
        <v>1</v>
      </c>
      <c r="I35" s="357" cm="1">
        <f t="array" ref="I35">SUMPRODUCT((事故データ!$AO$4:$AO$364=$G35)*(事故データ!$AR$4:$AR$364=I$12)*(事故データ!$V$4:$V$364=1))</f>
        <v>0</v>
      </c>
      <c r="J35" s="358" cm="1">
        <f t="array" ref="J35">SUMPRODUCT((事故データ!$AO$4:$AO$364=$G35)*(事故データ!$AR$4:$AR$364=J$12)*(事故データ!$V$4:$V$364=1))</f>
        <v>0</v>
      </c>
      <c r="K35" s="358" cm="1">
        <f t="array" ref="K35">SUMPRODUCT((事故データ!$AO$4:$AO$364=$G35)*(事故データ!$AR$4:$AR$364=K$12)*(事故データ!$V$4:$V$364=1))</f>
        <v>0</v>
      </c>
      <c r="L35" s="358" cm="1">
        <f t="array" ref="L35">SUMPRODUCT((事故データ!$AO$4:$AO$364=$G35)*(事故データ!$AR$4:$AR$364=L$12)*(事故データ!$V$4:$V$364=1))</f>
        <v>0</v>
      </c>
      <c r="M35" s="358" cm="1">
        <f t="array" ref="M35">SUMPRODUCT((事故データ!$AO$4:$AO$364=$G35)*(事故データ!$AR$4:$AR$364=M$12)*(事故データ!$V$4:$V$364=1))</f>
        <v>0</v>
      </c>
      <c r="N35" s="358" cm="1">
        <f t="array" ref="N35">SUMPRODUCT((事故データ!$AO$4:$AO$364=$G35)*(事故データ!$AR$4:$AR$364=N$12)*(事故データ!$V$4:$V$364=1))</f>
        <v>0</v>
      </c>
      <c r="O35" s="358" cm="1">
        <f t="array" ref="O35">SUMPRODUCT((事故データ!$AO$4:$AO$364=$G35)*(事故データ!$AR$4:$AR$364=O$12)*(事故データ!$V$4:$V$364=1))</f>
        <v>1</v>
      </c>
      <c r="P35" s="442"/>
      <c r="Q35" s="357" cm="1">
        <f t="array" ref="Q35">SUMPRODUCT((事故データ!$AO$4:$AO$364=$G35)*(事故データ!$AT$4:$AT$364=Q$12)*(事故データ!$V$4:$V$364=1))</f>
        <v>0</v>
      </c>
      <c r="R35" s="358" cm="1">
        <f t="array" ref="R35">SUMPRODUCT((事故データ!$AO$4:$AO$364=$G35)*(事故データ!$AT$4:$AT$364=R$12)*(事故データ!$V$4:$V$364=1))</f>
        <v>0</v>
      </c>
      <c r="S35" s="358" cm="1">
        <f t="array" ref="S35">SUMPRODUCT((事故データ!$AO$4:$AO$364=$G35)*(事故データ!$AT$4:$AT$364=S$12)*(事故データ!$V$4:$V$364=1))</f>
        <v>0</v>
      </c>
      <c r="T35" s="358" cm="1">
        <f t="array" ref="T35">SUMPRODUCT((事故データ!$AO$4:$AO$364=$G35)*(事故データ!$AT$4:$AT$364=T$12)*(事故データ!$V$4:$V$364=1))</f>
        <v>0</v>
      </c>
      <c r="U35" s="358" cm="1">
        <f t="array" ref="U35">SUMPRODUCT((事故データ!$AO$4:$AO$364=$G35)*(事故データ!$AT$4:$AT$364=U$12)*(事故データ!$V$4:$V$364=1))</f>
        <v>0</v>
      </c>
      <c r="V35" s="358" cm="1">
        <f t="array" ref="V35">SUMPRODUCT((事故データ!$AO$4:$AO$364=$G35)*(事故データ!$AT$4:$AT$364=V$12)*(事故データ!$V$4:$V$364=1))</f>
        <v>1</v>
      </c>
      <c r="W35" s="358" cm="1">
        <f t="array" ref="W35">SUMPRODUCT((事故データ!$AO$4:$AO$364=$G35)*(事故データ!$AT$4:$AT$364=W$12)*(事故データ!$V$4:$V$364=1))</f>
        <v>0</v>
      </c>
      <c r="X35" s="358" cm="1">
        <f t="array" ref="X35">SUMPRODUCT((事故データ!$AO$4:$AO$364=$G35)*(事故データ!$AT$4:$AT$364=X$12)*(事故データ!$V$4:$V$364=1))</f>
        <v>0</v>
      </c>
      <c r="Y35" s="358" cm="1">
        <f t="array" ref="Y35">SUMPRODUCT((事故データ!$AO$4:$AO$364=$G35)*(事故データ!$AT$4:$AT$364=Y$12)*(事故データ!$V$4:$V$364=1))</f>
        <v>0</v>
      </c>
      <c r="Z35" s="358" cm="1">
        <f t="array" ref="Z35">SUMPRODUCT((事故データ!$AO$4:$AO$364=$G35)*(事故データ!$AT$4:$AT$364=Z$12)*(事故データ!$V$4:$V$364=1))</f>
        <v>0</v>
      </c>
      <c r="AA35" s="358" cm="1">
        <f t="array" ref="AA35">SUMPRODUCT((事故データ!$AO$4:$AO$364=$G35)*(事故データ!$AT$4:$AT$364=AA$12)*(事故データ!$V$4:$V$364=1))</f>
        <v>0</v>
      </c>
      <c r="AB35" s="358" cm="1">
        <f t="array" ref="AB35">SUMPRODUCT((事故データ!$AO$4:$AO$364=$G35)*(事故データ!$AT$4:$AT$364=AB$12)*(事故データ!$V$4:$V$364=1))</f>
        <v>0</v>
      </c>
      <c r="AC35" s="358" cm="1">
        <f t="array" ref="AC35">SUMPRODUCT((事故データ!$AO$4:$AO$364=$G35)*(事故データ!$AT$4:$AT$364=AC$12)*(事故データ!$V$4:$V$364=1))</f>
        <v>0</v>
      </c>
      <c r="AD35" s="358" cm="1">
        <f t="array" ref="AD35">SUMPRODUCT((事故データ!$AO$4:$AO$364=$G35)*(事故データ!$AT$4:$AT$364=AD$12)*(事故データ!$V$4:$V$364=1))</f>
        <v>0</v>
      </c>
      <c r="AE35" s="442" cm="1">
        <f t="array" ref="AE35">SUMPRODUCT((事故データ!$AO$4:$AO$364=$G35)*(事故データ!$AT$4:$AT$364=AE$12)*(事故データ!$V$4:$V$364=1))</f>
        <v>0</v>
      </c>
      <c r="AH35" s="355" t="str">
        <f t="shared" si="18"/>
        <v>停車時</v>
      </c>
      <c r="AI35" s="356">
        <f t="shared" si="19"/>
        <v>0</v>
      </c>
      <c r="AJ35" s="357">
        <f>SUMPRODUCT((事故データ!$AO$4:$AO$364=$AH35)*(事故データ!$AR$4:$RT$364=AJ$12)*(事故データ!$AH$4:$AH$364=$AH$12)*(事故データ!$V$4:$V$364=1))</f>
        <v>0</v>
      </c>
      <c r="AK35" s="358">
        <f>SUMPRODUCT((事故データ!$AO$4:$AO$364=$AH35)*(事故データ!$AR$4:$RT$364=AK$12)*(事故データ!$AH$4:$AH$364=$AH$12)*(事故データ!$V$4:$V$364=1))</f>
        <v>0</v>
      </c>
      <c r="AL35" s="358">
        <f>SUMPRODUCT((事故データ!$AO$4:$AO$364=$AH35)*(事故データ!$AR$4:$RT$364=AL$12)*(事故データ!$AH$4:$AH$364=$AH$12)*(事故データ!$V$4:$V$364=1))</f>
        <v>0</v>
      </c>
      <c r="AM35" s="358">
        <f>SUMPRODUCT((事故データ!$AO$4:$AO$364=$AH35)*(事故データ!$AR$4:$RT$364=AM$12)*(事故データ!$AH$4:$AH$364=$AH$12)*(事故データ!$V$4:$V$364=1))</f>
        <v>0</v>
      </c>
      <c r="AN35" s="358">
        <f>SUMPRODUCT((事故データ!$AO$4:$AO$364=$AH35)*(事故データ!$AR$4:$RT$364=AN$12)*(事故データ!$AH$4:$AH$364=$AH$12)*(事故データ!$V$4:$V$364=1))</f>
        <v>0</v>
      </c>
      <c r="AO35" s="358">
        <f>SUMPRODUCT((事故データ!$AO$4:$AO$364=$AH35)*(事故データ!$AR$4:$RT$364=AO$12)*(事故データ!$AH$4:$AH$364=$AH$12)*(事故データ!$V$4:$V$364=1))</f>
        <v>0</v>
      </c>
      <c r="AP35" s="562">
        <f>SUMPRODUCT((事故データ!$AO$4:$AO$364=$AH35)*(事故データ!$AR$4:$RT$364=AP$12)*(事故データ!$AH$4:$AH$364=$AH$12)*(事故データ!$V$4:$V$364=1))</f>
        <v>0</v>
      </c>
      <c r="AQ35" s="572">
        <f t="shared" si="10"/>
        <v>0</v>
      </c>
      <c r="AR35" s="464">
        <f>SUMPRODUCT((事故データ!$AO$4:$AO$364=$AH35)*(事故データ!$AT$4:$AT$364=AR$12)*(事故データ!$AH$4:$AH$364=$AH$12)*(事故データ!$V$4:$V$364=1))</f>
        <v>0</v>
      </c>
      <c r="AS35" s="358">
        <f>SUMPRODUCT((事故データ!$AO$4:$AO$364=$AH35)*(事故データ!$AT$4:$AT$364=AS$12)*(事故データ!$AH$4:$AH$364=$AH$12)*(事故データ!$V$4:$V$364=1))</f>
        <v>0</v>
      </c>
      <c r="AT35" s="358">
        <f>SUMPRODUCT((事故データ!$AO$4:$AO$364=$AH35)*(事故データ!$AT$4:$AT$364=AT$12)*(事故データ!$AH$4:$AH$364=$AH$12)*(事故データ!$V$4:$V$364=1))</f>
        <v>0</v>
      </c>
      <c r="AU35" s="358">
        <f>SUMPRODUCT((事故データ!$AO$4:$AO$364=$AH35)*(事故データ!$AT$4:$AT$364=AU$12)*(事故データ!$AH$4:$AH$364=$AH$12)*(事故データ!$V$4:$V$364=1))</f>
        <v>0</v>
      </c>
      <c r="AV35" s="358">
        <f>SUMPRODUCT((事故データ!$AO$4:$AO$364=$AH35)*(事故データ!$AT$4:$AT$364=AV$12)*(事故データ!$AH$4:$AH$364=$AH$12)*(事故データ!$V$4:$V$364=1))</f>
        <v>0</v>
      </c>
      <c r="AW35" s="358">
        <f>SUMPRODUCT((事故データ!$AO$4:$AO$364=$AH35)*(事故データ!$AT$4:$AT$364=AW$12)*(事故データ!$AH$4:$AH$364=$AH$12)*(事故データ!$V$4:$V$364=1))</f>
        <v>0</v>
      </c>
      <c r="AX35" s="358">
        <f>SUMPRODUCT((事故データ!$AO$4:$AO$364=$AH35)*(事故データ!$AT$4:$AT$364=AX$12)*(事故データ!$AH$4:$AH$364=$AH$12)*(事故データ!$V$4:$V$364=1))</f>
        <v>0</v>
      </c>
      <c r="AY35" s="358">
        <f>SUMPRODUCT((事故データ!$AO$4:$AO$364=$AH35)*(事故データ!$AT$4:$AT$364=AY$12)*(事故データ!$AH$4:$AH$364=$AH$12)*(事故データ!$V$4:$V$364=1))</f>
        <v>0</v>
      </c>
      <c r="AZ35" s="358">
        <f>SUMPRODUCT((事故データ!$AO$4:$AO$364=$AH35)*(事故データ!$AT$4:$AT$364=AZ$12)*(事故データ!$AH$4:$AH$364=$AH$12)*(事故データ!$V$4:$V$364=1))</f>
        <v>0</v>
      </c>
      <c r="BA35" s="358">
        <f>SUMPRODUCT((事故データ!$AO$4:$AO$364=$AH35)*(事故データ!$AT$4:$AT$364=BA$12)*(事故データ!$AH$4:$AH$364=$AH$12)*(事故データ!$V$4:$V$364=1))</f>
        <v>0</v>
      </c>
      <c r="BB35" s="358">
        <f>SUMPRODUCT((事故データ!$AO$4:$AO$364=$AH35)*(事故データ!$AT$4:$AT$364=BB$12)*(事故データ!$AH$4:$AH$364=$AH$12)*(事故データ!$V$4:$V$364=1))</f>
        <v>0</v>
      </c>
      <c r="BC35" s="358">
        <f>SUMPRODUCT((事故データ!$AO$4:$AO$364=$AH35)*(事故データ!$AT$4:$AT$364=BC$12)*(事故データ!$AH$4:$AH$364=$AH$12)*(事故データ!$V$4:$V$364=1))</f>
        <v>0</v>
      </c>
      <c r="BD35" s="358">
        <f>SUMPRODUCT((事故データ!$AO$4:$AO$364=$AH35)*(事故データ!$AT$4:$AT$364=BD$12)*(事故データ!$AH$4:$AH$364=$AH$12)*(事故データ!$V$4:$V$364=1))</f>
        <v>0</v>
      </c>
      <c r="BE35" s="358">
        <f>SUMPRODUCT((事故データ!$AO$4:$AO$364=$AH35)*(事故データ!$AT$4:$AT$364=BE$12)*(事故データ!$AH$4:$AH$364=$AH$12)*(事故データ!$V$4:$V$364=1))</f>
        <v>0</v>
      </c>
      <c r="BF35" s="442">
        <f>SUMPRODUCT((事故データ!$AO$4:$AO$364=$AH35)*(事故データ!$AT$4:$AT$364=BF$12)*(事故データ!$AH$4:$AH$364=$AH$12)*(事故データ!$V$4:$V$364=1))</f>
        <v>0</v>
      </c>
    </row>
    <row r="36" spans="2:58">
      <c r="B36" s="326">
        <v>22</v>
      </c>
      <c r="C36" s="352" t="str">
        <f>項目入力!M31</f>
        <v>移動、方向変換中(前進)</v>
      </c>
      <c r="D36" s="422">
        <f>SUMPRODUCT((事故データ!$AQ$4:$AQ$364=$C36)*(事故データ!$V$4:$V$364=1))</f>
        <v>1</v>
      </c>
      <c r="E36" s="496">
        <f>SUMPRODUCT((事故データ!$AQ$4:$AQ$364=$C36)*(事故データ!$V$4:$V$364=1)*(事故データ!$T$4:$T$364="人身"))</f>
        <v>0</v>
      </c>
      <c r="F36" s="306"/>
      <c r="G36" s="355" t="str">
        <f>項目入力!X31</f>
        <v>車内事故</v>
      </c>
      <c r="H36" s="356">
        <f t="shared" si="11"/>
        <v>0</v>
      </c>
      <c r="I36" s="357" cm="1">
        <f t="array" ref="I36">SUMPRODUCT((事故データ!$AO$4:$AO$364=$G36)*(事故データ!$AR$4:$AR$364=I$12)*(事故データ!$V$4:$V$364=1))</f>
        <v>0</v>
      </c>
      <c r="J36" s="358" cm="1">
        <f t="array" ref="J36">SUMPRODUCT((事故データ!$AO$4:$AO$364=$G36)*(事故データ!$AR$4:$AR$364=J$12)*(事故データ!$V$4:$V$364=1))</f>
        <v>0</v>
      </c>
      <c r="K36" s="358" cm="1">
        <f t="array" ref="K36">SUMPRODUCT((事故データ!$AO$4:$AO$364=$G36)*(事故データ!$AR$4:$AR$364=K$12)*(事故データ!$V$4:$V$364=1))</f>
        <v>0</v>
      </c>
      <c r="L36" s="358" cm="1">
        <f t="array" ref="L36">SUMPRODUCT((事故データ!$AO$4:$AO$364=$G36)*(事故データ!$AR$4:$AR$364=L$12)*(事故データ!$V$4:$V$364=1))</f>
        <v>0</v>
      </c>
      <c r="M36" s="358" cm="1">
        <f t="array" ref="M36">SUMPRODUCT((事故データ!$AO$4:$AO$364=$G36)*(事故データ!$AR$4:$AR$364=M$12)*(事故データ!$V$4:$V$364=1))</f>
        <v>0</v>
      </c>
      <c r="N36" s="358" cm="1">
        <f t="array" ref="N36">SUMPRODUCT((事故データ!$AO$4:$AO$364=$G36)*(事故データ!$AR$4:$AR$364=N$12)*(事故データ!$V$4:$V$364=1))</f>
        <v>0</v>
      </c>
      <c r="O36" s="358" cm="1">
        <f t="array" ref="O36">SUMPRODUCT((事故データ!$AO$4:$AO$364=$G36)*(事故データ!$AR$4:$AR$364=O$12)*(事故データ!$V$4:$V$364=1))</f>
        <v>0</v>
      </c>
      <c r="P36" s="442"/>
      <c r="Q36" s="357" cm="1">
        <f t="array" ref="Q36">SUMPRODUCT((事故データ!$AO$4:$AO$364=$G36)*(事故データ!$AT$4:$AT$364=Q$12)*(事故データ!$V$4:$V$364=1))</f>
        <v>0</v>
      </c>
      <c r="R36" s="358" cm="1">
        <f t="array" ref="R36">SUMPRODUCT((事故データ!$AO$4:$AO$364=$G36)*(事故データ!$AT$4:$AT$364=R$12)*(事故データ!$V$4:$V$364=1))</f>
        <v>0</v>
      </c>
      <c r="S36" s="358" cm="1">
        <f t="array" ref="S36">SUMPRODUCT((事故データ!$AO$4:$AO$364=$G36)*(事故データ!$AT$4:$AT$364=S$12)*(事故データ!$V$4:$V$364=1))</f>
        <v>0</v>
      </c>
      <c r="T36" s="358" cm="1">
        <f t="array" ref="T36">SUMPRODUCT((事故データ!$AO$4:$AO$364=$G36)*(事故データ!$AT$4:$AT$364=T$12)*(事故データ!$V$4:$V$364=1))</f>
        <v>0</v>
      </c>
      <c r="U36" s="358" cm="1">
        <f t="array" ref="U36">SUMPRODUCT((事故データ!$AO$4:$AO$364=$G36)*(事故データ!$AT$4:$AT$364=U$12)*(事故データ!$V$4:$V$364=1))</f>
        <v>0</v>
      </c>
      <c r="V36" s="358" cm="1">
        <f t="array" ref="V36">SUMPRODUCT((事故データ!$AO$4:$AO$364=$G36)*(事故データ!$AT$4:$AT$364=V$12)*(事故データ!$V$4:$V$364=1))</f>
        <v>0</v>
      </c>
      <c r="W36" s="358" cm="1">
        <f t="array" ref="W36">SUMPRODUCT((事故データ!$AO$4:$AO$364=$G36)*(事故データ!$AT$4:$AT$364=W$12)*(事故データ!$V$4:$V$364=1))</f>
        <v>0</v>
      </c>
      <c r="X36" s="358" cm="1">
        <f t="array" ref="X36">SUMPRODUCT((事故データ!$AO$4:$AO$364=$G36)*(事故データ!$AT$4:$AT$364=X$12)*(事故データ!$V$4:$V$364=1))</f>
        <v>0</v>
      </c>
      <c r="Y36" s="358" cm="1">
        <f t="array" ref="Y36">SUMPRODUCT((事故データ!$AO$4:$AO$364=$G36)*(事故データ!$AT$4:$AT$364=Y$12)*(事故データ!$V$4:$V$364=1))</f>
        <v>0</v>
      </c>
      <c r="Z36" s="358" cm="1">
        <f t="array" ref="Z36">SUMPRODUCT((事故データ!$AO$4:$AO$364=$G36)*(事故データ!$AT$4:$AT$364=Z$12)*(事故データ!$V$4:$V$364=1))</f>
        <v>0</v>
      </c>
      <c r="AA36" s="358" cm="1">
        <f t="array" ref="AA36">SUMPRODUCT((事故データ!$AO$4:$AO$364=$G36)*(事故データ!$AT$4:$AT$364=AA$12)*(事故データ!$V$4:$V$364=1))</f>
        <v>0</v>
      </c>
      <c r="AB36" s="358" cm="1">
        <f t="array" ref="AB36">SUMPRODUCT((事故データ!$AO$4:$AO$364=$G36)*(事故データ!$AT$4:$AT$364=AB$12)*(事故データ!$V$4:$V$364=1))</f>
        <v>0</v>
      </c>
      <c r="AC36" s="358" cm="1">
        <f t="array" ref="AC36">SUMPRODUCT((事故データ!$AO$4:$AO$364=$G36)*(事故データ!$AT$4:$AT$364=AC$12)*(事故データ!$V$4:$V$364=1))</f>
        <v>0</v>
      </c>
      <c r="AD36" s="358" cm="1">
        <f t="array" ref="AD36">SUMPRODUCT((事故データ!$AO$4:$AO$364=$G36)*(事故データ!$AT$4:$AT$364=AD$12)*(事故データ!$V$4:$V$364=1))</f>
        <v>0</v>
      </c>
      <c r="AE36" s="442" cm="1">
        <f t="array" ref="AE36">SUMPRODUCT((事故データ!$AO$4:$AO$364=$G36)*(事故データ!$AT$4:$AT$364=AE$12)*(事故データ!$V$4:$V$364=1))</f>
        <v>0</v>
      </c>
      <c r="AH36" s="355" t="str">
        <f t="shared" si="18"/>
        <v>ドア・扉開閉時</v>
      </c>
      <c r="AI36" s="356">
        <f t="shared" si="19"/>
        <v>0</v>
      </c>
      <c r="AJ36" s="357">
        <f>SUMPRODUCT((事故データ!$AO$4:$AO$364=$AH36)*(事故データ!$AR$4:$RT$364=AJ$12)*(事故データ!$AH$4:$AH$364=$AH$12)*(事故データ!$V$4:$V$364=1))</f>
        <v>0</v>
      </c>
      <c r="AK36" s="358">
        <f>SUMPRODUCT((事故データ!$AO$4:$AO$364=$AH36)*(事故データ!$AR$4:$RT$364=AK$12)*(事故データ!$AH$4:$AH$364=$AH$12)*(事故データ!$V$4:$V$364=1))</f>
        <v>0</v>
      </c>
      <c r="AL36" s="358">
        <f>SUMPRODUCT((事故データ!$AO$4:$AO$364=$AH36)*(事故データ!$AR$4:$RT$364=AL$12)*(事故データ!$AH$4:$AH$364=$AH$12)*(事故データ!$V$4:$V$364=1))</f>
        <v>0</v>
      </c>
      <c r="AM36" s="358">
        <f>SUMPRODUCT((事故データ!$AO$4:$AO$364=$AH36)*(事故データ!$AR$4:$RT$364=AM$12)*(事故データ!$AH$4:$AH$364=$AH$12)*(事故データ!$V$4:$V$364=1))</f>
        <v>0</v>
      </c>
      <c r="AN36" s="358">
        <f>SUMPRODUCT((事故データ!$AO$4:$AO$364=$AH36)*(事故データ!$AR$4:$RT$364=AN$12)*(事故データ!$AH$4:$AH$364=$AH$12)*(事故データ!$V$4:$V$364=1))</f>
        <v>0</v>
      </c>
      <c r="AO36" s="358">
        <f>SUMPRODUCT((事故データ!$AO$4:$AO$364=$AH36)*(事故データ!$AR$4:$RT$364=AO$12)*(事故データ!$AH$4:$AH$364=$AH$12)*(事故データ!$V$4:$V$364=1))</f>
        <v>0</v>
      </c>
      <c r="AP36" s="562">
        <f>SUMPRODUCT((事故データ!$AO$4:$AO$364=$AH36)*(事故データ!$AR$4:$RT$364=AP$12)*(事故データ!$AH$4:$AH$364=$AH$12)*(事故データ!$V$4:$V$364=1))</f>
        <v>0</v>
      </c>
      <c r="AQ36" s="572">
        <f t="shared" si="10"/>
        <v>0</v>
      </c>
      <c r="AR36" s="464">
        <f>SUMPRODUCT((事故データ!$AO$4:$AO$364=$AH36)*(事故データ!$AT$4:$AT$364=AR$12)*(事故データ!$AH$4:$AH$364=$AH$12)*(事故データ!$V$4:$V$364=1))</f>
        <v>0</v>
      </c>
      <c r="AS36" s="358">
        <f>SUMPRODUCT((事故データ!$AO$4:$AO$364=$AH36)*(事故データ!$AT$4:$AT$364=AS$12)*(事故データ!$AH$4:$AH$364=$AH$12)*(事故データ!$V$4:$V$364=1))</f>
        <v>0</v>
      </c>
      <c r="AT36" s="358">
        <f>SUMPRODUCT((事故データ!$AO$4:$AO$364=$AH36)*(事故データ!$AT$4:$AT$364=AT$12)*(事故データ!$AH$4:$AH$364=$AH$12)*(事故データ!$V$4:$V$364=1))</f>
        <v>0</v>
      </c>
      <c r="AU36" s="358">
        <f>SUMPRODUCT((事故データ!$AO$4:$AO$364=$AH36)*(事故データ!$AT$4:$AT$364=AU$12)*(事故データ!$AH$4:$AH$364=$AH$12)*(事故データ!$V$4:$V$364=1))</f>
        <v>0</v>
      </c>
      <c r="AV36" s="358">
        <f>SUMPRODUCT((事故データ!$AO$4:$AO$364=$AH36)*(事故データ!$AT$4:$AT$364=AV$12)*(事故データ!$AH$4:$AH$364=$AH$12)*(事故データ!$V$4:$V$364=1))</f>
        <v>0</v>
      </c>
      <c r="AW36" s="358">
        <f>SUMPRODUCT((事故データ!$AO$4:$AO$364=$AH36)*(事故データ!$AT$4:$AT$364=AW$12)*(事故データ!$AH$4:$AH$364=$AH$12)*(事故データ!$V$4:$V$364=1))</f>
        <v>0</v>
      </c>
      <c r="AX36" s="358">
        <f>SUMPRODUCT((事故データ!$AO$4:$AO$364=$AH36)*(事故データ!$AT$4:$AT$364=AX$12)*(事故データ!$AH$4:$AH$364=$AH$12)*(事故データ!$V$4:$V$364=1))</f>
        <v>0</v>
      </c>
      <c r="AY36" s="358">
        <f>SUMPRODUCT((事故データ!$AO$4:$AO$364=$AH36)*(事故データ!$AT$4:$AT$364=AY$12)*(事故データ!$AH$4:$AH$364=$AH$12)*(事故データ!$V$4:$V$364=1))</f>
        <v>0</v>
      </c>
      <c r="AZ36" s="358">
        <f>SUMPRODUCT((事故データ!$AO$4:$AO$364=$AH36)*(事故データ!$AT$4:$AT$364=AZ$12)*(事故データ!$AH$4:$AH$364=$AH$12)*(事故データ!$V$4:$V$364=1))</f>
        <v>0</v>
      </c>
      <c r="BA36" s="358">
        <f>SUMPRODUCT((事故データ!$AO$4:$AO$364=$AH36)*(事故データ!$AT$4:$AT$364=BA$12)*(事故データ!$AH$4:$AH$364=$AH$12)*(事故データ!$V$4:$V$364=1))</f>
        <v>0</v>
      </c>
      <c r="BB36" s="358">
        <f>SUMPRODUCT((事故データ!$AO$4:$AO$364=$AH36)*(事故データ!$AT$4:$AT$364=BB$12)*(事故データ!$AH$4:$AH$364=$AH$12)*(事故データ!$V$4:$V$364=1))</f>
        <v>0</v>
      </c>
      <c r="BC36" s="358">
        <f>SUMPRODUCT((事故データ!$AO$4:$AO$364=$AH36)*(事故データ!$AT$4:$AT$364=BC$12)*(事故データ!$AH$4:$AH$364=$AH$12)*(事故データ!$V$4:$V$364=1))</f>
        <v>0</v>
      </c>
      <c r="BD36" s="358">
        <f>SUMPRODUCT((事故データ!$AO$4:$AO$364=$AH36)*(事故データ!$AT$4:$AT$364=BD$12)*(事故データ!$AH$4:$AH$364=$AH$12)*(事故データ!$V$4:$V$364=1))</f>
        <v>0</v>
      </c>
      <c r="BE36" s="358">
        <f>SUMPRODUCT((事故データ!$AO$4:$AO$364=$AH36)*(事故データ!$AT$4:$AT$364=BE$12)*(事故データ!$AH$4:$AH$364=$AH$12)*(事故データ!$V$4:$V$364=1))</f>
        <v>0</v>
      </c>
      <c r="BF36" s="442">
        <f>SUMPRODUCT((事故データ!$AO$4:$AO$364=$AH36)*(事故データ!$AT$4:$AT$364=BF$12)*(事故データ!$AH$4:$AH$364=$AH$12)*(事故データ!$V$4:$V$364=1))</f>
        <v>0</v>
      </c>
    </row>
    <row r="37" spans="2:58">
      <c r="B37" s="326">
        <v>23</v>
      </c>
      <c r="C37" s="352" t="str">
        <f>項目入力!M32</f>
        <v>移動、方向変換中(右前進)</v>
      </c>
      <c r="D37" s="422">
        <f>SUMPRODUCT((事故データ!$AQ$4:$AQ$364=$C37)*(事故データ!$V$4:$V$364=1))</f>
        <v>0</v>
      </c>
      <c r="E37" s="496">
        <f>SUMPRODUCT((事故データ!$AQ$4:$AQ$364=$C37)*(事故データ!$V$4:$V$364=1)*(事故データ!$T$4:$T$364="人身"))</f>
        <v>0</v>
      </c>
      <c r="F37" s="306"/>
      <c r="G37" s="355" t="str">
        <f>項目入力!X32</f>
        <v>荷積降時等事故</v>
      </c>
      <c r="H37" s="356">
        <f t="shared" si="11"/>
        <v>0</v>
      </c>
      <c r="I37" s="357" cm="1">
        <f t="array" ref="I37">SUMPRODUCT((事故データ!$AO$4:$AO$364=$G37)*(事故データ!$AR$4:$AR$364=I$12)*(事故データ!$V$4:$V$364=1))</f>
        <v>0</v>
      </c>
      <c r="J37" s="358" cm="1">
        <f t="array" ref="J37">SUMPRODUCT((事故データ!$AO$4:$AO$364=$G37)*(事故データ!$AR$4:$AR$364=J$12)*(事故データ!$V$4:$V$364=1))</f>
        <v>0</v>
      </c>
      <c r="K37" s="358" cm="1">
        <f t="array" ref="K37">SUMPRODUCT((事故データ!$AO$4:$AO$364=$G37)*(事故データ!$AR$4:$AR$364=K$12)*(事故データ!$V$4:$V$364=1))</f>
        <v>0</v>
      </c>
      <c r="L37" s="358" cm="1">
        <f t="array" ref="L37">SUMPRODUCT((事故データ!$AO$4:$AO$364=$G37)*(事故データ!$AR$4:$AR$364=L$12)*(事故データ!$V$4:$V$364=1))</f>
        <v>0</v>
      </c>
      <c r="M37" s="358" cm="1">
        <f t="array" ref="M37">SUMPRODUCT((事故データ!$AO$4:$AO$364=$G37)*(事故データ!$AR$4:$AR$364=M$12)*(事故データ!$V$4:$V$364=1))</f>
        <v>0</v>
      </c>
      <c r="N37" s="358" cm="1">
        <f t="array" ref="N37">SUMPRODUCT((事故データ!$AO$4:$AO$364=$G37)*(事故データ!$AR$4:$AR$364=N$12)*(事故データ!$V$4:$V$364=1))</f>
        <v>0</v>
      </c>
      <c r="O37" s="358" cm="1">
        <f t="array" ref="O37">SUMPRODUCT((事故データ!$AO$4:$AO$364=$G37)*(事故データ!$AR$4:$AR$364=O$12)*(事故データ!$V$4:$V$364=1))</f>
        <v>0</v>
      </c>
      <c r="P37" s="442"/>
      <c r="Q37" s="357" cm="1">
        <f t="array" ref="Q37">SUMPRODUCT((事故データ!$AO$4:$AO$364=$G37)*(事故データ!$AT$4:$AT$364=Q$12)*(事故データ!$V$4:$V$364=1))</f>
        <v>0</v>
      </c>
      <c r="R37" s="358" cm="1">
        <f t="array" ref="R37">SUMPRODUCT((事故データ!$AO$4:$AO$364=$G37)*(事故データ!$AT$4:$AT$364=R$12)*(事故データ!$V$4:$V$364=1))</f>
        <v>0</v>
      </c>
      <c r="S37" s="358" cm="1">
        <f t="array" ref="S37">SUMPRODUCT((事故データ!$AO$4:$AO$364=$G37)*(事故データ!$AT$4:$AT$364=S$12)*(事故データ!$V$4:$V$364=1))</f>
        <v>0</v>
      </c>
      <c r="T37" s="358" cm="1">
        <f t="array" ref="T37">SUMPRODUCT((事故データ!$AO$4:$AO$364=$G37)*(事故データ!$AT$4:$AT$364=T$12)*(事故データ!$V$4:$V$364=1))</f>
        <v>0</v>
      </c>
      <c r="U37" s="358" cm="1">
        <f t="array" ref="U37">SUMPRODUCT((事故データ!$AO$4:$AO$364=$G37)*(事故データ!$AT$4:$AT$364=U$12)*(事故データ!$V$4:$V$364=1))</f>
        <v>0</v>
      </c>
      <c r="V37" s="358" cm="1">
        <f t="array" ref="V37">SUMPRODUCT((事故データ!$AO$4:$AO$364=$G37)*(事故データ!$AT$4:$AT$364=V$12)*(事故データ!$V$4:$V$364=1))</f>
        <v>0</v>
      </c>
      <c r="W37" s="358" cm="1">
        <f t="array" ref="W37">SUMPRODUCT((事故データ!$AO$4:$AO$364=$G37)*(事故データ!$AT$4:$AT$364=W$12)*(事故データ!$V$4:$V$364=1))</f>
        <v>0</v>
      </c>
      <c r="X37" s="358" cm="1">
        <f t="array" ref="X37">SUMPRODUCT((事故データ!$AO$4:$AO$364=$G37)*(事故データ!$AT$4:$AT$364=X$12)*(事故データ!$V$4:$V$364=1))</f>
        <v>0</v>
      </c>
      <c r="Y37" s="358" cm="1">
        <f t="array" ref="Y37">SUMPRODUCT((事故データ!$AO$4:$AO$364=$G37)*(事故データ!$AT$4:$AT$364=Y$12)*(事故データ!$V$4:$V$364=1))</f>
        <v>0</v>
      </c>
      <c r="Z37" s="358" cm="1">
        <f t="array" ref="Z37">SUMPRODUCT((事故データ!$AO$4:$AO$364=$G37)*(事故データ!$AT$4:$AT$364=Z$12)*(事故データ!$V$4:$V$364=1))</f>
        <v>0</v>
      </c>
      <c r="AA37" s="358" cm="1">
        <f t="array" ref="AA37">SUMPRODUCT((事故データ!$AO$4:$AO$364=$G37)*(事故データ!$AT$4:$AT$364=AA$12)*(事故データ!$V$4:$V$364=1))</f>
        <v>0</v>
      </c>
      <c r="AB37" s="358" cm="1">
        <f t="array" ref="AB37">SUMPRODUCT((事故データ!$AO$4:$AO$364=$G37)*(事故データ!$AT$4:$AT$364=AB$12)*(事故データ!$V$4:$V$364=1))</f>
        <v>0</v>
      </c>
      <c r="AC37" s="358" cm="1">
        <f t="array" ref="AC37">SUMPRODUCT((事故データ!$AO$4:$AO$364=$G37)*(事故データ!$AT$4:$AT$364=AC$12)*(事故データ!$V$4:$V$364=1))</f>
        <v>0</v>
      </c>
      <c r="AD37" s="358" cm="1">
        <f t="array" ref="AD37">SUMPRODUCT((事故データ!$AO$4:$AO$364=$G37)*(事故データ!$AT$4:$AT$364=AD$12)*(事故データ!$V$4:$V$364=1))</f>
        <v>0</v>
      </c>
      <c r="AE37" s="442" cm="1">
        <f t="array" ref="AE37">SUMPRODUCT((事故データ!$AO$4:$AO$364=$G37)*(事故データ!$AT$4:$AT$364=AE$12)*(事故データ!$V$4:$V$364=1))</f>
        <v>0</v>
      </c>
      <c r="AH37" s="355" t="str">
        <f t="shared" si="18"/>
        <v>駐停車時措置</v>
      </c>
      <c r="AI37" s="356">
        <f t="shared" si="19"/>
        <v>0</v>
      </c>
      <c r="AJ37" s="357">
        <f>SUMPRODUCT((事故データ!$AO$4:$AO$364=$AH37)*(事故データ!$AR$4:$RT$364=AJ$12)*(事故データ!$AH$4:$AH$364=$AH$12)*(事故データ!$V$4:$V$364=1))</f>
        <v>0</v>
      </c>
      <c r="AK37" s="358">
        <f>SUMPRODUCT((事故データ!$AO$4:$AO$364=$AH37)*(事故データ!$AR$4:$RT$364=AK$12)*(事故データ!$AH$4:$AH$364=$AH$12)*(事故データ!$V$4:$V$364=1))</f>
        <v>0</v>
      </c>
      <c r="AL37" s="358">
        <f>SUMPRODUCT((事故データ!$AO$4:$AO$364=$AH37)*(事故データ!$AR$4:$RT$364=AL$12)*(事故データ!$AH$4:$AH$364=$AH$12)*(事故データ!$V$4:$V$364=1))</f>
        <v>0</v>
      </c>
      <c r="AM37" s="358">
        <f>SUMPRODUCT((事故データ!$AO$4:$AO$364=$AH37)*(事故データ!$AR$4:$RT$364=AM$12)*(事故データ!$AH$4:$AH$364=$AH$12)*(事故データ!$V$4:$V$364=1))</f>
        <v>0</v>
      </c>
      <c r="AN37" s="358">
        <f>SUMPRODUCT((事故データ!$AO$4:$AO$364=$AH37)*(事故データ!$AR$4:$RT$364=AN$12)*(事故データ!$AH$4:$AH$364=$AH$12)*(事故データ!$V$4:$V$364=1))</f>
        <v>0</v>
      </c>
      <c r="AO37" s="358">
        <f>SUMPRODUCT((事故データ!$AO$4:$AO$364=$AH37)*(事故データ!$AR$4:$RT$364=AO$12)*(事故データ!$AH$4:$AH$364=$AH$12)*(事故データ!$V$4:$V$364=1))</f>
        <v>0</v>
      </c>
      <c r="AP37" s="562">
        <f>SUMPRODUCT((事故データ!$AO$4:$AO$364=$AH37)*(事故データ!$AR$4:$RT$364=AP$12)*(事故データ!$AH$4:$AH$364=$AH$12)*(事故データ!$V$4:$V$364=1))</f>
        <v>0</v>
      </c>
      <c r="AQ37" s="572">
        <f t="shared" si="10"/>
        <v>0</v>
      </c>
      <c r="AR37" s="464">
        <f>SUMPRODUCT((事故データ!$AO$4:$AO$364=$AH37)*(事故データ!$AT$4:$AT$364=AR$12)*(事故データ!$AH$4:$AH$364=$AH$12)*(事故データ!$V$4:$V$364=1))</f>
        <v>0</v>
      </c>
      <c r="AS37" s="358">
        <f>SUMPRODUCT((事故データ!$AO$4:$AO$364=$AH37)*(事故データ!$AT$4:$AT$364=AS$12)*(事故データ!$AH$4:$AH$364=$AH$12)*(事故データ!$V$4:$V$364=1))</f>
        <v>0</v>
      </c>
      <c r="AT37" s="358">
        <f>SUMPRODUCT((事故データ!$AO$4:$AO$364=$AH37)*(事故データ!$AT$4:$AT$364=AT$12)*(事故データ!$AH$4:$AH$364=$AH$12)*(事故データ!$V$4:$V$364=1))</f>
        <v>0</v>
      </c>
      <c r="AU37" s="358">
        <f>SUMPRODUCT((事故データ!$AO$4:$AO$364=$AH37)*(事故データ!$AT$4:$AT$364=AU$12)*(事故データ!$AH$4:$AH$364=$AH$12)*(事故データ!$V$4:$V$364=1))</f>
        <v>0</v>
      </c>
      <c r="AV37" s="358">
        <f>SUMPRODUCT((事故データ!$AO$4:$AO$364=$AH37)*(事故データ!$AT$4:$AT$364=AV$12)*(事故データ!$AH$4:$AH$364=$AH$12)*(事故データ!$V$4:$V$364=1))</f>
        <v>0</v>
      </c>
      <c r="AW37" s="358">
        <f>SUMPRODUCT((事故データ!$AO$4:$AO$364=$AH37)*(事故データ!$AT$4:$AT$364=AW$12)*(事故データ!$AH$4:$AH$364=$AH$12)*(事故データ!$V$4:$V$364=1))</f>
        <v>0</v>
      </c>
      <c r="AX37" s="358">
        <f>SUMPRODUCT((事故データ!$AO$4:$AO$364=$AH37)*(事故データ!$AT$4:$AT$364=AX$12)*(事故データ!$AH$4:$AH$364=$AH$12)*(事故データ!$V$4:$V$364=1))</f>
        <v>0</v>
      </c>
      <c r="AY37" s="358">
        <f>SUMPRODUCT((事故データ!$AO$4:$AO$364=$AH37)*(事故データ!$AT$4:$AT$364=AY$12)*(事故データ!$AH$4:$AH$364=$AH$12)*(事故データ!$V$4:$V$364=1))</f>
        <v>0</v>
      </c>
      <c r="AZ37" s="358">
        <f>SUMPRODUCT((事故データ!$AO$4:$AO$364=$AH37)*(事故データ!$AT$4:$AT$364=AZ$12)*(事故データ!$AH$4:$AH$364=$AH$12)*(事故データ!$V$4:$V$364=1))</f>
        <v>0</v>
      </c>
      <c r="BA37" s="358">
        <f>SUMPRODUCT((事故データ!$AO$4:$AO$364=$AH37)*(事故データ!$AT$4:$AT$364=BA$12)*(事故データ!$AH$4:$AH$364=$AH$12)*(事故データ!$V$4:$V$364=1))</f>
        <v>0</v>
      </c>
      <c r="BB37" s="358">
        <f>SUMPRODUCT((事故データ!$AO$4:$AO$364=$AH37)*(事故データ!$AT$4:$AT$364=BB$12)*(事故データ!$AH$4:$AH$364=$AH$12)*(事故データ!$V$4:$V$364=1))</f>
        <v>0</v>
      </c>
      <c r="BC37" s="358">
        <f>SUMPRODUCT((事故データ!$AO$4:$AO$364=$AH37)*(事故データ!$AT$4:$AT$364=BC$12)*(事故データ!$AH$4:$AH$364=$AH$12)*(事故データ!$V$4:$V$364=1))</f>
        <v>0</v>
      </c>
      <c r="BD37" s="358">
        <f>SUMPRODUCT((事故データ!$AO$4:$AO$364=$AH37)*(事故データ!$AT$4:$AT$364=BD$12)*(事故データ!$AH$4:$AH$364=$AH$12)*(事故データ!$V$4:$V$364=1))</f>
        <v>0</v>
      </c>
      <c r="BE37" s="358">
        <f>SUMPRODUCT((事故データ!$AO$4:$AO$364=$AH37)*(事故データ!$AT$4:$AT$364=BE$12)*(事故データ!$AH$4:$AH$364=$AH$12)*(事故データ!$V$4:$V$364=1))</f>
        <v>0</v>
      </c>
      <c r="BF37" s="442">
        <f>SUMPRODUCT((事故データ!$AO$4:$AO$364=$AH37)*(事故データ!$AT$4:$AT$364=BF$12)*(事故データ!$AH$4:$AH$364=$AH$12)*(事故データ!$V$4:$V$364=1))</f>
        <v>0</v>
      </c>
    </row>
    <row r="38" spans="2:58">
      <c r="B38" s="326">
        <v>24</v>
      </c>
      <c r="C38" s="352" t="str">
        <f>項目入力!M33</f>
        <v>移動、方向変換中(左前進)</v>
      </c>
      <c r="D38" s="422">
        <f>SUMPRODUCT((事故データ!$AQ$4:$AQ$364=$C38)*(事故データ!$V$4:$V$364=1))</f>
        <v>4</v>
      </c>
      <c r="E38" s="496">
        <f>SUMPRODUCT((事故データ!$AQ$4:$AQ$364=$C38)*(事故データ!$V$4:$V$364=1)*(事故データ!$T$4:$T$364="人身"))</f>
        <v>0</v>
      </c>
      <c r="F38" s="306"/>
      <c r="G38" s="355" t="str">
        <f>項目入力!X33</f>
        <v>落下・飛散等事故</v>
      </c>
      <c r="H38" s="356">
        <f t="shared" si="11"/>
        <v>0</v>
      </c>
      <c r="I38" s="357" cm="1">
        <f t="array" ref="I38">SUMPRODUCT((事故データ!$AO$4:$AO$364=$G38)*(事故データ!$AR$4:$AR$364=I$12)*(事故データ!$V$4:$V$364=1))</f>
        <v>0</v>
      </c>
      <c r="J38" s="358" cm="1">
        <f t="array" ref="J38">SUMPRODUCT((事故データ!$AO$4:$AO$364=$G38)*(事故データ!$AR$4:$AR$364=J$12)*(事故データ!$V$4:$V$364=1))</f>
        <v>0</v>
      </c>
      <c r="K38" s="358" cm="1">
        <f t="array" ref="K38">SUMPRODUCT((事故データ!$AO$4:$AO$364=$G38)*(事故データ!$AR$4:$AR$364=K$12)*(事故データ!$V$4:$V$364=1))</f>
        <v>0</v>
      </c>
      <c r="L38" s="358" cm="1">
        <f t="array" ref="L38">SUMPRODUCT((事故データ!$AO$4:$AO$364=$G38)*(事故データ!$AR$4:$AR$364=L$12)*(事故データ!$V$4:$V$364=1))</f>
        <v>0</v>
      </c>
      <c r="M38" s="358" cm="1">
        <f t="array" ref="M38">SUMPRODUCT((事故データ!$AO$4:$AO$364=$G38)*(事故データ!$AR$4:$AR$364=M$12)*(事故データ!$V$4:$V$364=1))</f>
        <v>0</v>
      </c>
      <c r="N38" s="358" cm="1">
        <f t="array" ref="N38">SUMPRODUCT((事故データ!$AO$4:$AO$364=$G38)*(事故データ!$AR$4:$AR$364=N$12)*(事故データ!$V$4:$V$364=1))</f>
        <v>0</v>
      </c>
      <c r="O38" s="358" cm="1">
        <f t="array" ref="O38">SUMPRODUCT((事故データ!$AO$4:$AO$364=$G38)*(事故データ!$AR$4:$AR$364=O$12)*(事故データ!$V$4:$V$364=1))</f>
        <v>0</v>
      </c>
      <c r="P38" s="442"/>
      <c r="Q38" s="357" cm="1">
        <f t="array" ref="Q38">SUMPRODUCT((事故データ!$AO$4:$AO$364=$G38)*(事故データ!$AT$4:$AT$364=Q$12)*(事故データ!$V$4:$V$364=1))</f>
        <v>0</v>
      </c>
      <c r="R38" s="358" cm="1">
        <f t="array" ref="R38">SUMPRODUCT((事故データ!$AO$4:$AO$364=$G38)*(事故データ!$AT$4:$AT$364=R$12)*(事故データ!$V$4:$V$364=1))</f>
        <v>0</v>
      </c>
      <c r="S38" s="358" cm="1">
        <f t="array" ref="S38">SUMPRODUCT((事故データ!$AO$4:$AO$364=$G38)*(事故データ!$AT$4:$AT$364=S$12)*(事故データ!$V$4:$V$364=1))</f>
        <v>0</v>
      </c>
      <c r="T38" s="358" cm="1">
        <f t="array" ref="T38">SUMPRODUCT((事故データ!$AO$4:$AO$364=$G38)*(事故データ!$AT$4:$AT$364=T$12)*(事故データ!$V$4:$V$364=1))</f>
        <v>0</v>
      </c>
      <c r="U38" s="358" cm="1">
        <f t="array" ref="U38">SUMPRODUCT((事故データ!$AO$4:$AO$364=$G38)*(事故データ!$AT$4:$AT$364=U$12)*(事故データ!$V$4:$V$364=1))</f>
        <v>0</v>
      </c>
      <c r="V38" s="358" cm="1">
        <f t="array" ref="V38">SUMPRODUCT((事故データ!$AO$4:$AO$364=$G38)*(事故データ!$AT$4:$AT$364=V$12)*(事故データ!$V$4:$V$364=1))</f>
        <v>0</v>
      </c>
      <c r="W38" s="358" cm="1">
        <f t="array" ref="W38">SUMPRODUCT((事故データ!$AO$4:$AO$364=$G38)*(事故データ!$AT$4:$AT$364=W$12)*(事故データ!$V$4:$V$364=1))</f>
        <v>0</v>
      </c>
      <c r="X38" s="358" cm="1">
        <f t="array" ref="X38">SUMPRODUCT((事故データ!$AO$4:$AO$364=$G38)*(事故データ!$AT$4:$AT$364=X$12)*(事故データ!$V$4:$V$364=1))</f>
        <v>0</v>
      </c>
      <c r="Y38" s="358" cm="1">
        <f t="array" ref="Y38">SUMPRODUCT((事故データ!$AO$4:$AO$364=$G38)*(事故データ!$AT$4:$AT$364=Y$12)*(事故データ!$V$4:$V$364=1))</f>
        <v>0</v>
      </c>
      <c r="Z38" s="358" cm="1">
        <f t="array" ref="Z38">SUMPRODUCT((事故データ!$AO$4:$AO$364=$G38)*(事故データ!$AT$4:$AT$364=Z$12)*(事故データ!$V$4:$V$364=1))</f>
        <v>0</v>
      </c>
      <c r="AA38" s="358" cm="1">
        <f t="array" ref="AA38">SUMPRODUCT((事故データ!$AO$4:$AO$364=$G38)*(事故データ!$AT$4:$AT$364=AA$12)*(事故データ!$V$4:$V$364=1))</f>
        <v>0</v>
      </c>
      <c r="AB38" s="358" cm="1">
        <f t="array" ref="AB38">SUMPRODUCT((事故データ!$AO$4:$AO$364=$G38)*(事故データ!$AT$4:$AT$364=AB$12)*(事故データ!$V$4:$V$364=1))</f>
        <v>0</v>
      </c>
      <c r="AC38" s="358" cm="1">
        <f t="array" ref="AC38">SUMPRODUCT((事故データ!$AO$4:$AO$364=$G38)*(事故データ!$AT$4:$AT$364=AC$12)*(事故データ!$V$4:$V$364=1))</f>
        <v>0</v>
      </c>
      <c r="AD38" s="358" cm="1">
        <f t="array" ref="AD38">SUMPRODUCT((事故データ!$AO$4:$AO$364=$G38)*(事故データ!$AT$4:$AT$364=AD$12)*(事故データ!$V$4:$V$364=1))</f>
        <v>0</v>
      </c>
      <c r="AE38" s="442" cm="1">
        <f t="array" ref="AE38">SUMPRODUCT((事故データ!$AO$4:$AO$364=$G38)*(事故データ!$AT$4:$AT$364=AE$12)*(事故データ!$V$4:$V$364=1))</f>
        <v>0</v>
      </c>
      <c r="AH38" s="355" t="str">
        <f t="shared" si="18"/>
        <v>車内事故</v>
      </c>
      <c r="AI38" s="356">
        <f t="shared" si="19"/>
        <v>0</v>
      </c>
      <c r="AJ38" s="357">
        <f>SUMPRODUCT((事故データ!$AO$4:$AO$364=$AH38)*(事故データ!$AR$4:$RT$364=AJ$12)*(事故データ!$AH$4:$AH$364=$AH$12)*(事故データ!$V$4:$V$364=1))</f>
        <v>0</v>
      </c>
      <c r="AK38" s="358">
        <f>SUMPRODUCT((事故データ!$AO$4:$AO$364=$AH38)*(事故データ!$AR$4:$RT$364=AK$12)*(事故データ!$AH$4:$AH$364=$AH$12)*(事故データ!$V$4:$V$364=1))</f>
        <v>0</v>
      </c>
      <c r="AL38" s="358">
        <f>SUMPRODUCT((事故データ!$AO$4:$AO$364=$AH38)*(事故データ!$AR$4:$RT$364=AL$12)*(事故データ!$AH$4:$AH$364=$AH$12)*(事故データ!$V$4:$V$364=1))</f>
        <v>0</v>
      </c>
      <c r="AM38" s="358">
        <f>SUMPRODUCT((事故データ!$AO$4:$AO$364=$AH38)*(事故データ!$AR$4:$RT$364=AM$12)*(事故データ!$AH$4:$AH$364=$AH$12)*(事故データ!$V$4:$V$364=1))</f>
        <v>0</v>
      </c>
      <c r="AN38" s="358">
        <f>SUMPRODUCT((事故データ!$AO$4:$AO$364=$AH38)*(事故データ!$AR$4:$RT$364=AN$12)*(事故データ!$AH$4:$AH$364=$AH$12)*(事故データ!$V$4:$V$364=1))</f>
        <v>0</v>
      </c>
      <c r="AO38" s="358">
        <f>SUMPRODUCT((事故データ!$AO$4:$AO$364=$AH38)*(事故データ!$AR$4:$RT$364=AO$12)*(事故データ!$AH$4:$AH$364=$AH$12)*(事故データ!$V$4:$V$364=1))</f>
        <v>0</v>
      </c>
      <c r="AP38" s="562">
        <f>SUMPRODUCT((事故データ!$AO$4:$AO$364=$AH38)*(事故データ!$AR$4:$RT$364=AP$12)*(事故データ!$AH$4:$AH$364=$AH$12)*(事故データ!$V$4:$V$364=1))</f>
        <v>0</v>
      </c>
      <c r="AQ38" s="572">
        <f t="shared" si="10"/>
        <v>0</v>
      </c>
      <c r="AR38" s="464">
        <f>SUMPRODUCT((事故データ!$AO$4:$AO$364=$AH38)*(事故データ!$AT$4:$AT$364=AR$12)*(事故データ!$AH$4:$AH$364=$AH$12)*(事故データ!$V$4:$V$364=1))</f>
        <v>0</v>
      </c>
      <c r="AS38" s="358">
        <f>SUMPRODUCT((事故データ!$AO$4:$AO$364=$AH38)*(事故データ!$AT$4:$AT$364=AS$12)*(事故データ!$AH$4:$AH$364=$AH$12)*(事故データ!$V$4:$V$364=1))</f>
        <v>0</v>
      </c>
      <c r="AT38" s="358">
        <f>SUMPRODUCT((事故データ!$AO$4:$AO$364=$AH38)*(事故データ!$AT$4:$AT$364=AT$12)*(事故データ!$AH$4:$AH$364=$AH$12)*(事故データ!$V$4:$V$364=1))</f>
        <v>0</v>
      </c>
      <c r="AU38" s="358">
        <f>SUMPRODUCT((事故データ!$AO$4:$AO$364=$AH38)*(事故データ!$AT$4:$AT$364=AU$12)*(事故データ!$AH$4:$AH$364=$AH$12)*(事故データ!$V$4:$V$364=1))</f>
        <v>0</v>
      </c>
      <c r="AV38" s="358">
        <f>SUMPRODUCT((事故データ!$AO$4:$AO$364=$AH38)*(事故データ!$AT$4:$AT$364=AV$12)*(事故データ!$AH$4:$AH$364=$AH$12)*(事故データ!$V$4:$V$364=1))</f>
        <v>0</v>
      </c>
      <c r="AW38" s="358">
        <f>SUMPRODUCT((事故データ!$AO$4:$AO$364=$AH38)*(事故データ!$AT$4:$AT$364=AW$12)*(事故データ!$AH$4:$AH$364=$AH$12)*(事故データ!$V$4:$V$364=1))</f>
        <v>0</v>
      </c>
      <c r="AX38" s="358">
        <f>SUMPRODUCT((事故データ!$AO$4:$AO$364=$AH38)*(事故データ!$AT$4:$AT$364=AX$12)*(事故データ!$AH$4:$AH$364=$AH$12)*(事故データ!$V$4:$V$364=1))</f>
        <v>0</v>
      </c>
      <c r="AY38" s="358">
        <f>SUMPRODUCT((事故データ!$AO$4:$AO$364=$AH38)*(事故データ!$AT$4:$AT$364=AY$12)*(事故データ!$AH$4:$AH$364=$AH$12)*(事故データ!$V$4:$V$364=1))</f>
        <v>0</v>
      </c>
      <c r="AZ38" s="358">
        <f>SUMPRODUCT((事故データ!$AO$4:$AO$364=$AH38)*(事故データ!$AT$4:$AT$364=AZ$12)*(事故データ!$AH$4:$AH$364=$AH$12)*(事故データ!$V$4:$V$364=1))</f>
        <v>0</v>
      </c>
      <c r="BA38" s="358">
        <f>SUMPRODUCT((事故データ!$AO$4:$AO$364=$AH38)*(事故データ!$AT$4:$AT$364=BA$12)*(事故データ!$AH$4:$AH$364=$AH$12)*(事故データ!$V$4:$V$364=1))</f>
        <v>0</v>
      </c>
      <c r="BB38" s="358">
        <f>SUMPRODUCT((事故データ!$AO$4:$AO$364=$AH38)*(事故データ!$AT$4:$AT$364=BB$12)*(事故データ!$AH$4:$AH$364=$AH$12)*(事故データ!$V$4:$V$364=1))</f>
        <v>0</v>
      </c>
      <c r="BC38" s="358">
        <f>SUMPRODUCT((事故データ!$AO$4:$AO$364=$AH38)*(事故データ!$AT$4:$AT$364=BC$12)*(事故データ!$AH$4:$AH$364=$AH$12)*(事故データ!$V$4:$V$364=1))</f>
        <v>0</v>
      </c>
      <c r="BD38" s="358">
        <f>SUMPRODUCT((事故データ!$AO$4:$AO$364=$AH38)*(事故データ!$AT$4:$AT$364=BD$12)*(事故データ!$AH$4:$AH$364=$AH$12)*(事故データ!$V$4:$V$364=1))</f>
        <v>0</v>
      </c>
      <c r="BE38" s="358">
        <f>SUMPRODUCT((事故データ!$AO$4:$AO$364=$AH38)*(事故データ!$AT$4:$AT$364=BE$12)*(事故データ!$AH$4:$AH$364=$AH$12)*(事故データ!$V$4:$V$364=1))</f>
        <v>0</v>
      </c>
      <c r="BF38" s="442">
        <f>SUMPRODUCT((事故データ!$AO$4:$AO$364=$AH38)*(事故データ!$AT$4:$AT$364=BF$12)*(事故データ!$AH$4:$AH$364=$AH$12)*(事故データ!$V$4:$V$364=1))</f>
        <v>0</v>
      </c>
    </row>
    <row r="39" spans="2:58">
      <c r="B39" s="326">
        <v>25</v>
      </c>
      <c r="C39" s="352" t="str">
        <f>項目入力!M34</f>
        <v>移動、方向変換中(後退)</v>
      </c>
      <c r="D39" s="422">
        <f>SUMPRODUCT((事故データ!$AQ$4:$AQ$364=$C39)*(事故データ!$V$4:$V$364=1))</f>
        <v>3</v>
      </c>
      <c r="E39" s="496">
        <f>SUMPRODUCT((事故データ!$AQ$4:$AQ$364=$C39)*(事故データ!$V$4:$V$364=1)*(事故データ!$T$4:$T$364="人身"))</f>
        <v>0</v>
      </c>
      <c r="F39" s="306"/>
      <c r="G39" s="355" t="str">
        <f>項目入力!X34</f>
        <v>その他・不明</v>
      </c>
      <c r="H39" s="356">
        <f t="shared" si="11"/>
        <v>0</v>
      </c>
      <c r="I39" s="357" cm="1">
        <f t="array" ref="I39">SUMPRODUCT((事故データ!$AO$4:$AO$364=$G39)*(事故データ!$AR$4:$AR$364=I$12)*(事故データ!$V$4:$V$364=1))</f>
        <v>0</v>
      </c>
      <c r="J39" s="358" cm="1">
        <f t="array" ref="J39">SUMPRODUCT((事故データ!$AO$4:$AO$364=$G39)*(事故データ!$AR$4:$AR$364=J$12)*(事故データ!$V$4:$V$364=1))</f>
        <v>0</v>
      </c>
      <c r="K39" s="358" cm="1">
        <f t="array" ref="K39">SUMPRODUCT((事故データ!$AO$4:$AO$364=$G39)*(事故データ!$AR$4:$AR$364=K$12)*(事故データ!$V$4:$V$364=1))</f>
        <v>0</v>
      </c>
      <c r="L39" s="358" cm="1">
        <f t="array" ref="L39">SUMPRODUCT((事故データ!$AO$4:$AO$364=$G39)*(事故データ!$AR$4:$AR$364=L$12)*(事故データ!$V$4:$V$364=1))</f>
        <v>0</v>
      </c>
      <c r="M39" s="358" cm="1">
        <f t="array" ref="M39">SUMPRODUCT((事故データ!$AO$4:$AO$364=$G39)*(事故データ!$AR$4:$AR$364=M$12)*(事故データ!$V$4:$V$364=1))</f>
        <v>0</v>
      </c>
      <c r="N39" s="358" cm="1">
        <f t="array" ref="N39">SUMPRODUCT((事故データ!$AO$4:$AO$364=$G39)*(事故データ!$AR$4:$AR$364=N$12)*(事故データ!$V$4:$V$364=1))</f>
        <v>0</v>
      </c>
      <c r="O39" s="358" cm="1">
        <f t="array" ref="O39">SUMPRODUCT((事故データ!$AO$4:$AO$364=$G39)*(事故データ!$AR$4:$AR$364=O$12)*(事故データ!$V$4:$V$364=1))</f>
        <v>0</v>
      </c>
      <c r="P39" s="442"/>
      <c r="Q39" s="357" cm="1">
        <f t="array" ref="Q39">SUMPRODUCT((事故データ!$AO$4:$AO$364=$G39)*(事故データ!$AT$4:$AT$364=Q$12)*(事故データ!$V$4:$V$364=1))</f>
        <v>0</v>
      </c>
      <c r="R39" s="358" cm="1">
        <f t="array" ref="R39">SUMPRODUCT((事故データ!$AO$4:$AO$364=$G39)*(事故データ!$AT$4:$AT$364=R$12)*(事故データ!$V$4:$V$364=1))</f>
        <v>0</v>
      </c>
      <c r="S39" s="358" cm="1">
        <f t="array" ref="S39">SUMPRODUCT((事故データ!$AO$4:$AO$364=$G39)*(事故データ!$AT$4:$AT$364=S$12)*(事故データ!$V$4:$V$364=1))</f>
        <v>0</v>
      </c>
      <c r="T39" s="358" cm="1">
        <f t="array" ref="T39">SUMPRODUCT((事故データ!$AO$4:$AO$364=$G39)*(事故データ!$AT$4:$AT$364=T$12)*(事故データ!$V$4:$V$364=1))</f>
        <v>0</v>
      </c>
      <c r="U39" s="358" cm="1">
        <f t="array" ref="U39">SUMPRODUCT((事故データ!$AO$4:$AO$364=$G39)*(事故データ!$AT$4:$AT$364=U$12)*(事故データ!$V$4:$V$364=1))</f>
        <v>0</v>
      </c>
      <c r="V39" s="358" cm="1">
        <f t="array" ref="V39">SUMPRODUCT((事故データ!$AO$4:$AO$364=$G39)*(事故データ!$AT$4:$AT$364=V$12)*(事故データ!$V$4:$V$364=1))</f>
        <v>0</v>
      </c>
      <c r="W39" s="358" cm="1">
        <f t="array" ref="W39">SUMPRODUCT((事故データ!$AO$4:$AO$364=$G39)*(事故データ!$AT$4:$AT$364=W$12)*(事故データ!$V$4:$V$364=1))</f>
        <v>0</v>
      </c>
      <c r="X39" s="358" cm="1">
        <f t="array" ref="X39">SUMPRODUCT((事故データ!$AO$4:$AO$364=$G39)*(事故データ!$AT$4:$AT$364=X$12)*(事故データ!$V$4:$V$364=1))</f>
        <v>0</v>
      </c>
      <c r="Y39" s="358" cm="1">
        <f t="array" ref="Y39">SUMPRODUCT((事故データ!$AO$4:$AO$364=$G39)*(事故データ!$AT$4:$AT$364=Y$12)*(事故データ!$V$4:$V$364=1))</f>
        <v>0</v>
      </c>
      <c r="Z39" s="358" cm="1">
        <f t="array" ref="Z39">SUMPRODUCT((事故データ!$AO$4:$AO$364=$G39)*(事故データ!$AT$4:$AT$364=Z$12)*(事故データ!$V$4:$V$364=1))</f>
        <v>0</v>
      </c>
      <c r="AA39" s="358" cm="1">
        <f t="array" ref="AA39">SUMPRODUCT((事故データ!$AO$4:$AO$364=$G39)*(事故データ!$AT$4:$AT$364=AA$12)*(事故データ!$V$4:$V$364=1))</f>
        <v>0</v>
      </c>
      <c r="AB39" s="358" cm="1">
        <f t="array" ref="AB39">SUMPRODUCT((事故データ!$AO$4:$AO$364=$G39)*(事故データ!$AT$4:$AT$364=AB$12)*(事故データ!$V$4:$V$364=1))</f>
        <v>0</v>
      </c>
      <c r="AC39" s="358" cm="1">
        <f t="array" ref="AC39">SUMPRODUCT((事故データ!$AO$4:$AO$364=$G39)*(事故データ!$AT$4:$AT$364=AC$12)*(事故データ!$V$4:$V$364=1))</f>
        <v>0</v>
      </c>
      <c r="AD39" s="358" cm="1">
        <f t="array" ref="AD39">SUMPRODUCT((事故データ!$AO$4:$AO$364=$G39)*(事故データ!$AT$4:$AT$364=AD$12)*(事故データ!$V$4:$V$364=1))</f>
        <v>0</v>
      </c>
      <c r="AE39" s="442" cm="1">
        <f t="array" ref="AE39">SUMPRODUCT((事故データ!$AO$4:$AO$364=$G39)*(事故データ!$AT$4:$AT$364=AE$12)*(事故データ!$V$4:$V$364=1))</f>
        <v>0</v>
      </c>
      <c r="AH39" s="355" t="str">
        <f t="shared" si="18"/>
        <v>荷積降時等事故</v>
      </c>
      <c r="AI39" s="356">
        <f t="shared" si="19"/>
        <v>0</v>
      </c>
      <c r="AJ39" s="357">
        <f>SUMPRODUCT((事故データ!$AO$4:$AO$364=$AH39)*(事故データ!$AR$4:$RT$364=AJ$12)*(事故データ!$AH$4:$AH$364=$AH$12)*(事故データ!$V$4:$V$364=1))</f>
        <v>0</v>
      </c>
      <c r="AK39" s="358">
        <f>SUMPRODUCT((事故データ!$AO$4:$AO$364=$AH39)*(事故データ!$AR$4:$RT$364=AK$12)*(事故データ!$AH$4:$AH$364=$AH$12)*(事故データ!$V$4:$V$364=1))</f>
        <v>0</v>
      </c>
      <c r="AL39" s="358">
        <f>SUMPRODUCT((事故データ!$AO$4:$AO$364=$AH39)*(事故データ!$AR$4:$RT$364=AL$12)*(事故データ!$AH$4:$AH$364=$AH$12)*(事故データ!$V$4:$V$364=1))</f>
        <v>0</v>
      </c>
      <c r="AM39" s="358">
        <f>SUMPRODUCT((事故データ!$AO$4:$AO$364=$AH39)*(事故データ!$AR$4:$RT$364=AM$12)*(事故データ!$AH$4:$AH$364=$AH$12)*(事故データ!$V$4:$V$364=1))</f>
        <v>0</v>
      </c>
      <c r="AN39" s="358">
        <f>SUMPRODUCT((事故データ!$AO$4:$AO$364=$AH39)*(事故データ!$AR$4:$RT$364=AN$12)*(事故データ!$AH$4:$AH$364=$AH$12)*(事故データ!$V$4:$V$364=1))</f>
        <v>0</v>
      </c>
      <c r="AO39" s="358">
        <f>SUMPRODUCT((事故データ!$AO$4:$AO$364=$AH39)*(事故データ!$AR$4:$RT$364=AO$12)*(事故データ!$AH$4:$AH$364=$AH$12)*(事故データ!$V$4:$V$364=1))</f>
        <v>0</v>
      </c>
      <c r="AP39" s="562">
        <f>SUMPRODUCT((事故データ!$AO$4:$AO$364=$AH39)*(事故データ!$AR$4:$RT$364=AP$12)*(事故データ!$AH$4:$AH$364=$AH$12)*(事故データ!$V$4:$V$364=1))</f>
        <v>0</v>
      </c>
      <c r="AQ39" s="572">
        <f t="shared" si="10"/>
        <v>0</v>
      </c>
      <c r="AR39" s="464">
        <f>SUMPRODUCT((事故データ!$AO$4:$AO$364=$AH39)*(事故データ!$AT$4:$AT$364=AR$12)*(事故データ!$AH$4:$AH$364=$AH$12)*(事故データ!$V$4:$V$364=1))</f>
        <v>0</v>
      </c>
      <c r="AS39" s="358">
        <f>SUMPRODUCT((事故データ!$AO$4:$AO$364=$AH39)*(事故データ!$AT$4:$AT$364=AS$12)*(事故データ!$AH$4:$AH$364=$AH$12)*(事故データ!$V$4:$V$364=1))</f>
        <v>0</v>
      </c>
      <c r="AT39" s="358">
        <f>SUMPRODUCT((事故データ!$AO$4:$AO$364=$AH39)*(事故データ!$AT$4:$AT$364=AT$12)*(事故データ!$AH$4:$AH$364=$AH$12)*(事故データ!$V$4:$V$364=1))</f>
        <v>0</v>
      </c>
      <c r="AU39" s="358">
        <f>SUMPRODUCT((事故データ!$AO$4:$AO$364=$AH39)*(事故データ!$AT$4:$AT$364=AU$12)*(事故データ!$AH$4:$AH$364=$AH$12)*(事故データ!$V$4:$V$364=1))</f>
        <v>0</v>
      </c>
      <c r="AV39" s="358">
        <f>SUMPRODUCT((事故データ!$AO$4:$AO$364=$AH39)*(事故データ!$AT$4:$AT$364=AV$12)*(事故データ!$AH$4:$AH$364=$AH$12)*(事故データ!$V$4:$V$364=1))</f>
        <v>0</v>
      </c>
      <c r="AW39" s="358">
        <f>SUMPRODUCT((事故データ!$AO$4:$AO$364=$AH39)*(事故データ!$AT$4:$AT$364=AW$12)*(事故データ!$AH$4:$AH$364=$AH$12)*(事故データ!$V$4:$V$364=1))</f>
        <v>0</v>
      </c>
      <c r="AX39" s="358">
        <f>SUMPRODUCT((事故データ!$AO$4:$AO$364=$AH39)*(事故データ!$AT$4:$AT$364=AX$12)*(事故データ!$AH$4:$AH$364=$AH$12)*(事故データ!$V$4:$V$364=1))</f>
        <v>0</v>
      </c>
      <c r="AY39" s="358">
        <f>SUMPRODUCT((事故データ!$AO$4:$AO$364=$AH39)*(事故データ!$AT$4:$AT$364=AY$12)*(事故データ!$AH$4:$AH$364=$AH$12)*(事故データ!$V$4:$V$364=1))</f>
        <v>0</v>
      </c>
      <c r="AZ39" s="358">
        <f>SUMPRODUCT((事故データ!$AO$4:$AO$364=$AH39)*(事故データ!$AT$4:$AT$364=AZ$12)*(事故データ!$AH$4:$AH$364=$AH$12)*(事故データ!$V$4:$V$364=1))</f>
        <v>0</v>
      </c>
      <c r="BA39" s="358">
        <f>SUMPRODUCT((事故データ!$AO$4:$AO$364=$AH39)*(事故データ!$AT$4:$AT$364=BA$12)*(事故データ!$AH$4:$AH$364=$AH$12)*(事故データ!$V$4:$V$364=1))</f>
        <v>0</v>
      </c>
      <c r="BB39" s="358">
        <f>SUMPRODUCT((事故データ!$AO$4:$AO$364=$AH39)*(事故データ!$AT$4:$AT$364=BB$12)*(事故データ!$AH$4:$AH$364=$AH$12)*(事故データ!$V$4:$V$364=1))</f>
        <v>0</v>
      </c>
      <c r="BC39" s="358">
        <f>SUMPRODUCT((事故データ!$AO$4:$AO$364=$AH39)*(事故データ!$AT$4:$AT$364=BC$12)*(事故データ!$AH$4:$AH$364=$AH$12)*(事故データ!$V$4:$V$364=1))</f>
        <v>0</v>
      </c>
      <c r="BD39" s="358">
        <f>SUMPRODUCT((事故データ!$AO$4:$AO$364=$AH39)*(事故データ!$AT$4:$AT$364=BD$12)*(事故データ!$AH$4:$AH$364=$AH$12)*(事故データ!$V$4:$V$364=1))</f>
        <v>0</v>
      </c>
      <c r="BE39" s="358">
        <f>SUMPRODUCT((事故データ!$AO$4:$AO$364=$AH39)*(事故データ!$AT$4:$AT$364=BE$12)*(事故データ!$AH$4:$AH$364=$AH$12)*(事故データ!$V$4:$V$364=1))</f>
        <v>0</v>
      </c>
      <c r="BF39" s="442">
        <f>SUMPRODUCT((事故データ!$AO$4:$AO$364=$AH39)*(事故データ!$AT$4:$AT$364=BF$12)*(事故データ!$AH$4:$AH$364=$AH$12)*(事故データ!$V$4:$V$364=1))</f>
        <v>0</v>
      </c>
    </row>
    <row r="40" spans="2:58">
      <c r="B40" s="326">
        <v>26</v>
      </c>
      <c r="C40" s="352" t="str">
        <f>項目入力!M35</f>
        <v>移動、方向変換中(左後退)</v>
      </c>
      <c r="D40" s="422">
        <f>SUMPRODUCT((事故データ!$AQ$4:$AQ$364=$C40)*(事故データ!$V$4:$V$364=1))</f>
        <v>0</v>
      </c>
      <c r="E40" s="496">
        <f>SUMPRODUCT((事故データ!$AQ$4:$AQ$364=$C40)*(事故データ!$V$4:$V$364=1)*(事故データ!$T$4:$T$364="人身"))</f>
        <v>0</v>
      </c>
      <c r="F40" s="306"/>
      <c r="G40" s="355" t="str">
        <f>項目入力!X35</f>
        <v>予備３</v>
      </c>
      <c r="H40" s="356">
        <f t="shared" si="11"/>
        <v>0</v>
      </c>
      <c r="I40" s="357" cm="1">
        <f t="array" ref="I40">SUMPRODUCT((事故データ!$AO$4:$AO$364=$G40)*(事故データ!$AR$4:$AR$364=I$12)*(事故データ!$V$4:$V$364=1))</f>
        <v>0</v>
      </c>
      <c r="J40" s="358" cm="1">
        <f t="array" ref="J40">SUMPRODUCT((事故データ!$AO$4:$AO$364=$G40)*(事故データ!$AR$4:$AR$364=J$12)*(事故データ!$V$4:$V$364=1))</f>
        <v>0</v>
      </c>
      <c r="K40" s="358" cm="1">
        <f t="array" ref="K40">SUMPRODUCT((事故データ!$AO$4:$AO$364=$G40)*(事故データ!$AR$4:$AR$364=K$12)*(事故データ!$V$4:$V$364=1))</f>
        <v>0</v>
      </c>
      <c r="L40" s="358" cm="1">
        <f t="array" ref="L40">SUMPRODUCT((事故データ!$AO$4:$AO$364=$G40)*(事故データ!$AR$4:$AR$364=L$12)*(事故データ!$V$4:$V$364=1))</f>
        <v>0</v>
      </c>
      <c r="M40" s="358" cm="1">
        <f t="array" ref="M40">SUMPRODUCT((事故データ!$AO$4:$AO$364=$G40)*(事故データ!$AR$4:$AR$364=M$12)*(事故データ!$V$4:$V$364=1))</f>
        <v>0</v>
      </c>
      <c r="N40" s="358" cm="1">
        <f t="array" ref="N40">SUMPRODUCT((事故データ!$AO$4:$AO$364=$G40)*(事故データ!$AR$4:$AR$364=N$12)*(事故データ!$V$4:$V$364=1))</f>
        <v>0</v>
      </c>
      <c r="O40" s="358" cm="1">
        <f t="array" ref="O40">SUMPRODUCT((事故データ!$AO$4:$AO$364=$G40)*(事故データ!$AR$4:$AR$364=O$12)*(事故データ!$V$4:$V$364=1))</f>
        <v>0</v>
      </c>
      <c r="P40" s="442"/>
      <c r="Q40" s="357" cm="1">
        <f t="array" ref="Q40">SUMPRODUCT((事故データ!$AO$4:$AO$364=$G40)*(事故データ!$AT$4:$AT$364=Q$12)*(事故データ!$V$4:$V$364=1))</f>
        <v>0</v>
      </c>
      <c r="R40" s="358" cm="1">
        <f t="array" ref="R40">SUMPRODUCT((事故データ!$AO$4:$AO$364=$G40)*(事故データ!$AT$4:$AT$364=R$12)*(事故データ!$V$4:$V$364=1))</f>
        <v>0</v>
      </c>
      <c r="S40" s="358" cm="1">
        <f t="array" ref="S40">SUMPRODUCT((事故データ!$AO$4:$AO$364=$G40)*(事故データ!$AT$4:$AT$364=S$12)*(事故データ!$V$4:$V$364=1))</f>
        <v>0</v>
      </c>
      <c r="T40" s="358" cm="1">
        <f t="array" ref="T40">SUMPRODUCT((事故データ!$AO$4:$AO$364=$G40)*(事故データ!$AT$4:$AT$364=T$12)*(事故データ!$V$4:$V$364=1))</f>
        <v>0</v>
      </c>
      <c r="U40" s="358" cm="1">
        <f t="array" ref="U40">SUMPRODUCT((事故データ!$AO$4:$AO$364=$G40)*(事故データ!$AT$4:$AT$364=U$12)*(事故データ!$V$4:$V$364=1))</f>
        <v>0</v>
      </c>
      <c r="V40" s="358" cm="1">
        <f t="array" ref="V40">SUMPRODUCT((事故データ!$AO$4:$AO$364=$G40)*(事故データ!$AT$4:$AT$364=V$12)*(事故データ!$V$4:$V$364=1))</f>
        <v>0</v>
      </c>
      <c r="W40" s="358" cm="1">
        <f t="array" ref="W40">SUMPRODUCT((事故データ!$AO$4:$AO$364=$G40)*(事故データ!$AT$4:$AT$364=W$12)*(事故データ!$V$4:$V$364=1))</f>
        <v>0</v>
      </c>
      <c r="X40" s="358" cm="1">
        <f t="array" ref="X40">SUMPRODUCT((事故データ!$AO$4:$AO$364=$G40)*(事故データ!$AT$4:$AT$364=X$12)*(事故データ!$V$4:$V$364=1))</f>
        <v>0</v>
      </c>
      <c r="Y40" s="358" cm="1">
        <f t="array" ref="Y40">SUMPRODUCT((事故データ!$AO$4:$AO$364=$G40)*(事故データ!$AT$4:$AT$364=Y$12)*(事故データ!$V$4:$V$364=1))</f>
        <v>0</v>
      </c>
      <c r="Z40" s="358" cm="1">
        <f t="array" ref="Z40">SUMPRODUCT((事故データ!$AO$4:$AO$364=$G40)*(事故データ!$AT$4:$AT$364=Z$12)*(事故データ!$V$4:$V$364=1))</f>
        <v>0</v>
      </c>
      <c r="AA40" s="358" cm="1">
        <f t="array" ref="AA40">SUMPRODUCT((事故データ!$AO$4:$AO$364=$G40)*(事故データ!$AT$4:$AT$364=AA$12)*(事故データ!$V$4:$V$364=1))</f>
        <v>0</v>
      </c>
      <c r="AB40" s="358" cm="1">
        <f t="array" ref="AB40">SUMPRODUCT((事故データ!$AO$4:$AO$364=$G40)*(事故データ!$AT$4:$AT$364=AB$12)*(事故データ!$V$4:$V$364=1))</f>
        <v>0</v>
      </c>
      <c r="AC40" s="358" cm="1">
        <f t="array" ref="AC40">SUMPRODUCT((事故データ!$AO$4:$AO$364=$G40)*(事故データ!$AT$4:$AT$364=AC$12)*(事故データ!$V$4:$V$364=1))</f>
        <v>0</v>
      </c>
      <c r="AD40" s="358" cm="1">
        <f t="array" ref="AD40">SUMPRODUCT((事故データ!$AO$4:$AO$364=$G40)*(事故データ!$AT$4:$AT$364=AD$12)*(事故データ!$V$4:$V$364=1))</f>
        <v>0</v>
      </c>
      <c r="AE40" s="442" cm="1">
        <f t="array" ref="AE40">SUMPRODUCT((事故データ!$AO$4:$AO$364=$G40)*(事故データ!$AT$4:$AT$364=AE$12)*(事故データ!$V$4:$V$364=1))</f>
        <v>0</v>
      </c>
      <c r="AH40" s="355" t="str">
        <f t="shared" si="18"/>
        <v>落下・飛散等事故</v>
      </c>
      <c r="AI40" s="356">
        <f t="shared" si="19"/>
        <v>0</v>
      </c>
      <c r="AJ40" s="357">
        <f>SUMPRODUCT((事故データ!$AO$4:$AO$364=$AH40)*(事故データ!$AR$4:$RT$364=AJ$12)*(事故データ!$AH$4:$AH$364=$AH$12)*(事故データ!$V$4:$V$364=1))</f>
        <v>0</v>
      </c>
      <c r="AK40" s="358">
        <f>SUMPRODUCT((事故データ!$AO$4:$AO$364=$AH40)*(事故データ!$AR$4:$RT$364=AK$12)*(事故データ!$AH$4:$AH$364=$AH$12)*(事故データ!$V$4:$V$364=1))</f>
        <v>0</v>
      </c>
      <c r="AL40" s="358">
        <f>SUMPRODUCT((事故データ!$AO$4:$AO$364=$AH40)*(事故データ!$AR$4:$RT$364=AL$12)*(事故データ!$AH$4:$AH$364=$AH$12)*(事故データ!$V$4:$V$364=1))</f>
        <v>0</v>
      </c>
      <c r="AM40" s="358">
        <f>SUMPRODUCT((事故データ!$AO$4:$AO$364=$AH40)*(事故データ!$AR$4:$RT$364=AM$12)*(事故データ!$AH$4:$AH$364=$AH$12)*(事故データ!$V$4:$V$364=1))</f>
        <v>0</v>
      </c>
      <c r="AN40" s="358">
        <f>SUMPRODUCT((事故データ!$AO$4:$AO$364=$AH40)*(事故データ!$AR$4:$RT$364=AN$12)*(事故データ!$AH$4:$AH$364=$AH$12)*(事故データ!$V$4:$V$364=1))</f>
        <v>0</v>
      </c>
      <c r="AO40" s="358">
        <f>SUMPRODUCT((事故データ!$AO$4:$AO$364=$AH40)*(事故データ!$AR$4:$RT$364=AO$12)*(事故データ!$AH$4:$AH$364=$AH$12)*(事故データ!$V$4:$V$364=1))</f>
        <v>0</v>
      </c>
      <c r="AP40" s="562">
        <f>SUMPRODUCT((事故データ!$AO$4:$AO$364=$AH40)*(事故データ!$AR$4:$RT$364=AP$12)*(事故データ!$AH$4:$AH$364=$AH$12)*(事故データ!$V$4:$V$364=1))</f>
        <v>0</v>
      </c>
      <c r="AQ40" s="572">
        <f t="shared" si="10"/>
        <v>0</v>
      </c>
      <c r="AR40" s="464">
        <f>SUMPRODUCT((事故データ!$AO$4:$AO$364=$AH40)*(事故データ!$AT$4:$AT$364=AR$12)*(事故データ!$AH$4:$AH$364=$AH$12)*(事故データ!$V$4:$V$364=1))</f>
        <v>0</v>
      </c>
      <c r="AS40" s="358">
        <f>SUMPRODUCT((事故データ!$AO$4:$AO$364=$AH40)*(事故データ!$AT$4:$AT$364=AS$12)*(事故データ!$AH$4:$AH$364=$AH$12)*(事故データ!$V$4:$V$364=1))</f>
        <v>0</v>
      </c>
      <c r="AT40" s="358">
        <f>SUMPRODUCT((事故データ!$AO$4:$AO$364=$AH40)*(事故データ!$AT$4:$AT$364=AT$12)*(事故データ!$AH$4:$AH$364=$AH$12)*(事故データ!$V$4:$V$364=1))</f>
        <v>0</v>
      </c>
      <c r="AU40" s="358">
        <f>SUMPRODUCT((事故データ!$AO$4:$AO$364=$AH40)*(事故データ!$AT$4:$AT$364=AU$12)*(事故データ!$AH$4:$AH$364=$AH$12)*(事故データ!$V$4:$V$364=1))</f>
        <v>0</v>
      </c>
      <c r="AV40" s="358">
        <f>SUMPRODUCT((事故データ!$AO$4:$AO$364=$AH40)*(事故データ!$AT$4:$AT$364=AV$12)*(事故データ!$AH$4:$AH$364=$AH$12)*(事故データ!$V$4:$V$364=1))</f>
        <v>0</v>
      </c>
      <c r="AW40" s="358">
        <f>SUMPRODUCT((事故データ!$AO$4:$AO$364=$AH40)*(事故データ!$AT$4:$AT$364=AW$12)*(事故データ!$AH$4:$AH$364=$AH$12)*(事故データ!$V$4:$V$364=1))</f>
        <v>0</v>
      </c>
      <c r="AX40" s="358">
        <f>SUMPRODUCT((事故データ!$AO$4:$AO$364=$AH40)*(事故データ!$AT$4:$AT$364=AX$12)*(事故データ!$AH$4:$AH$364=$AH$12)*(事故データ!$V$4:$V$364=1))</f>
        <v>0</v>
      </c>
      <c r="AY40" s="358">
        <f>SUMPRODUCT((事故データ!$AO$4:$AO$364=$AH40)*(事故データ!$AT$4:$AT$364=AY$12)*(事故データ!$AH$4:$AH$364=$AH$12)*(事故データ!$V$4:$V$364=1))</f>
        <v>0</v>
      </c>
      <c r="AZ40" s="358">
        <f>SUMPRODUCT((事故データ!$AO$4:$AO$364=$AH40)*(事故データ!$AT$4:$AT$364=AZ$12)*(事故データ!$AH$4:$AH$364=$AH$12)*(事故データ!$V$4:$V$364=1))</f>
        <v>0</v>
      </c>
      <c r="BA40" s="358">
        <f>SUMPRODUCT((事故データ!$AO$4:$AO$364=$AH40)*(事故データ!$AT$4:$AT$364=BA$12)*(事故データ!$AH$4:$AH$364=$AH$12)*(事故データ!$V$4:$V$364=1))</f>
        <v>0</v>
      </c>
      <c r="BB40" s="358">
        <f>SUMPRODUCT((事故データ!$AO$4:$AO$364=$AH40)*(事故データ!$AT$4:$AT$364=BB$12)*(事故データ!$AH$4:$AH$364=$AH$12)*(事故データ!$V$4:$V$364=1))</f>
        <v>0</v>
      </c>
      <c r="BC40" s="358">
        <f>SUMPRODUCT((事故データ!$AO$4:$AO$364=$AH40)*(事故データ!$AT$4:$AT$364=BC$12)*(事故データ!$AH$4:$AH$364=$AH$12)*(事故データ!$V$4:$V$364=1))</f>
        <v>0</v>
      </c>
      <c r="BD40" s="358">
        <f>SUMPRODUCT((事故データ!$AO$4:$AO$364=$AH40)*(事故データ!$AT$4:$AT$364=BD$12)*(事故データ!$AH$4:$AH$364=$AH$12)*(事故データ!$V$4:$V$364=1))</f>
        <v>0</v>
      </c>
      <c r="BE40" s="358">
        <f>SUMPRODUCT((事故データ!$AO$4:$AO$364=$AH40)*(事故データ!$AT$4:$AT$364=BE$12)*(事故データ!$AH$4:$AH$364=$AH$12)*(事故データ!$V$4:$V$364=1))</f>
        <v>0</v>
      </c>
      <c r="BF40" s="442">
        <f>SUMPRODUCT((事故データ!$AO$4:$AO$364=$AH40)*(事故データ!$AT$4:$AT$364=BF$12)*(事故データ!$AH$4:$AH$364=$AH$12)*(事故データ!$V$4:$V$364=1))</f>
        <v>0</v>
      </c>
    </row>
    <row r="41" spans="2:58">
      <c r="B41" s="326">
        <v>27</v>
      </c>
      <c r="C41" s="352" t="str">
        <f>項目入力!M36</f>
        <v>移動、方向変換中(右後退)</v>
      </c>
      <c r="D41" s="422">
        <f>SUMPRODUCT((事故データ!$AQ$4:$AQ$364=$C41)*(事故データ!$V$4:$V$364=1))</f>
        <v>0</v>
      </c>
      <c r="E41" s="496">
        <f>SUMPRODUCT((事故データ!$AQ$4:$AQ$364=$C41)*(事故データ!$V$4:$V$364=1)*(事故データ!$T$4:$T$364="人身"))</f>
        <v>0</v>
      </c>
      <c r="F41" s="306"/>
      <c r="G41" s="355" t="str">
        <f>項目入力!X36</f>
        <v>予備４</v>
      </c>
      <c r="H41" s="356">
        <f t="shared" si="11"/>
        <v>0</v>
      </c>
      <c r="I41" s="357" cm="1">
        <f t="array" ref="I41">SUMPRODUCT((事故データ!$AO$4:$AO$364=$G41)*(事故データ!$AR$4:$AR$364=I$12)*(事故データ!$V$4:$V$364=1))</f>
        <v>0</v>
      </c>
      <c r="J41" s="358" cm="1">
        <f t="array" ref="J41">SUMPRODUCT((事故データ!$AO$4:$AO$364=$G41)*(事故データ!$AR$4:$AR$364=J$12)*(事故データ!$V$4:$V$364=1))</f>
        <v>0</v>
      </c>
      <c r="K41" s="358" cm="1">
        <f t="array" ref="K41">SUMPRODUCT((事故データ!$AO$4:$AO$364=$G41)*(事故データ!$AR$4:$AR$364=K$12)*(事故データ!$V$4:$V$364=1))</f>
        <v>0</v>
      </c>
      <c r="L41" s="358" cm="1">
        <f t="array" ref="L41">SUMPRODUCT((事故データ!$AO$4:$AO$364=$G41)*(事故データ!$AR$4:$AR$364=L$12)*(事故データ!$V$4:$V$364=1))</f>
        <v>0</v>
      </c>
      <c r="M41" s="358" cm="1">
        <f t="array" ref="M41">SUMPRODUCT((事故データ!$AO$4:$AO$364=$G41)*(事故データ!$AR$4:$AR$364=M$12)*(事故データ!$V$4:$V$364=1))</f>
        <v>0</v>
      </c>
      <c r="N41" s="358" cm="1">
        <f t="array" ref="N41">SUMPRODUCT((事故データ!$AO$4:$AO$364=$G41)*(事故データ!$AR$4:$AR$364=N$12)*(事故データ!$V$4:$V$364=1))</f>
        <v>0</v>
      </c>
      <c r="O41" s="358" cm="1">
        <f t="array" ref="O41">SUMPRODUCT((事故データ!$AO$4:$AO$364=$G41)*(事故データ!$AR$4:$AR$364=O$12)*(事故データ!$V$4:$V$364=1))</f>
        <v>0</v>
      </c>
      <c r="P41" s="442"/>
      <c r="Q41" s="357" cm="1">
        <f t="array" ref="Q41">SUMPRODUCT((事故データ!$AO$4:$AO$364=$G41)*(事故データ!$AT$4:$AT$364=Q$12)*(事故データ!$V$4:$V$364=1))</f>
        <v>0</v>
      </c>
      <c r="R41" s="358" cm="1">
        <f t="array" ref="R41">SUMPRODUCT((事故データ!$AO$4:$AO$364=$G41)*(事故データ!$AT$4:$AT$364=R$12)*(事故データ!$V$4:$V$364=1))</f>
        <v>0</v>
      </c>
      <c r="S41" s="358" cm="1">
        <f t="array" ref="S41">SUMPRODUCT((事故データ!$AO$4:$AO$364=$G41)*(事故データ!$AT$4:$AT$364=S$12)*(事故データ!$V$4:$V$364=1))</f>
        <v>0</v>
      </c>
      <c r="T41" s="358" cm="1">
        <f t="array" ref="T41">SUMPRODUCT((事故データ!$AO$4:$AO$364=$G41)*(事故データ!$AT$4:$AT$364=T$12)*(事故データ!$V$4:$V$364=1))</f>
        <v>0</v>
      </c>
      <c r="U41" s="358" cm="1">
        <f t="array" ref="U41">SUMPRODUCT((事故データ!$AO$4:$AO$364=$G41)*(事故データ!$AT$4:$AT$364=U$12)*(事故データ!$V$4:$V$364=1))</f>
        <v>0</v>
      </c>
      <c r="V41" s="358" cm="1">
        <f t="array" ref="V41">SUMPRODUCT((事故データ!$AO$4:$AO$364=$G41)*(事故データ!$AT$4:$AT$364=V$12)*(事故データ!$V$4:$V$364=1))</f>
        <v>0</v>
      </c>
      <c r="W41" s="358" cm="1">
        <f t="array" ref="W41">SUMPRODUCT((事故データ!$AO$4:$AO$364=$G41)*(事故データ!$AT$4:$AT$364=W$12)*(事故データ!$V$4:$V$364=1))</f>
        <v>0</v>
      </c>
      <c r="X41" s="358" cm="1">
        <f t="array" ref="X41">SUMPRODUCT((事故データ!$AO$4:$AO$364=$G41)*(事故データ!$AT$4:$AT$364=X$12)*(事故データ!$V$4:$V$364=1))</f>
        <v>0</v>
      </c>
      <c r="Y41" s="358" cm="1">
        <f t="array" ref="Y41">SUMPRODUCT((事故データ!$AO$4:$AO$364=$G41)*(事故データ!$AT$4:$AT$364=Y$12)*(事故データ!$V$4:$V$364=1))</f>
        <v>0</v>
      </c>
      <c r="Z41" s="358" cm="1">
        <f t="array" ref="Z41">SUMPRODUCT((事故データ!$AO$4:$AO$364=$G41)*(事故データ!$AT$4:$AT$364=Z$12)*(事故データ!$V$4:$V$364=1))</f>
        <v>0</v>
      </c>
      <c r="AA41" s="358" cm="1">
        <f t="array" ref="AA41">SUMPRODUCT((事故データ!$AO$4:$AO$364=$G41)*(事故データ!$AT$4:$AT$364=AA$12)*(事故データ!$V$4:$V$364=1))</f>
        <v>0</v>
      </c>
      <c r="AB41" s="358" cm="1">
        <f t="array" ref="AB41">SUMPRODUCT((事故データ!$AO$4:$AO$364=$G41)*(事故データ!$AT$4:$AT$364=AB$12)*(事故データ!$V$4:$V$364=1))</f>
        <v>0</v>
      </c>
      <c r="AC41" s="358" cm="1">
        <f t="array" ref="AC41">SUMPRODUCT((事故データ!$AO$4:$AO$364=$G41)*(事故データ!$AT$4:$AT$364=AC$12)*(事故データ!$V$4:$V$364=1))</f>
        <v>0</v>
      </c>
      <c r="AD41" s="358" cm="1">
        <f t="array" ref="AD41">SUMPRODUCT((事故データ!$AO$4:$AO$364=$G41)*(事故データ!$AT$4:$AT$364=AD$12)*(事故データ!$V$4:$V$364=1))</f>
        <v>0</v>
      </c>
      <c r="AE41" s="442" cm="1">
        <f t="array" ref="AE41">SUMPRODUCT((事故データ!$AO$4:$AO$364=$G41)*(事故データ!$AT$4:$AT$364=AE$12)*(事故データ!$V$4:$V$364=1))</f>
        <v>0</v>
      </c>
      <c r="AH41" s="355" t="str">
        <f t="shared" si="18"/>
        <v>その他・不明</v>
      </c>
      <c r="AI41" s="356">
        <f t="shared" si="19"/>
        <v>0</v>
      </c>
      <c r="AJ41" s="357">
        <f>SUMPRODUCT((事故データ!$AO$4:$AO$364=$AH41)*(事故データ!$AR$4:$RT$364=AJ$12)*(事故データ!$AH$4:$AH$364=$AH$12)*(事故データ!$V$4:$V$364=1))</f>
        <v>0</v>
      </c>
      <c r="AK41" s="358">
        <f>SUMPRODUCT((事故データ!$AO$4:$AO$364=$AH41)*(事故データ!$AR$4:$RT$364=AK$12)*(事故データ!$AH$4:$AH$364=$AH$12)*(事故データ!$V$4:$V$364=1))</f>
        <v>0</v>
      </c>
      <c r="AL41" s="358">
        <f>SUMPRODUCT((事故データ!$AO$4:$AO$364=$AH41)*(事故データ!$AR$4:$RT$364=AL$12)*(事故データ!$AH$4:$AH$364=$AH$12)*(事故データ!$V$4:$V$364=1))</f>
        <v>0</v>
      </c>
      <c r="AM41" s="358">
        <f>SUMPRODUCT((事故データ!$AO$4:$AO$364=$AH41)*(事故データ!$AR$4:$RT$364=AM$12)*(事故データ!$AH$4:$AH$364=$AH$12)*(事故データ!$V$4:$V$364=1))</f>
        <v>0</v>
      </c>
      <c r="AN41" s="358">
        <f>SUMPRODUCT((事故データ!$AO$4:$AO$364=$AH41)*(事故データ!$AR$4:$RT$364=AN$12)*(事故データ!$AH$4:$AH$364=$AH$12)*(事故データ!$V$4:$V$364=1))</f>
        <v>0</v>
      </c>
      <c r="AO41" s="358">
        <f>SUMPRODUCT((事故データ!$AO$4:$AO$364=$AH41)*(事故データ!$AR$4:$RT$364=AO$12)*(事故データ!$AH$4:$AH$364=$AH$12)*(事故データ!$V$4:$V$364=1))</f>
        <v>0</v>
      </c>
      <c r="AP41" s="562">
        <f>SUMPRODUCT((事故データ!$AO$4:$AO$364=$AH41)*(事故データ!$AR$4:$RT$364=AP$12)*(事故データ!$AH$4:$AH$364=$AH$12)*(事故データ!$V$4:$V$364=1))</f>
        <v>0</v>
      </c>
      <c r="AQ41" s="572">
        <f t="shared" si="10"/>
        <v>0</v>
      </c>
      <c r="AR41" s="464">
        <f>SUMPRODUCT((事故データ!$AO$4:$AO$364=$AH41)*(事故データ!$AT$4:$AT$364=AR$12)*(事故データ!$AH$4:$AH$364=$AH$12)*(事故データ!$V$4:$V$364=1))</f>
        <v>0</v>
      </c>
      <c r="AS41" s="358">
        <f>SUMPRODUCT((事故データ!$AO$4:$AO$364=$AH41)*(事故データ!$AT$4:$AT$364=AS$12)*(事故データ!$AH$4:$AH$364=$AH$12)*(事故データ!$V$4:$V$364=1))</f>
        <v>0</v>
      </c>
      <c r="AT41" s="358">
        <f>SUMPRODUCT((事故データ!$AO$4:$AO$364=$AH41)*(事故データ!$AT$4:$AT$364=AT$12)*(事故データ!$AH$4:$AH$364=$AH$12)*(事故データ!$V$4:$V$364=1))</f>
        <v>0</v>
      </c>
      <c r="AU41" s="358">
        <f>SUMPRODUCT((事故データ!$AO$4:$AO$364=$AH41)*(事故データ!$AT$4:$AT$364=AU$12)*(事故データ!$AH$4:$AH$364=$AH$12)*(事故データ!$V$4:$V$364=1))</f>
        <v>0</v>
      </c>
      <c r="AV41" s="358">
        <f>SUMPRODUCT((事故データ!$AO$4:$AO$364=$AH41)*(事故データ!$AT$4:$AT$364=AV$12)*(事故データ!$AH$4:$AH$364=$AH$12)*(事故データ!$V$4:$V$364=1))</f>
        <v>0</v>
      </c>
      <c r="AW41" s="358">
        <f>SUMPRODUCT((事故データ!$AO$4:$AO$364=$AH41)*(事故データ!$AT$4:$AT$364=AW$12)*(事故データ!$AH$4:$AH$364=$AH$12)*(事故データ!$V$4:$V$364=1))</f>
        <v>0</v>
      </c>
      <c r="AX41" s="358">
        <f>SUMPRODUCT((事故データ!$AO$4:$AO$364=$AH41)*(事故データ!$AT$4:$AT$364=AX$12)*(事故データ!$AH$4:$AH$364=$AH$12)*(事故データ!$V$4:$V$364=1))</f>
        <v>0</v>
      </c>
      <c r="AY41" s="358">
        <f>SUMPRODUCT((事故データ!$AO$4:$AO$364=$AH41)*(事故データ!$AT$4:$AT$364=AY$12)*(事故データ!$AH$4:$AH$364=$AH$12)*(事故データ!$V$4:$V$364=1))</f>
        <v>0</v>
      </c>
      <c r="AZ41" s="358">
        <f>SUMPRODUCT((事故データ!$AO$4:$AO$364=$AH41)*(事故データ!$AT$4:$AT$364=AZ$12)*(事故データ!$AH$4:$AH$364=$AH$12)*(事故データ!$V$4:$V$364=1))</f>
        <v>0</v>
      </c>
      <c r="BA41" s="358">
        <f>SUMPRODUCT((事故データ!$AO$4:$AO$364=$AH41)*(事故データ!$AT$4:$AT$364=BA$12)*(事故データ!$AH$4:$AH$364=$AH$12)*(事故データ!$V$4:$V$364=1))</f>
        <v>0</v>
      </c>
      <c r="BB41" s="358">
        <f>SUMPRODUCT((事故データ!$AO$4:$AO$364=$AH41)*(事故データ!$AT$4:$AT$364=BB$12)*(事故データ!$AH$4:$AH$364=$AH$12)*(事故データ!$V$4:$V$364=1))</f>
        <v>0</v>
      </c>
      <c r="BC41" s="358">
        <f>SUMPRODUCT((事故データ!$AO$4:$AO$364=$AH41)*(事故データ!$AT$4:$AT$364=BC$12)*(事故データ!$AH$4:$AH$364=$AH$12)*(事故データ!$V$4:$V$364=1))</f>
        <v>0</v>
      </c>
      <c r="BD41" s="358">
        <f>SUMPRODUCT((事故データ!$AO$4:$AO$364=$AH41)*(事故データ!$AT$4:$AT$364=BD$12)*(事故データ!$AH$4:$AH$364=$AH$12)*(事故データ!$V$4:$V$364=1))</f>
        <v>0</v>
      </c>
      <c r="BE41" s="358">
        <f>SUMPRODUCT((事故データ!$AO$4:$AO$364=$AH41)*(事故データ!$AT$4:$AT$364=BE$12)*(事故データ!$AH$4:$AH$364=$AH$12)*(事故データ!$V$4:$V$364=1))</f>
        <v>0</v>
      </c>
      <c r="BF41" s="442">
        <f>SUMPRODUCT((事故データ!$AO$4:$AO$364=$AH41)*(事故データ!$AT$4:$AT$364=BF$12)*(事故データ!$AH$4:$AH$364=$AH$12)*(事故データ!$V$4:$V$364=1))</f>
        <v>0</v>
      </c>
    </row>
    <row r="42" spans="2:58">
      <c r="B42" s="326">
        <v>28</v>
      </c>
      <c r="C42" s="352" t="str">
        <f>項目入力!M37</f>
        <v>切り返し(バック)</v>
      </c>
      <c r="D42" s="422">
        <f>SUMPRODUCT((事故データ!$AQ$4:$AQ$364=$C42)*(事故データ!$V$4:$V$364=1))</f>
        <v>2</v>
      </c>
      <c r="E42" s="496">
        <f>SUMPRODUCT((事故データ!$AQ$4:$AQ$364=$C42)*(事故データ!$V$4:$V$364=1)*(事故データ!$T$4:$T$364="人身"))</f>
        <v>1</v>
      </c>
      <c r="F42" s="306"/>
      <c r="G42" s="355" t="str">
        <f>項目入力!X37</f>
        <v>予備５</v>
      </c>
      <c r="H42" s="356">
        <f t="shared" si="11"/>
        <v>0</v>
      </c>
      <c r="I42" s="357" cm="1">
        <f t="array" ref="I42">SUMPRODUCT((事故データ!$AO$4:$AO$364=$G42)*(事故データ!$AR$4:$AR$364=I$12)*(事故データ!$V$4:$V$364=1))</f>
        <v>0</v>
      </c>
      <c r="J42" s="358" cm="1">
        <f t="array" ref="J42">SUMPRODUCT((事故データ!$AO$4:$AO$364=$G42)*(事故データ!$AR$4:$AR$364=J$12)*(事故データ!$V$4:$V$364=1))</f>
        <v>0</v>
      </c>
      <c r="K42" s="358" cm="1">
        <f t="array" ref="K42">SUMPRODUCT((事故データ!$AO$4:$AO$364=$G42)*(事故データ!$AR$4:$AR$364=K$12)*(事故データ!$V$4:$V$364=1))</f>
        <v>0</v>
      </c>
      <c r="L42" s="358" cm="1">
        <f t="array" ref="L42">SUMPRODUCT((事故データ!$AO$4:$AO$364=$G42)*(事故データ!$AR$4:$AR$364=L$12)*(事故データ!$V$4:$V$364=1))</f>
        <v>0</v>
      </c>
      <c r="M42" s="358" cm="1">
        <f t="array" ref="M42">SUMPRODUCT((事故データ!$AO$4:$AO$364=$G42)*(事故データ!$AR$4:$AR$364=M$12)*(事故データ!$V$4:$V$364=1))</f>
        <v>0</v>
      </c>
      <c r="N42" s="358" cm="1">
        <f t="array" ref="N42">SUMPRODUCT((事故データ!$AO$4:$AO$364=$G42)*(事故データ!$AR$4:$AR$364=N$12)*(事故データ!$V$4:$V$364=1))</f>
        <v>0</v>
      </c>
      <c r="O42" s="358" cm="1">
        <f t="array" ref="O42">SUMPRODUCT((事故データ!$AO$4:$AO$364=$G42)*(事故データ!$AR$4:$AR$364=O$12)*(事故データ!$V$4:$V$364=1))</f>
        <v>0</v>
      </c>
      <c r="P42" s="442"/>
      <c r="Q42" s="357" cm="1">
        <f t="array" ref="Q42">SUMPRODUCT((事故データ!$AO$4:$AO$364=$G42)*(事故データ!$AT$4:$AT$364=Q$12)*(事故データ!$V$4:$V$364=1))</f>
        <v>0</v>
      </c>
      <c r="R42" s="358" cm="1">
        <f t="array" ref="R42">SUMPRODUCT((事故データ!$AO$4:$AO$364=$G42)*(事故データ!$AT$4:$AT$364=R$12)*(事故データ!$V$4:$V$364=1))</f>
        <v>0</v>
      </c>
      <c r="S42" s="358" cm="1">
        <f t="array" ref="S42">SUMPRODUCT((事故データ!$AO$4:$AO$364=$G42)*(事故データ!$AT$4:$AT$364=S$12)*(事故データ!$V$4:$V$364=1))</f>
        <v>0</v>
      </c>
      <c r="T42" s="358" cm="1">
        <f t="array" ref="T42">SUMPRODUCT((事故データ!$AO$4:$AO$364=$G42)*(事故データ!$AT$4:$AT$364=T$12)*(事故データ!$V$4:$V$364=1))</f>
        <v>0</v>
      </c>
      <c r="U42" s="358" cm="1">
        <f t="array" ref="U42">SUMPRODUCT((事故データ!$AO$4:$AO$364=$G42)*(事故データ!$AT$4:$AT$364=U$12)*(事故データ!$V$4:$V$364=1))</f>
        <v>0</v>
      </c>
      <c r="V42" s="358" cm="1">
        <f t="array" ref="V42">SUMPRODUCT((事故データ!$AO$4:$AO$364=$G42)*(事故データ!$AT$4:$AT$364=V$12)*(事故データ!$V$4:$V$364=1))</f>
        <v>0</v>
      </c>
      <c r="W42" s="358" cm="1">
        <f t="array" ref="W42">SUMPRODUCT((事故データ!$AO$4:$AO$364=$G42)*(事故データ!$AT$4:$AT$364=W$12)*(事故データ!$V$4:$V$364=1))</f>
        <v>0</v>
      </c>
      <c r="X42" s="358" cm="1">
        <f t="array" ref="X42">SUMPRODUCT((事故データ!$AO$4:$AO$364=$G42)*(事故データ!$AT$4:$AT$364=X$12)*(事故データ!$V$4:$V$364=1))</f>
        <v>0</v>
      </c>
      <c r="Y42" s="358" cm="1">
        <f t="array" ref="Y42">SUMPRODUCT((事故データ!$AO$4:$AO$364=$G42)*(事故データ!$AT$4:$AT$364=Y$12)*(事故データ!$V$4:$V$364=1))</f>
        <v>0</v>
      </c>
      <c r="Z42" s="358" cm="1">
        <f t="array" ref="Z42">SUMPRODUCT((事故データ!$AO$4:$AO$364=$G42)*(事故データ!$AT$4:$AT$364=Z$12)*(事故データ!$V$4:$V$364=1))</f>
        <v>0</v>
      </c>
      <c r="AA42" s="358" cm="1">
        <f t="array" ref="AA42">SUMPRODUCT((事故データ!$AO$4:$AO$364=$G42)*(事故データ!$AT$4:$AT$364=AA$12)*(事故データ!$V$4:$V$364=1))</f>
        <v>0</v>
      </c>
      <c r="AB42" s="358" cm="1">
        <f t="array" ref="AB42">SUMPRODUCT((事故データ!$AO$4:$AO$364=$G42)*(事故データ!$AT$4:$AT$364=AB$12)*(事故データ!$V$4:$V$364=1))</f>
        <v>0</v>
      </c>
      <c r="AC42" s="358" cm="1">
        <f t="array" ref="AC42">SUMPRODUCT((事故データ!$AO$4:$AO$364=$G42)*(事故データ!$AT$4:$AT$364=AC$12)*(事故データ!$V$4:$V$364=1))</f>
        <v>0</v>
      </c>
      <c r="AD42" s="358" cm="1">
        <f t="array" ref="AD42">SUMPRODUCT((事故データ!$AO$4:$AO$364=$G42)*(事故データ!$AT$4:$AT$364=AD$12)*(事故データ!$V$4:$V$364=1))</f>
        <v>0</v>
      </c>
      <c r="AE42" s="442" cm="1">
        <f t="array" ref="AE42">SUMPRODUCT((事故データ!$AO$4:$AO$364=$G42)*(事故データ!$AT$4:$AT$364=AE$12)*(事故データ!$V$4:$V$364=1))</f>
        <v>0</v>
      </c>
      <c r="AH42" s="355" t="str">
        <f t="shared" si="18"/>
        <v>予備３</v>
      </c>
      <c r="AI42" s="356">
        <f t="shared" si="19"/>
        <v>0</v>
      </c>
      <c r="AJ42" s="357">
        <f>SUMPRODUCT((事故データ!$AO$4:$AO$364=$AH42)*(事故データ!$AR$4:$RT$364=AJ$12)*(事故データ!$AH$4:$AH$364=$AH$12)*(事故データ!$V$4:$V$364=1))</f>
        <v>0</v>
      </c>
      <c r="AK42" s="358">
        <f>SUMPRODUCT((事故データ!$AO$4:$AO$364=$AH42)*(事故データ!$AR$4:$RT$364=AK$12)*(事故データ!$AH$4:$AH$364=$AH$12)*(事故データ!$V$4:$V$364=1))</f>
        <v>0</v>
      </c>
      <c r="AL42" s="358">
        <f>SUMPRODUCT((事故データ!$AO$4:$AO$364=$AH42)*(事故データ!$AR$4:$RT$364=AL$12)*(事故データ!$AH$4:$AH$364=$AH$12)*(事故データ!$V$4:$V$364=1))</f>
        <v>0</v>
      </c>
      <c r="AM42" s="358">
        <f>SUMPRODUCT((事故データ!$AO$4:$AO$364=$AH42)*(事故データ!$AR$4:$RT$364=AM$12)*(事故データ!$AH$4:$AH$364=$AH$12)*(事故データ!$V$4:$V$364=1))</f>
        <v>0</v>
      </c>
      <c r="AN42" s="358">
        <f>SUMPRODUCT((事故データ!$AO$4:$AO$364=$AH42)*(事故データ!$AR$4:$RT$364=AN$12)*(事故データ!$AH$4:$AH$364=$AH$12)*(事故データ!$V$4:$V$364=1))</f>
        <v>0</v>
      </c>
      <c r="AO42" s="358">
        <f>SUMPRODUCT((事故データ!$AO$4:$AO$364=$AH42)*(事故データ!$AR$4:$RT$364=AO$12)*(事故データ!$AH$4:$AH$364=$AH$12)*(事故データ!$V$4:$V$364=1))</f>
        <v>0</v>
      </c>
      <c r="AP42" s="562">
        <f>SUMPRODUCT((事故データ!$AO$4:$AO$364=$AH42)*(事故データ!$AR$4:$RT$364=AP$12)*(事故データ!$AH$4:$AH$364=$AH$12)*(事故データ!$V$4:$V$364=1))</f>
        <v>0</v>
      </c>
      <c r="AQ42" s="572">
        <f t="shared" si="10"/>
        <v>0</v>
      </c>
      <c r="AR42" s="464">
        <f>SUMPRODUCT((事故データ!$AO$4:$AO$364=$AH42)*(事故データ!$AT$4:$AT$364=AR$12)*(事故データ!$AH$4:$AH$364=$AH$12)*(事故データ!$V$4:$V$364=1))</f>
        <v>0</v>
      </c>
      <c r="AS42" s="358">
        <f>SUMPRODUCT((事故データ!$AO$4:$AO$364=$AH42)*(事故データ!$AT$4:$AT$364=AS$12)*(事故データ!$AH$4:$AH$364=$AH$12)*(事故データ!$V$4:$V$364=1))</f>
        <v>0</v>
      </c>
      <c r="AT42" s="358">
        <f>SUMPRODUCT((事故データ!$AO$4:$AO$364=$AH42)*(事故データ!$AT$4:$AT$364=AT$12)*(事故データ!$AH$4:$AH$364=$AH$12)*(事故データ!$V$4:$V$364=1))</f>
        <v>0</v>
      </c>
      <c r="AU42" s="358">
        <f>SUMPRODUCT((事故データ!$AO$4:$AO$364=$AH42)*(事故データ!$AT$4:$AT$364=AU$12)*(事故データ!$AH$4:$AH$364=$AH$12)*(事故データ!$V$4:$V$364=1))</f>
        <v>0</v>
      </c>
      <c r="AV42" s="358">
        <f>SUMPRODUCT((事故データ!$AO$4:$AO$364=$AH42)*(事故データ!$AT$4:$AT$364=AV$12)*(事故データ!$AH$4:$AH$364=$AH$12)*(事故データ!$V$4:$V$364=1))</f>
        <v>0</v>
      </c>
      <c r="AW42" s="358">
        <f>SUMPRODUCT((事故データ!$AO$4:$AO$364=$AH42)*(事故データ!$AT$4:$AT$364=AW$12)*(事故データ!$AH$4:$AH$364=$AH$12)*(事故データ!$V$4:$V$364=1))</f>
        <v>0</v>
      </c>
      <c r="AX42" s="358">
        <f>SUMPRODUCT((事故データ!$AO$4:$AO$364=$AH42)*(事故データ!$AT$4:$AT$364=AX$12)*(事故データ!$AH$4:$AH$364=$AH$12)*(事故データ!$V$4:$V$364=1))</f>
        <v>0</v>
      </c>
      <c r="AY42" s="358">
        <f>SUMPRODUCT((事故データ!$AO$4:$AO$364=$AH42)*(事故データ!$AT$4:$AT$364=AY$12)*(事故データ!$AH$4:$AH$364=$AH$12)*(事故データ!$V$4:$V$364=1))</f>
        <v>0</v>
      </c>
      <c r="AZ42" s="358">
        <f>SUMPRODUCT((事故データ!$AO$4:$AO$364=$AH42)*(事故データ!$AT$4:$AT$364=AZ$12)*(事故データ!$AH$4:$AH$364=$AH$12)*(事故データ!$V$4:$V$364=1))</f>
        <v>0</v>
      </c>
      <c r="BA42" s="358">
        <f>SUMPRODUCT((事故データ!$AO$4:$AO$364=$AH42)*(事故データ!$AT$4:$AT$364=BA$12)*(事故データ!$AH$4:$AH$364=$AH$12)*(事故データ!$V$4:$V$364=1))</f>
        <v>0</v>
      </c>
      <c r="BB42" s="358">
        <f>SUMPRODUCT((事故データ!$AO$4:$AO$364=$AH42)*(事故データ!$AT$4:$AT$364=BB$12)*(事故データ!$AH$4:$AH$364=$AH$12)*(事故データ!$V$4:$V$364=1))</f>
        <v>0</v>
      </c>
      <c r="BC42" s="358">
        <f>SUMPRODUCT((事故データ!$AO$4:$AO$364=$AH42)*(事故データ!$AT$4:$AT$364=BC$12)*(事故データ!$AH$4:$AH$364=$AH$12)*(事故データ!$V$4:$V$364=1))</f>
        <v>0</v>
      </c>
      <c r="BD42" s="358">
        <f>SUMPRODUCT((事故データ!$AO$4:$AO$364=$AH42)*(事故データ!$AT$4:$AT$364=BD$12)*(事故データ!$AH$4:$AH$364=$AH$12)*(事故データ!$V$4:$V$364=1))</f>
        <v>0</v>
      </c>
      <c r="BE42" s="358">
        <f>SUMPRODUCT((事故データ!$AO$4:$AO$364=$AH42)*(事故データ!$AT$4:$AT$364=BE$12)*(事故データ!$AH$4:$AH$364=$AH$12)*(事故データ!$V$4:$V$364=1))</f>
        <v>0</v>
      </c>
      <c r="BF42" s="442">
        <f>SUMPRODUCT((事故データ!$AO$4:$AO$364=$AH42)*(事故データ!$AT$4:$AT$364=BF$12)*(事故データ!$AH$4:$AH$364=$AH$12)*(事故データ!$V$4:$V$364=1))</f>
        <v>0</v>
      </c>
    </row>
    <row r="43" spans="2:58">
      <c r="B43" s="326">
        <v>29</v>
      </c>
      <c r="C43" s="352" t="str">
        <f>項目入力!M38</f>
        <v>切り返し(前進)</v>
      </c>
      <c r="D43" s="422">
        <f>SUMPRODUCT((事故データ!$AQ$4:$AQ$364=$C43)*(事故データ!$V$4:$V$364=1))</f>
        <v>1</v>
      </c>
      <c r="E43" s="496">
        <f>SUMPRODUCT((事故データ!$AQ$4:$AQ$364=$C43)*(事故データ!$V$4:$V$364=1)*(事故データ!$T$4:$T$364="人身"))</f>
        <v>0</v>
      </c>
      <c r="F43" s="306"/>
      <c r="G43" s="355" t="str">
        <f>項目入力!X38</f>
        <v>予備６</v>
      </c>
      <c r="H43" s="356">
        <f t="shared" si="11"/>
        <v>0</v>
      </c>
      <c r="I43" s="357" cm="1">
        <f t="array" ref="I43">SUMPRODUCT((事故データ!$AO$4:$AO$364=$G43)*(事故データ!$AR$4:$AR$364=I$12)*(事故データ!$V$4:$V$364=1))</f>
        <v>0</v>
      </c>
      <c r="J43" s="358" cm="1">
        <f t="array" ref="J43">SUMPRODUCT((事故データ!$AO$4:$AO$364=$G43)*(事故データ!$AR$4:$AR$364=J$12)*(事故データ!$V$4:$V$364=1))</f>
        <v>0</v>
      </c>
      <c r="K43" s="358" cm="1">
        <f t="array" ref="K43">SUMPRODUCT((事故データ!$AO$4:$AO$364=$G43)*(事故データ!$AR$4:$AR$364=K$12)*(事故データ!$V$4:$V$364=1))</f>
        <v>0</v>
      </c>
      <c r="L43" s="358" cm="1">
        <f t="array" ref="L43">SUMPRODUCT((事故データ!$AO$4:$AO$364=$G43)*(事故データ!$AR$4:$AR$364=L$12)*(事故データ!$V$4:$V$364=1))</f>
        <v>0</v>
      </c>
      <c r="M43" s="358" cm="1">
        <f t="array" ref="M43">SUMPRODUCT((事故データ!$AO$4:$AO$364=$G43)*(事故データ!$AR$4:$AR$364=M$12)*(事故データ!$V$4:$V$364=1))</f>
        <v>0</v>
      </c>
      <c r="N43" s="358" cm="1">
        <f t="array" ref="N43">SUMPRODUCT((事故データ!$AO$4:$AO$364=$G43)*(事故データ!$AR$4:$AR$364=N$12)*(事故データ!$V$4:$V$364=1))</f>
        <v>0</v>
      </c>
      <c r="O43" s="358" cm="1">
        <f t="array" ref="O43">SUMPRODUCT((事故データ!$AO$4:$AO$364=$G43)*(事故データ!$AR$4:$AR$364=O$12)*(事故データ!$V$4:$V$364=1))</f>
        <v>0</v>
      </c>
      <c r="P43" s="442"/>
      <c r="Q43" s="357" cm="1">
        <f t="array" ref="Q43">SUMPRODUCT((事故データ!$AO$4:$AO$364=$G43)*(事故データ!$AT$4:$AT$364=Q$12)*(事故データ!$V$4:$V$364=1))</f>
        <v>0</v>
      </c>
      <c r="R43" s="358" cm="1">
        <f t="array" ref="R43">SUMPRODUCT((事故データ!$AO$4:$AO$364=$G43)*(事故データ!$AT$4:$AT$364=R$12)*(事故データ!$V$4:$V$364=1))</f>
        <v>0</v>
      </c>
      <c r="S43" s="358" cm="1">
        <f t="array" ref="S43">SUMPRODUCT((事故データ!$AO$4:$AO$364=$G43)*(事故データ!$AT$4:$AT$364=S$12)*(事故データ!$V$4:$V$364=1))</f>
        <v>0</v>
      </c>
      <c r="T43" s="358" cm="1">
        <f t="array" ref="T43">SUMPRODUCT((事故データ!$AO$4:$AO$364=$G43)*(事故データ!$AT$4:$AT$364=T$12)*(事故データ!$V$4:$V$364=1))</f>
        <v>0</v>
      </c>
      <c r="U43" s="358" cm="1">
        <f t="array" ref="U43">SUMPRODUCT((事故データ!$AO$4:$AO$364=$G43)*(事故データ!$AT$4:$AT$364=U$12)*(事故データ!$V$4:$V$364=1))</f>
        <v>0</v>
      </c>
      <c r="V43" s="358" cm="1">
        <f t="array" ref="V43">SUMPRODUCT((事故データ!$AO$4:$AO$364=$G43)*(事故データ!$AT$4:$AT$364=V$12)*(事故データ!$V$4:$V$364=1))</f>
        <v>0</v>
      </c>
      <c r="W43" s="358" cm="1">
        <f t="array" ref="W43">SUMPRODUCT((事故データ!$AO$4:$AO$364=$G43)*(事故データ!$AT$4:$AT$364=W$12)*(事故データ!$V$4:$V$364=1))</f>
        <v>0</v>
      </c>
      <c r="X43" s="358" cm="1">
        <f t="array" ref="X43">SUMPRODUCT((事故データ!$AO$4:$AO$364=$G43)*(事故データ!$AT$4:$AT$364=X$12)*(事故データ!$V$4:$V$364=1))</f>
        <v>0</v>
      </c>
      <c r="Y43" s="358" cm="1">
        <f t="array" ref="Y43">SUMPRODUCT((事故データ!$AO$4:$AO$364=$G43)*(事故データ!$AT$4:$AT$364=Y$12)*(事故データ!$V$4:$V$364=1))</f>
        <v>0</v>
      </c>
      <c r="Z43" s="358" cm="1">
        <f t="array" ref="Z43">SUMPRODUCT((事故データ!$AO$4:$AO$364=$G43)*(事故データ!$AT$4:$AT$364=Z$12)*(事故データ!$V$4:$V$364=1))</f>
        <v>0</v>
      </c>
      <c r="AA43" s="358" cm="1">
        <f t="array" ref="AA43">SUMPRODUCT((事故データ!$AO$4:$AO$364=$G43)*(事故データ!$AT$4:$AT$364=AA$12)*(事故データ!$V$4:$V$364=1))</f>
        <v>0</v>
      </c>
      <c r="AB43" s="358" cm="1">
        <f t="array" ref="AB43">SUMPRODUCT((事故データ!$AO$4:$AO$364=$G43)*(事故データ!$AT$4:$AT$364=AB$12)*(事故データ!$V$4:$V$364=1))</f>
        <v>0</v>
      </c>
      <c r="AC43" s="358" cm="1">
        <f t="array" ref="AC43">SUMPRODUCT((事故データ!$AO$4:$AO$364=$G43)*(事故データ!$AT$4:$AT$364=AC$12)*(事故データ!$V$4:$V$364=1))</f>
        <v>0</v>
      </c>
      <c r="AD43" s="358" cm="1">
        <f t="array" ref="AD43">SUMPRODUCT((事故データ!$AO$4:$AO$364=$G43)*(事故データ!$AT$4:$AT$364=AD$12)*(事故データ!$V$4:$V$364=1))</f>
        <v>0</v>
      </c>
      <c r="AE43" s="442" cm="1">
        <f t="array" ref="AE43">SUMPRODUCT((事故データ!$AO$4:$AO$364=$G43)*(事故データ!$AT$4:$AT$364=AE$12)*(事故データ!$V$4:$V$364=1))</f>
        <v>0</v>
      </c>
      <c r="AH43" s="355" t="str">
        <f t="shared" si="18"/>
        <v>予備４</v>
      </c>
      <c r="AI43" s="356">
        <f t="shared" si="19"/>
        <v>0</v>
      </c>
      <c r="AJ43" s="357">
        <f>SUMPRODUCT((事故データ!$AO$4:$AO$364=$AH43)*(事故データ!$AR$4:$RT$364=AJ$12)*(事故データ!$AH$4:$AH$364=$AH$12)*(事故データ!$V$4:$V$364=1))</f>
        <v>0</v>
      </c>
      <c r="AK43" s="358">
        <f>SUMPRODUCT((事故データ!$AO$4:$AO$364=$AH43)*(事故データ!$AR$4:$RT$364=AK$12)*(事故データ!$AH$4:$AH$364=$AH$12)*(事故データ!$V$4:$V$364=1))</f>
        <v>0</v>
      </c>
      <c r="AL43" s="358">
        <f>SUMPRODUCT((事故データ!$AO$4:$AO$364=$AH43)*(事故データ!$AR$4:$RT$364=AL$12)*(事故データ!$AH$4:$AH$364=$AH$12)*(事故データ!$V$4:$V$364=1))</f>
        <v>0</v>
      </c>
      <c r="AM43" s="358">
        <f>SUMPRODUCT((事故データ!$AO$4:$AO$364=$AH43)*(事故データ!$AR$4:$RT$364=AM$12)*(事故データ!$AH$4:$AH$364=$AH$12)*(事故データ!$V$4:$V$364=1))</f>
        <v>0</v>
      </c>
      <c r="AN43" s="358">
        <f>SUMPRODUCT((事故データ!$AO$4:$AO$364=$AH43)*(事故データ!$AR$4:$RT$364=AN$12)*(事故データ!$AH$4:$AH$364=$AH$12)*(事故データ!$V$4:$V$364=1))</f>
        <v>0</v>
      </c>
      <c r="AO43" s="358">
        <f>SUMPRODUCT((事故データ!$AO$4:$AO$364=$AH43)*(事故データ!$AR$4:$RT$364=AO$12)*(事故データ!$AH$4:$AH$364=$AH$12)*(事故データ!$V$4:$V$364=1))</f>
        <v>0</v>
      </c>
      <c r="AP43" s="562">
        <f>SUMPRODUCT((事故データ!$AO$4:$AO$364=$AH43)*(事故データ!$AR$4:$RT$364=AP$12)*(事故データ!$AH$4:$AH$364=$AH$12)*(事故データ!$V$4:$V$364=1))</f>
        <v>0</v>
      </c>
      <c r="AQ43" s="572">
        <f t="shared" si="10"/>
        <v>0</v>
      </c>
      <c r="AR43" s="464">
        <f>SUMPRODUCT((事故データ!$AO$4:$AO$364=$AH43)*(事故データ!$AT$4:$AT$364=AR$12)*(事故データ!$AH$4:$AH$364=$AH$12)*(事故データ!$V$4:$V$364=1))</f>
        <v>0</v>
      </c>
      <c r="AS43" s="358">
        <f>SUMPRODUCT((事故データ!$AO$4:$AO$364=$AH43)*(事故データ!$AT$4:$AT$364=AS$12)*(事故データ!$AH$4:$AH$364=$AH$12)*(事故データ!$V$4:$V$364=1))</f>
        <v>0</v>
      </c>
      <c r="AT43" s="358">
        <f>SUMPRODUCT((事故データ!$AO$4:$AO$364=$AH43)*(事故データ!$AT$4:$AT$364=AT$12)*(事故データ!$AH$4:$AH$364=$AH$12)*(事故データ!$V$4:$V$364=1))</f>
        <v>0</v>
      </c>
      <c r="AU43" s="358">
        <f>SUMPRODUCT((事故データ!$AO$4:$AO$364=$AH43)*(事故データ!$AT$4:$AT$364=AU$12)*(事故データ!$AH$4:$AH$364=$AH$12)*(事故データ!$V$4:$V$364=1))</f>
        <v>0</v>
      </c>
      <c r="AV43" s="358">
        <f>SUMPRODUCT((事故データ!$AO$4:$AO$364=$AH43)*(事故データ!$AT$4:$AT$364=AV$12)*(事故データ!$AH$4:$AH$364=$AH$12)*(事故データ!$V$4:$V$364=1))</f>
        <v>0</v>
      </c>
      <c r="AW43" s="358">
        <f>SUMPRODUCT((事故データ!$AO$4:$AO$364=$AH43)*(事故データ!$AT$4:$AT$364=AW$12)*(事故データ!$AH$4:$AH$364=$AH$12)*(事故データ!$V$4:$V$364=1))</f>
        <v>0</v>
      </c>
      <c r="AX43" s="358">
        <f>SUMPRODUCT((事故データ!$AO$4:$AO$364=$AH43)*(事故データ!$AT$4:$AT$364=AX$12)*(事故データ!$AH$4:$AH$364=$AH$12)*(事故データ!$V$4:$V$364=1))</f>
        <v>0</v>
      </c>
      <c r="AY43" s="358">
        <f>SUMPRODUCT((事故データ!$AO$4:$AO$364=$AH43)*(事故データ!$AT$4:$AT$364=AY$12)*(事故データ!$AH$4:$AH$364=$AH$12)*(事故データ!$V$4:$V$364=1))</f>
        <v>0</v>
      </c>
      <c r="AZ43" s="358">
        <f>SUMPRODUCT((事故データ!$AO$4:$AO$364=$AH43)*(事故データ!$AT$4:$AT$364=AZ$12)*(事故データ!$AH$4:$AH$364=$AH$12)*(事故データ!$V$4:$V$364=1))</f>
        <v>0</v>
      </c>
      <c r="BA43" s="358">
        <f>SUMPRODUCT((事故データ!$AO$4:$AO$364=$AH43)*(事故データ!$AT$4:$AT$364=BA$12)*(事故データ!$AH$4:$AH$364=$AH$12)*(事故データ!$V$4:$V$364=1))</f>
        <v>0</v>
      </c>
      <c r="BB43" s="358">
        <f>SUMPRODUCT((事故データ!$AO$4:$AO$364=$AH43)*(事故データ!$AT$4:$AT$364=BB$12)*(事故データ!$AH$4:$AH$364=$AH$12)*(事故データ!$V$4:$V$364=1))</f>
        <v>0</v>
      </c>
      <c r="BC43" s="358">
        <f>SUMPRODUCT((事故データ!$AO$4:$AO$364=$AH43)*(事故データ!$AT$4:$AT$364=BC$12)*(事故データ!$AH$4:$AH$364=$AH$12)*(事故データ!$V$4:$V$364=1))</f>
        <v>0</v>
      </c>
      <c r="BD43" s="358">
        <f>SUMPRODUCT((事故データ!$AO$4:$AO$364=$AH43)*(事故データ!$AT$4:$AT$364=BD$12)*(事故データ!$AH$4:$AH$364=$AH$12)*(事故データ!$V$4:$V$364=1))</f>
        <v>0</v>
      </c>
      <c r="BE43" s="358">
        <f>SUMPRODUCT((事故データ!$AO$4:$AO$364=$AH43)*(事故データ!$AT$4:$AT$364=BE$12)*(事故データ!$AH$4:$AH$364=$AH$12)*(事故データ!$V$4:$V$364=1))</f>
        <v>0</v>
      </c>
      <c r="BF43" s="442">
        <f>SUMPRODUCT((事故データ!$AO$4:$AO$364=$AH43)*(事故データ!$AT$4:$AT$364=BF$12)*(事故データ!$AH$4:$AH$364=$AH$12)*(事故データ!$V$4:$V$364=1))</f>
        <v>0</v>
      </c>
    </row>
    <row r="44" spans="2:58">
      <c r="B44" s="326">
        <v>30</v>
      </c>
      <c r="C44" s="352" t="str">
        <f>項目入力!M39</f>
        <v>車庫入・着車時(バック)</v>
      </c>
      <c r="D44" s="422">
        <f>SUMPRODUCT((事故データ!$AQ$4:$AQ$364=$C44)*(事故データ!$V$4:$V$364=1))</f>
        <v>1</v>
      </c>
      <c r="E44" s="496">
        <f>SUMPRODUCT((事故データ!$AQ$4:$AQ$364=$C44)*(事故データ!$V$4:$V$364=1)*(事故データ!$T$4:$T$364="人身"))</f>
        <v>0</v>
      </c>
      <c r="F44" s="306"/>
      <c r="G44" s="355">
        <f>項目入力!X39</f>
        <v>0</v>
      </c>
      <c r="H44" s="356">
        <f t="shared" si="11"/>
        <v>0</v>
      </c>
      <c r="I44" s="357" cm="1">
        <f t="array" ref="I44">SUMPRODUCT((事故データ!$AO$4:$AO$364=$G44)*(事故データ!$AR$4:$AR$364=I$12)*(事故データ!$V$4:$V$364=1))</f>
        <v>0</v>
      </c>
      <c r="J44" s="358" cm="1">
        <f t="array" ref="J44">SUMPRODUCT((事故データ!$AO$4:$AO$364=$G44)*(事故データ!$AR$4:$AR$364=J$12)*(事故データ!$V$4:$V$364=1))</f>
        <v>0</v>
      </c>
      <c r="K44" s="358" cm="1">
        <f t="array" ref="K44">SUMPRODUCT((事故データ!$AO$4:$AO$364=$G44)*(事故データ!$AR$4:$AR$364=K$12)*(事故データ!$V$4:$V$364=1))</f>
        <v>0</v>
      </c>
      <c r="L44" s="358" cm="1">
        <f t="array" ref="L44">SUMPRODUCT((事故データ!$AO$4:$AO$364=$G44)*(事故データ!$AR$4:$AR$364=L$12)*(事故データ!$V$4:$V$364=1))</f>
        <v>0</v>
      </c>
      <c r="M44" s="358" cm="1">
        <f t="array" ref="M44">SUMPRODUCT((事故データ!$AO$4:$AO$364=$G44)*(事故データ!$AR$4:$AR$364=M$12)*(事故データ!$V$4:$V$364=1))</f>
        <v>0</v>
      </c>
      <c r="N44" s="358" cm="1">
        <f t="array" ref="N44">SUMPRODUCT((事故データ!$AO$4:$AO$364=$G44)*(事故データ!$AR$4:$AR$364=N$12)*(事故データ!$V$4:$V$364=1))</f>
        <v>0</v>
      </c>
      <c r="O44" s="358" cm="1">
        <f t="array" ref="O44">SUMPRODUCT((事故データ!$AO$4:$AO$364=$G44)*(事故データ!$AR$4:$AR$364=O$12)*(事故データ!$V$4:$V$364=1))</f>
        <v>0</v>
      </c>
      <c r="P44" s="442"/>
      <c r="Q44" s="357" cm="1">
        <f t="array" ref="Q44">SUMPRODUCT((事故データ!$AO$4:$AO$364=$G44)*(事故データ!$AT$4:$AT$364=Q$12)*(事故データ!$V$4:$V$364=1))</f>
        <v>0</v>
      </c>
      <c r="R44" s="358" cm="1">
        <f t="array" ref="R44">SUMPRODUCT((事故データ!$AO$4:$AO$364=$G44)*(事故データ!$AT$4:$AT$364=R$12)*(事故データ!$V$4:$V$364=1))</f>
        <v>0</v>
      </c>
      <c r="S44" s="358" cm="1">
        <f t="array" ref="S44">SUMPRODUCT((事故データ!$AO$4:$AO$364=$G44)*(事故データ!$AT$4:$AT$364=S$12)*(事故データ!$V$4:$V$364=1))</f>
        <v>0</v>
      </c>
      <c r="T44" s="358" cm="1">
        <f t="array" ref="T44">SUMPRODUCT((事故データ!$AO$4:$AO$364=$G44)*(事故データ!$AT$4:$AT$364=T$12)*(事故データ!$V$4:$V$364=1))</f>
        <v>0</v>
      </c>
      <c r="U44" s="358" cm="1">
        <f t="array" ref="U44">SUMPRODUCT((事故データ!$AO$4:$AO$364=$G44)*(事故データ!$AT$4:$AT$364=U$12)*(事故データ!$V$4:$V$364=1))</f>
        <v>0</v>
      </c>
      <c r="V44" s="358" cm="1">
        <f t="array" ref="V44">SUMPRODUCT((事故データ!$AO$4:$AO$364=$G44)*(事故データ!$AT$4:$AT$364=V$12)*(事故データ!$V$4:$V$364=1))</f>
        <v>0</v>
      </c>
      <c r="W44" s="358" cm="1">
        <f t="array" ref="W44">SUMPRODUCT((事故データ!$AO$4:$AO$364=$G44)*(事故データ!$AT$4:$AT$364=W$12)*(事故データ!$V$4:$V$364=1))</f>
        <v>0</v>
      </c>
      <c r="X44" s="358" cm="1">
        <f t="array" ref="X44">SUMPRODUCT((事故データ!$AO$4:$AO$364=$G44)*(事故データ!$AT$4:$AT$364=X$12)*(事故データ!$V$4:$V$364=1))</f>
        <v>0</v>
      </c>
      <c r="Y44" s="358" cm="1">
        <f t="array" ref="Y44">SUMPRODUCT((事故データ!$AO$4:$AO$364=$G44)*(事故データ!$AT$4:$AT$364=Y$12)*(事故データ!$V$4:$V$364=1))</f>
        <v>0</v>
      </c>
      <c r="Z44" s="358" cm="1">
        <f t="array" ref="Z44">SUMPRODUCT((事故データ!$AO$4:$AO$364=$G44)*(事故データ!$AT$4:$AT$364=Z$12)*(事故データ!$V$4:$V$364=1))</f>
        <v>0</v>
      </c>
      <c r="AA44" s="358" cm="1">
        <f t="array" ref="AA44">SUMPRODUCT((事故データ!$AO$4:$AO$364=$G44)*(事故データ!$AT$4:$AT$364=AA$12)*(事故データ!$V$4:$V$364=1))</f>
        <v>0</v>
      </c>
      <c r="AB44" s="358" cm="1">
        <f t="array" ref="AB44">SUMPRODUCT((事故データ!$AO$4:$AO$364=$G44)*(事故データ!$AT$4:$AT$364=AB$12)*(事故データ!$V$4:$V$364=1))</f>
        <v>0</v>
      </c>
      <c r="AC44" s="358" cm="1">
        <f t="array" ref="AC44">SUMPRODUCT((事故データ!$AO$4:$AO$364=$G44)*(事故データ!$AT$4:$AT$364=AC$12)*(事故データ!$V$4:$V$364=1))</f>
        <v>0</v>
      </c>
      <c r="AD44" s="358" cm="1">
        <f t="array" ref="AD44">SUMPRODUCT((事故データ!$AO$4:$AO$364=$G44)*(事故データ!$AT$4:$AT$364=AD$12)*(事故データ!$V$4:$V$364=1))</f>
        <v>0</v>
      </c>
      <c r="AE44" s="442" cm="1">
        <f t="array" ref="AE44">SUMPRODUCT((事故データ!$AO$4:$AO$364=$G44)*(事故データ!$AT$4:$AT$364=AE$12)*(事故データ!$V$4:$V$364=1))</f>
        <v>0</v>
      </c>
      <c r="AH44" s="355" t="str">
        <f t="shared" si="18"/>
        <v>予備５</v>
      </c>
      <c r="AI44" s="356">
        <f t="shared" si="19"/>
        <v>0</v>
      </c>
      <c r="AJ44" s="357">
        <f>SUMPRODUCT((事故データ!$AO$4:$AO$364=$AH44)*(事故データ!$AR$4:$RT$364=AJ$12)*(事故データ!$AH$4:$AH$364=$AH$12)*(事故データ!$V$4:$V$364=1))</f>
        <v>0</v>
      </c>
      <c r="AK44" s="358">
        <f>SUMPRODUCT((事故データ!$AO$4:$AO$364=$AH44)*(事故データ!$AR$4:$RT$364=AK$12)*(事故データ!$AH$4:$AH$364=$AH$12)*(事故データ!$V$4:$V$364=1))</f>
        <v>0</v>
      </c>
      <c r="AL44" s="358">
        <f>SUMPRODUCT((事故データ!$AO$4:$AO$364=$AH44)*(事故データ!$AR$4:$RT$364=AL$12)*(事故データ!$AH$4:$AH$364=$AH$12)*(事故データ!$V$4:$V$364=1))</f>
        <v>0</v>
      </c>
      <c r="AM44" s="358">
        <f>SUMPRODUCT((事故データ!$AO$4:$AO$364=$AH44)*(事故データ!$AR$4:$RT$364=AM$12)*(事故データ!$AH$4:$AH$364=$AH$12)*(事故データ!$V$4:$V$364=1))</f>
        <v>0</v>
      </c>
      <c r="AN44" s="358">
        <f>SUMPRODUCT((事故データ!$AO$4:$AO$364=$AH44)*(事故データ!$AR$4:$RT$364=AN$12)*(事故データ!$AH$4:$AH$364=$AH$12)*(事故データ!$V$4:$V$364=1))</f>
        <v>0</v>
      </c>
      <c r="AO44" s="358">
        <f>SUMPRODUCT((事故データ!$AO$4:$AO$364=$AH44)*(事故データ!$AR$4:$RT$364=AO$12)*(事故データ!$AH$4:$AH$364=$AH$12)*(事故データ!$V$4:$V$364=1))</f>
        <v>0</v>
      </c>
      <c r="AP44" s="562">
        <f>SUMPRODUCT((事故データ!$AO$4:$AO$364=$AH44)*(事故データ!$AR$4:$RT$364=AP$12)*(事故データ!$AH$4:$AH$364=$AH$12)*(事故データ!$V$4:$V$364=1))</f>
        <v>0</v>
      </c>
      <c r="AQ44" s="572">
        <f t="shared" si="10"/>
        <v>0</v>
      </c>
      <c r="AR44" s="464">
        <f>SUMPRODUCT((事故データ!$AO$4:$AO$364=$AH44)*(事故データ!$AT$4:$AT$364=AR$12)*(事故データ!$AH$4:$AH$364=$AH$12)*(事故データ!$V$4:$V$364=1))</f>
        <v>0</v>
      </c>
      <c r="AS44" s="358">
        <f>SUMPRODUCT((事故データ!$AO$4:$AO$364=$AH44)*(事故データ!$AT$4:$AT$364=AS$12)*(事故データ!$AH$4:$AH$364=$AH$12)*(事故データ!$V$4:$V$364=1))</f>
        <v>0</v>
      </c>
      <c r="AT44" s="358">
        <f>SUMPRODUCT((事故データ!$AO$4:$AO$364=$AH44)*(事故データ!$AT$4:$AT$364=AT$12)*(事故データ!$AH$4:$AH$364=$AH$12)*(事故データ!$V$4:$V$364=1))</f>
        <v>0</v>
      </c>
      <c r="AU44" s="358">
        <f>SUMPRODUCT((事故データ!$AO$4:$AO$364=$AH44)*(事故データ!$AT$4:$AT$364=AU$12)*(事故データ!$AH$4:$AH$364=$AH$12)*(事故データ!$V$4:$V$364=1))</f>
        <v>0</v>
      </c>
      <c r="AV44" s="358">
        <f>SUMPRODUCT((事故データ!$AO$4:$AO$364=$AH44)*(事故データ!$AT$4:$AT$364=AV$12)*(事故データ!$AH$4:$AH$364=$AH$12)*(事故データ!$V$4:$V$364=1))</f>
        <v>0</v>
      </c>
      <c r="AW44" s="358">
        <f>SUMPRODUCT((事故データ!$AO$4:$AO$364=$AH44)*(事故データ!$AT$4:$AT$364=AW$12)*(事故データ!$AH$4:$AH$364=$AH$12)*(事故データ!$V$4:$V$364=1))</f>
        <v>0</v>
      </c>
      <c r="AX44" s="358">
        <f>SUMPRODUCT((事故データ!$AO$4:$AO$364=$AH44)*(事故データ!$AT$4:$AT$364=AX$12)*(事故データ!$AH$4:$AH$364=$AH$12)*(事故データ!$V$4:$V$364=1))</f>
        <v>0</v>
      </c>
      <c r="AY44" s="358">
        <f>SUMPRODUCT((事故データ!$AO$4:$AO$364=$AH44)*(事故データ!$AT$4:$AT$364=AY$12)*(事故データ!$AH$4:$AH$364=$AH$12)*(事故データ!$V$4:$V$364=1))</f>
        <v>0</v>
      </c>
      <c r="AZ44" s="358">
        <f>SUMPRODUCT((事故データ!$AO$4:$AO$364=$AH44)*(事故データ!$AT$4:$AT$364=AZ$12)*(事故データ!$AH$4:$AH$364=$AH$12)*(事故データ!$V$4:$V$364=1))</f>
        <v>0</v>
      </c>
      <c r="BA44" s="358">
        <f>SUMPRODUCT((事故データ!$AO$4:$AO$364=$AH44)*(事故データ!$AT$4:$AT$364=BA$12)*(事故データ!$AH$4:$AH$364=$AH$12)*(事故データ!$V$4:$V$364=1))</f>
        <v>0</v>
      </c>
      <c r="BB44" s="358">
        <f>SUMPRODUCT((事故データ!$AO$4:$AO$364=$AH44)*(事故データ!$AT$4:$AT$364=BB$12)*(事故データ!$AH$4:$AH$364=$AH$12)*(事故データ!$V$4:$V$364=1))</f>
        <v>0</v>
      </c>
      <c r="BC44" s="358">
        <f>SUMPRODUCT((事故データ!$AO$4:$AO$364=$AH44)*(事故データ!$AT$4:$AT$364=BC$12)*(事故データ!$AH$4:$AH$364=$AH$12)*(事故データ!$V$4:$V$364=1))</f>
        <v>0</v>
      </c>
      <c r="BD44" s="358">
        <f>SUMPRODUCT((事故データ!$AO$4:$AO$364=$AH44)*(事故データ!$AT$4:$AT$364=BD$12)*(事故データ!$AH$4:$AH$364=$AH$12)*(事故データ!$V$4:$V$364=1))</f>
        <v>0</v>
      </c>
      <c r="BE44" s="358">
        <f>SUMPRODUCT((事故データ!$AO$4:$AO$364=$AH44)*(事故データ!$AT$4:$AT$364=BE$12)*(事故データ!$AH$4:$AH$364=$AH$12)*(事故データ!$V$4:$V$364=1))</f>
        <v>0</v>
      </c>
      <c r="BF44" s="442">
        <f>SUMPRODUCT((事故データ!$AO$4:$AO$364=$AH44)*(事故データ!$AT$4:$AT$364=BF$12)*(事故データ!$AH$4:$AH$364=$AH$12)*(事故データ!$V$4:$V$364=1))</f>
        <v>0</v>
      </c>
    </row>
    <row r="45" spans="2:58">
      <c r="B45" s="326">
        <v>31</v>
      </c>
      <c r="C45" s="352" t="str">
        <f>項目入力!M40</f>
        <v>車庫入・着車時(前進)</v>
      </c>
      <c r="D45" s="422">
        <f>SUMPRODUCT((事故データ!$AQ$4:$AQ$364=$C45)*(事故データ!$V$4:$V$364=1))</f>
        <v>1</v>
      </c>
      <c r="E45" s="496">
        <f>SUMPRODUCT((事故データ!$AQ$4:$AQ$364=$C45)*(事故データ!$V$4:$V$364=1)*(事故データ!$T$4:$T$364="人身"))</f>
        <v>0</v>
      </c>
      <c r="F45" s="306"/>
      <c r="G45" s="355">
        <f>項目入力!X40</f>
        <v>0</v>
      </c>
      <c r="H45" s="356">
        <f t="shared" si="11"/>
        <v>0</v>
      </c>
      <c r="I45" s="357" cm="1">
        <f t="array" ref="I45">SUMPRODUCT((事故データ!$AO$4:$AO$364=$G45)*(事故データ!$AR$4:$AR$364=I$12)*(事故データ!$V$4:$V$364=1))</f>
        <v>0</v>
      </c>
      <c r="J45" s="358" cm="1">
        <f t="array" ref="J45">SUMPRODUCT((事故データ!$AO$4:$AO$364=$G45)*(事故データ!$AR$4:$AR$364=J$12)*(事故データ!$V$4:$V$364=1))</f>
        <v>0</v>
      </c>
      <c r="K45" s="358" cm="1">
        <f t="array" ref="K45">SUMPRODUCT((事故データ!$AO$4:$AO$364=$G45)*(事故データ!$AR$4:$AR$364=K$12)*(事故データ!$V$4:$V$364=1))</f>
        <v>0</v>
      </c>
      <c r="L45" s="358" cm="1">
        <f t="array" ref="L45">SUMPRODUCT((事故データ!$AO$4:$AO$364=$G45)*(事故データ!$AR$4:$AR$364=L$12)*(事故データ!$V$4:$V$364=1))</f>
        <v>0</v>
      </c>
      <c r="M45" s="358" cm="1">
        <f t="array" ref="M45">SUMPRODUCT((事故データ!$AO$4:$AO$364=$G45)*(事故データ!$AR$4:$AR$364=M$12)*(事故データ!$V$4:$V$364=1))</f>
        <v>0</v>
      </c>
      <c r="N45" s="358" cm="1">
        <f t="array" ref="N45">SUMPRODUCT((事故データ!$AO$4:$AO$364=$G45)*(事故データ!$AR$4:$AR$364=N$12)*(事故データ!$V$4:$V$364=1))</f>
        <v>0</v>
      </c>
      <c r="O45" s="358" cm="1">
        <f t="array" ref="O45">SUMPRODUCT((事故データ!$AO$4:$AO$364=$G45)*(事故データ!$AR$4:$AR$364=O$12)*(事故データ!$V$4:$V$364=1))</f>
        <v>0</v>
      </c>
      <c r="P45" s="442"/>
      <c r="Q45" s="357" cm="1">
        <f t="array" ref="Q45">SUMPRODUCT((事故データ!$AO$4:$AO$364=$G45)*(事故データ!$AT$4:$AT$364=Q$12)*(事故データ!$V$4:$V$364=1))</f>
        <v>0</v>
      </c>
      <c r="R45" s="358" cm="1">
        <f t="array" ref="R45">SUMPRODUCT((事故データ!$AO$4:$AO$364=$G45)*(事故データ!$AT$4:$AT$364=R$12)*(事故データ!$V$4:$V$364=1))</f>
        <v>0</v>
      </c>
      <c r="S45" s="358" cm="1">
        <f t="array" ref="S45">SUMPRODUCT((事故データ!$AO$4:$AO$364=$G45)*(事故データ!$AT$4:$AT$364=S$12)*(事故データ!$V$4:$V$364=1))</f>
        <v>0</v>
      </c>
      <c r="T45" s="358" cm="1">
        <f t="array" ref="T45">SUMPRODUCT((事故データ!$AO$4:$AO$364=$G45)*(事故データ!$AT$4:$AT$364=T$12)*(事故データ!$V$4:$V$364=1))</f>
        <v>0</v>
      </c>
      <c r="U45" s="358" cm="1">
        <f t="array" ref="U45">SUMPRODUCT((事故データ!$AO$4:$AO$364=$G45)*(事故データ!$AT$4:$AT$364=U$12)*(事故データ!$V$4:$V$364=1))</f>
        <v>0</v>
      </c>
      <c r="V45" s="358" cm="1">
        <f t="array" ref="V45">SUMPRODUCT((事故データ!$AO$4:$AO$364=$G45)*(事故データ!$AT$4:$AT$364=V$12)*(事故データ!$V$4:$V$364=1))</f>
        <v>0</v>
      </c>
      <c r="W45" s="358" cm="1">
        <f t="array" ref="W45">SUMPRODUCT((事故データ!$AO$4:$AO$364=$G45)*(事故データ!$AT$4:$AT$364=W$12)*(事故データ!$V$4:$V$364=1))</f>
        <v>0</v>
      </c>
      <c r="X45" s="358" cm="1">
        <f t="array" ref="X45">SUMPRODUCT((事故データ!$AO$4:$AO$364=$G45)*(事故データ!$AT$4:$AT$364=X$12)*(事故データ!$V$4:$V$364=1))</f>
        <v>0</v>
      </c>
      <c r="Y45" s="358" cm="1">
        <f t="array" ref="Y45">SUMPRODUCT((事故データ!$AO$4:$AO$364=$G45)*(事故データ!$AT$4:$AT$364=Y$12)*(事故データ!$V$4:$V$364=1))</f>
        <v>0</v>
      </c>
      <c r="Z45" s="358" cm="1">
        <f t="array" ref="Z45">SUMPRODUCT((事故データ!$AO$4:$AO$364=$G45)*(事故データ!$AT$4:$AT$364=Z$12)*(事故データ!$V$4:$V$364=1))</f>
        <v>0</v>
      </c>
      <c r="AA45" s="358" cm="1">
        <f t="array" ref="AA45">SUMPRODUCT((事故データ!$AO$4:$AO$364=$G45)*(事故データ!$AT$4:$AT$364=AA$12)*(事故データ!$V$4:$V$364=1))</f>
        <v>0</v>
      </c>
      <c r="AB45" s="358" cm="1">
        <f t="array" ref="AB45">SUMPRODUCT((事故データ!$AO$4:$AO$364=$G45)*(事故データ!$AT$4:$AT$364=AB$12)*(事故データ!$V$4:$V$364=1))</f>
        <v>0</v>
      </c>
      <c r="AC45" s="358" cm="1">
        <f t="array" ref="AC45">SUMPRODUCT((事故データ!$AO$4:$AO$364=$G45)*(事故データ!$AT$4:$AT$364=AC$12)*(事故データ!$V$4:$V$364=1))</f>
        <v>0</v>
      </c>
      <c r="AD45" s="358" cm="1">
        <f t="array" ref="AD45">SUMPRODUCT((事故データ!$AO$4:$AO$364=$G45)*(事故データ!$AT$4:$AT$364=AD$12)*(事故データ!$V$4:$V$364=1))</f>
        <v>0</v>
      </c>
      <c r="AE45" s="442" cm="1">
        <f t="array" ref="AE45">SUMPRODUCT((事故データ!$AO$4:$AO$364=$G45)*(事故データ!$AT$4:$AT$364=AE$12)*(事故データ!$V$4:$V$364=1))</f>
        <v>0</v>
      </c>
      <c r="AH45" s="355" t="str">
        <f t="shared" si="18"/>
        <v>予備６</v>
      </c>
      <c r="AI45" s="356">
        <f t="shared" si="19"/>
        <v>0</v>
      </c>
      <c r="AJ45" s="357">
        <f>SUMPRODUCT((事故データ!$AO$4:$AO$364=$AH45)*(事故データ!$AR$4:$RT$364=AJ$12)*(事故データ!$AH$4:$AH$364=$AH$12)*(事故データ!$V$4:$V$364=1))</f>
        <v>0</v>
      </c>
      <c r="AK45" s="358">
        <f>SUMPRODUCT((事故データ!$AO$4:$AO$364=$AH45)*(事故データ!$AR$4:$RT$364=AK$12)*(事故データ!$AH$4:$AH$364=$AH$12)*(事故データ!$V$4:$V$364=1))</f>
        <v>0</v>
      </c>
      <c r="AL45" s="358">
        <f>SUMPRODUCT((事故データ!$AO$4:$AO$364=$AH45)*(事故データ!$AR$4:$RT$364=AL$12)*(事故データ!$AH$4:$AH$364=$AH$12)*(事故データ!$V$4:$V$364=1))</f>
        <v>0</v>
      </c>
      <c r="AM45" s="358">
        <f>SUMPRODUCT((事故データ!$AO$4:$AO$364=$AH45)*(事故データ!$AR$4:$RT$364=AM$12)*(事故データ!$AH$4:$AH$364=$AH$12)*(事故データ!$V$4:$V$364=1))</f>
        <v>0</v>
      </c>
      <c r="AN45" s="358">
        <f>SUMPRODUCT((事故データ!$AO$4:$AO$364=$AH45)*(事故データ!$AR$4:$RT$364=AN$12)*(事故データ!$AH$4:$AH$364=$AH$12)*(事故データ!$V$4:$V$364=1))</f>
        <v>0</v>
      </c>
      <c r="AO45" s="358">
        <f>SUMPRODUCT((事故データ!$AO$4:$AO$364=$AH45)*(事故データ!$AR$4:$RT$364=AO$12)*(事故データ!$AH$4:$AH$364=$AH$12)*(事故データ!$V$4:$V$364=1))</f>
        <v>0</v>
      </c>
      <c r="AP45" s="562">
        <f>SUMPRODUCT((事故データ!$AO$4:$AO$364=$AH45)*(事故データ!$AR$4:$RT$364=AP$12)*(事故データ!$AH$4:$AH$364=$AH$12)*(事故データ!$V$4:$V$364=1))</f>
        <v>0</v>
      </c>
      <c r="AQ45" s="572">
        <f t="shared" si="10"/>
        <v>0</v>
      </c>
      <c r="AR45" s="464">
        <f>SUMPRODUCT((事故データ!$AO$4:$AO$364=$AH45)*(事故データ!$AT$4:$AT$364=AR$12)*(事故データ!$AH$4:$AH$364=$AH$12)*(事故データ!$V$4:$V$364=1))</f>
        <v>0</v>
      </c>
      <c r="AS45" s="358">
        <f>SUMPRODUCT((事故データ!$AO$4:$AO$364=$AH45)*(事故データ!$AT$4:$AT$364=AS$12)*(事故データ!$AH$4:$AH$364=$AH$12)*(事故データ!$V$4:$V$364=1))</f>
        <v>0</v>
      </c>
      <c r="AT45" s="358">
        <f>SUMPRODUCT((事故データ!$AO$4:$AO$364=$AH45)*(事故データ!$AT$4:$AT$364=AT$12)*(事故データ!$AH$4:$AH$364=$AH$12)*(事故データ!$V$4:$V$364=1))</f>
        <v>0</v>
      </c>
      <c r="AU45" s="358">
        <f>SUMPRODUCT((事故データ!$AO$4:$AO$364=$AH45)*(事故データ!$AT$4:$AT$364=AU$12)*(事故データ!$AH$4:$AH$364=$AH$12)*(事故データ!$V$4:$V$364=1))</f>
        <v>0</v>
      </c>
      <c r="AV45" s="358">
        <f>SUMPRODUCT((事故データ!$AO$4:$AO$364=$AH45)*(事故データ!$AT$4:$AT$364=AV$12)*(事故データ!$AH$4:$AH$364=$AH$12)*(事故データ!$V$4:$V$364=1))</f>
        <v>0</v>
      </c>
      <c r="AW45" s="358">
        <f>SUMPRODUCT((事故データ!$AO$4:$AO$364=$AH45)*(事故データ!$AT$4:$AT$364=AW$12)*(事故データ!$AH$4:$AH$364=$AH$12)*(事故データ!$V$4:$V$364=1))</f>
        <v>0</v>
      </c>
      <c r="AX45" s="358">
        <f>SUMPRODUCT((事故データ!$AO$4:$AO$364=$AH45)*(事故データ!$AT$4:$AT$364=AX$12)*(事故データ!$AH$4:$AH$364=$AH$12)*(事故データ!$V$4:$V$364=1))</f>
        <v>0</v>
      </c>
      <c r="AY45" s="358">
        <f>SUMPRODUCT((事故データ!$AO$4:$AO$364=$AH45)*(事故データ!$AT$4:$AT$364=AY$12)*(事故データ!$AH$4:$AH$364=$AH$12)*(事故データ!$V$4:$V$364=1))</f>
        <v>0</v>
      </c>
      <c r="AZ45" s="358">
        <f>SUMPRODUCT((事故データ!$AO$4:$AO$364=$AH45)*(事故データ!$AT$4:$AT$364=AZ$12)*(事故データ!$AH$4:$AH$364=$AH$12)*(事故データ!$V$4:$V$364=1))</f>
        <v>0</v>
      </c>
      <c r="BA45" s="358">
        <f>SUMPRODUCT((事故データ!$AO$4:$AO$364=$AH45)*(事故データ!$AT$4:$AT$364=BA$12)*(事故データ!$AH$4:$AH$364=$AH$12)*(事故データ!$V$4:$V$364=1))</f>
        <v>0</v>
      </c>
      <c r="BB45" s="358">
        <f>SUMPRODUCT((事故データ!$AO$4:$AO$364=$AH45)*(事故データ!$AT$4:$AT$364=BB$12)*(事故データ!$AH$4:$AH$364=$AH$12)*(事故データ!$V$4:$V$364=1))</f>
        <v>0</v>
      </c>
      <c r="BC45" s="358">
        <f>SUMPRODUCT((事故データ!$AO$4:$AO$364=$AH45)*(事故データ!$AT$4:$AT$364=BC$12)*(事故データ!$AH$4:$AH$364=$AH$12)*(事故データ!$V$4:$V$364=1))</f>
        <v>0</v>
      </c>
      <c r="BD45" s="358">
        <f>SUMPRODUCT((事故データ!$AO$4:$AO$364=$AH45)*(事故データ!$AT$4:$AT$364=BD$12)*(事故データ!$AH$4:$AH$364=$AH$12)*(事故データ!$V$4:$V$364=1))</f>
        <v>0</v>
      </c>
      <c r="BE45" s="358">
        <f>SUMPRODUCT((事故データ!$AO$4:$AO$364=$AH45)*(事故データ!$AT$4:$AT$364=BE$12)*(事故データ!$AH$4:$AH$364=$AH$12)*(事故データ!$V$4:$V$364=1))</f>
        <v>0</v>
      </c>
      <c r="BF45" s="442">
        <f>SUMPRODUCT((事故データ!$AO$4:$AO$364=$AH45)*(事故データ!$AT$4:$AT$364=BF$12)*(事故データ!$AH$4:$AH$364=$AH$12)*(事故データ!$V$4:$V$364=1))</f>
        <v>0</v>
      </c>
    </row>
    <row r="46" spans="2:58">
      <c r="B46" s="326">
        <v>32</v>
      </c>
      <c r="C46" s="352" t="str">
        <f>項目入力!M41</f>
        <v>車庫出(バック)</v>
      </c>
      <c r="D46" s="422">
        <f>SUMPRODUCT((事故データ!$AQ$4:$AQ$364=$C46)*(事故データ!$V$4:$V$364=1))</f>
        <v>1</v>
      </c>
      <c r="E46" s="496">
        <f>SUMPRODUCT((事故データ!$AQ$4:$AQ$364=$C46)*(事故データ!$V$4:$V$364=1)*(事故データ!$T$4:$T$364="人身"))</f>
        <v>0</v>
      </c>
      <c r="F46" s="306"/>
      <c r="G46" s="355">
        <f>項目入力!X41</f>
        <v>0</v>
      </c>
      <c r="H46" s="356">
        <f t="shared" si="11"/>
        <v>0</v>
      </c>
      <c r="I46" s="357" cm="1">
        <f t="array" ref="I46">SUMPRODUCT((事故データ!$AO$4:$AO$364=$G46)*(事故データ!$AR$4:$AR$364=I$12)*(事故データ!$V$4:$V$364=1))</f>
        <v>0</v>
      </c>
      <c r="J46" s="358" cm="1">
        <f t="array" ref="J46">SUMPRODUCT((事故データ!$AO$4:$AO$364=$G46)*(事故データ!$AR$4:$AR$364=J$12)*(事故データ!$V$4:$V$364=1))</f>
        <v>0</v>
      </c>
      <c r="K46" s="358" cm="1">
        <f t="array" ref="K46">SUMPRODUCT((事故データ!$AO$4:$AO$364=$G46)*(事故データ!$AR$4:$AR$364=K$12)*(事故データ!$V$4:$V$364=1))</f>
        <v>0</v>
      </c>
      <c r="L46" s="358" cm="1">
        <f t="array" ref="L46">SUMPRODUCT((事故データ!$AO$4:$AO$364=$G46)*(事故データ!$AR$4:$AR$364=L$12)*(事故データ!$V$4:$V$364=1))</f>
        <v>0</v>
      </c>
      <c r="M46" s="358" cm="1">
        <f t="array" ref="M46">SUMPRODUCT((事故データ!$AO$4:$AO$364=$G46)*(事故データ!$AR$4:$AR$364=M$12)*(事故データ!$V$4:$V$364=1))</f>
        <v>0</v>
      </c>
      <c r="N46" s="358" cm="1">
        <f t="array" ref="N46">SUMPRODUCT((事故データ!$AO$4:$AO$364=$G46)*(事故データ!$AR$4:$AR$364=N$12)*(事故データ!$V$4:$V$364=1))</f>
        <v>0</v>
      </c>
      <c r="O46" s="358" cm="1">
        <f t="array" ref="O46">SUMPRODUCT((事故データ!$AO$4:$AO$364=$G46)*(事故データ!$AR$4:$AR$364=O$12)*(事故データ!$V$4:$V$364=1))</f>
        <v>0</v>
      </c>
      <c r="P46" s="442"/>
      <c r="Q46" s="357" cm="1">
        <f t="array" ref="Q46">SUMPRODUCT((事故データ!$AO$4:$AO$364=$G46)*(事故データ!$AT$4:$AT$364=Q$12)*(事故データ!$V$4:$V$364=1))</f>
        <v>0</v>
      </c>
      <c r="R46" s="358" cm="1">
        <f t="array" ref="R46">SUMPRODUCT((事故データ!$AO$4:$AO$364=$G46)*(事故データ!$AT$4:$AT$364=R$12)*(事故データ!$V$4:$V$364=1))</f>
        <v>0</v>
      </c>
      <c r="S46" s="358" cm="1">
        <f t="array" ref="S46">SUMPRODUCT((事故データ!$AO$4:$AO$364=$G46)*(事故データ!$AT$4:$AT$364=S$12)*(事故データ!$V$4:$V$364=1))</f>
        <v>0</v>
      </c>
      <c r="T46" s="358" cm="1">
        <f t="array" ref="T46">SUMPRODUCT((事故データ!$AO$4:$AO$364=$G46)*(事故データ!$AT$4:$AT$364=T$12)*(事故データ!$V$4:$V$364=1))</f>
        <v>0</v>
      </c>
      <c r="U46" s="358" cm="1">
        <f t="array" ref="U46">SUMPRODUCT((事故データ!$AO$4:$AO$364=$G46)*(事故データ!$AT$4:$AT$364=U$12)*(事故データ!$V$4:$V$364=1))</f>
        <v>0</v>
      </c>
      <c r="V46" s="358" cm="1">
        <f t="array" ref="V46">SUMPRODUCT((事故データ!$AO$4:$AO$364=$G46)*(事故データ!$AT$4:$AT$364=V$12)*(事故データ!$V$4:$V$364=1))</f>
        <v>0</v>
      </c>
      <c r="W46" s="358" cm="1">
        <f t="array" ref="W46">SUMPRODUCT((事故データ!$AO$4:$AO$364=$G46)*(事故データ!$AT$4:$AT$364=W$12)*(事故データ!$V$4:$V$364=1))</f>
        <v>0</v>
      </c>
      <c r="X46" s="358" cm="1">
        <f t="array" ref="X46">SUMPRODUCT((事故データ!$AO$4:$AO$364=$G46)*(事故データ!$AT$4:$AT$364=X$12)*(事故データ!$V$4:$V$364=1))</f>
        <v>0</v>
      </c>
      <c r="Y46" s="358" cm="1">
        <f t="array" ref="Y46">SUMPRODUCT((事故データ!$AO$4:$AO$364=$G46)*(事故データ!$AT$4:$AT$364=Y$12)*(事故データ!$V$4:$V$364=1))</f>
        <v>0</v>
      </c>
      <c r="Z46" s="358" cm="1">
        <f t="array" ref="Z46">SUMPRODUCT((事故データ!$AO$4:$AO$364=$G46)*(事故データ!$AT$4:$AT$364=Z$12)*(事故データ!$V$4:$V$364=1))</f>
        <v>0</v>
      </c>
      <c r="AA46" s="358" cm="1">
        <f t="array" ref="AA46">SUMPRODUCT((事故データ!$AO$4:$AO$364=$G46)*(事故データ!$AT$4:$AT$364=AA$12)*(事故データ!$V$4:$V$364=1))</f>
        <v>0</v>
      </c>
      <c r="AB46" s="358" cm="1">
        <f t="array" ref="AB46">SUMPRODUCT((事故データ!$AO$4:$AO$364=$G46)*(事故データ!$AT$4:$AT$364=AB$12)*(事故データ!$V$4:$V$364=1))</f>
        <v>0</v>
      </c>
      <c r="AC46" s="358" cm="1">
        <f t="array" ref="AC46">SUMPRODUCT((事故データ!$AO$4:$AO$364=$G46)*(事故データ!$AT$4:$AT$364=AC$12)*(事故データ!$V$4:$V$364=1))</f>
        <v>0</v>
      </c>
      <c r="AD46" s="358" cm="1">
        <f t="array" ref="AD46">SUMPRODUCT((事故データ!$AO$4:$AO$364=$G46)*(事故データ!$AT$4:$AT$364=AD$12)*(事故データ!$V$4:$V$364=1))</f>
        <v>0</v>
      </c>
      <c r="AE46" s="442" cm="1">
        <f t="array" ref="AE46">SUMPRODUCT((事故データ!$AO$4:$AO$364=$G46)*(事故データ!$AT$4:$AT$364=AE$12)*(事故データ!$V$4:$V$364=1))</f>
        <v>0</v>
      </c>
      <c r="AH46" s="355">
        <f t="shared" si="18"/>
        <v>0</v>
      </c>
      <c r="AI46" s="356">
        <f t="shared" si="19"/>
        <v>0</v>
      </c>
      <c r="AJ46" s="357">
        <f>SUMPRODUCT((事故データ!$AO$4:$AO$364=$AH46)*(事故データ!$AR$4:$RT$364=AJ$12)*(事故データ!$AH$4:$AH$364=$AH$12)*(事故データ!$V$4:$V$364=1))</f>
        <v>0</v>
      </c>
      <c r="AK46" s="358">
        <f>SUMPRODUCT((事故データ!$AO$4:$AO$364=$AH46)*(事故データ!$AR$4:$RT$364=AK$12)*(事故データ!$AH$4:$AH$364=$AH$12)*(事故データ!$V$4:$V$364=1))</f>
        <v>0</v>
      </c>
      <c r="AL46" s="358">
        <f>SUMPRODUCT((事故データ!$AO$4:$AO$364=$AH46)*(事故データ!$AR$4:$RT$364=AL$12)*(事故データ!$AH$4:$AH$364=$AH$12)*(事故データ!$V$4:$V$364=1))</f>
        <v>0</v>
      </c>
      <c r="AM46" s="358">
        <f>SUMPRODUCT((事故データ!$AO$4:$AO$364=$AH46)*(事故データ!$AR$4:$RT$364=AM$12)*(事故データ!$AH$4:$AH$364=$AH$12)*(事故データ!$V$4:$V$364=1))</f>
        <v>0</v>
      </c>
      <c r="AN46" s="358">
        <f>SUMPRODUCT((事故データ!$AO$4:$AO$364=$AH46)*(事故データ!$AR$4:$RT$364=AN$12)*(事故データ!$AH$4:$AH$364=$AH$12)*(事故データ!$V$4:$V$364=1))</f>
        <v>0</v>
      </c>
      <c r="AO46" s="358">
        <f>SUMPRODUCT((事故データ!$AO$4:$AO$364=$AH46)*(事故データ!$AR$4:$RT$364=AO$12)*(事故データ!$AH$4:$AH$364=$AH$12)*(事故データ!$V$4:$V$364=1))</f>
        <v>0</v>
      </c>
      <c r="AP46" s="562">
        <f>SUMPRODUCT((事故データ!$AO$4:$AO$364=$AH46)*(事故データ!$AR$4:$RT$364=AP$12)*(事故データ!$AH$4:$AH$364=$AH$12)*(事故データ!$V$4:$V$364=1))</f>
        <v>0</v>
      </c>
      <c r="AQ46" s="572">
        <f t="shared" si="10"/>
        <v>0</v>
      </c>
      <c r="AR46" s="464">
        <f>SUMPRODUCT((事故データ!$AO$4:$AO$364=$AH46)*(事故データ!$AT$4:$AT$364=AR$12)*(事故データ!$AH$4:$AH$364=$AH$12)*(事故データ!$V$4:$V$364=1))</f>
        <v>0</v>
      </c>
      <c r="AS46" s="358">
        <f>SUMPRODUCT((事故データ!$AO$4:$AO$364=$AH46)*(事故データ!$AT$4:$AT$364=AS$12)*(事故データ!$AH$4:$AH$364=$AH$12)*(事故データ!$V$4:$V$364=1))</f>
        <v>0</v>
      </c>
      <c r="AT46" s="358">
        <f>SUMPRODUCT((事故データ!$AO$4:$AO$364=$AH46)*(事故データ!$AT$4:$AT$364=AT$12)*(事故データ!$AH$4:$AH$364=$AH$12)*(事故データ!$V$4:$V$364=1))</f>
        <v>0</v>
      </c>
      <c r="AU46" s="358">
        <f>SUMPRODUCT((事故データ!$AO$4:$AO$364=$AH46)*(事故データ!$AT$4:$AT$364=AU$12)*(事故データ!$AH$4:$AH$364=$AH$12)*(事故データ!$V$4:$V$364=1))</f>
        <v>0</v>
      </c>
      <c r="AV46" s="358">
        <f>SUMPRODUCT((事故データ!$AO$4:$AO$364=$AH46)*(事故データ!$AT$4:$AT$364=AV$12)*(事故データ!$AH$4:$AH$364=$AH$12)*(事故データ!$V$4:$V$364=1))</f>
        <v>0</v>
      </c>
      <c r="AW46" s="358">
        <f>SUMPRODUCT((事故データ!$AO$4:$AO$364=$AH46)*(事故データ!$AT$4:$AT$364=AW$12)*(事故データ!$AH$4:$AH$364=$AH$12)*(事故データ!$V$4:$V$364=1))</f>
        <v>0</v>
      </c>
      <c r="AX46" s="358">
        <f>SUMPRODUCT((事故データ!$AO$4:$AO$364=$AH46)*(事故データ!$AT$4:$AT$364=AX$12)*(事故データ!$AH$4:$AH$364=$AH$12)*(事故データ!$V$4:$V$364=1))</f>
        <v>0</v>
      </c>
      <c r="AY46" s="358">
        <f>SUMPRODUCT((事故データ!$AO$4:$AO$364=$AH46)*(事故データ!$AT$4:$AT$364=AY$12)*(事故データ!$AH$4:$AH$364=$AH$12)*(事故データ!$V$4:$V$364=1))</f>
        <v>0</v>
      </c>
      <c r="AZ46" s="358">
        <f>SUMPRODUCT((事故データ!$AO$4:$AO$364=$AH46)*(事故データ!$AT$4:$AT$364=AZ$12)*(事故データ!$AH$4:$AH$364=$AH$12)*(事故データ!$V$4:$V$364=1))</f>
        <v>0</v>
      </c>
      <c r="BA46" s="358">
        <f>SUMPRODUCT((事故データ!$AO$4:$AO$364=$AH46)*(事故データ!$AT$4:$AT$364=BA$12)*(事故データ!$AH$4:$AH$364=$AH$12)*(事故データ!$V$4:$V$364=1))</f>
        <v>0</v>
      </c>
      <c r="BB46" s="358">
        <f>SUMPRODUCT((事故データ!$AO$4:$AO$364=$AH46)*(事故データ!$AT$4:$AT$364=BB$12)*(事故データ!$AH$4:$AH$364=$AH$12)*(事故データ!$V$4:$V$364=1))</f>
        <v>0</v>
      </c>
      <c r="BC46" s="358">
        <f>SUMPRODUCT((事故データ!$AO$4:$AO$364=$AH46)*(事故データ!$AT$4:$AT$364=BC$12)*(事故データ!$AH$4:$AH$364=$AH$12)*(事故データ!$V$4:$V$364=1))</f>
        <v>0</v>
      </c>
      <c r="BD46" s="358">
        <f>SUMPRODUCT((事故データ!$AO$4:$AO$364=$AH46)*(事故データ!$AT$4:$AT$364=BD$12)*(事故データ!$AH$4:$AH$364=$AH$12)*(事故データ!$V$4:$V$364=1))</f>
        <v>0</v>
      </c>
      <c r="BE46" s="358">
        <f>SUMPRODUCT((事故データ!$AO$4:$AO$364=$AH46)*(事故データ!$AT$4:$AT$364=BE$12)*(事故データ!$AH$4:$AH$364=$AH$12)*(事故データ!$V$4:$V$364=1))</f>
        <v>0</v>
      </c>
      <c r="BF46" s="442">
        <f>SUMPRODUCT((事故データ!$AO$4:$AO$364=$AH46)*(事故データ!$AT$4:$AT$364=BF$12)*(事故データ!$AH$4:$AH$364=$AH$12)*(事故データ!$V$4:$V$364=1))</f>
        <v>0</v>
      </c>
    </row>
    <row r="47" spans="2:58">
      <c r="B47" s="326">
        <v>33</v>
      </c>
      <c r="C47" s="352" t="str">
        <f>項目入力!M42</f>
        <v>車庫出(前進)</v>
      </c>
      <c r="D47" s="422">
        <f>SUMPRODUCT((事故データ!$AQ$4:$AQ$364=$C47)*(事故データ!$V$4:$V$364=1))</f>
        <v>1</v>
      </c>
      <c r="E47" s="496">
        <f>SUMPRODUCT((事故データ!$AQ$4:$AQ$364=$C47)*(事故データ!$V$4:$V$364=1)*(事故データ!$T$4:$T$364="人身"))</f>
        <v>0</v>
      </c>
      <c r="F47" s="306"/>
      <c r="G47" s="355">
        <f>項目入力!X42</f>
        <v>0</v>
      </c>
      <c r="H47" s="356">
        <f t="shared" si="11"/>
        <v>0</v>
      </c>
      <c r="I47" s="357" cm="1">
        <f t="array" ref="I47">SUMPRODUCT((事故データ!$AO$4:$AO$364=$G47)*(事故データ!$AR$4:$AR$364=I$12)*(事故データ!$V$4:$V$364=1))</f>
        <v>0</v>
      </c>
      <c r="J47" s="358" cm="1">
        <f t="array" ref="J47">SUMPRODUCT((事故データ!$AO$4:$AO$364=$G47)*(事故データ!$AR$4:$AR$364=J$12)*(事故データ!$V$4:$V$364=1))</f>
        <v>0</v>
      </c>
      <c r="K47" s="358" cm="1">
        <f t="array" ref="K47">SUMPRODUCT((事故データ!$AO$4:$AO$364=$G47)*(事故データ!$AR$4:$AR$364=K$12)*(事故データ!$V$4:$V$364=1))</f>
        <v>0</v>
      </c>
      <c r="L47" s="358" cm="1">
        <f t="array" ref="L47">SUMPRODUCT((事故データ!$AO$4:$AO$364=$G47)*(事故データ!$AR$4:$AR$364=L$12)*(事故データ!$V$4:$V$364=1))</f>
        <v>0</v>
      </c>
      <c r="M47" s="358" cm="1">
        <f t="array" ref="M47">SUMPRODUCT((事故データ!$AO$4:$AO$364=$G47)*(事故データ!$AR$4:$AR$364=M$12)*(事故データ!$V$4:$V$364=1))</f>
        <v>0</v>
      </c>
      <c r="N47" s="358" cm="1">
        <f t="array" ref="N47">SUMPRODUCT((事故データ!$AO$4:$AO$364=$G47)*(事故データ!$AR$4:$AR$364=N$12)*(事故データ!$V$4:$V$364=1))</f>
        <v>0</v>
      </c>
      <c r="O47" s="358" cm="1">
        <f t="array" ref="O47">SUMPRODUCT((事故データ!$AO$4:$AO$364=$G47)*(事故データ!$AR$4:$AR$364=O$12)*(事故データ!$V$4:$V$364=1))</f>
        <v>0</v>
      </c>
      <c r="P47" s="442"/>
      <c r="Q47" s="357" cm="1">
        <f t="array" ref="Q47">SUMPRODUCT((事故データ!$AO$4:$AO$364=$G47)*(事故データ!$AT$4:$AT$364=Q$12)*(事故データ!$V$4:$V$364=1))</f>
        <v>0</v>
      </c>
      <c r="R47" s="358" cm="1">
        <f t="array" ref="R47">SUMPRODUCT((事故データ!$AO$4:$AO$364=$G47)*(事故データ!$AT$4:$AT$364=R$12)*(事故データ!$V$4:$V$364=1))</f>
        <v>0</v>
      </c>
      <c r="S47" s="358" cm="1">
        <f t="array" ref="S47">SUMPRODUCT((事故データ!$AO$4:$AO$364=$G47)*(事故データ!$AT$4:$AT$364=S$12)*(事故データ!$V$4:$V$364=1))</f>
        <v>0</v>
      </c>
      <c r="T47" s="358" cm="1">
        <f t="array" ref="T47">SUMPRODUCT((事故データ!$AO$4:$AO$364=$G47)*(事故データ!$AT$4:$AT$364=T$12)*(事故データ!$V$4:$V$364=1))</f>
        <v>0</v>
      </c>
      <c r="U47" s="358" cm="1">
        <f t="array" ref="U47">SUMPRODUCT((事故データ!$AO$4:$AO$364=$G47)*(事故データ!$AT$4:$AT$364=U$12)*(事故データ!$V$4:$V$364=1))</f>
        <v>0</v>
      </c>
      <c r="V47" s="358" cm="1">
        <f t="array" ref="V47">SUMPRODUCT((事故データ!$AO$4:$AO$364=$G47)*(事故データ!$AT$4:$AT$364=V$12)*(事故データ!$V$4:$V$364=1))</f>
        <v>0</v>
      </c>
      <c r="W47" s="358" cm="1">
        <f t="array" ref="W47">SUMPRODUCT((事故データ!$AO$4:$AO$364=$G47)*(事故データ!$AT$4:$AT$364=W$12)*(事故データ!$V$4:$V$364=1))</f>
        <v>0</v>
      </c>
      <c r="X47" s="358" cm="1">
        <f t="array" ref="X47">SUMPRODUCT((事故データ!$AO$4:$AO$364=$G47)*(事故データ!$AT$4:$AT$364=X$12)*(事故データ!$V$4:$V$364=1))</f>
        <v>0</v>
      </c>
      <c r="Y47" s="358" cm="1">
        <f t="array" ref="Y47">SUMPRODUCT((事故データ!$AO$4:$AO$364=$G47)*(事故データ!$AT$4:$AT$364=Y$12)*(事故データ!$V$4:$V$364=1))</f>
        <v>0</v>
      </c>
      <c r="Z47" s="358" cm="1">
        <f t="array" ref="Z47">SUMPRODUCT((事故データ!$AO$4:$AO$364=$G47)*(事故データ!$AT$4:$AT$364=Z$12)*(事故データ!$V$4:$V$364=1))</f>
        <v>0</v>
      </c>
      <c r="AA47" s="358" cm="1">
        <f t="array" ref="AA47">SUMPRODUCT((事故データ!$AO$4:$AO$364=$G47)*(事故データ!$AT$4:$AT$364=AA$12)*(事故データ!$V$4:$V$364=1))</f>
        <v>0</v>
      </c>
      <c r="AB47" s="358" cm="1">
        <f t="array" ref="AB47">SUMPRODUCT((事故データ!$AO$4:$AO$364=$G47)*(事故データ!$AT$4:$AT$364=AB$12)*(事故データ!$V$4:$V$364=1))</f>
        <v>0</v>
      </c>
      <c r="AC47" s="358" cm="1">
        <f t="array" ref="AC47">SUMPRODUCT((事故データ!$AO$4:$AO$364=$G47)*(事故データ!$AT$4:$AT$364=AC$12)*(事故データ!$V$4:$V$364=1))</f>
        <v>0</v>
      </c>
      <c r="AD47" s="358" cm="1">
        <f t="array" ref="AD47">SUMPRODUCT((事故データ!$AO$4:$AO$364=$G47)*(事故データ!$AT$4:$AT$364=AD$12)*(事故データ!$V$4:$V$364=1))</f>
        <v>0</v>
      </c>
      <c r="AE47" s="442" cm="1">
        <f t="array" ref="AE47">SUMPRODUCT((事故データ!$AO$4:$AO$364=$G47)*(事故データ!$AT$4:$AT$364=AE$12)*(事故データ!$V$4:$V$364=1))</f>
        <v>0</v>
      </c>
      <c r="AH47" s="355">
        <f t="shared" si="18"/>
        <v>0</v>
      </c>
      <c r="AI47" s="356">
        <f t="shared" si="19"/>
        <v>0</v>
      </c>
      <c r="AJ47" s="357">
        <f>SUMPRODUCT((事故データ!$AO$4:$AO$364=$AH47)*(事故データ!$AR$4:$RT$364=AJ$12)*(事故データ!$AH$4:$AH$364=$AH$12)*(事故データ!$V$4:$V$364=1))</f>
        <v>0</v>
      </c>
      <c r="AK47" s="358">
        <f>SUMPRODUCT((事故データ!$AO$4:$AO$364=$AH47)*(事故データ!$AR$4:$RT$364=AK$12)*(事故データ!$AH$4:$AH$364=$AH$12)*(事故データ!$V$4:$V$364=1))</f>
        <v>0</v>
      </c>
      <c r="AL47" s="358">
        <f>SUMPRODUCT((事故データ!$AO$4:$AO$364=$AH47)*(事故データ!$AR$4:$RT$364=AL$12)*(事故データ!$AH$4:$AH$364=$AH$12)*(事故データ!$V$4:$V$364=1))</f>
        <v>0</v>
      </c>
      <c r="AM47" s="358">
        <f>SUMPRODUCT((事故データ!$AO$4:$AO$364=$AH47)*(事故データ!$AR$4:$RT$364=AM$12)*(事故データ!$AH$4:$AH$364=$AH$12)*(事故データ!$V$4:$V$364=1))</f>
        <v>0</v>
      </c>
      <c r="AN47" s="358">
        <f>SUMPRODUCT((事故データ!$AO$4:$AO$364=$AH47)*(事故データ!$AR$4:$RT$364=AN$12)*(事故データ!$AH$4:$AH$364=$AH$12)*(事故データ!$V$4:$V$364=1))</f>
        <v>0</v>
      </c>
      <c r="AO47" s="358">
        <f>SUMPRODUCT((事故データ!$AO$4:$AO$364=$AH47)*(事故データ!$AR$4:$RT$364=AO$12)*(事故データ!$AH$4:$AH$364=$AH$12)*(事故データ!$V$4:$V$364=1))</f>
        <v>0</v>
      </c>
      <c r="AP47" s="562">
        <f>SUMPRODUCT((事故データ!$AO$4:$AO$364=$AH47)*(事故データ!$AR$4:$RT$364=AP$12)*(事故データ!$AH$4:$AH$364=$AH$12)*(事故データ!$V$4:$V$364=1))</f>
        <v>0</v>
      </c>
      <c r="AQ47" s="572">
        <f t="shared" si="10"/>
        <v>0</v>
      </c>
      <c r="AR47" s="464">
        <f>SUMPRODUCT((事故データ!$AO$4:$AO$364=$AH47)*(事故データ!$AT$4:$AT$364=AR$12)*(事故データ!$AH$4:$AH$364=$AH$12)*(事故データ!$V$4:$V$364=1))</f>
        <v>0</v>
      </c>
      <c r="AS47" s="358">
        <f>SUMPRODUCT((事故データ!$AO$4:$AO$364=$AH47)*(事故データ!$AT$4:$AT$364=AS$12)*(事故データ!$AH$4:$AH$364=$AH$12)*(事故データ!$V$4:$V$364=1))</f>
        <v>0</v>
      </c>
      <c r="AT47" s="358">
        <f>SUMPRODUCT((事故データ!$AO$4:$AO$364=$AH47)*(事故データ!$AT$4:$AT$364=AT$12)*(事故データ!$AH$4:$AH$364=$AH$12)*(事故データ!$V$4:$V$364=1))</f>
        <v>0</v>
      </c>
      <c r="AU47" s="358">
        <f>SUMPRODUCT((事故データ!$AO$4:$AO$364=$AH47)*(事故データ!$AT$4:$AT$364=AU$12)*(事故データ!$AH$4:$AH$364=$AH$12)*(事故データ!$V$4:$V$364=1))</f>
        <v>0</v>
      </c>
      <c r="AV47" s="358">
        <f>SUMPRODUCT((事故データ!$AO$4:$AO$364=$AH47)*(事故データ!$AT$4:$AT$364=AV$12)*(事故データ!$AH$4:$AH$364=$AH$12)*(事故データ!$V$4:$V$364=1))</f>
        <v>0</v>
      </c>
      <c r="AW47" s="358">
        <f>SUMPRODUCT((事故データ!$AO$4:$AO$364=$AH47)*(事故データ!$AT$4:$AT$364=AW$12)*(事故データ!$AH$4:$AH$364=$AH$12)*(事故データ!$V$4:$V$364=1))</f>
        <v>0</v>
      </c>
      <c r="AX47" s="358">
        <f>SUMPRODUCT((事故データ!$AO$4:$AO$364=$AH47)*(事故データ!$AT$4:$AT$364=AX$12)*(事故データ!$AH$4:$AH$364=$AH$12)*(事故データ!$V$4:$V$364=1))</f>
        <v>0</v>
      </c>
      <c r="AY47" s="358">
        <f>SUMPRODUCT((事故データ!$AO$4:$AO$364=$AH47)*(事故データ!$AT$4:$AT$364=AY$12)*(事故データ!$AH$4:$AH$364=$AH$12)*(事故データ!$V$4:$V$364=1))</f>
        <v>0</v>
      </c>
      <c r="AZ47" s="358">
        <f>SUMPRODUCT((事故データ!$AO$4:$AO$364=$AH47)*(事故データ!$AT$4:$AT$364=AZ$12)*(事故データ!$AH$4:$AH$364=$AH$12)*(事故データ!$V$4:$V$364=1))</f>
        <v>0</v>
      </c>
      <c r="BA47" s="358">
        <f>SUMPRODUCT((事故データ!$AO$4:$AO$364=$AH47)*(事故データ!$AT$4:$AT$364=BA$12)*(事故データ!$AH$4:$AH$364=$AH$12)*(事故データ!$V$4:$V$364=1))</f>
        <v>0</v>
      </c>
      <c r="BB47" s="358">
        <f>SUMPRODUCT((事故データ!$AO$4:$AO$364=$AH47)*(事故データ!$AT$4:$AT$364=BB$12)*(事故データ!$AH$4:$AH$364=$AH$12)*(事故データ!$V$4:$V$364=1))</f>
        <v>0</v>
      </c>
      <c r="BC47" s="358">
        <f>SUMPRODUCT((事故データ!$AO$4:$AO$364=$AH47)*(事故データ!$AT$4:$AT$364=BC$12)*(事故データ!$AH$4:$AH$364=$AH$12)*(事故データ!$V$4:$V$364=1))</f>
        <v>0</v>
      </c>
      <c r="BD47" s="358">
        <f>SUMPRODUCT((事故データ!$AO$4:$AO$364=$AH47)*(事故データ!$AT$4:$AT$364=BD$12)*(事故データ!$AH$4:$AH$364=$AH$12)*(事故データ!$V$4:$V$364=1))</f>
        <v>0</v>
      </c>
      <c r="BE47" s="358">
        <f>SUMPRODUCT((事故データ!$AO$4:$AO$364=$AH47)*(事故データ!$AT$4:$AT$364=BE$12)*(事故データ!$AH$4:$AH$364=$AH$12)*(事故データ!$V$4:$V$364=1))</f>
        <v>0</v>
      </c>
      <c r="BF47" s="442">
        <f>SUMPRODUCT((事故データ!$AO$4:$AO$364=$AH47)*(事故データ!$AT$4:$AT$364=BF$12)*(事故データ!$AH$4:$AH$364=$AH$12)*(事故データ!$V$4:$V$364=1))</f>
        <v>0</v>
      </c>
    </row>
    <row r="48" spans="2:58">
      <c r="B48" s="326">
        <v>34</v>
      </c>
      <c r="C48" s="352" t="str">
        <f>項目入力!M43</f>
        <v>狭道路進入</v>
      </c>
      <c r="D48" s="422">
        <f>SUMPRODUCT((事故データ!$AQ$4:$AQ$364=$C48)*(事故データ!$V$4:$V$364=1))</f>
        <v>0</v>
      </c>
      <c r="E48" s="496">
        <f>SUMPRODUCT((事故データ!$AQ$4:$AQ$364=$C48)*(事故データ!$V$4:$V$364=1)*(事故データ!$T$4:$T$364="人身"))</f>
        <v>0</v>
      </c>
      <c r="F48" s="306"/>
      <c r="G48" s="355">
        <f>項目入力!X43</f>
        <v>0</v>
      </c>
      <c r="H48" s="356">
        <f t="shared" si="11"/>
        <v>0</v>
      </c>
      <c r="I48" s="357" cm="1">
        <f t="array" ref="I48">SUMPRODUCT((事故データ!$AO$4:$AO$364=$G48)*(事故データ!$AR$4:$AR$364=I$12)*(事故データ!$V$4:$V$364=1))</f>
        <v>0</v>
      </c>
      <c r="J48" s="358" cm="1">
        <f t="array" ref="J48">SUMPRODUCT((事故データ!$AO$4:$AO$364=$G48)*(事故データ!$AR$4:$AR$364=J$12)*(事故データ!$V$4:$V$364=1))</f>
        <v>0</v>
      </c>
      <c r="K48" s="358" cm="1">
        <f t="array" ref="K48">SUMPRODUCT((事故データ!$AO$4:$AO$364=$G48)*(事故データ!$AR$4:$AR$364=K$12)*(事故データ!$V$4:$V$364=1))</f>
        <v>0</v>
      </c>
      <c r="L48" s="358" cm="1">
        <f t="array" ref="L48">SUMPRODUCT((事故データ!$AO$4:$AO$364=$G48)*(事故データ!$AR$4:$AR$364=L$12)*(事故データ!$V$4:$V$364=1))</f>
        <v>0</v>
      </c>
      <c r="M48" s="358" cm="1">
        <f t="array" ref="M48">SUMPRODUCT((事故データ!$AO$4:$AO$364=$G48)*(事故データ!$AR$4:$AR$364=M$12)*(事故データ!$V$4:$V$364=1))</f>
        <v>0</v>
      </c>
      <c r="N48" s="358" cm="1">
        <f t="array" ref="N48">SUMPRODUCT((事故データ!$AO$4:$AO$364=$G48)*(事故データ!$AR$4:$AR$364=N$12)*(事故データ!$V$4:$V$364=1))</f>
        <v>0</v>
      </c>
      <c r="O48" s="358" cm="1">
        <f t="array" ref="O48">SUMPRODUCT((事故データ!$AO$4:$AO$364=$G48)*(事故データ!$AR$4:$AR$364=O$12)*(事故データ!$V$4:$V$364=1))</f>
        <v>0</v>
      </c>
      <c r="P48" s="442"/>
      <c r="Q48" s="357" cm="1">
        <f t="array" ref="Q48">SUMPRODUCT((事故データ!$AO$4:$AO$364=$G48)*(事故データ!$AT$4:$AT$364=Q$12)*(事故データ!$V$4:$V$364=1))</f>
        <v>0</v>
      </c>
      <c r="R48" s="358" cm="1">
        <f t="array" ref="R48">SUMPRODUCT((事故データ!$AO$4:$AO$364=$G48)*(事故データ!$AT$4:$AT$364=R$12)*(事故データ!$V$4:$V$364=1))</f>
        <v>0</v>
      </c>
      <c r="S48" s="358" cm="1">
        <f t="array" ref="S48">SUMPRODUCT((事故データ!$AO$4:$AO$364=$G48)*(事故データ!$AT$4:$AT$364=S$12)*(事故データ!$V$4:$V$364=1))</f>
        <v>0</v>
      </c>
      <c r="T48" s="358" cm="1">
        <f t="array" ref="T48">SUMPRODUCT((事故データ!$AO$4:$AO$364=$G48)*(事故データ!$AT$4:$AT$364=T$12)*(事故データ!$V$4:$V$364=1))</f>
        <v>0</v>
      </c>
      <c r="U48" s="358" cm="1">
        <f t="array" ref="U48">SUMPRODUCT((事故データ!$AO$4:$AO$364=$G48)*(事故データ!$AT$4:$AT$364=U$12)*(事故データ!$V$4:$V$364=1))</f>
        <v>0</v>
      </c>
      <c r="V48" s="358" cm="1">
        <f t="array" ref="V48">SUMPRODUCT((事故データ!$AO$4:$AO$364=$G48)*(事故データ!$AT$4:$AT$364=V$12)*(事故データ!$V$4:$V$364=1))</f>
        <v>0</v>
      </c>
      <c r="W48" s="358" cm="1">
        <f t="array" ref="W48">SUMPRODUCT((事故データ!$AO$4:$AO$364=$G48)*(事故データ!$AT$4:$AT$364=W$12)*(事故データ!$V$4:$V$364=1))</f>
        <v>0</v>
      </c>
      <c r="X48" s="358" cm="1">
        <f t="array" ref="X48">SUMPRODUCT((事故データ!$AO$4:$AO$364=$G48)*(事故データ!$AT$4:$AT$364=X$12)*(事故データ!$V$4:$V$364=1))</f>
        <v>0</v>
      </c>
      <c r="Y48" s="358" cm="1">
        <f t="array" ref="Y48">SUMPRODUCT((事故データ!$AO$4:$AO$364=$G48)*(事故データ!$AT$4:$AT$364=Y$12)*(事故データ!$V$4:$V$364=1))</f>
        <v>0</v>
      </c>
      <c r="Z48" s="358" cm="1">
        <f t="array" ref="Z48">SUMPRODUCT((事故データ!$AO$4:$AO$364=$G48)*(事故データ!$AT$4:$AT$364=Z$12)*(事故データ!$V$4:$V$364=1))</f>
        <v>0</v>
      </c>
      <c r="AA48" s="358" cm="1">
        <f t="array" ref="AA48">SUMPRODUCT((事故データ!$AO$4:$AO$364=$G48)*(事故データ!$AT$4:$AT$364=AA$12)*(事故データ!$V$4:$V$364=1))</f>
        <v>0</v>
      </c>
      <c r="AB48" s="358" cm="1">
        <f t="array" ref="AB48">SUMPRODUCT((事故データ!$AO$4:$AO$364=$G48)*(事故データ!$AT$4:$AT$364=AB$12)*(事故データ!$V$4:$V$364=1))</f>
        <v>0</v>
      </c>
      <c r="AC48" s="358" cm="1">
        <f t="array" ref="AC48">SUMPRODUCT((事故データ!$AO$4:$AO$364=$G48)*(事故データ!$AT$4:$AT$364=AC$12)*(事故データ!$V$4:$V$364=1))</f>
        <v>0</v>
      </c>
      <c r="AD48" s="358" cm="1">
        <f t="array" ref="AD48">SUMPRODUCT((事故データ!$AO$4:$AO$364=$G48)*(事故データ!$AT$4:$AT$364=AD$12)*(事故データ!$V$4:$V$364=1))</f>
        <v>0</v>
      </c>
      <c r="AE48" s="442" cm="1">
        <f t="array" ref="AE48">SUMPRODUCT((事故データ!$AO$4:$AO$364=$G48)*(事故データ!$AT$4:$AT$364=AE$12)*(事故データ!$V$4:$V$364=1))</f>
        <v>0</v>
      </c>
      <c r="AH48" s="355">
        <f t="shared" si="18"/>
        <v>0</v>
      </c>
      <c r="AI48" s="356">
        <f t="shared" si="19"/>
        <v>0</v>
      </c>
      <c r="AJ48" s="357">
        <f>SUMPRODUCT((事故データ!$AO$4:$AO$364=$AH48)*(事故データ!$AR$4:$RT$364=AJ$12)*(事故データ!$AH$4:$AH$364=$AH$12)*(事故データ!$V$4:$V$364=1))</f>
        <v>0</v>
      </c>
      <c r="AK48" s="358">
        <f>SUMPRODUCT((事故データ!$AO$4:$AO$364=$AH48)*(事故データ!$AR$4:$RT$364=AK$12)*(事故データ!$AH$4:$AH$364=$AH$12)*(事故データ!$V$4:$V$364=1))</f>
        <v>0</v>
      </c>
      <c r="AL48" s="358">
        <f>SUMPRODUCT((事故データ!$AO$4:$AO$364=$AH48)*(事故データ!$AR$4:$RT$364=AL$12)*(事故データ!$AH$4:$AH$364=$AH$12)*(事故データ!$V$4:$V$364=1))</f>
        <v>0</v>
      </c>
      <c r="AM48" s="358">
        <f>SUMPRODUCT((事故データ!$AO$4:$AO$364=$AH48)*(事故データ!$AR$4:$RT$364=AM$12)*(事故データ!$AH$4:$AH$364=$AH$12)*(事故データ!$V$4:$V$364=1))</f>
        <v>0</v>
      </c>
      <c r="AN48" s="358">
        <f>SUMPRODUCT((事故データ!$AO$4:$AO$364=$AH48)*(事故データ!$AR$4:$RT$364=AN$12)*(事故データ!$AH$4:$AH$364=$AH$12)*(事故データ!$V$4:$V$364=1))</f>
        <v>0</v>
      </c>
      <c r="AO48" s="358">
        <f>SUMPRODUCT((事故データ!$AO$4:$AO$364=$AH48)*(事故データ!$AR$4:$RT$364=AO$12)*(事故データ!$AH$4:$AH$364=$AH$12)*(事故データ!$V$4:$V$364=1))</f>
        <v>0</v>
      </c>
      <c r="AP48" s="562">
        <f>SUMPRODUCT((事故データ!$AO$4:$AO$364=$AH48)*(事故データ!$AR$4:$RT$364=AP$12)*(事故データ!$AH$4:$AH$364=$AH$12)*(事故データ!$V$4:$V$364=1))</f>
        <v>0</v>
      </c>
      <c r="AQ48" s="572">
        <f t="shared" si="10"/>
        <v>0</v>
      </c>
      <c r="AR48" s="464">
        <f>SUMPRODUCT((事故データ!$AO$4:$AO$364=$AH48)*(事故データ!$AT$4:$AT$364=AR$12)*(事故データ!$AH$4:$AH$364=$AH$12)*(事故データ!$V$4:$V$364=1))</f>
        <v>0</v>
      </c>
      <c r="AS48" s="358">
        <f>SUMPRODUCT((事故データ!$AO$4:$AO$364=$AH48)*(事故データ!$AT$4:$AT$364=AS$12)*(事故データ!$AH$4:$AH$364=$AH$12)*(事故データ!$V$4:$V$364=1))</f>
        <v>0</v>
      </c>
      <c r="AT48" s="358">
        <f>SUMPRODUCT((事故データ!$AO$4:$AO$364=$AH48)*(事故データ!$AT$4:$AT$364=AT$12)*(事故データ!$AH$4:$AH$364=$AH$12)*(事故データ!$V$4:$V$364=1))</f>
        <v>0</v>
      </c>
      <c r="AU48" s="358">
        <f>SUMPRODUCT((事故データ!$AO$4:$AO$364=$AH48)*(事故データ!$AT$4:$AT$364=AU$12)*(事故データ!$AH$4:$AH$364=$AH$12)*(事故データ!$V$4:$V$364=1))</f>
        <v>0</v>
      </c>
      <c r="AV48" s="358">
        <f>SUMPRODUCT((事故データ!$AO$4:$AO$364=$AH48)*(事故データ!$AT$4:$AT$364=AV$12)*(事故データ!$AH$4:$AH$364=$AH$12)*(事故データ!$V$4:$V$364=1))</f>
        <v>0</v>
      </c>
      <c r="AW48" s="358">
        <f>SUMPRODUCT((事故データ!$AO$4:$AO$364=$AH48)*(事故データ!$AT$4:$AT$364=AW$12)*(事故データ!$AH$4:$AH$364=$AH$12)*(事故データ!$V$4:$V$364=1))</f>
        <v>0</v>
      </c>
      <c r="AX48" s="358">
        <f>SUMPRODUCT((事故データ!$AO$4:$AO$364=$AH48)*(事故データ!$AT$4:$AT$364=AX$12)*(事故データ!$AH$4:$AH$364=$AH$12)*(事故データ!$V$4:$V$364=1))</f>
        <v>0</v>
      </c>
      <c r="AY48" s="358">
        <f>SUMPRODUCT((事故データ!$AO$4:$AO$364=$AH48)*(事故データ!$AT$4:$AT$364=AY$12)*(事故データ!$AH$4:$AH$364=$AH$12)*(事故データ!$V$4:$V$364=1))</f>
        <v>0</v>
      </c>
      <c r="AZ48" s="358">
        <f>SUMPRODUCT((事故データ!$AO$4:$AO$364=$AH48)*(事故データ!$AT$4:$AT$364=AZ$12)*(事故データ!$AH$4:$AH$364=$AH$12)*(事故データ!$V$4:$V$364=1))</f>
        <v>0</v>
      </c>
      <c r="BA48" s="358">
        <f>SUMPRODUCT((事故データ!$AO$4:$AO$364=$AH48)*(事故データ!$AT$4:$AT$364=BA$12)*(事故データ!$AH$4:$AH$364=$AH$12)*(事故データ!$V$4:$V$364=1))</f>
        <v>0</v>
      </c>
      <c r="BB48" s="358">
        <f>SUMPRODUCT((事故データ!$AO$4:$AO$364=$AH48)*(事故データ!$AT$4:$AT$364=BB$12)*(事故データ!$AH$4:$AH$364=$AH$12)*(事故データ!$V$4:$V$364=1))</f>
        <v>0</v>
      </c>
      <c r="BC48" s="358">
        <f>SUMPRODUCT((事故データ!$AO$4:$AO$364=$AH48)*(事故データ!$AT$4:$AT$364=BC$12)*(事故データ!$AH$4:$AH$364=$AH$12)*(事故データ!$V$4:$V$364=1))</f>
        <v>0</v>
      </c>
      <c r="BD48" s="358">
        <f>SUMPRODUCT((事故データ!$AO$4:$AO$364=$AH48)*(事故データ!$AT$4:$AT$364=BD$12)*(事故データ!$AH$4:$AH$364=$AH$12)*(事故データ!$V$4:$V$364=1))</f>
        <v>0</v>
      </c>
      <c r="BE48" s="358">
        <f>SUMPRODUCT((事故データ!$AO$4:$AO$364=$AH48)*(事故データ!$AT$4:$AT$364=BE$12)*(事故データ!$AH$4:$AH$364=$AH$12)*(事故データ!$V$4:$V$364=1))</f>
        <v>0</v>
      </c>
      <c r="BF48" s="442">
        <f>SUMPRODUCT((事故データ!$AO$4:$AO$364=$AH48)*(事故データ!$AT$4:$AT$364=BF$12)*(事故データ!$AH$4:$AH$364=$AH$12)*(事故データ!$V$4:$V$364=1))</f>
        <v>0</v>
      </c>
    </row>
    <row r="49" spans="1:58">
      <c r="B49" s="326">
        <v>35</v>
      </c>
      <c r="C49" s="352" t="str">
        <f>項目入力!M44</f>
        <v>停車・据付時</v>
      </c>
      <c r="D49" s="422">
        <f>SUMPRODUCT((事故データ!$AQ$4:$AQ$364=$C49)*(事故データ!$V$4:$V$364=1))</f>
        <v>0</v>
      </c>
      <c r="E49" s="496">
        <f>SUMPRODUCT((事故データ!$AQ$4:$AQ$364=$C49)*(事故データ!$V$4:$V$364=1)*(事故データ!$T$4:$T$364="人身"))</f>
        <v>0</v>
      </c>
      <c r="F49" s="306"/>
      <c r="G49" s="355">
        <f>項目入力!X44</f>
        <v>0</v>
      </c>
      <c r="H49" s="356">
        <f t="shared" si="11"/>
        <v>0</v>
      </c>
      <c r="I49" s="357" cm="1">
        <f t="array" ref="I49">SUMPRODUCT((事故データ!$AO$4:$AO$364=$G49)*(事故データ!$AR$4:$AR$364=I$12)*(事故データ!$V$4:$V$364=1))</f>
        <v>0</v>
      </c>
      <c r="J49" s="358" cm="1">
        <f t="array" ref="J49">SUMPRODUCT((事故データ!$AO$4:$AO$364=$G49)*(事故データ!$AR$4:$AR$364=J$12)*(事故データ!$V$4:$V$364=1))</f>
        <v>0</v>
      </c>
      <c r="K49" s="358" cm="1">
        <f t="array" ref="K49">SUMPRODUCT((事故データ!$AO$4:$AO$364=$G49)*(事故データ!$AR$4:$AR$364=K$12)*(事故データ!$V$4:$V$364=1))</f>
        <v>0</v>
      </c>
      <c r="L49" s="358" cm="1">
        <f t="array" ref="L49">SUMPRODUCT((事故データ!$AO$4:$AO$364=$G49)*(事故データ!$AR$4:$AR$364=L$12)*(事故データ!$V$4:$V$364=1))</f>
        <v>0</v>
      </c>
      <c r="M49" s="358" cm="1">
        <f t="array" ref="M49">SUMPRODUCT((事故データ!$AO$4:$AO$364=$G49)*(事故データ!$AR$4:$AR$364=M$12)*(事故データ!$V$4:$V$364=1))</f>
        <v>0</v>
      </c>
      <c r="N49" s="358" cm="1">
        <f t="array" ref="N49">SUMPRODUCT((事故データ!$AO$4:$AO$364=$G49)*(事故データ!$AR$4:$AR$364=N$12)*(事故データ!$V$4:$V$364=1))</f>
        <v>0</v>
      </c>
      <c r="O49" s="358" cm="1">
        <f t="array" ref="O49">SUMPRODUCT((事故データ!$AO$4:$AO$364=$G49)*(事故データ!$AR$4:$AR$364=O$12)*(事故データ!$V$4:$V$364=1))</f>
        <v>0</v>
      </c>
      <c r="P49" s="442"/>
      <c r="Q49" s="357" cm="1">
        <f t="array" ref="Q49">SUMPRODUCT((事故データ!$AO$4:$AO$364=$G49)*(事故データ!$AT$4:$AT$364=Q$12)*(事故データ!$V$4:$V$364=1))</f>
        <v>0</v>
      </c>
      <c r="R49" s="358" cm="1">
        <f t="array" ref="R49">SUMPRODUCT((事故データ!$AO$4:$AO$364=$G49)*(事故データ!$AT$4:$AT$364=R$12)*(事故データ!$V$4:$V$364=1))</f>
        <v>0</v>
      </c>
      <c r="S49" s="358" cm="1">
        <f t="array" ref="S49">SUMPRODUCT((事故データ!$AO$4:$AO$364=$G49)*(事故データ!$AT$4:$AT$364=S$12)*(事故データ!$V$4:$V$364=1))</f>
        <v>0</v>
      </c>
      <c r="T49" s="358" cm="1">
        <f t="array" ref="T49">SUMPRODUCT((事故データ!$AO$4:$AO$364=$G49)*(事故データ!$AT$4:$AT$364=T$12)*(事故データ!$V$4:$V$364=1))</f>
        <v>0</v>
      </c>
      <c r="U49" s="358" cm="1">
        <f t="array" ref="U49">SUMPRODUCT((事故データ!$AO$4:$AO$364=$G49)*(事故データ!$AT$4:$AT$364=U$12)*(事故データ!$V$4:$V$364=1))</f>
        <v>0</v>
      </c>
      <c r="V49" s="358" cm="1">
        <f t="array" ref="V49">SUMPRODUCT((事故データ!$AO$4:$AO$364=$G49)*(事故データ!$AT$4:$AT$364=V$12)*(事故データ!$V$4:$V$364=1))</f>
        <v>0</v>
      </c>
      <c r="W49" s="358" cm="1">
        <f t="array" ref="W49">SUMPRODUCT((事故データ!$AO$4:$AO$364=$G49)*(事故データ!$AT$4:$AT$364=W$12)*(事故データ!$V$4:$V$364=1))</f>
        <v>0</v>
      </c>
      <c r="X49" s="358" cm="1">
        <f t="array" ref="X49">SUMPRODUCT((事故データ!$AO$4:$AO$364=$G49)*(事故データ!$AT$4:$AT$364=X$12)*(事故データ!$V$4:$V$364=1))</f>
        <v>0</v>
      </c>
      <c r="Y49" s="358" cm="1">
        <f t="array" ref="Y49">SUMPRODUCT((事故データ!$AO$4:$AO$364=$G49)*(事故データ!$AT$4:$AT$364=Y$12)*(事故データ!$V$4:$V$364=1))</f>
        <v>0</v>
      </c>
      <c r="Z49" s="358" cm="1">
        <f t="array" ref="Z49">SUMPRODUCT((事故データ!$AO$4:$AO$364=$G49)*(事故データ!$AT$4:$AT$364=Z$12)*(事故データ!$V$4:$V$364=1))</f>
        <v>0</v>
      </c>
      <c r="AA49" s="358" cm="1">
        <f t="array" ref="AA49">SUMPRODUCT((事故データ!$AO$4:$AO$364=$G49)*(事故データ!$AT$4:$AT$364=AA$12)*(事故データ!$V$4:$V$364=1))</f>
        <v>0</v>
      </c>
      <c r="AB49" s="358" cm="1">
        <f t="array" ref="AB49">SUMPRODUCT((事故データ!$AO$4:$AO$364=$G49)*(事故データ!$AT$4:$AT$364=AB$12)*(事故データ!$V$4:$V$364=1))</f>
        <v>0</v>
      </c>
      <c r="AC49" s="358" cm="1">
        <f t="array" ref="AC49">SUMPRODUCT((事故データ!$AO$4:$AO$364=$G49)*(事故データ!$AT$4:$AT$364=AC$12)*(事故データ!$V$4:$V$364=1))</f>
        <v>0</v>
      </c>
      <c r="AD49" s="358" cm="1">
        <f t="array" ref="AD49">SUMPRODUCT((事故データ!$AO$4:$AO$364=$G49)*(事故データ!$AT$4:$AT$364=AD$12)*(事故データ!$V$4:$V$364=1))</f>
        <v>0</v>
      </c>
      <c r="AE49" s="442" cm="1">
        <f t="array" ref="AE49">SUMPRODUCT((事故データ!$AO$4:$AO$364=$G49)*(事故データ!$AT$4:$AT$364=AE$12)*(事故データ!$V$4:$V$364=1))</f>
        <v>0</v>
      </c>
      <c r="AH49" s="355">
        <f t="shared" si="18"/>
        <v>0</v>
      </c>
      <c r="AI49" s="356">
        <f t="shared" si="19"/>
        <v>0</v>
      </c>
      <c r="AJ49" s="357">
        <f>SUMPRODUCT((事故データ!$AO$4:$AO$364=$AH49)*(事故データ!$AR$4:$RT$364=AJ$12)*(事故データ!$AH$4:$AH$364=$AH$12)*(事故データ!$V$4:$V$364=1))</f>
        <v>0</v>
      </c>
      <c r="AK49" s="358">
        <f>SUMPRODUCT((事故データ!$AO$4:$AO$364=$AH49)*(事故データ!$AR$4:$RT$364=AK$12)*(事故データ!$AH$4:$AH$364=$AH$12)*(事故データ!$V$4:$V$364=1))</f>
        <v>0</v>
      </c>
      <c r="AL49" s="358">
        <f>SUMPRODUCT((事故データ!$AO$4:$AO$364=$AH49)*(事故データ!$AR$4:$RT$364=AL$12)*(事故データ!$AH$4:$AH$364=$AH$12)*(事故データ!$V$4:$V$364=1))</f>
        <v>0</v>
      </c>
      <c r="AM49" s="358">
        <f>SUMPRODUCT((事故データ!$AO$4:$AO$364=$AH49)*(事故データ!$AR$4:$RT$364=AM$12)*(事故データ!$AH$4:$AH$364=$AH$12)*(事故データ!$V$4:$V$364=1))</f>
        <v>0</v>
      </c>
      <c r="AN49" s="358">
        <f>SUMPRODUCT((事故データ!$AO$4:$AO$364=$AH49)*(事故データ!$AR$4:$RT$364=AN$12)*(事故データ!$AH$4:$AH$364=$AH$12)*(事故データ!$V$4:$V$364=1))</f>
        <v>0</v>
      </c>
      <c r="AO49" s="358">
        <f>SUMPRODUCT((事故データ!$AO$4:$AO$364=$AH49)*(事故データ!$AR$4:$RT$364=AO$12)*(事故データ!$AH$4:$AH$364=$AH$12)*(事故データ!$V$4:$V$364=1))</f>
        <v>0</v>
      </c>
      <c r="AP49" s="562">
        <f>SUMPRODUCT((事故データ!$AO$4:$AO$364=$AH49)*(事故データ!$AR$4:$RT$364=AP$12)*(事故データ!$AH$4:$AH$364=$AH$12)*(事故データ!$V$4:$V$364=1))</f>
        <v>0</v>
      </c>
      <c r="AQ49" s="572">
        <f t="shared" si="10"/>
        <v>0</v>
      </c>
      <c r="AR49" s="464">
        <f>SUMPRODUCT((事故データ!$AO$4:$AO$364=$AH49)*(事故データ!$AT$4:$AT$364=AR$12)*(事故データ!$AH$4:$AH$364=$AH$12)*(事故データ!$V$4:$V$364=1))</f>
        <v>0</v>
      </c>
      <c r="AS49" s="358">
        <f>SUMPRODUCT((事故データ!$AO$4:$AO$364=$AH49)*(事故データ!$AT$4:$AT$364=AS$12)*(事故データ!$AH$4:$AH$364=$AH$12)*(事故データ!$V$4:$V$364=1))</f>
        <v>0</v>
      </c>
      <c r="AT49" s="358">
        <f>SUMPRODUCT((事故データ!$AO$4:$AO$364=$AH49)*(事故データ!$AT$4:$AT$364=AT$12)*(事故データ!$AH$4:$AH$364=$AH$12)*(事故データ!$V$4:$V$364=1))</f>
        <v>0</v>
      </c>
      <c r="AU49" s="358">
        <f>SUMPRODUCT((事故データ!$AO$4:$AO$364=$AH49)*(事故データ!$AT$4:$AT$364=AU$12)*(事故データ!$AH$4:$AH$364=$AH$12)*(事故データ!$V$4:$V$364=1))</f>
        <v>0</v>
      </c>
      <c r="AV49" s="358">
        <f>SUMPRODUCT((事故データ!$AO$4:$AO$364=$AH49)*(事故データ!$AT$4:$AT$364=AV$12)*(事故データ!$AH$4:$AH$364=$AH$12)*(事故データ!$V$4:$V$364=1))</f>
        <v>0</v>
      </c>
      <c r="AW49" s="358">
        <f>SUMPRODUCT((事故データ!$AO$4:$AO$364=$AH49)*(事故データ!$AT$4:$AT$364=AW$12)*(事故データ!$AH$4:$AH$364=$AH$12)*(事故データ!$V$4:$V$364=1))</f>
        <v>0</v>
      </c>
      <c r="AX49" s="358">
        <f>SUMPRODUCT((事故データ!$AO$4:$AO$364=$AH49)*(事故データ!$AT$4:$AT$364=AX$12)*(事故データ!$AH$4:$AH$364=$AH$12)*(事故データ!$V$4:$V$364=1))</f>
        <v>0</v>
      </c>
      <c r="AY49" s="358">
        <f>SUMPRODUCT((事故データ!$AO$4:$AO$364=$AH49)*(事故データ!$AT$4:$AT$364=AY$12)*(事故データ!$AH$4:$AH$364=$AH$12)*(事故データ!$V$4:$V$364=1))</f>
        <v>0</v>
      </c>
      <c r="AZ49" s="358">
        <f>SUMPRODUCT((事故データ!$AO$4:$AO$364=$AH49)*(事故データ!$AT$4:$AT$364=AZ$12)*(事故データ!$AH$4:$AH$364=$AH$12)*(事故データ!$V$4:$V$364=1))</f>
        <v>0</v>
      </c>
      <c r="BA49" s="358">
        <f>SUMPRODUCT((事故データ!$AO$4:$AO$364=$AH49)*(事故データ!$AT$4:$AT$364=BA$12)*(事故データ!$AH$4:$AH$364=$AH$12)*(事故データ!$V$4:$V$364=1))</f>
        <v>0</v>
      </c>
      <c r="BB49" s="358">
        <f>SUMPRODUCT((事故データ!$AO$4:$AO$364=$AH49)*(事故データ!$AT$4:$AT$364=BB$12)*(事故データ!$AH$4:$AH$364=$AH$12)*(事故データ!$V$4:$V$364=1))</f>
        <v>0</v>
      </c>
      <c r="BC49" s="358">
        <f>SUMPRODUCT((事故データ!$AO$4:$AO$364=$AH49)*(事故データ!$AT$4:$AT$364=BC$12)*(事故データ!$AH$4:$AH$364=$AH$12)*(事故データ!$V$4:$V$364=1))</f>
        <v>0</v>
      </c>
      <c r="BD49" s="358">
        <f>SUMPRODUCT((事故データ!$AO$4:$AO$364=$AH49)*(事故データ!$AT$4:$AT$364=BD$12)*(事故データ!$AH$4:$AH$364=$AH$12)*(事故データ!$V$4:$V$364=1))</f>
        <v>0</v>
      </c>
      <c r="BE49" s="358">
        <f>SUMPRODUCT((事故データ!$AO$4:$AO$364=$AH49)*(事故データ!$AT$4:$AT$364=BE$12)*(事故データ!$AH$4:$AH$364=$AH$12)*(事故データ!$V$4:$V$364=1))</f>
        <v>0</v>
      </c>
      <c r="BF49" s="442">
        <f>SUMPRODUCT((事故データ!$AO$4:$AO$364=$AH49)*(事故データ!$AT$4:$AT$364=BF$12)*(事故データ!$AH$4:$AH$364=$AH$12)*(事故データ!$V$4:$V$364=1))</f>
        <v>0</v>
      </c>
    </row>
    <row r="50" spans="1:58">
      <c r="B50" s="326">
        <v>36</v>
      </c>
      <c r="C50" s="352" t="str">
        <f>項目入力!M45</f>
        <v>駐・停車中</v>
      </c>
      <c r="D50" s="422">
        <f>SUMPRODUCT((事故データ!$AQ$4:$AQ$364=$C50)*(事故データ!$V$4:$V$364=1))</f>
        <v>1</v>
      </c>
      <c r="E50" s="496">
        <f>SUMPRODUCT((事故データ!$AQ$4:$AQ$364=$C50)*(事故データ!$V$4:$V$364=1)*(事故データ!$T$4:$T$364="人身"))</f>
        <v>0</v>
      </c>
      <c r="F50" s="306"/>
      <c r="G50" s="355">
        <f>項目入力!X45</f>
        <v>0</v>
      </c>
      <c r="H50" s="497">
        <f t="shared" si="11"/>
        <v>0</v>
      </c>
      <c r="I50" s="357" cm="1">
        <f t="array" ref="I50">SUMPRODUCT((事故データ!$AO$4:$AO$364=$G50)*(事故データ!$AR$4:$AR$364=I$12)*(事故データ!$V$4:$V$364=1))</f>
        <v>0</v>
      </c>
      <c r="J50" s="358" cm="1">
        <f t="array" ref="J50">SUMPRODUCT((事故データ!$AO$4:$AO$364=$G50)*(事故データ!$AR$4:$AR$364=J$12)*(事故データ!$V$4:$V$364=1))</f>
        <v>0</v>
      </c>
      <c r="K50" s="358" cm="1">
        <f t="array" ref="K50">SUMPRODUCT((事故データ!$AO$4:$AO$364=$G50)*(事故データ!$AR$4:$AR$364=K$12)*(事故データ!$V$4:$V$364=1))</f>
        <v>0</v>
      </c>
      <c r="L50" s="358" cm="1">
        <f t="array" ref="L50">SUMPRODUCT((事故データ!$AO$4:$AO$364=$G50)*(事故データ!$AR$4:$AR$364=L$12)*(事故データ!$V$4:$V$364=1))</f>
        <v>0</v>
      </c>
      <c r="M50" s="358" cm="1">
        <f t="array" ref="M50">SUMPRODUCT((事故データ!$AO$4:$AO$364=$G50)*(事故データ!$AR$4:$AR$364=M$12)*(事故データ!$V$4:$V$364=1))</f>
        <v>0</v>
      </c>
      <c r="N50" s="358" cm="1">
        <f t="array" ref="N50">SUMPRODUCT((事故データ!$AO$4:$AO$364=$G50)*(事故データ!$AR$4:$AR$364=N$12)*(事故データ!$V$4:$V$364=1))</f>
        <v>0</v>
      </c>
      <c r="O50" s="358" cm="1">
        <f t="array" ref="O50">SUMPRODUCT((事故データ!$AO$4:$AO$364=$G50)*(事故データ!$AR$4:$AR$364=O$12)*(事故データ!$V$4:$V$364=1))</f>
        <v>0</v>
      </c>
      <c r="P50" s="442"/>
      <c r="Q50" s="357" cm="1">
        <f t="array" ref="Q50">SUMPRODUCT((事故データ!$AO$4:$AO$364=$G50)*(事故データ!$AT$4:$AT$364=Q$12)*(事故データ!$V$4:$V$364=1))</f>
        <v>0</v>
      </c>
      <c r="R50" s="358" cm="1">
        <f t="array" ref="R50">SUMPRODUCT((事故データ!$AO$4:$AO$364=$G50)*(事故データ!$AT$4:$AT$364=R$12)*(事故データ!$V$4:$V$364=1))</f>
        <v>0</v>
      </c>
      <c r="S50" s="358" cm="1">
        <f t="array" ref="S50">SUMPRODUCT((事故データ!$AO$4:$AO$364=$G50)*(事故データ!$AT$4:$AT$364=S$12)*(事故データ!$V$4:$V$364=1))</f>
        <v>0</v>
      </c>
      <c r="T50" s="358" cm="1">
        <f t="array" ref="T50">SUMPRODUCT((事故データ!$AO$4:$AO$364=$G50)*(事故データ!$AT$4:$AT$364=T$12)*(事故データ!$V$4:$V$364=1))</f>
        <v>0</v>
      </c>
      <c r="U50" s="358" cm="1">
        <f t="array" ref="U50">SUMPRODUCT((事故データ!$AO$4:$AO$364=$G50)*(事故データ!$AT$4:$AT$364=U$12)*(事故データ!$V$4:$V$364=1))</f>
        <v>0</v>
      </c>
      <c r="V50" s="358" cm="1">
        <f t="array" ref="V50">SUMPRODUCT((事故データ!$AO$4:$AO$364=$G50)*(事故データ!$AT$4:$AT$364=V$12)*(事故データ!$V$4:$V$364=1))</f>
        <v>0</v>
      </c>
      <c r="W50" s="358" cm="1">
        <f t="array" ref="W50">SUMPRODUCT((事故データ!$AO$4:$AO$364=$G50)*(事故データ!$AT$4:$AT$364=W$12)*(事故データ!$V$4:$V$364=1))</f>
        <v>0</v>
      </c>
      <c r="X50" s="358" cm="1">
        <f t="array" ref="X50">SUMPRODUCT((事故データ!$AO$4:$AO$364=$G50)*(事故データ!$AT$4:$AT$364=X$12)*(事故データ!$V$4:$V$364=1))</f>
        <v>0</v>
      </c>
      <c r="Y50" s="358" cm="1">
        <f t="array" ref="Y50">SUMPRODUCT((事故データ!$AO$4:$AO$364=$G50)*(事故データ!$AT$4:$AT$364=Y$12)*(事故データ!$V$4:$V$364=1))</f>
        <v>0</v>
      </c>
      <c r="Z50" s="358" cm="1">
        <f t="array" ref="Z50">SUMPRODUCT((事故データ!$AO$4:$AO$364=$G50)*(事故データ!$AT$4:$AT$364=Z$12)*(事故データ!$V$4:$V$364=1))</f>
        <v>0</v>
      </c>
      <c r="AA50" s="358" cm="1">
        <f t="array" ref="AA50">SUMPRODUCT((事故データ!$AO$4:$AO$364=$G50)*(事故データ!$AT$4:$AT$364=AA$12)*(事故データ!$V$4:$V$364=1))</f>
        <v>0</v>
      </c>
      <c r="AB50" s="358" cm="1">
        <f t="array" ref="AB50">SUMPRODUCT((事故データ!$AO$4:$AO$364=$G50)*(事故データ!$AT$4:$AT$364=AB$12)*(事故データ!$V$4:$V$364=1))</f>
        <v>0</v>
      </c>
      <c r="AC50" s="358" cm="1">
        <f t="array" ref="AC50">SUMPRODUCT((事故データ!$AO$4:$AO$364=$G50)*(事故データ!$AT$4:$AT$364=AC$12)*(事故データ!$V$4:$V$364=1))</f>
        <v>0</v>
      </c>
      <c r="AD50" s="358" cm="1">
        <f t="array" ref="AD50">SUMPRODUCT((事故データ!$AO$4:$AO$364=$G50)*(事故データ!$AT$4:$AT$364=AD$12)*(事故データ!$V$4:$V$364=1))</f>
        <v>0</v>
      </c>
      <c r="AE50" s="442" cm="1">
        <f t="array" ref="AE50">SUMPRODUCT((事故データ!$AO$4:$AO$364=$G50)*(事故データ!$AT$4:$AT$364=AE$12)*(事故データ!$V$4:$V$364=1))</f>
        <v>0</v>
      </c>
      <c r="AH50" s="355">
        <f t="shared" si="18"/>
        <v>0</v>
      </c>
      <c r="AI50" s="356">
        <f t="shared" si="19"/>
        <v>0</v>
      </c>
      <c r="AJ50" s="357">
        <f>SUMPRODUCT((事故データ!$AO$4:$AO$364=$AH50)*(事故データ!$AR$4:$RT$364=AJ$12)*(事故データ!$AH$4:$AH$364=$AH$12)*(事故データ!$V$4:$V$364=1))</f>
        <v>0</v>
      </c>
      <c r="AK50" s="358">
        <f>SUMPRODUCT((事故データ!$AO$4:$AO$364=$AH50)*(事故データ!$AR$4:$RT$364=AK$12)*(事故データ!$AH$4:$AH$364=$AH$12)*(事故データ!$V$4:$V$364=1))</f>
        <v>0</v>
      </c>
      <c r="AL50" s="358">
        <f>SUMPRODUCT((事故データ!$AO$4:$AO$364=$AH50)*(事故データ!$AR$4:$RT$364=AL$12)*(事故データ!$AH$4:$AH$364=$AH$12)*(事故データ!$V$4:$V$364=1))</f>
        <v>0</v>
      </c>
      <c r="AM50" s="358">
        <f>SUMPRODUCT((事故データ!$AO$4:$AO$364=$AH50)*(事故データ!$AR$4:$RT$364=AM$12)*(事故データ!$AH$4:$AH$364=$AH$12)*(事故データ!$V$4:$V$364=1))</f>
        <v>0</v>
      </c>
      <c r="AN50" s="358">
        <f>SUMPRODUCT((事故データ!$AO$4:$AO$364=$AH50)*(事故データ!$AR$4:$RT$364=AN$12)*(事故データ!$AH$4:$AH$364=$AH$12)*(事故データ!$V$4:$V$364=1))</f>
        <v>0</v>
      </c>
      <c r="AO50" s="358">
        <f>SUMPRODUCT((事故データ!$AO$4:$AO$364=$AH50)*(事故データ!$AR$4:$RT$364=AO$12)*(事故データ!$AH$4:$AH$364=$AH$12)*(事故データ!$V$4:$V$364=1))</f>
        <v>0</v>
      </c>
      <c r="AP50" s="562">
        <f>SUMPRODUCT((事故データ!$AO$4:$AO$364=$AH50)*(事故データ!$AR$4:$RT$364=AP$12)*(事故データ!$AH$4:$AH$364=$AH$12)*(事故データ!$V$4:$V$364=1))</f>
        <v>0</v>
      </c>
      <c r="AQ50" s="572">
        <f t="shared" si="10"/>
        <v>0</v>
      </c>
      <c r="AR50" s="464">
        <f>SUMPRODUCT((事故データ!$AO$4:$AO$364=$AH50)*(事故データ!$AT$4:$AT$364=AR$12)*(事故データ!$AH$4:$AH$364=$AH$12)*(事故データ!$V$4:$V$364=1))</f>
        <v>0</v>
      </c>
      <c r="AS50" s="358">
        <f>SUMPRODUCT((事故データ!$AO$4:$AO$364=$AH50)*(事故データ!$AT$4:$AT$364=AS$12)*(事故データ!$AH$4:$AH$364=$AH$12)*(事故データ!$V$4:$V$364=1))</f>
        <v>0</v>
      </c>
      <c r="AT50" s="358">
        <f>SUMPRODUCT((事故データ!$AO$4:$AO$364=$AH50)*(事故データ!$AT$4:$AT$364=AT$12)*(事故データ!$AH$4:$AH$364=$AH$12)*(事故データ!$V$4:$V$364=1))</f>
        <v>0</v>
      </c>
      <c r="AU50" s="358">
        <f>SUMPRODUCT((事故データ!$AO$4:$AO$364=$AH50)*(事故データ!$AT$4:$AT$364=AU$12)*(事故データ!$AH$4:$AH$364=$AH$12)*(事故データ!$V$4:$V$364=1))</f>
        <v>0</v>
      </c>
      <c r="AV50" s="358">
        <f>SUMPRODUCT((事故データ!$AO$4:$AO$364=$AH50)*(事故データ!$AT$4:$AT$364=AV$12)*(事故データ!$AH$4:$AH$364=$AH$12)*(事故データ!$V$4:$V$364=1))</f>
        <v>0</v>
      </c>
      <c r="AW50" s="358">
        <f>SUMPRODUCT((事故データ!$AO$4:$AO$364=$AH50)*(事故データ!$AT$4:$AT$364=AW$12)*(事故データ!$AH$4:$AH$364=$AH$12)*(事故データ!$V$4:$V$364=1))</f>
        <v>0</v>
      </c>
      <c r="AX50" s="358">
        <f>SUMPRODUCT((事故データ!$AO$4:$AO$364=$AH50)*(事故データ!$AT$4:$AT$364=AX$12)*(事故データ!$AH$4:$AH$364=$AH$12)*(事故データ!$V$4:$V$364=1))</f>
        <v>0</v>
      </c>
      <c r="AY50" s="358">
        <f>SUMPRODUCT((事故データ!$AO$4:$AO$364=$AH50)*(事故データ!$AT$4:$AT$364=AY$12)*(事故データ!$AH$4:$AH$364=$AH$12)*(事故データ!$V$4:$V$364=1))</f>
        <v>0</v>
      </c>
      <c r="AZ50" s="358">
        <f>SUMPRODUCT((事故データ!$AO$4:$AO$364=$AH50)*(事故データ!$AT$4:$AT$364=AZ$12)*(事故データ!$AH$4:$AH$364=$AH$12)*(事故データ!$V$4:$V$364=1))</f>
        <v>0</v>
      </c>
      <c r="BA50" s="358">
        <f>SUMPRODUCT((事故データ!$AO$4:$AO$364=$AH50)*(事故データ!$AT$4:$AT$364=BA$12)*(事故データ!$AH$4:$AH$364=$AH$12)*(事故データ!$V$4:$V$364=1))</f>
        <v>0</v>
      </c>
      <c r="BB50" s="358">
        <f>SUMPRODUCT((事故データ!$AO$4:$AO$364=$AH50)*(事故データ!$AT$4:$AT$364=BB$12)*(事故データ!$AH$4:$AH$364=$AH$12)*(事故データ!$V$4:$V$364=1))</f>
        <v>0</v>
      </c>
      <c r="BC50" s="358">
        <f>SUMPRODUCT((事故データ!$AO$4:$AO$364=$AH50)*(事故データ!$AT$4:$AT$364=BC$12)*(事故データ!$AH$4:$AH$364=$AH$12)*(事故データ!$V$4:$V$364=1))</f>
        <v>0</v>
      </c>
      <c r="BD50" s="358">
        <f>SUMPRODUCT((事故データ!$AO$4:$AO$364=$AH50)*(事故データ!$AT$4:$AT$364=BD$12)*(事故データ!$AH$4:$AH$364=$AH$12)*(事故データ!$V$4:$V$364=1))</f>
        <v>0</v>
      </c>
      <c r="BE50" s="358">
        <f>SUMPRODUCT((事故データ!$AO$4:$AO$364=$AH50)*(事故データ!$AT$4:$AT$364=BE$12)*(事故データ!$AH$4:$AH$364=$AH$12)*(事故データ!$V$4:$V$364=1))</f>
        <v>0</v>
      </c>
      <c r="BF50" s="442">
        <f>SUMPRODUCT((事故データ!$AO$4:$AO$364=$AH50)*(事故データ!$AT$4:$AT$364=BF$12)*(事故データ!$AH$4:$AH$364=$AH$12)*(事故データ!$V$4:$V$364=1))</f>
        <v>0</v>
      </c>
    </row>
    <row r="51" spans="1:58">
      <c r="B51" s="326">
        <v>37</v>
      </c>
      <c r="C51" s="352" t="str">
        <f>項目入力!M46</f>
        <v>一時停止</v>
      </c>
      <c r="D51" s="422">
        <f>SUMPRODUCT((事故データ!$AQ$4:$AQ$364=$C51)*(事故データ!$V$4:$V$364=1))</f>
        <v>0</v>
      </c>
      <c r="E51" s="496">
        <f>SUMPRODUCT((事故データ!$AQ$4:$AQ$364=$C51)*(事故データ!$V$4:$V$364=1)*(事故データ!$T$4:$T$364="人身"))</f>
        <v>0</v>
      </c>
      <c r="F51" s="306"/>
      <c r="G51" s="355">
        <f>項目入力!X46</f>
        <v>0</v>
      </c>
      <c r="H51" s="497">
        <f t="shared" si="11"/>
        <v>0</v>
      </c>
      <c r="I51" s="357" cm="1">
        <f t="array" ref="I51">SUMPRODUCT((事故データ!$AO$4:$AO$364=$G51)*(事故データ!$AR$4:$AR$364=I$12)*(事故データ!$V$4:$V$364=1))</f>
        <v>0</v>
      </c>
      <c r="J51" s="358" cm="1">
        <f t="array" ref="J51">SUMPRODUCT((事故データ!$AO$4:$AO$364=$G51)*(事故データ!$AR$4:$AR$364=J$12)*(事故データ!$V$4:$V$364=1))</f>
        <v>0</v>
      </c>
      <c r="K51" s="358" cm="1">
        <f t="array" ref="K51">SUMPRODUCT((事故データ!$AO$4:$AO$364=$G51)*(事故データ!$AR$4:$AR$364=K$12)*(事故データ!$V$4:$V$364=1))</f>
        <v>0</v>
      </c>
      <c r="L51" s="358" cm="1">
        <f t="array" ref="L51">SUMPRODUCT((事故データ!$AO$4:$AO$364=$G51)*(事故データ!$AR$4:$AR$364=L$12)*(事故データ!$V$4:$V$364=1))</f>
        <v>0</v>
      </c>
      <c r="M51" s="358" cm="1">
        <f t="array" ref="M51">SUMPRODUCT((事故データ!$AO$4:$AO$364=$G51)*(事故データ!$AR$4:$AR$364=M$12)*(事故データ!$V$4:$V$364=1))</f>
        <v>0</v>
      </c>
      <c r="N51" s="358" cm="1">
        <f t="array" ref="N51">SUMPRODUCT((事故データ!$AO$4:$AO$364=$G51)*(事故データ!$AR$4:$AR$364=N$12)*(事故データ!$V$4:$V$364=1))</f>
        <v>0</v>
      </c>
      <c r="O51" s="358" cm="1">
        <f t="array" ref="O51">SUMPRODUCT((事故データ!$AO$4:$AO$364=$G51)*(事故データ!$AR$4:$AR$364=O$12)*(事故データ!$V$4:$V$364=1))</f>
        <v>0</v>
      </c>
      <c r="P51" s="442"/>
      <c r="Q51" s="357" cm="1">
        <f t="array" ref="Q51">SUMPRODUCT((事故データ!$AO$4:$AO$364=$G51)*(事故データ!$AT$4:$AT$364=Q$12)*(事故データ!$V$4:$V$364=1))</f>
        <v>0</v>
      </c>
      <c r="R51" s="358" cm="1">
        <f t="array" ref="R51">SUMPRODUCT((事故データ!$AO$4:$AO$364=$G51)*(事故データ!$AT$4:$AT$364=R$12)*(事故データ!$V$4:$V$364=1))</f>
        <v>0</v>
      </c>
      <c r="S51" s="358" cm="1">
        <f t="array" ref="S51">SUMPRODUCT((事故データ!$AO$4:$AO$364=$G51)*(事故データ!$AT$4:$AT$364=S$12)*(事故データ!$V$4:$V$364=1))</f>
        <v>0</v>
      </c>
      <c r="T51" s="358" cm="1">
        <f t="array" ref="T51">SUMPRODUCT((事故データ!$AO$4:$AO$364=$G51)*(事故データ!$AT$4:$AT$364=T$12)*(事故データ!$V$4:$V$364=1))</f>
        <v>0</v>
      </c>
      <c r="U51" s="358" cm="1">
        <f t="array" ref="U51">SUMPRODUCT((事故データ!$AO$4:$AO$364=$G51)*(事故データ!$AT$4:$AT$364=U$12)*(事故データ!$V$4:$V$364=1))</f>
        <v>0</v>
      </c>
      <c r="V51" s="358" cm="1">
        <f t="array" ref="V51">SUMPRODUCT((事故データ!$AO$4:$AO$364=$G51)*(事故データ!$AT$4:$AT$364=V$12)*(事故データ!$V$4:$V$364=1))</f>
        <v>0</v>
      </c>
      <c r="W51" s="358" cm="1">
        <f t="array" ref="W51">SUMPRODUCT((事故データ!$AO$4:$AO$364=$G51)*(事故データ!$AT$4:$AT$364=W$12)*(事故データ!$V$4:$V$364=1))</f>
        <v>0</v>
      </c>
      <c r="X51" s="358" cm="1">
        <f t="array" ref="X51">SUMPRODUCT((事故データ!$AO$4:$AO$364=$G51)*(事故データ!$AT$4:$AT$364=X$12)*(事故データ!$V$4:$V$364=1))</f>
        <v>0</v>
      </c>
      <c r="Y51" s="358" cm="1">
        <f t="array" ref="Y51">SUMPRODUCT((事故データ!$AO$4:$AO$364=$G51)*(事故データ!$AT$4:$AT$364=Y$12)*(事故データ!$V$4:$V$364=1))</f>
        <v>0</v>
      </c>
      <c r="Z51" s="358" cm="1">
        <f t="array" ref="Z51">SUMPRODUCT((事故データ!$AO$4:$AO$364=$G51)*(事故データ!$AT$4:$AT$364=Z$12)*(事故データ!$V$4:$V$364=1))</f>
        <v>0</v>
      </c>
      <c r="AA51" s="358" cm="1">
        <f t="array" ref="AA51">SUMPRODUCT((事故データ!$AO$4:$AO$364=$G51)*(事故データ!$AT$4:$AT$364=AA$12)*(事故データ!$V$4:$V$364=1))</f>
        <v>0</v>
      </c>
      <c r="AB51" s="358" cm="1">
        <f t="array" ref="AB51">SUMPRODUCT((事故データ!$AO$4:$AO$364=$G51)*(事故データ!$AT$4:$AT$364=AB$12)*(事故データ!$V$4:$V$364=1))</f>
        <v>0</v>
      </c>
      <c r="AC51" s="358" cm="1">
        <f t="array" ref="AC51">SUMPRODUCT((事故データ!$AO$4:$AO$364=$G51)*(事故データ!$AT$4:$AT$364=AC$12)*(事故データ!$V$4:$V$364=1))</f>
        <v>0</v>
      </c>
      <c r="AD51" s="358" cm="1">
        <f t="array" ref="AD51">SUMPRODUCT((事故データ!$AO$4:$AO$364=$G51)*(事故データ!$AT$4:$AT$364=AD$12)*(事故データ!$V$4:$V$364=1))</f>
        <v>0</v>
      </c>
      <c r="AE51" s="442" cm="1">
        <f t="array" ref="AE51">SUMPRODUCT((事故データ!$AO$4:$AO$364=$G51)*(事故データ!$AT$4:$AT$364=AE$12)*(事故データ!$V$4:$V$364=1))</f>
        <v>0</v>
      </c>
      <c r="AH51" s="355">
        <f t="shared" si="18"/>
        <v>0</v>
      </c>
      <c r="AI51" s="356">
        <f t="shared" si="19"/>
        <v>0</v>
      </c>
      <c r="AJ51" s="357">
        <f>SUMPRODUCT((事故データ!$AO$4:$AO$364=$AH51)*(事故データ!$AR$4:$RT$364=AJ$12)*(事故データ!$AH$4:$AH$364=$AH$12)*(事故データ!$V$4:$V$364=1))</f>
        <v>0</v>
      </c>
      <c r="AK51" s="358">
        <f>SUMPRODUCT((事故データ!$AO$4:$AO$364=$AH51)*(事故データ!$AR$4:$RT$364=AK$12)*(事故データ!$AH$4:$AH$364=$AH$12)*(事故データ!$V$4:$V$364=1))</f>
        <v>0</v>
      </c>
      <c r="AL51" s="358">
        <f>SUMPRODUCT((事故データ!$AO$4:$AO$364=$AH51)*(事故データ!$AR$4:$RT$364=AL$12)*(事故データ!$AH$4:$AH$364=$AH$12)*(事故データ!$V$4:$V$364=1))</f>
        <v>0</v>
      </c>
      <c r="AM51" s="358">
        <f>SUMPRODUCT((事故データ!$AO$4:$AO$364=$AH51)*(事故データ!$AR$4:$RT$364=AM$12)*(事故データ!$AH$4:$AH$364=$AH$12)*(事故データ!$V$4:$V$364=1))</f>
        <v>0</v>
      </c>
      <c r="AN51" s="358">
        <f>SUMPRODUCT((事故データ!$AO$4:$AO$364=$AH51)*(事故データ!$AR$4:$RT$364=AN$12)*(事故データ!$AH$4:$AH$364=$AH$12)*(事故データ!$V$4:$V$364=1))</f>
        <v>0</v>
      </c>
      <c r="AO51" s="358">
        <f>SUMPRODUCT((事故データ!$AO$4:$AO$364=$AH51)*(事故データ!$AR$4:$RT$364=AO$12)*(事故データ!$AH$4:$AH$364=$AH$12)*(事故データ!$V$4:$V$364=1))</f>
        <v>0</v>
      </c>
      <c r="AP51" s="562">
        <f>SUMPRODUCT((事故データ!$AO$4:$AO$364=$AH51)*(事故データ!$AR$4:$RT$364=AP$12)*(事故データ!$AH$4:$AH$364=$AH$12)*(事故データ!$V$4:$V$364=1))</f>
        <v>0</v>
      </c>
      <c r="AQ51" s="572">
        <f t="shared" si="10"/>
        <v>0</v>
      </c>
      <c r="AR51" s="464">
        <f>SUMPRODUCT((事故データ!$AO$4:$AO$364=$AH51)*(事故データ!$AT$4:$AT$364=AR$12)*(事故データ!$AH$4:$AH$364=$AH$12)*(事故データ!$V$4:$V$364=1))</f>
        <v>0</v>
      </c>
      <c r="AS51" s="358">
        <f>SUMPRODUCT((事故データ!$AO$4:$AO$364=$AH51)*(事故データ!$AT$4:$AT$364=AS$12)*(事故データ!$AH$4:$AH$364=$AH$12)*(事故データ!$V$4:$V$364=1))</f>
        <v>0</v>
      </c>
      <c r="AT51" s="358">
        <f>SUMPRODUCT((事故データ!$AO$4:$AO$364=$AH51)*(事故データ!$AT$4:$AT$364=AT$12)*(事故データ!$AH$4:$AH$364=$AH$12)*(事故データ!$V$4:$V$364=1))</f>
        <v>0</v>
      </c>
      <c r="AU51" s="358">
        <f>SUMPRODUCT((事故データ!$AO$4:$AO$364=$AH51)*(事故データ!$AT$4:$AT$364=AU$12)*(事故データ!$AH$4:$AH$364=$AH$12)*(事故データ!$V$4:$V$364=1))</f>
        <v>0</v>
      </c>
      <c r="AV51" s="358">
        <f>SUMPRODUCT((事故データ!$AO$4:$AO$364=$AH51)*(事故データ!$AT$4:$AT$364=AV$12)*(事故データ!$AH$4:$AH$364=$AH$12)*(事故データ!$V$4:$V$364=1))</f>
        <v>0</v>
      </c>
      <c r="AW51" s="358">
        <f>SUMPRODUCT((事故データ!$AO$4:$AO$364=$AH51)*(事故データ!$AT$4:$AT$364=AW$12)*(事故データ!$AH$4:$AH$364=$AH$12)*(事故データ!$V$4:$V$364=1))</f>
        <v>0</v>
      </c>
      <c r="AX51" s="358">
        <f>SUMPRODUCT((事故データ!$AO$4:$AO$364=$AH51)*(事故データ!$AT$4:$AT$364=AX$12)*(事故データ!$AH$4:$AH$364=$AH$12)*(事故データ!$V$4:$V$364=1))</f>
        <v>0</v>
      </c>
      <c r="AY51" s="358">
        <f>SUMPRODUCT((事故データ!$AO$4:$AO$364=$AH51)*(事故データ!$AT$4:$AT$364=AY$12)*(事故データ!$AH$4:$AH$364=$AH$12)*(事故データ!$V$4:$V$364=1))</f>
        <v>0</v>
      </c>
      <c r="AZ51" s="358">
        <f>SUMPRODUCT((事故データ!$AO$4:$AO$364=$AH51)*(事故データ!$AT$4:$AT$364=AZ$12)*(事故データ!$AH$4:$AH$364=$AH$12)*(事故データ!$V$4:$V$364=1))</f>
        <v>0</v>
      </c>
      <c r="BA51" s="358">
        <f>SUMPRODUCT((事故データ!$AO$4:$AO$364=$AH51)*(事故データ!$AT$4:$AT$364=BA$12)*(事故データ!$AH$4:$AH$364=$AH$12)*(事故データ!$V$4:$V$364=1))</f>
        <v>0</v>
      </c>
      <c r="BB51" s="358">
        <f>SUMPRODUCT((事故データ!$AO$4:$AO$364=$AH51)*(事故データ!$AT$4:$AT$364=BB$12)*(事故データ!$AH$4:$AH$364=$AH$12)*(事故データ!$V$4:$V$364=1))</f>
        <v>0</v>
      </c>
      <c r="BC51" s="358">
        <f>SUMPRODUCT((事故データ!$AO$4:$AO$364=$AH51)*(事故データ!$AT$4:$AT$364=BC$12)*(事故データ!$AH$4:$AH$364=$AH$12)*(事故データ!$V$4:$V$364=1))</f>
        <v>0</v>
      </c>
      <c r="BD51" s="358">
        <f>SUMPRODUCT((事故データ!$AO$4:$AO$364=$AH51)*(事故データ!$AT$4:$AT$364=BD$12)*(事故データ!$AH$4:$AH$364=$AH$12)*(事故データ!$V$4:$V$364=1))</f>
        <v>0</v>
      </c>
      <c r="BE51" s="358">
        <f>SUMPRODUCT((事故データ!$AO$4:$AO$364=$AH51)*(事故データ!$AT$4:$AT$364=BE$12)*(事故データ!$AH$4:$AH$364=$AH$12)*(事故データ!$V$4:$V$364=1))</f>
        <v>0</v>
      </c>
      <c r="BF51" s="442">
        <f>SUMPRODUCT((事故データ!$AO$4:$AO$364=$AH51)*(事故データ!$AT$4:$AT$364=BF$12)*(事故データ!$AH$4:$AH$364=$AH$12)*(事故データ!$V$4:$V$364=1))</f>
        <v>0</v>
      </c>
    </row>
    <row r="52" spans="1:58">
      <c r="B52" s="326">
        <v>38</v>
      </c>
      <c r="C52" s="352" t="str">
        <f>項目入力!M47</f>
        <v>急停止</v>
      </c>
      <c r="D52" s="422">
        <f>SUMPRODUCT((事故データ!$AQ$4:$AQ$364=$C52)*(事故データ!$V$4:$V$364=1))</f>
        <v>0</v>
      </c>
      <c r="E52" s="496">
        <f>SUMPRODUCT((事故データ!$AQ$4:$AQ$364=$C52)*(事故データ!$V$4:$V$364=1)*(事故データ!$T$4:$T$364="人身"))</f>
        <v>0</v>
      </c>
      <c r="F52" s="306"/>
      <c r="G52" s="355">
        <f>項目入力!X47</f>
        <v>0</v>
      </c>
      <c r="H52" s="497">
        <f t="shared" si="11"/>
        <v>0</v>
      </c>
      <c r="I52" s="357" cm="1">
        <f t="array" ref="I52">SUMPRODUCT((事故データ!$AO$4:$AO$364=$G52)*(事故データ!$AR$4:$AR$364=I$12)*(事故データ!$V$4:$V$364=1))</f>
        <v>0</v>
      </c>
      <c r="J52" s="358" cm="1">
        <f t="array" ref="J52">SUMPRODUCT((事故データ!$AO$4:$AO$364=$G52)*(事故データ!$AR$4:$AR$364=J$12)*(事故データ!$V$4:$V$364=1))</f>
        <v>0</v>
      </c>
      <c r="K52" s="358" cm="1">
        <f t="array" ref="K52">SUMPRODUCT((事故データ!$AO$4:$AO$364=$G52)*(事故データ!$AR$4:$AR$364=K$12)*(事故データ!$V$4:$V$364=1))</f>
        <v>0</v>
      </c>
      <c r="L52" s="358" cm="1">
        <f t="array" ref="L52">SUMPRODUCT((事故データ!$AO$4:$AO$364=$G52)*(事故データ!$AR$4:$AR$364=L$12)*(事故データ!$V$4:$V$364=1))</f>
        <v>0</v>
      </c>
      <c r="M52" s="358" cm="1">
        <f t="array" ref="M52">SUMPRODUCT((事故データ!$AO$4:$AO$364=$G52)*(事故データ!$AR$4:$AR$364=M$12)*(事故データ!$V$4:$V$364=1))</f>
        <v>0</v>
      </c>
      <c r="N52" s="358" cm="1">
        <f t="array" ref="N52">SUMPRODUCT((事故データ!$AO$4:$AO$364=$G52)*(事故データ!$AR$4:$AR$364=N$12)*(事故データ!$V$4:$V$364=1))</f>
        <v>0</v>
      </c>
      <c r="O52" s="358" cm="1">
        <f t="array" ref="O52">SUMPRODUCT((事故データ!$AO$4:$AO$364=$G52)*(事故データ!$AR$4:$AR$364=O$12)*(事故データ!$V$4:$V$364=1))</f>
        <v>0</v>
      </c>
      <c r="P52" s="442"/>
      <c r="Q52" s="357" cm="1">
        <f t="array" ref="Q52">SUMPRODUCT((事故データ!$AO$4:$AO$364=$G52)*(事故データ!$AT$4:$AT$364=Q$12)*(事故データ!$V$4:$V$364=1))</f>
        <v>0</v>
      </c>
      <c r="R52" s="358" cm="1">
        <f t="array" ref="R52">SUMPRODUCT((事故データ!$AO$4:$AO$364=$G52)*(事故データ!$AT$4:$AT$364=R$12)*(事故データ!$V$4:$V$364=1))</f>
        <v>0</v>
      </c>
      <c r="S52" s="358" cm="1">
        <f t="array" ref="S52">SUMPRODUCT((事故データ!$AO$4:$AO$364=$G52)*(事故データ!$AT$4:$AT$364=S$12)*(事故データ!$V$4:$V$364=1))</f>
        <v>0</v>
      </c>
      <c r="T52" s="358" cm="1">
        <f t="array" ref="T52">SUMPRODUCT((事故データ!$AO$4:$AO$364=$G52)*(事故データ!$AT$4:$AT$364=T$12)*(事故データ!$V$4:$V$364=1))</f>
        <v>0</v>
      </c>
      <c r="U52" s="358" cm="1">
        <f t="array" ref="U52">SUMPRODUCT((事故データ!$AO$4:$AO$364=$G52)*(事故データ!$AT$4:$AT$364=U$12)*(事故データ!$V$4:$V$364=1))</f>
        <v>0</v>
      </c>
      <c r="V52" s="358" cm="1">
        <f t="array" ref="V52">SUMPRODUCT((事故データ!$AO$4:$AO$364=$G52)*(事故データ!$AT$4:$AT$364=V$12)*(事故データ!$V$4:$V$364=1))</f>
        <v>0</v>
      </c>
      <c r="W52" s="358" cm="1">
        <f t="array" ref="W52">SUMPRODUCT((事故データ!$AO$4:$AO$364=$G52)*(事故データ!$AT$4:$AT$364=W$12)*(事故データ!$V$4:$V$364=1))</f>
        <v>0</v>
      </c>
      <c r="X52" s="358" cm="1">
        <f t="array" ref="X52">SUMPRODUCT((事故データ!$AO$4:$AO$364=$G52)*(事故データ!$AT$4:$AT$364=X$12)*(事故データ!$V$4:$V$364=1))</f>
        <v>0</v>
      </c>
      <c r="Y52" s="358" cm="1">
        <f t="array" ref="Y52">SUMPRODUCT((事故データ!$AO$4:$AO$364=$G52)*(事故データ!$AT$4:$AT$364=Y$12)*(事故データ!$V$4:$V$364=1))</f>
        <v>0</v>
      </c>
      <c r="Z52" s="358" cm="1">
        <f t="array" ref="Z52">SUMPRODUCT((事故データ!$AO$4:$AO$364=$G52)*(事故データ!$AT$4:$AT$364=Z$12)*(事故データ!$V$4:$V$364=1))</f>
        <v>0</v>
      </c>
      <c r="AA52" s="358" cm="1">
        <f t="array" ref="AA52">SUMPRODUCT((事故データ!$AO$4:$AO$364=$G52)*(事故データ!$AT$4:$AT$364=AA$12)*(事故データ!$V$4:$V$364=1))</f>
        <v>0</v>
      </c>
      <c r="AB52" s="358" cm="1">
        <f t="array" ref="AB52">SUMPRODUCT((事故データ!$AO$4:$AO$364=$G52)*(事故データ!$AT$4:$AT$364=AB$12)*(事故データ!$V$4:$V$364=1))</f>
        <v>0</v>
      </c>
      <c r="AC52" s="358" cm="1">
        <f t="array" ref="AC52">SUMPRODUCT((事故データ!$AO$4:$AO$364=$G52)*(事故データ!$AT$4:$AT$364=AC$12)*(事故データ!$V$4:$V$364=1))</f>
        <v>0</v>
      </c>
      <c r="AD52" s="358" cm="1">
        <f t="array" ref="AD52">SUMPRODUCT((事故データ!$AO$4:$AO$364=$G52)*(事故データ!$AT$4:$AT$364=AD$12)*(事故データ!$V$4:$V$364=1))</f>
        <v>0</v>
      </c>
      <c r="AE52" s="442" cm="1">
        <f t="array" ref="AE52">SUMPRODUCT((事故データ!$AO$4:$AO$364=$G52)*(事故データ!$AT$4:$AT$364=AE$12)*(事故データ!$V$4:$V$364=1))</f>
        <v>0</v>
      </c>
      <c r="AH52" s="355">
        <f t="shared" si="18"/>
        <v>0</v>
      </c>
      <c r="AI52" s="497">
        <f t="shared" si="19"/>
        <v>0</v>
      </c>
      <c r="AJ52" s="357">
        <f>SUMPRODUCT((事故データ!$AO$4:$AO$364=$AH52)*(事故データ!$AR$4:$RT$364=AJ$12)*(事故データ!$AH$4:$AH$364=$AH$12)*(事故データ!$V$4:$V$364=1))</f>
        <v>0</v>
      </c>
      <c r="AK52" s="358">
        <f>SUMPRODUCT((事故データ!$AO$4:$AO$364=$AH52)*(事故データ!$AR$4:$RT$364=AK$12)*(事故データ!$AH$4:$AH$364=$AH$12)*(事故データ!$V$4:$V$364=1))</f>
        <v>0</v>
      </c>
      <c r="AL52" s="358">
        <f>SUMPRODUCT((事故データ!$AO$4:$AO$364=$AH52)*(事故データ!$AR$4:$RT$364=AL$12)*(事故データ!$AH$4:$AH$364=$AH$12)*(事故データ!$V$4:$V$364=1))</f>
        <v>0</v>
      </c>
      <c r="AM52" s="358">
        <f>SUMPRODUCT((事故データ!$AO$4:$AO$364=$AH52)*(事故データ!$AR$4:$RT$364=AM$12)*(事故データ!$AH$4:$AH$364=$AH$12)*(事故データ!$V$4:$V$364=1))</f>
        <v>0</v>
      </c>
      <c r="AN52" s="358">
        <f>SUMPRODUCT((事故データ!$AO$4:$AO$364=$AH52)*(事故データ!$AR$4:$RT$364=AN$12)*(事故データ!$AH$4:$AH$364=$AH$12)*(事故データ!$V$4:$V$364=1))</f>
        <v>0</v>
      </c>
      <c r="AO52" s="358">
        <f>SUMPRODUCT((事故データ!$AO$4:$AO$364=$AH52)*(事故データ!$AR$4:$RT$364=AO$12)*(事故データ!$AH$4:$AH$364=$AH$12)*(事故データ!$V$4:$V$364=1))</f>
        <v>0</v>
      </c>
      <c r="AP52" s="562">
        <f>SUMPRODUCT((事故データ!$AO$4:$AO$364=$AH52)*(事故データ!$AR$4:$RT$364=AP$12)*(事故データ!$AH$4:$AH$364=$AH$12)*(事故データ!$V$4:$V$364=1))</f>
        <v>0</v>
      </c>
      <c r="AQ52" s="572">
        <f t="shared" si="10"/>
        <v>0</v>
      </c>
      <c r="AR52" s="464">
        <f>SUMPRODUCT((事故データ!$AO$4:$AO$364=$AH52)*(事故データ!$AT$4:$AT$364=AR$12)*(事故データ!$AH$4:$AH$364=$AH$12)*(事故データ!$V$4:$V$364=1))</f>
        <v>0</v>
      </c>
      <c r="AS52" s="358">
        <f>SUMPRODUCT((事故データ!$AO$4:$AO$364=$AH52)*(事故データ!$AT$4:$AT$364=AS$12)*(事故データ!$AH$4:$AH$364=$AH$12)*(事故データ!$V$4:$V$364=1))</f>
        <v>0</v>
      </c>
      <c r="AT52" s="358">
        <f>SUMPRODUCT((事故データ!$AO$4:$AO$364=$AH52)*(事故データ!$AT$4:$AT$364=AT$12)*(事故データ!$AH$4:$AH$364=$AH$12)*(事故データ!$V$4:$V$364=1))</f>
        <v>0</v>
      </c>
      <c r="AU52" s="358">
        <f>SUMPRODUCT((事故データ!$AO$4:$AO$364=$AH52)*(事故データ!$AT$4:$AT$364=AU$12)*(事故データ!$AH$4:$AH$364=$AH$12)*(事故データ!$V$4:$V$364=1))</f>
        <v>0</v>
      </c>
      <c r="AV52" s="358">
        <f>SUMPRODUCT((事故データ!$AO$4:$AO$364=$AH52)*(事故データ!$AT$4:$AT$364=AV$12)*(事故データ!$AH$4:$AH$364=$AH$12)*(事故データ!$V$4:$V$364=1))</f>
        <v>0</v>
      </c>
      <c r="AW52" s="358">
        <f>SUMPRODUCT((事故データ!$AO$4:$AO$364=$AH52)*(事故データ!$AT$4:$AT$364=AW$12)*(事故データ!$AH$4:$AH$364=$AH$12)*(事故データ!$V$4:$V$364=1))</f>
        <v>0</v>
      </c>
      <c r="AX52" s="358">
        <f>SUMPRODUCT((事故データ!$AO$4:$AO$364=$AH52)*(事故データ!$AT$4:$AT$364=AX$12)*(事故データ!$AH$4:$AH$364=$AH$12)*(事故データ!$V$4:$V$364=1))</f>
        <v>0</v>
      </c>
      <c r="AY52" s="358">
        <f>SUMPRODUCT((事故データ!$AO$4:$AO$364=$AH52)*(事故データ!$AT$4:$AT$364=AY$12)*(事故データ!$AH$4:$AH$364=$AH$12)*(事故データ!$V$4:$V$364=1))</f>
        <v>0</v>
      </c>
      <c r="AZ52" s="358">
        <f>SUMPRODUCT((事故データ!$AO$4:$AO$364=$AH52)*(事故データ!$AT$4:$AT$364=AZ$12)*(事故データ!$AH$4:$AH$364=$AH$12)*(事故データ!$V$4:$V$364=1))</f>
        <v>0</v>
      </c>
      <c r="BA52" s="358">
        <f>SUMPRODUCT((事故データ!$AO$4:$AO$364=$AH52)*(事故データ!$AT$4:$AT$364=BA$12)*(事故データ!$AH$4:$AH$364=$AH$12)*(事故データ!$V$4:$V$364=1))</f>
        <v>0</v>
      </c>
      <c r="BB52" s="358">
        <f>SUMPRODUCT((事故データ!$AO$4:$AO$364=$AH52)*(事故データ!$AT$4:$AT$364=BB$12)*(事故データ!$AH$4:$AH$364=$AH$12)*(事故データ!$V$4:$V$364=1))</f>
        <v>0</v>
      </c>
      <c r="BC52" s="358">
        <f>SUMPRODUCT((事故データ!$AO$4:$AO$364=$AH52)*(事故データ!$AT$4:$AT$364=BC$12)*(事故データ!$AH$4:$AH$364=$AH$12)*(事故データ!$V$4:$V$364=1))</f>
        <v>0</v>
      </c>
      <c r="BD52" s="358">
        <f>SUMPRODUCT((事故データ!$AO$4:$AO$364=$AH52)*(事故データ!$AT$4:$AT$364=BD$12)*(事故データ!$AH$4:$AH$364=$AH$12)*(事故データ!$V$4:$V$364=1))</f>
        <v>0</v>
      </c>
      <c r="BE52" s="358">
        <f>SUMPRODUCT((事故データ!$AO$4:$AO$364=$AH52)*(事故データ!$AT$4:$AT$364=BE$12)*(事故データ!$AH$4:$AH$364=$AH$12)*(事故データ!$V$4:$V$364=1))</f>
        <v>0</v>
      </c>
      <c r="BF52" s="442">
        <f>SUMPRODUCT((事故データ!$AO$4:$AO$364=$AH52)*(事故データ!$AT$4:$AT$364=BF$12)*(事故データ!$AH$4:$AH$364=$AH$12)*(事故データ!$V$4:$V$364=1))</f>
        <v>0</v>
      </c>
    </row>
    <row r="53" spans="1:58">
      <c r="B53" s="326">
        <v>39</v>
      </c>
      <c r="C53" s="352" t="str">
        <f>項目入力!M48</f>
        <v>徐行・減速中</v>
      </c>
      <c r="D53" s="422">
        <f>SUMPRODUCT((事故データ!$AQ$4:$AQ$364=$C53)*(事故データ!$V$4:$V$364=1))</f>
        <v>0</v>
      </c>
      <c r="E53" s="496">
        <f>SUMPRODUCT((事故データ!$AQ$4:$AQ$364=$C53)*(事故データ!$V$4:$V$364=1)*(事故データ!$T$4:$T$364="人身"))</f>
        <v>0</v>
      </c>
      <c r="F53" s="306"/>
      <c r="G53" s="355">
        <f>項目入力!X48</f>
        <v>0</v>
      </c>
      <c r="H53" s="497">
        <f t="shared" si="11"/>
        <v>0</v>
      </c>
      <c r="I53" s="357" cm="1">
        <f t="array" ref="I53">SUMPRODUCT((事故データ!$AO$4:$AO$364=$G53)*(事故データ!$AR$4:$AR$364=I$12)*(事故データ!$V$4:$V$364=1))</f>
        <v>0</v>
      </c>
      <c r="J53" s="358" cm="1">
        <f t="array" ref="J53">SUMPRODUCT((事故データ!$AO$4:$AO$364=$G53)*(事故データ!$AR$4:$AR$364=J$12)*(事故データ!$V$4:$V$364=1))</f>
        <v>0</v>
      </c>
      <c r="K53" s="358" cm="1">
        <f t="array" ref="K53">SUMPRODUCT((事故データ!$AO$4:$AO$364=$G53)*(事故データ!$AR$4:$AR$364=K$12)*(事故データ!$V$4:$V$364=1))</f>
        <v>0</v>
      </c>
      <c r="L53" s="358" cm="1">
        <f t="array" ref="L53">SUMPRODUCT((事故データ!$AO$4:$AO$364=$G53)*(事故データ!$AR$4:$AR$364=L$12)*(事故データ!$V$4:$V$364=1))</f>
        <v>0</v>
      </c>
      <c r="M53" s="358" cm="1">
        <f t="array" ref="M53">SUMPRODUCT((事故データ!$AO$4:$AO$364=$G53)*(事故データ!$AR$4:$AR$364=M$12)*(事故データ!$V$4:$V$364=1))</f>
        <v>0</v>
      </c>
      <c r="N53" s="358" cm="1">
        <f t="array" ref="N53">SUMPRODUCT((事故データ!$AO$4:$AO$364=$G53)*(事故データ!$AR$4:$AR$364=N$12)*(事故データ!$V$4:$V$364=1))</f>
        <v>0</v>
      </c>
      <c r="O53" s="358" cm="1">
        <f t="array" ref="O53">SUMPRODUCT((事故データ!$AO$4:$AO$364=$G53)*(事故データ!$AR$4:$AR$364=O$12)*(事故データ!$V$4:$V$364=1))</f>
        <v>0</v>
      </c>
      <c r="P53" s="442"/>
      <c r="Q53" s="357" cm="1">
        <f t="array" ref="Q53">SUMPRODUCT((事故データ!$AO$4:$AO$364=$G53)*(事故データ!$AT$4:$AT$364=Q$12)*(事故データ!$V$4:$V$364=1))</f>
        <v>0</v>
      </c>
      <c r="R53" s="358" cm="1">
        <f t="array" ref="R53">SUMPRODUCT((事故データ!$AO$4:$AO$364=$G53)*(事故データ!$AT$4:$AT$364=R$12)*(事故データ!$V$4:$V$364=1))</f>
        <v>0</v>
      </c>
      <c r="S53" s="358" cm="1">
        <f t="array" ref="S53">SUMPRODUCT((事故データ!$AO$4:$AO$364=$G53)*(事故データ!$AT$4:$AT$364=S$12)*(事故データ!$V$4:$V$364=1))</f>
        <v>0</v>
      </c>
      <c r="T53" s="358" cm="1">
        <f t="array" ref="T53">SUMPRODUCT((事故データ!$AO$4:$AO$364=$G53)*(事故データ!$AT$4:$AT$364=T$12)*(事故データ!$V$4:$V$364=1))</f>
        <v>0</v>
      </c>
      <c r="U53" s="358" cm="1">
        <f t="array" ref="U53">SUMPRODUCT((事故データ!$AO$4:$AO$364=$G53)*(事故データ!$AT$4:$AT$364=U$12)*(事故データ!$V$4:$V$364=1))</f>
        <v>0</v>
      </c>
      <c r="V53" s="358" cm="1">
        <f t="array" ref="V53">SUMPRODUCT((事故データ!$AO$4:$AO$364=$G53)*(事故データ!$AT$4:$AT$364=V$12)*(事故データ!$V$4:$V$364=1))</f>
        <v>0</v>
      </c>
      <c r="W53" s="358" cm="1">
        <f t="array" ref="W53">SUMPRODUCT((事故データ!$AO$4:$AO$364=$G53)*(事故データ!$AT$4:$AT$364=W$12)*(事故データ!$V$4:$V$364=1))</f>
        <v>0</v>
      </c>
      <c r="X53" s="358" cm="1">
        <f t="array" ref="X53">SUMPRODUCT((事故データ!$AO$4:$AO$364=$G53)*(事故データ!$AT$4:$AT$364=X$12)*(事故データ!$V$4:$V$364=1))</f>
        <v>0</v>
      </c>
      <c r="Y53" s="358" cm="1">
        <f t="array" ref="Y53">SUMPRODUCT((事故データ!$AO$4:$AO$364=$G53)*(事故データ!$AT$4:$AT$364=Y$12)*(事故データ!$V$4:$V$364=1))</f>
        <v>0</v>
      </c>
      <c r="Z53" s="358" cm="1">
        <f t="array" ref="Z53">SUMPRODUCT((事故データ!$AO$4:$AO$364=$G53)*(事故データ!$AT$4:$AT$364=Z$12)*(事故データ!$V$4:$V$364=1))</f>
        <v>0</v>
      </c>
      <c r="AA53" s="358" cm="1">
        <f t="array" ref="AA53">SUMPRODUCT((事故データ!$AO$4:$AO$364=$G53)*(事故データ!$AT$4:$AT$364=AA$12)*(事故データ!$V$4:$V$364=1))</f>
        <v>0</v>
      </c>
      <c r="AB53" s="358" cm="1">
        <f t="array" ref="AB53">SUMPRODUCT((事故データ!$AO$4:$AO$364=$G53)*(事故データ!$AT$4:$AT$364=AB$12)*(事故データ!$V$4:$V$364=1))</f>
        <v>0</v>
      </c>
      <c r="AC53" s="358" cm="1">
        <f t="array" ref="AC53">SUMPRODUCT((事故データ!$AO$4:$AO$364=$G53)*(事故データ!$AT$4:$AT$364=AC$12)*(事故データ!$V$4:$V$364=1))</f>
        <v>0</v>
      </c>
      <c r="AD53" s="358" cm="1">
        <f t="array" ref="AD53">SUMPRODUCT((事故データ!$AO$4:$AO$364=$G53)*(事故データ!$AT$4:$AT$364=AD$12)*(事故データ!$V$4:$V$364=1))</f>
        <v>0</v>
      </c>
      <c r="AE53" s="442" cm="1">
        <f t="array" ref="AE53">SUMPRODUCT((事故データ!$AO$4:$AO$364=$G53)*(事故データ!$AT$4:$AT$364=AE$12)*(事故データ!$V$4:$V$364=1))</f>
        <v>0</v>
      </c>
      <c r="AH53" s="355">
        <f t="shared" si="18"/>
        <v>0</v>
      </c>
      <c r="AI53" s="497">
        <f t="shared" si="19"/>
        <v>0</v>
      </c>
      <c r="AJ53" s="357">
        <f>SUMPRODUCT((事故データ!$AO$4:$AO$364=$AH53)*(事故データ!$AR$4:$RT$364=AJ$12)*(事故データ!$AH$4:$AH$364=$AH$12)*(事故データ!$V$4:$V$364=1))</f>
        <v>0</v>
      </c>
      <c r="AK53" s="358">
        <f>SUMPRODUCT((事故データ!$AO$4:$AO$364=$AH53)*(事故データ!$AR$4:$RT$364=AK$12)*(事故データ!$AH$4:$AH$364=$AH$12)*(事故データ!$V$4:$V$364=1))</f>
        <v>0</v>
      </c>
      <c r="AL53" s="358">
        <f>SUMPRODUCT((事故データ!$AO$4:$AO$364=$AH53)*(事故データ!$AR$4:$RT$364=AL$12)*(事故データ!$AH$4:$AH$364=$AH$12)*(事故データ!$V$4:$V$364=1))</f>
        <v>0</v>
      </c>
      <c r="AM53" s="358">
        <f>SUMPRODUCT((事故データ!$AO$4:$AO$364=$AH53)*(事故データ!$AR$4:$RT$364=AM$12)*(事故データ!$AH$4:$AH$364=$AH$12)*(事故データ!$V$4:$V$364=1))</f>
        <v>0</v>
      </c>
      <c r="AN53" s="358">
        <f>SUMPRODUCT((事故データ!$AO$4:$AO$364=$AH53)*(事故データ!$AR$4:$RT$364=AN$12)*(事故データ!$AH$4:$AH$364=$AH$12)*(事故データ!$V$4:$V$364=1))</f>
        <v>0</v>
      </c>
      <c r="AO53" s="358">
        <f>SUMPRODUCT((事故データ!$AO$4:$AO$364=$AH53)*(事故データ!$AR$4:$RT$364=AO$12)*(事故データ!$AH$4:$AH$364=$AH$12)*(事故データ!$V$4:$V$364=1))</f>
        <v>0</v>
      </c>
      <c r="AP53" s="562">
        <f>SUMPRODUCT((事故データ!$AO$4:$AO$364=$AH53)*(事故データ!$AR$4:$RT$364=AP$12)*(事故データ!$AH$4:$AH$364=$AH$12)*(事故データ!$V$4:$V$364=1))</f>
        <v>0</v>
      </c>
      <c r="AQ53" s="572">
        <f t="shared" si="10"/>
        <v>0</v>
      </c>
      <c r="AR53" s="464">
        <f>SUMPRODUCT((事故データ!$AO$4:$AO$364=$AH53)*(事故データ!$AT$4:$AT$364=AR$12)*(事故データ!$AH$4:$AH$364=$AH$12)*(事故データ!$V$4:$V$364=1))</f>
        <v>0</v>
      </c>
      <c r="AS53" s="358">
        <f>SUMPRODUCT((事故データ!$AO$4:$AO$364=$AH53)*(事故データ!$AT$4:$AT$364=AS$12)*(事故データ!$AH$4:$AH$364=$AH$12)*(事故データ!$V$4:$V$364=1))</f>
        <v>0</v>
      </c>
      <c r="AT53" s="358">
        <f>SUMPRODUCT((事故データ!$AO$4:$AO$364=$AH53)*(事故データ!$AT$4:$AT$364=AT$12)*(事故データ!$AH$4:$AH$364=$AH$12)*(事故データ!$V$4:$V$364=1))</f>
        <v>0</v>
      </c>
      <c r="AU53" s="358">
        <f>SUMPRODUCT((事故データ!$AO$4:$AO$364=$AH53)*(事故データ!$AT$4:$AT$364=AU$12)*(事故データ!$AH$4:$AH$364=$AH$12)*(事故データ!$V$4:$V$364=1))</f>
        <v>0</v>
      </c>
      <c r="AV53" s="358">
        <f>SUMPRODUCT((事故データ!$AO$4:$AO$364=$AH53)*(事故データ!$AT$4:$AT$364=AV$12)*(事故データ!$AH$4:$AH$364=$AH$12)*(事故データ!$V$4:$V$364=1))</f>
        <v>0</v>
      </c>
      <c r="AW53" s="358">
        <f>SUMPRODUCT((事故データ!$AO$4:$AO$364=$AH53)*(事故データ!$AT$4:$AT$364=AW$12)*(事故データ!$AH$4:$AH$364=$AH$12)*(事故データ!$V$4:$V$364=1))</f>
        <v>0</v>
      </c>
      <c r="AX53" s="358">
        <f>SUMPRODUCT((事故データ!$AO$4:$AO$364=$AH53)*(事故データ!$AT$4:$AT$364=AX$12)*(事故データ!$AH$4:$AH$364=$AH$12)*(事故データ!$V$4:$V$364=1))</f>
        <v>0</v>
      </c>
      <c r="AY53" s="358">
        <f>SUMPRODUCT((事故データ!$AO$4:$AO$364=$AH53)*(事故データ!$AT$4:$AT$364=AY$12)*(事故データ!$AH$4:$AH$364=$AH$12)*(事故データ!$V$4:$V$364=1))</f>
        <v>0</v>
      </c>
      <c r="AZ53" s="358">
        <f>SUMPRODUCT((事故データ!$AO$4:$AO$364=$AH53)*(事故データ!$AT$4:$AT$364=AZ$12)*(事故データ!$AH$4:$AH$364=$AH$12)*(事故データ!$V$4:$V$364=1))</f>
        <v>0</v>
      </c>
      <c r="BA53" s="358">
        <f>SUMPRODUCT((事故データ!$AO$4:$AO$364=$AH53)*(事故データ!$AT$4:$AT$364=BA$12)*(事故データ!$AH$4:$AH$364=$AH$12)*(事故データ!$V$4:$V$364=1))</f>
        <v>0</v>
      </c>
      <c r="BB53" s="358">
        <f>SUMPRODUCT((事故データ!$AO$4:$AO$364=$AH53)*(事故データ!$AT$4:$AT$364=BB$12)*(事故データ!$AH$4:$AH$364=$AH$12)*(事故データ!$V$4:$V$364=1))</f>
        <v>0</v>
      </c>
      <c r="BC53" s="358">
        <f>SUMPRODUCT((事故データ!$AO$4:$AO$364=$AH53)*(事故データ!$AT$4:$AT$364=BC$12)*(事故データ!$AH$4:$AH$364=$AH$12)*(事故データ!$V$4:$V$364=1))</f>
        <v>0</v>
      </c>
      <c r="BD53" s="358">
        <f>SUMPRODUCT((事故データ!$AO$4:$AO$364=$AH53)*(事故データ!$AT$4:$AT$364=BD$12)*(事故データ!$AH$4:$AH$364=$AH$12)*(事故データ!$V$4:$V$364=1))</f>
        <v>0</v>
      </c>
      <c r="BE53" s="358">
        <f>SUMPRODUCT((事故データ!$AO$4:$AO$364=$AH53)*(事故データ!$AT$4:$AT$364=BE$12)*(事故データ!$AH$4:$AH$364=$AH$12)*(事故データ!$V$4:$V$364=1))</f>
        <v>0</v>
      </c>
      <c r="BF53" s="442">
        <f>SUMPRODUCT((事故データ!$AO$4:$AO$364=$AH53)*(事故データ!$AT$4:$AT$364=BF$12)*(事故データ!$AH$4:$AH$364=$AH$12)*(事故データ!$V$4:$V$364=1))</f>
        <v>0</v>
      </c>
    </row>
    <row r="54" spans="1:58" ht="17.45" customHeight="1">
      <c r="B54" s="326">
        <v>40</v>
      </c>
      <c r="C54" s="352" t="str">
        <f>項目入力!M49</f>
        <v>回避・急ハンドル・誤操作</v>
      </c>
      <c r="D54" s="422">
        <f>SUMPRODUCT((事故データ!$AQ$4:$AQ$364=$C54)*(事故データ!$V$4:$V$364=1))</f>
        <v>1</v>
      </c>
      <c r="E54" s="496">
        <f>SUMPRODUCT((事故データ!$AQ$4:$AQ$364=$C54)*(事故データ!$V$4:$V$364=1)*(事故データ!$T$4:$T$364="人身"))</f>
        <v>0</v>
      </c>
      <c r="F54" s="306"/>
      <c r="G54" s="355">
        <f>項目入力!X49</f>
        <v>0</v>
      </c>
      <c r="H54" s="497">
        <f t="shared" si="11"/>
        <v>0</v>
      </c>
      <c r="I54" s="357" cm="1">
        <f t="array" ref="I54">SUMPRODUCT((事故データ!$AO$4:$AO$364=$G54)*(事故データ!$AR$4:$AR$364=I$12)*(事故データ!$V$4:$V$364=1))</f>
        <v>0</v>
      </c>
      <c r="J54" s="358" cm="1">
        <f t="array" ref="J54">SUMPRODUCT((事故データ!$AO$4:$AO$364=$G54)*(事故データ!$AR$4:$AR$364=J$12)*(事故データ!$V$4:$V$364=1))</f>
        <v>0</v>
      </c>
      <c r="K54" s="358" cm="1">
        <f t="array" ref="K54">SUMPRODUCT((事故データ!$AO$4:$AO$364=$G54)*(事故データ!$AR$4:$AR$364=K$12)*(事故データ!$V$4:$V$364=1))</f>
        <v>0</v>
      </c>
      <c r="L54" s="358" cm="1">
        <f t="array" ref="L54">SUMPRODUCT((事故データ!$AO$4:$AO$364=$G54)*(事故データ!$AR$4:$AR$364=L$12)*(事故データ!$V$4:$V$364=1))</f>
        <v>0</v>
      </c>
      <c r="M54" s="358" cm="1">
        <f t="array" ref="M54">SUMPRODUCT((事故データ!$AO$4:$AO$364=$G54)*(事故データ!$AR$4:$AR$364=M$12)*(事故データ!$V$4:$V$364=1))</f>
        <v>0</v>
      </c>
      <c r="N54" s="358" cm="1">
        <f t="array" ref="N54">SUMPRODUCT((事故データ!$AO$4:$AO$364=$G54)*(事故データ!$AR$4:$AR$364=N$12)*(事故データ!$V$4:$V$364=1))</f>
        <v>0</v>
      </c>
      <c r="O54" s="358" cm="1">
        <f t="array" ref="O54">SUMPRODUCT((事故データ!$AO$4:$AO$364=$G54)*(事故データ!$AR$4:$AR$364=O$12)*(事故データ!$V$4:$V$364=1))</f>
        <v>0</v>
      </c>
      <c r="P54" s="442"/>
      <c r="Q54" s="357" cm="1">
        <f t="array" ref="Q54">SUMPRODUCT((事故データ!$AO$4:$AO$364=$G54)*(事故データ!$AT$4:$AT$364=Q$12)*(事故データ!$V$4:$V$364=1))</f>
        <v>0</v>
      </c>
      <c r="R54" s="358" cm="1">
        <f t="array" ref="R54">SUMPRODUCT((事故データ!$AO$4:$AO$364=$G54)*(事故データ!$AT$4:$AT$364=R$12)*(事故データ!$V$4:$V$364=1))</f>
        <v>0</v>
      </c>
      <c r="S54" s="358" cm="1">
        <f t="array" ref="S54">SUMPRODUCT((事故データ!$AO$4:$AO$364=$G54)*(事故データ!$AT$4:$AT$364=S$12)*(事故データ!$V$4:$V$364=1))</f>
        <v>0</v>
      </c>
      <c r="T54" s="358" cm="1">
        <f t="array" ref="T54">SUMPRODUCT((事故データ!$AO$4:$AO$364=$G54)*(事故データ!$AT$4:$AT$364=T$12)*(事故データ!$V$4:$V$364=1))</f>
        <v>0</v>
      </c>
      <c r="U54" s="358" cm="1">
        <f t="array" ref="U54">SUMPRODUCT((事故データ!$AO$4:$AO$364=$G54)*(事故データ!$AT$4:$AT$364=U$12)*(事故データ!$V$4:$V$364=1))</f>
        <v>0</v>
      </c>
      <c r="V54" s="358" cm="1">
        <f t="array" ref="V54">SUMPRODUCT((事故データ!$AO$4:$AO$364=$G54)*(事故データ!$AT$4:$AT$364=V$12)*(事故データ!$V$4:$V$364=1))</f>
        <v>0</v>
      </c>
      <c r="W54" s="358" cm="1">
        <f t="array" ref="W54">SUMPRODUCT((事故データ!$AO$4:$AO$364=$G54)*(事故データ!$AT$4:$AT$364=W$12)*(事故データ!$V$4:$V$364=1))</f>
        <v>0</v>
      </c>
      <c r="X54" s="358" cm="1">
        <f t="array" ref="X54">SUMPRODUCT((事故データ!$AO$4:$AO$364=$G54)*(事故データ!$AT$4:$AT$364=X$12)*(事故データ!$V$4:$V$364=1))</f>
        <v>0</v>
      </c>
      <c r="Y54" s="358" cm="1">
        <f t="array" ref="Y54">SUMPRODUCT((事故データ!$AO$4:$AO$364=$G54)*(事故データ!$AT$4:$AT$364=Y$12)*(事故データ!$V$4:$V$364=1))</f>
        <v>0</v>
      </c>
      <c r="Z54" s="358" cm="1">
        <f t="array" ref="Z54">SUMPRODUCT((事故データ!$AO$4:$AO$364=$G54)*(事故データ!$AT$4:$AT$364=Z$12)*(事故データ!$V$4:$V$364=1))</f>
        <v>0</v>
      </c>
      <c r="AA54" s="358" cm="1">
        <f t="array" ref="AA54">SUMPRODUCT((事故データ!$AO$4:$AO$364=$G54)*(事故データ!$AT$4:$AT$364=AA$12)*(事故データ!$V$4:$V$364=1))</f>
        <v>0</v>
      </c>
      <c r="AB54" s="358" cm="1">
        <f t="array" ref="AB54">SUMPRODUCT((事故データ!$AO$4:$AO$364=$G54)*(事故データ!$AT$4:$AT$364=AB$12)*(事故データ!$V$4:$V$364=1))</f>
        <v>0</v>
      </c>
      <c r="AC54" s="358" cm="1">
        <f t="array" ref="AC54">SUMPRODUCT((事故データ!$AO$4:$AO$364=$G54)*(事故データ!$AT$4:$AT$364=AC$12)*(事故データ!$V$4:$V$364=1))</f>
        <v>0</v>
      </c>
      <c r="AD54" s="358" cm="1">
        <f t="array" ref="AD54">SUMPRODUCT((事故データ!$AO$4:$AO$364=$G54)*(事故データ!$AT$4:$AT$364=AD$12)*(事故データ!$V$4:$V$364=1))</f>
        <v>0</v>
      </c>
      <c r="AE54" s="442" cm="1">
        <f t="array" ref="AE54">SUMPRODUCT((事故データ!$AO$4:$AO$364=$G54)*(事故データ!$AT$4:$AT$364=AE$12)*(事故データ!$V$4:$V$364=1))</f>
        <v>0</v>
      </c>
      <c r="AH54" s="355">
        <f t="shared" si="18"/>
        <v>0</v>
      </c>
      <c r="AI54" s="497">
        <f t="shared" si="19"/>
        <v>0</v>
      </c>
      <c r="AJ54" s="357">
        <f>SUMPRODUCT((事故データ!$AO$4:$AO$364=$AH54)*(事故データ!$AR$4:$RT$364=AJ$12)*(事故データ!$AH$4:$AH$364=$AH$12)*(事故データ!$V$4:$V$364=1))</f>
        <v>0</v>
      </c>
      <c r="AK54" s="358">
        <f>SUMPRODUCT((事故データ!$AO$4:$AO$364=$AH54)*(事故データ!$AR$4:$RT$364=AK$12)*(事故データ!$AH$4:$AH$364=$AH$12)*(事故データ!$V$4:$V$364=1))</f>
        <v>0</v>
      </c>
      <c r="AL54" s="358">
        <f>SUMPRODUCT((事故データ!$AO$4:$AO$364=$AH54)*(事故データ!$AR$4:$RT$364=AL$12)*(事故データ!$AH$4:$AH$364=$AH$12)*(事故データ!$V$4:$V$364=1))</f>
        <v>0</v>
      </c>
      <c r="AM54" s="358">
        <f>SUMPRODUCT((事故データ!$AO$4:$AO$364=$AH54)*(事故データ!$AR$4:$RT$364=AM$12)*(事故データ!$AH$4:$AH$364=$AH$12)*(事故データ!$V$4:$V$364=1))</f>
        <v>0</v>
      </c>
      <c r="AN54" s="358">
        <f>SUMPRODUCT((事故データ!$AO$4:$AO$364=$AH54)*(事故データ!$AR$4:$RT$364=AN$12)*(事故データ!$AH$4:$AH$364=$AH$12)*(事故データ!$V$4:$V$364=1))</f>
        <v>0</v>
      </c>
      <c r="AO54" s="358">
        <f>SUMPRODUCT((事故データ!$AO$4:$AO$364=$AH54)*(事故データ!$AR$4:$RT$364=AO$12)*(事故データ!$AH$4:$AH$364=$AH$12)*(事故データ!$V$4:$V$364=1))</f>
        <v>0</v>
      </c>
      <c r="AP54" s="562">
        <f>SUMPRODUCT((事故データ!$AO$4:$AO$364=$AH54)*(事故データ!$AR$4:$RT$364=AP$12)*(事故データ!$AH$4:$AH$364=$AH$12)*(事故データ!$V$4:$V$364=1))</f>
        <v>0</v>
      </c>
      <c r="AQ54" s="572">
        <f t="shared" si="10"/>
        <v>0</v>
      </c>
      <c r="AR54" s="464">
        <f>SUMPRODUCT((事故データ!$AO$4:$AO$364=$AH54)*(事故データ!$AT$4:$AT$364=AR$12)*(事故データ!$AH$4:$AH$364=$AH$12)*(事故データ!$V$4:$V$364=1))</f>
        <v>0</v>
      </c>
      <c r="AS54" s="358">
        <f>SUMPRODUCT((事故データ!$AO$4:$AO$364=$AH54)*(事故データ!$AT$4:$AT$364=AS$12)*(事故データ!$AH$4:$AH$364=$AH$12)*(事故データ!$V$4:$V$364=1))</f>
        <v>0</v>
      </c>
      <c r="AT54" s="358">
        <f>SUMPRODUCT((事故データ!$AO$4:$AO$364=$AH54)*(事故データ!$AT$4:$AT$364=AT$12)*(事故データ!$AH$4:$AH$364=$AH$12)*(事故データ!$V$4:$V$364=1))</f>
        <v>0</v>
      </c>
      <c r="AU54" s="358">
        <f>SUMPRODUCT((事故データ!$AO$4:$AO$364=$AH54)*(事故データ!$AT$4:$AT$364=AU$12)*(事故データ!$AH$4:$AH$364=$AH$12)*(事故データ!$V$4:$V$364=1))</f>
        <v>0</v>
      </c>
      <c r="AV54" s="358">
        <f>SUMPRODUCT((事故データ!$AO$4:$AO$364=$AH54)*(事故データ!$AT$4:$AT$364=AV$12)*(事故データ!$AH$4:$AH$364=$AH$12)*(事故データ!$V$4:$V$364=1))</f>
        <v>0</v>
      </c>
      <c r="AW54" s="358">
        <f>SUMPRODUCT((事故データ!$AO$4:$AO$364=$AH54)*(事故データ!$AT$4:$AT$364=AW$12)*(事故データ!$AH$4:$AH$364=$AH$12)*(事故データ!$V$4:$V$364=1))</f>
        <v>0</v>
      </c>
      <c r="AX54" s="358">
        <f>SUMPRODUCT((事故データ!$AO$4:$AO$364=$AH54)*(事故データ!$AT$4:$AT$364=AX$12)*(事故データ!$AH$4:$AH$364=$AH$12)*(事故データ!$V$4:$V$364=1))</f>
        <v>0</v>
      </c>
      <c r="AY54" s="358">
        <f>SUMPRODUCT((事故データ!$AO$4:$AO$364=$AH54)*(事故データ!$AT$4:$AT$364=AY$12)*(事故データ!$AH$4:$AH$364=$AH$12)*(事故データ!$V$4:$V$364=1))</f>
        <v>0</v>
      </c>
      <c r="AZ54" s="358">
        <f>SUMPRODUCT((事故データ!$AO$4:$AO$364=$AH54)*(事故データ!$AT$4:$AT$364=AZ$12)*(事故データ!$AH$4:$AH$364=$AH$12)*(事故データ!$V$4:$V$364=1))</f>
        <v>0</v>
      </c>
      <c r="BA54" s="358">
        <f>SUMPRODUCT((事故データ!$AO$4:$AO$364=$AH54)*(事故データ!$AT$4:$AT$364=BA$12)*(事故データ!$AH$4:$AH$364=$AH$12)*(事故データ!$V$4:$V$364=1))</f>
        <v>0</v>
      </c>
      <c r="BB54" s="358">
        <f>SUMPRODUCT((事故データ!$AO$4:$AO$364=$AH54)*(事故データ!$AT$4:$AT$364=BB$12)*(事故データ!$AH$4:$AH$364=$AH$12)*(事故データ!$V$4:$V$364=1))</f>
        <v>0</v>
      </c>
      <c r="BC54" s="358">
        <f>SUMPRODUCT((事故データ!$AO$4:$AO$364=$AH54)*(事故データ!$AT$4:$AT$364=BC$12)*(事故データ!$AH$4:$AH$364=$AH$12)*(事故データ!$V$4:$V$364=1))</f>
        <v>0</v>
      </c>
      <c r="BD54" s="358">
        <f>SUMPRODUCT((事故データ!$AO$4:$AO$364=$AH54)*(事故データ!$AT$4:$AT$364=BD$12)*(事故データ!$AH$4:$AH$364=$AH$12)*(事故データ!$V$4:$V$364=1))</f>
        <v>0</v>
      </c>
      <c r="BE54" s="358">
        <f>SUMPRODUCT((事故データ!$AO$4:$AO$364=$AH54)*(事故データ!$AT$4:$AT$364=BE$12)*(事故データ!$AH$4:$AH$364=$AH$12)*(事故データ!$V$4:$V$364=1))</f>
        <v>0</v>
      </c>
      <c r="BF54" s="442">
        <f>SUMPRODUCT((事故データ!$AO$4:$AO$364=$AH54)*(事故データ!$AT$4:$AT$364=BF$12)*(事故データ!$AH$4:$AH$364=$AH$12)*(事故データ!$V$4:$V$364=1))</f>
        <v>0</v>
      </c>
    </row>
    <row r="55" spans="1:58" ht="17.45" customHeight="1">
      <c r="B55" s="326">
        <v>41</v>
      </c>
      <c r="C55" s="352" t="str">
        <f>項目入力!M50</f>
        <v>降車時</v>
      </c>
      <c r="D55" s="422">
        <f>SUMPRODUCT((事故データ!$AQ$4:$AQ$364=$C55)*(事故データ!$V$4:$V$364=1))</f>
        <v>0</v>
      </c>
      <c r="E55" s="496">
        <f>SUMPRODUCT((事故データ!$AQ$4:$AQ$364=$C55)*(事故データ!$V$4:$V$364=1)*(事故データ!$T$4:$T$364="人身"))</f>
        <v>0</v>
      </c>
      <c r="F55" s="306"/>
      <c r="G55" s="355">
        <f>項目入力!X50</f>
        <v>0</v>
      </c>
      <c r="H55" s="356">
        <f t="shared" si="11"/>
        <v>0</v>
      </c>
      <c r="I55" s="357" cm="1">
        <f t="array" ref="I55">SUMPRODUCT((事故データ!$AO$4:$AO$364=$G55)*(事故データ!$AR$4:$AR$364=I$12)*(事故データ!$V$4:$V$364=1))</f>
        <v>0</v>
      </c>
      <c r="J55" s="358" cm="1">
        <f t="array" ref="J55">SUMPRODUCT((事故データ!$AO$4:$AO$364=$G55)*(事故データ!$AR$4:$AR$364=J$12)*(事故データ!$V$4:$V$364=1))</f>
        <v>0</v>
      </c>
      <c r="K55" s="358" cm="1">
        <f t="array" ref="K55">SUMPRODUCT((事故データ!$AO$4:$AO$364=$G55)*(事故データ!$AR$4:$AR$364=K$12)*(事故データ!$V$4:$V$364=1))</f>
        <v>0</v>
      </c>
      <c r="L55" s="358" cm="1">
        <f t="array" ref="L55">SUMPRODUCT((事故データ!$AO$4:$AO$364=$G55)*(事故データ!$AR$4:$AR$364=L$12)*(事故データ!$V$4:$V$364=1))</f>
        <v>0</v>
      </c>
      <c r="M55" s="358" cm="1">
        <f t="array" ref="M55">SUMPRODUCT((事故データ!$AO$4:$AO$364=$G55)*(事故データ!$AR$4:$AR$364=M$12)*(事故データ!$V$4:$V$364=1))</f>
        <v>0</v>
      </c>
      <c r="N55" s="358" cm="1">
        <f t="array" ref="N55">SUMPRODUCT((事故データ!$AO$4:$AO$364=$G55)*(事故データ!$AR$4:$AR$364=N$12)*(事故データ!$V$4:$V$364=1))</f>
        <v>0</v>
      </c>
      <c r="O55" s="358" cm="1">
        <f t="array" ref="O55">SUMPRODUCT((事故データ!$AO$4:$AO$364=$G55)*(事故データ!$AR$4:$AR$364=O$12)*(事故データ!$V$4:$V$364=1))</f>
        <v>0</v>
      </c>
      <c r="P55" s="442"/>
      <c r="Q55" s="357" cm="1">
        <f t="array" ref="Q55">SUMPRODUCT((事故データ!$AO$4:$AO$364=$G55)*(事故データ!$AT$4:$AT$364=Q$12)*(事故データ!$V$4:$V$364=1))</f>
        <v>0</v>
      </c>
      <c r="R55" s="358" cm="1">
        <f t="array" ref="R55">SUMPRODUCT((事故データ!$AO$4:$AO$364=$G55)*(事故データ!$AT$4:$AT$364=R$12)*(事故データ!$V$4:$V$364=1))</f>
        <v>0</v>
      </c>
      <c r="S55" s="358" cm="1">
        <f t="array" ref="S55">SUMPRODUCT((事故データ!$AO$4:$AO$364=$G55)*(事故データ!$AT$4:$AT$364=S$12)*(事故データ!$V$4:$V$364=1))</f>
        <v>0</v>
      </c>
      <c r="T55" s="358" cm="1">
        <f t="array" ref="T55">SUMPRODUCT((事故データ!$AO$4:$AO$364=$G55)*(事故データ!$AT$4:$AT$364=T$12)*(事故データ!$V$4:$V$364=1))</f>
        <v>0</v>
      </c>
      <c r="U55" s="358" cm="1">
        <f t="array" ref="U55">SUMPRODUCT((事故データ!$AO$4:$AO$364=$G55)*(事故データ!$AT$4:$AT$364=U$12)*(事故データ!$V$4:$V$364=1))</f>
        <v>0</v>
      </c>
      <c r="V55" s="358" cm="1">
        <f t="array" ref="V55">SUMPRODUCT((事故データ!$AO$4:$AO$364=$G55)*(事故データ!$AT$4:$AT$364=V$12)*(事故データ!$V$4:$V$364=1))</f>
        <v>0</v>
      </c>
      <c r="W55" s="358" cm="1">
        <f t="array" ref="W55">SUMPRODUCT((事故データ!$AO$4:$AO$364=$G55)*(事故データ!$AT$4:$AT$364=W$12)*(事故データ!$V$4:$V$364=1))</f>
        <v>0</v>
      </c>
      <c r="X55" s="358" cm="1">
        <f t="array" ref="X55">SUMPRODUCT((事故データ!$AO$4:$AO$364=$G55)*(事故データ!$AT$4:$AT$364=X$12)*(事故データ!$V$4:$V$364=1))</f>
        <v>0</v>
      </c>
      <c r="Y55" s="358" cm="1">
        <f t="array" ref="Y55">SUMPRODUCT((事故データ!$AO$4:$AO$364=$G55)*(事故データ!$AT$4:$AT$364=Y$12)*(事故データ!$V$4:$V$364=1))</f>
        <v>0</v>
      </c>
      <c r="Z55" s="358" cm="1">
        <f t="array" ref="Z55">SUMPRODUCT((事故データ!$AO$4:$AO$364=$G55)*(事故データ!$AT$4:$AT$364=Z$12)*(事故データ!$V$4:$V$364=1))</f>
        <v>0</v>
      </c>
      <c r="AA55" s="358" cm="1">
        <f t="array" ref="AA55">SUMPRODUCT((事故データ!$AO$4:$AO$364=$G55)*(事故データ!$AT$4:$AT$364=AA$12)*(事故データ!$V$4:$V$364=1))</f>
        <v>0</v>
      </c>
      <c r="AB55" s="358" cm="1">
        <f t="array" ref="AB55">SUMPRODUCT((事故データ!$AO$4:$AO$364=$G55)*(事故データ!$AT$4:$AT$364=AB$12)*(事故データ!$V$4:$V$364=1))</f>
        <v>0</v>
      </c>
      <c r="AC55" s="358" cm="1">
        <f t="array" ref="AC55">SUMPRODUCT((事故データ!$AO$4:$AO$364=$G55)*(事故データ!$AT$4:$AT$364=AC$12)*(事故データ!$V$4:$V$364=1))</f>
        <v>0</v>
      </c>
      <c r="AD55" s="358" cm="1">
        <f t="array" ref="AD55">SUMPRODUCT((事故データ!$AO$4:$AO$364=$G55)*(事故データ!$AT$4:$AT$364=AD$12)*(事故データ!$V$4:$V$364=1))</f>
        <v>0</v>
      </c>
      <c r="AE55" s="442" cm="1">
        <f t="array" ref="AE55">SUMPRODUCT((事故データ!$AO$4:$AO$364=$G55)*(事故データ!$AT$4:$AT$364=AE$12)*(事故データ!$V$4:$V$364=1))</f>
        <v>0</v>
      </c>
      <c r="AH55" s="355">
        <f t="shared" si="18"/>
        <v>0</v>
      </c>
      <c r="AI55" s="497">
        <f t="shared" si="19"/>
        <v>0</v>
      </c>
      <c r="AJ55" s="357">
        <f>SUMPRODUCT((事故データ!$AO$4:$AO$364=$AH55)*(事故データ!$AR$4:$RT$364=AJ$12)*(事故データ!$AH$4:$AH$364=$AH$12)*(事故データ!$V$4:$V$364=1))</f>
        <v>0</v>
      </c>
      <c r="AK55" s="358">
        <f>SUMPRODUCT((事故データ!$AO$4:$AO$364=$AH55)*(事故データ!$AR$4:$RT$364=AK$12)*(事故データ!$AH$4:$AH$364=$AH$12)*(事故データ!$V$4:$V$364=1))</f>
        <v>0</v>
      </c>
      <c r="AL55" s="358">
        <f>SUMPRODUCT((事故データ!$AO$4:$AO$364=$AH55)*(事故データ!$AR$4:$RT$364=AL$12)*(事故データ!$AH$4:$AH$364=$AH$12)*(事故データ!$V$4:$V$364=1))</f>
        <v>0</v>
      </c>
      <c r="AM55" s="358">
        <f>SUMPRODUCT((事故データ!$AO$4:$AO$364=$AH55)*(事故データ!$AR$4:$RT$364=AM$12)*(事故データ!$AH$4:$AH$364=$AH$12)*(事故データ!$V$4:$V$364=1))</f>
        <v>0</v>
      </c>
      <c r="AN55" s="358">
        <f>SUMPRODUCT((事故データ!$AO$4:$AO$364=$AH55)*(事故データ!$AR$4:$RT$364=AN$12)*(事故データ!$AH$4:$AH$364=$AH$12)*(事故データ!$V$4:$V$364=1))</f>
        <v>0</v>
      </c>
      <c r="AO55" s="358">
        <f>SUMPRODUCT((事故データ!$AO$4:$AO$364=$AH55)*(事故データ!$AR$4:$RT$364=AO$12)*(事故データ!$AH$4:$AH$364=$AH$12)*(事故データ!$V$4:$V$364=1))</f>
        <v>0</v>
      </c>
      <c r="AP55" s="562">
        <f>SUMPRODUCT((事故データ!$AO$4:$AO$364=$AH55)*(事故データ!$AR$4:$RT$364=AP$12)*(事故データ!$AH$4:$AH$364=$AH$12)*(事故データ!$V$4:$V$364=1))</f>
        <v>0</v>
      </c>
      <c r="AQ55" s="572">
        <f t="shared" si="10"/>
        <v>0</v>
      </c>
      <c r="AR55" s="464">
        <f>SUMPRODUCT((事故データ!$AO$4:$AO$364=$AH55)*(事故データ!$AT$4:$AT$364=AR$12)*(事故データ!$AH$4:$AH$364=$AH$12)*(事故データ!$V$4:$V$364=1))</f>
        <v>0</v>
      </c>
      <c r="AS55" s="358">
        <f>SUMPRODUCT((事故データ!$AO$4:$AO$364=$AH55)*(事故データ!$AT$4:$AT$364=AS$12)*(事故データ!$AH$4:$AH$364=$AH$12)*(事故データ!$V$4:$V$364=1))</f>
        <v>0</v>
      </c>
      <c r="AT55" s="358">
        <f>SUMPRODUCT((事故データ!$AO$4:$AO$364=$AH55)*(事故データ!$AT$4:$AT$364=AT$12)*(事故データ!$AH$4:$AH$364=$AH$12)*(事故データ!$V$4:$V$364=1))</f>
        <v>0</v>
      </c>
      <c r="AU55" s="358">
        <f>SUMPRODUCT((事故データ!$AO$4:$AO$364=$AH55)*(事故データ!$AT$4:$AT$364=AU$12)*(事故データ!$AH$4:$AH$364=$AH$12)*(事故データ!$V$4:$V$364=1))</f>
        <v>0</v>
      </c>
      <c r="AV55" s="358">
        <f>SUMPRODUCT((事故データ!$AO$4:$AO$364=$AH55)*(事故データ!$AT$4:$AT$364=AV$12)*(事故データ!$AH$4:$AH$364=$AH$12)*(事故データ!$V$4:$V$364=1))</f>
        <v>0</v>
      </c>
      <c r="AW55" s="358">
        <f>SUMPRODUCT((事故データ!$AO$4:$AO$364=$AH55)*(事故データ!$AT$4:$AT$364=AW$12)*(事故データ!$AH$4:$AH$364=$AH$12)*(事故データ!$V$4:$V$364=1))</f>
        <v>0</v>
      </c>
      <c r="AX55" s="358">
        <f>SUMPRODUCT((事故データ!$AO$4:$AO$364=$AH55)*(事故データ!$AT$4:$AT$364=AX$12)*(事故データ!$AH$4:$AH$364=$AH$12)*(事故データ!$V$4:$V$364=1))</f>
        <v>0</v>
      </c>
      <c r="AY55" s="358">
        <f>SUMPRODUCT((事故データ!$AO$4:$AO$364=$AH55)*(事故データ!$AT$4:$AT$364=AY$12)*(事故データ!$AH$4:$AH$364=$AH$12)*(事故データ!$V$4:$V$364=1))</f>
        <v>0</v>
      </c>
      <c r="AZ55" s="358">
        <f>SUMPRODUCT((事故データ!$AO$4:$AO$364=$AH55)*(事故データ!$AT$4:$AT$364=AZ$12)*(事故データ!$AH$4:$AH$364=$AH$12)*(事故データ!$V$4:$V$364=1))</f>
        <v>0</v>
      </c>
      <c r="BA55" s="358">
        <f>SUMPRODUCT((事故データ!$AO$4:$AO$364=$AH55)*(事故データ!$AT$4:$AT$364=BA$12)*(事故データ!$AH$4:$AH$364=$AH$12)*(事故データ!$V$4:$V$364=1))</f>
        <v>0</v>
      </c>
      <c r="BB55" s="358">
        <f>SUMPRODUCT((事故データ!$AO$4:$AO$364=$AH55)*(事故データ!$AT$4:$AT$364=BB$12)*(事故データ!$AH$4:$AH$364=$AH$12)*(事故データ!$V$4:$V$364=1))</f>
        <v>0</v>
      </c>
      <c r="BC55" s="358">
        <f>SUMPRODUCT((事故データ!$AO$4:$AO$364=$AH55)*(事故データ!$AT$4:$AT$364=BC$12)*(事故データ!$AH$4:$AH$364=$AH$12)*(事故データ!$V$4:$V$364=1))</f>
        <v>0</v>
      </c>
      <c r="BD55" s="358">
        <f>SUMPRODUCT((事故データ!$AO$4:$AO$364=$AH55)*(事故データ!$AT$4:$AT$364=BD$12)*(事故データ!$AH$4:$AH$364=$AH$12)*(事故データ!$V$4:$V$364=1))</f>
        <v>0</v>
      </c>
      <c r="BE55" s="358">
        <f>SUMPRODUCT((事故データ!$AO$4:$AO$364=$AH55)*(事故データ!$AT$4:$AT$364=BE$12)*(事故データ!$AH$4:$AH$364=$AH$12)*(事故データ!$V$4:$V$364=1))</f>
        <v>0</v>
      </c>
      <c r="BF55" s="442">
        <f>SUMPRODUCT((事故データ!$AO$4:$AO$364=$AH55)*(事故データ!$AT$4:$AT$364=BF$12)*(事故データ!$AH$4:$AH$364=$AH$12)*(事故データ!$V$4:$V$364=1))</f>
        <v>0</v>
      </c>
    </row>
    <row r="56" spans="1:58" ht="17.45" customHeight="1">
      <c r="B56" s="326">
        <v>42</v>
      </c>
      <c r="C56" s="352" t="str">
        <f>項目入力!M51</f>
        <v>発進前の措置</v>
      </c>
      <c r="D56" s="422">
        <f>SUMPRODUCT((事故データ!$AQ$4:$AQ$364=$C56)*(事故データ!$V$4:$V$364=1))</f>
        <v>0</v>
      </c>
      <c r="E56" s="496">
        <f>SUMPRODUCT((事故データ!$AQ$4:$AQ$364=$C56)*(事故データ!$V$4:$V$364=1)*(事故データ!$T$4:$T$364="人身"))</f>
        <v>0</v>
      </c>
      <c r="F56" s="306"/>
      <c r="G56" s="355">
        <f>項目入力!X51</f>
        <v>0</v>
      </c>
      <c r="H56" s="356">
        <f t="shared" ref="H56:H58" si="20">SUM(I56:P56)</f>
        <v>0</v>
      </c>
      <c r="I56" s="357" cm="1">
        <f t="array" ref="I56">SUMPRODUCT((事故データ!$AO$4:$AO$364=$G56)*(事故データ!$AR$4:$AR$364=I$12)*(事故データ!$V$4:$V$364=1))</f>
        <v>0</v>
      </c>
      <c r="J56" s="358" cm="1">
        <f t="array" ref="J56">SUMPRODUCT((事故データ!$AO$4:$AO$364=$G56)*(事故データ!$AR$4:$AR$364=J$12)*(事故データ!$V$4:$V$364=1))</f>
        <v>0</v>
      </c>
      <c r="K56" s="358" cm="1">
        <f t="array" ref="K56">SUMPRODUCT((事故データ!$AO$4:$AO$364=$G56)*(事故データ!$AR$4:$AR$364=K$12)*(事故データ!$V$4:$V$364=1))</f>
        <v>0</v>
      </c>
      <c r="L56" s="358" cm="1">
        <f t="array" ref="L56">SUMPRODUCT((事故データ!$AO$4:$AO$364=$G56)*(事故データ!$AR$4:$AR$364=L$12)*(事故データ!$V$4:$V$364=1))</f>
        <v>0</v>
      </c>
      <c r="M56" s="358" cm="1">
        <f t="array" ref="M56">SUMPRODUCT((事故データ!$AO$4:$AO$364=$G56)*(事故データ!$AR$4:$AR$364=M$12)*(事故データ!$V$4:$V$364=1))</f>
        <v>0</v>
      </c>
      <c r="N56" s="358" cm="1">
        <f t="array" ref="N56">SUMPRODUCT((事故データ!$AO$4:$AO$364=$G56)*(事故データ!$AR$4:$AR$364=N$12)*(事故データ!$V$4:$V$364=1))</f>
        <v>0</v>
      </c>
      <c r="O56" s="358" cm="1">
        <f t="array" ref="O56">SUMPRODUCT((事故データ!$AO$4:$AO$364=$G56)*(事故データ!$AR$4:$AR$364=O$12)*(事故データ!$V$4:$V$364=1))</f>
        <v>0</v>
      </c>
      <c r="P56" s="442"/>
      <c r="Q56" s="357" cm="1">
        <f t="array" ref="Q56">SUMPRODUCT((事故データ!$AO$4:$AO$364=$G56)*(事故データ!$AT$4:$AT$364=Q$12)*(事故データ!$V$4:$V$364=1))</f>
        <v>0</v>
      </c>
      <c r="R56" s="358" cm="1">
        <f t="array" ref="R56">SUMPRODUCT((事故データ!$AO$4:$AO$364=$G56)*(事故データ!$AT$4:$AT$364=R$12)*(事故データ!$V$4:$V$364=1))</f>
        <v>0</v>
      </c>
      <c r="S56" s="358" cm="1">
        <f t="array" ref="S56">SUMPRODUCT((事故データ!$AO$4:$AO$364=$G56)*(事故データ!$AT$4:$AT$364=S$12)*(事故データ!$V$4:$V$364=1))</f>
        <v>0</v>
      </c>
      <c r="T56" s="358" cm="1">
        <f t="array" ref="T56">SUMPRODUCT((事故データ!$AO$4:$AO$364=$G56)*(事故データ!$AT$4:$AT$364=T$12)*(事故データ!$V$4:$V$364=1))</f>
        <v>0</v>
      </c>
      <c r="U56" s="358" cm="1">
        <f t="array" ref="U56">SUMPRODUCT((事故データ!$AO$4:$AO$364=$G56)*(事故データ!$AT$4:$AT$364=U$12)*(事故データ!$V$4:$V$364=1))</f>
        <v>0</v>
      </c>
      <c r="V56" s="358" cm="1">
        <f t="array" ref="V56">SUMPRODUCT((事故データ!$AO$4:$AO$364=$G56)*(事故データ!$AT$4:$AT$364=V$12)*(事故データ!$V$4:$V$364=1))</f>
        <v>0</v>
      </c>
      <c r="W56" s="358" cm="1">
        <f t="array" ref="W56">SUMPRODUCT((事故データ!$AO$4:$AO$364=$G56)*(事故データ!$AT$4:$AT$364=W$12)*(事故データ!$V$4:$V$364=1))</f>
        <v>0</v>
      </c>
      <c r="X56" s="358" cm="1">
        <f t="array" ref="X56">SUMPRODUCT((事故データ!$AO$4:$AO$364=$G56)*(事故データ!$AT$4:$AT$364=X$12)*(事故データ!$V$4:$V$364=1))</f>
        <v>0</v>
      </c>
      <c r="Y56" s="358" cm="1">
        <f t="array" ref="Y56">SUMPRODUCT((事故データ!$AO$4:$AO$364=$G56)*(事故データ!$AT$4:$AT$364=Y$12)*(事故データ!$V$4:$V$364=1))</f>
        <v>0</v>
      </c>
      <c r="Z56" s="358" cm="1">
        <f t="array" ref="Z56">SUMPRODUCT((事故データ!$AO$4:$AO$364=$G56)*(事故データ!$AT$4:$AT$364=Z$12)*(事故データ!$V$4:$V$364=1))</f>
        <v>0</v>
      </c>
      <c r="AA56" s="358" cm="1">
        <f t="array" ref="AA56">SUMPRODUCT((事故データ!$AO$4:$AO$364=$G56)*(事故データ!$AT$4:$AT$364=AA$12)*(事故データ!$V$4:$V$364=1))</f>
        <v>0</v>
      </c>
      <c r="AB56" s="358" cm="1">
        <f t="array" ref="AB56">SUMPRODUCT((事故データ!$AO$4:$AO$364=$G56)*(事故データ!$AT$4:$AT$364=AB$12)*(事故データ!$V$4:$V$364=1))</f>
        <v>0</v>
      </c>
      <c r="AC56" s="358" cm="1">
        <f t="array" ref="AC56">SUMPRODUCT((事故データ!$AO$4:$AO$364=$G56)*(事故データ!$AT$4:$AT$364=AC$12)*(事故データ!$V$4:$V$364=1))</f>
        <v>0</v>
      </c>
      <c r="AD56" s="358" cm="1">
        <f t="array" ref="AD56">SUMPRODUCT((事故データ!$AO$4:$AO$364=$G56)*(事故データ!$AT$4:$AT$364=AD$12)*(事故データ!$V$4:$V$364=1))</f>
        <v>0</v>
      </c>
      <c r="AE56" s="442" cm="1">
        <f t="array" ref="AE56">SUMPRODUCT((事故データ!$AO$4:$AO$364=$G56)*(事故データ!$AT$4:$AT$364=AE$12)*(事故データ!$V$4:$V$364=1))</f>
        <v>0</v>
      </c>
      <c r="AH56" s="355">
        <f t="shared" ref="AH56:AH60" si="21">G54</f>
        <v>0</v>
      </c>
      <c r="AI56" s="497">
        <f t="shared" ref="AI56:AI60" si="22">SUM(AJ56:AP56)</f>
        <v>0</v>
      </c>
      <c r="AJ56" s="357">
        <f>SUMPRODUCT((事故データ!$AO$4:$AO$364=$AH56)*(事故データ!$AR$4:$RT$364=AJ$12)*(事故データ!$AH$4:$AH$364=$AH$12)*(事故データ!$V$4:$V$364=1))</f>
        <v>0</v>
      </c>
      <c r="AK56" s="358">
        <f>SUMPRODUCT((事故データ!$AO$4:$AO$364=$AH56)*(事故データ!$AR$4:$RT$364=AK$12)*(事故データ!$AH$4:$AH$364=$AH$12)*(事故データ!$V$4:$V$364=1))</f>
        <v>0</v>
      </c>
      <c r="AL56" s="358">
        <f>SUMPRODUCT((事故データ!$AO$4:$AO$364=$AH56)*(事故データ!$AR$4:$RT$364=AL$12)*(事故データ!$AH$4:$AH$364=$AH$12)*(事故データ!$V$4:$V$364=1))</f>
        <v>0</v>
      </c>
      <c r="AM56" s="358">
        <f>SUMPRODUCT((事故データ!$AO$4:$AO$364=$AH56)*(事故データ!$AR$4:$RT$364=AM$12)*(事故データ!$AH$4:$AH$364=$AH$12)*(事故データ!$V$4:$V$364=1))</f>
        <v>0</v>
      </c>
      <c r="AN56" s="358">
        <f>SUMPRODUCT((事故データ!$AO$4:$AO$364=$AH56)*(事故データ!$AR$4:$RT$364=AN$12)*(事故データ!$AH$4:$AH$364=$AH$12)*(事故データ!$V$4:$V$364=1))</f>
        <v>0</v>
      </c>
      <c r="AO56" s="358">
        <f>SUMPRODUCT((事故データ!$AO$4:$AO$364=$AH56)*(事故データ!$AR$4:$RT$364=AO$12)*(事故データ!$AH$4:$AH$364=$AH$12)*(事故データ!$V$4:$V$364=1))</f>
        <v>0</v>
      </c>
      <c r="AP56" s="562">
        <f>SUMPRODUCT((事故データ!$AO$4:$AO$364=$AH56)*(事故データ!$AR$4:$RT$364=AP$12)*(事故データ!$AH$4:$AH$364=$AH$12)*(事故データ!$V$4:$V$364=1))</f>
        <v>0</v>
      </c>
      <c r="AQ56" s="572">
        <f t="shared" ref="AQ56:AQ60" si="23">SUM(AR56:BF56)</f>
        <v>0</v>
      </c>
      <c r="AR56" s="464">
        <f>SUMPRODUCT((事故データ!$AO$4:$AO$364=$AH56)*(事故データ!$AT$4:$AT$364=AR$12)*(事故データ!$AH$4:$AH$364=$AH$12)*(事故データ!$V$4:$V$364=1))</f>
        <v>0</v>
      </c>
      <c r="AS56" s="358">
        <f>SUMPRODUCT((事故データ!$AO$4:$AO$364=$AH56)*(事故データ!$AT$4:$AT$364=AS$12)*(事故データ!$AH$4:$AH$364=$AH$12)*(事故データ!$V$4:$V$364=1))</f>
        <v>0</v>
      </c>
      <c r="AT56" s="358">
        <f>SUMPRODUCT((事故データ!$AO$4:$AO$364=$AH56)*(事故データ!$AT$4:$AT$364=AT$12)*(事故データ!$AH$4:$AH$364=$AH$12)*(事故データ!$V$4:$V$364=1))</f>
        <v>0</v>
      </c>
      <c r="AU56" s="358">
        <f>SUMPRODUCT((事故データ!$AO$4:$AO$364=$AH56)*(事故データ!$AT$4:$AT$364=AU$12)*(事故データ!$AH$4:$AH$364=$AH$12)*(事故データ!$V$4:$V$364=1))</f>
        <v>0</v>
      </c>
      <c r="AV56" s="358">
        <f>SUMPRODUCT((事故データ!$AO$4:$AO$364=$AH56)*(事故データ!$AT$4:$AT$364=AV$12)*(事故データ!$AH$4:$AH$364=$AH$12)*(事故データ!$V$4:$V$364=1))</f>
        <v>0</v>
      </c>
      <c r="AW56" s="358">
        <f>SUMPRODUCT((事故データ!$AO$4:$AO$364=$AH56)*(事故データ!$AT$4:$AT$364=AW$12)*(事故データ!$AH$4:$AH$364=$AH$12)*(事故データ!$V$4:$V$364=1))</f>
        <v>0</v>
      </c>
      <c r="AX56" s="358">
        <f>SUMPRODUCT((事故データ!$AO$4:$AO$364=$AH56)*(事故データ!$AT$4:$AT$364=AX$12)*(事故データ!$AH$4:$AH$364=$AH$12)*(事故データ!$V$4:$V$364=1))</f>
        <v>0</v>
      </c>
      <c r="AY56" s="358">
        <f>SUMPRODUCT((事故データ!$AO$4:$AO$364=$AH56)*(事故データ!$AT$4:$AT$364=AY$12)*(事故データ!$AH$4:$AH$364=$AH$12)*(事故データ!$V$4:$V$364=1))</f>
        <v>0</v>
      </c>
      <c r="AZ56" s="358">
        <f>SUMPRODUCT((事故データ!$AO$4:$AO$364=$AH56)*(事故データ!$AT$4:$AT$364=AZ$12)*(事故データ!$AH$4:$AH$364=$AH$12)*(事故データ!$V$4:$V$364=1))</f>
        <v>0</v>
      </c>
      <c r="BA56" s="358">
        <f>SUMPRODUCT((事故データ!$AO$4:$AO$364=$AH56)*(事故データ!$AT$4:$AT$364=BA$12)*(事故データ!$AH$4:$AH$364=$AH$12)*(事故データ!$V$4:$V$364=1))</f>
        <v>0</v>
      </c>
      <c r="BB56" s="358">
        <f>SUMPRODUCT((事故データ!$AO$4:$AO$364=$AH56)*(事故データ!$AT$4:$AT$364=BB$12)*(事故データ!$AH$4:$AH$364=$AH$12)*(事故データ!$V$4:$V$364=1))</f>
        <v>0</v>
      </c>
      <c r="BC56" s="358">
        <f>SUMPRODUCT((事故データ!$AO$4:$AO$364=$AH56)*(事故データ!$AT$4:$AT$364=BC$12)*(事故データ!$AH$4:$AH$364=$AH$12)*(事故データ!$V$4:$V$364=1))</f>
        <v>0</v>
      </c>
      <c r="BD56" s="358">
        <f>SUMPRODUCT((事故データ!$AO$4:$AO$364=$AH56)*(事故データ!$AT$4:$AT$364=BD$12)*(事故データ!$AH$4:$AH$364=$AH$12)*(事故データ!$V$4:$V$364=1))</f>
        <v>0</v>
      </c>
      <c r="BE56" s="358">
        <f>SUMPRODUCT((事故データ!$AO$4:$AO$364=$AH56)*(事故データ!$AT$4:$AT$364=BE$12)*(事故データ!$AH$4:$AH$364=$AH$12)*(事故データ!$V$4:$V$364=1))</f>
        <v>0</v>
      </c>
      <c r="BF56" s="442">
        <f>SUMPRODUCT((事故データ!$AO$4:$AO$364=$AH56)*(事故データ!$AT$4:$AT$364=BF$12)*(事故データ!$AH$4:$AH$364=$AH$12)*(事故データ!$V$4:$V$364=1))</f>
        <v>0</v>
      </c>
    </row>
    <row r="57" spans="1:58" ht="17.45" customHeight="1">
      <c r="B57" s="326">
        <v>43</v>
      </c>
      <c r="C57" s="352" t="str">
        <f>項目入力!M52</f>
        <v>フォーク操作中</v>
      </c>
      <c r="D57" s="422">
        <f>SUMPRODUCT((事故データ!$AQ$4:$AQ$364=$C57)*(事故データ!$V$4:$V$364=1))</f>
        <v>0</v>
      </c>
      <c r="E57" s="496">
        <f>SUMPRODUCT((事故データ!$AQ$4:$AQ$364=$C57)*(事故データ!$V$4:$V$364=1)*(事故データ!$T$4:$T$364="人身"))</f>
        <v>0</v>
      </c>
      <c r="F57" s="306"/>
      <c r="G57" s="355">
        <f>項目入力!X52</f>
        <v>0</v>
      </c>
      <c r="H57" s="356">
        <f t="shared" si="20"/>
        <v>0</v>
      </c>
      <c r="I57" s="357" cm="1">
        <f t="array" ref="I57">SUMPRODUCT((事故データ!$AO$4:$AO$364=$G57)*(事故データ!$AR$4:$AR$364=I$12)*(事故データ!$V$4:$V$364=1))</f>
        <v>0</v>
      </c>
      <c r="J57" s="358" cm="1">
        <f t="array" ref="J57">SUMPRODUCT((事故データ!$AO$4:$AO$364=$G57)*(事故データ!$AR$4:$AR$364=J$12)*(事故データ!$V$4:$V$364=1))</f>
        <v>0</v>
      </c>
      <c r="K57" s="358" cm="1">
        <f t="array" ref="K57">SUMPRODUCT((事故データ!$AO$4:$AO$364=$G57)*(事故データ!$AR$4:$AR$364=K$12)*(事故データ!$V$4:$V$364=1))</f>
        <v>0</v>
      </c>
      <c r="L57" s="358" cm="1">
        <f t="array" ref="L57">SUMPRODUCT((事故データ!$AO$4:$AO$364=$G57)*(事故データ!$AR$4:$AR$364=L$12)*(事故データ!$V$4:$V$364=1))</f>
        <v>0</v>
      </c>
      <c r="M57" s="358" cm="1">
        <f t="array" ref="M57">SUMPRODUCT((事故データ!$AO$4:$AO$364=$G57)*(事故データ!$AR$4:$AR$364=M$12)*(事故データ!$V$4:$V$364=1))</f>
        <v>0</v>
      </c>
      <c r="N57" s="358" cm="1">
        <f t="array" ref="N57">SUMPRODUCT((事故データ!$AO$4:$AO$364=$G57)*(事故データ!$AR$4:$AR$364=N$12)*(事故データ!$V$4:$V$364=1))</f>
        <v>0</v>
      </c>
      <c r="O57" s="358" cm="1">
        <f t="array" ref="O57">SUMPRODUCT((事故データ!$AO$4:$AO$364=$G57)*(事故データ!$AR$4:$AR$364=O$12)*(事故データ!$V$4:$V$364=1))</f>
        <v>0</v>
      </c>
      <c r="P57" s="442"/>
      <c r="Q57" s="357" cm="1">
        <f t="array" ref="Q57">SUMPRODUCT((事故データ!$AO$4:$AO$364=$G57)*(事故データ!$AT$4:$AT$364=Q$12)*(事故データ!$V$4:$V$364=1))</f>
        <v>0</v>
      </c>
      <c r="R57" s="358" cm="1">
        <f t="array" ref="R57">SUMPRODUCT((事故データ!$AO$4:$AO$364=$G57)*(事故データ!$AT$4:$AT$364=R$12)*(事故データ!$V$4:$V$364=1))</f>
        <v>0</v>
      </c>
      <c r="S57" s="358" cm="1">
        <f t="array" ref="S57">SUMPRODUCT((事故データ!$AO$4:$AO$364=$G57)*(事故データ!$AT$4:$AT$364=S$12)*(事故データ!$V$4:$V$364=1))</f>
        <v>0</v>
      </c>
      <c r="T57" s="358" cm="1">
        <f t="array" ref="T57">SUMPRODUCT((事故データ!$AO$4:$AO$364=$G57)*(事故データ!$AT$4:$AT$364=T$12)*(事故データ!$V$4:$V$364=1))</f>
        <v>0</v>
      </c>
      <c r="U57" s="358" cm="1">
        <f t="array" ref="U57">SUMPRODUCT((事故データ!$AO$4:$AO$364=$G57)*(事故データ!$AT$4:$AT$364=U$12)*(事故データ!$V$4:$V$364=1))</f>
        <v>0</v>
      </c>
      <c r="V57" s="358" cm="1">
        <f t="array" ref="V57">SUMPRODUCT((事故データ!$AO$4:$AO$364=$G57)*(事故データ!$AT$4:$AT$364=V$12)*(事故データ!$V$4:$V$364=1))</f>
        <v>0</v>
      </c>
      <c r="W57" s="358" cm="1">
        <f t="array" ref="W57">SUMPRODUCT((事故データ!$AO$4:$AO$364=$G57)*(事故データ!$AT$4:$AT$364=W$12)*(事故データ!$V$4:$V$364=1))</f>
        <v>0</v>
      </c>
      <c r="X57" s="358" cm="1">
        <f t="array" ref="X57">SUMPRODUCT((事故データ!$AO$4:$AO$364=$G57)*(事故データ!$AT$4:$AT$364=X$12)*(事故データ!$V$4:$V$364=1))</f>
        <v>0</v>
      </c>
      <c r="Y57" s="358" cm="1">
        <f t="array" ref="Y57">SUMPRODUCT((事故データ!$AO$4:$AO$364=$G57)*(事故データ!$AT$4:$AT$364=Y$12)*(事故データ!$V$4:$V$364=1))</f>
        <v>0</v>
      </c>
      <c r="Z57" s="358" cm="1">
        <f t="array" ref="Z57">SUMPRODUCT((事故データ!$AO$4:$AO$364=$G57)*(事故データ!$AT$4:$AT$364=Z$12)*(事故データ!$V$4:$V$364=1))</f>
        <v>0</v>
      </c>
      <c r="AA57" s="358" cm="1">
        <f t="array" ref="AA57">SUMPRODUCT((事故データ!$AO$4:$AO$364=$G57)*(事故データ!$AT$4:$AT$364=AA$12)*(事故データ!$V$4:$V$364=1))</f>
        <v>0</v>
      </c>
      <c r="AB57" s="358" cm="1">
        <f t="array" ref="AB57">SUMPRODUCT((事故データ!$AO$4:$AO$364=$G57)*(事故データ!$AT$4:$AT$364=AB$12)*(事故データ!$V$4:$V$364=1))</f>
        <v>0</v>
      </c>
      <c r="AC57" s="358" cm="1">
        <f t="array" ref="AC57">SUMPRODUCT((事故データ!$AO$4:$AO$364=$G57)*(事故データ!$AT$4:$AT$364=AC$12)*(事故データ!$V$4:$V$364=1))</f>
        <v>0</v>
      </c>
      <c r="AD57" s="358" cm="1">
        <f t="array" ref="AD57">SUMPRODUCT((事故データ!$AO$4:$AO$364=$G57)*(事故データ!$AT$4:$AT$364=AD$12)*(事故データ!$V$4:$V$364=1))</f>
        <v>0</v>
      </c>
      <c r="AE57" s="442" cm="1">
        <f t="array" ref="AE57">SUMPRODUCT((事故データ!$AO$4:$AO$364=$G57)*(事故データ!$AT$4:$AT$364=AE$12)*(事故データ!$V$4:$V$364=1))</f>
        <v>0</v>
      </c>
      <c r="AH57" s="355">
        <f t="shared" si="21"/>
        <v>0</v>
      </c>
      <c r="AI57" s="497">
        <f t="shared" si="22"/>
        <v>0</v>
      </c>
      <c r="AJ57" s="357">
        <f>SUMPRODUCT((事故データ!$AO$4:$AO$364=$AH57)*(事故データ!$AR$4:$RT$364=AJ$12)*(事故データ!$AH$4:$AH$364=$AH$12)*(事故データ!$V$4:$V$364=1))</f>
        <v>0</v>
      </c>
      <c r="AK57" s="358">
        <f>SUMPRODUCT((事故データ!$AO$4:$AO$364=$AH57)*(事故データ!$AR$4:$RT$364=AK$12)*(事故データ!$AH$4:$AH$364=$AH$12)*(事故データ!$V$4:$V$364=1))</f>
        <v>0</v>
      </c>
      <c r="AL57" s="358">
        <f>SUMPRODUCT((事故データ!$AO$4:$AO$364=$AH57)*(事故データ!$AR$4:$RT$364=AL$12)*(事故データ!$AH$4:$AH$364=$AH$12)*(事故データ!$V$4:$V$364=1))</f>
        <v>0</v>
      </c>
      <c r="AM57" s="358">
        <f>SUMPRODUCT((事故データ!$AO$4:$AO$364=$AH57)*(事故データ!$AR$4:$RT$364=AM$12)*(事故データ!$AH$4:$AH$364=$AH$12)*(事故データ!$V$4:$V$364=1))</f>
        <v>0</v>
      </c>
      <c r="AN57" s="358">
        <f>SUMPRODUCT((事故データ!$AO$4:$AO$364=$AH57)*(事故データ!$AR$4:$RT$364=AN$12)*(事故データ!$AH$4:$AH$364=$AH$12)*(事故データ!$V$4:$V$364=1))</f>
        <v>0</v>
      </c>
      <c r="AO57" s="358">
        <f>SUMPRODUCT((事故データ!$AO$4:$AO$364=$AH57)*(事故データ!$AR$4:$RT$364=AO$12)*(事故データ!$AH$4:$AH$364=$AH$12)*(事故データ!$V$4:$V$364=1))</f>
        <v>0</v>
      </c>
      <c r="AP57" s="562">
        <f>SUMPRODUCT((事故データ!$AO$4:$AO$364=$AH57)*(事故データ!$AR$4:$RT$364=AP$12)*(事故データ!$AH$4:$AH$364=$AH$12)*(事故データ!$V$4:$V$364=1))</f>
        <v>0</v>
      </c>
      <c r="AQ57" s="572">
        <f t="shared" si="23"/>
        <v>0</v>
      </c>
      <c r="AR57" s="464">
        <f>SUMPRODUCT((事故データ!$AO$4:$AO$364=$AH57)*(事故データ!$AT$4:$AT$364=AR$12)*(事故データ!$AH$4:$AH$364=$AH$12)*(事故データ!$V$4:$V$364=1))</f>
        <v>0</v>
      </c>
      <c r="AS57" s="358">
        <f>SUMPRODUCT((事故データ!$AO$4:$AO$364=$AH57)*(事故データ!$AT$4:$AT$364=AS$12)*(事故データ!$AH$4:$AH$364=$AH$12)*(事故データ!$V$4:$V$364=1))</f>
        <v>0</v>
      </c>
      <c r="AT57" s="358">
        <f>SUMPRODUCT((事故データ!$AO$4:$AO$364=$AH57)*(事故データ!$AT$4:$AT$364=AT$12)*(事故データ!$AH$4:$AH$364=$AH$12)*(事故データ!$V$4:$V$364=1))</f>
        <v>0</v>
      </c>
      <c r="AU57" s="358">
        <f>SUMPRODUCT((事故データ!$AO$4:$AO$364=$AH57)*(事故データ!$AT$4:$AT$364=AU$12)*(事故データ!$AH$4:$AH$364=$AH$12)*(事故データ!$V$4:$V$364=1))</f>
        <v>0</v>
      </c>
      <c r="AV57" s="358">
        <f>SUMPRODUCT((事故データ!$AO$4:$AO$364=$AH57)*(事故データ!$AT$4:$AT$364=AV$12)*(事故データ!$AH$4:$AH$364=$AH$12)*(事故データ!$V$4:$V$364=1))</f>
        <v>0</v>
      </c>
      <c r="AW57" s="358">
        <f>SUMPRODUCT((事故データ!$AO$4:$AO$364=$AH57)*(事故データ!$AT$4:$AT$364=AW$12)*(事故データ!$AH$4:$AH$364=$AH$12)*(事故データ!$V$4:$V$364=1))</f>
        <v>0</v>
      </c>
      <c r="AX57" s="358">
        <f>SUMPRODUCT((事故データ!$AO$4:$AO$364=$AH57)*(事故データ!$AT$4:$AT$364=AX$12)*(事故データ!$AH$4:$AH$364=$AH$12)*(事故データ!$V$4:$V$364=1))</f>
        <v>0</v>
      </c>
      <c r="AY57" s="358">
        <f>SUMPRODUCT((事故データ!$AO$4:$AO$364=$AH57)*(事故データ!$AT$4:$AT$364=AY$12)*(事故データ!$AH$4:$AH$364=$AH$12)*(事故データ!$V$4:$V$364=1))</f>
        <v>0</v>
      </c>
      <c r="AZ57" s="358">
        <f>SUMPRODUCT((事故データ!$AO$4:$AO$364=$AH57)*(事故データ!$AT$4:$AT$364=AZ$12)*(事故データ!$AH$4:$AH$364=$AH$12)*(事故データ!$V$4:$V$364=1))</f>
        <v>0</v>
      </c>
      <c r="BA57" s="358">
        <f>SUMPRODUCT((事故データ!$AO$4:$AO$364=$AH57)*(事故データ!$AT$4:$AT$364=BA$12)*(事故データ!$AH$4:$AH$364=$AH$12)*(事故データ!$V$4:$V$364=1))</f>
        <v>0</v>
      </c>
      <c r="BB57" s="358">
        <f>SUMPRODUCT((事故データ!$AO$4:$AO$364=$AH57)*(事故データ!$AT$4:$AT$364=BB$12)*(事故データ!$AH$4:$AH$364=$AH$12)*(事故データ!$V$4:$V$364=1))</f>
        <v>0</v>
      </c>
      <c r="BC57" s="358">
        <f>SUMPRODUCT((事故データ!$AO$4:$AO$364=$AH57)*(事故データ!$AT$4:$AT$364=BC$12)*(事故データ!$AH$4:$AH$364=$AH$12)*(事故データ!$V$4:$V$364=1))</f>
        <v>0</v>
      </c>
      <c r="BD57" s="358">
        <f>SUMPRODUCT((事故データ!$AO$4:$AO$364=$AH57)*(事故データ!$AT$4:$AT$364=BD$12)*(事故データ!$AH$4:$AH$364=$AH$12)*(事故データ!$V$4:$V$364=1))</f>
        <v>0</v>
      </c>
      <c r="BE57" s="358">
        <f>SUMPRODUCT((事故データ!$AO$4:$AO$364=$AH57)*(事故データ!$AT$4:$AT$364=BE$12)*(事故データ!$AH$4:$AH$364=$AH$12)*(事故データ!$V$4:$V$364=1))</f>
        <v>0</v>
      </c>
      <c r="BF57" s="442">
        <f>SUMPRODUCT((事故データ!$AO$4:$AO$364=$AH57)*(事故データ!$AT$4:$AT$364=BF$12)*(事故データ!$AH$4:$AH$364=$AH$12)*(事故データ!$V$4:$V$364=1))</f>
        <v>0</v>
      </c>
    </row>
    <row r="58" spans="1:58" ht="17.45" customHeight="1">
      <c r="B58" s="326">
        <v>44</v>
      </c>
      <c r="C58" s="352" t="str">
        <f>項目入力!M53</f>
        <v>その他</v>
      </c>
      <c r="D58" s="422">
        <f>SUMPRODUCT((事故データ!$AQ$4:$AQ$364=$C58)*(事故データ!$V$4:$V$364=1))</f>
        <v>0</v>
      </c>
      <c r="E58" s="496">
        <f>SUMPRODUCT((事故データ!$AQ$4:$AQ$364=$C58)*(事故データ!$V$4:$V$364=1)*(事故データ!$T$4:$T$364="人身"))</f>
        <v>0</v>
      </c>
      <c r="F58" s="306"/>
      <c r="G58" s="432">
        <f>項目入力!X53</f>
        <v>0</v>
      </c>
      <c r="H58" s="369">
        <f t="shared" si="20"/>
        <v>0</v>
      </c>
      <c r="I58" s="370" cm="1">
        <f t="array" ref="I58">SUMPRODUCT((事故データ!$AO$4:$AO$364=$G58)*(事故データ!$AR$4:$AR$364=I$12)*(事故データ!$V$4:$V$364=1))</f>
        <v>0</v>
      </c>
      <c r="J58" s="371" cm="1">
        <f t="array" ref="J58">SUMPRODUCT((事故データ!$AO$4:$AO$364=$G58)*(事故データ!$AR$4:$AR$364=J$12)*(事故データ!$V$4:$V$364=1))</f>
        <v>0</v>
      </c>
      <c r="K58" s="371" cm="1">
        <f t="array" ref="K58">SUMPRODUCT((事故データ!$AO$4:$AO$364=$G58)*(事故データ!$AR$4:$AR$364=K$12)*(事故データ!$V$4:$V$364=1))</f>
        <v>0</v>
      </c>
      <c r="L58" s="371" cm="1">
        <f t="array" ref="L58">SUMPRODUCT((事故データ!$AO$4:$AO$364=$G58)*(事故データ!$AR$4:$AR$364=L$12)*(事故データ!$V$4:$V$364=1))</f>
        <v>0</v>
      </c>
      <c r="M58" s="371" cm="1">
        <f t="array" ref="M58">SUMPRODUCT((事故データ!$AO$4:$AO$364=$G58)*(事故データ!$AR$4:$AR$364=M$12)*(事故データ!$V$4:$V$364=1))</f>
        <v>0</v>
      </c>
      <c r="N58" s="371" cm="1">
        <f t="array" ref="N58">SUMPRODUCT((事故データ!$AO$4:$AO$364=$G58)*(事故データ!$AR$4:$AR$364=N$12)*(事故データ!$V$4:$V$364=1))</f>
        <v>0</v>
      </c>
      <c r="O58" s="371" cm="1">
        <f t="array" ref="O58">SUMPRODUCT((事故データ!$AO$4:$AO$364=$G58)*(事故データ!$AR$4:$AR$364=O$12)*(事故データ!$V$4:$V$364=1))</f>
        <v>0</v>
      </c>
      <c r="P58" s="443"/>
      <c r="Q58" s="370" cm="1">
        <f t="array" ref="Q58">SUMPRODUCT((事故データ!$AO$4:$AO$364=$G58)*(事故データ!$AT$4:$AT$364=Q$12)*(事故データ!$V$4:$V$364=1))</f>
        <v>0</v>
      </c>
      <c r="R58" s="371" cm="1">
        <f t="array" ref="R58">SUMPRODUCT((事故データ!$AO$4:$AO$364=$G58)*(事故データ!$AT$4:$AT$364=R$12)*(事故データ!$V$4:$V$364=1))</f>
        <v>0</v>
      </c>
      <c r="S58" s="371" cm="1">
        <f t="array" ref="S58">SUMPRODUCT((事故データ!$AO$4:$AO$364=$G58)*(事故データ!$AT$4:$AT$364=S$12)*(事故データ!$V$4:$V$364=1))</f>
        <v>0</v>
      </c>
      <c r="T58" s="371" cm="1">
        <f t="array" ref="T58">SUMPRODUCT((事故データ!$AO$4:$AO$364=$G58)*(事故データ!$AT$4:$AT$364=T$12)*(事故データ!$V$4:$V$364=1))</f>
        <v>0</v>
      </c>
      <c r="U58" s="371" cm="1">
        <f t="array" ref="U58">SUMPRODUCT((事故データ!$AO$4:$AO$364=$G58)*(事故データ!$AT$4:$AT$364=U$12)*(事故データ!$V$4:$V$364=1))</f>
        <v>0</v>
      </c>
      <c r="V58" s="371" cm="1">
        <f t="array" ref="V58">SUMPRODUCT((事故データ!$AO$4:$AO$364=$G58)*(事故データ!$AT$4:$AT$364=V$12)*(事故データ!$V$4:$V$364=1))</f>
        <v>0</v>
      </c>
      <c r="W58" s="371" cm="1">
        <f t="array" ref="W58">SUMPRODUCT((事故データ!$AO$4:$AO$364=$G58)*(事故データ!$AT$4:$AT$364=W$12)*(事故データ!$V$4:$V$364=1))</f>
        <v>0</v>
      </c>
      <c r="X58" s="371" cm="1">
        <f t="array" ref="X58">SUMPRODUCT((事故データ!$AO$4:$AO$364=$G58)*(事故データ!$AT$4:$AT$364=X$12)*(事故データ!$V$4:$V$364=1))</f>
        <v>0</v>
      </c>
      <c r="Y58" s="371" cm="1">
        <f t="array" ref="Y58">SUMPRODUCT((事故データ!$AO$4:$AO$364=$G58)*(事故データ!$AT$4:$AT$364=Y$12)*(事故データ!$V$4:$V$364=1))</f>
        <v>0</v>
      </c>
      <c r="Z58" s="371" cm="1">
        <f t="array" ref="Z58">SUMPRODUCT((事故データ!$AO$4:$AO$364=$G58)*(事故データ!$AT$4:$AT$364=Z$12)*(事故データ!$V$4:$V$364=1))</f>
        <v>0</v>
      </c>
      <c r="AA58" s="371" cm="1">
        <f t="array" ref="AA58">SUMPRODUCT((事故データ!$AO$4:$AO$364=$G58)*(事故データ!$AT$4:$AT$364=AA$12)*(事故データ!$V$4:$V$364=1))</f>
        <v>0</v>
      </c>
      <c r="AB58" s="371" cm="1">
        <f t="array" ref="AB58">SUMPRODUCT((事故データ!$AO$4:$AO$364=$G58)*(事故データ!$AT$4:$AT$364=AB$12)*(事故データ!$V$4:$V$364=1))</f>
        <v>0</v>
      </c>
      <c r="AC58" s="371" cm="1">
        <f t="array" ref="AC58">SUMPRODUCT((事故データ!$AO$4:$AO$364=$G58)*(事故データ!$AT$4:$AT$364=AC$12)*(事故データ!$V$4:$V$364=1))</f>
        <v>0</v>
      </c>
      <c r="AD58" s="371" cm="1">
        <f t="array" ref="AD58">SUMPRODUCT((事故データ!$AO$4:$AO$364=$G58)*(事故データ!$AT$4:$AT$364=AD$12)*(事故データ!$V$4:$V$364=1))</f>
        <v>0</v>
      </c>
      <c r="AE58" s="443" cm="1">
        <f t="array" ref="AE58">SUMPRODUCT((事故データ!$AO$4:$AO$364=$G58)*(事故データ!$AT$4:$AT$364=AE$12)*(事故データ!$V$4:$V$364=1))</f>
        <v>0</v>
      </c>
      <c r="AH58" s="355">
        <f t="shared" si="21"/>
        <v>0</v>
      </c>
      <c r="AI58" s="497">
        <f t="shared" si="22"/>
        <v>0</v>
      </c>
      <c r="AJ58" s="357">
        <f>SUMPRODUCT((事故データ!$AO$4:$AO$364=$AH58)*(事故データ!$AR$4:$RT$364=AJ$12)*(事故データ!$AH$4:$AH$364=$AH$12)*(事故データ!$V$4:$V$364=1))</f>
        <v>0</v>
      </c>
      <c r="AK58" s="358">
        <f>SUMPRODUCT((事故データ!$AO$4:$AO$364=$AH58)*(事故データ!$AR$4:$RT$364=AK$12)*(事故データ!$AH$4:$AH$364=$AH$12)*(事故データ!$V$4:$V$364=1))</f>
        <v>0</v>
      </c>
      <c r="AL58" s="358">
        <f>SUMPRODUCT((事故データ!$AO$4:$AO$364=$AH58)*(事故データ!$AR$4:$RT$364=AL$12)*(事故データ!$AH$4:$AH$364=$AH$12)*(事故データ!$V$4:$V$364=1))</f>
        <v>0</v>
      </c>
      <c r="AM58" s="358">
        <f>SUMPRODUCT((事故データ!$AO$4:$AO$364=$AH58)*(事故データ!$AR$4:$RT$364=AM$12)*(事故データ!$AH$4:$AH$364=$AH$12)*(事故データ!$V$4:$V$364=1))</f>
        <v>0</v>
      </c>
      <c r="AN58" s="358">
        <f>SUMPRODUCT((事故データ!$AO$4:$AO$364=$AH58)*(事故データ!$AR$4:$RT$364=AN$12)*(事故データ!$AH$4:$AH$364=$AH$12)*(事故データ!$V$4:$V$364=1))</f>
        <v>0</v>
      </c>
      <c r="AO58" s="358">
        <f>SUMPRODUCT((事故データ!$AO$4:$AO$364=$AH58)*(事故データ!$AR$4:$RT$364=AO$12)*(事故データ!$AH$4:$AH$364=$AH$12)*(事故データ!$V$4:$V$364=1))</f>
        <v>0</v>
      </c>
      <c r="AP58" s="562">
        <f>SUMPRODUCT((事故データ!$AO$4:$AO$364=$AH58)*(事故データ!$AR$4:$RT$364=AP$12)*(事故データ!$AH$4:$AH$364=$AH$12)*(事故データ!$V$4:$V$364=1))</f>
        <v>0</v>
      </c>
      <c r="AQ58" s="572">
        <f t="shared" si="23"/>
        <v>0</v>
      </c>
      <c r="AR58" s="464">
        <f>SUMPRODUCT((事故データ!$AO$4:$AO$364=$AH58)*(事故データ!$AT$4:$AT$364=AR$12)*(事故データ!$AH$4:$AH$364=$AH$12)*(事故データ!$V$4:$V$364=1))</f>
        <v>0</v>
      </c>
      <c r="AS58" s="358">
        <f>SUMPRODUCT((事故データ!$AO$4:$AO$364=$AH58)*(事故データ!$AT$4:$AT$364=AS$12)*(事故データ!$AH$4:$AH$364=$AH$12)*(事故データ!$V$4:$V$364=1))</f>
        <v>0</v>
      </c>
      <c r="AT58" s="358">
        <f>SUMPRODUCT((事故データ!$AO$4:$AO$364=$AH58)*(事故データ!$AT$4:$AT$364=AT$12)*(事故データ!$AH$4:$AH$364=$AH$12)*(事故データ!$V$4:$V$364=1))</f>
        <v>0</v>
      </c>
      <c r="AU58" s="358">
        <f>SUMPRODUCT((事故データ!$AO$4:$AO$364=$AH58)*(事故データ!$AT$4:$AT$364=AU$12)*(事故データ!$AH$4:$AH$364=$AH$12)*(事故データ!$V$4:$V$364=1))</f>
        <v>0</v>
      </c>
      <c r="AV58" s="358">
        <f>SUMPRODUCT((事故データ!$AO$4:$AO$364=$AH58)*(事故データ!$AT$4:$AT$364=AV$12)*(事故データ!$AH$4:$AH$364=$AH$12)*(事故データ!$V$4:$V$364=1))</f>
        <v>0</v>
      </c>
      <c r="AW58" s="358">
        <f>SUMPRODUCT((事故データ!$AO$4:$AO$364=$AH58)*(事故データ!$AT$4:$AT$364=AW$12)*(事故データ!$AH$4:$AH$364=$AH$12)*(事故データ!$V$4:$V$364=1))</f>
        <v>0</v>
      </c>
      <c r="AX58" s="358">
        <f>SUMPRODUCT((事故データ!$AO$4:$AO$364=$AH58)*(事故データ!$AT$4:$AT$364=AX$12)*(事故データ!$AH$4:$AH$364=$AH$12)*(事故データ!$V$4:$V$364=1))</f>
        <v>0</v>
      </c>
      <c r="AY58" s="358">
        <f>SUMPRODUCT((事故データ!$AO$4:$AO$364=$AH58)*(事故データ!$AT$4:$AT$364=AY$12)*(事故データ!$AH$4:$AH$364=$AH$12)*(事故データ!$V$4:$V$364=1))</f>
        <v>0</v>
      </c>
      <c r="AZ58" s="358">
        <f>SUMPRODUCT((事故データ!$AO$4:$AO$364=$AH58)*(事故データ!$AT$4:$AT$364=AZ$12)*(事故データ!$AH$4:$AH$364=$AH$12)*(事故データ!$V$4:$V$364=1))</f>
        <v>0</v>
      </c>
      <c r="BA58" s="358">
        <f>SUMPRODUCT((事故データ!$AO$4:$AO$364=$AH58)*(事故データ!$AT$4:$AT$364=BA$12)*(事故データ!$AH$4:$AH$364=$AH$12)*(事故データ!$V$4:$V$364=1))</f>
        <v>0</v>
      </c>
      <c r="BB58" s="358">
        <f>SUMPRODUCT((事故データ!$AO$4:$AO$364=$AH58)*(事故データ!$AT$4:$AT$364=BB$12)*(事故データ!$AH$4:$AH$364=$AH$12)*(事故データ!$V$4:$V$364=1))</f>
        <v>0</v>
      </c>
      <c r="BC58" s="358">
        <f>SUMPRODUCT((事故データ!$AO$4:$AO$364=$AH58)*(事故データ!$AT$4:$AT$364=BC$12)*(事故データ!$AH$4:$AH$364=$AH$12)*(事故データ!$V$4:$V$364=1))</f>
        <v>0</v>
      </c>
      <c r="BD58" s="358">
        <f>SUMPRODUCT((事故データ!$AO$4:$AO$364=$AH58)*(事故データ!$AT$4:$AT$364=BD$12)*(事故データ!$AH$4:$AH$364=$AH$12)*(事故データ!$V$4:$V$364=1))</f>
        <v>0</v>
      </c>
      <c r="BE58" s="358">
        <f>SUMPRODUCT((事故データ!$AO$4:$AO$364=$AH58)*(事故データ!$AT$4:$AT$364=BE$12)*(事故データ!$AH$4:$AH$364=$AH$12)*(事故データ!$V$4:$V$364=1))</f>
        <v>0</v>
      </c>
      <c r="BF58" s="442">
        <f>SUMPRODUCT((事故データ!$AO$4:$AO$364=$AH58)*(事故データ!$AT$4:$AT$364=BF$12)*(事故データ!$AH$4:$AH$364=$AH$12)*(事故データ!$V$4:$V$364=1))</f>
        <v>0</v>
      </c>
    </row>
    <row r="59" spans="1:58" ht="17.45" customHeight="1">
      <c r="C59" s="499"/>
      <c r="D59" s="306"/>
      <c r="E59" s="500"/>
      <c r="F59" s="306"/>
      <c r="G59" s="499"/>
      <c r="H59" s="306"/>
      <c r="I59" s="306"/>
      <c r="J59" s="306"/>
      <c r="K59" s="306"/>
      <c r="L59" s="306"/>
      <c r="M59" s="306"/>
      <c r="N59" s="306"/>
      <c r="O59" s="306"/>
      <c r="P59" s="306"/>
      <c r="Q59" s="306"/>
      <c r="R59" s="306"/>
      <c r="S59" s="306"/>
      <c r="T59" s="306"/>
      <c r="U59" s="306"/>
      <c r="V59" s="306"/>
      <c r="W59" s="306"/>
      <c r="X59" s="306"/>
      <c r="AH59" s="355">
        <f t="shared" si="21"/>
        <v>0</v>
      </c>
      <c r="AI59" s="497">
        <f t="shared" si="22"/>
        <v>0</v>
      </c>
      <c r="AJ59" s="357">
        <f>SUMPRODUCT((事故データ!$AO$4:$AO$364=$AH59)*(事故データ!$AR$4:$RT$364=AJ$12)*(事故データ!$AH$4:$AH$364=$AH$12)*(事故データ!$V$4:$V$364=1))</f>
        <v>0</v>
      </c>
      <c r="AK59" s="358">
        <f>SUMPRODUCT((事故データ!$AO$4:$AO$364=$AH59)*(事故データ!$AR$4:$RT$364=AK$12)*(事故データ!$AH$4:$AH$364=$AH$12)*(事故データ!$V$4:$V$364=1))</f>
        <v>0</v>
      </c>
      <c r="AL59" s="358">
        <f>SUMPRODUCT((事故データ!$AO$4:$AO$364=$AH59)*(事故データ!$AR$4:$RT$364=AL$12)*(事故データ!$AH$4:$AH$364=$AH$12)*(事故データ!$V$4:$V$364=1))</f>
        <v>0</v>
      </c>
      <c r="AM59" s="358">
        <f>SUMPRODUCT((事故データ!$AO$4:$AO$364=$AH59)*(事故データ!$AR$4:$RT$364=AM$12)*(事故データ!$AH$4:$AH$364=$AH$12)*(事故データ!$V$4:$V$364=1))</f>
        <v>0</v>
      </c>
      <c r="AN59" s="358">
        <f>SUMPRODUCT((事故データ!$AO$4:$AO$364=$AH59)*(事故データ!$AR$4:$RT$364=AN$12)*(事故データ!$AH$4:$AH$364=$AH$12)*(事故データ!$V$4:$V$364=1))</f>
        <v>0</v>
      </c>
      <c r="AO59" s="358">
        <f>SUMPRODUCT((事故データ!$AO$4:$AO$364=$AH59)*(事故データ!$AR$4:$RT$364=AO$12)*(事故データ!$AH$4:$AH$364=$AH$12)*(事故データ!$V$4:$V$364=1))</f>
        <v>0</v>
      </c>
      <c r="AP59" s="562">
        <f>SUMPRODUCT((事故データ!$AO$4:$AO$364=$AH59)*(事故データ!$AR$4:$RT$364=AP$12)*(事故データ!$AH$4:$AH$364=$AH$12)*(事故データ!$V$4:$V$364=1))</f>
        <v>0</v>
      </c>
      <c r="AQ59" s="572">
        <f t="shared" si="23"/>
        <v>0</v>
      </c>
      <c r="AR59" s="464">
        <f>SUMPRODUCT((事故データ!$AO$4:$AO$364=$AH59)*(事故データ!$AT$4:$AT$364=AR$12)*(事故データ!$AH$4:$AH$364=$AH$12)*(事故データ!$V$4:$V$364=1))</f>
        <v>0</v>
      </c>
      <c r="AS59" s="358">
        <f>SUMPRODUCT((事故データ!$AO$4:$AO$364=$AH59)*(事故データ!$AT$4:$AT$364=AS$12)*(事故データ!$AH$4:$AH$364=$AH$12)*(事故データ!$V$4:$V$364=1))</f>
        <v>0</v>
      </c>
      <c r="AT59" s="358">
        <f>SUMPRODUCT((事故データ!$AO$4:$AO$364=$AH59)*(事故データ!$AT$4:$AT$364=AT$12)*(事故データ!$AH$4:$AH$364=$AH$12)*(事故データ!$V$4:$V$364=1))</f>
        <v>0</v>
      </c>
      <c r="AU59" s="358">
        <f>SUMPRODUCT((事故データ!$AO$4:$AO$364=$AH59)*(事故データ!$AT$4:$AT$364=AU$12)*(事故データ!$AH$4:$AH$364=$AH$12)*(事故データ!$V$4:$V$364=1))</f>
        <v>0</v>
      </c>
      <c r="AV59" s="358">
        <f>SUMPRODUCT((事故データ!$AO$4:$AO$364=$AH59)*(事故データ!$AT$4:$AT$364=AV$12)*(事故データ!$AH$4:$AH$364=$AH$12)*(事故データ!$V$4:$V$364=1))</f>
        <v>0</v>
      </c>
      <c r="AW59" s="358">
        <f>SUMPRODUCT((事故データ!$AO$4:$AO$364=$AH59)*(事故データ!$AT$4:$AT$364=AW$12)*(事故データ!$AH$4:$AH$364=$AH$12)*(事故データ!$V$4:$V$364=1))</f>
        <v>0</v>
      </c>
      <c r="AX59" s="358">
        <f>SUMPRODUCT((事故データ!$AO$4:$AO$364=$AH59)*(事故データ!$AT$4:$AT$364=AX$12)*(事故データ!$AH$4:$AH$364=$AH$12)*(事故データ!$V$4:$V$364=1))</f>
        <v>0</v>
      </c>
      <c r="AY59" s="358">
        <f>SUMPRODUCT((事故データ!$AO$4:$AO$364=$AH59)*(事故データ!$AT$4:$AT$364=AY$12)*(事故データ!$AH$4:$AH$364=$AH$12)*(事故データ!$V$4:$V$364=1))</f>
        <v>0</v>
      </c>
      <c r="AZ59" s="358">
        <f>SUMPRODUCT((事故データ!$AO$4:$AO$364=$AH59)*(事故データ!$AT$4:$AT$364=AZ$12)*(事故データ!$AH$4:$AH$364=$AH$12)*(事故データ!$V$4:$V$364=1))</f>
        <v>0</v>
      </c>
      <c r="BA59" s="358">
        <f>SUMPRODUCT((事故データ!$AO$4:$AO$364=$AH59)*(事故データ!$AT$4:$AT$364=BA$12)*(事故データ!$AH$4:$AH$364=$AH$12)*(事故データ!$V$4:$V$364=1))</f>
        <v>0</v>
      </c>
      <c r="BB59" s="358">
        <f>SUMPRODUCT((事故データ!$AO$4:$AO$364=$AH59)*(事故データ!$AT$4:$AT$364=BB$12)*(事故データ!$AH$4:$AH$364=$AH$12)*(事故データ!$V$4:$V$364=1))</f>
        <v>0</v>
      </c>
      <c r="BC59" s="358">
        <f>SUMPRODUCT((事故データ!$AO$4:$AO$364=$AH59)*(事故データ!$AT$4:$AT$364=BC$12)*(事故データ!$AH$4:$AH$364=$AH$12)*(事故データ!$V$4:$V$364=1))</f>
        <v>0</v>
      </c>
      <c r="BD59" s="358">
        <f>SUMPRODUCT((事故データ!$AO$4:$AO$364=$AH59)*(事故データ!$AT$4:$AT$364=BD$12)*(事故データ!$AH$4:$AH$364=$AH$12)*(事故データ!$V$4:$V$364=1))</f>
        <v>0</v>
      </c>
      <c r="BE59" s="358">
        <f>SUMPRODUCT((事故データ!$AO$4:$AO$364=$AH59)*(事故データ!$AT$4:$AT$364=BE$12)*(事故データ!$AH$4:$AH$364=$AH$12)*(事故データ!$V$4:$V$364=1))</f>
        <v>0</v>
      </c>
      <c r="BF59" s="442">
        <f>SUMPRODUCT((事故データ!$AO$4:$AO$364=$AH59)*(事故データ!$AT$4:$AT$364=BF$12)*(事故データ!$AH$4:$AH$364=$AH$12)*(事故データ!$V$4:$V$364=1))</f>
        <v>0</v>
      </c>
    </row>
    <row r="60" spans="1:58" ht="17.45" customHeight="1">
      <c r="C60" s="499"/>
      <c r="D60" s="306"/>
      <c r="E60" s="500"/>
      <c r="F60" s="306"/>
      <c r="G60" s="499"/>
      <c r="H60" s="306"/>
      <c r="I60" s="306"/>
      <c r="J60" s="306"/>
      <c r="K60" s="306"/>
      <c r="L60" s="306"/>
      <c r="M60" s="306"/>
      <c r="N60" s="306"/>
      <c r="O60" s="306"/>
      <c r="P60" s="306"/>
      <c r="Q60" s="306"/>
      <c r="R60" s="306"/>
      <c r="S60" s="306"/>
      <c r="T60" s="306"/>
      <c r="U60" s="306"/>
      <c r="V60" s="306"/>
      <c r="W60" s="306"/>
      <c r="X60" s="306"/>
      <c r="AH60" s="432">
        <f t="shared" si="21"/>
        <v>0</v>
      </c>
      <c r="AI60" s="505">
        <f t="shared" si="22"/>
        <v>0</v>
      </c>
      <c r="AJ60" s="370">
        <f>SUMPRODUCT((事故データ!$AO$4:$AO$364=$AH60)*(事故データ!$AR$4:$RT$364=AJ$12)*(事故データ!$AH$4:$AH$364=$AH$12)*(事故データ!$V$4:$V$364=1))</f>
        <v>0</v>
      </c>
      <c r="AK60" s="371">
        <f>SUMPRODUCT((事故データ!$AO$4:$AO$364=$AH60)*(事故データ!$AR$4:$RT$364=AK$12)*(事故データ!$AH$4:$AH$364=$AH$12)*(事故データ!$V$4:$V$364=1))</f>
        <v>0</v>
      </c>
      <c r="AL60" s="371">
        <f>SUMPRODUCT((事故データ!$AO$4:$AO$364=$AH60)*(事故データ!$AR$4:$RT$364=AL$12)*(事故データ!$AH$4:$AH$364=$AH$12)*(事故データ!$V$4:$V$364=1))</f>
        <v>0</v>
      </c>
      <c r="AM60" s="371">
        <f>SUMPRODUCT((事故データ!$AO$4:$AO$364=$AH60)*(事故データ!$AR$4:$RT$364=AM$12)*(事故データ!$AH$4:$AH$364=$AH$12)*(事故データ!$V$4:$V$364=1))</f>
        <v>0</v>
      </c>
      <c r="AN60" s="371">
        <f>SUMPRODUCT((事故データ!$AO$4:$AO$364=$AH60)*(事故データ!$AR$4:$RT$364=AN$12)*(事故データ!$AH$4:$AH$364=$AH$12)*(事故データ!$V$4:$V$364=1))</f>
        <v>0</v>
      </c>
      <c r="AO60" s="371">
        <f>SUMPRODUCT((事故データ!$AO$4:$AO$364=$AH60)*(事故データ!$AR$4:$RT$364=AO$12)*(事故データ!$AH$4:$AH$364=$AH$12)*(事故データ!$V$4:$V$364=1))</f>
        <v>0</v>
      </c>
      <c r="AP60" s="563">
        <f>SUMPRODUCT((事故データ!$AO$4:$AO$364=$AH60)*(事故データ!$AR$4:$RT$364=AP$12)*(事故データ!$AH$4:$AH$364=$AH$12)*(事故データ!$V$4:$V$364=1))</f>
        <v>0</v>
      </c>
      <c r="AQ60" s="573">
        <f t="shared" si="23"/>
        <v>0</v>
      </c>
      <c r="AR60" s="465">
        <f>SUMPRODUCT((事故データ!$AO$4:$AO$364=$AH60)*(事故データ!$AT$4:$AT$364=AR$12)*(事故データ!$AH$4:$AH$364=$AH$12)*(事故データ!$V$4:$V$364=1))</f>
        <v>0</v>
      </c>
      <c r="AS60" s="371">
        <f>SUMPRODUCT((事故データ!$AO$4:$AO$364=$AH60)*(事故データ!$AT$4:$AT$364=AS$12)*(事故データ!$AH$4:$AH$364=$AH$12)*(事故データ!$V$4:$V$364=1))</f>
        <v>0</v>
      </c>
      <c r="AT60" s="371">
        <f>SUMPRODUCT((事故データ!$AO$4:$AO$364=$AH60)*(事故データ!$AT$4:$AT$364=AT$12)*(事故データ!$AH$4:$AH$364=$AH$12)*(事故データ!$V$4:$V$364=1))</f>
        <v>0</v>
      </c>
      <c r="AU60" s="371">
        <f>SUMPRODUCT((事故データ!$AO$4:$AO$364=$AH60)*(事故データ!$AT$4:$AT$364=AU$12)*(事故データ!$AH$4:$AH$364=$AH$12)*(事故データ!$V$4:$V$364=1))</f>
        <v>0</v>
      </c>
      <c r="AV60" s="371">
        <f>SUMPRODUCT((事故データ!$AO$4:$AO$364=$AH60)*(事故データ!$AT$4:$AT$364=AV$12)*(事故データ!$AH$4:$AH$364=$AH$12)*(事故データ!$V$4:$V$364=1))</f>
        <v>0</v>
      </c>
      <c r="AW60" s="371">
        <f>SUMPRODUCT((事故データ!$AO$4:$AO$364=$AH60)*(事故データ!$AT$4:$AT$364=AW$12)*(事故データ!$AH$4:$AH$364=$AH$12)*(事故データ!$V$4:$V$364=1))</f>
        <v>0</v>
      </c>
      <c r="AX60" s="371">
        <f>SUMPRODUCT((事故データ!$AO$4:$AO$364=$AH60)*(事故データ!$AT$4:$AT$364=AX$12)*(事故データ!$AH$4:$AH$364=$AH$12)*(事故データ!$V$4:$V$364=1))</f>
        <v>0</v>
      </c>
      <c r="AY60" s="371">
        <f>SUMPRODUCT((事故データ!$AO$4:$AO$364=$AH60)*(事故データ!$AT$4:$AT$364=AY$12)*(事故データ!$AH$4:$AH$364=$AH$12)*(事故データ!$V$4:$V$364=1))</f>
        <v>0</v>
      </c>
      <c r="AZ60" s="371">
        <f>SUMPRODUCT((事故データ!$AO$4:$AO$364=$AH60)*(事故データ!$AT$4:$AT$364=AZ$12)*(事故データ!$AH$4:$AH$364=$AH$12)*(事故データ!$V$4:$V$364=1))</f>
        <v>0</v>
      </c>
      <c r="BA60" s="371">
        <f>SUMPRODUCT((事故データ!$AO$4:$AO$364=$AH60)*(事故データ!$AT$4:$AT$364=BA$12)*(事故データ!$AH$4:$AH$364=$AH$12)*(事故データ!$V$4:$V$364=1))</f>
        <v>0</v>
      </c>
      <c r="BB60" s="371">
        <f>SUMPRODUCT((事故データ!$AO$4:$AO$364=$AH60)*(事故データ!$AT$4:$AT$364=BB$12)*(事故データ!$AH$4:$AH$364=$AH$12)*(事故データ!$V$4:$V$364=1))</f>
        <v>0</v>
      </c>
      <c r="BC60" s="371">
        <f>SUMPRODUCT((事故データ!$AO$4:$AO$364=$AH60)*(事故データ!$AT$4:$AT$364=BC$12)*(事故データ!$AH$4:$AH$364=$AH$12)*(事故データ!$V$4:$V$364=1))</f>
        <v>0</v>
      </c>
      <c r="BD60" s="371">
        <f>SUMPRODUCT((事故データ!$AO$4:$AO$364=$AH60)*(事故データ!$AT$4:$AT$364=BD$12)*(事故データ!$AH$4:$AH$364=$AH$12)*(事故データ!$V$4:$V$364=1))</f>
        <v>0</v>
      </c>
      <c r="BE60" s="371">
        <f>SUMPRODUCT((事故データ!$AO$4:$AO$364=$AH60)*(事故データ!$AT$4:$AT$364=BE$12)*(事故データ!$AH$4:$AH$364=$AH$12)*(事故データ!$V$4:$V$364=1))</f>
        <v>0</v>
      </c>
      <c r="BF60" s="443">
        <f>SUMPRODUCT((事故データ!$AO$4:$AO$364=$AH60)*(事故データ!$AT$4:$AT$364=BF$12)*(事故データ!$AH$4:$AH$364=$AH$12)*(事故データ!$V$4:$V$364=1))</f>
        <v>0</v>
      </c>
    </row>
    <row r="61" spans="1:58" ht="17.45" customHeight="1">
      <c r="C61" s="499"/>
      <c r="D61" s="306"/>
      <c r="E61" s="500"/>
      <c r="F61" s="306"/>
      <c r="G61" s="499"/>
      <c r="H61" s="306"/>
      <c r="I61" s="306"/>
      <c r="J61" s="306"/>
      <c r="K61" s="306"/>
      <c r="L61" s="306"/>
      <c r="M61" s="306"/>
      <c r="N61" s="306"/>
      <c r="O61" s="306"/>
      <c r="P61" s="306"/>
      <c r="Q61" s="306"/>
      <c r="R61" s="306"/>
      <c r="S61" s="306"/>
      <c r="T61" s="306"/>
      <c r="U61" s="306"/>
      <c r="V61" s="306"/>
      <c r="W61" s="306"/>
      <c r="X61" s="306"/>
      <c r="AG61" s="5" t="s">
        <v>248</v>
      </c>
      <c r="AH61" s="517"/>
      <c r="AI61" s="513"/>
      <c r="AJ61" s="518"/>
      <c r="AK61" s="518"/>
      <c r="AL61" s="518"/>
      <c r="AM61" s="518"/>
      <c r="AN61" s="518"/>
      <c r="AO61" s="518"/>
      <c r="AP61" s="518"/>
      <c r="AQ61" s="518"/>
      <c r="AR61" s="518"/>
      <c r="AS61" s="518"/>
      <c r="AT61" s="518"/>
      <c r="AU61" s="518"/>
      <c r="AV61" s="518"/>
      <c r="AW61" s="518"/>
      <c r="AX61" s="518"/>
      <c r="AY61" s="518"/>
    </row>
    <row r="62" spans="1:58" ht="17.45" customHeight="1">
      <c r="A62" s="5" t="s">
        <v>248</v>
      </c>
      <c r="C62" s="396"/>
      <c r="D62" s="438"/>
      <c r="E62" s="438"/>
      <c r="AG62" s="326">
        <v>10</v>
      </c>
      <c r="AI62" s="399" t="s">
        <v>1723</v>
      </c>
      <c r="AJ62" s="438">
        <f>I66</f>
        <v>5</v>
      </c>
      <c r="AK62" s="438">
        <f t="shared" ref="AK62:AP62" si="24">J66</f>
        <v>11</v>
      </c>
      <c r="AL62" s="438">
        <f t="shared" si="24"/>
        <v>4</v>
      </c>
      <c r="AM62" s="438">
        <f t="shared" si="24"/>
        <v>2</v>
      </c>
      <c r="AN62" s="438">
        <f t="shared" si="24"/>
        <v>3</v>
      </c>
      <c r="AO62" s="438">
        <f t="shared" si="24"/>
        <v>4</v>
      </c>
      <c r="AP62" s="438">
        <f t="shared" si="24"/>
        <v>2</v>
      </c>
    </row>
    <row r="63" spans="1:58">
      <c r="C63" s="396"/>
      <c r="AH63" s="399"/>
      <c r="AI63" s="399" t="s">
        <v>1722</v>
      </c>
      <c r="AJ63" s="525">
        <f>AJ66/I66</f>
        <v>0</v>
      </c>
      <c r="AK63" s="525">
        <f>AK66/J66</f>
        <v>0.18181818181818182</v>
      </c>
      <c r="AL63" s="525">
        <f t="shared" ref="AL63:AP63" si="25">AL66/K66</f>
        <v>0</v>
      </c>
      <c r="AM63" s="525">
        <f t="shared" si="25"/>
        <v>0</v>
      </c>
      <c r="AN63" s="525">
        <f t="shared" si="25"/>
        <v>0.33333333333333331</v>
      </c>
      <c r="AO63" s="525">
        <f t="shared" si="25"/>
        <v>0</v>
      </c>
      <c r="AP63" s="525">
        <f t="shared" si="25"/>
        <v>0</v>
      </c>
      <c r="AQ63" s="964"/>
      <c r="AR63" s="298"/>
      <c r="AS63" s="298" t="s">
        <v>1615</v>
      </c>
      <c r="AT63" s="298"/>
      <c r="AU63" s="298"/>
      <c r="AV63" s="298"/>
      <c r="AW63" s="298"/>
      <c r="AX63" s="298"/>
      <c r="AY63" s="298"/>
      <c r="AZ63" s="298"/>
      <c r="BA63" s="298"/>
      <c r="BB63" s="298"/>
      <c r="BC63" s="298"/>
      <c r="BD63" s="298"/>
      <c r="BE63" s="298"/>
      <c r="BF63" s="298"/>
    </row>
    <row r="64" spans="1:58">
      <c r="A64" s="326">
        <v>2</v>
      </c>
      <c r="C64" s="398" t="s">
        <v>1590</v>
      </c>
      <c r="D64" s="298"/>
      <c r="E64" s="298"/>
      <c r="F64" s="298"/>
      <c r="G64" s="298" t="s">
        <v>1525</v>
      </c>
      <c r="H64" s="298"/>
      <c r="I64" s="298"/>
      <c r="J64" s="298"/>
      <c r="K64" s="298"/>
      <c r="L64" s="298"/>
      <c r="M64" s="298"/>
      <c r="N64" s="298"/>
      <c r="O64" s="298"/>
      <c r="P64" s="298"/>
      <c r="Q64" s="298"/>
      <c r="R64" s="298" t="str">
        <f>G64&amp;H66&amp;"件"</f>
        <v>ハンドル操作別×衝突部位別（入力年以降）31件</v>
      </c>
      <c r="S64" s="298"/>
      <c r="T64" s="298"/>
      <c r="U64" s="306"/>
      <c r="V64" s="298"/>
      <c r="W64" s="298"/>
      <c r="X64" s="298"/>
      <c r="Y64" s="298"/>
      <c r="Z64" s="298"/>
      <c r="AA64" s="298"/>
      <c r="AB64" s="298"/>
      <c r="AH64" s="298" t="s">
        <v>1591</v>
      </c>
      <c r="AI64" s="298"/>
      <c r="AJ64" s="298"/>
      <c r="AK64" s="298"/>
      <c r="AL64" s="298"/>
      <c r="AM64" s="298"/>
      <c r="AN64" s="298"/>
      <c r="AO64" s="298"/>
      <c r="AP64" s="298"/>
      <c r="AQ64" s="298"/>
      <c r="AR64" s="298"/>
      <c r="AS64" s="1188" t="s">
        <v>1526</v>
      </c>
      <c r="AT64" s="1188"/>
      <c r="AU64" s="1188"/>
      <c r="AV64" s="1188"/>
      <c r="AW64" s="1188"/>
      <c r="AX64" s="1188"/>
      <c r="AY64" s="1188"/>
      <c r="AZ64" s="1188"/>
      <c r="BA64" s="1188"/>
      <c r="BB64" s="1188"/>
      <c r="BC64" s="1188"/>
      <c r="BD64" s="298"/>
      <c r="BE64" s="298"/>
      <c r="BF64" s="298"/>
    </row>
    <row r="65" spans="3:58" ht="37.5" customHeight="1">
      <c r="C65" s="1185" t="s">
        <v>0</v>
      </c>
      <c r="D65" s="526">
        <v>1</v>
      </c>
      <c r="E65" s="474" t="s">
        <v>245</v>
      </c>
      <c r="F65" s="298"/>
      <c r="G65" s="375" t="s">
        <v>1523</v>
      </c>
      <c r="H65" s="527" t="s">
        <v>1474</v>
      </c>
      <c r="I65" s="312" t="str">
        <f t="shared" ref="I65:O65" si="26">I155</f>
        <v>直進</v>
      </c>
      <c r="J65" s="313" t="str">
        <f t="shared" si="26"/>
        <v>左方前進</v>
      </c>
      <c r="K65" s="313" t="str">
        <f t="shared" si="26"/>
        <v>右方前進</v>
      </c>
      <c r="L65" s="313" t="str">
        <f t="shared" si="26"/>
        <v>直進バック</v>
      </c>
      <c r="M65" s="313" t="str">
        <f t="shared" si="26"/>
        <v>左方バック</v>
      </c>
      <c r="N65" s="313" t="str">
        <f t="shared" si="26"/>
        <v>右方バック</v>
      </c>
      <c r="O65" s="314" t="str">
        <f t="shared" si="26"/>
        <v>操作なし</v>
      </c>
      <c r="P65" s="298"/>
      <c r="Q65" s="300">
        <f>I67</f>
        <v>0</v>
      </c>
      <c r="R65" s="301">
        <f>I68</f>
        <v>2</v>
      </c>
      <c r="S65" s="302">
        <f>I69</f>
        <v>0</v>
      </c>
      <c r="T65" s="300">
        <f>J67</f>
        <v>0</v>
      </c>
      <c r="U65" s="301">
        <f>J68</f>
        <v>0</v>
      </c>
      <c r="V65" s="302">
        <f>J69</f>
        <v>0</v>
      </c>
      <c r="W65" s="303">
        <f>K67</f>
        <v>0</v>
      </c>
      <c r="X65" s="301">
        <f>K68</f>
        <v>0</v>
      </c>
      <c r="Y65" s="302">
        <f>K69</f>
        <v>1</v>
      </c>
      <c r="Z65" s="298"/>
      <c r="AA65" s="298"/>
      <c r="AB65" s="298"/>
      <c r="AH65" s="375" t="s">
        <v>1523</v>
      </c>
      <c r="AI65" s="550" t="s">
        <v>1474</v>
      </c>
      <c r="AJ65" s="1122" t="str">
        <f t="shared" ref="AJ65:AP65" si="27">I65</f>
        <v>直進</v>
      </c>
      <c r="AK65" s="945" t="str">
        <f t="shared" si="27"/>
        <v>左方前進</v>
      </c>
      <c r="AL65" s="945" t="str">
        <f t="shared" si="27"/>
        <v>右方前進</v>
      </c>
      <c r="AM65" s="945" t="str">
        <f t="shared" si="27"/>
        <v>直進バック</v>
      </c>
      <c r="AN65" s="945" t="str">
        <f t="shared" si="27"/>
        <v>左方バック</v>
      </c>
      <c r="AO65" s="945" t="str">
        <f t="shared" si="27"/>
        <v>右方バック</v>
      </c>
      <c r="AP65" s="946" t="str">
        <f t="shared" si="27"/>
        <v>操作なし</v>
      </c>
      <c r="AQ65" s="965"/>
      <c r="AR65" s="298"/>
      <c r="AS65" s="298"/>
      <c r="AT65" s="298" t="str">
        <f>AH64&amp;AI66&amp;"件"</f>
        <v>オバーハング ➡ハンドル操作別×衝突部位別（入力年以降）3件</v>
      </c>
      <c r="AU65" s="298"/>
      <c r="AV65" s="298"/>
      <c r="AW65" s="306"/>
      <c r="AX65" s="298"/>
      <c r="AY65" s="298"/>
      <c r="AZ65" s="298"/>
      <c r="BA65" s="298"/>
      <c r="BB65" s="298"/>
      <c r="BC65" s="298"/>
      <c r="BD65" s="298"/>
      <c r="BE65" s="298"/>
      <c r="BF65" s="298"/>
    </row>
    <row r="66" spans="3:58" ht="24.75" customHeight="1">
      <c r="C66" s="1187"/>
      <c r="D66" s="338">
        <f>SUM(D67:D82)</f>
        <v>31</v>
      </c>
      <c r="E66" s="387">
        <f>SUM(E67:E82)</f>
        <v>5</v>
      </c>
      <c r="F66" s="298"/>
      <c r="G66" s="487" t="s">
        <v>1482</v>
      </c>
      <c r="H66" s="488">
        <f t="shared" ref="H66:O66" si="28">SUM(H67:H82)</f>
        <v>31</v>
      </c>
      <c r="I66" s="315">
        <f t="shared" si="28"/>
        <v>5</v>
      </c>
      <c r="J66" s="316">
        <f t="shared" si="28"/>
        <v>11</v>
      </c>
      <c r="K66" s="316">
        <f t="shared" si="28"/>
        <v>4</v>
      </c>
      <c r="L66" s="316">
        <f t="shared" si="28"/>
        <v>2</v>
      </c>
      <c r="M66" s="316">
        <f t="shared" si="28"/>
        <v>3</v>
      </c>
      <c r="N66" s="316">
        <f t="shared" si="28"/>
        <v>4</v>
      </c>
      <c r="O66" s="317">
        <f t="shared" si="28"/>
        <v>2</v>
      </c>
      <c r="P66" s="298"/>
      <c r="Q66" s="298"/>
      <c r="R66" s="298"/>
      <c r="S66" s="304"/>
      <c r="T66" s="305"/>
      <c r="U66" s="298"/>
      <c r="V66" s="304"/>
      <c r="W66" s="298"/>
      <c r="X66" s="298"/>
      <c r="Y66" s="304"/>
      <c r="Z66" s="298"/>
      <c r="AA66" s="298"/>
      <c r="AB66" s="298"/>
      <c r="AH66" s="340" t="s">
        <v>1482</v>
      </c>
      <c r="AI66" s="488">
        <f t="shared" ref="AI66:AP66" si="29">SUM(AI67:AI82)</f>
        <v>3</v>
      </c>
      <c r="AJ66" s="315">
        <f>SUM(AJ67:AJ82)</f>
        <v>0</v>
      </c>
      <c r="AK66" s="316">
        <f t="shared" si="29"/>
        <v>2</v>
      </c>
      <c r="AL66" s="316">
        <f t="shared" si="29"/>
        <v>0</v>
      </c>
      <c r="AM66" s="316">
        <f t="shared" si="29"/>
        <v>0</v>
      </c>
      <c r="AN66" s="316">
        <f t="shared" si="29"/>
        <v>1</v>
      </c>
      <c r="AO66" s="316">
        <f t="shared" si="29"/>
        <v>0</v>
      </c>
      <c r="AP66" s="317">
        <f t="shared" si="29"/>
        <v>0</v>
      </c>
      <c r="AQ66" s="966"/>
      <c r="AR66" s="298"/>
      <c r="AS66" s="300">
        <f>AJ67</f>
        <v>0</v>
      </c>
      <c r="AT66" s="301">
        <f>AJ68</f>
        <v>0</v>
      </c>
      <c r="AU66" s="302">
        <f>AJ69</f>
        <v>0</v>
      </c>
      <c r="AV66" s="300">
        <f>AK67</f>
        <v>0</v>
      </c>
      <c r="AW66" s="301">
        <f>AK68</f>
        <v>0</v>
      </c>
      <c r="AX66" s="302">
        <f>AK69</f>
        <v>0</v>
      </c>
      <c r="AY66" s="303">
        <f>AL67</f>
        <v>0</v>
      </c>
      <c r="AZ66" s="301">
        <f>AL68</f>
        <v>0</v>
      </c>
      <c r="BA66" s="302">
        <f>AL69</f>
        <v>0</v>
      </c>
      <c r="BB66" s="298"/>
      <c r="BC66" s="298"/>
      <c r="BD66" s="298"/>
      <c r="BE66" s="298"/>
      <c r="BF66" s="298"/>
    </row>
    <row r="67" spans="3:58">
      <c r="C67" s="343" t="str">
        <f t="shared" ref="C67:C82" si="30">G94</f>
        <v>前部左角</v>
      </c>
      <c r="D67" s="411">
        <f>SUMPRODUCT((事故データ!$AT$4:$AT$364=$C67)*(事故データ!$V$4:$V$364=1))</f>
        <v>0</v>
      </c>
      <c r="E67" s="492">
        <f>SUMPRODUCT((事故データ!$AT$4:$AT$364=$C67)*(事故データ!$V$4:$V$364=1)*(事故データ!$T$4:$T$364="人身"))</f>
        <v>0</v>
      </c>
      <c r="F67" s="306"/>
      <c r="G67" s="528" t="str">
        <f t="shared" ref="G67:G82" si="31">C67</f>
        <v>前部左角</v>
      </c>
      <c r="H67" s="413">
        <f t="shared" ref="H67:H82" si="32">SUM(I67:O67)</f>
        <v>0</v>
      </c>
      <c r="I67" s="348">
        <f>SUMPRODUCT((事故データ!$AT$4:$AT$364=$G67)*(事故データ!$AR$4:$AR$364=I$65)*(事故データ!$V$4:$V$364=1))</f>
        <v>0</v>
      </c>
      <c r="J67" s="349">
        <f>SUMPRODUCT((事故データ!$AT$4:$AT$364=$G67)*(事故データ!$AR$4:$AR$364=J$65)*(事故データ!$V$4:$V$364=1))</f>
        <v>0</v>
      </c>
      <c r="K67" s="349">
        <f>SUMPRODUCT((事故データ!$AT$4:$AT$364=$G67)*(事故データ!$AR$4:$AR$364=K$65)*(事故データ!$V$4:$V$364=1))</f>
        <v>0</v>
      </c>
      <c r="L67" s="349">
        <f>SUMPRODUCT((事故データ!$AT$4:$AT$364=$G67)*(事故データ!$AR$4:$AR$364=L$65)*(事故データ!$V$4:$V$364=1))</f>
        <v>0</v>
      </c>
      <c r="M67" s="349">
        <f>SUMPRODUCT((事故データ!$AT$4:$AT$364=$G67)*(事故データ!$AR$4:$AR$364=M$65)*(事故データ!$V$4:$V$364=1))</f>
        <v>0</v>
      </c>
      <c r="N67" s="349">
        <f>SUMPRODUCT((事故データ!$AT$4:$AT$364=$G67)*(事故データ!$AR$4:$AR$364=N$65)*(事故データ!$V$4:$V$364=1))</f>
        <v>0</v>
      </c>
      <c r="O67" s="441">
        <f>SUMPRODUCT((事故データ!$AT$4:$AT$364=$G67)*(事故データ!$AR$4:$AR$364=O$65)*(事故データ!$V$4:$V$364=1))</f>
        <v>0</v>
      </c>
      <c r="P67" s="298"/>
      <c r="Q67" s="306">
        <f>I73</f>
        <v>0</v>
      </c>
      <c r="R67" s="298"/>
      <c r="S67" s="307">
        <f>I76</f>
        <v>0</v>
      </c>
      <c r="T67" s="308">
        <f>J73</f>
        <v>0</v>
      </c>
      <c r="U67" s="298"/>
      <c r="V67" s="307">
        <f>J76</f>
        <v>1</v>
      </c>
      <c r="W67" s="306">
        <f>K73</f>
        <v>0</v>
      </c>
      <c r="X67" s="298"/>
      <c r="Y67" s="307">
        <f>K76</f>
        <v>0</v>
      </c>
      <c r="Z67" s="298"/>
      <c r="AA67" s="298"/>
      <c r="AB67" s="298"/>
      <c r="AH67" s="528" t="str">
        <f t="shared" ref="AH67:AH82" si="33">G67</f>
        <v>前部左角</v>
      </c>
      <c r="AI67" s="413">
        <f t="shared" ref="AI67:AI82" si="34">SUM(AJ67:AP67)</f>
        <v>0</v>
      </c>
      <c r="AJ67" s="348">
        <f>SUMPRODUCT((事故データ!$O$4:$O$364=$C$91)*(事故データ!$AT$4:$AT$364=$AH67)*(事故データ!$AX$4:$AX$364=1)*(事故データ!$AR$4:$AR$364=AJ$65)*(事故データ!$V$4:$V$364=1))</f>
        <v>0</v>
      </c>
      <c r="AK67" s="349">
        <f>SUMPRODUCT((事故データ!$O$4:$O$364=$C$91)*(事故データ!$AT$4:$AT$364=$AH67)*(事故データ!$AX$4:$AX$364=1)*(事故データ!$AR$4:$AR$364=AK$65)*(事故データ!$V$4:$V$364=1))</f>
        <v>0</v>
      </c>
      <c r="AL67" s="349">
        <f>SUMPRODUCT((事故データ!$O$4:$O$364=$C$91)*(事故データ!$AT$4:$AT$364=$AH67)*(事故データ!$AX$4:$AX$364=1)*(事故データ!$AR$4:$AR$364=AL$65)*(事故データ!$V$4:$V$364=1))</f>
        <v>0</v>
      </c>
      <c r="AM67" s="349">
        <f>SUMPRODUCT((事故データ!$O$4:$O$364=$C$91)*(事故データ!$AT$4:$AT$364=$AH67)*(事故データ!$AX$4:$AX$364=1)*(事故データ!$AR$4:$AR$364=AM$65)*(事故データ!$V$4:$V$364=1))</f>
        <v>0</v>
      </c>
      <c r="AN67" s="349">
        <f>SUMPRODUCT((事故データ!$O$4:$O$364=$C$91)*(事故データ!$AT$4:$AT$364=$AH67)*(事故データ!$AX$4:$AX$364=1)*(事故データ!$AR$4:$AR$364=AN$65)*(事故データ!$V$4:$V$364=1))</f>
        <v>0</v>
      </c>
      <c r="AO67" s="349">
        <f>SUMPRODUCT((事故データ!$O$4:$O$364=$C$91)*(事故データ!$AT$4:$AT$364=$AH67)*(事故データ!$AX$4:$AX$364=1)*(事故データ!$AR$4:$AR$364=AO$65)*(事故データ!$V$4:$V$364=1))</f>
        <v>0</v>
      </c>
      <c r="AP67" s="441">
        <f>SUMPRODUCT((事故データ!$O$4:$O$364=$C$91)*(事故データ!$AT$4:$AT$364=$AH67)*(事故データ!$AX$4:$AX$364=1)*(事故データ!$AR$4:$AR$364=AP$65)*(事故データ!$V$4:$V$364=1))</f>
        <v>0</v>
      </c>
      <c r="AQ67" s="518"/>
      <c r="AR67" s="298"/>
      <c r="AS67" s="298"/>
      <c r="AT67" s="298"/>
      <c r="AU67" s="304"/>
      <c r="AV67" s="305"/>
      <c r="AW67" s="298"/>
      <c r="AX67" s="304"/>
      <c r="AY67" s="298"/>
      <c r="AZ67" s="298"/>
      <c r="BA67" s="304"/>
      <c r="BB67" s="298"/>
      <c r="BC67" s="298"/>
      <c r="BD67" s="298"/>
      <c r="BE67" s="298"/>
      <c r="BF67" s="298"/>
    </row>
    <row r="68" spans="3:58">
      <c r="C68" s="352" t="str">
        <f t="shared" si="30"/>
        <v>前部</v>
      </c>
      <c r="D68" s="422">
        <f>SUMPRODUCT((事故データ!$AT$4:$AT$364=$C68)*(事故データ!$V$4:$V$364=1))</f>
        <v>3</v>
      </c>
      <c r="E68" s="496">
        <f>SUMPRODUCT((事故データ!$AT$4:$AT$364=$C68)*(事故データ!$V$4:$V$364=1)*(事故データ!$T$4:$T$364="人身"))</f>
        <v>1</v>
      </c>
      <c r="F68" s="306"/>
      <c r="G68" s="364" t="str">
        <f t="shared" si="31"/>
        <v>前部</v>
      </c>
      <c r="H68" s="356">
        <f t="shared" si="32"/>
        <v>3</v>
      </c>
      <c r="I68" s="357">
        <f>SUMPRODUCT((事故データ!$AT$4:$AT$364=$G68)*(事故データ!$AR$4:$AR$364=I$65)*(事故データ!$V$4:$V$364=1))</f>
        <v>2</v>
      </c>
      <c r="J68" s="358">
        <f>SUMPRODUCT((事故データ!$AT$4:$AT$364=$G68)*(事故データ!$AR$4:$AR$364=J$65)*(事故データ!$V$4:$V$364=1))</f>
        <v>0</v>
      </c>
      <c r="K68" s="358">
        <f>SUMPRODUCT((事故データ!$AT$4:$AT$364=$G68)*(事故データ!$AR$4:$AR$364=K$65)*(事故データ!$V$4:$V$364=1))</f>
        <v>0</v>
      </c>
      <c r="L68" s="358">
        <f>SUMPRODUCT((事故データ!$AT$4:$AT$364=$G68)*(事故データ!$AR$4:$AR$364=L$65)*(事故データ!$V$4:$V$364=1))</f>
        <v>0</v>
      </c>
      <c r="M68" s="358">
        <f>SUMPRODUCT((事故データ!$AT$4:$AT$364=$G68)*(事故データ!$AR$4:$AR$364=M$65)*(事故データ!$V$4:$V$364=1))</f>
        <v>0</v>
      </c>
      <c r="N68" s="358">
        <f>SUMPRODUCT((事故データ!$AT$4:$AT$364=$G68)*(事故データ!$AR$4:$AR$364=N$65)*(事故データ!$V$4:$V$364=1))</f>
        <v>0</v>
      </c>
      <c r="O68" s="442">
        <f>SUMPRODUCT((事故データ!$AT$4:$AT$364=$G68)*(事故データ!$AR$4:$AR$364=O$65)*(事故データ!$V$4:$V$364=1))</f>
        <v>1</v>
      </c>
      <c r="P68" s="298"/>
      <c r="Q68" s="298"/>
      <c r="R68" s="298"/>
      <c r="S68" s="304"/>
      <c r="T68" s="305"/>
      <c r="U68" s="298"/>
      <c r="V68" s="304"/>
      <c r="W68" s="298"/>
      <c r="X68" s="298"/>
      <c r="Y68" s="304"/>
      <c r="Z68" s="298"/>
      <c r="AA68" s="298"/>
      <c r="AB68" s="298"/>
      <c r="AH68" s="364" t="str">
        <f t="shared" si="33"/>
        <v>前部</v>
      </c>
      <c r="AI68" s="356">
        <f t="shared" si="34"/>
        <v>0</v>
      </c>
      <c r="AJ68" s="357">
        <f>SUMPRODUCT((事故データ!$O$4:$O$364=$C$91)*(事故データ!$AT$4:$AT$364=$AH68)*(事故データ!$AX$4:$AX$364=1)*(事故データ!$AR$4:$AR$364=AJ$65)*(事故データ!$V$4:$V$364=1))</f>
        <v>0</v>
      </c>
      <c r="AK68" s="358">
        <f>SUMPRODUCT((事故データ!$O$4:$O$364=$C$91)*(事故データ!$AT$4:$AT$364=$AH68)*(事故データ!$AX$4:$AX$364=1)*(事故データ!$AR$4:$AR$364=AK$65)*(事故データ!$V$4:$V$364=1))</f>
        <v>0</v>
      </c>
      <c r="AL68" s="358">
        <f>SUMPRODUCT((事故データ!$O$4:$O$364=$C$91)*(事故データ!$AT$4:$AT$364=$AH68)*(事故データ!$AX$4:$AX$364=1)*(事故データ!$AR$4:$AR$364=AL$65)*(事故データ!$V$4:$V$364=1))</f>
        <v>0</v>
      </c>
      <c r="AM68" s="358">
        <f>SUMPRODUCT((事故データ!$O$4:$O$364=$C$91)*(事故データ!$AT$4:$AT$364=$AH68)*(事故データ!$AX$4:$AX$364=1)*(事故データ!$AR$4:$AR$364=AM$65)*(事故データ!$V$4:$V$364=1))</f>
        <v>0</v>
      </c>
      <c r="AN68" s="358">
        <f>SUMPRODUCT((事故データ!$O$4:$O$364=$C$91)*(事故データ!$AT$4:$AT$364=$AH68)*(事故データ!$AX$4:$AX$364=1)*(事故データ!$AR$4:$AR$364=AN$65)*(事故データ!$V$4:$V$364=1))</f>
        <v>0</v>
      </c>
      <c r="AO68" s="358">
        <f>SUMPRODUCT((事故データ!$O$4:$O$364=$C$91)*(事故データ!$AT$4:$AT$364=$AH68)*(事故データ!$AX$4:$AX$364=1)*(事故データ!$AR$4:$AR$364=AO$65)*(事故データ!$V$4:$V$364=1))</f>
        <v>0</v>
      </c>
      <c r="AP68" s="442">
        <f>SUMPRODUCT((事故データ!$O$4:$O$364=$C$91)*(事故データ!$AT$4:$AT$364=$AH68)*(事故データ!$AX$4:$AX$364=1)*(事故データ!$AR$4:$AR$364=AP$65)*(事故データ!$V$4:$V$364=1))</f>
        <v>0</v>
      </c>
      <c r="AQ68" s="518"/>
      <c r="AR68" s="298"/>
      <c r="AS68" s="522">
        <f>AJ73</f>
        <v>0</v>
      </c>
      <c r="AT68" s="298"/>
      <c r="AU68" s="320">
        <f>AJ76</f>
        <v>0</v>
      </c>
      <c r="AV68" s="308">
        <f>AK73</f>
        <v>0</v>
      </c>
      <c r="AW68" s="298"/>
      <c r="AX68" s="307">
        <f>AK76</f>
        <v>0</v>
      </c>
      <c r="AY68" s="306">
        <f>AL73</f>
        <v>0</v>
      </c>
      <c r="AZ68" s="298"/>
      <c r="BA68" s="307">
        <f>AL76</f>
        <v>0</v>
      </c>
      <c r="BB68" s="298"/>
      <c r="BC68" s="298"/>
      <c r="BD68" s="298"/>
      <c r="BE68" s="298"/>
      <c r="BF68" s="298"/>
    </row>
    <row r="69" spans="3:58">
      <c r="C69" s="352" t="str">
        <f t="shared" si="30"/>
        <v>前部右角</v>
      </c>
      <c r="D69" s="422">
        <f>SUMPRODUCT((事故データ!$AT$4:$AT$364=$C69)*(事故データ!$V$4:$V$364=1))</f>
        <v>2</v>
      </c>
      <c r="E69" s="496">
        <f>SUMPRODUCT((事故データ!$AT$4:$AT$364=$C69)*(事故データ!$V$4:$V$364=1)*(事故データ!$T$4:$T$364="人身"))</f>
        <v>0</v>
      </c>
      <c r="F69" s="306"/>
      <c r="G69" s="364" t="str">
        <f t="shared" si="31"/>
        <v>前部右角</v>
      </c>
      <c r="H69" s="356">
        <f t="shared" si="32"/>
        <v>2</v>
      </c>
      <c r="I69" s="357">
        <f>SUMPRODUCT((事故データ!$AT$4:$AT$364=$G69)*(事故データ!$AR$4:$AR$364=I$65)*(事故データ!$V$4:$V$364=1))</f>
        <v>0</v>
      </c>
      <c r="J69" s="358">
        <f>SUMPRODUCT((事故データ!$AT$4:$AT$364=$G69)*(事故データ!$AR$4:$AR$364=J$65)*(事故データ!$V$4:$V$364=1))</f>
        <v>0</v>
      </c>
      <c r="K69" s="358">
        <f>SUMPRODUCT((事故データ!$AT$4:$AT$364=$G69)*(事故データ!$AR$4:$AR$364=K$65)*(事故データ!$V$4:$V$364=1))</f>
        <v>1</v>
      </c>
      <c r="L69" s="358">
        <f>SUMPRODUCT((事故データ!$AT$4:$AT$364=$G69)*(事故データ!$AR$4:$AR$364=L$65)*(事故データ!$V$4:$V$364=1))</f>
        <v>0</v>
      </c>
      <c r="M69" s="358">
        <f>SUMPRODUCT((事故データ!$AT$4:$AT$364=$G69)*(事故データ!$AR$4:$AR$364=M$65)*(事故データ!$V$4:$V$364=1))</f>
        <v>1</v>
      </c>
      <c r="N69" s="358">
        <f>SUMPRODUCT((事故データ!$AT$4:$AT$364=$G69)*(事故データ!$AR$4:$AR$364=N$65)*(事故データ!$V$4:$V$364=1))</f>
        <v>0</v>
      </c>
      <c r="O69" s="442">
        <f>SUMPRODUCT((事故データ!$AT$4:$AT$364=$G69)*(事故データ!$AR$4:$AR$364=O$65)*(事故データ!$V$4:$V$364=1))</f>
        <v>0</v>
      </c>
      <c r="P69" s="298"/>
      <c r="Q69" s="306">
        <f>I74</f>
        <v>0</v>
      </c>
      <c r="R69" s="298"/>
      <c r="S69" s="307">
        <f>I77</f>
        <v>0</v>
      </c>
      <c r="T69" s="308">
        <f>J74</f>
        <v>5</v>
      </c>
      <c r="U69" s="298"/>
      <c r="V69" s="307">
        <f>J77</f>
        <v>0</v>
      </c>
      <c r="W69" s="306">
        <f>K74</f>
        <v>0</v>
      </c>
      <c r="X69" s="298"/>
      <c r="Y69" s="307">
        <f>K77</f>
        <v>0</v>
      </c>
      <c r="Z69" s="298"/>
      <c r="AA69" s="298"/>
      <c r="AB69" s="298"/>
      <c r="AH69" s="364" t="str">
        <f t="shared" si="33"/>
        <v>前部右角</v>
      </c>
      <c r="AI69" s="356">
        <f t="shared" si="34"/>
        <v>0</v>
      </c>
      <c r="AJ69" s="357">
        <f>SUMPRODUCT((事故データ!$O$4:$O$364=$C$91)*(事故データ!$AT$4:$AT$364=$AH69)*(事故データ!$AX$4:$AX$364=1)*(事故データ!$AR$4:$AR$364=AJ$65)*(事故データ!$V$4:$V$364=1))</f>
        <v>0</v>
      </c>
      <c r="AK69" s="358">
        <f>SUMPRODUCT((事故データ!$O$4:$O$364=$C$91)*(事故データ!$AT$4:$AT$364=$AH69)*(事故データ!$AX$4:$AX$364=1)*(事故データ!$AR$4:$AR$364=AK$65)*(事故データ!$V$4:$V$364=1))</f>
        <v>0</v>
      </c>
      <c r="AL69" s="358">
        <f>SUMPRODUCT((事故データ!$O$4:$O$364=$C$91)*(事故データ!$AT$4:$AT$364=$AH69)*(事故データ!$AX$4:$AX$364=1)*(事故データ!$AR$4:$AR$364=AL$65)*(事故データ!$V$4:$V$364=1))</f>
        <v>0</v>
      </c>
      <c r="AM69" s="358">
        <f>SUMPRODUCT((事故データ!$O$4:$O$364=$C$91)*(事故データ!$AT$4:$AT$364=$AH69)*(事故データ!$AX$4:$AX$364=1)*(事故データ!$AR$4:$AR$364=AM$65)*(事故データ!$V$4:$V$364=1))</f>
        <v>0</v>
      </c>
      <c r="AN69" s="358">
        <f>SUMPRODUCT((事故データ!$O$4:$O$364=$C$91)*(事故データ!$AT$4:$AT$364=$AH69)*(事故データ!$AX$4:$AX$364=1)*(事故データ!$AR$4:$AR$364=AN$65)*(事故データ!$V$4:$V$364=1))</f>
        <v>0</v>
      </c>
      <c r="AO69" s="358">
        <f>SUMPRODUCT((事故データ!$O$4:$O$364=$C$91)*(事故データ!$AT$4:$AT$364=$AH69)*(事故データ!$AX$4:$AX$364=1)*(事故データ!$AR$4:$AR$364=AO$65)*(事故データ!$V$4:$V$364=1))</f>
        <v>0</v>
      </c>
      <c r="AP69" s="442">
        <f>SUMPRODUCT((事故データ!$O$4:$O$364=$C$91)*(事故データ!$AT$4:$AT$364=$AH69)*(事故データ!$AX$4:$AX$364=1)*(事故データ!$AR$4:$AR$364=AP$65)*(事故データ!$V$4:$V$364=1))</f>
        <v>0</v>
      </c>
      <c r="AQ69" s="518"/>
      <c r="AR69" s="298"/>
      <c r="AS69" s="298"/>
      <c r="AT69" s="298"/>
      <c r="AU69" s="304"/>
      <c r="AV69" s="305"/>
      <c r="AW69" s="298"/>
      <c r="AX69" s="304"/>
      <c r="AY69" s="298"/>
      <c r="AZ69" s="298"/>
      <c r="BA69" s="304"/>
      <c r="BB69" s="298"/>
      <c r="BC69" s="298"/>
      <c r="BD69" s="298"/>
      <c r="BE69" s="298"/>
      <c r="BF69" s="298"/>
    </row>
    <row r="70" spans="3:58">
      <c r="C70" s="352" t="str">
        <f t="shared" si="30"/>
        <v>後部左角</v>
      </c>
      <c r="D70" s="422">
        <f>SUMPRODUCT((事故データ!$AT$4:$AT$364=$C70)*(事故データ!$V$4:$V$364=1))</f>
        <v>4</v>
      </c>
      <c r="E70" s="496">
        <f>SUMPRODUCT((事故データ!$AT$4:$AT$364=$C70)*(事故データ!$V$4:$V$364=1)*(事故データ!$T$4:$T$364="人身"))</f>
        <v>0</v>
      </c>
      <c r="F70" s="306"/>
      <c r="G70" s="364" t="str">
        <f t="shared" si="31"/>
        <v>後部左角</v>
      </c>
      <c r="H70" s="356">
        <f t="shared" si="32"/>
        <v>4</v>
      </c>
      <c r="I70" s="357">
        <f>SUMPRODUCT((事故データ!$AT$4:$AT$364=$G70)*(事故データ!$AR$4:$AR$364=I$65)*(事故データ!$V$4:$V$364=1))</f>
        <v>0</v>
      </c>
      <c r="J70" s="358">
        <f>SUMPRODUCT((事故データ!$AT$4:$AT$364=$G70)*(事故データ!$AR$4:$AR$364=J$65)*(事故データ!$V$4:$V$364=1))</f>
        <v>1</v>
      </c>
      <c r="K70" s="358">
        <f>SUMPRODUCT((事故データ!$AT$4:$AT$364=$G70)*(事故データ!$AR$4:$AR$364=K$65)*(事故データ!$V$4:$V$364=1))</f>
        <v>1</v>
      </c>
      <c r="L70" s="358">
        <f>SUMPRODUCT((事故データ!$AT$4:$AT$364=$G70)*(事故データ!$AR$4:$AR$364=L$65)*(事故データ!$V$4:$V$364=1))</f>
        <v>1</v>
      </c>
      <c r="M70" s="358">
        <f>SUMPRODUCT((事故データ!$AT$4:$AT$364=$G70)*(事故データ!$AR$4:$AR$364=M$65)*(事故データ!$V$4:$V$364=1))</f>
        <v>1</v>
      </c>
      <c r="N70" s="358">
        <f>SUMPRODUCT((事故データ!$AT$4:$AT$364=$G70)*(事故データ!$AR$4:$AR$364=N$65)*(事故データ!$V$4:$V$364=1))</f>
        <v>0</v>
      </c>
      <c r="O70" s="442">
        <f>SUMPRODUCT((事故データ!$AT$4:$AT$364=$G70)*(事故データ!$AR$4:$AR$364=O$65)*(事故データ!$V$4:$V$364=1))</f>
        <v>0</v>
      </c>
      <c r="P70" s="298"/>
      <c r="Q70" s="298"/>
      <c r="R70" s="298"/>
      <c r="S70" s="304"/>
      <c r="T70" s="305"/>
      <c r="U70" s="298"/>
      <c r="V70" s="304"/>
      <c r="W70" s="298"/>
      <c r="X70" s="298"/>
      <c r="Y70" s="304"/>
      <c r="Z70" s="298"/>
      <c r="AA70" s="298"/>
      <c r="AB70" s="298"/>
      <c r="AH70" s="364" t="str">
        <f t="shared" si="33"/>
        <v>後部左角</v>
      </c>
      <c r="AI70" s="356">
        <f t="shared" si="34"/>
        <v>2</v>
      </c>
      <c r="AJ70" s="357">
        <f>SUMPRODUCT((事故データ!$O$4:$O$364=$C$91)*(事故データ!$AT$4:$AT$364=$AH70)*(事故データ!$AX$4:$AX$364=1)*(事故データ!$AR$4:$AR$364=AJ$65)*(事故データ!$V$4:$V$364=1))</f>
        <v>0</v>
      </c>
      <c r="AK70" s="358">
        <f>SUMPRODUCT((事故データ!$O$4:$O$364=$C$91)*(事故データ!$AT$4:$AT$364=$AH70)*(事故データ!$AX$4:$AX$364=1)*(事故データ!$AR$4:$AR$364=AK$65)*(事故データ!$V$4:$V$364=1))</f>
        <v>1</v>
      </c>
      <c r="AL70" s="358">
        <f>SUMPRODUCT((事故データ!$O$4:$O$364=$C$91)*(事故データ!$AT$4:$AT$364=$AH70)*(事故データ!$AX$4:$AX$364=1)*(事故データ!$AR$4:$AR$364=AL$65)*(事故データ!$V$4:$V$364=1))</f>
        <v>0</v>
      </c>
      <c r="AM70" s="358">
        <f>SUMPRODUCT((事故データ!$O$4:$O$364=$C$91)*(事故データ!$AT$4:$AT$364=$AH70)*(事故データ!$AX$4:$AX$364=1)*(事故データ!$AR$4:$AR$364=AM$65)*(事故データ!$V$4:$V$364=1))</f>
        <v>0</v>
      </c>
      <c r="AN70" s="358">
        <f>SUMPRODUCT((事故データ!$O$4:$O$364=$C$91)*(事故データ!$AT$4:$AT$364=$AH70)*(事故データ!$AX$4:$AX$364=1)*(事故データ!$AR$4:$AR$364=AN$65)*(事故データ!$V$4:$V$364=1))</f>
        <v>1</v>
      </c>
      <c r="AO70" s="358">
        <f>SUMPRODUCT((事故データ!$O$4:$O$364=$C$91)*(事故データ!$AT$4:$AT$364=$AH70)*(事故データ!$AX$4:$AX$364=1)*(事故データ!$AR$4:$AR$364=AO$65)*(事故データ!$V$4:$V$364=1))</f>
        <v>0</v>
      </c>
      <c r="AP70" s="442">
        <f>SUMPRODUCT((事故データ!$O$4:$O$364=$C$91)*(事故データ!$AT$4:$AT$364=$AH70)*(事故データ!$AX$4:$AX$364=1)*(事故データ!$AR$4:$AR$364=AP$65)*(事故データ!$V$4:$V$364=1))</f>
        <v>0</v>
      </c>
      <c r="AQ70" s="518"/>
      <c r="AR70" s="298"/>
      <c r="AS70" s="306">
        <f>AJ74</f>
        <v>0</v>
      </c>
      <c r="AT70" s="298"/>
      <c r="AU70" s="320">
        <f>AJ77</f>
        <v>0</v>
      </c>
      <c r="AV70" s="308">
        <f>AK74</f>
        <v>0</v>
      </c>
      <c r="AW70" s="298"/>
      <c r="AX70" s="307">
        <f>AK77</f>
        <v>0</v>
      </c>
      <c r="AY70" s="306">
        <f>AL74</f>
        <v>0</v>
      </c>
      <c r="AZ70" s="298"/>
      <c r="BA70" s="307">
        <f>AL77</f>
        <v>0</v>
      </c>
      <c r="BB70" s="298"/>
      <c r="BC70" s="298"/>
      <c r="BD70" s="298"/>
      <c r="BE70" s="298"/>
      <c r="BF70" s="298"/>
    </row>
    <row r="71" spans="3:58">
      <c r="C71" s="352" t="str">
        <f t="shared" si="30"/>
        <v>後部</v>
      </c>
      <c r="D71" s="422">
        <f>SUMPRODUCT((事故データ!$AT$4:$AT$364=$C71)*(事故データ!$V$4:$V$364=1))</f>
        <v>2</v>
      </c>
      <c r="E71" s="496">
        <f>SUMPRODUCT((事故データ!$AT$4:$AT$364=$C71)*(事故データ!$V$4:$V$364=1)*(事故データ!$T$4:$T$364="人身"))</f>
        <v>0</v>
      </c>
      <c r="F71" s="306"/>
      <c r="G71" s="364" t="str">
        <f t="shared" si="31"/>
        <v>後部</v>
      </c>
      <c r="H71" s="356">
        <f t="shared" si="32"/>
        <v>2</v>
      </c>
      <c r="I71" s="357">
        <f>SUMPRODUCT((事故データ!$AT$4:$AT$364=$G71)*(事故データ!$AR$4:$AR$364=I$65)*(事故データ!$V$4:$V$364=1))</f>
        <v>0</v>
      </c>
      <c r="J71" s="358">
        <f>SUMPRODUCT((事故データ!$AT$4:$AT$364=$G71)*(事故データ!$AR$4:$AR$364=J$65)*(事故データ!$V$4:$V$364=1))</f>
        <v>0</v>
      </c>
      <c r="K71" s="358">
        <f>SUMPRODUCT((事故データ!$AT$4:$AT$364=$G71)*(事故データ!$AR$4:$AR$364=K$65)*(事故データ!$V$4:$V$364=1))</f>
        <v>0</v>
      </c>
      <c r="L71" s="358">
        <f>SUMPRODUCT((事故データ!$AT$4:$AT$364=$G71)*(事故データ!$AR$4:$AR$364=L$65)*(事故データ!$V$4:$V$364=1))</f>
        <v>1</v>
      </c>
      <c r="M71" s="358">
        <f>SUMPRODUCT((事故データ!$AT$4:$AT$364=$G71)*(事故データ!$AR$4:$AR$364=M$65)*(事故データ!$V$4:$V$364=1))</f>
        <v>0</v>
      </c>
      <c r="N71" s="358">
        <f>SUMPRODUCT((事故データ!$AT$4:$AT$364=$G71)*(事故データ!$AR$4:$AR$364=N$65)*(事故データ!$V$4:$V$364=1))</f>
        <v>1</v>
      </c>
      <c r="O71" s="442">
        <f>SUMPRODUCT((事故データ!$AT$4:$AT$364=$G71)*(事故データ!$AR$4:$AR$364=O$65)*(事故データ!$V$4:$V$364=1))</f>
        <v>0</v>
      </c>
      <c r="P71" s="298"/>
      <c r="Q71" s="306">
        <f>I75</f>
        <v>3</v>
      </c>
      <c r="R71" s="298"/>
      <c r="S71" s="307">
        <f>I78</f>
        <v>0</v>
      </c>
      <c r="T71" s="308">
        <f>J75</f>
        <v>2</v>
      </c>
      <c r="U71" s="298"/>
      <c r="V71" s="307">
        <f>J78</f>
        <v>0</v>
      </c>
      <c r="W71" s="306">
        <f>K75</f>
        <v>0</v>
      </c>
      <c r="X71" s="298"/>
      <c r="Y71" s="307">
        <f>K78</f>
        <v>0</v>
      </c>
      <c r="Z71" s="298"/>
      <c r="AA71" s="298"/>
      <c r="AB71" s="298"/>
      <c r="AH71" s="364" t="str">
        <f t="shared" si="33"/>
        <v>後部</v>
      </c>
      <c r="AI71" s="356">
        <f t="shared" si="34"/>
        <v>0</v>
      </c>
      <c r="AJ71" s="357">
        <f>SUMPRODUCT((事故データ!$O$4:$O$364=$C$91)*(事故データ!$AT$4:$AT$364=$AH71)*(事故データ!$AX$4:$AX$364=1)*(事故データ!$AR$4:$AR$364=AJ$65)*(事故データ!$V$4:$V$364=1))</f>
        <v>0</v>
      </c>
      <c r="AK71" s="358">
        <f>SUMPRODUCT((事故データ!$O$4:$O$364=$C$91)*(事故データ!$AT$4:$AT$364=$AH71)*(事故データ!$AX$4:$AX$364=1)*(事故データ!$AR$4:$AR$364=AK$65)*(事故データ!$V$4:$V$364=1))</f>
        <v>0</v>
      </c>
      <c r="AL71" s="358">
        <f>SUMPRODUCT((事故データ!$O$4:$O$364=$C$91)*(事故データ!$AT$4:$AT$364=$AH71)*(事故データ!$AX$4:$AX$364=1)*(事故データ!$AR$4:$AR$364=AL$65)*(事故データ!$V$4:$V$364=1))</f>
        <v>0</v>
      </c>
      <c r="AM71" s="358">
        <f>SUMPRODUCT((事故データ!$O$4:$O$364=$C$91)*(事故データ!$AT$4:$AT$364=$AH71)*(事故データ!$AX$4:$AX$364=1)*(事故データ!$AR$4:$AR$364=AM$65)*(事故データ!$V$4:$V$364=1))</f>
        <v>0</v>
      </c>
      <c r="AN71" s="358">
        <f>SUMPRODUCT((事故データ!$O$4:$O$364=$C$91)*(事故データ!$AT$4:$AT$364=$AH71)*(事故データ!$AX$4:$AX$364=1)*(事故データ!$AR$4:$AR$364=AN$65)*(事故データ!$V$4:$V$364=1))</f>
        <v>0</v>
      </c>
      <c r="AO71" s="358">
        <f>SUMPRODUCT((事故データ!$O$4:$O$364=$C$91)*(事故データ!$AT$4:$AT$364=$AH71)*(事故データ!$AX$4:$AX$364=1)*(事故データ!$AR$4:$AR$364=AO$65)*(事故データ!$V$4:$V$364=1))</f>
        <v>0</v>
      </c>
      <c r="AP71" s="442">
        <f>SUMPRODUCT((事故データ!$O$4:$O$364=$C$91)*(事故データ!$AT$4:$AT$364=$AH71)*(事故データ!$AX$4:$AX$364=1)*(事故データ!$AR$4:$AR$364=AP$65)*(事故データ!$V$4:$V$364=1))</f>
        <v>0</v>
      </c>
      <c r="AQ71" s="518"/>
      <c r="AR71" s="298"/>
      <c r="AS71" s="298"/>
      <c r="AT71" s="298"/>
      <c r="AU71" s="304"/>
      <c r="AV71" s="305"/>
      <c r="AW71" s="298"/>
      <c r="AX71" s="304"/>
      <c r="AY71" s="298"/>
      <c r="AZ71" s="298"/>
      <c r="BA71" s="304"/>
      <c r="BB71" s="298"/>
      <c r="BC71" s="298"/>
      <c r="BD71" s="298"/>
      <c r="BE71" s="298"/>
      <c r="BF71" s="298"/>
    </row>
    <row r="72" spans="3:58">
      <c r="C72" s="352" t="str">
        <f t="shared" si="30"/>
        <v>後部右角</v>
      </c>
      <c r="D72" s="422">
        <f>SUMPRODUCT((事故データ!$AT$4:$AT$364=$C72)*(事故データ!$V$4:$V$364=1))</f>
        <v>7</v>
      </c>
      <c r="E72" s="496">
        <f>SUMPRODUCT((事故データ!$AT$4:$AT$364=$C72)*(事故データ!$V$4:$V$364=1)*(事故データ!$T$4:$T$364="人身"))</f>
        <v>2</v>
      </c>
      <c r="F72" s="306"/>
      <c r="G72" s="364" t="str">
        <f t="shared" si="31"/>
        <v>後部右角</v>
      </c>
      <c r="H72" s="356">
        <f t="shared" si="32"/>
        <v>7</v>
      </c>
      <c r="I72" s="357">
        <f>SUMPRODUCT((事故データ!$AT$4:$AT$364=$G72)*(事故データ!$AR$4:$AR$364=I$65)*(事故データ!$V$4:$V$364=1))</f>
        <v>0</v>
      </c>
      <c r="J72" s="358">
        <f>SUMPRODUCT((事故データ!$AT$4:$AT$364=$G72)*(事故データ!$AR$4:$AR$364=J$65)*(事故データ!$V$4:$V$364=1))</f>
        <v>2</v>
      </c>
      <c r="K72" s="358">
        <f>SUMPRODUCT((事故データ!$AT$4:$AT$364=$G72)*(事故データ!$AR$4:$AR$364=K$65)*(事故データ!$V$4:$V$364=1))</f>
        <v>2</v>
      </c>
      <c r="L72" s="358">
        <f>SUMPRODUCT((事故データ!$AT$4:$AT$364=$G72)*(事故データ!$AR$4:$AR$364=L$65)*(事故データ!$V$4:$V$364=1))</f>
        <v>0</v>
      </c>
      <c r="M72" s="358">
        <f>SUMPRODUCT((事故データ!$AT$4:$AT$364=$G72)*(事故データ!$AR$4:$AR$364=M$65)*(事故データ!$V$4:$V$364=1))</f>
        <v>0</v>
      </c>
      <c r="N72" s="358">
        <f>SUMPRODUCT((事故データ!$AT$4:$AT$364=$G72)*(事故データ!$AR$4:$AR$364=N$65)*(事故データ!$V$4:$V$364=1))</f>
        <v>2</v>
      </c>
      <c r="O72" s="442">
        <f>SUMPRODUCT((事故データ!$AT$4:$AT$364=$G72)*(事故データ!$AR$4:$AR$364=O$65)*(事故データ!$V$4:$V$364=1))</f>
        <v>1</v>
      </c>
      <c r="P72" s="298"/>
      <c r="Q72" s="298"/>
      <c r="R72" s="298"/>
      <c r="S72" s="298"/>
      <c r="T72" s="298"/>
      <c r="U72" s="298"/>
      <c r="V72" s="298"/>
      <c r="W72" s="298"/>
      <c r="X72" s="298"/>
      <c r="Y72" s="298"/>
      <c r="Z72" s="298"/>
      <c r="AA72" s="298"/>
      <c r="AB72" s="298"/>
      <c r="AH72" s="364" t="str">
        <f t="shared" si="33"/>
        <v>後部右角</v>
      </c>
      <c r="AI72" s="356">
        <f t="shared" si="34"/>
        <v>1</v>
      </c>
      <c r="AJ72" s="357">
        <f>SUMPRODUCT((事故データ!$O$4:$O$364=$C$91)*(事故データ!$AT$4:$AT$364=$AH72)*(事故データ!$AX$4:$AX$364=1)*(事故データ!$AR$4:$AR$364=AJ$65)*(事故データ!$V$4:$V$364=1))</f>
        <v>0</v>
      </c>
      <c r="AK72" s="358">
        <f>SUMPRODUCT((事故データ!$O$4:$O$364=$C$91)*(事故データ!$AT$4:$AT$364=$AH72)*(事故データ!$AX$4:$AX$364=1)*(事故データ!$AR$4:$AR$364=AK$65)*(事故データ!$V$4:$V$364=1))</f>
        <v>1</v>
      </c>
      <c r="AL72" s="358">
        <f>SUMPRODUCT((事故データ!$O$4:$O$364=$C$91)*(事故データ!$AT$4:$AT$364=$AH72)*(事故データ!$AX$4:$AX$364=1)*(事故データ!$AR$4:$AR$364=AL$65)*(事故データ!$V$4:$V$364=1))</f>
        <v>0</v>
      </c>
      <c r="AM72" s="358">
        <f>SUMPRODUCT((事故データ!$O$4:$O$364=$C$91)*(事故データ!$AT$4:$AT$364=$AH72)*(事故データ!$AX$4:$AX$364=1)*(事故データ!$AR$4:$AR$364=AM$65)*(事故データ!$V$4:$V$364=1))</f>
        <v>0</v>
      </c>
      <c r="AN72" s="358">
        <f>SUMPRODUCT((事故データ!$O$4:$O$364=$C$91)*(事故データ!$AT$4:$AT$364=$AH72)*(事故データ!$AX$4:$AX$364=1)*(事故データ!$AR$4:$AR$364=AN$65)*(事故データ!$V$4:$V$364=1))</f>
        <v>0</v>
      </c>
      <c r="AO72" s="358">
        <f>SUMPRODUCT((事故データ!$O$4:$O$364=$C$91)*(事故データ!$AT$4:$AT$364=$AH72)*(事故データ!$AX$4:$AX$364=1)*(事故データ!$AR$4:$AR$364=AO$65)*(事故データ!$V$4:$V$364=1))</f>
        <v>0</v>
      </c>
      <c r="AP72" s="442">
        <f>SUMPRODUCT((事故データ!$O$4:$O$364=$C$91)*(事故データ!$AT$4:$AT$364=$AH72)*(事故データ!$AX$4:$AX$364=1)*(事故データ!$AR$4:$AR$364=AP$65)*(事故データ!$V$4:$V$364=1))</f>
        <v>0</v>
      </c>
      <c r="AQ72" s="518"/>
      <c r="AR72" s="298"/>
      <c r="AS72" s="306">
        <f>AJ75</f>
        <v>0</v>
      </c>
      <c r="AT72" s="298"/>
      <c r="AU72" s="307">
        <f>AJ78</f>
        <v>0</v>
      </c>
      <c r="AV72" s="308">
        <f>AK75</f>
        <v>0</v>
      </c>
      <c r="AW72" s="298"/>
      <c r="AX72" s="307">
        <f>AK78</f>
        <v>0</v>
      </c>
      <c r="AY72" s="306">
        <f>AL75</f>
        <v>0</v>
      </c>
      <c r="AZ72" s="298"/>
      <c r="BA72" s="307">
        <f>AL78</f>
        <v>0</v>
      </c>
      <c r="BB72" s="298"/>
      <c r="BC72" s="298"/>
      <c r="BD72" s="298"/>
      <c r="BE72" s="298"/>
      <c r="BF72" s="298"/>
    </row>
    <row r="73" spans="3:58">
      <c r="C73" s="352" t="str">
        <f t="shared" si="30"/>
        <v>左側面前</v>
      </c>
      <c r="D73" s="422">
        <f>SUMPRODUCT((事故データ!$AT$4:$AT$364=$C73)*(事故データ!$V$4:$V$364=1))</f>
        <v>1</v>
      </c>
      <c r="E73" s="496">
        <f>SUMPRODUCT((事故データ!$AT$4:$AT$364=$C73)*(事故データ!$V$4:$V$364=1)*(事故データ!$T$4:$T$364="人身"))</f>
        <v>0</v>
      </c>
      <c r="F73" s="306"/>
      <c r="G73" s="364" t="str">
        <f t="shared" si="31"/>
        <v>左側面前</v>
      </c>
      <c r="H73" s="356">
        <f t="shared" si="32"/>
        <v>1</v>
      </c>
      <c r="I73" s="357">
        <f>SUMPRODUCT((事故データ!$AT$4:$AT$364=$G73)*(事故データ!$AR$4:$AR$364=I$65)*(事故データ!$V$4:$V$364=1))</f>
        <v>0</v>
      </c>
      <c r="J73" s="358">
        <f>SUMPRODUCT((事故データ!$AT$4:$AT$364=$G73)*(事故データ!$AR$4:$AR$364=J$65)*(事故データ!$V$4:$V$364=1))</f>
        <v>0</v>
      </c>
      <c r="K73" s="358">
        <f>SUMPRODUCT((事故データ!$AT$4:$AT$364=$G73)*(事故データ!$AR$4:$AR$364=K$65)*(事故データ!$V$4:$V$364=1))</f>
        <v>0</v>
      </c>
      <c r="L73" s="358">
        <f>SUMPRODUCT((事故データ!$AT$4:$AT$364=$G73)*(事故データ!$AR$4:$AR$364=L$65)*(事故データ!$V$4:$V$364=1))</f>
        <v>0</v>
      </c>
      <c r="M73" s="358">
        <f>SUMPRODUCT((事故データ!$AT$4:$AT$364=$G73)*(事故データ!$AR$4:$AR$364=M$65)*(事故データ!$V$4:$V$364=1))</f>
        <v>0</v>
      </c>
      <c r="N73" s="358">
        <f>SUMPRODUCT((事故データ!$AT$4:$AT$364=$G73)*(事故データ!$AR$4:$AR$364=N$65)*(事故データ!$V$4:$V$364=1))</f>
        <v>1</v>
      </c>
      <c r="O73" s="442">
        <f>SUMPRODUCT((事故データ!$AT$4:$AT$364=$G73)*(事故データ!$AR$4:$AR$364=O$65)*(事故データ!$V$4:$V$364=1))</f>
        <v>0</v>
      </c>
      <c r="P73" s="298"/>
      <c r="Q73" s="306">
        <f>I70</f>
        <v>0</v>
      </c>
      <c r="R73" s="299">
        <f>I71</f>
        <v>0</v>
      </c>
      <c r="S73" s="307">
        <f>I72</f>
        <v>0</v>
      </c>
      <c r="T73" s="308">
        <f>J70</f>
        <v>1</v>
      </c>
      <c r="U73" s="299">
        <f>J71</f>
        <v>0</v>
      </c>
      <c r="V73" s="307">
        <f>J72</f>
        <v>2</v>
      </c>
      <c r="W73" s="306">
        <f>K70</f>
        <v>1</v>
      </c>
      <c r="X73" s="299">
        <f>K71</f>
        <v>0</v>
      </c>
      <c r="Y73" s="307">
        <f>K72</f>
        <v>2</v>
      </c>
      <c r="Z73" s="298"/>
      <c r="AA73" s="298"/>
      <c r="AB73" s="298"/>
      <c r="AH73" s="364" t="str">
        <f t="shared" si="33"/>
        <v>左側面前</v>
      </c>
      <c r="AI73" s="356">
        <f t="shared" si="34"/>
        <v>0</v>
      </c>
      <c r="AJ73" s="357">
        <f>SUMPRODUCT((事故データ!$O$4:$O$364=$C$91)*(事故データ!$AT$4:$AT$364=$AH73)*(事故データ!$AX$4:$AX$364=1)*(事故データ!$AR$4:$AR$364=AJ$65)*(事故データ!$V$4:$V$364=1))</f>
        <v>0</v>
      </c>
      <c r="AK73" s="358">
        <f>SUMPRODUCT((事故データ!$O$4:$O$364=$C$91)*(事故データ!$AT$4:$AT$364=$AH73)*(事故データ!$AX$4:$AX$364=1)*(事故データ!$AR$4:$AR$364=AK$65)*(事故データ!$V$4:$V$364=1))</f>
        <v>0</v>
      </c>
      <c r="AL73" s="358">
        <f>SUMPRODUCT((事故データ!$O$4:$O$364=$C$91)*(事故データ!$AT$4:$AT$364=$AH73)*(事故データ!$AX$4:$AX$364=1)*(事故データ!$AR$4:$AR$364=AL$65)*(事故データ!$V$4:$V$364=1))</f>
        <v>0</v>
      </c>
      <c r="AM73" s="358">
        <f>SUMPRODUCT((事故データ!$O$4:$O$364=$C$91)*(事故データ!$AT$4:$AT$364=$AH73)*(事故データ!$AX$4:$AX$364=1)*(事故データ!$AR$4:$AR$364=AM$65)*(事故データ!$V$4:$V$364=1))</f>
        <v>0</v>
      </c>
      <c r="AN73" s="358">
        <f>SUMPRODUCT((事故データ!$O$4:$O$364=$C$91)*(事故データ!$AT$4:$AT$364=$AH73)*(事故データ!$AX$4:$AX$364=1)*(事故データ!$AR$4:$AR$364=AN$65)*(事故データ!$V$4:$V$364=1))</f>
        <v>0</v>
      </c>
      <c r="AO73" s="358">
        <f>SUMPRODUCT((事故データ!$O$4:$O$364=$C$91)*(事故データ!$AT$4:$AT$364=$AH73)*(事故データ!$AX$4:$AX$364=1)*(事故データ!$AR$4:$AR$364=AO$65)*(事故データ!$V$4:$V$364=1))</f>
        <v>0</v>
      </c>
      <c r="AP73" s="442">
        <f>SUMPRODUCT((事故データ!$O$4:$O$364=$C$91)*(事故データ!$AT$4:$AT$364=$AH73)*(事故データ!$AX$4:$AX$364=1)*(事故データ!$AR$4:$AR$364=AP$65)*(事故データ!$V$4:$V$364=1))</f>
        <v>0</v>
      </c>
      <c r="AQ73" s="518"/>
      <c r="AR73" s="298"/>
      <c r="AS73" s="298"/>
      <c r="AT73" s="298"/>
      <c r="AU73" s="298"/>
      <c r="AV73" s="298"/>
      <c r="AW73" s="298"/>
      <c r="AX73" s="298"/>
      <c r="AY73" s="298"/>
      <c r="AZ73" s="298"/>
      <c r="BA73" s="298"/>
      <c r="BB73" s="298"/>
      <c r="BC73" s="298"/>
      <c r="BD73" s="298"/>
      <c r="BE73" s="298"/>
      <c r="BF73" s="298"/>
    </row>
    <row r="74" spans="3:58">
      <c r="C74" s="352" t="str">
        <f t="shared" si="30"/>
        <v>左側面</v>
      </c>
      <c r="D74" s="422">
        <f>SUMPRODUCT((事故データ!$AT$4:$AT$364=$C74)*(事故データ!$V$4:$V$364=1))</f>
        <v>5</v>
      </c>
      <c r="E74" s="496">
        <f>SUMPRODUCT((事故データ!$AT$4:$AT$364=$C74)*(事故データ!$V$4:$V$364=1)*(事故データ!$T$4:$T$364="人身"))</f>
        <v>1</v>
      </c>
      <c r="F74" s="306"/>
      <c r="G74" s="364" t="str">
        <f t="shared" si="31"/>
        <v>左側面</v>
      </c>
      <c r="H74" s="356">
        <f t="shared" si="32"/>
        <v>5</v>
      </c>
      <c r="I74" s="357">
        <f>SUMPRODUCT((事故データ!$AT$4:$AT$364=$G74)*(事故データ!$AR$4:$AR$364=I$65)*(事故データ!$V$4:$V$364=1))</f>
        <v>0</v>
      </c>
      <c r="J74" s="358">
        <f>SUMPRODUCT((事故データ!$AT$4:$AT$364=$G74)*(事故データ!$AR$4:$AR$364=J$65)*(事故データ!$V$4:$V$364=1))</f>
        <v>5</v>
      </c>
      <c r="K74" s="358">
        <f>SUMPRODUCT((事故データ!$AT$4:$AT$364=$G74)*(事故データ!$AR$4:$AR$364=K$65)*(事故データ!$V$4:$V$364=1))</f>
        <v>0</v>
      </c>
      <c r="L74" s="358">
        <f>SUMPRODUCT((事故データ!$AT$4:$AT$364=$G74)*(事故データ!$AR$4:$AR$364=L$65)*(事故データ!$V$4:$V$364=1))</f>
        <v>0</v>
      </c>
      <c r="M74" s="358">
        <f>SUMPRODUCT((事故データ!$AT$4:$AT$364=$G74)*(事故データ!$AR$4:$AR$364=M$65)*(事故データ!$V$4:$V$364=1))</f>
        <v>0</v>
      </c>
      <c r="N74" s="358">
        <f>SUMPRODUCT((事故データ!$AT$4:$AT$364=$G74)*(事故データ!$AR$4:$AR$364=N$65)*(事故データ!$V$4:$V$364=1))</f>
        <v>0</v>
      </c>
      <c r="O74" s="442">
        <f>SUMPRODUCT((事故データ!$AT$4:$AT$364=$G74)*(事故データ!$AR$4:$AR$364=O$65)*(事故データ!$V$4:$V$364=1))</f>
        <v>0</v>
      </c>
      <c r="P74" s="298"/>
      <c r="Q74" s="553" t="str">
        <f>G79</f>
        <v>上部箱中央</v>
      </c>
      <c r="R74" s="299">
        <f>I79</f>
        <v>0</v>
      </c>
      <c r="S74" s="298"/>
      <c r="T74" s="549" t="s">
        <v>1427</v>
      </c>
      <c r="U74" s="299">
        <f>J79</f>
        <v>0</v>
      </c>
      <c r="V74" s="298"/>
      <c r="W74" s="549" t="s">
        <v>1427</v>
      </c>
      <c r="X74" s="299">
        <f>K79</f>
        <v>0</v>
      </c>
      <c r="Y74" s="298"/>
      <c r="Z74" s="298"/>
      <c r="AA74" s="298"/>
      <c r="AB74" s="298"/>
      <c r="AH74" s="364" t="str">
        <f t="shared" si="33"/>
        <v>左側面</v>
      </c>
      <c r="AI74" s="356">
        <f t="shared" si="34"/>
        <v>0</v>
      </c>
      <c r="AJ74" s="357">
        <f>SUMPRODUCT((事故データ!$O$4:$O$364=$C$91)*(事故データ!$AT$4:$AT$364=$AH74)*(事故データ!$AX$4:$AX$364=1)*(事故データ!$AR$4:$AR$364=AJ$65)*(事故データ!$V$4:$V$364=1))</f>
        <v>0</v>
      </c>
      <c r="AK74" s="358">
        <f>SUMPRODUCT((事故データ!$O$4:$O$364=$C$91)*(事故データ!$AT$4:$AT$364=$AH74)*(事故データ!$AX$4:$AX$364=1)*(事故データ!$AR$4:$AR$364=AK$65)*(事故データ!$V$4:$V$364=1))</f>
        <v>0</v>
      </c>
      <c r="AL74" s="358">
        <f>SUMPRODUCT((事故データ!$O$4:$O$364=$C$91)*(事故データ!$AT$4:$AT$364=$AH74)*(事故データ!$AX$4:$AX$364=1)*(事故データ!$AR$4:$AR$364=AL$65)*(事故データ!$V$4:$V$364=1))</f>
        <v>0</v>
      </c>
      <c r="AM74" s="358">
        <f>SUMPRODUCT((事故データ!$O$4:$O$364=$C$91)*(事故データ!$AT$4:$AT$364=$AH74)*(事故データ!$AX$4:$AX$364=1)*(事故データ!$AR$4:$AR$364=AM$65)*(事故データ!$V$4:$V$364=1))</f>
        <v>0</v>
      </c>
      <c r="AN74" s="358">
        <f>SUMPRODUCT((事故データ!$O$4:$O$364=$C$91)*(事故データ!$AT$4:$AT$364=$AH74)*(事故データ!$AX$4:$AX$364=1)*(事故データ!$AR$4:$AR$364=AN$65)*(事故データ!$V$4:$V$364=1))</f>
        <v>0</v>
      </c>
      <c r="AO74" s="358">
        <f>SUMPRODUCT((事故データ!$O$4:$O$364=$C$91)*(事故データ!$AT$4:$AT$364=$AH74)*(事故データ!$AX$4:$AX$364=1)*(事故データ!$AR$4:$AR$364=AO$65)*(事故データ!$V$4:$V$364=1))</f>
        <v>0</v>
      </c>
      <c r="AP74" s="442">
        <f>SUMPRODUCT((事故データ!$O$4:$O$364=$C$91)*(事故データ!$AT$4:$AT$364=$AH74)*(事故データ!$AX$4:$AX$364=1)*(事故データ!$AR$4:$AR$364=AP$65)*(事故データ!$V$4:$V$364=1))</f>
        <v>0</v>
      </c>
      <c r="AQ74" s="518"/>
      <c r="AR74" s="298"/>
      <c r="AS74" s="306">
        <f>AJ70</f>
        <v>0</v>
      </c>
      <c r="AT74" s="299">
        <f>AJ71</f>
        <v>0</v>
      </c>
      <c r="AU74" s="307">
        <f>AJ72</f>
        <v>0</v>
      </c>
      <c r="AV74" s="308">
        <f>AK70</f>
        <v>1</v>
      </c>
      <c r="AW74" s="299">
        <f>AK71</f>
        <v>0</v>
      </c>
      <c r="AX74" s="307">
        <f>AK72</f>
        <v>1</v>
      </c>
      <c r="AY74" s="306">
        <f>AL70</f>
        <v>0</v>
      </c>
      <c r="AZ74" s="299">
        <f>AL71</f>
        <v>0</v>
      </c>
      <c r="BA74" s="307">
        <f>AL72</f>
        <v>0</v>
      </c>
      <c r="BB74" s="298"/>
      <c r="BC74" s="298"/>
      <c r="BD74" s="298"/>
      <c r="BE74" s="298"/>
      <c r="BF74" s="298"/>
    </row>
    <row r="75" spans="3:58">
      <c r="C75" s="352" t="str">
        <f t="shared" si="30"/>
        <v>左側面後</v>
      </c>
      <c r="D75" s="422">
        <f>SUMPRODUCT((事故データ!$AT$4:$AT$364=$C75)*(事故データ!$V$4:$V$364=1))</f>
        <v>6</v>
      </c>
      <c r="E75" s="496">
        <f>SUMPRODUCT((事故データ!$AT$4:$AT$364=$C75)*(事故データ!$V$4:$V$364=1)*(事故データ!$T$4:$T$364="人身"))</f>
        <v>1</v>
      </c>
      <c r="F75" s="306"/>
      <c r="G75" s="364" t="str">
        <f t="shared" si="31"/>
        <v>左側面後</v>
      </c>
      <c r="H75" s="356">
        <f t="shared" si="32"/>
        <v>6</v>
      </c>
      <c r="I75" s="357">
        <f>SUMPRODUCT((事故データ!$AT$4:$AT$364=$G75)*(事故データ!$AR$4:$AR$364=I$65)*(事故データ!$V$4:$V$364=1))</f>
        <v>3</v>
      </c>
      <c r="J75" s="358">
        <f>SUMPRODUCT((事故データ!$AT$4:$AT$364=$G75)*(事故データ!$AR$4:$AR$364=J$65)*(事故データ!$V$4:$V$364=1))</f>
        <v>2</v>
      </c>
      <c r="K75" s="358">
        <f>SUMPRODUCT((事故データ!$AT$4:$AT$364=$G75)*(事故データ!$AR$4:$AR$364=K$65)*(事故データ!$V$4:$V$364=1))</f>
        <v>0</v>
      </c>
      <c r="L75" s="358">
        <f>SUMPRODUCT((事故データ!$AT$4:$AT$364=$G75)*(事故データ!$AR$4:$AR$364=L$65)*(事故データ!$V$4:$V$364=1))</f>
        <v>0</v>
      </c>
      <c r="M75" s="358">
        <f>SUMPRODUCT((事故データ!$AT$4:$AT$364=$G75)*(事故データ!$AR$4:$AR$364=M$65)*(事故データ!$V$4:$V$364=1))</f>
        <v>1</v>
      </c>
      <c r="N75" s="358">
        <f>SUMPRODUCT((事故データ!$AT$4:$AT$364=$G75)*(事故データ!$AR$4:$AR$364=N$65)*(事故データ!$V$4:$V$364=1))</f>
        <v>0</v>
      </c>
      <c r="O75" s="442">
        <f>SUMPRODUCT((事故データ!$AT$4:$AT$364=$G75)*(事故データ!$AR$4:$AR$364=O$65)*(事故データ!$V$4:$V$364=1))</f>
        <v>0</v>
      </c>
      <c r="P75" s="298"/>
      <c r="Q75" s="309" t="str">
        <f>G80</f>
        <v>下部</v>
      </c>
      <c r="R75" s="299">
        <f>I80</f>
        <v>0</v>
      </c>
      <c r="S75" s="298"/>
      <c r="T75" s="309" t="s">
        <v>9</v>
      </c>
      <c r="U75" s="299">
        <f>J80</f>
        <v>0</v>
      </c>
      <c r="V75" s="298"/>
      <c r="W75" s="309" t="s">
        <v>9</v>
      </c>
      <c r="X75" s="299">
        <f>K80</f>
        <v>0</v>
      </c>
      <c r="Y75" s="298"/>
      <c r="Z75" s="298"/>
      <c r="AA75" s="298"/>
      <c r="AB75" s="298"/>
      <c r="AH75" s="364" t="str">
        <f t="shared" si="33"/>
        <v>左側面後</v>
      </c>
      <c r="AI75" s="356">
        <f t="shared" si="34"/>
        <v>0</v>
      </c>
      <c r="AJ75" s="357">
        <f>SUMPRODUCT((事故データ!$O$4:$O$364=$C$91)*(事故データ!$AT$4:$AT$364=$AH75)*(事故データ!$AX$4:$AX$364=1)*(事故データ!$AR$4:$AR$364=AJ$65)*(事故データ!$V$4:$V$364=1))</f>
        <v>0</v>
      </c>
      <c r="AK75" s="358">
        <f>SUMPRODUCT((事故データ!$O$4:$O$364=$C$91)*(事故データ!$AT$4:$AT$364=$AH75)*(事故データ!$AX$4:$AX$364=1)*(事故データ!$AR$4:$AR$364=AK$65)*(事故データ!$V$4:$V$364=1))</f>
        <v>0</v>
      </c>
      <c r="AL75" s="358">
        <f>SUMPRODUCT((事故データ!$O$4:$O$364=$C$91)*(事故データ!$AT$4:$AT$364=$AH75)*(事故データ!$AX$4:$AX$364=1)*(事故データ!$AR$4:$AR$364=AL$65)*(事故データ!$V$4:$V$364=1))</f>
        <v>0</v>
      </c>
      <c r="AM75" s="358">
        <f>SUMPRODUCT((事故データ!$O$4:$O$364=$C$91)*(事故データ!$AT$4:$AT$364=$AH75)*(事故データ!$AX$4:$AX$364=1)*(事故データ!$AR$4:$AR$364=AM$65)*(事故データ!$V$4:$V$364=1))</f>
        <v>0</v>
      </c>
      <c r="AN75" s="358">
        <f>SUMPRODUCT((事故データ!$O$4:$O$364=$C$91)*(事故データ!$AT$4:$AT$364=$AH75)*(事故データ!$AX$4:$AX$364=1)*(事故データ!$AR$4:$AR$364=AN$65)*(事故データ!$V$4:$V$364=1))</f>
        <v>0</v>
      </c>
      <c r="AO75" s="358">
        <f>SUMPRODUCT((事故データ!$O$4:$O$364=$C$91)*(事故データ!$AT$4:$AT$364=$AH75)*(事故データ!$AX$4:$AX$364=1)*(事故データ!$AR$4:$AR$364=AO$65)*(事故データ!$V$4:$V$364=1))</f>
        <v>0</v>
      </c>
      <c r="AP75" s="442">
        <f>SUMPRODUCT((事故データ!$O$4:$O$364=$C$91)*(事故データ!$AT$4:$AT$364=$AH75)*(事故データ!$AX$4:$AX$364=1)*(事故データ!$AR$4:$AR$364=AP$65)*(事故データ!$V$4:$V$364=1))</f>
        <v>0</v>
      </c>
      <c r="AQ75" s="518"/>
      <c r="AR75" s="298"/>
      <c r="AS75" s="553" t="str">
        <f>AH79</f>
        <v>上部箱中央</v>
      </c>
      <c r="AT75" s="299">
        <f>AJ79</f>
        <v>0</v>
      </c>
      <c r="AU75" s="298"/>
      <c r="AV75" s="549" t="s">
        <v>1427</v>
      </c>
      <c r="AW75" s="299">
        <f>AK79</f>
        <v>0</v>
      </c>
      <c r="AX75" s="298"/>
      <c r="AY75" s="549" t="s">
        <v>1427</v>
      </c>
      <c r="AZ75" s="298"/>
      <c r="BA75" s="298"/>
      <c r="BB75" s="298"/>
      <c r="BC75" s="298"/>
      <c r="BD75" s="298"/>
      <c r="BE75" s="298"/>
      <c r="BF75" s="298"/>
    </row>
    <row r="76" spans="3:58">
      <c r="C76" s="352" t="str">
        <f t="shared" si="30"/>
        <v>右側面前</v>
      </c>
      <c r="D76" s="422">
        <f>SUMPRODUCT((事故データ!$AT$4:$AT$364=$C76)*(事故データ!$V$4:$V$364=1))</f>
        <v>1</v>
      </c>
      <c r="E76" s="496">
        <f>SUMPRODUCT((事故データ!$AT$4:$AT$364=$C76)*(事故データ!$V$4:$V$364=1)*(事故データ!$T$4:$T$364="人身"))</f>
        <v>0</v>
      </c>
      <c r="F76" s="306"/>
      <c r="G76" s="364" t="str">
        <f t="shared" si="31"/>
        <v>右側面前</v>
      </c>
      <c r="H76" s="356">
        <f t="shared" si="32"/>
        <v>1</v>
      </c>
      <c r="I76" s="357">
        <f>SUMPRODUCT((事故データ!$AT$4:$AT$364=$G76)*(事故データ!$AR$4:$AR$364=I$65)*(事故データ!$V$4:$V$364=1))</f>
        <v>0</v>
      </c>
      <c r="J76" s="358">
        <f>SUMPRODUCT((事故データ!$AT$4:$AT$364=$G76)*(事故データ!$AR$4:$AR$364=J$65)*(事故データ!$V$4:$V$364=1))</f>
        <v>1</v>
      </c>
      <c r="K76" s="358">
        <f>SUMPRODUCT((事故データ!$AT$4:$AT$364=$G76)*(事故データ!$AR$4:$AR$364=K$65)*(事故データ!$V$4:$V$364=1))</f>
        <v>0</v>
      </c>
      <c r="L76" s="358">
        <f>SUMPRODUCT((事故データ!$AT$4:$AT$364=$G76)*(事故データ!$AR$4:$AR$364=L$65)*(事故データ!$V$4:$V$364=1))</f>
        <v>0</v>
      </c>
      <c r="M76" s="358">
        <f>SUMPRODUCT((事故データ!$AT$4:$AT$364=$G76)*(事故データ!$AR$4:$AR$364=M$65)*(事故データ!$V$4:$V$364=1))</f>
        <v>0</v>
      </c>
      <c r="N76" s="358">
        <f>SUMPRODUCT((事故データ!$AT$4:$AT$364=$G76)*(事故データ!$AR$4:$AR$364=N$65)*(事故データ!$V$4:$V$364=1))</f>
        <v>0</v>
      </c>
      <c r="O76" s="442">
        <f>SUMPRODUCT((事故データ!$AT$4:$AT$364=$G76)*(事故データ!$AR$4:$AR$364=O$65)*(事故データ!$V$4:$V$364=1))</f>
        <v>0</v>
      </c>
      <c r="P76" s="298"/>
      <c r="Q76" s="306">
        <f>L67</f>
        <v>0</v>
      </c>
      <c r="R76" s="299">
        <f>L68</f>
        <v>0</v>
      </c>
      <c r="S76" s="307">
        <f>L69</f>
        <v>0</v>
      </c>
      <c r="T76" s="306">
        <f>M67</f>
        <v>0</v>
      </c>
      <c r="U76" s="299">
        <f>M68</f>
        <v>0</v>
      </c>
      <c r="V76" s="307">
        <f>M69</f>
        <v>1</v>
      </c>
      <c r="W76" s="306">
        <f>N67</f>
        <v>0</v>
      </c>
      <c r="X76" s="299">
        <f>N68</f>
        <v>0</v>
      </c>
      <c r="Y76" s="307">
        <f>N69</f>
        <v>0</v>
      </c>
      <c r="Z76" s="306">
        <f>O67</f>
        <v>0</v>
      </c>
      <c r="AA76" s="299">
        <f>O68</f>
        <v>1</v>
      </c>
      <c r="AB76" s="307">
        <f>O69</f>
        <v>0</v>
      </c>
      <c r="AH76" s="364" t="str">
        <f t="shared" si="33"/>
        <v>右側面前</v>
      </c>
      <c r="AI76" s="356">
        <f t="shared" si="34"/>
        <v>0</v>
      </c>
      <c r="AJ76" s="357">
        <f>SUMPRODUCT((事故データ!$O$4:$O$364=$C$91)*(事故データ!$AT$4:$AT$364=$AH76)*(事故データ!$AX$4:$AX$364=1)*(事故データ!$AR$4:$AR$364=AJ$65)*(事故データ!$V$4:$V$364=1))</f>
        <v>0</v>
      </c>
      <c r="AK76" s="358">
        <f>SUMPRODUCT((事故データ!$O$4:$O$364=$C$91)*(事故データ!$AT$4:$AT$364=$AH76)*(事故データ!$AX$4:$AX$364=1)*(事故データ!$AR$4:$AR$364=AK$65)*(事故データ!$V$4:$V$364=1))</f>
        <v>0</v>
      </c>
      <c r="AL76" s="358">
        <f>SUMPRODUCT((事故データ!$O$4:$O$364=$C$91)*(事故データ!$AT$4:$AT$364=$AH76)*(事故データ!$AX$4:$AX$364=1)*(事故データ!$AR$4:$AR$364=AL$65)*(事故データ!$V$4:$V$364=1))</f>
        <v>0</v>
      </c>
      <c r="AM76" s="358">
        <f>SUMPRODUCT((事故データ!$O$4:$O$364=$C$91)*(事故データ!$AT$4:$AT$364=$AH76)*(事故データ!$AX$4:$AX$364=1)*(事故データ!$AR$4:$AR$364=AM$65)*(事故データ!$V$4:$V$364=1))</f>
        <v>0</v>
      </c>
      <c r="AN76" s="358">
        <f>SUMPRODUCT((事故データ!$O$4:$O$364=$C$91)*(事故データ!$AT$4:$AT$364=$AH76)*(事故データ!$AX$4:$AX$364=1)*(事故データ!$AR$4:$AR$364=AN$65)*(事故データ!$V$4:$V$364=1))</f>
        <v>0</v>
      </c>
      <c r="AO76" s="358">
        <f>SUMPRODUCT((事故データ!$O$4:$O$364=$C$91)*(事故データ!$AT$4:$AT$364=$AH76)*(事故データ!$AX$4:$AX$364=1)*(事故データ!$AR$4:$AR$364=AO$65)*(事故データ!$V$4:$V$364=1))</f>
        <v>0</v>
      </c>
      <c r="AP76" s="442">
        <f>SUMPRODUCT((事故データ!$O$4:$O$364=$C$91)*(事故データ!$AT$4:$AT$364=$AH76)*(事故データ!$AX$4:$AX$364=1)*(事故データ!$AR$4:$AR$364=AP$65)*(事故データ!$V$4:$V$364=1))</f>
        <v>0</v>
      </c>
      <c r="AQ76" s="518"/>
      <c r="AR76" s="298"/>
      <c r="AS76" s="309" t="str">
        <f>AH80</f>
        <v>下部</v>
      </c>
      <c r="AT76" s="306">
        <f>AJ80</f>
        <v>0</v>
      </c>
      <c r="AU76" s="298"/>
      <c r="AV76" s="309" t="s">
        <v>9</v>
      </c>
      <c r="AW76" s="306">
        <f>AK80</f>
        <v>0</v>
      </c>
      <c r="AX76" s="298"/>
      <c r="AY76" s="309" t="s">
        <v>9</v>
      </c>
      <c r="AZ76" s="298"/>
      <c r="BA76" s="298"/>
      <c r="BB76" s="298"/>
      <c r="BC76" s="298"/>
      <c r="BD76" s="298"/>
      <c r="BE76" s="298"/>
      <c r="BF76" s="298"/>
    </row>
    <row r="77" spans="3:58">
      <c r="C77" s="352" t="str">
        <f t="shared" si="30"/>
        <v>右側面</v>
      </c>
      <c r="D77" s="422">
        <f>SUMPRODUCT((事故データ!$AT$4:$AT$364=$C77)*(事故データ!$V$4:$V$364=1))</f>
        <v>0</v>
      </c>
      <c r="E77" s="496">
        <f>SUMPRODUCT((事故データ!$AT$4:$AT$364=$C77)*(事故データ!$V$4:$V$364=1)*(事故データ!$T$4:$T$364="人身"))</f>
        <v>0</v>
      </c>
      <c r="F77" s="306"/>
      <c r="G77" s="364" t="str">
        <f t="shared" si="31"/>
        <v>右側面</v>
      </c>
      <c r="H77" s="356">
        <f t="shared" si="32"/>
        <v>0</v>
      </c>
      <c r="I77" s="357">
        <f>SUMPRODUCT((事故データ!$AT$4:$AT$364=$G77)*(事故データ!$AR$4:$AR$364=I$65)*(事故データ!$V$4:$V$364=1))</f>
        <v>0</v>
      </c>
      <c r="J77" s="358">
        <f>SUMPRODUCT((事故データ!$AT$4:$AT$364=$G77)*(事故データ!$AR$4:$AR$364=J$65)*(事故データ!$V$4:$V$364=1))</f>
        <v>0</v>
      </c>
      <c r="K77" s="358">
        <f>SUMPRODUCT((事故データ!$AT$4:$AT$364=$G77)*(事故データ!$AR$4:$AR$364=K$65)*(事故データ!$V$4:$V$364=1))</f>
        <v>0</v>
      </c>
      <c r="L77" s="358">
        <f>SUMPRODUCT((事故データ!$AT$4:$AT$364=$G77)*(事故データ!$AR$4:$AR$364=L$65)*(事故データ!$V$4:$V$364=1))</f>
        <v>0</v>
      </c>
      <c r="M77" s="358">
        <f>SUMPRODUCT((事故データ!$AT$4:$AT$364=$G77)*(事故データ!$AR$4:$AR$364=M$65)*(事故データ!$V$4:$V$364=1))</f>
        <v>0</v>
      </c>
      <c r="N77" s="358">
        <f>SUMPRODUCT((事故データ!$AT$4:$AT$364=$G77)*(事故データ!$AR$4:$AR$364=N$65)*(事故データ!$V$4:$V$364=1))</f>
        <v>0</v>
      </c>
      <c r="O77" s="442">
        <f>SUMPRODUCT((事故データ!$AT$4:$AT$364=$G77)*(事故データ!$AR$4:$AR$364=O$65)*(事故データ!$V$4:$V$364=1))</f>
        <v>0</v>
      </c>
      <c r="P77" s="298"/>
      <c r="Q77" s="298"/>
      <c r="R77" s="310"/>
      <c r="S77" s="304"/>
      <c r="T77" s="298"/>
      <c r="U77" s="310"/>
      <c r="V77" s="304"/>
      <c r="W77" s="298"/>
      <c r="X77" s="310"/>
      <c r="Y77" s="304"/>
      <c r="Z77" s="298"/>
      <c r="AA77" s="310"/>
      <c r="AB77" s="304"/>
      <c r="AH77" s="364" t="str">
        <f t="shared" si="33"/>
        <v>右側面</v>
      </c>
      <c r="AI77" s="356">
        <f t="shared" si="34"/>
        <v>0</v>
      </c>
      <c r="AJ77" s="357">
        <f>SUMPRODUCT((事故データ!$O$4:$O$364=$C$91)*(事故データ!$AT$4:$AT$364=$AH77)*(事故データ!$AX$4:$AX$364=1)*(事故データ!$AR$4:$AR$364=AJ$65)*(事故データ!$V$4:$V$364=1))</f>
        <v>0</v>
      </c>
      <c r="AK77" s="358">
        <f>SUMPRODUCT((事故データ!$O$4:$O$364=$C$91)*(事故データ!$AT$4:$AT$364=$AH77)*(事故データ!$AX$4:$AX$364=1)*(事故データ!$AR$4:$AR$364=AK$65)*(事故データ!$V$4:$V$364=1))</f>
        <v>0</v>
      </c>
      <c r="AL77" s="358">
        <f>SUMPRODUCT((事故データ!$O$4:$O$364=$C$91)*(事故データ!$AT$4:$AT$364=$AH77)*(事故データ!$AX$4:$AX$364=1)*(事故データ!$AR$4:$AR$364=AL$65)*(事故データ!$V$4:$V$364=1))</f>
        <v>0</v>
      </c>
      <c r="AM77" s="358">
        <f>SUMPRODUCT((事故データ!$O$4:$O$364=$C$91)*(事故データ!$AT$4:$AT$364=$AH77)*(事故データ!$AX$4:$AX$364=1)*(事故データ!$AR$4:$AR$364=AM$65)*(事故データ!$V$4:$V$364=1))</f>
        <v>0</v>
      </c>
      <c r="AN77" s="358">
        <f>SUMPRODUCT((事故データ!$O$4:$O$364=$C$91)*(事故データ!$AT$4:$AT$364=$AH77)*(事故データ!$AX$4:$AX$364=1)*(事故データ!$AR$4:$AR$364=AN$65)*(事故データ!$V$4:$V$364=1))</f>
        <v>0</v>
      </c>
      <c r="AO77" s="358">
        <f>SUMPRODUCT((事故データ!$O$4:$O$364=$C$91)*(事故データ!$AT$4:$AT$364=$AH77)*(事故データ!$AX$4:$AX$364=1)*(事故データ!$AR$4:$AR$364=AO$65)*(事故データ!$V$4:$V$364=1))</f>
        <v>0</v>
      </c>
      <c r="AP77" s="442">
        <f>SUMPRODUCT((事故データ!$O$4:$O$364=$C$91)*(事故データ!$AT$4:$AT$364=$AH77)*(事故データ!$AX$4:$AX$364=1)*(事故データ!$AR$4:$AR$364=AP$65)*(事故データ!$V$4:$V$364=1))</f>
        <v>0</v>
      </c>
      <c r="AQ77" s="518"/>
      <c r="AR77" s="298"/>
      <c r="AS77" s="306">
        <f>AM67</f>
        <v>0</v>
      </c>
      <c r="AT77" s="299">
        <f>AM68</f>
        <v>0</v>
      </c>
      <c r="AU77" s="307">
        <f>AM69</f>
        <v>0</v>
      </c>
      <c r="AV77" s="306">
        <f>AN67</f>
        <v>0</v>
      </c>
      <c r="AW77" s="299">
        <f>AN68</f>
        <v>0</v>
      </c>
      <c r="AX77" s="307">
        <f>AN69</f>
        <v>0</v>
      </c>
      <c r="AY77" s="306">
        <f>AO67</f>
        <v>0</v>
      </c>
      <c r="AZ77" s="299">
        <f>AO68</f>
        <v>0</v>
      </c>
      <c r="BA77" s="307">
        <f>AO69</f>
        <v>0</v>
      </c>
      <c r="BB77" s="306">
        <f>AP67</f>
        <v>0</v>
      </c>
      <c r="BC77" s="299">
        <f>AP68</f>
        <v>0</v>
      </c>
      <c r="BD77" s="307">
        <f>AP69</f>
        <v>0</v>
      </c>
      <c r="BE77" s="298"/>
      <c r="BF77" s="298"/>
    </row>
    <row r="78" spans="3:58">
      <c r="C78" s="352" t="str">
        <f t="shared" si="30"/>
        <v>右側面後</v>
      </c>
      <c r="D78" s="422">
        <f>SUMPRODUCT((事故データ!$AT$4:$AT$364=$C78)*(事故データ!$V$4:$V$364=1))</f>
        <v>0</v>
      </c>
      <c r="E78" s="496">
        <f>SUMPRODUCT((事故データ!$AT$4:$AT$364=$C78)*(事故データ!$V$4:$V$364=1)*(事故データ!$T$4:$T$364="人身"))</f>
        <v>0</v>
      </c>
      <c r="F78" s="306"/>
      <c r="G78" s="364" t="str">
        <f t="shared" si="31"/>
        <v>右側面後</v>
      </c>
      <c r="H78" s="356">
        <f t="shared" si="32"/>
        <v>0</v>
      </c>
      <c r="I78" s="357">
        <f>SUMPRODUCT((事故データ!$AT$4:$AT$364=$G78)*(事故データ!$AR$4:$AR$364=I$65)*(事故データ!$V$4:$V$364=1))</f>
        <v>0</v>
      </c>
      <c r="J78" s="358">
        <f>SUMPRODUCT((事故データ!$AT$4:$AT$364=$G78)*(事故データ!$AR$4:$AR$364=J$65)*(事故データ!$V$4:$V$364=1))</f>
        <v>0</v>
      </c>
      <c r="K78" s="358">
        <f>SUMPRODUCT((事故データ!$AT$4:$AT$364=$G78)*(事故データ!$AR$4:$AR$364=K$65)*(事故データ!$V$4:$V$364=1))</f>
        <v>0</v>
      </c>
      <c r="L78" s="358">
        <f>SUMPRODUCT((事故データ!$AT$4:$AT$364=$G78)*(事故データ!$AR$4:$AR$364=L$65)*(事故データ!$V$4:$V$364=1))</f>
        <v>0</v>
      </c>
      <c r="M78" s="358">
        <f>SUMPRODUCT((事故データ!$AT$4:$AT$364=$G78)*(事故データ!$AR$4:$AR$364=M$65)*(事故データ!$V$4:$V$364=1))</f>
        <v>0</v>
      </c>
      <c r="N78" s="358">
        <f>SUMPRODUCT((事故データ!$AT$4:$AT$364=$G78)*(事故データ!$AR$4:$AR$364=N$65)*(事故データ!$V$4:$V$364=1))</f>
        <v>0</v>
      </c>
      <c r="O78" s="442">
        <f>SUMPRODUCT((事故データ!$AT$4:$AT$364=$G78)*(事故データ!$AR$4:$AR$364=O$65)*(事故データ!$V$4:$V$364=1))</f>
        <v>0</v>
      </c>
      <c r="P78" s="298"/>
      <c r="Q78" s="306">
        <f>L73</f>
        <v>0</v>
      </c>
      <c r="R78" s="310"/>
      <c r="S78" s="307">
        <f>L76</f>
        <v>0</v>
      </c>
      <c r="T78" s="306">
        <f>M73</f>
        <v>0</v>
      </c>
      <c r="U78" s="310"/>
      <c r="V78" s="307">
        <f>M76</f>
        <v>0</v>
      </c>
      <c r="W78" s="311">
        <f>N73</f>
        <v>1</v>
      </c>
      <c r="X78" s="310"/>
      <c r="Y78" s="307">
        <f>N76</f>
        <v>0</v>
      </c>
      <c r="Z78" s="306">
        <f>O73</f>
        <v>0</v>
      </c>
      <c r="AA78" s="310"/>
      <c r="AB78" s="307">
        <f>O76</f>
        <v>0</v>
      </c>
      <c r="AH78" s="364" t="str">
        <f t="shared" si="33"/>
        <v>右側面後</v>
      </c>
      <c r="AI78" s="356">
        <f t="shared" si="34"/>
        <v>0</v>
      </c>
      <c r="AJ78" s="357">
        <f>SUMPRODUCT((事故データ!$O$4:$O$364=$C$91)*(事故データ!$AT$4:$AT$364=$AH78)*(事故データ!$AX$4:$AX$364=1)*(事故データ!$AR$4:$AR$364=AJ$65)*(事故データ!$V$4:$V$364=1))</f>
        <v>0</v>
      </c>
      <c r="AK78" s="358">
        <f>SUMPRODUCT((事故データ!$O$4:$O$364=$C$91)*(事故データ!$AT$4:$AT$364=$AH78)*(事故データ!$AX$4:$AX$364=1)*(事故データ!$AR$4:$AR$364=AK$65)*(事故データ!$V$4:$V$364=1))</f>
        <v>0</v>
      </c>
      <c r="AL78" s="358">
        <f>SUMPRODUCT((事故データ!$O$4:$O$364=$C$91)*(事故データ!$AT$4:$AT$364=$AH78)*(事故データ!$AX$4:$AX$364=1)*(事故データ!$AR$4:$AR$364=AL$65)*(事故データ!$V$4:$V$364=1))</f>
        <v>0</v>
      </c>
      <c r="AM78" s="358">
        <f>SUMPRODUCT((事故データ!$O$4:$O$364=$C$91)*(事故データ!$AT$4:$AT$364=$AH78)*(事故データ!$AX$4:$AX$364=1)*(事故データ!$AR$4:$AR$364=AM$65)*(事故データ!$V$4:$V$364=1))</f>
        <v>0</v>
      </c>
      <c r="AN78" s="358">
        <f>SUMPRODUCT((事故データ!$O$4:$O$364=$C$91)*(事故データ!$AT$4:$AT$364=$AH78)*(事故データ!$AX$4:$AX$364=1)*(事故データ!$AR$4:$AR$364=AN$65)*(事故データ!$V$4:$V$364=1))</f>
        <v>0</v>
      </c>
      <c r="AO78" s="358">
        <f>SUMPRODUCT((事故データ!$O$4:$O$364=$C$91)*(事故データ!$AT$4:$AT$364=$AH78)*(事故データ!$AX$4:$AX$364=1)*(事故データ!$AR$4:$AR$364=AO$65)*(事故データ!$V$4:$V$364=1))</f>
        <v>0</v>
      </c>
      <c r="AP78" s="442">
        <f>SUMPRODUCT((事故データ!$O$4:$O$364=$C$91)*(事故データ!$AT$4:$AT$364=$AH78)*(事故データ!$AX$4:$AX$364=1)*(事故データ!$AR$4:$AR$364=AP$65)*(事故データ!$V$4:$V$364=1))</f>
        <v>0</v>
      </c>
      <c r="AQ78" s="518"/>
      <c r="AR78" s="298"/>
      <c r="AS78" s="298"/>
      <c r="AT78" s="310"/>
      <c r="AU78" s="304"/>
      <c r="AV78" s="298"/>
      <c r="AW78" s="310"/>
      <c r="AX78" s="304"/>
      <c r="AY78" s="298"/>
      <c r="AZ78" s="310"/>
      <c r="BA78" s="304"/>
      <c r="BB78" s="298"/>
      <c r="BC78" s="310"/>
      <c r="BD78" s="304"/>
      <c r="BE78" s="298"/>
      <c r="BF78" s="298"/>
    </row>
    <row r="79" spans="3:58">
      <c r="C79" s="352" t="str">
        <f t="shared" si="30"/>
        <v>上部箱中央</v>
      </c>
      <c r="D79" s="422">
        <f>SUMPRODUCT((事故データ!$AT$4:$AT$364=$C79)*(事故データ!$V$4:$V$364=1))</f>
        <v>0</v>
      </c>
      <c r="E79" s="496">
        <f>SUMPRODUCT((事故データ!$AT$4:$AT$364=$C79)*(事故データ!$V$4:$V$364=1)*(事故データ!$T$4:$T$364="人身"))</f>
        <v>0</v>
      </c>
      <c r="F79" s="306"/>
      <c r="G79" s="364" t="str">
        <f t="shared" si="31"/>
        <v>上部箱中央</v>
      </c>
      <c r="H79" s="356">
        <f t="shared" si="32"/>
        <v>0</v>
      </c>
      <c r="I79" s="357">
        <f>SUMPRODUCT((事故データ!$AT$4:$AT$364=$G79)*(事故データ!$AR$4:$AR$364=I$65)*(事故データ!$V$4:$V$364=1))</f>
        <v>0</v>
      </c>
      <c r="J79" s="358">
        <f>SUMPRODUCT((事故データ!$AT$4:$AT$364=$G79)*(事故データ!$AR$4:$AR$364=J$65)*(事故データ!$V$4:$V$364=1))</f>
        <v>0</v>
      </c>
      <c r="K79" s="358">
        <f>SUMPRODUCT((事故データ!$AT$4:$AT$364=$G79)*(事故データ!$AR$4:$AR$364=K$65)*(事故データ!$V$4:$V$364=1))</f>
        <v>0</v>
      </c>
      <c r="L79" s="358">
        <f>SUMPRODUCT((事故データ!$AT$4:$AT$364=$G79)*(事故データ!$AR$4:$AR$364=L$65)*(事故データ!$V$4:$V$364=1))</f>
        <v>0</v>
      </c>
      <c r="M79" s="358">
        <f>SUMPRODUCT((事故データ!$AT$4:$AT$364=$G79)*(事故データ!$AR$4:$AR$364=M$65)*(事故データ!$V$4:$V$364=1))</f>
        <v>0</v>
      </c>
      <c r="N79" s="358">
        <f>SUMPRODUCT((事故データ!$AT$4:$AT$364=$G79)*(事故データ!$AR$4:$AR$364=N$65)*(事故データ!$V$4:$V$364=1))</f>
        <v>0</v>
      </c>
      <c r="O79" s="442">
        <f>SUMPRODUCT((事故データ!$AT$4:$AT$364=$G79)*(事故データ!$AR$4:$AR$364=O$65)*(事故データ!$V$4:$V$364=1))</f>
        <v>0</v>
      </c>
      <c r="P79" s="298"/>
      <c r="Q79" s="298"/>
      <c r="R79" s="310"/>
      <c r="S79" s="304"/>
      <c r="T79" s="298"/>
      <c r="U79" s="310"/>
      <c r="V79" s="304"/>
      <c r="W79" s="298"/>
      <c r="X79" s="310"/>
      <c r="Y79" s="304"/>
      <c r="Z79" s="298"/>
      <c r="AA79" s="310"/>
      <c r="AB79" s="304"/>
      <c r="AH79" s="364" t="str">
        <f t="shared" si="33"/>
        <v>上部箱中央</v>
      </c>
      <c r="AI79" s="356">
        <f t="shared" si="34"/>
        <v>0</v>
      </c>
      <c r="AJ79" s="357">
        <f>SUMPRODUCT((事故データ!$O$4:$O$364=$C$91)*(事故データ!$AT$4:$AT$364=$AH79)*(事故データ!$AX$4:$AX$364=1)*(事故データ!$AR$4:$AR$364=AJ$65)*(事故データ!$V$4:$V$364=1))</f>
        <v>0</v>
      </c>
      <c r="AK79" s="358">
        <f>SUMPRODUCT((事故データ!$O$4:$O$364=$C$91)*(事故データ!$AT$4:$AT$364=$AH79)*(事故データ!$AX$4:$AX$364=1)*(事故データ!$AR$4:$AR$364=AK$65)*(事故データ!$V$4:$V$364=1))</f>
        <v>0</v>
      </c>
      <c r="AL79" s="358">
        <f>SUMPRODUCT((事故データ!$O$4:$O$364=$C$91)*(事故データ!$AT$4:$AT$364=$AH79)*(事故データ!$AX$4:$AX$364=1)*(事故データ!$AR$4:$AR$364=AL$65)*(事故データ!$V$4:$V$364=1))</f>
        <v>0</v>
      </c>
      <c r="AM79" s="358">
        <f>SUMPRODUCT((事故データ!$O$4:$O$364=$C$91)*(事故データ!$AT$4:$AT$364=$AH79)*(事故データ!$AX$4:$AX$364=1)*(事故データ!$AR$4:$AR$364=AM$65)*(事故データ!$V$4:$V$364=1))</f>
        <v>0</v>
      </c>
      <c r="AN79" s="358">
        <f>SUMPRODUCT((事故データ!$O$4:$O$364=$C$91)*(事故データ!$AT$4:$AT$364=$AH79)*(事故データ!$AX$4:$AX$364=1)*(事故データ!$AR$4:$AR$364=AN$65)*(事故データ!$V$4:$V$364=1))</f>
        <v>0</v>
      </c>
      <c r="AO79" s="358">
        <f>SUMPRODUCT((事故データ!$O$4:$O$364=$C$91)*(事故データ!$AT$4:$AT$364=$AH79)*(事故データ!$AX$4:$AX$364=1)*(事故データ!$AR$4:$AR$364=AO$65)*(事故データ!$V$4:$V$364=1))</f>
        <v>0</v>
      </c>
      <c r="AP79" s="442">
        <f>SUMPRODUCT((事故データ!$O$4:$O$364=$C$91)*(事故データ!$AT$4:$AT$364=$AH79)*(事故データ!$AX$4:$AX$364=1)*(事故データ!$AR$4:$AR$364=AP$65)*(事故データ!$V$4:$V$364=1))</f>
        <v>0</v>
      </c>
      <c r="AQ79" s="518"/>
      <c r="AR79" s="298"/>
      <c r="AS79" s="306">
        <f>AM73</f>
        <v>0</v>
      </c>
      <c r="AT79" s="310"/>
      <c r="AU79" s="307">
        <f>AM76</f>
        <v>0</v>
      </c>
      <c r="AV79" s="306">
        <f>AN73</f>
        <v>0</v>
      </c>
      <c r="AW79" s="310"/>
      <c r="AX79" s="307">
        <f>AN76</f>
        <v>0</v>
      </c>
      <c r="AY79" s="311">
        <f>AO73</f>
        <v>0</v>
      </c>
      <c r="AZ79" s="310"/>
      <c r="BA79" s="307">
        <f>AO76</f>
        <v>0</v>
      </c>
      <c r="BB79" s="306">
        <f>AP73</f>
        <v>0</v>
      </c>
      <c r="BC79" s="310"/>
      <c r="BD79" s="307">
        <f>AP76</f>
        <v>0</v>
      </c>
      <c r="BE79" s="298"/>
      <c r="BF79" s="298"/>
    </row>
    <row r="80" spans="3:58">
      <c r="C80" s="352" t="str">
        <f t="shared" si="30"/>
        <v>下部</v>
      </c>
      <c r="D80" s="422">
        <f>SUMPRODUCT((事故データ!$AT$4:$AT$364=$C80)*(事故データ!$V$4:$V$364=1))</f>
        <v>0</v>
      </c>
      <c r="E80" s="496">
        <f>SUMPRODUCT((事故データ!$AT$4:$AT$364=$C80)*(事故データ!$V$4:$V$364=1)*(事故データ!$T$4:$T$364="人身"))</f>
        <v>0</v>
      </c>
      <c r="F80" s="306"/>
      <c r="G80" s="364" t="str">
        <f t="shared" si="31"/>
        <v>下部</v>
      </c>
      <c r="H80" s="356">
        <f t="shared" si="32"/>
        <v>0</v>
      </c>
      <c r="I80" s="357">
        <f>SUMPRODUCT((事故データ!$AT$4:$AT$364=$G80)*(事故データ!$AR$4:$AR$364=I$65)*(事故データ!$V$4:$V$364=1))</f>
        <v>0</v>
      </c>
      <c r="J80" s="358">
        <f>SUMPRODUCT((事故データ!$AT$4:$AT$364=$G80)*(事故データ!$AR$4:$AR$364=J$65)*(事故データ!$V$4:$V$364=1))</f>
        <v>0</v>
      </c>
      <c r="K80" s="358">
        <f>SUMPRODUCT((事故データ!$AT$4:$AT$364=$G80)*(事故データ!$AR$4:$AR$364=K$65)*(事故データ!$V$4:$V$364=1))</f>
        <v>0</v>
      </c>
      <c r="L80" s="358">
        <f>SUMPRODUCT((事故データ!$AT$4:$AT$364=$G80)*(事故データ!$AR$4:$AR$364=L$65)*(事故データ!$V$4:$V$364=1))</f>
        <v>0</v>
      </c>
      <c r="M80" s="358">
        <f>SUMPRODUCT((事故データ!$AT$4:$AT$364=$G80)*(事故データ!$AR$4:$AR$364=M$65)*(事故データ!$V$4:$V$364=1))</f>
        <v>0</v>
      </c>
      <c r="N80" s="358">
        <f>SUMPRODUCT((事故データ!$AT$4:$AT$364=$G80)*(事故データ!$AR$4:$AR$364=N$65)*(事故データ!$V$4:$V$364=1))</f>
        <v>0</v>
      </c>
      <c r="O80" s="442">
        <f>SUMPRODUCT((事故データ!$AT$4:$AT$364=$G80)*(事故データ!$AR$4:$AR$364=O$65)*(事故データ!$V$4:$V$364=1))</f>
        <v>0</v>
      </c>
      <c r="P80" s="298"/>
      <c r="Q80" s="306">
        <f>L74</f>
        <v>0</v>
      </c>
      <c r="R80" s="310"/>
      <c r="S80" s="307">
        <f>L77</f>
        <v>0</v>
      </c>
      <c r="T80" s="306">
        <f>M74</f>
        <v>0</v>
      </c>
      <c r="U80" s="310"/>
      <c r="V80" s="307">
        <f>M77</f>
        <v>0</v>
      </c>
      <c r="W80" s="306">
        <f>N74</f>
        <v>0</v>
      </c>
      <c r="X80" s="310"/>
      <c r="Y80" s="307">
        <f>N77</f>
        <v>0</v>
      </c>
      <c r="Z80" s="306">
        <f>O74</f>
        <v>0</v>
      </c>
      <c r="AA80" s="310"/>
      <c r="AB80" s="307">
        <f>O77</f>
        <v>0</v>
      </c>
      <c r="AH80" s="364" t="str">
        <f t="shared" si="33"/>
        <v>下部</v>
      </c>
      <c r="AI80" s="356">
        <f t="shared" si="34"/>
        <v>0</v>
      </c>
      <c r="AJ80" s="357">
        <f>SUMPRODUCT((事故データ!$O$4:$O$364=$C$91)*(事故データ!$AT$4:$AT$364=$AH80)*(事故データ!$AX$4:$AX$364=1)*(事故データ!$AR$4:$AR$364=AJ$65)*(事故データ!$V$4:$V$364=1))</f>
        <v>0</v>
      </c>
      <c r="AK80" s="358">
        <f>SUMPRODUCT((事故データ!$O$4:$O$364=$C$91)*(事故データ!$AT$4:$AT$364=$AH80)*(事故データ!$AX$4:$AX$364=1)*(事故データ!$AR$4:$AR$364=AK$65)*(事故データ!$V$4:$V$364=1))</f>
        <v>0</v>
      </c>
      <c r="AL80" s="358">
        <f>SUMPRODUCT((事故データ!$O$4:$O$364=$C$91)*(事故データ!$AT$4:$AT$364=$AH80)*(事故データ!$AX$4:$AX$364=1)*(事故データ!$AR$4:$AR$364=AL$65)*(事故データ!$V$4:$V$364=1))</f>
        <v>0</v>
      </c>
      <c r="AM80" s="358">
        <f>SUMPRODUCT((事故データ!$O$4:$O$364=$C$91)*(事故データ!$AT$4:$AT$364=$AH80)*(事故データ!$AX$4:$AX$364=1)*(事故データ!$AR$4:$AR$364=AM$65)*(事故データ!$V$4:$V$364=1))</f>
        <v>0</v>
      </c>
      <c r="AN80" s="358">
        <f>SUMPRODUCT((事故データ!$O$4:$O$364=$C$91)*(事故データ!$AT$4:$AT$364=$AH80)*(事故データ!$AX$4:$AX$364=1)*(事故データ!$AR$4:$AR$364=AN$65)*(事故データ!$V$4:$V$364=1))</f>
        <v>0</v>
      </c>
      <c r="AO80" s="358">
        <f>SUMPRODUCT((事故データ!$O$4:$O$364=$C$91)*(事故データ!$AT$4:$AT$364=$AH80)*(事故データ!$AX$4:$AX$364=1)*(事故データ!$AR$4:$AR$364=AO$65)*(事故データ!$V$4:$V$364=1))</f>
        <v>0</v>
      </c>
      <c r="AP80" s="442">
        <f>SUMPRODUCT((事故データ!$O$4:$O$364=$C$91)*(事故データ!$AT$4:$AT$364=$AH80)*(事故データ!$AX$4:$AX$364=1)*(事故データ!$AR$4:$AR$364=AP$65)*(事故データ!$V$4:$V$364=1))</f>
        <v>0</v>
      </c>
      <c r="AQ80" s="518"/>
      <c r="AR80" s="298"/>
      <c r="AS80" s="298"/>
      <c r="AT80" s="310"/>
      <c r="AU80" s="304"/>
      <c r="AV80" s="298"/>
      <c r="AW80" s="310"/>
      <c r="AX80" s="304"/>
      <c r="AY80" s="298"/>
      <c r="AZ80" s="310"/>
      <c r="BA80" s="304"/>
      <c r="BB80" s="298"/>
      <c r="BC80" s="310"/>
      <c r="BD80" s="304"/>
      <c r="BE80" s="298"/>
      <c r="BF80" s="298"/>
    </row>
    <row r="81" spans="1:58">
      <c r="C81" s="352" t="str">
        <f t="shared" si="30"/>
        <v>その他</v>
      </c>
      <c r="D81" s="422">
        <f>SUMPRODUCT((事故データ!$AT$4:$AT$364=$C81)*(事故データ!$V$4:$V$364=1))</f>
        <v>0</v>
      </c>
      <c r="E81" s="496">
        <f>SUMPRODUCT((事故データ!$AT$4:$AT$364=$C81)*(事故データ!$V$4:$V$364=1)*(事故データ!$T$4:$T$364="人身"))</f>
        <v>0</v>
      </c>
      <c r="F81" s="306"/>
      <c r="G81" s="364" t="str">
        <f t="shared" si="31"/>
        <v>その他</v>
      </c>
      <c r="H81" s="356">
        <f t="shared" si="32"/>
        <v>0</v>
      </c>
      <c r="I81" s="357">
        <f>SUMPRODUCT((事故データ!$AT$4:$AT$364=$G81)*(事故データ!$AR$4:$AR$364=I$65)*(事故データ!$V$4:$V$364=1))</f>
        <v>0</v>
      </c>
      <c r="J81" s="358">
        <f>SUMPRODUCT((事故データ!$AT$4:$AT$364=$G81)*(事故データ!$AR$4:$AR$364=J$65)*(事故データ!$V$4:$V$364=1))</f>
        <v>0</v>
      </c>
      <c r="K81" s="358">
        <f>SUMPRODUCT((事故データ!$AT$4:$AT$364=$G81)*(事故データ!$AR$4:$AR$364=K$65)*(事故データ!$V$4:$V$364=1))</f>
        <v>0</v>
      </c>
      <c r="L81" s="358">
        <f>SUMPRODUCT((事故データ!$AT$4:$AT$364=$G81)*(事故データ!$AR$4:$AR$364=L$65)*(事故データ!$V$4:$V$364=1))</f>
        <v>0</v>
      </c>
      <c r="M81" s="358">
        <f>SUMPRODUCT((事故データ!$AT$4:$AT$364=$G81)*(事故データ!$AR$4:$AR$364=M$65)*(事故データ!$V$4:$V$364=1))</f>
        <v>0</v>
      </c>
      <c r="N81" s="358">
        <f>SUMPRODUCT((事故データ!$AT$4:$AT$364=$G81)*(事故データ!$AR$4:$AR$364=N$65)*(事故データ!$V$4:$V$364=1))</f>
        <v>0</v>
      </c>
      <c r="O81" s="442">
        <f>SUMPRODUCT((事故データ!$AT$4:$AT$364=$G81)*(事故データ!$AR$4:$AR$364=O$65)*(事故データ!$V$4:$V$364=1))</f>
        <v>0</v>
      </c>
      <c r="P81" s="298"/>
      <c r="Q81" s="298"/>
      <c r="R81" s="310"/>
      <c r="S81" s="304"/>
      <c r="T81" s="298"/>
      <c r="U81" s="310"/>
      <c r="V81" s="304"/>
      <c r="W81" s="298"/>
      <c r="X81" s="310"/>
      <c r="Y81" s="304"/>
      <c r="Z81" s="298"/>
      <c r="AA81" s="310"/>
      <c r="AB81" s="304"/>
      <c r="AH81" s="364" t="str">
        <f t="shared" si="33"/>
        <v>その他</v>
      </c>
      <c r="AI81" s="356">
        <f t="shared" si="34"/>
        <v>0</v>
      </c>
      <c r="AJ81" s="357">
        <f>SUMPRODUCT((事故データ!$O$4:$O$364=$C$91)*(事故データ!$AT$4:$AT$364=$AH81)*(事故データ!$AX$4:$AX$364=1)*(事故データ!$AR$4:$AR$364=AJ$65)*(事故データ!$V$4:$V$364=1))</f>
        <v>0</v>
      </c>
      <c r="AK81" s="358">
        <f>SUMPRODUCT((事故データ!$O$4:$O$364=$C$91)*(事故データ!$AT$4:$AT$364=$AH81)*(事故データ!$AX$4:$AX$364=1)*(事故データ!$AR$4:$AR$364=AK$65)*(事故データ!$V$4:$V$364=1))</f>
        <v>0</v>
      </c>
      <c r="AL81" s="358">
        <f>SUMPRODUCT((事故データ!$O$4:$O$364=$C$91)*(事故データ!$AT$4:$AT$364=$AH81)*(事故データ!$AX$4:$AX$364=1)*(事故データ!$AR$4:$AR$364=AL$65)*(事故データ!$V$4:$V$364=1))</f>
        <v>0</v>
      </c>
      <c r="AM81" s="358">
        <f>SUMPRODUCT((事故データ!$O$4:$O$364=$C$91)*(事故データ!$AT$4:$AT$364=$AH81)*(事故データ!$AX$4:$AX$364=1)*(事故データ!$AR$4:$AR$364=AM$65)*(事故データ!$V$4:$V$364=1))</f>
        <v>0</v>
      </c>
      <c r="AN81" s="358">
        <f>SUMPRODUCT((事故データ!$O$4:$O$364=$C$91)*(事故データ!$AT$4:$AT$364=$AH81)*(事故データ!$AX$4:$AX$364=1)*(事故データ!$AR$4:$AR$364=AN$65)*(事故データ!$V$4:$V$364=1))</f>
        <v>0</v>
      </c>
      <c r="AO81" s="358">
        <f>SUMPRODUCT((事故データ!$O$4:$O$364=$C$91)*(事故データ!$AT$4:$AT$364=$AH81)*(事故データ!$AX$4:$AX$364=1)*(事故データ!$AR$4:$AR$364=AO$65)*(事故データ!$V$4:$V$364=1))</f>
        <v>0</v>
      </c>
      <c r="AP81" s="442">
        <f>SUMPRODUCT((事故データ!$O$4:$O$364=$C$91)*(事故データ!$AT$4:$AT$364=$AH81)*(事故データ!$AX$4:$AX$364=1)*(事故データ!$AR$4:$AR$364=AP$65)*(事故データ!$V$4:$V$364=1))</f>
        <v>0</v>
      </c>
      <c r="AQ81" s="518"/>
      <c r="AR81" s="298"/>
      <c r="AS81" s="306">
        <f>AM74</f>
        <v>0</v>
      </c>
      <c r="AT81" s="310"/>
      <c r="AU81" s="307">
        <f>AM77</f>
        <v>0</v>
      </c>
      <c r="AV81" s="306">
        <f>AN74</f>
        <v>0</v>
      </c>
      <c r="AW81" s="310"/>
      <c r="AX81" s="307">
        <f>AN77</f>
        <v>0</v>
      </c>
      <c r="AY81" s="306">
        <f>AO74</f>
        <v>0</v>
      </c>
      <c r="AZ81" s="310"/>
      <c r="BA81" s="307">
        <f>AO77</f>
        <v>0</v>
      </c>
      <c r="BB81" s="306">
        <f>AP74</f>
        <v>0</v>
      </c>
      <c r="BC81" s="310"/>
      <c r="BD81" s="307">
        <f>AP77</f>
        <v>0</v>
      </c>
      <c r="BE81" s="298"/>
      <c r="BF81" s="298"/>
    </row>
    <row r="82" spans="1:58">
      <c r="C82" s="365" t="str">
        <f t="shared" si="30"/>
        <v>不明</v>
      </c>
      <c r="D82" s="431">
        <f>SUMPRODUCT((事故データ!$AT$4:$AT$364=$C82)*(事故データ!$V$4:$V$364=1))</f>
        <v>0</v>
      </c>
      <c r="E82" s="498">
        <f>SUMPRODUCT((事故データ!$AT$4:$AT$364=$C82)*(事故データ!$V$4:$V$364=1)*(事故データ!$T$4:$T$364="人身"))</f>
        <v>0</v>
      </c>
      <c r="F82" s="306"/>
      <c r="G82" s="368" t="str">
        <f t="shared" si="31"/>
        <v>不明</v>
      </c>
      <c r="H82" s="369">
        <f t="shared" si="32"/>
        <v>0</v>
      </c>
      <c r="I82" s="370">
        <f>SUMPRODUCT((事故データ!$AT$4:$AT$364=$G82)*(事故データ!$AR$4:$AR$364=I$65)*(事故データ!$V$4:$V$364=1))</f>
        <v>0</v>
      </c>
      <c r="J82" s="371">
        <f>SUMPRODUCT((事故データ!$AT$4:$AT$364=$G82)*(事故データ!$AR$4:$AR$364=J$65)*(事故データ!$V$4:$V$364=1))</f>
        <v>0</v>
      </c>
      <c r="K82" s="371">
        <f>SUMPRODUCT((事故データ!$AT$4:$AT$364=$G82)*(事故データ!$AR$4:$AR$364=K$65)*(事故データ!$V$4:$V$364=1))</f>
        <v>0</v>
      </c>
      <c r="L82" s="371">
        <f>SUMPRODUCT((事故データ!$AT$4:$AT$364=$G82)*(事故データ!$AR$4:$AR$364=L$65)*(事故データ!$V$4:$V$364=1))</f>
        <v>0</v>
      </c>
      <c r="M82" s="371">
        <f>SUMPRODUCT((事故データ!$AT$4:$AT$364=$G82)*(事故データ!$AR$4:$AR$364=M$65)*(事故データ!$V$4:$V$364=1))</f>
        <v>0</v>
      </c>
      <c r="N82" s="371">
        <f>SUMPRODUCT((事故データ!$AT$4:$AT$364=$G82)*(事故データ!$AR$4:$AR$364=N$65)*(事故データ!$V$4:$V$364=1))</f>
        <v>0</v>
      </c>
      <c r="O82" s="443">
        <f>SUMPRODUCT((事故データ!$AT$4:$AT$364=$G82)*(事故データ!$AR$4:$AR$364=O$65)*(事故データ!$V$4:$V$364=1))</f>
        <v>0</v>
      </c>
      <c r="P82" s="298"/>
      <c r="Q82" s="306">
        <f>L75</f>
        <v>0</v>
      </c>
      <c r="R82" s="310"/>
      <c r="S82" s="307">
        <f>L78</f>
        <v>0</v>
      </c>
      <c r="T82" s="306">
        <f>M75</f>
        <v>1</v>
      </c>
      <c r="U82" s="310"/>
      <c r="V82" s="307">
        <f>M78</f>
        <v>0</v>
      </c>
      <c r="W82" s="306">
        <f>N75</f>
        <v>0</v>
      </c>
      <c r="X82" s="310"/>
      <c r="Y82" s="307">
        <f>N78</f>
        <v>0</v>
      </c>
      <c r="Z82" s="306">
        <f>O75</f>
        <v>0</v>
      </c>
      <c r="AA82" s="310"/>
      <c r="AB82" s="307">
        <f>O78</f>
        <v>0</v>
      </c>
      <c r="AH82" s="368" t="str">
        <f t="shared" si="33"/>
        <v>不明</v>
      </c>
      <c r="AI82" s="369">
        <f t="shared" si="34"/>
        <v>0</v>
      </c>
      <c r="AJ82" s="370">
        <f>SUMPRODUCT((事故データ!$O$4:$O$364=$C$91)*(事故データ!$AT$4:$AT$364=$AH82)*(事故データ!$AX$4:$AX$364=1)*(事故データ!$AR$4:$AR$364=AJ$65)*(事故データ!$V$4:$V$364=1))</f>
        <v>0</v>
      </c>
      <c r="AK82" s="371">
        <f>SUMPRODUCT((事故データ!$O$4:$O$364=$C$91)*(事故データ!$AT$4:$AT$364=$AH82)*(事故データ!$AX$4:$AX$364=1)*(事故データ!$AR$4:$AR$364=AK$65)*(事故データ!$V$4:$V$364=1))</f>
        <v>0</v>
      </c>
      <c r="AL82" s="371">
        <f>SUMPRODUCT((事故データ!$O$4:$O$364=$C$91)*(事故データ!$AT$4:$AT$364=$AH82)*(事故データ!$AX$4:$AX$364=1)*(事故データ!$AR$4:$AR$364=AL$65)*(事故データ!$V$4:$V$364=1))</f>
        <v>0</v>
      </c>
      <c r="AM82" s="371">
        <f>SUMPRODUCT((事故データ!$O$4:$O$364=$C$91)*(事故データ!$AT$4:$AT$364=$AH82)*(事故データ!$AX$4:$AX$364=1)*(事故データ!$AR$4:$AR$364=AM$65)*(事故データ!$V$4:$V$364=1))</f>
        <v>0</v>
      </c>
      <c r="AN82" s="371">
        <f>SUMPRODUCT((事故データ!$O$4:$O$364=$C$91)*(事故データ!$AT$4:$AT$364=$AH82)*(事故データ!$AX$4:$AX$364=1)*(事故データ!$AR$4:$AR$364=AN$65)*(事故データ!$V$4:$V$364=1))</f>
        <v>0</v>
      </c>
      <c r="AO82" s="371">
        <f>SUMPRODUCT((事故データ!$O$4:$O$364=$C$91)*(事故データ!$AT$4:$AT$364=$AH82)*(事故データ!$AX$4:$AX$364=1)*(事故データ!$AR$4:$AR$364=AO$65)*(事故データ!$V$4:$V$364=1))</f>
        <v>0</v>
      </c>
      <c r="AP82" s="443">
        <f>SUMPRODUCT((事故データ!$O$4:$O$364=$C$91)*(事故データ!$AT$4:$AT$364=$AH82)*(事故データ!$AX$4:$AX$364=1)*(事故データ!$AR$4:$AR$364=AP$65)*(事故データ!$V$4:$V$364=1))</f>
        <v>0</v>
      </c>
      <c r="AQ82" s="518"/>
      <c r="AR82" s="298"/>
      <c r="AS82" s="298"/>
      <c r="AT82" s="310"/>
      <c r="AU82" s="304"/>
      <c r="AV82" s="298"/>
      <c r="AW82" s="310"/>
      <c r="AX82" s="304"/>
      <c r="AY82" s="298"/>
      <c r="AZ82" s="310"/>
      <c r="BA82" s="304"/>
      <c r="BB82" s="298"/>
      <c r="BC82" s="310"/>
      <c r="BD82" s="304"/>
      <c r="BE82" s="298"/>
      <c r="BF82" s="298"/>
    </row>
    <row r="83" spans="1:58" ht="17.45" customHeight="1">
      <c r="A83" s="5" t="s">
        <v>248</v>
      </c>
      <c r="C83" s="437"/>
      <c r="D83" s="438"/>
      <c r="E83" s="438"/>
      <c r="P83" s="298"/>
      <c r="Q83" s="298"/>
      <c r="R83" s="298"/>
      <c r="S83" s="298"/>
      <c r="T83" s="298"/>
      <c r="U83" s="298"/>
      <c r="V83" s="298"/>
      <c r="W83" s="298"/>
      <c r="X83" s="310"/>
      <c r="Y83" s="304"/>
      <c r="Z83" s="298"/>
      <c r="AA83" s="310"/>
      <c r="AB83" s="304"/>
      <c r="AH83" s="437"/>
      <c r="AQ83" s="298"/>
      <c r="AR83" s="298"/>
      <c r="AS83" s="306">
        <f>AM75</f>
        <v>0</v>
      </c>
      <c r="AT83" s="310"/>
      <c r="AU83" s="307">
        <f>AM78</f>
        <v>0</v>
      </c>
      <c r="AV83" s="306">
        <f>AN75</f>
        <v>0</v>
      </c>
      <c r="AW83" s="310"/>
      <c r="AX83" s="307">
        <f>AN78</f>
        <v>0</v>
      </c>
      <c r="AY83" s="306">
        <f>AO75</f>
        <v>0</v>
      </c>
      <c r="AZ83" s="310"/>
      <c r="BA83" s="307">
        <f>AO78</f>
        <v>0</v>
      </c>
      <c r="BB83" s="306">
        <f>AP75</f>
        <v>0</v>
      </c>
      <c r="BC83" s="310"/>
      <c r="BD83" s="307">
        <f>AP78</f>
        <v>0</v>
      </c>
      <c r="BE83" s="298"/>
      <c r="BF83" s="298"/>
    </row>
    <row r="84" spans="1:58" ht="17.45" customHeight="1">
      <c r="A84" s="325"/>
      <c r="C84" s="437"/>
      <c r="D84" s="438"/>
      <c r="E84" s="438"/>
      <c r="P84" s="298"/>
      <c r="Q84" s="306">
        <f>L70</f>
        <v>1</v>
      </c>
      <c r="R84" s="299">
        <f>L71</f>
        <v>1</v>
      </c>
      <c r="S84" s="307">
        <f>L72</f>
        <v>0</v>
      </c>
      <c r="T84" s="306">
        <f>M70</f>
        <v>1</v>
      </c>
      <c r="U84" s="299">
        <f>M71</f>
        <v>0</v>
      </c>
      <c r="V84" s="307">
        <f>M72</f>
        <v>0</v>
      </c>
      <c r="W84" s="306">
        <f>N70</f>
        <v>0</v>
      </c>
      <c r="X84" s="299">
        <f>N71</f>
        <v>1</v>
      </c>
      <c r="Y84" s="307">
        <f>N72</f>
        <v>2</v>
      </c>
      <c r="Z84" s="306">
        <f>O70</f>
        <v>0</v>
      </c>
      <c r="AA84" s="299">
        <f>O71</f>
        <v>0</v>
      </c>
      <c r="AB84" s="307">
        <f>O72</f>
        <v>1</v>
      </c>
      <c r="AH84" s="437"/>
      <c r="AQ84" s="298"/>
      <c r="AR84" s="298"/>
      <c r="AS84" s="298"/>
      <c r="AT84" s="298"/>
      <c r="AU84" s="298"/>
      <c r="AV84" s="298"/>
      <c r="AW84" s="298"/>
      <c r="AX84" s="298"/>
      <c r="AY84" s="298"/>
      <c r="AZ84" s="310"/>
      <c r="BA84" s="304"/>
      <c r="BB84" s="298"/>
      <c r="BC84" s="310"/>
      <c r="BD84" s="304"/>
      <c r="BE84" s="298"/>
      <c r="BF84" s="298"/>
    </row>
    <row r="85" spans="1:58" ht="17.45" customHeight="1">
      <c r="A85" s="325"/>
      <c r="C85" s="437"/>
      <c r="D85" s="438"/>
      <c r="E85" s="438"/>
      <c r="P85" s="298"/>
      <c r="Q85" s="549" t="s">
        <v>1427</v>
      </c>
      <c r="R85" s="299">
        <f>L79</f>
        <v>0</v>
      </c>
      <c r="S85" s="298"/>
      <c r="T85" s="549" t="s">
        <v>1427</v>
      </c>
      <c r="U85" s="299">
        <f>M79</f>
        <v>0</v>
      </c>
      <c r="V85" s="298"/>
      <c r="W85" s="549" t="s">
        <v>1427</v>
      </c>
      <c r="X85" s="299">
        <f>N79</f>
        <v>0</v>
      </c>
      <c r="Y85" s="298"/>
      <c r="Z85" s="549" t="s">
        <v>1427</v>
      </c>
      <c r="AA85" s="299">
        <f>O79</f>
        <v>0</v>
      </c>
      <c r="AB85" s="298"/>
      <c r="AH85" s="5" t="s">
        <v>248</v>
      </c>
      <c r="AQ85" s="298"/>
      <c r="AR85" s="298"/>
      <c r="AS85" s="306">
        <f>AM70</f>
        <v>0</v>
      </c>
      <c r="AT85" s="299">
        <f>AM71</f>
        <v>0</v>
      </c>
      <c r="AU85" s="307">
        <f>AM72</f>
        <v>0</v>
      </c>
      <c r="AV85" s="306">
        <f>AN70</f>
        <v>1</v>
      </c>
      <c r="AW85" s="299">
        <f>AN71</f>
        <v>0</v>
      </c>
      <c r="AX85" s="307">
        <f>AN72</f>
        <v>0</v>
      </c>
      <c r="AY85" s="306">
        <f>AO70</f>
        <v>0</v>
      </c>
      <c r="AZ85" s="299">
        <f>AO71</f>
        <v>0</v>
      </c>
      <c r="BA85" s="307">
        <f>AO72</f>
        <v>0</v>
      </c>
      <c r="BB85" s="306">
        <f>AP70</f>
        <v>0</v>
      </c>
      <c r="BC85" s="299">
        <f>AP71</f>
        <v>0</v>
      </c>
      <c r="BD85" s="307">
        <f>AP72</f>
        <v>0</v>
      </c>
      <c r="BE85" s="298"/>
      <c r="BF85" s="298"/>
    </row>
    <row r="86" spans="1:58">
      <c r="P86" s="298"/>
      <c r="Q86" s="309" t="s">
        <v>9</v>
      </c>
      <c r="R86" s="299">
        <f>L80</f>
        <v>0</v>
      </c>
      <c r="S86" s="298"/>
      <c r="T86" s="309" t="s">
        <v>9</v>
      </c>
      <c r="U86" s="299">
        <f>M80</f>
        <v>0</v>
      </c>
      <c r="V86" s="298"/>
      <c r="W86" s="309" t="s">
        <v>9</v>
      </c>
      <c r="X86" s="299">
        <f>N80</f>
        <v>0</v>
      </c>
      <c r="Y86" s="298"/>
      <c r="Z86" s="309" t="s">
        <v>9</v>
      </c>
      <c r="AA86" s="299">
        <f>O80</f>
        <v>0</v>
      </c>
      <c r="AB86" s="298"/>
      <c r="AQ86" s="298"/>
      <c r="AR86" s="549" t="s">
        <v>1427</v>
      </c>
      <c r="AS86" s="306">
        <f>AL79</f>
        <v>0</v>
      </c>
      <c r="AT86" s="298"/>
      <c r="AU86" s="549" t="s">
        <v>1427</v>
      </c>
      <c r="AV86" s="306">
        <f>AM79</f>
        <v>0</v>
      </c>
      <c r="AW86" s="298"/>
      <c r="AX86" s="549" t="s">
        <v>1427</v>
      </c>
      <c r="AY86" s="306">
        <f>AN79</f>
        <v>0</v>
      </c>
      <c r="AZ86" s="298"/>
      <c r="BA86" s="549" t="s">
        <v>1427</v>
      </c>
      <c r="BB86" s="306">
        <f>AO79</f>
        <v>0</v>
      </c>
      <c r="BC86" s="298"/>
      <c r="BD86" s="298"/>
      <c r="BE86" s="298"/>
      <c r="BF86" s="298"/>
    </row>
    <row r="87" spans="1:58" ht="17.45" customHeight="1">
      <c r="C87" s="499"/>
      <c r="D87" s="306"/>
      <c r="E87" s="500"/>
      <c r="F87" s="306"/>
      <c r="G87" s="499"/>
      <c r="H87" s="306"/>
      <c r="I87" s="306"/>
      <c r="J87" s="306"/>
      <c r="K87" s="306"/>
      <c r="L87" s="306"/>
      <c r="M87" s="306"/>
      <c r="N87" s="306"/>
      <c r="O87" s="306"/>
      <c r="P87" s="306"/>
      <c r="Q87" s="306"/>
      <c r="R87" s="306"/>
      <c r="S87" s="306"/>
      <c r="T87" s="306"/>
      <c r="U87" s="306"/>
      <c r="V87" s="306"/>
      <c r="W87" s="306"/>
      <c r="X87" s="306"/>
      <c r="AQ87" s="298"/>
      <c r="AR87" s="309" t="s">
        <v>9</v>
      </c>
      <c r="AS87" s="306">
        <f>AL80</f>
        <v>0</v>
      </c>
      <c r="AT87" s="298"/>
      <c r="AU87" s="309" t="s">
        <v>9</v>
      </c>
      <c r="AV87" s="306">
        <f>AM80</f>
        <v>0</v>
      </c>
      <c r="AW87" s="298"/>
      <c r="AX87" s="309" t="s">
        <v>9</v>
      </c>
      <c r="AY87" s="306">
        <f>AN80</f>
        <v>0</v>
      </c>
      <c r="AZ87" s="298"/>
      <c r="BA87" s="309" t="s">
        <v>9</v>
      </c>
      <c r="BB87" s="306">
        <f>AO80</f>
        <v>0</v>
      </c>
      <c r="BC87" s="298"/>
      <c r="BD87" s="298"/>
      <c r="BE87" s="298"/>
      <c r="BF87" s="298"/>
    </row>
    <row r="88" spans="1:58" ht="17.45" customHeight="1">
      <c r="C88" s="499"/>
      <c r="D88" s="306"/>
      <c r="E88" s="500"/>
      <c r="F88" s="306"/>
      <c r="G88" s="499"/>
      <c r="H88" s="306"/>
      <c r="I88" s="306"/>
      <c r="J88" s="306"/>
      <c r="K88" s="306"/>
      <c r="L88" s="306"/>
      <c r="M88" s="306"/>
      <c r="N88" s="306"/>
      <c r="O88" s="306"/>
      <c r="P88" s="306"/>
      <c r="Q88" s="306"/>
      <c r="R88" s="306"/>
      <c r="S88" s="306"/>
      <c r="T88" s="306"/>
      <c r="U88" s="306"/>
      <c r="V88" s="306"/>
      <c r="W88" s="306"/>
      <c r="X88" s="306"/>
      <c r="AQ88" s="298"/>
      <c r="AR88" s="298"/>
      <c r="AS88" s="306"/>
      <c r="AT88" s="298"/>
      <c r="AU88" s="298"/>
      <c r="AV88" s="306"/>
      <c r="AW88" s="298"/>
      <c r="AX88" s="298"/>
      <c r="AY88" s="306"/>
      <c r="AZ88" s="298"/>
      <c r="BA88" s="298"/>
      <c r="BB88" s="306"/>
      <c r="BC88" s="298"/>
      <c r="BD88" s="298"/>
      <c r="BE88" s="298"/>
      <c r="BF88" s="298"/>
    </row>
    <row r="89" spans="1:58" ht="17.45" customHeight="1">
      <c r="A89" s="5" t="s">
        <v>248</v>
      </c>
      <c r="C89" s="396"/>
      <c r="D89" s="438"/>
      <c r="E89" s="438"/>
      <c r="AQ89" s="298"/>
      <c r="AR89" s="298"/>
      <c r="AS89" s="298"/>
      <c r="AT89" s="309" t="s">
        <v>1589</v>
      </c>
      <c r="AU89" s="305" t="s">
        <v>1524</v>
      </c>
      <c r="AV89" s="305"/>
      <c r="AW89" s="305"/>
      <c r="AX89" s="305"/>
      <c r="AY89" s="305"/>
      <c r="AZ89" s="305"/>
      <c r="BA89" s="305"/>
      <c r="BB89" s="305"/>
      <c r="BC89" s="305"/>
      <c r="BD89" s="298"/>
      <c r="BE89" s="298"/>
      <c r="BF89" s="298"/>
    </row>
    <row r="90" spans="1:58">
      <c r="A90" s="326">
        <v>3</v>
      </c>
      <c r="C90" s="396" t="s">
        <v>15</v>
      </c>
      <c r="AG90" s="326">
        <v>11</v>
      </c>
      <c r="AJ90" s="525">
        <f>AJ93/I66</f>
        <v>0.2</v>
      </c>
      <c r="AK90" s="525">
        <f t="shared" ref="AK90:AP90" si="35">AK93/J66</f>
        <v>0.36363636363636365</v>
      </c>
      <c r="AL90" s="525">
        <f t="shared" si="35"/>
        <v>0</v>
      </c>
      <c r="AM90" s="525">
        <f t="shared" si="35"/>
        <v>0</v>
      </c>
      <c r="AN90" s="525">
        <f t="shared" si="35"/>
        <v>0.33333333333333331</v>
      </c>
      <c r="AO90" s="525">
        <f t="shared" si="35"/>
        <v>0</v>
      </c>
      <c r="AP90" s="525">
        <f t="shared" si="35"/>
        <v>0</v>
      </c>
      <c r="AQ90" s="964"/>
      <c r="AR90" s="298"/>
      <c r="AS90" s="298"/>
      <c r="AT90" s="298"/>
      <c r="AU90" s="298"/>
      <c r="AV90" s="298"/>
      <c r="AW90" s="298"/>
      <c r="AX90" s="298"/>
      <c r="AY90" s="298"/>
      <c r="AZ90" s="298"/>
      <c r="BA90" s="298"/>
      <c r="BB90" s="298"/>
      <c r="BC90" s="298"/>
      <c r="BD90" s="298"/>
      <c r="BE90" s="298"/>
      <c r="BF90" s="298"/>
    </row>
    <row r="91" spans="1:58">
      <c r="C91" s="398">
        <v>19</v>
      </c>
      <c r="D91" s="298"/>
      <c r="E91" s="298"/>
      <c r="F91" s="298"/>
      <c r="G91" s="298" t="s">
        <v>1484</v>
      </c>
      <c r="H91" s="298"/>
      <c r="I91" s="298"/>
      <c r="J91" s="298"/>
      <c r="K91" s="298"/>
      <c r="L91" s="298"/>
      <c r="M91" s="298"/>
      <c r="N91" s="298"/>
      <c r="O91" s="298"/>
      <c r="P91" s="298"/>
      <c r="Q91" s="298"/>
      <c r="R91" s="298" t="str">
        <f>G91&amp;H93&amp;"件"</f>
        <v>ハンドル操作別×衝突部位別（指定年度）31件</v>
      </c>
      <c r="S91" s="298"/>
      <c r="T91" s="298"/>
      <c r="U91" s="306"/>
      <c r="V91" s="298"/>
      <c r="W91" s="298"/>
      <c r="X91" s="298"/>
      <c r="Y91" s="298"/>
      <c r="Z91" s="298"/>
      <c r="AA91" s="298"/>
      <c r="AB91" s="298"/>
      <c r="AH91" s="298" t="s">
        <v>1613</v>
      </c>
      <c r="AI91" s="298"/>
      <c r="AJ91" s="298"/>
      <c r="AK91" s="298"/>
      <c r="AL91" s="298"/>
      <c r="AM91" s="298"/>
      <c r="AN91" s="298"/>
      <c r="AO91" s="298"/>
      <c r="AP91" s="298"/>
      <c r="AQ91" s="298"/>
      <c r="AR91" s="298"/>
      <c r="AS91" s="298"/>
      <c r="AT91" s="298" t="str">
        <f>AH91&amp;AI93&amp;"件"</f>
        <v>高所衝突 ➡ハンドル操作別×衝突部位別（入力年以降）6件</v>
      </c>
      <c r="AU91" s="298"/>
      <c r="AV91" s="298"/>
      <c r="AW91" s="306"/>
      <c r="AX91" s="298"/>
      <c r="AY91" s="298"/>
      <c r="AZ91" s="298"/>
      <c r="BA91" s="298"/>
      <c r="BB91" s="298"/>
      <c r="BC91" s="298"/>
      <c r="BD91" s="298"/>
      <c r="BE91" s="298"/>
      <c r="BF91" s="298"/>
    </row>
    <row r="92" spans="1:58" ht="37.5" customHeight="1">
      <c r="C92" s="1185" t="s">
        <v>0</v>
      </c>
      <c r="D92" s="526">
        <v>1</v>
      </c>
      <c r="E92" s="474" t="s">
        <v>245</v>
      </c>
      <c r="F92" s="298"/>
      <c r="G92" s="375" t="s">
        <v>1523</v>
      </c>
      <c r="H92" s="527" t="s">
        <v>1474</v>
      </c>
      <c r="I92" s="312" t="str">
        <f t="shared" ref="I92:O92" si="36">I12</f>
        <v>直進</v>
      </c>
      <c r="J92" s="313" t="str">
        <f t="shared" si="36"/>
        <v>左方前進</v>
      </c>
      <c r="K92" s="313" t="str">
        <f t="shared" si="36"/>
        <v>右方前進</v>
      </c>
      <c r="L92" s="313" t="str">
        <f t="shared" si="36"/>
        <v>直進バック</v>
      </c>
      <c r="M92" s="313" t="str">
        <f t="shared" si="36"/>
        <v>左方バック</v>
      </c>
      <c r="N92" s="313" t="str">
        <f t="shared" si="36"/>
        <v>右方バック</v>
      </c>
      <c r="O92" s="314" t="str">
        <f t="shared" si="36"/>
        <v>操作なし</v>
      </c>
      <c r="P92" s="298"/>
      <c r="Q92" s="300">
        <f>I94</f>
        <v>0</v>
      </c>
      <c r="R92" s="301">
        <f>I95</f>
        <v>2</v>
      </c>
      <c r="S92" s="302">
        <f>I96</f>
        <v>0</v>
      </c>
      <c r="T92" s="300">
        <f>J94</f>
        <v>0</v>
      </c>
      <c r="U92" s="301">
        <f>J95</f>
        <v>0</v>
      </c>
      <c r="V92" s="302">
        <f>J96</f>
        <v>0</v>
      </c>
      <c r="W92" s="303">
        <f>K94</f>
        <v>0</v>
      </c>
      <c r="X92" s="301">
        <f>K95</f>
        <v>0</v>
      </c>
      <c r="Y92" s="302">
        <f>K96</f>
        <v>1</v>
      </c>
      <c r="Z92" s="298"/>
      <c r="AA92" s="298"/>
      <c r="AB92" s="298"/>
      <c r="AH92" s="375" t="s">
        <v>1523</v>
      </c>
      <c r="AI92" s="527" t="s">
        <v>1474</v>
      </c>
      <c r="AJ92" s="312" t="str">
        <f t="shared" ref="AJ92:AP92" si="37">AJ12</f>
        <v>直進</v>
      </c>
      <c r="AK92" s="313" t="str">
        <f t="shared" si="37"/>
        <v>左方前進</v>
      </c>
      <c r="AL92" s="313" t="str">
        <f t="shared" si="37"/>
        <v>右方前進</v>
      </c>
      <c r="AM92" s="313" t="str">
        <f t="shared" si="37"/>
        <v>直進バック</v>
      </c>
      <c r="AN92" s="313" t="str">
        <f t="shared" si="37"/>
        <v>左方バック</v>
      </c>
      <c r="AO92" s="313" t="str">
        <f t="shared" si="37"/>
        <v>右方バック</v>
      </c>
      <c r="AP92" s="314" t="str">
        <f t="shared" si="37"/>
        <v>操作なし</v>
      </c>
      <c r="AQ92" s="967"/>
      <c r="AR92" s="298"/>
      <c r="AS92" s="300">
        <f>AJ94</f>
        <v>0</v>
      </c>
      <c r="AT92" s="301">
        <f>AJ95</f>
        <v>0</v>
      </c>
      <c r="AU92" s="302">
        <f>AJ96</f>
        <v>0</v>
      </c>
      <c r="AV92" s="300">
        <f>AK94</f>
        <v>0</v>
      </c>
      <c r="AW92" s="301">
        <f>AK95</f>
        <v>0</v>
      </c>
      <c r="AX92" s="302">
        <f>AK96</f>
        <v>0</v>
      </c>
      <c r="AY92" s="303">
        <f>AL94</f>
        <v>0</v>
      </c>
      <c r="AZ92" s="301">
        <f>AL95</f>
        <v>0</v>
      </c>
      <c r="BA92" s="302">
        <f>AL96</f>
        <v>0</v>
      </c>
      <c r="BB92" s="298"/>
      <c r="BC92" s="298"/>
      <c r="BD92" s="298"/>
      <c r="BE92" s="298"/>
      <c r="BF92" s="298"/>
    </row>
    <row r="93" spans="1:58">
      <c r="C93" s="1187"/>
      <c r="D93" s="338">
        <f>SUM(D94:D109)</f>
        <v>31</v>
      </c>
      <c r="E93" s="387">
        <f>SUM(E94:E109)</f>
        <v>5</v>
      </c>
      <c r="F93" s="298"/>
      <c r="G93" s="487" t="s">
        <v>1482</v>
      </c>
      <c r="H93" s="488">
        <f t="shared" ref="H93:O93" si="38">SUM(H94:H109)</f>
        <v>31</v>
      </c>
      <c r="I93" s="315">
        <f t="shared" si="38"/>
        <v>5</v>
      </c>
      <c r="J93" s="316">
        <f t="shared" si="38"/>
        <v>11</v>
      </c>
      <c r="K93" s="316">
        <f t="shared" si="38"/>
        <v>4</v>
      </c>
      <c r="L93" s="316">
        <f t="shared" si="38"/>
        <v>2</v>
      </c>
      <c r="M93" s="316">
        <f t="shared" si="38"/>
        <v>3</v>
      </c>
      <c r="N93" s="316">
        <f t="shared" si="38"/>
        <v>4</v>
      </c>
      <c r="O93" s="317">
        <f t="shared" si="38"/>
        <v>2</v>
      </c>
      <c r="P93" s="298"/>
      <c r="Q93" s="298"/>
      <c r="R93" s="298"/>
      <c r="S93" s="304"/>
      <c r="T93" s="305"/>
      <c r="U93" s="298"/>
      <c r="V93" s="304"/>
      <c r="W93" s="298"/>
      <c r="X93" s="298"/>
      <c r="Y93" s="304"/>
      <c r="Z93" s="298"/>
      <c r="AA93" s="298"/>
      <c r="AB93" s="298"/>
      <c r="AH93" s="487" t="s">
        <v>1482</v>
      </c>
      <c r="AI93" s="488">
        <f t="shared" ref="AI93:AP93" si="39">SUM(AI94:AI109)</f>
        <v>6</v>
      </c>
      <c r="AJ93" s="315">
        <f>SUM(AJ94:AJ109)</f>
        <v>1</v>
      </c>
      <c r="AK93" s="316">
        <f t="shared" si="39"/>
        <v>4</v>
      </c>
      <c r="AL93" s="316">
        <f t="shared" si="39"/>
        <v>0</v>
      </c>
      <c r="AM93" s="316">
        <f t="shared" si="39"/>
        <v>0</v>
      </c>
      <c r="AN93" s="316">
        <f t="shared" si="39"/>
        <v>1</v>
      </c>
      <c r="AO93" s="316">
        <f t="shared" si="39"/>
        <v>0</v>
      </c>
      <c r="AP93" s="317">
        <f t="shared" si="39"/>
        <v>0</v>
      </c>
      <c r="AQ93" s="966"/>
      <c r="AR93" s="298"/>
      <c r="AS93" s="298"/>
      <c r="AT93" s="298"/>
      <c r="AU93" s="304"/>
      <c r="AV93" s="305"/>
      <c r="AW93" s="298"/>
      <c r="AX93" s="304"/>
      <c r="AY93" s="298"/>
      <c r="AZ93" s="298"/>
      <c r="BA93" s="304"/>
      <c r="BB93" s="298"/>
      <c r="BC93" s="298"/>
      <c r="BD93" s="298"/>
      <c r="BE93" s="298"/>
      <c r="BF93" s="298"/>
    </row>
    <row r="94" spans="1:58">
      <c r="C94" s="343" t="str">
        <f>項目入力!AA10</f>
        <v>前部左角</v>
      </c>
      <c r="D94" s="411">
        <f>SUMPRODUCT((事故データ!$O$4:$O$364=$C$91)*(事故データ!$AT$4:$AT$364=$C94)*(事故データ!$V$4:$V$364=1))</f>
        <v>0</v>
      </c>
      <c r="E94" s="492">
        <f>SUMPRODUCT((事故データ!$O$4:$O$364=$C$91)*(事故データ!$AT$4:$AT$364=$C94)*(事故データ!$V$4:$V$364=1)*(事故データ!$T$4:$T$364="人身"))</f>
        <v>0</v>
      </c>
      <c r="F94" s="306"/>
      <c r="G94" s="528" t="str">
        <f>項目入力!AA10</f>
        <v>前部左角</v>
      </c>
      <c r="H94" s="413">
        <f t="shared" ref="H94:H109" si="40">SUM(I94:O94)</f>
        <v>0</v>
      </c>
      <c r="I94" s="348">
        <f>SUMPRODUCT((事故データ!$O$4:$O$364=$C$91)*(事故データ!$AT$4:$AT$364=$G94)*(事故データ!$AR$4:$AR$364=I$92)*(事故データ!$V$4:$V$364=1))</f>
        <v>0</v>
      </c>
      <c r="J94" s="349" cm="1">
        <f t="array" ref="J94">SUMPRODUCT((事故データ!$O$4:$O$364=$C$91)*(事故データ!$AT$4:$AT$364=$G94)*(事故データ!$AR$4:$AR$364=J$92)*(事故データ!$V$4:$V$364=1))</f>
        <v>0</v>
      </c>
      <c r="K94" s="349" cm="1">
        <f t="array" ref="K94">SUMPRODUCT((事故データ!$O$4:$O$364=$C$91)*(事故データ!$AT$4:$AT$364=$G94)*(事故データ!$AR$4:$AR$364=K$92)*(事故データ!$V$4:$V$364=1))</f>
        <v>0</v>
      </c>
      <c r="L94" s="349" cm="1">
        <f t="array" ref="L94">SUMPRODUCT((事故データ!$O$4:$O$364=$C$91)*(事故データ!$AT$4:$AT$364=$G94)*(事故データ!$AR$4:$AR$364=L$92)*(事故データ!$V$4:$V$364=1))</f>
        <v>0</v>
      </c>
      <c r="M94" s="349" cm="1">
        <f t="array" ref="M94">SUMPRODUCT((事故データ!$O$4:$O$364=$C$91)*(事故データ!$AT$4:$AT$364=$G94)*(事故データ!$AR$4:$AR$364=M$92)*(事故データ!$V$4:$V$364=1))</f>
        <v>0</v>
      </c>
      <c r="N94" s="349" cm="1">
        <f t="array" ref="N94">SUMPRODUCT((事故データ!$O$4:$O$364=$C$91)*(事故データ!$AT$4:$AT$364=$G94)*(事故データ!$AR$4:$AR$364=N$92)*(事故データ!$V$4:$V$364=1))</f>
        <v>0</v>
      </c>
      <c r="O94" s="441" cm="1">
        <f t="array" ref="O94">SUMPRODUCT((事故データ!$O$4:$O$364=$C$91)*(事故データ!$AT$4:$AT$364=$G94)*(事故データ!$AR$4:$AR$364=O$92)*(事故データ!$V$4:$V$364=1))</f>
        <v>0</v>
      </c>
      <c r="P94" s="298"/>
      <c r="Q94" s="306">
        <f>I100</f>
        <v>0</v>
      </c>
      <c r="R94" s="298"/>
      <c r="S94" s="307">
        <f>I103</f>
        <v>0</v>
      </c>
      <c r="T94" s="308">
        <f>J100</f>
        <v>0</v>
      </c>
      <c r="U94" s="298"/>
      <c r="V94" s="307">
        <f>J103</f>
        <v>1</v>
      </c>
      <c r="W94" s="306">
        <f>K100</f>
        <v>0</v>
      </c>
      <c r="X94" s="298"/>
      <c r="Y94" s="307">
        <f>K103</f>
        <v>0</v>
      </c>
      <c r="Z94" s="298"/>
      <c r="AA94" s="298"/>
      <c r="AB94" s="298"/>
      <c r="AH94" s="528" t="str">
        <f t="shared" ref="AH94:AH109" si="41">G94</f>
        <v>前部左角</v>
      </c>
      <c r="AI94" s="413">
        <f t="shared" ref="AI94:AI109" si="42">SUM(AJ94:AP94)</f>
        <v>0</v>
      </c>
      <c r="AJ94" s="348">
        <f>SUMPRODUCT((事故データ!$AT$4:$AT$364=$AH94)*(事故データ!$AW$4:$AW$364=1)*(事故データ!$AR$4:$AR$364=AJ$92)*(事故データ!$V$4:$V$364=1))</f>
        <v>0</v>
      </c>
      <c r="AK94" s="349">
        <f>SUMPRODUCT((事故データ!$AT$4:$AT$364=$AH94)*(事故データ!$AW$4:$AW$364=1)*(事故データ!$AR$4:$AR$364=AK$92)*(事故データ!$V$4:$V$364=1))</f>
        <v>0</v>
      </c>
      <c r="AL94" s="349">
        <f>SUMPRODUCT((事故データ!$AT$4:$AT$364=$AH94)*(事故データ!$AW$4:$AW$364=1)*(事故データ!$AR$4:$AR$364=AL$92)*(事故データ!$V$4:$V$364=1))</f>
        <v>0</v>
      </c>
      <c r="AM94" s="349">
        <f>SUMPRODUCT((事故データ!$AT$4:$AT$364=$AH94)*(事故データ!$AW$4:$AW$364=1)*(事故データ!$AR$4:$AR$364=AM$92)*(事故データ!$V$4:$V$364=1))</f>
        <v>0</v>
      </c>
      <c r="AN94" s="349">
        <f>SUMPRODUCT((事故データ!$AT$4:$AT$364=$AH94)*(事故データ!$AW$4:$AW$364=1)*(事故データ!$AR$4:$AR$364=AN$92)*(事故データ!$V$4:$V$364=1))</f>
        <v>0</v>
      </c>
      <c r="AO94" s="349">
        <f>SUMPRODUCT((事故データ!$AT$4:$AT$364=$AH94)*(事故データ!$AW$4:$AW$364=1)*(事故データ!$AR$4:$AR$364=AO$92)*(事故データ!$V$4:$V$364=1))</f>
        <v>0</v>
      </c>
      <c r="AP94" s="441">
        <f>SUMPRODUCT((事故データ!$AT$4:$AT$364=$AH94)*(事故データ!$AW$4:$AW$364=1)*(事故データ!$AR$4:$AR$364=AP$92)*(事故データ!$V$4:$V$364=1))</f>
        <v>0</v>
      </c>
      <c r="AQ94" s="518"/>
      <c r="AR94" s="298"/>
      <c r="AS94" s="522">
        <f>AJ100</f>
        <v>0</v>
      </c>
      <c r="AT94" s="298"/>
      <c r="AU94" s="320">
        <f>AJ103</f>
        <v>0</v>
      </c>
      <c r="AV94" s="308">
        <f>AK100</f>
        <v>0</v>
      </c>
      <c r="AW94" s="298"/>
      <c r="AX94" s="307">
        <f>AK103</f>
        <v>0</v>
      </c>
      <c r="AY94" s="306">
        <f>AL100</f>
        <v>0</v>
      </c>
      <c r="AZ94" s="298"/>
      <c r="BA94" s="307">
        <f>AL103</f>
        <v>0</v>
      </c>
      <c r="BB94" s="298"/>
      <c r="BC94" s="298"/>
      <c r="BD94" s="298"/>
      <c r="BE94" s="298"/>
      <c r="BF94" s="298"/>
    </row>
    <row r="95" spans="1:58">
      <c r="C95" s="352" t="str">
        <f>項目入力!AA11</f>
        <v>前部</v>
      </c>
      <c r="D95" s="422">
        <f>SUMPRODUCT((事故データ!$O$4:$O$364=$C$91)*(事故データ!$AT$4:$AT$364=$C95)*(事故データ!$V$4:$V$364=1))</f>
        <v>3</v>
      </c>
      <c r="E95" s="496">
        <f>SUMPRODUCT((事故データ!$O$4:$O$364=$C$91)*(事故データ!$AT$4:$AT$364=$C95)*(事故データ!$V$4:$V$364=1)*(事故データ!$T$4:$T$364="人身"))</f>
        <v>1</v>
      </c>
      <c r="F95" s="306"/>
      <c r="G95" s="364" t="str">
        <f>項目入力!AA11</f>
        <v>前部</v>
      </c>
      <c r="H95" s="356">
        <f t="shared" si="40"/>
        <v>3</v>
      </c>
      <c r="I95" s="357" cm="1">
        <f t="array" ref="I95">SUMPRODUCT((事故データ!$O$4:$O$364=$C$91)*(事故データ!$AT$4:$AT$364=$G95)*(事故データ!$AR$4:$AR$364=I$92)*(事故データ!$V$4:$V$364=1))</f>
        <v>2</v>
      </c>
      <c r="J95" s="358" cm="1">
        <f t="array" ref="J95">SUMPRODUCT((事故データ!$O$4:$O$364=$C$91)*(事故データ!$AT$4:$AT$364=$G95)*(事故データ!$AR$4:$AR$364=J$92)*(事故データ!$V$4:$V$364=1))</f>
        <v>0</v>
      </c>
      <c r="K95" s="358" cm="1">
        <f t="array" ref="K95">SUMPRODUCT((事故データ!$O$4:$O$364=$C$91)*(事故データ!$AT$4:$AT$364=$G95)*(事故データ!$AR$4:$AR$364=K$92)*(事故データ!$V$4:$V$364=1))</f>
        <v>0</v>
      </c>
      <c r="L95" s="358" cm="1">
        <f t="array" ref="L95">SUMPRODUCT((事故データ!$O$4:$O$364=$C$91)*(事故データ!$AT$4:$AT$364=$G95)*(事故データ!$AR$4:$AR$364=L$92)*(事故データ!$V$4:$V$364=1))</f>
        <v>0</v>
      </c>
      <c r="M95" s="358" cm="1">
        <f t="array" ref="M95">SUMPRODUCT((事故データ!$O$4:$O$364=$C$91)*(事故データ!$AT$4:$AT$364=$G95)*(事故データ!$AR$4:$AR$364=M$92)*(事故データ!$V$4:$V$364=1))</f>
        <v>0</v>
      </c>
      <c r="N95" s="358" cm="1">
        <f t="array" ref="N95">SUMPRODUCT((事故データ!$O$4:$O$364=$C$91)*(事故データ!$AT$4:$AT$364=$G95)*(事故データ!$AR$4:$AR$364=N$92)*(事故データ!$V$4:$V$364=1))</f>
        <v>0</v>
      </c>
      <c r="O95" s="442" cm="1">
        <f t="array" ref="O95">SUMPRODUCT((事故データ!$O$4:$O$364=$C$91)*(事故データ!$AT$4:$AT$364=$G95)*(事故データ!$AR$4:$AR$364=O$92)*(事故データ!$V$4:$V$364=1))</f>
        <v>1</v>
      </c>
      <c r="P95" s="298"/>
      <c r="Q95" s="298"/>
      <c r="R95" s="298"/>
      <c r="S95" s="304"/>
      <c r="T95" s="305"/>
      <c r="U95" s="298"/>
      <c r="V95" s="304"/>
      <c r="W95" s="298"/>
      <c r="X95" s="298"/>
      <c r="Y95" s="304"/>
      <c r="Z95" s="298"/>
      <c r="AA95" s="298"/>
      <c r="AB95" s="298"/>
      <c r="AH95" s="364" t="str">
        <f t="shared" si="41"/>
        <v>前部</v>
      </c>
      <c r="AI95" s="356">
        <f t="shared" si="42"/>
        <v>0</v>
      </c>
      <c r="AJ95" s="357">
        <f>SUMPRODUCT((事故データ!$AT$4:$AT$364=$AH95)*(事故データ!$AW$4:$AW$364=1)*(事故データ!$AR$4:$AR$364=AJ$92)*(事故データ!$V$4:$V$364=1))</f>
        <v>0</v>
      </c>
      <c r="AK95" s="358">
        <f>SUMPRODUCT((事故データ!$AT$4:$AT$364=$AH95)*(事故データ!$AW$4:$AW$364=1)*(事故データ!$AR$4:$AR$364=AK$92)*(事故データ!$V$4:$V$364=1))</f>
        <v>0</v>
      </c>
      <c r="AL95" s="358">
        <f>SUMPRODUCT((事故データ!$AT$4:$AT$364=$AH95)*(事故データ!$AW$4:$AW$364=1)*(事故データ!$AR$4:$AR$364=AL$92)*(事故データ!$V$4:$V$364=1))</f>
        <v>0</v>
      </c>
      <c r="AM95" s="358">
        <f>SUMPRODUCT((事故データ!$AT$4:$AT$364=$AH95)*(事故データ!$AW$4:$AW$364=1)*(事故データ!$AR$4:$AR$364=AM$92)*(事故データ!$V$4:$V$364=1))</f>
        <v>0</v>
      </c>
      <c r="AN95" s="358">
        <f>SUMPRODUCT((事故データ!$AT$4:$AT$364=$AH95)*(事故データ!$AW$4:$AW$364=1)*(事故データ!$AR$4:$AR$364=AN$92)*(事故データ!$V$4:$V$364=1))</f>
        <v>0</v>
      </c>
      <c r="AO95" s="358">
        <f>SUMPRODUCT((事故データ!$AT$4:$AT$364=$AH95)*(事故データ!$AW$4:$AW$364=1)*(事故データ!$AR$4:$AR$364=AO$92)*(事故データ!$V$4:$V$364=1))</f>
        <v>0</v>
      </c>
      <c r="AP95" s="442">
        <f>SUMPRODUCT((事故データ!$AT$4:$AT$364=$AH95)*(事故データ!$AW$4:$AW$364=1)*(事故データ!$AR$4:$AR$364=AP$92)*(事故データ!$V$4:$V$364=1))</f>
        <v>0</v>
      </c>
      <c r="AQ95" s="518"/>
      <c r="AR95" s="298"/>
      <c r="AS95" s="298"/>
      <c r="AT95" s="298"/>
      <c r="AU95" s="304"/>
      <c r="AV95" s="305"/>
      <c r="AW95" s="298"/>
      <c r="AX95" s="304"/>
      <c r="AY95" s="298"/>
      <c r="AZ95" s="298"/>
      <c r="BA95" s="304"/>
      <c r="BB95" s="298"/>
      <c r="BC95" s="298"/>
      <c r="BD95" s="298"/>
      <c r="BE95" s="298"/>
      <c r="BF95" s="298"/>
    </row>
    <row r="96" spans="1:58">
      <c r="C96" s="352" t="str">
        <f>項目入力!AA12</f>
        <v>前部右角</v>
      </c>
      <c r="D96" s="422">
        <f>SUMPRODUCT((事故データ!$O$4:$O$364=$C$91)*(事故データ!$AT$4:$AT$364=$C96)*(事故データ!$V$4:$V$364=1))</f>
        <v>2</v>
      </c>
      <c r="E96" s="496">
        <f>SUMPRODUCT((事故データ!$O$4:$O$364=$C$91)*(事故データ!$AT$4:$AT$364=$C96)*(事故データ!$V$4:$V$364=1)*(事故データ!$T$4:$T$364="人身"))</f>
        <v>0</v>
      </c>
      <c r="F96" s="306"/>
      <c r="G96" s="364" t="str">
        <f>項目入力!AA12</f>
        <v>前部右角</v>
      </c>
      <c r="H96" s="356">
        <f t="shared" si="40"/>
        <v>2</v>
      </c>
      <c r="I96" s="357" cm="1">
        <f t="array" ref="I96">SUMPRODUCT((事故データ!$O$4:$O$364=$C$91)*(事故データ!$AT$4:$AT$364=$G96)*(事故データ!$AR$4:$AR$364=I$92)*(事故データ!$V$4:$V$364=1))</f>
        <v>0</v>
      </c>
      <c r="J96" s="358" cm="1">
        <f t="array" ref="J96">SUMPRODUCT((事故データ!$O$4:$O$364=$C$91)*(事故データ!$AT$4:$AT$364=$G96)*(事故データ!$AR$4:$AR$364=J$92)*(事故データ!$V$4:$V$364=1))</f>
        <v>0</v>
      </c>
      <c r="K96" s="358" cm="1">
        <f t="array" ref="K96">SUMPRODUCT((事故データ!$O$4:$O$364=$C$91)*(事故データ!$AT$4:$AT$364=$G96)*(事故データ!$AR$4:$AR$364=K$92)*(事故データ!$V$4:$V$364=1))</f>
        <v>1</v>
      </c>
      <c r="L96" s="358" cm="1">
        <f t="array" ref="L96">SUMPRODUCT((事故データ!$O$4:$O$364=$C$91)*(事故データ!$AT$4:$AT$364=$G96)*(事故データ!$AR$4:$AR$364=L$92)*(事故データ!$V$4:$V$364=1))</f>
        <v>0</v>
      </c>
      <c r="M96" s="358" cm="1">
        <f t="array" ref="M96">SUMPRODUCT((事故データ!$O$4:$O$364=$C$91)*(事故データ!$AT$4:$AT$364=$G96)*(事故データ!$AR$4:$AR$364=M$92)*(事故データ!$V$4:$V$364=1))</f>
        <v>1</v>
      </c>
      <c r="N96" s="358" cm="1">
        <f t="array" ref="N96">SUMPRODUCT((事故データ!$O$4:$O$364=$C$91)*(事故データ!$AT$4:$AT$364=$G96)*(事故データ!$AR$4:$AR$364=N$92)*(事故データ!$V$4:$V$364=1))</f>
        <v>0</v>
      </c>
      <c r="O96" s="442" cm="1">
        <f t="array" ref="O96">SUMPRODUCT((事故データ!$O$4:$O$364=$C$91)*(事故データ!$AT$4:$AT$364=$G96)*(事故データ!$AR$4:$AR$364=O$92)*(事故データ!$V$4:$V$364=1))</f>
        <v>0</v>
      </c>
      <c r="P96" s="298"/>
      <c r="Q96" s="306">
        <f>I101</f>
        <v>0</v>
      </c>
      <c r="R96" s="298"/>
      <c r="S96" s="307">
        <f>I104</f>
        <v>0</v>
      </c>
      <c r="T96" s="308">
        <f>J101</f>
        <v>5</v>
      </c>
      <c r="U96" s="298"/>
      <c r="V96" s="307">
        <f>J104</f>
        <v>0</v>
      </c>
      <c r="W96" s="306">
        <f>K101</f>
        <v>0</v>
      </c>
      <c r="X96" s="298"/>
      <c r="Y96" s="307">
        <f>K104</f>
        <v>0</v>
      </c>
      <c r="Z96" s="298"/>
      <c r="AA96" s="298"/>
      <c r="AB96" s="298"/>
      <c r="AH96" s="364" t="str">
        <f t="shared" si="41"/>
        <v>前部右角</v>
      </c>
      <c r="AI96" s="356">
        <f t="shared" si="42"/>
        <v>0</v>
      </c>
      <c r="AJ96" s="357">
        <f>SUMPRODUCT((事故データ!$AT$4:$AT$364=$AH96)*(事故データ!$AW$4:$AW$364=1)*(事故データ!$AR$4:$AR$364=AJ$92)*(事故データ!$V$4:$V$364=1))</f>
        <v>0</v>
      </c>
      <c r="AK96" s="358">
        <f>SUMPRODUCT((事故データ!$AT$4:$AT$364=$AH96)*(事故データ!$AW$4:$AW$364=1)*(事故データ!$AR$4:$AR$364=AK$92)*(事故データ!$V$4:$V$364=1))</f>
        <v>0</v>
      </c>
      <c r="AL96" s="358">
        <f>SUMPRODUCT((事故データ!$AT$4:$AT$364=$AH96)*(事故データ!$AW$4:$AW$364=1)*(事故データ!$AR$4:$AR$364=AL$92)*(事故データ!$V$4:$V$364=1))</f>
        <v>0</v>
      </c>
      <c r="AM96" s="358">
        <f>SUMPRODUCT((事故データ!$AT$4:$AT$364=$AH96)*(事故データ!$AW$4:$AW$364=1)*(事故データ!$AR$4:$AR$364=AM$92)*(事故データ!$V$4:$V$364=1))</f>
        <v>0</v>
      </c>
      <c r="AN96" s="358">
        <f>SUMPRODUCT((事故データ!$AT$4:$AT$364=$AH96)*(事故データ!$AW$4:$AW$364=1)*(事故データ!$AR$4:$AR$364=AN$92)*(事故データ!$V$4:$V$364=1))</f>
        <v>0</v>
      </c>
      <c r="AO96" s="358">
        <f>SUMPRODUCT((事故データ!$AT$4:$AT$364=$AH96)*(事故データ!$AW$4:$AW$364=1)*(事故データ!$AR$4:$AR$364=AO$92)*(事故データ!$V$4:$V$364=1))</f>
        <v>0</v>
      </c>
      <c r="AP96" s="442">
        <f>SUMPRODUCT((事故データ!$AT$4:$AT$364=$AH96)*(事故データ!$AW$4:$AW$364=1)*(事故データ!$AR$4:$AR$364=AP$92)*(事故データ!$V$4:$V$364=1))</f>
        <v>0</v>
      </c>
      <c r="AQ96" s="518"/>
      <c r="AR96" s="298"/>
      <c r="AS96" s="306">
        <f>AJ101</f>
        <v>0</v>
      </c>
      <c r="AT96" s="298"/>
      <c r="AU96" s="320">
        <f>AJ104</f>
        <v>0</v>
      </c>
      <c r="AV96" s="308">
        <f>AK101</f>
        <v>3</v>
      </c>
      <c r="AW96" s="298"/>
      <c r="AX96" s="307">
        <f>AK104</f>
        <v>0</v>
      </c>
      <c r="AY96" s="306">
        <f>AL101</f>
        <v>0</v>
      </c>
      <c r="AZ96" s="298"/>
      <c r="BA96" s="307">
        <f>AL104</f>
        <v>0</v>
      </c>
      <c r="BB96" s="298"/>
      <c r="BC96" s="298"/>
      <c r="BD96" s="298"/>
      <c r="BE96" s="298"/>
      <c r="BF96" s="298"/>
    </row>
    <row r="97" spans="1:58">
      <c r="C97" s="352" t="str">
        <f>項目入力!AA13</f>
        <v>後部左角</v>
      </c>
      <c r="D97" s="422">
        <f>SUMPRODUCT((事故データ!$O$4:$O$364=$C$91)*(事故データ!$AT$4:$AT$364=$C97)*(事故データ!$V$4:$V$364=1))</f>
        <v>4</v>
      </c>
      <c r="E97" s="496">
        <f>SUMPRODUCT((事故データ!$O$4:$O$364=$C$91)*(事故データ!$AT$4:$AT$364=$C97)*(事故データ!$V$4:$V$364=1)*(事故データ!$T$4:$T$364="人身"))</f>
        <v>0</v>
      </c>
      <c r="F97" s="306"/>
      <c r="G97" s="364" t="str">
        <f>項目入力!AA13</f>
        <v>後部左角</v>
      </c>
      <c r="H97" s="356">
        <f t="shared" si="40"/>
        <v>4</v>
      </c>
      <c r="I97" s="357" cm="1">
        <f t="array" ref="I97">SUMPRODUCT((事故データ!$O$4:$O$364=$C$91)*(事故データ!$AT$4:$AT$364=$G97)*(事故データ!$AR$4:$AR$364=I$92)*(事故データ!$V$4:$V$364=1))</f>
        <v>0</v>
      </c>
      <c r="J97" s="358" cm="1">
        <f t="array" ref="J97">SUMPRODUCT((事故データ!$O$4:$O$364=$C$91)*(事故データ!$AT$4:$AT$364=$G97)*(事故データ!$AR$4:$AR$364=J$92)*(事故データ!$V$4:$V$364=1))</f>
        <v>1</v>
      </c>
      <c r="K97" s="358" cm="1">
        <f t="array" ref="K97">SUMPRODUCT((事故データ!$O$4:$O$364=$C$91)*(事故データ!$AT$4:$AT$364=$G97)*(事故データ!$AR$4:$AR$364=K$92)*(事故データ!$V$4:$V$364=1))</f>
        <v>1</v>
      </c>
      <c r="L97" s="358" cm="1">
        <f t="array" ref="L97">SUMPRODUCT((事故データ!$O$4:$O$364=$C$91)*(事故データ!$AT$4:$AT$364=$G97)*(事故データ!$AR$4:$AR$364=L$92)*(事故データ!$V$4:$V$364=1))</f>
        <v>1</v>
      </c>
      <c r="M97" s="358" cm="1">
        <f t="array" ref="M97">SUMPRODUCT((事故データ!$O$4:$O$364=$C$91)*(事故データ!$AT$4:$AT$364=$G97)*(事故データ!$AR$4:$AR$364=M$92)*(事故データ!$V$4:$V$364=1))</f>
        <v>1</v>
      </c>
      <c r="N97" s="358" cm="1">
        <f t="array" ref="N97">SUMPRODUCT((事故データ!$O$4:$O$364=$C$91)*(事故データ!$AT$4:$AT$364=$G97)*(事故データ!$AR$4:$AR$364=N$92)*(事故データ!$V$4:$V$364=1))</f>
        <v>0</v>
      </c>
      <c r="O97" s="442" cm="1">
        <f t="array" ref="O97">SUMPRODUCT((事故データ!$O$4:$O$364=$C$91)*(事故データ!$AT$4:$AT$364=$G97)*(事故データ!$AR$4:$AR$364=O$92)*(事故データ!$V$4:$V$364=1))</f>
        <v>0</v>
      </c>
      <c r="P97" s="298"/>
      <c r="Q97" s="298"/>
      <c r="R97" s="298"/>
      <c r="S97" s="304"/>
      <c r="T97" s="305"/>
      <c r="U97" s="298"/>
      <c r="V97" s="304"/>
      <c r="W97" s="298"/>
      <c r="X97" s="298"/>
      <c r="Y97" s="304"/>
      <c r="Z97" s="298"/>
      <c r="AA97" s="298"/>
      <c r="AB97" s="298"/>
      <c r="AH97" s="364" t="str">
        <f t="shared" si="41"/>
        <v>後部左角</v>
      </c>
      <c r="AI97" s="356">
        <f t="shared" si="42"/>
        <v>0</v>
      </c>
      <c r="AJ97" s="357">
        <f>SUMPRODUCT((事故データ!$AT$4:$AT$364=$AH97)*(事故データ!$AW$4:$AW$364=1)*(事故データ!$AR$4:$AR$364=AJ$92)*(事故データ!$V$4:$V$364=1))</f>
        <v>0</v>
      </c>
      <c r="AK97" s="358">
        <f>SUMPRODUCT((事故データ!$AT$4:$AT$364=$AH97)*(事故データ!$AW$4:$AW$364=1)*(事故データ!$AR$4:$AR$364=AK$92)*(事故データ!$V$4:$V$364=1))</f>
        <v>0</v>
      </c>
      <c r="AL97" s="358">
        <f>SUMPRODUCT((事故データ!$AT$4:$AT$364=$AH97)*(事故データ!$AW$4:$AW$364=1)*(事故データ!$AR$4:$AR$364=AL$92)*(事故データ!$V$4:$V$364=1))</f>
        <v>0</v>
      </c>
      <c r="AM97" s="358">
        <f>SUMPRODUCT((事故データ!$AT$4:$AT$364=$AH97)*(事故データ!$AW$4:$AW$364=1)*(事故データ!$AR$4:$AR$364=AM$92)*(事故データ!$V$4:$V$364=1))</f>
        <v>0</v>
      </c>
      <c r="AN97" s="358">
        <f>SUMPRODUCT((事故データ!$AT$4:$AT$364=$AH97)*(事故データ!$AW$4:$AW$364=1)*(事故データ!$AR$4:$AR$364=AN$92)*(事故データ!$V$4:$V$364=1))</f>
        <v>0</v>
      </c>
      <c r="AO97" s="358">
        <f>SUMPRODUCT((事故データ!$AT$4:$AT$364=$AH97)*(事故データ!$AW$4:$AW$364=1)*(事故データ!$AR$4:$AR$364=AO$92)*(事故データ!$V$4:$V$364=1))</f>
        <v>0</v>
      </c>
      <c r="AP97" s="442">
        <f>SUMPRODUCT((事故データ!$AT$4:$AT$364=$AH97)*(事故データ!$AW$4:$AW$364=1)*(事故データ!$AR$4:$AR$364=AP$92)*(事故データ!$V$4:$V$364=1))</f>
        <v>0</v>
      </c>
      <c r="AQ97" s="518"/>
      <c r="AR97" s="298"/>
      <c r="AS97" s="298"/>
      <c r="AT97" s="298"/>
      <c r="AU97" s="304"/>
      <c r="AV97" s="305"/>
      <c r="AW97" s="298"/>
      <c r="AX97" s="304"/>
      <c r="AY97" s="298"/>
      <c r="AZ97" s="298"/>
      <c r="BA97" s="304"/>
      <c r="BB97" s="298"/>
      <c r="BC97" s="298"/>
      <c r="BD97" s="298"/>
      <c r="BE97" s="298"/>
      <c r="BF97" s="298"/>
    </row>
    <row r="98" spans="1:58">
      <c r="C98" s="352" t="str">
        <f>項目入力!AA14</f>
        <v>後部</v>
      </c>
      <c r="D98" s="422">
        <f>SUMPRODUCT((事故データ!$O$4:$O$364=$C$91)*(事故データ!$AT$4:$AT$364=$C98)*(事故データ!$V$4:$V$364=1))</f>
        <v>2</v>
      </c>
      <c r="E98" s="496">
        <f>SUMPRODUCT((事故データ!$O$4:$O$364=$C$91)*(事故データ!$AT$4:$AT$364=$C98)*(事故データ!$V$4:$V$364=1)*(事故データ!$T$4:$T$364="人身"))</f>
        <v>0</v>
      </c>
      <c r="F98" s="306"/>
      <c r="G98" s="364" t="str">
        <f>項目入力!AA14</f>
        <v>後部</v>
      </c>
      <c r="H98" s="356">
        <f t="shared" si="40"/>
        <v>2</v>
      </c>
      <c r="I98" s="357" cm="1">
        <f t="array" ref="I98">SUMPRODUCT((事故データ!$O$4:$O$364=$C$91)*(事故データ!$AT$4:$AT$364=$G98)*(事故データ!$AR$4:$AR$364=I$92)*(事故データ!$V$4:$V$364=1))</f>
        <v>0</v>
      </c>
      <c r="J98" s="358" cm="1">
        <f t="array" ref="J98">SUMPRODUCT((事故データ!$O$4:$O$364=$C$91)*(事故データ!$AT$4:$AT$364=$G98)*(事故データ!$AR$4:$AR$364=J$92)*(事故データ!$V$4:$V$364=1))</f>
        <v>0</v>
      </c>
      <c r="K98" s="358" cm="1">
        <f t="array" ref="K98">SUMPRODUCT((事故データ!$O$4:$O$364=$C$91)*(事故データ!$AT$4:$AT$364=$G98)*(事故データ!$AR$4:$AR$364=K$92)*(事故データ!$V$4:$V$364=1))</f>
        <v>0</v>
      </c>
      <c r="L98" s="358" cm="1">
        <f t="array" ref="L98">SUMPRODUCT((事故データ!$O$4:$O$364=$C$91)*(事故データ!$AT$4:$AT$364=$G98)*(事故データ!$AR$4:$AR$364=L$92)*(事故データ!$V$4:$V$364=1))</f>
        <v>1</v>
      </c>
      <c r="M98" s="358" cm="1">
        <f t="array" ref="M98">SUMPRODUCT((事故データ!$O$4:$O$364=$C$91)*(事故データ!$AT$4:$AT$364=$G98)*(事故データ!$AR$4:$AR$364=M$92)*(事故データ!$V$4:$V$364=1))</f>
        <v>0</v>
      </c>
      <c r="N98" s="358" cm="1">
        <f t="array" ref="N98">SUMPRODUCT((事故データ!$O$4:$O$364=$C$91)*(事故データ!$AT$4:$AT$364=$G98)*(事故データ!$AR$4:$AR$364=N$92)*(事故データ!$V$4:$V$364=1))</f>
        <v>1</v>
      </c>
      <c r="O98" s="442" cm="1">
        <f t="array" ref="O98">SUMPRODUCT((事故データ!$O$4:$O$364=$C$91)*(事故データ!$AT$4:$AT$364=$G98)*(事故データ!$AR$4:$AR$364=O$92)*(事故データ!$V$4:$V$364=1))</f>
        <v>0</v>
      </c>
      <c r="P98" s="298"/>
      <c r="Q98" s="306">
        <f>I102</f>
        <v>3</v>
      </c>
      <c r="R98" s="298"/>
      <c r="S98" s="307">
        <f>I105</f>
        <v>0</v>
      </c>
      <c r="T98" s="308">
        <f>J102</f>
        <v>2</v>
      </c>
      <c r="U98" s="298"/>
      <c r="V98" s="307">
        <f>J105</f>
        <v>0</v>
      </c>
      <c r="W98" s="306">
        <f>K102</f>
        <v>0</v>
      </c>
      <c r="X98" s="298"/>
      <c r="Y98" s="307">
        <f>K105</f>
        <v>0</v>
      </c>
      <c r="Z98" s="298"/>
      <c r="AA98" s="298"/>
      <c r="AB98" s="298"/>
      <c r="AH98" s="364" t="str">
        <f t="shared" si="41"/>
        <v>後部</v>
      </c>
      <c r="AI98" s="356">
        <f t="shared" si="42"/>
        <v>0</v>
      </c>
      <c r="AJ98" s="357">
        <f>SUMPRODUCT((事故データ!$AT$4:$AT$364=$AH98)*(事故データ!$AW$4:$AW$364=1)*(事故データ!$AR$4:$AR$364=AJ$92)*(事故データ!$V$4:$V$364=1))</f>
        <v>0</v>
      </c>
      <c r="AK98" s="358">
        <f>SUMPRODUCT((事故データ!$AT$4:$AT$364=$AH98)*(事故データ!$AW$4:$AW$364=1)*(事故データ!$AR$4:$AR$364=AK$92)*(事故データ!$V$4:$V$364=1))</f>
        <v>0</v>
      </c>
      <c r="AL98" s="358">
        <f>SUMPRODUCT((事故データ!$AT$4:$AT$364=$AH98)*(事故データ!$AW$4:$AW$364=1)*(事故データ!$AR$4:$AR$364=AL$92)*(事故データ!$V$4:$V$364=1))</f>
        <v>0</v>
      </c>
      <c r="AM98" s="358">
        <f>SUMPRODUCT((事故データ!$AT$4:$AT$364=$AH98)*(事故データ!$AW$4:$AW$364=1)*(事故データ!$AR$4:$AR$364=AM$92)*(事故データ!$V$4:$V$364=1))</f>
        <v>0</v>
      </c>
      <c r="AN98" s="358">
        <f>SUMPRODUCT((事故データ!$AT$4:$AT$364=$AH98)*(事故データ!$AW$4:$AW$364=1)*(事故データ!$AR$4:$AR$364=AN$92)*(事故データ!$V$4:$V$364=1))</f>
        <v>0</v>
      </c>
      <c r="AO98" s="358">
        <f>SUMPRODUCT((事故データ!$AT$4:$AT$364=$AH98)*(事故データ!$AW$4:$AW$364=1)*(事故データ!$AR$4:$AR$364=AO$92)*(事故データ!$V$4:$V$364=1))</f>
        <v>0</v>
      </c>
      <c r="AP98" s="442">
        <f>SUMPRODUCT((事故データ!$AT$4:$AT$364=$AH98)*(事故データ!$AW$4:$AW$364=1)*(事故データ!$AR$4:$AR$364=AP$92)*(事故データ!$V$4:$V$364=1))</f>
        <v>0</v>
      </c>
      <c r="AQ98" s="518"/>
      <c r="AR98" s="298"/>
      <c r="AS98" s="306">
        <f>AJ102</f>
        <v>1</v>
      </c>
      <c r="AT98" s="298"/>
      <c r="AU98" s="307">
        <f>AJ105</f>
        <v>0</v>
      </c>
      <c r="AV98" s="308">
        <f>AK102</f>
        <v>0</v>
      </c>
      <c r="AW98" s="298"/>
      <c r="AX98" s="307">
        <f>AK105</f>
        <v>0</v>
      </c>
      <c r="AY98" s="306">
        <f>AL102</f>
        <v>0</v>
      </c>
      <c r="AZ98" s="298"/>
      <c r="BA98" s="307">
        <f>AL105</f>
        <v>0</v>
      </c>
      <c r="BB98" s="298"/>
      <c r="BC98" s="298"/>
      <c r="BD98" s="298"/>
      <c r="BE98" s="298"/>
      <c r="BF98" s="298"/>
    </row>
    <row r="99" spans="1:58">
      <c r="C99" s="352" t="str">
        <f>項目入力!AA15</f>
        <v>後部右角</v>
      </c>
      <c r="D99" s="422">
        <f>SUMPRODUCT((事故データ!$O$4:$O$364=$C$91)*(事故データ!$AT$4:$AT$364=$C99)*(事故データ!$V$4:$V$364=1))</f>
        <v>7</v>
      </c>
      <c r="E99" s="496">
        <f>SUMPRODUCT((事故データ!$O$4:$O$364=$C$91)*(事故データ!$AT$4:$AT$364=$C99)*(事故データ!$V$4:$V$364=1)*(事故データ!$T$4:$T$364="人身"))</f>
        <v>2</v>
      </c>
      <c r="F99" s="306"/>
      <c r="G99" s="364" t="str">
        <f>項目入力!AA15</f>
        <v>後部右角</v>
      </c>
      <c r="H99" s="356">
        <f t="shared" si="40"/>
        <v>7</v>
      </c>
      <c r="I99" s="357" cm="1">
        <f t="array" ref="I99">SUMPRODUCT((事故データ!$O$4:$O$364=$C$91)*(事故データ!$AT$4:$AT$364=$G99)*(事故データ!$AR$4:$AR$364=I$92)*(事故データ!$V$4:$V$364=1))</f>
        <v>0</v>
      </c>
      <c r="J99" s="358" cm="1">
        <f t="array" ref="J99">SUMPRODUCT((事故データ!$O$4:$O$364=$C$91)*(事故データ!$AT$4:$AT$364=$G99)*(事故データ!$AR$4:$AR$364=J$92)*(事故データ!$V$4:$V$364=1))</f>
        <v>2</v>
      </c>
      <c r="K99" s="358" cm="1">
        <f t="array" ref="K99">SUMPRODUCT((事故データ!$O$4:$O$364=$C$91)*(事故データ!$AT$4:$AT$364=$G99)*(事故データ!$AR$4:$AR$364=K$92)*(事故データ!$V$4:$V$364=1))</f>
        <v>2</v>
      </c>
      <c r="L99" s="358" cm="1">
        <f t="array" ref="L99">SUMPRODUCT((事故データ!$O$4:$O$364=$C$91)*(事故データ!$AT$4:$AT$364=$G99)*(事故データ!$AR$4:$AR$364=L$92)*(事故データ!$V$4:$V$364=1))</f>
        <v>0</v>
      </c>
      <c r="M99" s="358" cm="1">
        <f t="array" ref="M99">SUMPRODUCT((事故データ!$O$4:$O$364=$C$91)*(事故データ!$AT$4:$AT$364=$G99)*(事故データ!$AR$4:$AR$364=M$92)*(事故データ!$V$4:$V$364=1))</f>
        <v>0</v>
      </c>
      <c r="N99" s="358" cm="1">
        <f t="array" ref="N99">SUMPRODUCT((事故データ!$O$4:$O$364=$C$91)*(事故データ!$AT$4:$AT$364=$G99)*(事故データ!$AR$4:$AR$364=N$92)*(事故データ!$V$4:$V$364=1))</f>
        <v>2</v>
      </c>
      <c r="O99" s="442" cm="1">
        <f t="array" ref="O99">SUMPRODUCT((事故データ!$O$4:$O$364=$C$91)*(事故データ!$AT$4:$AT$364=$G99)*(事故データ!$AR$4:$AR$364=O$92)*(事故データ!$V$4:$V$364=1))</f>
        <v>1</v>
      </c>
      <c r="P99" s="298"/>
      <c r="Q99" s="298"/>
      <c r="R99" s="298"/>
      <c r="S99" s="298"/>
      <c r="T99" s="298"/>
      <c r="U99" s="298"/>
      <c r="V99" s="298"/>
      <c r="W99" s="298"/>
      <c r="X99" s="298"/>
      <c r="Y99" s="298"/>
      <c r="Z99" s="298"/>
      <c r="AA99" s="298"/>
      <c r="AB99" s="298"/>
      <c r="AH99" s="364" t="str">
        <f t="shared" si="41"/>
        <v>後部右角</v>
      </c>
      <c r="AI99" s="356">
        <f t="shared" si="42"/>
        <v>1</v>
      </c>
      <c r="AJ99" s="357">
        <f>SUMPRODUCT((事故データ!$AT$4:$AT$364=$AH99)*(事故データ!$AW$4:$AW$364=1)*(事故データ!$AR$4:$AR$364=AJ$92)*(事故データ!$V$4:$V$364=1))</f>
        <v>0</v>
      </c>
      <c r="AK99" s="358">
        <f>SUMPRODUCT((事故データ!$AT$4:$AT$364=$AH99)*(事故データ!$AW$4:$AW$364=1)*(事故データ!$AR$4:$AR$364=AK$92)*(事故データ!$V$4:$V$364=1))</f>
        <v>1</v>
      </c>
      <c r="AL99" s="358">
        <f>SUMPRODUCT((事故データ!$AT$4:$AT$364=$AH99)*(事故データ!$AW$4:$AW$364=1)*(事故データ!$AR$4:$AR$364=AL$92)*(事故データ!$V$4:$V$364=1))</f>
        <v>0</v>
      </c>
      <c r="AM99" s="358">
        <f>SUMPRODUCT((事故データ!$AT$4:$AT$364=$AH99)*(事故データ!$AW$4:$AW$364=1)*(事故データ!$AR$4:$AR$364=AM$92)*(事故データ!$V$4:$V$364=1))</f>
        <v>0</v>
      </c>
      <c r="AN99" s="358">
        <f>SUMPRODUCT((事故データ!$AT$4:$AT$364=$AH99)*(事故データ!$AW$4:$AW$364=1)*(事故データ!$AR$4:$AR$364=AN$92)*(事故データ!$V$4:$V$364=1))</f>
        <v>0</v>
      </c>
      <c r="AO99" s="358">
        <f>SUMPRODUCT((事故データ!$AT$4:$AT$364=$AH99)*(事故データ!$AW$4:$AW$364=1)*(事故データ!$AR$4:$AR$364=AO$92)*(事故データ!$V$4:$V$364=1))</f>
        <v>0</v>
      </c>
      <c r="AP99" s="442">
        <f>SUMPRODUCT((事故データ!$AT$4:$AT$364=$AH99)*(事故データ!$AW$4:$AW$364=1)*(事故データ!$AR$4:$AR$364=AP$92)*(事故データ!$V$4:$V$364=1))</f>
        <v>0</v>
      </c>
      <c r="AQ99" s="518"/>
      <c r="AR99" s="298"/>
      <c r="AS99" s="298"/>
      <c r="AT99" s="298"/>
      <c r="AU99" s="298"/>
      <c r="AV99" s="298"/>
      <c r="AW99" s="298"/>
      <c r="AX99" s="298"/>
      <c r="AY99" s="298"/>
      <c r="AZ99" s="298"/>
      <c r="BA99" s="298"/>
      <c r="BB99" s="298"/>
      <c r="BC99" s="298"/>
      <c r="BD99" s="298"/>
      <c r="BE99" s="298"/>
      <c r="BF99" s="298"/>
    </row>
    <row r="100" spans="1:58">
      <c r="C100" s="352" t="str">
        <f>項目入力!AA16</f>
        <v>左側面前</v>
      </c>
      <c r="D100" s="422">
        <f>SUMPRODUCT((事故データ!$O$4:$O$364=$C$91)*(事故データ!$AT$4:$AT$364=$C100)*(事故データ!$V$4:$V$364=1))</f>
        <v>1</v>
      </c>
      <c r="E100" s="496">
        <f>SUMPRODUCT((事故データ!$O$4:$O$364=$C$91)*(事故データ!$AT$4:$AT$364=$C100)*(事故データ!$V$4:$V$364=1)*(事故データ!$T$4:$T$364="人身"))</f>
        <v>0</v>
      </c>
      <c r="F100" s="306"/>
      <c r="G100" s="364" t="str">
        <f>項目入力!AA16</f>
        <v>左側面前</v>
      </c>
      <c r="H100" s="356">
        <f t="shared" si="40"/>
        <v>1</v>
      </c>
      <c r="I100" s="357" cm="1">
        <f t="array" ref="I100">SUMPRODUCT((事故データ!$O$4:$O$364=$C$91)*(事故データ!$AT$4:$AT$364=$G100)*(事故データ!$AR$4:$AR$364=I$92)*(事故データ!$V$4:$V$364=1))</f>
        <v>0</v>
      </c>
      <c r="J100" s="358" cm="1">
        <f t="array" ref="J100">SUMPRODUCT((事故データ!$O$4:$O$364=$C$91)*(事故データ!$AT$4:$AT$364=$G100)*(事故データ!$AR$4:$AR$364=J$92)*(事故データ!$V$4:$V$364=1))</f>
        <v>0</v>
      </c>
      <c r="K100" s="358" cm="1">
        <f t="array" ref="K100">SUMPRODUCT((事故データ!$O$4:$O$364=$C$91)*(事故データ!$AT$4:$AT$364=$G100)*(事故データ!$AR$4:$AR$364=K$92)*(事故データ!$V$4:$V$364=1))</f>
        <v>0</v>
      </c>
      <c r="L100" s="358" cm="1">
        <f t="array" ref="L100">SUMPRODUCT((事故データ!$O$4:$O$364=$C$91)*(事故データ!$AT$4:$AT$364=$G100)*(事故データ!$AR$4:$AR$364=L$92)*(事故データ!$V$4:$V$364=1))</f>
        <v>0</v>
      </c>
      <c r="M100" s="358" cm="1">
        <f t="array" ref="M100">SUMPRODUCT((事故データ!$O$4:$O$364=$C$91)*(事故データ!$AT$4:$AT$364=$G100)*(事故データ!$AR$4:$AR$364=M$92)*(事故データ!$V$4:$V$364=1))</f>
        <v>0</v>
      </c>
      <c r="N100" s="358" cm="1">
        <f t="array" ref="N100">SUMPRODUCT((事故データ!$O$4:$O$364=$C$91)*(事故データ!$AT$4:$AT$364=$G100)*(事故データ!$AR$4:$AR$364=N$92)*(事故データ!$V$4:$V$364=1))</f>
        <v>1</v>
      </c>
      <c r="O100" s="442" cm="1">
        <f t="array" ref="O100">SUMPRODUCT((事故データ!$O$4:$O$364=$C$91)*(事故データ!$AT$4:$AT$364=$G100)*(事故データ!$AR$4:$AR$364=O$92)*(事故データ!$V$4:$V$364=1))</f>
        <v>0</v>
      </c>
      <c r="P100" s="298"/>
      <c r="Q100" s="306">
        <f>I97</f>
        <v>0</v>
      </c>
      <c r="R100" s="299">
        <f>I98</f>
        <v>0</v>
      </c>
      <c r="S100" s="307">
        <f>I99</f>
        <v>0</v>
      </c>
      <c r="T100" s="308">
        <f>J97</f>
        <v>1</v>
      </c>
      <c r="U100" s="299">
        <f>J98</f>
        <v>0</v>
      </c>
      <c r="V100" s="307">
        <f>J99</f>
        <v>2</v>
      </c>
      <c r="W100" s="306">
        <f>K97</f>
        <v>1</v>
      </c>
      <c r="X100" s="299">
        <f>K98</f>
        <v>0</v>
      </c>
      <c r="Y100" s="307">
        <f>K99</f>
        <v>2</v>
      </c>
      <c r="Z100" s="298"/>
      <c r="AA100" s="298"/>
      <c r="AB100" s="298"/>
      <c r="AH100" s="364" t="str">
        <f t="shared" si="41"/>
        <v>左側面前</v>
      </c>
      <c r="AI100" s="356">
        <f t="shared" si="42"/>
        <v>0</v>
      </c>
      <c r="AJ100" s="357">
        <f>SUMPRODUCT((事故データ!$AT$4:$AT$364=$AH100)*(事故データ!$AW$4:$AW$364=1)*(事故データ!$AR$4:$AR$364=AJ$92)*(事故データ!$V$4:$V$364=1))</f>
        <v>0</v>
      </c>
      <c r="AK100" s="358">
        <f>SUMPRODUCT((事故データ!$AT$4:$AT$364=$AH100)*(事故データ!$AW$4:$AW$364=1)*(事故データ!$AR$4:$AR$364=AK$92)*(事故データ!$V$4:$V$364=1))</f>
        <v>0</v>
      </c>
      <c r="AL100" s="358">
        <f>SUMPRODUCT((事故データ!$AT$4:$AT$364=$AH100)*(事故データ!$AW$4:$AW$364=1)*(事故データ!$AR$4:$AR$364=AL$92)*(事故データ!$V$4:$V$364=1))</f>
        <v>0</v>
      </c>
      <c r="AM100" s="358">
        <f>SUMPRODUCT((事故データ!$AT$4:$AT$364=$AH100)*(事故データ!$AW$4:$AW$364=1)*(事故データ!$AR$4:$AR$364=AM$92)*(事故データ!$V$4:$V$364=1))</f>
        <v>0</v>
      </c>
      <c r="AN100" s="358">
        <f>SUMPRODUCT((事故データ!$AT$4:$AT$364=$AH100)*(事故データ!$AW$4:$AW$364=1)*(事故データ!$AR$4:$AR$364=AN$92)*(事故データ!$V$4:$V$364=1))</f>
        <v>0</v>
      </c>
      <c r="AO100" s="358">
        <f>SUMPRODUCT((事故データ!$AT$4:$AT$364=$AH100)*(事故データ!$AW$4:$AW$364=1)*(事故データ!$AR$4:$AR$364=AO$92)*(事故データ!$V$4:$V$364=1))</f>
        <v>0</v>
      </c>
      <c r="AP100" s="442">
        <f>SUMPRODUCT((事故データ!$AT$4:$AT$364=$AH100)*(事故データ!$AW$4:$AW$364=1)*(事故データ!$AR$4:$AR$364=AP$92)*(事故データ!$V$4:$V$364=1))</f>
        <v>0</v>
      </c>
      <c r="AQ100" s="518"/>
      <c r="AR100" s="298"/>
      <c r="AS100" s="306">
        <f>AJ97</f>
        <v>0</v>
      </c>
      <c r="AT100" s="299">
        <f>AJ98</f>
        <v>0</v>
      </c>
      <c r="AU100" s="307">
        <f>AJ99</f>
        <v>0</v>
      </c>
      <c r="AV100" s="308">
        <f>AK97</f>
        <v>0</v>
      </c>
      <c r="AW100" s="299">
        <f>AK98</f>
        <v>0</v>
      </c>
      <c r="AX100" s="307">
        <f>AK99</f>
        <v>1</v>
      </c>
      <c r="AY100" s="306">
        <f>AL97</f>
        <v>0</v>
      </c>
      <c r="AZ100" s="299">
        <f>AL98</f>
        <v>0</v>
      </c>
      <c r="BA100" s="307">
        <f>AL99</f>
        <v>0</v>
      </c>
      <c r="BB100" s="298"/>
      <c r="BC100" s="298"/>
      <c r="BD100" s="298"/>
      <c r="BE100" s="298"/>
      <c r="BF100" s="298"/>
    </row>
    <row r="101" spans="1:58">
      <c r="C101" s="352" t="str">
        <f>項目入力!AA17</f>
        <v>左側面</v>
      </c>
      <c r="D101" s="422">
        <f>SUMPRODUCT((事故データ!$O$4:$O$364=$C$91)*(事故データ!$AT$4:$AT$364=$C101)*(事故データ!$V$4:$V$364=1))</f>
        <v>5</v>
      </c>
      <c r="E101" s="496">
        <f>SUMPRODUCT((事故データ!$O$4:$O$364=$C$91)*(事故データ!$AT$4:$AT$364=$C101)*(事故データ!$V$4:$V$364=1)*(事故データ!$T$4:$T$364="人身"))</f>
        <v>1</v>
      </c>
      <c r="F101" s="306"/>
      <c r="G101" s="364" t="str">
        <f>項目入力!AA17</f>
        <v>左側面</v>
      </c>
      <c r="H101" s="356">
        <f t="shared" si="40"/>
        <v>5</v>
      </c>
      <c r="I101" s="357" cm="1">
        <f t="array" ref="I101">SUMPRODUCT((事故データ!$O$4:$O$364=$C$91)*(事故データ!$AT$4:$AT$364=$G101)*(事故データ!$AR$4:$AR$364=I$92)*(事故データ!$V$4:$V$364=1))</f>
        <v>0</v>
      </c>
      <c r="J101" s="358" cm="1">
        <f t="array" ref="J101">SUMPRODUCT((事故データ!$O$4:$O$364=$C$91)*(事故データ!$AT$4:$AT$364=$G101)*(事故データ!$AR$4:$AR$364=J$92)*(事故データ!$V$4:$V$364=1))</f>
        <v>5</v>
      </c>
      <c r="K101" s="358" cm="1">
        <f t="array" ref="K101">SUMPRODUCT((事故データ!$O$4:$O$364=$C$91)*(事故データ!$AT$4:$AT$364=$G101)*(事故データ!$AR$4:$AR$364=K$92)*(事故データ!$V$4:$V$364=1))</f>
        <v>0</v>
      </c>
      <c r="L101" s="358" cm="1">
        <f t="array" ref="L101">SUMPRODUCT((事故データ!$O$4:$O$364=$C$91)*(事故データ!$AT$4:$AT$364=$G101)*(事故データ!$AR$4:$AR$364=L$92)*(事故データ!$V$4:$V$364=1))</f>
        <v>0</v>
      </c>
      <c r="M101" s="358" cm="1">
        <f t="array" ref="M101">SUMPRODUCT((事故データ!$O$4:$O$364=$C$91)*(事故データ!$AT$4:$AT$364=$G101)*(事故データ!$AR$4:$AR$364=M$92)*(事故データ!$V$4:$V$364=1))</f>
        <v>0</v>
      </c>
      <c r="N101" s="358" cm="1">
        <f t="array" ref="N101">SUMPRODUCT((事故データ!$O$4:$O$364=$C$91)*(事故データ!$AT$4:$AT$364=$G101)*(事故データ!$AR$4:$AR$364=N$92)*(事故データ!$V$4:$V$364=1))</f>
        <v>0</v>
      </c>
      <c r="O101" s="442" cm="1">
        <f t="array" ref="O101">SUMPRODUCT((事故データ!$O$4:$O$364=$C$91)*(事故データ!$AT$4:$AT$364=$G101)*(事故データ!$AR$4:$AR$364=O$92)*(事故データ!$V$4:$V$364=1))</f>
        <v>0</v>
      </c>
      <c r="P101" s="298"/>
      <c r="Q101" s="549" t="s">
        <v>1427</v>
      </c>
      <c r="R101" s="299">
        <f>I106</f>
        <v>0</v>
      </c>
      <c r="S101" s="298"/>
      <c r="T101" s="549" t="s">
        <v>1427</v>
      </c>
      <c r="U101" s="299">
        <f>J106</f>
        <v>0</v>
      </c>
      <c r="V101" s="298"/>
      <c r="W101" s="549" t="s">
        <v>1427</v>
      </c>
      <c r="X101" s="299">
        <f>K106</f>
        <v>0</v>
      </c>
      <c r="Y101" s="298"/>
      <c r="Z101" s="549"/>
      <c r="AA101" s="306"/>
      <c r="AB101" s="298"/>
      <c r="AH101" s="364" t="str">
        <f t="shared" si="41"/>
        <v>左側面</v>
      </c>
      <c r="AI101" s="356">
        <f t="shared" si="42"/>
        <v>3</v>
      </c>
      <c r="AJ101" s="357">
        <f>SUMPRODUCT((事故データ!$AT$4:$AT$364=$AH101)*(事故データ!$AW$4:$AW$364=1)*(事故データ!$AR$4:$AR$364=AJ$92)*(事故データ!$V$4:$V$364=1))</f>
        <v>0</v>
      </c>
      <c r="AK101" s="358">
        <f>SUMPRODUCT((事故データ!$AT$4:$AT$364=$AH101)*(事故データ!$AW$4:$AW$364=1)*(事故データ!$AR$4:$AR$364=AK$92)*(事故データ!$V$4:$V$364=1))</f>
        <v>3</v>
      </c>
      <c r="AL101" s="358">
        <f>SUMPRODUCT((事故データ!$AT$4:$AT$364=$AH101)*(事故データ!$AW$4:$AW$364=1)*(事故データ!$AR$4:$AR$364=AL$92)*(事故データ!$V$4:$V$364=1))</f>
        <v>0</v>
      </c>
      <c r="AM101" s="358">
        <f>SUMPRODUCT((事故データ!$AT$4:$AT$364=$AH101)*(事故データ!$AW$4:$AW$364=1)*(事故データ!$AR$4:$AR$364=AM$92)*(事故データ!$V$4:$V$364=1))</f>
        <v>0</v>
      </c>
      <c r="AN101" s="358">
        <f>SUMPRODUCT((事故データ!$AT$4:$AT$364=$AH101)*(事故データ!$AW$4:$AW$364=1)*(事故データ!$AR$4:$AR$364=AN$92)*(事故データ!$V$4:$V$364=1))</f>
        <v>0</v>
      </c>
      <c r="AO101" s="358">
        <f>SUMPRODUCT((事故データ!$AT$4:$AT$364=$AH101)*(事故データ!$AW$4:$AW$364=1)*(事故データ!$AR$4:$AR$364=AO$92)*(事故データ!$V$4:$V$364=1))</f>
        <v>0</v>
      </c>
      <c r="AP101" s="442">
        <f>SUMPRODUCT((事故データ!$AT$4:$AT$364=$AH101)*(事故データ!$AW$4:$AW$364=1)*(事故データ!$AR$4:$AR$364=AP$92)*(事故データ!$V$4:$V$364=1))</f>
        <v>0</v>
      </c>
      <c r="AQ101" s="518"/>
      <c r="AR101" s="298"/>
      <c r="AS101" s="553" t="s">
        <v>1427</v>
      </c>
      <c r="AT101" s="299">
        <f>AJ106</f>
        <v>0</v>
      </c>
      <c r="AU101" s="298"/>
      <c r="AV101" s="549" t="s">
        <v>1427</v>
      </c>
      <c r="AW101" s="299">
        <f>AK106</f>
        <v>0</v>
      </c>
      <c r="AX101" s="298"/>
      <c r="AY101" s="549" t="s">
        <v>1427</v>
      </c>
      <c r="AZ101" s="306">
        <f>AL106</f>
        <v>0</v>
      </c>
      <c r="BA101" s="298"/>
      <c r="BB101" s="298"/>
      <c r="BC101" s="298"/>
      <c r="BD101" s="298"/>
      <c r="BE101" s="298"/>
      <c r="BF101" s="298"/>
    </row>
    <row r="102" spans="1:58">
      <c r="C102" s="352" t="str">
        <f>項目入力!AA18</f>
        <v>左側面後</v>
      </c>
      <c r="D102" s="422">
        <f>SUMPRODUCT((事故データ!$O$4:$O$364=$C$91)*(事故データ!$AT$4:$AT$364=$C102)*(事故データ!$V$4:$V$364=1))</f>
        <v>6</v>
      </c>
      <c r="E102" s="496">
        <f>SUMPRODUCT((事故データ!$O$4:$O$364=$C$91)*(事故データ!$AT$4:$AT$364=$C102)*(事故データ!$V$4:$V$364=1)*(事故データ!$T$4:$T$364="人身"))</f>
        <v>1</v>
      </c>
      <c r="F102" s="306"/>
      <c r="G102" s="364" t="str">
        <f>項目入力!AA18</f>
        <v>左側面後</v>
      </c>
      <c r="H102" s="356">
        <f t="shared" si="40"/>
        <v>6</v>
      </c>
      <c r="I102" s="357" cm="1">
        <f t="array" ref="I102">SUMPRODUCT((事故データ!$O$4:$O$364=$C$91)*(事故データ!$AT$4:$AT$364=$G102)*(事故データ!$AR$4:$AR$364=I$92)*(事故データ!$V$4:$V$364=1))</f>
        <v>3</v>
      </c>
      <c r="J102" s="358" cm="1">
        <f t="array" ref="J102">SUMPRODUCT((事故データ!$O$4:$O$364=$C$91)*(事故データ!$AT$4:$AT$364=$G102)*(事故データ!$AR$4:$AR$364=J$92)*(事故データ!$V$4:$V$364=1))</f>
        <v>2</v>
      </c>
      <c r="K102" s="358" cm="1">
        <f t="array" ref="K102">SUMPRODUCT((事故データ!$O$4:$O$364=$C$91)*(事故データ!$AT$4:$AT$364=$G102)*(事故データ!$AR$4:$AR$364=K$92)*(事故データ!$V$4:$V$364=1))</f>
        <v>0</v>
      </c>
      <c r="L102" s="358" cm="1">
        <f t="array" ref="L102">SUMPRODUCT((事故データ!$O$4:$O$364=$C$91)*(事故データ!$AT$4:$AT$364=$G102)*(事故データ!$AR$4:$AR$364=L$92)*(事故データ!$V$4:$V$364=1))</f>
        <v>0</v>
      </c>
      <c r="M102" s="358" cm="1">
        <f t="array" ref="M102">SUMPRODUCT((事故データ!$O$4:$O$364=$C$91)*(事故データ!$AT$4:$AT$364=$G102)*(事故データ!$AR$4:$AR$364=M$92)*(事故データ!$V$4:$V$364=1))</f>
        <v>1</v>
      </c>
      <c r="N102" s="358" cm="1">
        <f t="array" ref="N102">SUMPRODUCT((事故データ!$O$4:$O$364=$C$91)*(事故データ!$AT$4:$AT$364=$G102)*(事故データ!$AR$4:$AR$364=N$92)*(事故データ!$V$4:$V$364=1))</f>
        <v>0</v>
      </c>
      <c r="O102" s="442" cm="1">
        <f t="array" ref="O102">SUMPRODUCT((事故データ!$O$4:$O$364=$C$91)*(事故データ!$AT$4:$AT$364=$G102)*(事故データ!$AR$4:$AR$364=O$92)*(事故データ!$V$4:$V$364=1))</f>
        <v>0</v>
      </c>
      <c r="P102" s="298"/>
      <c r="Q102" s="309" t="s">
        <v>9</v>
      </c>
      <c r="R102" s="299">
        <f>I107</f>
        <v>0</v>
      </c>
      <c r="S102" s="298"/>
      <c r="T102" s="309" t="s">
        <v>9</v>
      </c>
      <c r="U102" s="299">
        <f>J107</f>
        <v>0</v>
      </c>
      <c r="V102" s="298"/>
      <c r="W102" s="309" t="s">
        <v>9</v>
      </c>
      <c r="X102" s="299">
        <f>K107</f>
        <v>0</v>
      </c>
      <c r="Y102" s="298"/>
      <c r="Z102" s="298"/>
      <c r="AA102" s="306"/>
      <c r="AB102" s="298"/>
      <c r="AH102" s="364" t="str">
        <f t="shared" si="41"/>
        <v>左側面後</v>
      </c>
      <c r="AI102" s="356">
        <f t="shared" si="42"/>
        <v>2</v>
      </c>
      <c r="AJ102" s="357">
        <f>SUMPRODUCT((事故データ!$AT$4:$AT$364=$AH102)*(事故データ!$AW$4:$AW$364=1)*(事故データ!$AR$4:$AR$364=AJ$92)*(事故データ!$V$4:$V$364=1))</f>
        <v>1</v>
      </c>
      <c r="AK102" s="358">
        <f>SUMPRODUCT((事故データ!$AT$4:$AT$364=$AH102)*(事故データ!$AW$4:$AW$364=1)*(事故データ!$AR$4:$AR$364=AK$92)*(事故データ!$V$4:$V$364=1))</f>
        <v>0</v>
      </c>
      <c r="AL102" s="358">
        <f>SUMPRODUCT((事故データ!$AT$4:$AT$364=$AH102)*(事故データ!$AW$4:$AW$364=1)*(事故データ!$AR$4:$AR$364=AL$92)*(事故データ!$V$4:$V$364=1))</f>
        <v>0</v>
      </c>
      <c r="AM102" s="358">
        <f>SUMPRODUCT((事故データ!$AT$4:$AT$364=$AH102)*(事故データ!$AW$4:$AW$364=1)*(事故データ!$AR$4:$AR$364=AM$92)*(事故データ!$V$4:$V$364=1))</f>
        <v>0</v>
      </c>
      <c r="AN102" s="358">
        <f>SUMPRODUCT((事故データ!$AT$4:$AT$364=$AH102)*(事故データ!$AW$4:$AW$364=1)*(事故データ!$AR$4:$AR$364=AN$92)*(事故データ!$V$4:$V$364=1))</f>
        <v>1</v>
      </c>
      <c r="AO102" s="358">
        <f>SUMPRODUCT((事故データ!$AT$4:$AT$364=$AH102)*(事故データ!$AW$4:$AW$364=1)*(事故データ!$AR$4:$AR$364=AO$92)*(事故データ!$V$4:$V$364=1))</f>
        <v>0</v>
      </c>
      <c r="AP102" s="442">
        <f>SUMPRODUCT((事故データ!$AT$4:$AT$364=$AH102)*(事故データ!$AW$4:$AW$364=1)*(事故データ!$AR$4:$AR$364=AP$92)*(事故データ!$V$4:$V$364=1))</f>
        <v>0</v>
      </c>
      <c r="AQ102" s="518"/>
      <c r="AR102" s="298"/>
      <c r="AS102" s="309" t="s">
        <v>9</v>
      </c>
      <c r="AT102" s="306">
        <f>AJ107</f>
        <v>0</v>
      </c>
      <c r="AU102" s="298"/>
      <c r="AV102" s="298" t="s">
        <v>9</v>
      </c>
      <c r="AW102" s="306">
        <f>AK107</f>
        <v>0</v>
      </c>
      <c r="AX102" s="298"/>
      <c r="AY102" s="298" t="s">
        <v>9</v>
      </c>
      <c r="AZ102" s="306">
        <f>AL107</f>
        <v>0</v>
      </c>
      <c r="BA102" s="298"/>
      <c r="BB102" s="298"/>
      <c r="BC102" s="298"/>
      <c r="BD102" s="298"/>
      <c r="BE102" s="298"/>
      <c r="BF102" s="298"/>
    </row>
    <row r="103" spans="1:58">
      <c r="C103" s="352" t="str">
        <f>項目入力!AA19</f>
        <v>右側面前</v>
      </c>
      <c r="D103" s="422">
        <f>SUMPRODUCT((事故データ!$O$4:$O$364=$C$91)*(事故データ!$AT$4:$AT$364=$C103)*(事故データ!$V$4:$V$364=1))</f>
        <v>1</v>
      </c>
      <c r="E103" s="496">
        <f>SUMPRODUCT((事故データ!$O$4:$O$364=$C$91)*(事故データ!$AT$4:$AT$364=$C103)*(事故データ!$V$4:$V$364=1)*(事故データ!$T$4:$T$364="人身"))</f>
        <v>0</v>
      </c>
      <c r="F103" s="306"/>
      <c r="G103" s="364" t="str">
        <f>項目入力!AA19</f>
        <v>右側面前</v>
      </c>
      <c r="H103" s="356">
        <f t="shared" si="40"/>
        <v>1</v>
      </c>
      <c r="I103" s="357" cm="1">
        <f t="array" ref="I103">SUMPRODUCT((事故データ!$O$4:$O$364=$C$91)*(事故データ!$AT$4:$AT$364=$G103)*(事故データ!$AR$4:$AR$364=I$92)*(事故データ!$V$4:$V$364=1))</f>
        <v>0</v>
      </c>
      <c r="J103" s="358" cm="1">
        <f t="array" ref="J103">SUMPRODUCT((事故データ!$O$4:$O$364=$C$91)*(事故データ!$AT$4:$AT$364=$G103)*(事故データ!$AR$4:$AR$364=J$92)*(事故データ!$V$4:$V$364=1))</f>
        <v>1</v>
      </c>
      <c r="K103" s="358" cm="1">
        <f t="array" ref="K103">SUMPRODUCT((事故データ!$O$4:$O$364=$C$91)*(事故データ!$AT$4:$AT$364=$G103)*(事故データ!$AR$4:$AR$364=K$92)*(事故データ!$V$4:$V$364=1))</f>
        <v>0</v>
      </c>
      <c r="L103" s="358" cm="1">
        <f t="array" ref="L103">SUMPRODUCT((事故データ!$O$4:$O$364=$C$91)*(事故データ!$AT$4:$AT$364=$G103)*(事故データ!$AR$4:$AR$364=L$92)*(事故データ!$V$4:$V$364=1))</f>
        <v>0</v>
      </c>
      <c r="M103" s="358" cm="1">
        <f t="array" ref="M103">SUMPRODUCT((事故データ!$O$4:$O$364=$C$91)*(事故データ!$AT$4:$AT$364=$G103)*(事故データ!$AR$4:$AR$364=M$92)*(事故データ!$V$4:$V$364=1))</f>
        <v>0</v>
      </c>
      <c r="N103" s="358" cm="1">
        <f t="array" ref="N103">SUMPRODUCT((事故データ!$O$4:$O$364=$C$91)*(事故データ!$AT$4:$AT$364=$G103)*(事故データ!$AR$4:$AR$364=N$92)*(事故データ!$V$4:$V$364=1))</f>
        <v>0</v>
      </c>
      <c r="O103" s="442" cm="1">
        <f t="array" ref="O103">SUMPRODUCT((事故データ!$O$4:$O$364=$C$91)*(事故データ!$AT$4:$AT$364=$G103)*(事故データ!$AR$4:$AR$364=O$92)*(事故データ!$V$4:$V$364=1))</f>
        <v>0</v>
      </c>
      <c r="P103" s="298"/>
      <c r="Q103" s="306">
        <f>L94</f>
        <v>0</v>
      </c>
      <c r="R103" s="299">
        <f>L95</f>
        <v>0</v>
      </c>
      <c r="S103" s="307">
        <f>L96</f>
        <v>0</v>
      </c>
      <c r="T103" s="306">
        <f>M94</f>
        <v>0</v>
      </c>
      <c r="U103" s="299">
        <f>M95</f>
        <v>0</v>
      </c>
      <c r="V103" s="307">
        <f>M96</f>
        <v>1</v>
      </c>
      <c r="W103" s="306">
        <f>N94</f>
        <v>0</v>
      </c>
      <c r="X103" s="299">
        <f>N95</f>
        <v>0</v>
      </c>
      <c r="Y103" s="307">
        <f>N96</f>
        <v>0</v>
      </c>
      <c r="Z103" s="306">
        <f>O94</f>
        <v>0</v>
      </c>
      <c r="AA103" s="299">
        <f>O95</f>
        <v>1</v>
      </c>
      <c r="AB103" s="307">
        <f>O96</f>
        <v>0</v>
      </c>
      <c r="AH103" s="364" t="str">
        <f t="shared" si="41"/>
        <v>右側面前</v>
      </c>
      <c r="AI103" s="356">
        <f t="shared" si="42"/>
        <v>0</v>
      </c>
      <c r="AJ103" s="357">
        <f>SUMPRODUCT((事故データ!$AT$4:$AT$364=$AH103)*(事故データ!$AW$4:$AW$364=1)*(事故データ!$AR$4:$AR$364=AJ$92)*(事故データ!$V$4:$V$364=1))</f>
        <v>0</v>
      </c>
      <c r="AK103" s="358">
        <f>SUMPRODUCT((事故データ!$AT$4:$AT$364=$AH103)*(事故データ!$AW$4:$AW$364=1)*(事故データ!$AR$4:$AR$364=AK$92)*(事故データ!$V$4:$V$364=1))</f>
        <v>0</v>
      </c>
      <c r="AL103" s="358">
        <f>SUMPRODUCT((事故データ!$AT$4:$AT$364=$AH103)*(事故データ!$AW$4:$AW$364=1)*(事故データ!$AR$4:$AR$364=AL$92)*(事故データ!$V$4:$V$364=1))</f>
        <v>0</v>
      </c>
      <c r="AM103" s="358">
        <f>SUMPRODUCT((事故データ!$AT$4:$AT$364=$AH103)*(事故データ!$AW$4:$AW$364=1)*(事故データ!$AR$4:$AR$364=AM$92)*(事故データ!$V$4:$V$364=1))</f>
        <v>0</v>
      </c>
      <c r="AN103" s="358">
        <f>SUMPRODUCT((事故データ!$AT$4:$AT$364=$AH103)*(事故データ!$AW$4:$AW$364=1)*(事故データ!$AR$4:$AR$364=AN$92)*(事故データ!$V$4:$V$364=1))</f>
        <v>0</v>
      </c>
      <c r="AO103" s="358">
        <f>SUMPRODUCT((事故データ!$AT$4:$AT$364=$AH103)*(事故データ!$AW$4:$AW$364=1)*(事故データ!$AR$4:$AR$364=AO$92)*(事故データ!$V$4:$V$364=1))</f>
        <v>0</v>
      </c>
      <c r="AP103" s="442">
        <f>SUMPRODUCT((事故データ!$AT$4:$AT$364=$AH103)*(事故データ!$AW$4:$AW$364=1)*(事故データ!$AR$4:$AR$364=AP$92)*(事故データ!$V$4:$V$364=1))</f>
        <v>0</v>
      </c>
      <c r="AQ103" s="518"/>
      <c r="AR103" s="298"/>
      <c r="AS103" s="306">
        <f>AM94</f>
        <v>0</v>
      </c>
      <c r="AT103" s="299">
        <f>AM95</f>
        <v>0</v>
      </c>
      <c r="AU103" s="307">
        <f>AM96</f>
        <v>0</v>
      </c>
      <c r="AV103" s="306">
        <f>AN94</f>
        <v>0</v>
      </c>
      <c r="AW103" s="299">
        <f>AN95</f>
        <v>0</v>
      </c>
      <c r="AX103" s="307">
        <f>AN96</f>
        <v>0</v>
      </c>
      <c r="AY103" s="306">
        <f>AO94</f>
        <v>0</v>
      </c>
      <c r="AZ103" s="299">
        <f>AO95</f>
        <v>0</v>
      </c>
      <c r="BA103" s="307">
        <f>AO96</f>
        <v>0</v>
      </c>
      <c r="BB103" s="306">
        <f>AP94</f>
        <v>0</v>
      </c>
      <c r="BC103" s="299">
        <f>AP95</f>
        <v>0</v>
      </c>
      <c r="BD103" s="307">
        <f>AP96</f>
        <v>0</v>
      </c>
      <c r="BE103" s="298"/>
      <c r="BF103" s="298"/>
    </row>
    <row r="104" spans="1:58">
      <c r="C104" s="352" t="str">
        <f>項目入力!AA20</f>
        <v>右側面</v>
      </c>
      <c r="D104" s="422">
        <f>SUMPRODUCT((事故データ!$O$4:$O$364=$C$91)*(事故データ!$AT$4:$AT$364=$C104)*(事故データ!$V$4:$V$364=1))</f>
        <v>0</v>
      </c>
      <c r="E104" s="496">
        <f>SUMPRODUCT((事故データ!$O$4:$O$364=$C$91)*(事故データ!$AT$4:$AT$364=$C104)*(事故データ!$V$4:$V$364=1)*(事故データ!$T$4:$T$364="人身"))</f>
        <v>0</v>
      </c>
      <c r="F104" s="306"/>
      <c r="G104" s="364" t="str">
        <f>項目入力!AA20</f>
        <v>右側面</v>
      </c>
      <c r="H104" s="356">
        <f t="shared" si="40"/>
        <v>0</v>
      </c>
      <c r="I104" s="357" cm="1">
        <f t="array" ref="I104">SUMPRODUCT((事故データ!$O$4:$O$364=$C$91)*(事故データ!$AT$4:$AT$364=$G104)*(事故データ!$AR$4:$AR$364=I$92)*(事故データ!$V$4:$V$364=1))</f>
        <v>0</v>
      </c>
      <c r="J104" s="358" cm="1">
        <f t="array" ref="J104">SUMPRODUCT((事故データ!$O$4:$O$364=$C$91)*(事故データ!$AT$4:$AT$364=$G104)*(事故データ!$AR$4:$AR$364=J$92)*(事故データ!$V$4:$V$364=1))</f>
        <v>0</v>
      </c>
      <c r="K104" s="358" cm="1">
        <f t="array" ref="K104">SUMPRODUCT((事故データ!$O$4:$O$364=$C$91)*(事故データ!$AT$4:$AT$364=$G104)*(事故データ!$AR$4:$AR$364=K$92)*(事故データ!$V$4:$V$364=1))</f>
        <v>0</v>
      </c>
      <c r="L104" s="358" cm="1">
        <f t="array" ref="L104">SUMPRODUCT((事故データ!$O$4:$O$364=$C$91)*(事故データ!$AT$4:$AT$364=$G104)*(事故データ!$AR$4:$AR$364=L$92)*(事故データ!$V$4:$V$364=1))</f>
        <v>0</v>
      </c>
      <c r="M104" s="358" cm="1">
        <f t="array" ref="M104">SUMPRODUCT((事故データ!$O$4:$O$364=$C$91)*(事故データ!$AT$4:$AT$364=$G104)*(事故データ!$AR$4:$AR$364=M$92)*(事故データ!$V$4:$V$364=1))</f>
        <v>0</v>
      </c>
      <c r="N104" s="358" cm="1">
        <f t="array" ref="N104">SUMPRODUCT((事故データ!$O$4:$O$364=$C$91)*(事故データ!$AT$4:$AT$364=$G104)*(事故データ!$AR$4:$AR$364=N$92)*(事故データ!$V$4:$V$364=1))</f>
        <v>0</v>
      </c>
      <c r="O104" s="442" cm="1">
        <f t="array" ref="O104">SUMPRODUCT((事故データ!$O$4:$O$364=$C$91)*(事故データ!$AT$4:$AT$364=$G104)*(事故データ!$AR$4:$AR$364=O$92)*(事故データ!$V$4:$V$364=1))</f>
        <v>0</v>
      </c>
      <c r="P104" s="298"/>
      <c r="Q104" s="298"/>
      <c r="R104" s="310"/>
      <c r="S104" s="304"/>
      <c r="T104" s="298"/>
      <c r="U104" s="310"/>
      <c r="V104" s="304"/>
      <c r="W104" s="298"/>
      <c r="X104" s="310"/>
      <c r="Y104" s="304"/>
      <c r="Z104" s="298"/>
      <c r="AA104" s="310"/>
      <c r="AB104" s="304"/>
      <c r="AH104" s="364" t="str">
        <f t="shared" si="41"/>
        <v>右側面</v>
      </c>
      <c r="AI104" s="356">
        <f t="shared" si="42"/>
        <v>0</v>
      </c>
      <c r="AJ104" s="357">
        <f>SUMPRODUCT((事故データ!$AT$4:$AT$364=$AH104)*(事故データ!$AW$4:$AW$364=1)*(事故データ!$AR$4:$AR$364=AJ$92)*(事故データ!$V$4:$V$364=1))</f>
        <v>0</v>
      </c>
      <c r="AK104" s="358">
        <f>SUMPRODUCT((事故データ!$AT$4:$AT$364=$AH104)*(事故データ!$AW$4:$AW$364=1)*(事故データ!$AR$4:$AR$364=AK$92)*(事故データ!$V$4:$V$364=1))</f>
        <v>0</v>
      </c>
      <c r="AL104" s="358">
        <f>SUMPRODUCT((事故データ!$AT$4:$AT$364=$AH104)*(事故データ!$AW$4:$AW$364=1)*(事故データ!$AR$4:$AR$364=AL$92)*(事故データ!$V$4:$V$364=1))</f>
        <v>0</v>
      </c>
      <c r="AM104" s="358">
        <f>SUMPRODUCT((事故データ!$AT$4:$AT$364=$AH104)*(事故データ!$AW$4:$AW$364=1)*(事故データ!$AR$4:$AR$364=AM$92)*(事故データ!$V$4:$V$364=1))</f>
        <v>0</v>
      </c>
      <c r="AN104" s="358">
        <f>SUMPRODUCT((事故データ!$AT$4:$AT$364=$AH104)*(事故データ!$AW$4:$AW$364=1)*(事故データ!$AR$4:$AR$364=AN$92)*(事故データ!$V$4:$V$364=1))</f>
        <v>0</v>
      </c>
      <c r="AO104" s="358">
        <f>SUMPRODUCT((事故データ!$AT$4:$AT$364=$AH104)*(事故データ!$AW$4:$AW$364=1)*(事故データ!$AR$4:$AR$364=AO$92)*(事故データ!$V$4:$V$364=1))</f>
        <v>0</v>
      </c>
      <c r="AP104" s="442">
        <f>SUMPRODUCT((事故データ!$AT$4:$AT$364=$AH104)*(事故データ!$AW$4:$AW$364=1)*(事故データ!$AR$4:$AR$364=AP$92)*(事故データ!$V$4:$V$364=1))</f>
        <v>0</v>
      </c>
      <c r="AQ104" s="518"/>
      <c r="AR104" s="298"/>
      <c r="AS104" s="298"/>
      <c r="AT104" s="310"/>
      <c r="AU104" s="304"/>
      <c r="AV104" s="298"/>
      <c r="AW104" s="310"/>
      <c r="AX104" s="304"/>
      <c r="AY104" s="298"/>
      <c r="AZ104" s="310"/>
      <c r="BA104" s="304"/>
      <c r="BB104" s="298"/>
      <c r="BC104" s="310"/>
      <c r="BD104" s="304"/>
      <c r="BE104" s="298"/>
      <c r="BF104" s="298"/>
    </row>
    <row r="105" spans="1:58">
      <c r="C105" s="352" t="str">
        <f>項目入力!AA21</f>
        <v>右側面後</v>
      </c>
      <c r="D105" s="422">
        <f>SUMPRODUCT((事故データ!$O$4:$O$364=$C$91)*(事故データ!$AT$4:$AT$364=$C105)*(事故データ!$V$4:$V$364=1))</f>
        <v>0</v>
      </c>
      <c r="E105" s="496">
        <f>SUMPRODUCT((事故データ!$O$4:$O$364=$C$91)*(事故データ!$AT$4:$AT$364=$C105)*(事故データ!$V$4:$V$364=1)*(事故データ!$T$4:$T$364="人身"))</f>
        <v>0</v>
      </c>
      <c r="F105" s="306"/>
      <c r="G105" s="364" t="str">
        <f>項目入力!AA21</f>
        <v>右側面後</v>
      </c>
      <c r="H105" s="356">
        <f t="shared" si="40"/>
        <v>0</v>
      </c>
      <c r="I105" s="357" cm="1">
        <f t="array" ref="I105">SUMPRODUCT((事故データ!$O$4:$O$364=$C$91)*(事故データ!$AT$4:$AT$364=$G105)*(事故データ!$AR$4:$AR$364=I$92)*(事故データ!$V$4:$V$364=1))</f>
        <v>0</v>
      </c>
      <c r="J105" s="358" cm="1">
        <f t="array" ref="J105">SUMPRODUCT((事故データ!$O$4:$O$364=$C$91)*(事故データ!$AT$4:$AT$364=$G105)*(事故データ!$AR$4:$AR$364=J$92)*(事故データ!$V$4:$V$364=1))</f>
        <v>0</v>
      </c>
      <c r="K105" s="358" cm="1">
        <f t="array" ref="K105">SUMPRODUCT((事故データ!$O$4:$O$364=$C$91)*(事故データ!$AT$4:$AT$364=$G105)*(事故データ!$AR$4:$AR$364=K$92)*(事故データ!$V$4:$V$364=1))</f>
        <v>0</v>
      </c>
      <c r="L105" s="358" cm="1">
        <f t="array" ref="L105">SUMPRODUCT((事故データ!$O$4:$O$364=$C$91)*(事故データ!$AT$4:$AT$364=$G105)*(事故データ!$AR$4:$AR$364=L$92)*(事故データ!$V$4:$V$364=1))</f>
        <v>0</v>
      </c>
      <c r="M105" s="358" cm="1">
        <f t="array" ref="M105">SUMPRODUCT((事故データ!$O$4:$O$364=$C$91)*(事故データ!$AT$4:$AT$364=$G105)*(事故データ!$AR$4:$AR$364=M$92)*(事故データ!$V$4:$V$364=1))</f>
        <v>0</v>
      </c>
      <c r="N105" s="358" cm="1">
        <f t="array" ref="N105">SUMPRODUCT((事故データ!$O$4:$O$364=$C$91)*(事故データ!$AT$4:$AT$364=$G105)*(事故データ!$AR$4:$AR$364=N$92)*(事故データ!$V$4:$V$364=1))</f>
        <v>0</v>
      </c>
      <c r="O105" s="442" cm="1">
        <f t="array" ref="O105">SUMPRODUCT((事故データ!$O$4:$O$364=$C$91)*(事故データ!$AT$4:$AT$364=$G105)*(事故データ!$AR$4:$AR$364=O$92)*(事故データ!$V$4:$V$364=1))</f>
        <v>0</v>
      </c>
      <c r="P105" s="298"/>
      <c r="Q105" s="306">
        <f>L100</f>
        <v>0</v>
      </c>
      <c r="R105" s="310"/>
      <c r="S105" s="307">
        <f>L103</f>
        <v>0</v>
      </c>
      <c r="T105" s="306">
        <f>M100</f>
        <v>0</v>
      </c>
      <c r="U105" s="310"/>
      <c r="V105" s="307">
        <f>M103</f>
        <v>0</v>
      </c>
      <c r="W105" s="311">
        <f>N100</f>
        <v>1</v>
      </c>
      <c r="X105" s="310"/>
      <c r="Y105" s="307">
        <f>N103</f>
        <v>0</v>
      </c>
      <c r="Z105" s="306">
        <f>O100</f>
        <v>0</v>
      </c>
      <c r="AA105" s="310"/>
      <c r="AB105" s="307">
        <f>O103</f>
        <v>0</v>
      </c>
      <c r="AH105" s="364" t="str">
        <f t="shared" si="41"/>
        <v>右側面後</v>
      </c>
      <c r="AI105" s="356">
        <f t="shared" si="42"/>
        <v>0</v>
      </c>
      <c r="AJ105" s="357">
        <f>SUMPRODUCT((事故データ!$AT$4:$AT$364=$AH105)*(事故データ!$AW$4:$AW$364=1)*(事故データ!$AR$4:$AR$364=AJ$92)*(事故データ!$V$4:$V$364=1))</f>
        <v>0</v>
      </c>
      <c r="AK105" s="358">
        <f>SUMPRODUCT((事故データ!$AT$4:$AT$364=$AH105)*(事故データ!$AW$4:$AW$364=1)*(事故データ!$AR$4:$AR$364=AK$92)*(事故データ!$V$4:$V$364=1))</f>
        <v>0</v>
      </c>
      <c r="AL105" s="358">
        <f>SUMPRODUCT((事故データ!$AT$4:$AT$364=$AH105)*(事故データ!$AW$4:$AW$364=1)*(事故データ!$AR$4:$AR$364=AL$92)*(事故データ!$V$4:$V$364=1))</f>
        <v>0</v>
      </c>
      <c r="AM105" s="358">
        <f>SUMPRODUCT((事故データ!$AT$4:$AT$364=$AH105)*(事故データ!$AW$4:$AW$364=1)*(事故データ!$AR$4:$AR$364=AM$92)*(事故データ!$V$4:$V$364=1))</f>
        <v>0</v>
      </c>
      <c r="AN105" s="358">
        <f>SUMPRODUCT((事故データ!$AT$4:$AT$364=$AH105)*(事故データ!$AW$4:$AW$364=1)*(事故データ!$AR$4:$AR$364=AN$92)*(事故データ!$V$4:$V$364=1))</f>
        <v>0</v>
      </c>
      <c r="AO105" s="358">
        <f>SUMPRODUCT((事故データ!$AT$4:$AT$364=$AH105)*(事故データ!$AW$4:$AW$364=1)*(事故データ!$AR$4:$AR$364=AO$92)*(事故データ!$V$4:$V$364=1))</f>
        <v>0</v>
      </c>
      <c r="AP105" s="442">
        <f>SUMPRODUCT((事故データ!$AT$4:$AT$364=$AH105)*(事故データ!$AW$4:$AW$364=1)*(事故データ!$AR$4:$AR$364=AP$92)*(事故データ!$V$4:$V$364=1))</f>
        <v>0</v>
      </c>
      <c r="AQ105" s="518"/>
      <c r="AR105" s="298"/>
      <c r="AS105" s="306">
        <f>AM100</f>
        <v>0</v>
      </c>
      <c r="AT105" s="310"/>
      <c r="AU105" s="307">
        <f>AM103</f>
        <v>0</v>
      </c>
      <c r="AV105" s="306">
        <f>AN100</f>
        <v>0</v>
      </c>
      <c r="AW105" s="310"/>
      <c r="AX105" s="307">
        <f>AN103</f>
        <v>0</v>
      </c>
      <c r="AY105" s="311">
        <f>AO100</f>
        <v>0</v>
      </c>
      <c r="AZ105" s="310"/>
      <c r="BA105" s="307">
        <f>AO103</f>
        <v>0</v>
      </c>
      <c r="BB105" s="306">
        <f>AP100</f>
        <v>0</v>
      </c>
      <c r="BC105" s="310"/>
      <c r="BD105" s="307">
        <f>AP103</f>
        <v>0</v>
      </c>
      <c r="BE105" s="298"/>
      <c r="BF105" s="298"/>
    </row>
    <row r="106" spans="1:58">
      <c r="C106" s="352" t="str">
        <f>項目入力!AA22</f>
        <v>上部箱中央</v>
      </c>
      <c r="D106" s="422">
        <f>SUMPRODUCT((事故データ!$O$4:$O$364=$C$91)*(事故データ!$AT$4:$AT$364=$C106)*(事故データ!$V$4:$V$364=1))</f>
        <v>0</v>
      </c>
      <c r="E106" s="496">
        <f>SUMPRODUCT((事故データ!$O$4:$O$364=$C$91)*(事故データ!$AT$4:$AT$364=$C106)*(事故データ!$V$4:$V$364=1)*(事故データ!$T$4:$T$364="人身"))</f>
        <v>0</v>
      </c>
      <c r="F106" s="306"/>
      <c r="G106" s="364" t="str">
        <f>項目入力!AA22</f>
        <v>上部箱中央</v>
      </c>
      <c r="H106" s="356">
        <f t="shared" si="40"/>
        <v>0</v>
      </c>
      <c r="I106" s="357" cm="1">
        <f t="array" ref="I106">SUMPRODUCT((事故データ!$O$4:$O$364=$C$91)*(事故データ!$AT$4:$AT$364=$G106)*(事故データ!$AR$4:$AR$364=I$92)*(事故データ!$V$4:$V$364=1))</f>
        <v>0</v>
      </c>
      <c r="J106" s="358" cm="1">
        <f t="array" ref="J106">SUMPRODUCT((事故データ!$O$4:$O$364=$C$91)*(事故データ!$AT$4:$AT$364=$G106)*(事故データ!$AR$4:$AR$364=J$92)*(事故データ!$V$4:$V$364=1))</f>
        <v>0</v>
      </c>
      <c r="K106" s="358" cm="1">
        <f t="array" ref="K106">SUMPRODUCT((事故データ!$O$4:$O$364=$C$91)*(事故データ!$AT$4:$AT$364=$G106)*(事故データ!$AR$4:$AR$364=K$92)*(事故データ!$V$4:$V$364=1))</f>
        <v>0</v>
      </c>
      <c r="L106" s="358" cm="1">
        <f t="array" ref="L106">SUMPRODUCT((事故データ!$O$4:$O$364=$C$91)*(事故データ!$AT$4:$AT$364=$G106)*(事故データ!$AR$4:$AR$364=L$92)*(事故データ!$V$4:$V$364=1))</f>
        <v>0</v>
      </c>
      <c r="M106" s="358" cm="1">
        <f t="array" ref="M106">SUMPRODUCT((事故データ!$O$4:$O$364=$C$91)*(事故データ!$AT$4:$AT$364=$G106)*(事故データ!$AR$4:$AR$364=M$92)*(事故データ!$V$4:$V$364=1))</f>
        <v>0</v>
      </c>
      <c r="N106" s="358" cm="1">
        <f t="array" ref="N106">SUMPRODUCT((事故データ!$O$4:$O$364=$C$91)*(事故データ!$AT$4:$AT$364=$G106)*(事故データ!$AR$4:$AR$364=N$92)*(事故データ!$V$4:$V$364=1))</f>
        <v>0</v>
      </c>
      <c r="O106" s="442" cm="1">
        <f t="array" ref="O106">SUMPRODUCT((事故データ!$O$4:$O$364=$C$91)*(事故データ!$AT$4:$AT$364=$G106)*(事故データ!$AR$4:$AR$364=O$92)*(事故データ!$V$4:$V$364=1))</f>
        <v>0</v>
      </c>
      <c r="P106" s="298"/>
      <c r="Q106" s="298"/>
      <c r="R106" s="310"/>
      <c r="S106" s="304"/>
      <c r="T106" s="298"/>
      <c r="U106" s="310"/>
      <c r="V106" s="304"/>
      <c r="W106" s="298"/>
      <c r="X106" s="310"/>
      <c r="Y106" s="304"/>
      <c r="Z106" s="298"/>
      <c r="AA106" s="310"/>
      <c r="AB106" s="304"/>
      <c r="AH106" s="364" t="str">
        <f t="shared" si="41"/>
        <v>上部箱中央</v>
      </c>
      <c r="AI106" s="356">
        <f t="shared" si="42"/>
        <v>0</v>
      </c>
      <c r="AJ106" s="357">
        <f>SUMPRODUCT((事故データ!$AT$4:$AT$364=$AH106)*(事故データ!$AW$4:$AW$364=1)*(事故データ!$AR$4:$AR$364=AJ$92)*(事故データ!$V$4:$V$364=1))</f>
        <v>0</v>
      </c>
      <c r="AK106" s="358">
        <f>SUMPRODUCT((事故データ!$AT$4:$AT$364=$AH106)*(事故データ!$AW$4:$AW$364=1)*(事故データ!$AR$4:$AR$364=AK$92)*(事故データ!$V$4:$V$364=1))</f>
        <v>0</v>
      </c>
      <c r="AL106" s="358">
        <f>SUMPRODUCT((事故データ!$AT$4:$AT$364=$AH106)*(事故データ!$AW$4:$AW$364=1)*(事故データ!$AR$4:$AR$364=AL$92)*(事故データ!$V$4:$V$364=1))</f>
        <v>0</v>
      </c>
      <c r="AM106" s="358">
        <f>SUMPRODUCT((事故データ!$AT$4:$AT$364=$AH106)*(事故データ!$AW$4:$AW$364=1)*(事故データ!$AR$4:$AR$364=AM$92)*(事故データ!$V$4:$V$364=1))</f>
        <v>0</v>
      </c>
      <c r="AN106" s="358">
        <f>SUMPRODUCT((事故データ!$AT$4:$AT$364=$AH106)*(事故データ!$AW$4:$AW$364=1)*(事故データ!$AR$4:$AR$364=AN$92)*(事故データ!$V$4:$V$364=1))</f>
        <v>0</v>
      </c>
      <c r="AO106" s="358">
        <f>SUMPRODUCT((事故データ!$AT$4:$AT$364=$AH106)*(事故データ!$AW$4:$AW$364=1)*(事故データ!$AR$4:$AR$364=AO$92)*(事故データ!$V$4:$V$364=1))</f>
        <v>0</v>
      </c>
      <c r="AP106" s="442">
        <f>SUMPRODUCT((事故データ!$AT$4:$AT$364=$AH106)*(事故データ!$AW$4:$AW$364=1)*(事故データ!$AR$4:$AR$364=AP$92)*(事故データ!$V$4:$V$364=1))</f>
        <v>0</v>
      </c>
      <c r="AQ106" s="518"/>
      <c r="AR106" s="298"/>
      <c r="AS106" s="298"/>
      <c r="AT106" s="310"/>
      <c r="AU106" s="304"/>
      <c r="AV106" s="298"/>
      <c r="AW106" s="310"/>
      <c r="AX106" s="304"/>
      <c r="AY106" s="298"/>
      <c r="AZ106" s="310"/>
      <c r="BA106" s="304"/>
      <c r="BB106" s="298"/>
      <c r="BC106" s="310"/>
      <c r="BD106" s="304"/>
      <c r="BE106" s="298"/>
      <c r="BF106" s="298"/>
    </row>
    <row r="107" spans="1:58">
      <c r="C107" s="352" t="str">
        <f>項目入力!AA23</f>
        <v>下部</v>
      </c>
      <c r="D107" s="422">
        <f>SUMPRODUCT((事故データ!$O$4:$O$364=$C$91)*(事故データ!$AT$4:$AT$364=$C107)*(事故データ!$V$4:$V$364=1))</f>
        <v>0</v>
      </c>
      <c r="E107" s="496">
        <f>SUMPRODUCT((事故データ!$O$4:$O$364=$C$91)*(事故データ!$AT$4:$AT$364=$C107)*(事故データ!$V$4:$V$364=1)*(事故データ!$T$4:$T$364="人身"))</f>
        <v>0</v>
      </c>
      <c r="F107" s="306"/>
      <c r="G107" s="364" t="str">
        <f>項目入力!AA23</f>
        <v>下部</v>
      </c>
      <c r="H107" s="356">
        <f t="shared" si="40"/>
        <v>0</v>
      </c>
      <c r="I107" s="357" cm="1">
        <f t="array" ref="I107">SUMPRODUCT((事故データ!$O$4:$O$364=$C$91)*(事故データ!$AT$4:$AT$364=$G107)*(事故データ!$AR$4:$AR$364=I$92)*(事故データ!$V$4:$V$364=1))</f>
        <v>0</v>
      </c>
      <c r="J107" s="358" cm="1">
        <f t="array" ref="J107">SUMPRODUCT((事故データ!$O$4:$O$364=$C$91)*(事故データ!$AT$4:$AT$364=$G107)*(事故データ!$AR$4:$AR$364=J$92)*(事故データ!$V$4:$V$364=1))</f>
        <v>0</v>
      </c>
      <c r="K107" s="358" cm="1">
        <f t="array" ref="K107">SUMPRODUCT((事故データ!$O$4:$O$364=$C$91)*(事故データ!$AT$4:$AT$364=$G107)*(事故データ!$AR$4:$AR$364=K$92)*(事故データ!$V$4:$V$364=1))</f>
        <v>0</v>
      </c>
      <c r="L107" s="358" cm="1">
        <f t="array" ref="L107">SUMPRODUCT((事故データ!$O$4:$O$364=$C$91)*(事故データ!$AT$4:$AT$364=$G107)*(事故データ!$AR$4:$AR$364=L$92)*(事故データ!$V$4:$V$364=1))</f>
        <v>0</v>
      </c>
      <c r="M107" s="358" cm="1">
        <f t="array" ref="M107">SUMPRODUCT((事故データ!$O$4:$O$364=$C$91)*(事故データ!$AT$4:$AT$364=$G107)*(事故データ!$AR$4:$AR$364=M$92)*(事故データ!$V$4:$V$364=1))</f>
        <v>0</v>
      </c>
      <c r="N107" s="358" cm="1">
        <f t="array" ref="N107">SUMPRODUCT((事故データ!$O$4:$O$364=$C$91)*(事故データ!$AT$4:$AT$364=$G107)*(事故データ!$AR$4:$AR$364=N$92)*(事故データ!$V$4:$V$364=1))</f>
        <v>0</v>
      </c>
      <c r="O107" s="442" cm="1">
        <f t="array" ref="O107">SUMPRODUCT((事故データ!$O$4:$O$364=$C$91)*(事故データ!$AT$4:$AT$364=$G107)*(事故データ!$AR$4:$AR$364=O$92)*(事故データ!$V$4:$V$364=1))</f>
        <v>0</v>
      </c>
      <c r="P107" s="298"/>
      <c r="Q107" s="306">
        <f>L101</f>
        <v>0</v>
      </c>
      <c r="R107" s="310"/>
      <c r="S107" s="307">
        <f>L104</f>
        <v>0</v>
      </c>
      <c r="T107" s="306">
        <f>M101</f>
        <v>0</v>
      </c>
      <c r="U107" s="310"/>
      <c r="V107" s="307">
        <f>M104</f>
        <v>0</v>
      </c>
      <c r="W107" s="306">
        <f>N101</f>
        <v>0</v>
      </c>
      <c r="X107" s="310"/>
      <c r="Y107" s="307">
        <f>N104</f>
        <v>0</v>
      </c>
      <c r="Z107" s="306">
        <f>O101</f>
        <v>0</v>
      </c>
      <c r="AA107" s="310"/>
      <c r="AB107" s="307">
        <f>O104</f>
        <v>0</v>
      </c>
      <c r="AH107" s="364" t="str">
        <f t="shared" si="41"/>
        <v>下部</v>
      </c>
      <c r="AI107" s="356">
        <f t="shared" si="42"/>
        <v>0</v>
      </c>
      <c r="AJ107" s="357">
        <f>SUMPRODUCT((事故データ!$AT$4:$AT$364=$AH107)*(事故データ!$AW$4:$AW$364=1)*(事故データ!$AR$4:$AR$364=AJ$92)*(事故データ!$V$4:$V$364=1))</f>
        <v>0</v>
      </c>
      <c r="AK107" s="358">
        <f>SUMPRODUCT((事故データ!$AT$4:$AT$364=$AH107)*(事故データ!$AW$4:$AW$364=1)*(事故データ!$AR$4:$AR$364=AK$92)*(事故データ!$V$4:$V$364=1))</f>
        <v>0</v>
      </c>
      <c r="AL107" s="358">
        <f>SUMPRODUCT((事故データ!$AT$4:$AT$364=$AH107)*(事故データ!$AW$4:$AW$364=1)*(事故データ!$AR$4:$AR$364=AL$92)*(事故データ!$V$4:$V$364=1))</f>
        <v>0</v>
      </c>
      <c r="AM107" s="358">
        <f>SUMPRODUCT((事故データ!$AT$4:$AT$364=$AH107)*(事故データ!$AW$4:$AW$364=1)*(事故データ!$AR$4:$AR$364=AM$92)*(事故データ!$V$4:$V$364=1))</f>
        <v>0</v>
      </c>
      <c r="AN107" s="358">
        <f>SUMPRODUCT((事故データ!$AT$4:$AT$364=$AH107)*(事故データ!$AW$4:$AW$364=1)*(事故データ!$AR$4:$AR$364=AN$92)*(事故データ!$V$4:$V$364=1))</f>
        <v>0</v>
      </c>
      <c r="AO107" s="358">
        <f>SUMPRODUCT((事故データ!$AT$4:$AT$364=$AH107)*(事故データ!$AW$4:$AW$364=1)*(事故データ!$AR$4:$AR$364=AO$92)*(事故データ!$V$4:$V$364=1))</f>
        <v>0</v>
      </c>
      <c r="AP107" s="442">
        <f>SUMPRODUCT((事故データ!$AT$4:$AT$364=$AH107)*(事故データ!$AW$4:$AW$364=1)*(事故データ!$AR$4:$AR$364=AP$92)*(事故データ!$V$4:$V$364=1))</f>
        <v>0</v>
      </c>
      <c r="AQ107" s="518"/>
      <c r="AR107" s="298"/>
      <c r="AS107" s="306">
        <f>AM101</f>
        <v>0</v>
      </c>
      <c r="AT107" s="310"/>
      <c r="AU107" s="307">
        <f>AM104</f>
        <v>0</v>
      </c>
      <c r="AV107" s="306">
        <f>AN101</f>
        <v>0</v>
      </c>
      <c r="AW107" s="310"/>
      <c r="AX107" s="307">
        <f>AN104</f>
        <v>0</v>
      </c>
      <c r="AY107" s="306">
        <f>AO101</f>
        <v>0</v>
      </c>
      <c r="AZ107" s="310"/>
      <c r="BA107" s="307">
        <f>AO104</f>
        <v>0</v>
      </c>
      <c r="BB107" s="306">
        <f>AP101</f>
        <v>0</v>
      </c>
      <c r="BC107" s="310"/>
      <c r="BD107" s="307">
        <f>AP104</f>
        <v>0</v>
      </c>
      <c r="BE107" s="298"/>
      <c r="BF107" s="298"/>
    </row>
    <row r="108" spans="1:58">
      <c r="C108" s="352" t="str">
        <f>項目入力!AA24</f>
        <v>その他</v>
      </c>
      <c r="D108" s="422">
        <f>SUMPRODUCT((事故データ!$O$4:$O$364=$C$91)*(事故データ!$AT$4:$AT$364=$C108)*(事故データ!$V$4:$V$364=1))</f>
        <v>0</v>
      </c>
      <c r="E108" s="496">
        <f>SUMPRODUCT((事故データ!$O$4:$O$364=$C$91)*(事故データ!$AT$4:$AT$364=$C108)*(事故データ!$V$4:$V$364=1)*(事故データ!$T$4:$T$364="人身"))</f>
        <v>0</v>
      </c>
      <c r="F108" s="306"/>
      <c r="G108" s="364" t="str">
        <f>項目入力!AA24</f>
        <v>その他</v>
      </c>
      <c r="H108" s="356">
        <f t="shared" si="40"/>
        <v>0</v>
      </c>
      <c r="I108" s="357" cm="1">
        <f t="array" ref="I108">SUMPRODUCT((事故データ!$O$4:$O$364=$C$91)*(事故データ!$AT$4:$AT$364=$G108)*(事故データ!$AR$4:$AR$364=I$92)*(事故データ!$V$4:$V$364=1))</f>
        <v>0</v>
      </c>
      <c r="J108" s="358" cm="1">
        <f t="array" ref="J108">SUMPRODUCT((事故データ!$O$4:$O$364=$C$91)*(事故データ!$AT$4:$AT$364=$G108)*(事故データ!$AR$4:$AR$364=J$92)*(事故データ!$V$4:$V$364=1))</f>
        <v>0</v>
      </c>
      <c r="K108" s="358" cm="1">
        <f t="array" ref="K108">SUMPRODUCT((事故データ!$O$4:$O$364=$C$91)*(事故データ!$AT$4:$AT$364=$G108)*(事故データ!$AR$4:$AR$364=K$92)*(事故データ!$V$4:$V$364=1))</f>
        <v>0</v>
      </c>
      <c r="L108" s="358" cm="1">
        <f t="array" ref="L108">SUMPRODUCT((事故データ!$O$4:$O$364=$C$91)*(事故データ!$AT$4:$AT$364=$G108)*(事故データ!$AR$4:$AR$364=L$92)*(事故データ!$V$4:$V$364=1))</f>
        <v>0</v>
      </c>
      <c r="M108" s="358" cm="1">
        <f t="array" ref="M108">SUMPRODUCT((事故データ!$O$4:$O$364=$C$91)*(事故データ!$AT$4:$AT$364=$G108)*(事故データ!$AR$4:$AR$364=M$92)*(事故データ!$V$4:$V$364=1))</f>
        <v>0</v>
      </c>
      <c r="N108" s="358" cm="1">
        <f t="array" ref="N108">SUMPRODUCT((事故データ!$O$4:$O$364=$C$91)*(事故データ!$AT$4:$AT$364=$G108)*(事故データ!$AR$4:$AR$364=N$92)*(事故データ!$V$4:$V$364=1))</f>
        <v>0</v>
      </c>
      <c r="O108" s="442" cm="1">
        <f t="array" ref="O108">SUMPRODUCT((事故データ!$O$4:$O$364=$C$91)*(事故データ!$AT$4:$AT$364=$G108)*(事故データ!$AR$4:$AR$364=O$92)*(事故データ!$V$4:$V$364=1))</f>
        <v>0</v>
      </c>
      <c r="P108" s="298"/>
      <c r="Q108" s="298"/>
      <c r="R108" s="310"/>
      <c r="S108" s="304"/>
      <c r="T108" s="298"/>
      <c r="U108" s="310"/>
      <c r="V108" s="304"/>
      <c r="W108" s="298"/>
      <c r="X108" s="310"/>
      <c r="Y108" s="304"/>
      <c r="Z108" s="298"/>
      <c r="AA108" s="310"/>
      <c r="AB108" s="304"/>
      <c r="AH108" s="364" t="str">
        <f t="shared" si="41"/>
        <v>その他</v>
      </c>
      <c r="AI108" s="356">
        <f t="shared" si="42"/>
        <v>0</v>
      </c>
      <c r="AJ108" s="357">
        <f>SUMPRODUCT((事故データ!$AT$4:$AT$364=$AH108)*(事故データ!$AW$4:$AW$364=1)*(事故データ!$AR$4:$AR$364=AJ$92)*(事故データ!$V$4:$V$364=1))</f>
        <v>0</v>
      </c>
      <c r="AK108" s="358">
        <f>SUMPRODUCT((事故データ!$AT$4:$AT$364=$AH108)*(事故データ!$AW$4:$AW$364=1)*(事故データ!$AR$4:$AR$364=AK$92)*(事故データ!$V$4:$V$364=1))</f>
        <v>0</v>
      </c>
      <c r="AL108" s="358">
        <f>SUMPRODUCT((事故データ!$AT$4:$AT$364=$AH108)*(事故データ!$AW$4:$AW$364=1)*(事故データ!$AR$4:$AR$364=AL$92)*(事故データ!$V$4:$V$364=1))</f>
        <v>0</v>
      </c>
      <c r="AM108" s="358">
        <f>SUMPRODUCT((事故データ!$AT$4:$AT$364=$AH108)*(事故データ!$AW$4:$AW$364=1)*(事故データ!$AR$4:$AR$364=AM$92)*(事故データ!$V$4:$V$364=1))</f>
        <v>0</v>
      </c>
      <c r="AN108" s="358">
        <f>SUMPRODUCT((事故データ!$AT$4:$AT$364=$AH108)*(事故データ!$AW$4:$AW$364=1)*(事故データ!$AR$4:$AR$364=AN$92)*(事故データ!$V$4:$V$364=1))</f>
        <v>0</v>
      </c>
      <c r="AO108" s="358">
        <f>SUMPRODUCT((事故データ!$AT$4:$AT$364=$AH108)*(事故データ!$AW$4:$AW$364=1)*(事故データ!$AR$4:$AR$364=AO$92)*(事故データ!$V$4:$V$364=1))</f>
        <v>0</v>
      </c>
      <c r="AP108" s="442">
        <f>SUMPRODUCT((事故データ!$AT$4:$AT$364=$AH108)*(事故データ!$AW$4:$AW$364=1)*(事故データ!$AR$4:$AR$364=AP$92)*(事故データ!$V$4:$V$364=1))</f>
        <v>0</v>
      </c>
      <c r="AQ108" s="518"/>
      <c r="AR108" s="298"/>
      <c r="AS108" s="298"/>
      <c r="AT108" s="310"/>
      <c r="AU108" s="304"/>
      <c r="AV108" s="298"/>
      <c r="AW108" s="310"/>
      <c r="AX108" s="304"/>
      <c r="AY108" s="298"/>
      <c r="AZ108" s="310"/>
      <c r="BA108" s="304"/>
      <c r="BB108" s="298"/>
      <c r="BC108" s="310"/>
      <c r="BD108" s="304"/>
      <c r="BE108" s="298"/>
      <c r="BF108" s="298"/>
    </row>
    <row r="109" spans="1:58">
      <c r="C109" s="352" t="str">
        <f>項目入力!AA25</f>
        <v>不明</v>
      </c>
      <c r="D109" s="422">
        <f>SUMPRODUCT((事故データ!$O$4:$O$364=$C$91)*(事故データ!$AT$4:$AT$364=$C109)*(事故データ!$V$4:$V$364=1))</f>
        <v>0</v>
      </c>
      <c r="E109" s="496">
        <f>SUMPRODUCT((事故データ!$O$4:$O$364=$C$91)*(事故データ!$AT$4:$AT$364=$C109)*(事故データ!$V$4:$V$364=1)*(事故データ!$T$4:$T$364="人身"))</f>
        <v>0</v>
      </c>
      <c r="F109" s="306"/>
      <c r="G109" s="368" t="str">
        <f>項目入力!AA25</f>
        <v>不明</v>
      </c>
      <c r="H109" s="369">
        <f t="shared" si="40"/>
        <v>0</v>
      </c>
      <c r="I109" s="370" cm="1">
        <f t="array" ref="I109">SUMPRODUCT((事故データ!$O$4:$O$364=$C$91)*(事故データ!$AT$4:$AT$364=$G109)*(事故データ!$AR$4:$AR$364=I$92)*(事故データ!$V$4:$V$364=1))</f>
        <v>0</v>
      </c>
      <c r="J109" s="371" cm="1">
        <f t="array" ref="J109">SUMPRODUCT((事故データ!$O$4:$O$364=$C$91)*(事故データ!$AT$4:$AT$364=$G109)*(事故データ!$AR$4:$AR$364=J$92)*(事故データ!$V$4:$V$364=1))</f>
        <v>0</v>
      </c>
      <c r="K109" s="371" cm="1">
        <f t="array" ref="K109">SUMPRODUCT((事故データ!$O$4:$O$364=$C$91)*(事故データ!$AT$4:$AT$364=$G109)*(事故データ!$AR$4:$AR$364=K$92)*(事故データ!$V$4:$V$364=1))</f>
        <v>0</v>
      </c>
      <c r="L109" s="371" cm="1">
        <f t="array" ref="L109">SUMPRODUCT((事故データ!$O$4:$O$364=$C$91)*(事故データ!$AT$4:$AT$364=$G109)*(事故データ!$AR$4:$AR$364=L$92)*(事故データ!$V$4:$V$364=1))</f>
        <v>0</v>
      </c>
      <c r="M109" s="371" cm="1">
        <f t="array" ref="M109">SUMPRODUCT((事故データ!$O$4:$O$364=$C$91)*(事故データ!$AT$4:$AT$364=$G109)*(事故データ!$AR$4:$AR$364=M$92)*(事故データ!$V$4:$V$364=1))</f>
        <v>0</v>
      </c>
      <c r="N109" s="371" cm="1">
        <f t="array" ref="N109">SUMPRODUCT((事故データ!$O$4:$O$364=$C$91)*(事故データ!$AT$4:$AT$364=$G109)*(事故データ!$AR$4:$AR$364=N$92)*(事故データ!$V$4:$V$364=1))</f>
        <v>0</v>
      </c>
      <c r="O109" s="443" cm="1">
        <f t="array" ref="O109">SUMPRODUCT((事故データ!$O$4:$O$364=$C$91)*(事故データ!$AT$4:$AT$364=$G109)*(事故データ!$AR$4:$AR$364=O$92)*(事故データ!$V$4:$V$364=1))</f>
        <v>0</v>
      </c>
      <c r="P109" s="298"/>
      <c r="Q109" s="306">
        <f>L102</f>
        <v>0</v>
      </c>
      <c r="R109" s="310"/>
      <c r="S109" s="307">
        <f>L105</f>
        <v>0</v>
      </c>
      <c r="T109" s="306">
        <f>M102</f>
        <v>1</v>
      </c>
      <c r="U109" s="310"/>
      <c r="V109" s="307">
        <f>M105</f>
        <v>0</v>
      </c>
      <c r="W109" s="306">
        <f>N102</f>
        <v>0</v>
      </c>
      <c r="X109" s="310"/>
      <c r="Y109" s="307">
        <f>N105</f>
        <v>0</v>
      </c>
      <c r="Z109" s="306">
        <f>O102</f>
        <v>0</v>
      </c>
      <c r="AA109" s="310"/>
      <c r="AB109" s="307">
        <f>O105</f>
        <v>0</v>
      </c>
      <c r="AH109" s="368" t="str">
        <f t="shared" si="41"/>
        <v>不明</v>
      </c>
      <c r="AI109" s="369">
        <f t="shared" si="42"/>
        <v>0</v>
      </c>
      <c r="AJ109" s="370">
        <f>SUMPRODUCT((事故データ!$AT$4:$AT$364=$AH109)*(事故データ!$AW$4:$AW$364=1)*(事故データ!$AR$4:$AR$364=AJ$92)*(事故データ!$V$4:$V$364=1))</f>
        <v>0</v>
      </c>
      <c r="AK109" s="371">
        <f>SUMPRODUCT((事故データ!$AT$4:$AT$364=$AH109)*(事故データ!$AW$4:$AW$364=1)*(事故データ!$AR$4:$AR$364=AK$92)*(事故データ!$V$4:$V$364=1))</f>
        <v>0</v>
      </c>
      <c r="AL109" s="371">
        <f>SUMPRODUCT((事故データ!$AT$4:$AT$364=$AH109)*(事故データ!$AW$4:$AW$364=1)*(事故データ!$AR$4:$AR$364=AL$92)*(事故データ!$V$4:$V$364=1))</f>
        <v>0</v>
      </c>
      <c r="AM109" s="371">
        <f>SUMPRODUCT((事故データ!$AT$4:$AT$364=$AH109)*(事故データ!$AW$4:$AW$364=1)*(事故データ!$AR$4:$AR$364=AM$92)*(事故データ!$V$4:$V$364=1))</f>
        <v>0</v>
      </c>
      <c r="AN109" s="371">
        <f>SUMPRODUCT((事故データ!$AT$4:$AT$364=$AH109)*(事故データ!$AW$4:$AW$364=1)*(事故データ!$AR$4:$AR$364=AN$92)*(事故データ!$V$4:$V$364=1))</f>
        <v>0</v>
      </c>
      <c r="AO109" s="371">
        <f>SUMPRODUCT((事故データ!$AT$4:$AT$364=$AH109)*(事故データ!$AW$4:$AW$364=1)*(事故データ!$AR$4:$AR$364=AO$92)*(事故データ!$V$4:$V$364=1))</f>
        <v>0</v>
      </c>
      <c r="AP109" s="443">
        <f>SUMPRODUCT((事故データ!$AT$4:$AT$364=$AH109)*(事故データ!$AW$4:$AW$364=1)*(事故データ!$AR$4:$AR$364=AP$92)*(事故データ!$V$4:$V$364=1))</f>
        <v>0</v>
      </c>
      <c r="AQ109" s="518"/>
      <c r="AR109" s="298"/>
      <c r="AS109" s="306">
        <f>AM102</f>
        <v>0</v>
      </c>
      <c r="AT109" s="310"/>
      <c r="AU109" s="307">
        <f>AM105</f>
        <v>0</v>
      </c>
      <c r="AV109" s="306">
        <f>AN102</f>
        <v>1</v>
      </c>
      <c r="AW109" s="310"/>
      <c r="AX109" s="307">
        <f>AN105</f>
        <v>0</v>
      </c>
      <c r="AY109" s="306">
        <f>AO102</f>
        <v>0</v>
      </c>
      <c r="AZ109" s="310"/>
      <c r="BA109" s="307">
        <f>AO105</f>
        <v>0</v>
      </c>
      <c r="BB109" s="306">
        <f>AP102</f>
        <v>0</v>
      </c>
      <c r="BC109" s="310"/>
      <c r="BD109" s="307">
        <f>AP105</f>
        <v>0</v>
      </c>
      <c r="BE109" s="298"/>
      <c r="BF109" s="298"/>
    </row>
    <row r="110" spans="1:58" ht="17.45" customHeight="1">
      <c r="A110" s="5" t="s">
        <v>248</v>
      </c>
      <c r="C110" s="437"/>
      <c r="D110" s="438"/>
      <c r="E110" s="438"/>
      <c r="P110" s="298"/>
      <c r="Q110" s="298"/>
      <c r="R110" s="298"/>
      <c r="S110" s="298"/>
      <c r="T110" s="298"/>
      <c r="U110" s="298"/>
      <c r="V110" s="298"/>
      <c r="W110" s="298"/>
      <c r="X110" s="310"/>
      <c r="Y110" s="304"/>
      <c r="Z110" s="298"/>
      <c r="AA110" s="310"/>
      <c r="AB110" s="304"/>
      <c r="AH110" s="437"/>
      <c r="AQ110" s="298"/>
      <c r="AR110" s="298"/>
      <c r="AS110" s="298"/>
      <c r="AT110" s="298"/>
      <c r="AU110" s="298"/>
      <c r="AV110" s="298"/>
      <c r="AW110" s="298"/>
      <c r="AX110" s="298"/>
      <c r="AY110" s="298"/>
      <c r="AZ110" s="310"/>
      <c r="BA110" s="304"/>
      <c r="BB110" s="298"/>
      <c r="BC110" s="310"/>
      <c r="BD110" s="304"/>
      <c r="BE110" s="298"/>
      <c r="BF110" s="298"/>
    </row>
    <row r="111" spans="1:58" ht="17.45" customHeight="1">
      <c r="A111" s="325"/>
      <c r="C111" s="437"/>
      <c r="D111" s="438"/>
      <c r="E111" s="438"/>
      <c r="P111" s="298"/>
      <c r="Q111" s="306">
        <f>L97</f>
        <v>1</v>
      </c>
      <c r="R111" s="299">
        <f>L98</f>
        <v>1</v>
      </c>
      <c r="S111" s="307">
        <f>L99</f>
        <v>0</v>
      </c>
      <c r="T111" s="306">
        <f>M97</f>
        <v>1</v>
      </c>
      <c r="U111" s="299">
        <f>M98</f>
        <v>0</v>
      </c>
      <c r="V111" s="307">
        <f>M99</f>
        <v>0</v>
      </c>
      <c r="W111" s="306">
        <f>N97</f>
        <v>0</v>
      </c>
      <c r="X111" s="299">
        <f>N98</f>
        <v>1</v>
      </c>
      <c r="Y111" s="307">
        <f>N99</f>
        <v>2</v>
      </c>
      <c r="Z111" s="306">
        <f>O97</f>
        <v>0</v>
      </c>
      <c r="AA111" s="299">
        <f>O98</f>
        <v>0</v>
      </c>
      <c r="AB111" s="307">
        <f>O99</f>
        <v>1</v>
      </c>
      <c r="AG111" s="5" t="s">
        <v>248</v>
      </c>
      <c r="AH111" s="437"/>
      <c r="AQ111" s="298"/>
      <c r="AR111" s="298"/>
      <c r="AS111" s="306">
        <f>AM97</f>
        <v>0</v>
      </c>
      <c r="AT111" s="299">
        <f>AM98</f>
        <v>0</v>
      </c>
      <c r="AU111" s="307">
        <f>AM99</f>
        <v>0</v>
      </c>
      <c r="AV111" s="306">
        <f>AN97</f>
        <v>0</v>
      </c>
      <c r="AW111" s="299">
        <f>AN98</f>
        <v>0</v>
      </c>
      <c r="AX111" s="307">
        <f>AN99</f>
        <v>0</v>
      </c>
      <c r="AY111" s="306">
        <f>AO97</f>
        <v>0</v>
      </c>
      <c r="AZ111" s="299">
        <f>AO98</f>
        <v>0</v>
      </c>
      <c r="BA111" s="307">
        <f>AO99</f>
        <v>0</v>
      </c>
      <c r="BB111" s="306">
        <f>AP97</f>
        <v>0</v>
      </c>
      <c r="BC111" s="299">
        <f>AP98</f>
        <v>0</v>
      </c>
      <c r="BD111" s="307">
        <f>AP99</f>
        <v>0</v>
      </c>
      <c r="BE111" s="298"/>
      <c r="BF111" s="298"/>
    </row>
    <row r="112" spans="1:58" ht="17.45" customHeight="1">
      <c r="A112" s="325"/>
      <c r="C112" s="437"/>
      <c r="D112" s="438"/>
      <c r="E112" s="438"/>
      <c r="P112" s="298"/>
      <c r="Q112" s="549" t="s">
        <v>1427</v>
      </c>
      <c r="R112" s="299">
        <f>L106</f>
        <v>0</v>
      </c>
      <c r="S112" s="298"/>
      <c r="T112" s="549" t="s">
        <v>1427</v>
      </c>
      <c r="U112" s="299">
        <f>M106</f>
        <v>0</v>
      </c>
      <c r="V112" s="298"/>
      <c r="W112" s="549" t="s">
        <v>1427</v>
      </c>
      <c r="X112" s="299">
        <f>N106</f>
        <v>0</v>
      </c>
      <c r="Y112" s="298"/>
      <c r="Z112" s="549" t="s">
        <v>1427</v>
      </c>
      <c r="AA112" s="299">
        <f>O106</f>
        <v>0</v>
      </c>
      <c r="AB112" s="298"/>
      <c r="AH112" s="437"/>
      <c r="AQ112" s="298"/>
      <c r="AR112" s="298"/>
      <c r="AS112" s="549" t="s">
        <v>1427</v>
      </c>
      <c r="AT112" s="306">
        <f>AM106</f>
        <v>0</v>
      </c>
      <c r="AU112" s="298"/>
      <c r="AV112" s="549" t="s">
        <v>1427</v>
      </c>
      <c r="AW112" s="306">
        <f>AN106</f>
        <v>0</v>
      </c>
      <c r="AX112" s="298"/>
      <c r="AY112" s="549" t="s">
        <v>1427</v>
      </c>
      <c r="AZ112" s="306">
        <f>AO106</f>
        <v>0</v>
      </c>
      <c r="BA112" s="298"/>
      <c r="BB112" s="549" t="s">
        <v>1427</v>
      </c>
      <c r="BC112" s="306">
        <f>AP106</f>
        <v>0</v>
      </c>
      <c r="BD112" s="307"/>
      <c r="BE112" s="298"/>
      <c r="BF112" s="298"/>
    </row>
    <row r="113" spans="1:58" ht="17.45" customHeight="1">
      <c r="A113" s="325"/>
      <c r="C113" s="437"/>
      <c r="D113" s="438"/>
      <c r="E113" s="438"/>
      <c r="P113" s="298"/>
      <c r="Q113" s="309" t="s">
        <v>9</v>
      </c>
      <c r="R113" s="299">
        <f>L107</f>
        <v>0</v>
      </c>
      <c r="S113" s="309"/>
      <c r="T113" s="309" t="s">
        <v>9</v>
      </c>
      <c r="U113" s="299">
        <f>M107</f>
        <v>0</v>
      </c>
      <c r="V113" s="309"/>
      <c r="W113" s="309" t="s">
        <v>9</v>
      </c>
      <c r="X113" s="299">
        <f>N107</f>
        <v>0</v>
      </c>
      <c r="Y113" s="309"/>
      <c r="Z113" s="309" t="s">
        <v>9</v>
      </c>
      <c r="AA113" s="299">
        <f>O107</f>
        <v>0</v>
      </c>
      <c r="AB113" s="298"/>
      <c r="AH113" s="437"/>
      <c r="AQ113" s="298"/>
      <c r="AR113" s="298"/>
      <c r="AS113" s="298" t="s">
        <v>9</v>
      </c>
      <c r="AT113" s="306">
        <f>AM107</f>
        <v>0</v>
      </c>
      <c r="AU113" s="298"/>
      <c r="AV113" s="298" t="s">
        <v>9</v>
      </c>
      <c r="AW113" s="306">
        <f>AN107</f>
        <v>0</v>
      </c>
      <c r="AX113" s="298"/>
      <c r="AY113" s="298" t="s">
        <v>9</v>
      </c>
      <c r="AZ113" s="306">
        <f>AO107</f>
        <v>0</v>
      </c>
      <c r="BA113" s="298"/>
      <c r="BB113" s="298" t="s">
        <v>9</v>
      </c>
      <c r="BC113" s="306">
        <f>AP107</f>
        <v>0</v>
      </c>
      <c r="BD113" s="307"/>
      <c r="BE113" s="298"/>
      <c r="BF113" s="298"/>
    </row>
    <row r="114" spans="1:58" ht="17.45" customHeight="1">
      <c r="A114" s="325"/>
      <c r="C114" s="437"/>
      <c r="D114" s="438"/>
      <c r="E114" s="438"/>
      <c r="P114" s="298"/>
      <c r="Q114" s="298"/>
      <c r="R114" s="298"/>
      <c r="S114" s="298"/>
      <c r="T114" s="298"/>
      <c r="U114" s="298"/>
      <c r="V114" s="298"/>
      <c r="W114" s="298"/>
      <c r="X114" s="310"/>
      <c r="Y114" s="298"/>
      <c r="Z114" s="298"/>
      <c r="AA114" s="298"/>
      <c r="AB114" s="298"/>
      <c r="AH114" s="437"/>
      <c r="AQ114" s="298"/>
      <c r="AR114" s="298"/>
      <c r="AS114" s="306"/>
      <c r="AT114" s="299"/>
      <c r="AU114" s="307"/>
      <c r="AV114" s="306"/>
      <c r="AW114" s="299"/>
      <c r="AX114" s="307"/>
      <c r="AY114" s="306"/>
      <c r="AZ114" s="299"/>
      <c r="BA114" s="307"/>
      <c r="BB114" s="306"/>
      <c r="BC114" s="299"/>
      <c r="BD114" s="307"/>
      <c r="BE114" s="298"/>
      <c r="BF114" s="298"/>
    </row>
    <row r="115" spans="1:58" ht="17.45" customHeight="1" thickBot="1">
      <c r="A115" s="325"/>
      <c r="C115" s="437"/>
      <c r="D115" s="438"/>
      <c r="E115" s="438"/>
      <c r="AQ115" s="298"/>
      <c r="AR115" s="298"/>
      <c r="AS115" s="298"/>
      <c r="AT115" s="298" t="s">
        <v>1615</v>
      </c>
      <c r="AU115" s="298"/>
      <c r="AV115" s="298"/>
      <c r="AW115" s="298"/>
      <c r="AX115" s="298"/>
      <c r="AY115" s="298"/>
      <c r="AZ115" s="298"/>
      <c r="BA115" s="298"/>
      <c r="BB115" s="298"/>
      <c r="BC115" s="298"/>
      <c r="BD115" s="298"/>
      <c r="BE115" s="298"/>
      <c r="BF115" s="298"/>
    </row>
    <row r="116" spans="1:58" ht="17.45" customHeight="1" thickBot="1">
      <c r="C116" s="437"/>
      <c r="D116" s="438"/>
      <c r="E116" s="438"/>
      <c r="G116" s="318" t="s">
        <v>1483</v>
      </c>
      <c r="H116" s="473">
        <v>15</v>
      </c>
      <c r="I116" s="326" t="str">
        <f>VLOOKUP(H116,$B$121:$C$149,2,1)</f>
        <v>バック時</v>
      </c>
      <c r="AQ116" s="298"/>
      <c r="AR116" s="298"/>
      <c r="AS116" s="1189" t="s">
        <v>1612</v>
      </c>
      <c r="AT116" s="1189"/>
      <c r="AU116" s="1189"/>
      <c r="AV116" s="1189"/>
      <c r="AW116" s="1189"/>
      <c r="AX116" s="1189"/>
      <c r="AY116" s="1189"/>
      <c r="AZ116" s="1189"/>
      <c r="BA116" s="1189"/>
      <c r="BB116" s="1189"/>
      <c r="BC116" s="1189"/>
      <c r="BD116" s="304"/>
      <c r="BE116" s="298"/>
      <c r="BF116" s="298"/>
    </row>
    <row r="117" spans="1:58">
      <c r="A117" s="326">
        <v>4</v>
      </c>
      <c r="C117" s="396" t="s">
        <v>15</v>
      </c>
      <c r="Q117" s="298"/>
      <c r="R117" s="298"/>
      <c r="S117" s="298"/>
      <c r="T117" s="298"/>
      <c r="U117" s="298"/>
      <c r="V117" s="298"/>
      <c r="W117" s="298"/>
      <c r="X117" s="298"/>
      <c r="Y117" s="298"/>
      <c r="Z117" s="298"/>
      <c r="AA117" s="298"/>
      <c r="AB117" s="298"/>
      <c r="AG117" s="326">
        <v>12</v>
      </c>
      <c r="AJ117" s="525">
        <f>AJ120/I66</f>
        <v>0</v>
      </c>
      <c r="AK117" s="525">
        <f t="shared" ref="AK117:AP117" si="43">AK120/J66</f>
        <v>9.0909090909090912E-2</v>
      </c>
      <c r="AL117" s="525">
        <f t="shared" si="43"/>
        <v>0.25</v>
      </c>
      <c r="AM117" s="525">
        <f t="shared" si="43"/>
        <v>0</v>
      </c>
      <c r="AN117" s="525">
        <f t="shared" si="43"/>
        <v>0</v>
      </c>
      <c r="AO117" s="525">
        <f t="shared" si="43"/>
        <v>0</v>
      </c>
      <c r="AP117" s="525">
        <f t="shared" si="43"/>
        <v>0</v>
      </c>
      <c r="AQ117" s="964"/>
      <c r="AR117" s="298"/>
      <c r="AS117" s="298"/>
      <c r="AT117" s="298"/>
      <c r="AU117" s="298"/>
      <c r="AV117" s="298"/>
      <c r="AW117" s="298"/>
      <c r="AX117" s="298"/>
      <c r="AY117" s="298"/>
      <c r="AZ117" s="298"/>
      <c r="BA117" s="298"/>
      <c r="BB117" s="298"/>
      <c r="BC117" s="298"/>
      <c r="BD117" s="298"/>
      <c r="BE117" s="298"/>
      <c r="BF117" s="298"/>
    </row>
    <row r="118" spans="1:58">
      <c r="C118" s="398">
        <v>19</v>
      </c>
      <c r="D118" s="298"/>
      <c r="E118" s="298"/>
      <c r="F118" s="298"/>
      <c r="G118" s="298" t="str">
        <f>I116&amp;"事故　ハンドル操作別×衝突部位別（指定年度）"</f>
        <v>バック時事故　ハンドル操作別×衝突部位別（指定年度）</v>
      </c>
      <c r="H118" s="298"/>
      <c r="I118" s="298"/>
      <c r="J118" s="298"/>
      <c r="K118" s="298"/>
      <c r="L118" s="298"/>
      <c r="M118" s="298"/>
      <c r="N118" s="298"/>
      <c r="O118" s="298"/>
      <c r="P118" s="298"/>
      <c r="Q118" s="298"/>
      <c r="R118" s="298" t="str">
        <f>G118&amp;H120&amp;"件"</f>
        <v>バック時事故　ハンドル操作別×衝突部位別（指定年度）9件</v>
      </c>
      <c r="S118" s="298"/>
      <c r="T118" s="298"/>
      <c r="U118" s="306"/>
      <c r="V118" s="298"/>
      <c r="W118" s="298"/>
      <c r="X118" s="298"/>
      <c r="Y118" s="298"/>
      <c r="Z118" s="298"/>
      <c r="AA118" s="298"/>
      <c r="AB118" s="298"/>
      <c r="AC118" s="298"/>
      <c r="AD118" s="298"/>
      <c r="AE118" s="298"/>
      <c r="AH118" s="298" t="s">
        <v>1614</v>
      </c>
      <c r="AI118" s="298"/>
      <c r="AJ118" s="298"/>
      <c r="AK118" s="298"/>
      <c r="AL118" s="298"/>
      <c r="AM118" s="298"/>
      <c r="AN118" s="298"/>
      <c r="AO118" s="298"/>
      <c r="AP118" s="298"/>
      <c r="AQ118" s="298"/>
      <c r="AR118" s="298"/>
      <c r="AS118" s="298"/>
      <c r="AT118" s="298" t="str">
        <f>AH118&amp;AI120&amp;"件"</f>
        <v>観音扉衝突 ➡ハンドル操作別×衝突部位別（入力年以降）2件</v>
      </c>
      <c r="AU118" s="298"/>
      <c r="AV118" s="298"/>
      <c r="AW118" s="306"/>
      <c r="AX118" s="298"/>
      <c r="AY118" s="298"/>
      <c r="AZ118" s="298"/>
      <c r="BA118" s="298"/>
      <c r="BB118" s="298"/>
      <c r="BC118" s="298"/>
      <c r="BD118" s="298"/>
      <c r="BE118" s="298"/>
      <c r="BF118" s="298"/>
    </row>
    <row r="119" spans="1:58" ht="37.5" customHeight="1">
      <c r="C119" s="1185" t="s">
        <v>109</v>
      </c>
      <c r="D119" s="526">
        <v>1</v>
      </c>
      <c r="E119" s="474" t="s">
        <v>245</v>
      </c>
      <c r="F119" s="298"/>
      <c r="G119" s="375" t="s">
        <v>1523</v>
      </c>
      <c r="H119" s="527" t="s">
        <v>1474</v>
      </c>
      <c r="I119" s="312" t="str">
        <f>I92</f>
        <v>直進</v>
      </c>
      <c r="J119" s="313" t="str">
        <f>J92</f>
        <v>左方前進</v>
      </c>
      <c r="K119" s="313" t="str">
        <f t="shared" ref="K119:O119" si="44">K92</f>
        <v>右方前進</v>
      </c>
      <c r="L119" s="313" t="str">
        <f t="shared" si="44"/>
        <v>直進バック</v>
      </c>
      <c r="M119" s="313" t="str">
        <f t="shared" si="44"/>
        <v>左方バック</v>
      </c>
      <c r="N119" s="313" t="str">
        <f t="shared" si="44"/>
        <v>右方バック</v>
      </c>
      <c r="O119" s="314" t="str">
        <f t="shared" si="44"/>
        <v>操作なし</v>
      </c>
      <c r="P119" s="298"/>
      <c r="Q119" s="300">
        <f>I121</f>
        <v>0</v>
      </c>
      <c r="R119" s="301">
        <f>I122</f>
        <v>0</v>
      </c>
      <c r="S119" s="302">
        <f>I123</f>
        <v>0</v>
      </c>
      <c r="T119" s="300">
        <f>J121</f>
        <v>0</v>
      </c>
      <c r="U119" s="301">
        <f>J122</f>
        <v>0</v>
      </c>
      <c r="V119" s="302">
        <f>J123</f>
        <v>0</v>
      </c>
      <c r="W119" s="303">
        <f>K121</f>
        <v>0</v>
      </c>
      <c r="X119" s="301">
        <f>K122</f>
        <v>0</v>
      </c>
      <c r="Y119" s="302">
        <f>K123</f>
        <v>0</v>
      </c>
      <c r="Z119" s="298"/>
      <c r="AA119" s="298"/>
      <c r="AB119" s="298"/>
      <c r="AC119" s="298"/>
      <c r="AD119" s="298"/>
      <c r="AE119" s="298"/>
      <c r="AG119" s="319"/>
      <c r="AH119" s="375" t="s">
        <v>1523</v>
      </c>
      <c r="AI119" s="527" t="s">
        <v>1474</v>
      </c>
      <c r="AJ119" s="312" t="str">
        <f>AJ92</f>
        <v>直進</v>
      </c>
      <c r="AK119" s="313" t="str">
        <f>AK92</f>
        <v>左方前進</v>
      </c>
      <c r="AL119" s="313" t="str">
        <f t="shared" ref="AL119:AO119" si="45">AL92</f>
        <v>右方前進</v>
      </c>
      <c r="AM119" s="313" t="str">
        <f t="shared" si="45"/>
        <v>直進バック</v>
      </c>
      <c r="AN119" s="313" t="str">
        <f t="shared" si="45"/>
        <v>左方バック</v>
      </c>
      <c r="AO119" s="313" t="str">
        <f t="shared" si="45"/>
        <v>右方バック</v>
      </c>
      <c r="AP119" s="314" t="str">
        <f>AP92</f>
        <v>操作なし</v>
      </c>
      <c r="AQ119" s="967"/>
      <c r="AR119" s="298"/>
      <c r="AS119" s="300">
        <f>AJ121</f>
        <v>0</v>
      </c>
      <c r="AT119" s="301">
        <f>AJ122</f>
        <v>0</v>
      </c>
      <c r="AU119" s="302">
        <f>AJ123</f>
        <v>0</v>
      </c>
      <c r="AV119" s="300">
        <f>AK121</f>
        <v>0</v>
      </c>
      <c r="AW119" s="301">
        <f>AK122</f>
        <v>0</v>
      </c>
      <c r="AX119" s="302">
        <f>AK123</f>
        <v>0</v>
      </c>
      <c r="AY119" s="303">
        <f>AL121</f>
        <v>0</v>
      </c>
      <c r="AZ119" s="301">
        <f>AL122</f>
        <v>0</v>
      </c>
      <c r="BA119" s="302">
        <f>AL123</f>
        <v>0</v>
      </c>
      <c r="BB119" s="298"/>
      <c r="BC119" s="298"/>
      <c r="BD119" s="298"/>
      <c r="BE119" s="298"/>
      <c r="BF119" s="298"/>
    </row>
    <row r="120" spans="1:58">
      <c r="C120" s="1187"/>
      <c r="D120" s="338">
        <f>SUM(D121:D149)</f>
        <v>31</v>
      </c>
      <c r="E120" s="387">
        <f>SUM(E121:E149)</f>
        <v>5</v>
      </c>
      <c r="F120" s="298"/>
      <c r="G120" s="487" t="s">
        <v>1482</v>
      </c>
      <c r="H120" s="529">
        <f>SUM(H121:H136)</f>
        <v>9</v>
      </c>
      <c r="I120" s="315">
        <f>SUM(I121:I136)</f>
        <v>0</v>
      </c>
      <c r="J120" s="316">
        <f t="shared" ref="J120" si="46">SUM(J121:J136)</f>
        <v>0</v>
      </c>
      <c r="K120" s="316">
        <f t="shared" ref="K120" si="47">SUM(K121:K136)</f>
        <v>0</v>
      </c>
      <c r="L120" s="316">
        <f t="shared" ref="L120" si="48">SUM(L121:L136)</f>
        <v>2</v>
      </c>
      <c r="M120" s="316">
        <f t="shared" ref="M120" si="49">SUM(M121:M136)</f>
        <v>3</v>
      </c>
      <c r="N120" s="316">
        <f t="shared" ref="N120" si="50">SUM(N121:N136)</f>
        <v>4</v>
      </c>
      <c r="O120" s="317">
        <f t="shared" ref="O120" si="51">SUM(O121:O136)</f>
        <v>0</v>
      </c>
      <c r="P120" s="298"/>
      <c r="Q120" s="298"/>
      <c r="R120" s="298"/>
      <c r="S120" s="304"/>
      <c r="T120" s="305"/>
      <c r="U120" s="298"/>
      <c r="V120" s="304"/>
      <c r="W120" s="298"/>
      <c r="X120" s="298"/>
      <c r="Y120" s="304"/>
      <c r="Z120" s="298"/>
      <c r="AA120" s="298"/>
      <c r="AB120" s="298"/>
      <c r="AC120" s="298"/>
      <c r="AD120" s="298"/>
      <c r="AE120" s="298"/>
      <c r="AH120" s="487" t="s">
        <v>1482</v>
      </c>
      <c r="AI120" s="488">
        <f t="shared" ref="AI120" si="52">SUM(AI121:AI136)</f>
        <v>2</v>
      </c>
      <c r="AJ120" s="315">
        <f>SUM(AJ121:AJ136)</f>
        <v>0</v>
      </c>
      <c r="AK120" s="316">
        <f t="shared" ref="AK120:AP120" si="53">SUM(AK121:AK136)</f>
        <v>1</v>
      </c>
      <c r="AL120" s="316">
        <f t="shared" si="53"/>
        <v>1</v>
      </c>
      <c r="AM120" s="316">
        <f t="shared" si="53"/>
        <v>0</v>
      </c>
      <c r="AN120" s="316">
        <f t="shared" si="53"/>
        <v>0</v>
      </c>
      <c r="AO120" s="316">
        <f t="shared" si="53"/>
        <v>0</v>
      </c>
      <c r="AP120" s="317">
        <f t="shared" si="53"/>
        <v>0</v>
      </c>
      <c r="AQ120" s="966"/>
      <c r="AR120" s="298"/>
      <c r="AS120" s="298"/>
      <c r="AT120" s="298"/>
      <c r="AU120" s="304"/>
      <c r="AV120" s="305"/>
      <c r="AW120" s="298"/>
      <c r="AX120" s="304"/>
      <c r="AY120" s="298"/>
      <c r="AZ120" s="298"/>
      <c r="BA120" s="304"/>
      <c r="BB120" s="298"/>
      <c r="BC120" s="298"/>
      <c r="BD120" s="298"/>
      <c r="BE120" s="298"/>
      <c r="BF120" s="298"/>
    </row>
    <row r="121" spans="1:58">
      <c r="B121" s="326">
        <v>1</v>
      </c>
      <c r="C121" s="343" t="str">
        <f>項目入力!X10</f>
        <v>正面衝突</v>
      </c>
      <c r="D121" s="411">
        <f>SUMPRODUCT((事故データ!$O$4:$O$364=$C$91)*(事故データ!$AO$4:$AO$364=$C121)*(事故データ!$V$4:$V$364=1))</f>
        <v>0</v>
      </c>
      <c r="E121" s="492">
        <f>SUMPRODUCT((事故データ!$O$4:$O$364=$C$118)*(事故データ!$AO$4:$AO$364=$C121)*(事故データ!$V$4:$V$364=1)*(事故データ!$T$4:$T$364="人身"))</f>
        <v>0</v>
      </c>
      <c r="F121" s="306"/>
      <c r="G121" s="528" t="str">
        <f t="shared" ref="G121:G136" si="54">G94</f>
        <v>前部左角</v>
      </c>
      <c r="H121" s="413">
        <f t="shared" ref="H121:H136" si="55">SUM(I121:O121)</f>
        <v>0</v>
      </c>
      <c r="I121" s="348">
        <f>SUMPRODUCT((事故データ!$O$4:$O$364=$C$118)*(事故データ!$AO$4:$AO$364=$I$116)*(事故データ!$AT$4:$AT$364=$G121)*(事故データ!$AR$4:$AR$364=I$119)*(事故データ!$V$4:$V$364=1))</f>
        <v>0</v>
      </c>
      <c r="J121" s="349">
        <f>SUMPRODUCT((事故データ!$O$4:$O$364=$C$118)*(事故データ!$AO$4:$AO$364=$I$116)*(事故データ!$AT$4:$AT$364=$G121)*(事故データ!$AR$4:$AR$364=J$119)*(事故データ!$V$4:$V$364=1))</f>
        <v>0</v>
      </c>
      <c r="K121" s="349">
        <f>SUMPRODUCT((事故データ!$O$4:$O$364=$C$118)*(事故データ!$AO$4:$AO$364=$I$116)*(事故データ!$AT$4:$AT$364=$G121)*(事故データ!$AR$4:$AR$364=K$119)*(事故データ!$V$4:$V$364=1))</f>
        <v>0</v>
      </c>
      <c r="L121" s="349">
        <f>SUMPRODUCT((事故データ!$O$4:$O$364=$C$118)*(事故データ!$AO$4:$AO$364=$I$116)*(事故データ!$AT$4:$AT$364=$G121)*(事故データ!$AR$4:$AR$364=L$119)*(事故データ!$V$4:$V$364=1))</f>
        <v>0</v>
      </c>
      <c r="M121" s="349">
        <f>SUMPRODUCT((事故データ!$O$4:$O$364=$C$118)*(事故データ!$AO$4:$AO$364=$I$116)*(事故データ!$AT$4:$AT$364=$G121)*(事故データ!$AR$4:$AR$364=M$119)*(事故データ!$V$4:$V$364=1))</f>
        <v>0</v>
      </c>
      <c r="N121" s="349">
        <f>SUMPRODUCT((事故データ!$O$4:$O$364=$C$118)*(事故データ!$AO$4:$AO$364=$I$116)*(事故データ!$AT$4:$AT$364=$G121)*(事故データ!$AR$4:$AR$364=N$119)*(事故データ!$V$4:$V$364=1))</f>
        <v>0</v>
      </c>
      <c r="O121" s="441">
        <f>SUMPRODUCT((事故データ!$O$4:$O$364=$C$118)*(事故データ!$AO$4:$AO$364=$I$116)*(事故データ!$AT$4:$AT$364=$G121)*(事故データ!$AR$4:$AR$364=O$119)*(事故データ!$V$4:$V$364=1))</f>
        <v>0</v>
      </c>
      <c r="P121" s="298"/>
      <c r="Q121" s="306">
        <f>I127</f>
        <v>0</v>
      </c>
      <c r="R121" s="298"/>
      <c r="S121" s="307">
        <f>I130</f>
        <v>0</v>
      </c>
      <c r="T121" s="308">
        <f>J127</f>
        <v>0</v>
      </c>
      <c r="U121" s="298"/>
      <c r="V121" s="307">
        <f>J130</f>
        <v>0</v>
      </c>
      <c r="W121" s="306">
        <f>K127</f>
        <v>0</v>
      </c>
      <c r="X121" s="298"/>
      <c r="Y121" s="307">
        <f>K130</f>
        <v>0</v>
      </c>
      <c r="Z121" s="298"/>
      <c r="AA121" s="298"/>
      <c r="AB121" s="298"/>
      <c r="AC121" s="298"/>
      <c r="AD121" s="298"/>
      <c r="AE121" s="298"/>
      <c r="AH121" s="528" t="str">
        <f>G121</f>
        <v>前部左角</v>
      </c>
      <c r="AI121" s="413">
        <f t="shared" ref="AI121:AI136" si="56">SUM(AJ121:AP121)</f>
        <v>0</v>
      </c>
      <c r="AJ121" s="348">
        <f>SUMPRODUCT((事故データ!$AT$4:$AT$364=$AH121)*(事故データ!$AY$4:$AY$364=1)*(事故データ!$AR$4:$AR$364=AJ$92)*(事故データ!$V$4:$V$364=1))</f>
        <v>0</v>
      </c>
      <c r="AK121" s="349">
        <f>SUMPRODUCT((事故データ!$AT$4:$AT$364=$AH121)*(事故データ!$AY$4:$AY$364=1)*(事故データ!$AR$4:$AR$364=AK$92)*(事故データ!$V$4:$V$364=1))</f>
        <v>0</v>
      </c>
      <c r="AL121" s="349">
        <f>SUMPRODUCT((事故データ!$AT$4:$AT$364=$AH121)*(事故データ!$AY$4:$AY$364=1)*(事故データ!$AR$4:$AR$364=AL$92)*(事故データ!$V$4:$V$364=1))</f>
        <v>0</v>
      </c>
      <c r="AM121" s="349">
        <f>SUMPRODUCT((事故データ!$AT$4:$AT$364=$AH121)*(事故データ!$AY$4:$AY$364=1)*(事故データ!$AR$4:$AR$364=AM$92)*(事故データ!$V$4:$V$364=1))</f>
        <v>0</v>
      </c>
      <c r="AN121" s="349">
        <f>SUMPRODUCT((事故データ!$AT$4:$AT$364=$AH121)*(事故データ!$AY$4:$AY$364=1)*(事故データ!$AR$4:$AR$364=AN$92)*(事故データ!$V$4:$V$364=1))</f>
        <v>0</v>
      </c>
      <c r="AO121" s="349">
        <f>SUMPRODUCT((事故データ!$AT$4:$AT$364=$AH121)*(事故データ!$AY$4:$AY$364=1)*(事故データ!$AR$4:$AR$364=AO$92)*(事故データ!$V$4:$V$364=1))</f>
        <v>0</v>
      </c>
      <c r="AP121" s="441">
        <f>SUMPRODUCT((事故データ!$AT$4:$AT$364=$AH121)*(事故データ!$AY$4:$AY$364=1)*(事故データ!$AR$4:$AR$364=AP$92)*(事故データ!$V$4:$V$364=1))</f>
        <v>0</v>
      </c>
      <c r="AQ121" s="518"/>
      <c r="AR121" s="298"/>
      <c r="AS121" s="522">
        <f>AJ127</f>
        <v>0</v>
      </c>
      <c r="AT121" s="298"/>
      <c r="AU121" s="320">
        <f>AJ130</f>
        <v>0</v>
      </c>
      <c r="AV121" s="308">
        <f>AK127</f>
        <v>0</v>
      </c>
      <c r="AW121" s="298"/>
      <c r="AX121" s="307">
        <f>AK130</f>
        <v>0</v>
      </c>
      <c r="AY121" s="306">
        <f>AL127</f>
        <v>0</v>
      </c>
      <c r="AZ121" s="298"/>
      <c r="BA121" s="307">
        <f>AL130</f>
        <v>0</v>
      </c>
      <c r="BB121" s="298"/>
      <c r="BC121" s="298"/>
      <c r="BD121" s="298"/>
      <c r="BE121" s="298"/>
      <c r="BF121" s="298"/>
    </row>
    <row r="122" spans="1:58">
      <c r="B122" s="326">
        <v>2</v>
      </c>
      <c r="C122" s="352" t="str">
        <f>項目入力!X11</f>
        <v>直進時</v>
      </c>
      <c r="D122" s="422">
        <f>SUMPRODUCT((事故データ!$O$4:$O$364=$C$91)*(事故データ!$AO$4:$AO$364=$C122)*(事故データ!$V$4:$V$364=1))</f>
        <v>1</v>
      </c>
      <c r="E122" s="496">
        <f>SUMPRODUCT((事故データ!$O$4:$O$364=$C$118)*(事故データ!$AO$4:$AO$364=$C122)*(事故データ!$V$4:$V$364=1)*(事故データ!$T$4:$T$364="人身"))</f>
        <v>0</v>
      </c>
      <c r="F122" s="306"/>
      <c r="G122" s="364" t="str">
        <f t="shared" si="54"/>
        <v>前部</v>
      </c>
      <c r="H122" s="356">
        <f t="shared" si="55"/>
        <v>0</v>
      </c>
      <c r="I122" s="357">
        <f>SUMPRODUCT((事故データ!$O$4:$O$364=$C$118)*(事故データ!$AO$4:$AO$364=$I$116)*(事故データ!$AT$4:$AT$364=$G122)*(事故データ!$AR$4:$AR$364=I$119)*(事故データ!$V$4:$V$364=1))</f>
        <v>0</v>
      </c>
      <c r="J122" s="358">
        <f>SUMPRODUCT((事故データ!$O$4:$O$364=$C$118)*(事故データ!$AO$4:$AO$364=$I$116)*(事故データ!$AT$4:$AT$364=$G122)*(事故データ!$AR$4:$AR$364=J$119)*(事故データ!$V$4:$V$364=1))</f>
        <v>0</v>
      </c>
      <c r="K122" s="358">
        <f>SUMPRODUCT((事故データ!$O$4:$O$364=$C$118)*(事故データ!$AO$4:$AO$364=$I$116)*(事故データ!$AT$4:$AT$364=$G122)*(事故データ!$AR$4:$AR$364=K$119)*(事故データ!$V$4:$V$364=1))</f>
        <v>0</v>
      </c>
      <c r="L122" s="358">
        <f>SUMPRODUCT((事故データ!$O$4:$O$364=$C$118)*(事故データ!$AO$4:$AO$364=$I$116)*(事故データ!$AT$4:$AT$364=$G122)*(事故データ!$AR$4:$AR$364=L$119)*(事故データ!$V$4:$V$364=1))</f>
        <v>0</v>
      </c>
      <c r="M122" s="358">
        <f>SUMPRODUCT((事故データ!$O$4:$O$364=$C$118)*(事故データ!$AO$4:$AO$364=$I$116)*(事故データ!$AT$4:$AT$364=$G122)*(事故データ!$AR$4:$AR$364=M$119)*(事故データ!$V$4:$V$364=1))</f>
        <v>0</v>
      </c>
      <c r="N122" s="358">
        <f>SUMPRODUCT((事故データ!$O$4:$O$364=$C$118)*(事故データ!$AO$4:$AO$364=$I$116)*(事故データ!$AT$4:$AT$364=$G122)*(事故データ!$AR$4:$AR$364=N$119)*(事故データ!$V$4:$V$364=1))</f>
        <v>0</v>
      </c>
      <c r="O122" s="442">
        <f>SUMPRODUCT((事故データ!$O$4:$O$364=$C$118)*(事故データ!$AO$4:$AO$364=$I$116)*(事故データ!$AT$4:$AT$364=$G122)*(事故データ!$AR$4:$AR$364=O$119)*(事故データ!$V$4:$V$364=1))</f>
        <v>0</v>
      </c>
      <c r="P122" s="298"/>
      <c r="Q122" s="298"/>
      <c r="R122" s="298"/>
      <c r="S122" s="304"/>
      <c r="T122" s="305"/>
      <c r="U122" s="298"/>
      <c r="V122" s="304"/>
      <c r="W122" s="298"/>
      <c r="X122" s="298"/>
      <c r="Y122" s="304"/>
      <c r="Z122" s="298"/>
      <c r="AA122" s="298"/>
      <c r="AB122" s="298"/>
      <c r="AC122" s="298"/>
      <c r="AD122" s="298"/>
      <c r="AE122" s="298"/>
      <c r="AH122" s="364" t="str">
        <f t="shared" ref="AH122:AH136" si="57">G122</f>
        <v>前部</v>
      </c>
      <c r="AI122" s="356">
        <f t="shared" si="56"/>
        <v>0</v>
      </c>
      <c r="AJ122" s="357">
        <f>SUMPRODUCT((事故データ!$AT$4:$AT$364=$AH122)*(事故データ!$AY$4:$AY$364=1)*(事故データ!$AR$4:$AR$364=AJ$92)*(事故データ!$V$4:$V$364=1))</f>
        <v>0</v>
      </c>
      <c r="AK122" s="358">
        <f>SUMPRODUCT((事故データ!$AT$4:$AT$364=$AH122)*(事故データ!$AY$4:$AY$364=1)*(事故データ!$AR$4:$AR$364=AK$92)*(事故データ!$V$4:$V$364=1))</f>
        <v>0</v>
      </c>
      <c r="AL122" s="358">
        <f>SUMPRODUCT((事故データ!$AT$4:$AT$364=$AH122)*(事故データ!$AY$4:$AY$364=1)*(事故データ!$AR$4:$AR$364=AL$92)*(事故データ!$V$4:$V$364=1))</f>
        <v>0</v>
      </c>
      <c r="AM122" s="358">
        <f>SUMPRODUCT((事故データ!$AT$4:$AT$364=$AH122)*(事故データ!$AY$4:$AY$364=1)*(事故データ!$AR$4:$AR$364=AM$92)*(事故データ!$V$4:$V$364=1))</f>
        <v>0</v>
      </c>
      <c r="AN122" s="358">
        <f>SUMPRODUCT((事故データ!$AT$4:$AT$364=$AH122)*(事故データ!$AY$4:$AY$364=1)*(事故データ!$AR$4:$AR$364=AN$92)*(事故データ!$V$4:$V$364=1))</f>
        <v>0</v>
      </c>
      <c r="AO122" s="358">
        <f>SUMPRODUCT((事故データ!$AT$4:$AT$364=$AH122)*(事故データ!$AY$4:$AY$364=1)*(事故データ!$AR$4:$AR$364=AO$92)*(事故データ!$V$4:$V$364=1))</f>
        <v>0</v>
      </c>
      <c r="AP122" s="442">
        <f>SUMPRODUCT((事故データ!$AT$4:$AT$364=$AH122)*(事故データ!$AY$4:$AY$364=1)*(事故データ!$AR$4:$AR$364=AP$92)*(事故データ!$V$4:$V$364=1))</f>
        <v>0</v>
      </c>
      <c r="AQ122" s="518"/>
      <c r="AR122" s="298"/>
      <c r="AS122" s="298"/>
      <c r="AT122" s="298"/>
      <c r="AU122" s="304"/>
      <c r="AV122" s="305"/>
      <c r="AW122" s="298"/>
      <c r="AX122" s="304"/>
      <c r="AY122" s="298"/>
      <c r="AZ122" s="298"/>
      <c r="BA122" s="304"/>
      <c r="BB122" s="298"/>
      <c r="BC122" s="298"/>
      <c r="BD122" s="298"/>
      <c r="BE122" s="298"/>
      <c r="BF122" s="298"/>
    </row>
    <row r="123" spans="1:58">
      <c r="B123" s="326">
        <v>3</v>
      </c>
      <c r="C123" s="352" t="str">
        <f>項目入力!X12</f>
        <v>出会い頭</v>
      </c>
      <c r="D123" s="422">
        <f>SUMPRODUCT((事故データ!$O$4:$O$364=$C$91)*(事故データ!$AO$4:$AO$364=$C123)*(事故データ!$V$4:$V$364=1))</f>
        <v>0</v>
      </c>
      <c r="E123" s="496">
        <f>SUMPRODUCT((事故データ!$O$4:$O$364=$C$118)*(事故データ!$AO$4:$AO$364=$C123)*(事故データ!$V$4:$V$364=1)*(事故データ!$T$4:$T$364="人身"))</f>
        <v>0</v>
      </c>
      <c r="F123" s="306"/>
      <c r="G123" s="364" t="str">
        <f t="shared" si="54"/>
        <v>前部右角</v>
      </c>
      <c r="H123" s="356">
        <f t="shared" si="55"/>
        <v>1</v>
      </c>
      <c r="I123" s="357">
        <f>SUMPRODUCT((事故データ!$O$4:$O$364=$C$118)*(事故データ!$AO$4:$AO$364=$I$116)*(事故データ!$AT$4:$AT$364=$G123)*(事故データ!$AR$4:$AR$364=I$119)*(事故データ!$V$4:$V$364=1))</f>
        <v>0</v>
      </c>
      <c r="J123" s="358">
        <f>SUMPRODUCT((事故データ!$O$4:$O$364=$C$118)*(事故データ!$AO$4:$AO$364=$I$116)*(事故データ!$AT$4:$AT$364=$G123)*(事故データ!$AR$4:$AR$364=J$119)*(事故データ!$V$4:$V$364=1))</f>
        <v>0</v>
      </c>
      <c r="K123" s="358">
        <f>SUMPRODUCT((事故データ!$O$4:$O$364=$C$118)*(事故データ!$AO$4:$AO$364=$I$116)*(事故データ!$AT$4:$AT$364=$G123)*(事故データ!$AR$4:$AR$364=K$119)*(事故データ!$V$4:$V$364=1))</f>
        <v>0</v>
      </c>
      <c r="L123" s="358">
        <f>SUMPRODUCT((事故データ!$O$4:$O$364=$C$118)*(事故データ!$AO$4:$AO$364=$I$116)*(事故データ!$AT$4:$AT$364=$G123)*(事故データ!$AR$4:$AR$364=L$119)*(事故データ!$V$4:$V$364=1))</f>
        <v>0</v>
      </c>
      <c r="M123" s="358">
        <f>SUMPRODUCT((事故データ!$O$4:$O$364=$C$118)*(事故データ!$AO$4:$AO$364=$I$116)*(事故データ!$AT$4:$AT$364=$G123)*(事故データ!$AR$4:$AR$364=M$119)*(事故データ!$V$4:$V$364=1))</f>
        <v>1</v>
      </c>
      <c r="N123" s="358">
        <f>SUMPRODUCT((事故データ!$O$4:$O$364=$C$118)*(事故データ!$AO$4:$AO$364=$I$116)*(事故データ!$AT$4:$AT$364=$G123)*(事故データ!$AR$4:$AR$364=N$119)*(事故データ!$V$4:$V$364=1))</f>
        <v>0</v>
      </c>
      <c r="O123" s="442">
        <f>SUMPRODUCT((事故データ!$O$4:$O$364=$C$118)*(事故データ!$AO$4:$AO$364=$I$116)*(事故データ!$AT$4:$AT$364=$G123)*(事故データ!$AR$4:$AR$364=O$119)*(事故データ!$V$4:$V$364=1))</f>
        <v>0</v>
      </c>
      <c r="P123" s="298"/>
      <c r="Q123" s="306">
        <f>I128</f>
        <v>0</v>
      </c>
      <c r="R123" s="298"/>
      <c r="S123" s="307">
        <f>I131</f>
        <v>0</v>
      </c>
      <c r="T123" s="308">
        <f>J128</f>
        <v>0</v>
      </c>
      <c r="U123" s="298"/>
      <c r="V123" s="307">
        <f>J131</f>
        <v>0</v>
      </c>
      <c r="W123" s="306">
        <f>K128</f>
        <v>0</v>
      </c>
      <c r="X123" s="298"/>
      <c r="Y123" s="307">
        <f>K131</f>
        <v>0</v>
      </c>
      <c r="Z123" s="298"/>
      <c r="AA123" s="298"/>
      <c r="AB123" s="298"/>
      <c r="AC123" s="298"/>
      <c r="AD123" s="298"/>
      <c r="AE123" s="298"/>
      <c r="AH123" s="364" t="str">
        <f t="shared" si="57"/>
        <v>前部右角</v>
      </c>
      <c r="AI123" s="356">
        <f t="shared" si="56"/>
        <v>0</v>
      </c>
      <c r="AJ123" s="357">
        <f>SUMPRODUCT((事故データ!$AT$4:$AT$364=$AH123)*(事故データ!$AY$4:$AY$364=1)*(事故データ!$AR$4:$AR$364=AJ$92)*(事故データ!$V$4:$V$364=1))</f>
        <v>0</v>
      </c>
      <c r="AK123" s="358">
        <f>SUMPRODUCT((事故データ!$AT$4:$AT$364=$AH123)*(事故データ!$AY$4:$AY$364=1)*(事故データ!$AR$4:$AR$364=AK$92)*(事故データ!$V$4:$V$364=1))</f>
        <v>0</v>
      </c>
      <c r="AL123" s="358">
        <f>SUMPRODUCT((事故データ!$AT$4:$AT$364=$AH123)*(事故データ!$AY$4:$AY$364=1)*(事故データ!$AR$4:$AR$364=AL$92)*(事故データ!$V$4:$V$364=1))</f>
        <v>0</v>
      </c>
      <c r="AM123" s="358">
        <f>SUMPRODUCT((事故データ!$AT$4:$AT$364=$AH123)*(事故データ!$AY$4:$AY$364=1)*(事故データ!$AR$4:$AR$364=AM$92)*(事故データ!$V$4:$V$364=1))</f>
        <v>0</v>
      </c>
      <c r="AN123" s="358">
        <f>SUMPRODUCT((事故データ!$AT$4:$AT$364=$AH123)*(事故データ!$AY$4:$AY$364=1)*(事故データ!$AR$4:$AR$364=AN$92)*(事故データ!$V$4:$V$364=1))</f>
        <v>0</v>
      </c>
      <c r="AO123" s="358">
        <f>SUMPRODUCT((事故データ!$AT$4:$AT$364=$AH123)*(事故データ!$AY$4:$AY$364=1)*(事故データ!$AR$4:$AR$364=AO$92)*(事故データ!$V$4:$V$364=1))</f>
        <v>0</v>
      </c>
      <c r="AP123" s="442">
        <f>SUMPRODUCT((事故データ!$AT$4:$AT$364=$AH123)*(事故データ!$AY$4:$AY$364=1)*(事故データ!$AR$4:$AR$364=AP$92)*(事故データ!$V$4:$V$364=1))</f>
        <v>0</v>
      </c>
      <c r="AQ123" s="518"/>
      <c r="AR123" s="298"/>
      <c r="AS123" s="306">
        <f>AJ128</f>
        <v>0</v>
      </c>
      <c r="AT123" s="298"/>
      <c r="AU123" s="320">
        <f>AJ131</f>
        <v>0</v>
      </c>
      <c r="AV123" s="308">
        <f>AK128</f>
        <v>0</v>
      </c>
      <c r="AW123" s="298"/>
      <c r="AX123" s="307">
        <f>AK131</f>
        <v>0</v>
      </c>
      <c r="AY123" s="306">
        <f>AL128</f>
        <v>0</v>
      </c>
      <c r="AZ123" s="298"/>
      <c r="BA123" s="307">
        <f>AL131</f>
        <v>0</v>
      </c>
      <c r="BB123" s="298"/>
      <c r="BC123" s="298"/>
      <c r="BD123" s="298"/>
      <c r="BE123" s="298"/>
      <c r="BF123" s="298"/>
    </row>
    <row r="124" spans="1:58">
      <c r="B124" s="326">
        <v>4</v>
      </c>
      <c r="C124" s="352" t="str">
        <f>項目入力!X13</f>
        <v>右折時</v>
      </c>
      <c r="D124" s="422">
        <f>SUMPRODUCT((事故データ!$O$4:$O$364=$C$91)*(事故データ!$AO$4:$AO$364=$C124)*(事故データ!$V$4:$V$364=1))</f>
        <v>0</v>
      </c>
      <c r="E124" s="496">
        <f>SUMPRODUCT((事故データ!$O$4:$O$364=$C$118)*(事故データ!$AO$4:$AO$364=$C124)*(事故データ!$V$4:$V$364=1)*(事故データ!$T$4:$T$364="人身"))</f>
        <v>0</v>
      </c>
      <c r="F124" s="306"/>
      <c r="G124" s="364" t="str">
        <f t="shared" si="54"/>
        <v>後部左角</v>
      </c>
      <c r="H124" s="356">
        <f t="shared" si="55"/>
        <v>2</v>
      </c>
      <c r="I124" s="357">
        <f>SUMPRODUCT((事故データ!$O$4:$O$364=$C$118)*(事故データ!$AO$4:$AO$364=$I$116)*(事故データ!$AT$4:$AT$364=$G124)*(事故データ!$AR$4:$AR$364=I$119)*(事故データ!$V$4:$V$364=1))</f>
        <v>0</v>
      </c>
      <c r="J124" s="358">
        <f>SUMPRODUCT((事故データ!$O$4:$O$364=$C$118)*(事故データ!$AO$4:$AO$364=$I$116)*(事故データ!$AT$4:$AT$364=$G124)*(事故データ!$AR$4:$AR$364=J$119)*(事故データ!$V$4:$V$364=1))</f>
        <v>0</v>
      </c>
      <c r="K124" s="358">
        <f>SUMPRODUCT((事故データ!$O$4:$O$364=$C$118)*(事故データ!$AO$4:$AO$364=$I$116)*(事故データ!$AT$4:$AT$364=$G124)*(事故データ!$AR$4:$AR$364=K$119)*(事故データ!$V$4:$V$364=1))</f>
        <v>0</v>
      </c>
      <c r="L124" s="358">
        <f>SUMPRODUCT((事故データ!$O$4:$O$364=$C$118)*(事故データ!$AO$4:$AO$364=$I$116)*(事故データ!$AT$4:$AT$364=$G124)*(事故データ!$AR$4:$AR$364=L$119)*(事故データ!$V$4:$V$364=1))</f>
        <v>1</v>
      </c>
      <c r="M124" s="358">
        <f>SUMPRODUCT((事故データ!$O$4:$O$364=$C$118)*(事故データ!$AO$4:$AO$364=$I$116)*(事故データ!$AT$4:$AT$364=$G124)*(事故データ!$AR$4:$AR$364=M$119)*(事故データ!$V$4:$V$364=1))</f>
        <v>1</v>
      </c>
      <c r="N124" s="358">
        <f>SUMPRODUCT((事故データ!$O$4:$O$364=$C$118)*(事故データ!$AO$4:$AO$364=$I$116)*(事故データ!$AT$4:$AT$364=$G124)*(事故データ!$AR$4:$AR$364=N$119)*(事故データ!$V$4:$V$364=1))</f>
        <v>0</v>
      </c>
      <c r="O124" s="442">
        <f>SUMPRODUCT((事故データ!$O$4:$O$364=$C$118)*(事故データ!$AO$4:$AO$364=$I$116)*(事故データ!$AT$4:$AT$364=$G124)*(事故データ!$AR$4:$AR$364=O$119)*(事故データ!$V$4:$V$364=1))</f>
        <v>0</v>
      </c>
      <c r="P124" s="298"/>
      <c r="Q124" s="298"/>
      <c r="R124" s="298"/>
      <c r="S124" s="304"/>
      <c r="T124" s="305"/>
      <c r="U124" s="298"/>
      <c r="V124" s="304"/>
      <c r="W124" s="298"/>
      <c r="X124" s="298"/>
      <c r="Y124" s="304"/>
      <c r="Z124" s="298"/>
      <c r="AA124" s="298"/>
      <c r="AB124" s="298"/>
      <c r="AC124" s="298"/>
      <c r="AD124" s="298"/>
      <c r="AE124" s="298"/>
      <c r="AH124" s="364" t="str">
        <f t="shared" si="57"/>
        <v>後部左角</v>
      </c>
      <c r="AI124" s="356">
        <f t="shared" si="56"/>
        <v>1</v>
      </c>
      <c r="AJ124" s="357">
        <f>SUMPRODUCT((事故データ!$AT$4:$AT$364=$AH124)*(事故データ!$AY$4:$AY$364=1)*(事故データ!$AR$4:$AR$364=AJ$92)*(事故データ!$V$4:$V$364=1))</f>
        <v>0</v>
      </c>
      <c r="AK124" s="358">
        <f>SUMPRODUCT((事故データ!$AT$4:$AT$364=$AH124)*(事故データ!$AY$4:$AY$364=1)*(事故データ!$AR$4:$AR$364=AK$92)*(事故データ!$V$4:$V$364=1))</f>
        <v>0</v>
      </c>
      <c r="AL124" s="358">
        <f>SUMPRODUCT((事故データ!$AT$4:$AT$364=$AH124)*(事故データ!$AY$4:$AY$364=1)*(事故データ!$AR$4:$AR$364=AL$92)*(事故データ!$V$4:$V$364=1))</f>
        <v>1</v>
      </c>
      <c r="AM124" s="358">
        <f>SUMPRODUCT((事故データ!$AT$4:$AT$364=$AH124)*(事故データ!$AY$4:$AY$364=1)*(事故データ!$AR$4:$AR$364=AM$92)*(事故データ!$V$4:$V$364=1))</f>
        <v>0</v>
      </c>
      <c r="AN124" s="358">
        <f>SUMPRODUCT((事故データ!$AT$4:$AT$364=$AH124)*(事故データ!$AY$4:$AY$364=1)*(事故データ!$AR$4:$AR$364=AN$92)*(事故データ!$V$4:$V$364=1))</f>
        <v>0</v>
      </c>
      <c r="AO124" s="358">
        <f>SUMPRODUCT((事故データ!$AT$4:$AT$364=$AH124)*(事故データ!$AY$4:$AY$364=1)*(事故データ!$AR$4:$AR$364=AO$92)*(事故データ!$V$4:$V$364=1))</f>
        <v>0</v>
      </c>
      <c r="AP124" s="442">
        <f>SUMPRODUCT((事故データ!$AT$4:$AT$364=$AH124)*(事故データ!$AY$4:$AY$364=1)*(事故データ!$AR$4:$AR$364=AP$92)*(事故データ!$V$4:$V$364=1))</f>
        <v>0</v>
      </c>
      <c r="AQ124" s="518"/>
      <c r="AR124" s="298"/>
      <c r="AS124" s="298"/>
      <c r="AT124" s="298"/>
      <c r="AU124" s="304"/>
      <c r="AV124" s="305"/>
      <c r="AW124" s="298"/>
      <c r="AX124" s="304"/>
      <c r="AY124" s="298"/>
      <c r="AZ124" s="298"/>
      <c r="BA124" s="304"/>
      <c r="BB124" s="298"/>
      <c r="BC124" s="298"/>
      <c r="BD124" s="298"/>
      <c r="BE124" s="298"/>
      <c r="BF124" s="298"/>
    </row>
    <row r="125" spans="1:58">
      <c r="B125" s="326">
        <v>5</v>
      </c>
      <c r="C125" s="352" t="str">
        <f>項目入力!X14</f>
        <v>左折時</v>
      </c>
      <c r="D125" s="422">
        <f>SUMPRODUCT((事故データ!$O$4:$O$364=$C$91)*(事故データ!$AO$4:$AO$364=$C125)*(事故データ!$V$4:$V$364=1))</f>
        <v>4</v>
      </c>
      <c r="E125" s="496">
        <f>SUMPRODUCT((事故データ!$O$4:$O$364=$C$118)*(事故データ!$AO$4:$AO$364=$C125)*(事故データ!$V$4:$V$364=1)*(事故データ!$T$4:$T$364="人身"))</f>
        <v>1</v>
      </c>
      <c r="F125" s="306"/>
      <c r="G125" s="364" t="str">
        <f t="shared" si="54"/>
        <v>後部</v>
      </c>
      <c r="H125" s="356">
        <f t="shared" si="55"/>
        <v>2</v>
      </c>
      <c r="I125" s="357">
        <f>SUMPRODUCT((事故データ!$O$4:$O$364=$C$118)*(事故データ!$AO$4:$AO$364=$I$116)*(事故データ!$AT$4:$AT$364=$G125)*(事故データ!$AR$4:$AR$364=I$119)*(事故データ!$V$4:$V$364=1))</f>
        <v>0</v>
      </c>
      <c r="J125" s="358">
        <f>SUMPRODUCT((事故データ!$O$4:$O$364=$C$118)*(事故データ!$AO$4:$AO$364=$I$116)*(事故データ!$AT$4:$AT$364=$G125)*(事故データ!$AR$4:$AR$364=J$119)*(事故データ!$V$4:$V$364=1))</f>
        <v>0</v>
      </c>
      <c r="K125" s="358">
        <f>SUMPRODUCT((事故データ!$O$4:$O$364=$C$118)*(事故データ!$AO$4:$AO$364=$I$116)*(事故データ!$AT$4:$AT$364=$G125)*(事故データ!$AR$4:$AR$364=K$119)*(事故データ!$V$4:$V$364=1))</f>
        <v>0</v>
      </c>
      <c r="L125" s="358">
        <f>SUMPRODUCT((事故データ!$O$4:$O$364=$C$118)*(事故データ!$AO$4:$AO$364=$I$116)*(事故データ!$AT$4:$AT$364=$G125)*(事故データ!$AR$4:$AR$364=L$119)*(事故データ!$V$4:$V$364=1))</f>
        <v>1</v>
      </c>
      <c r="M125" s="358">
        <f>SUMPRODUCT((事故データ!$O$4:$O$364=$C$118)*(事故データ!$AO$4:$AO$364=$I$116)*(事故データ!$AT$4:$AT$364=$G125)*(事故データ!$AR$4:$AR$364=M$119)*(事故データ!$V$4:$V$364=1))</f>
        <v>0</v>
      </c>
      <c r="N125" s="358">
        <f>SUMPRODUCT((事故データ!$O$4:$O$364=$C$118)*(事故データ!$AO$4:$AO$364=$I$116)*(事故データ!$AT$4:$AT$364=$G125)*(事故データ!$AR$4:$AR$364=N$119)*(事故データ!$V$4:$V$364=1))</f>
        <v>1</v>
      </c>
      <c r="O125" s="442">
        <f>SUMPRODUCT((事故データ!$O$4:$O$364=$C$118)*(事故データ!$AO$4:$AO$364=$I$116)*(事故データ!$AT$4:$AT$364=$G125)*(事故データ!$AR$4:$AR$364=O$119)*(事故データ!$V$4:$V$364=1))</f>
        <v>0</v>
      </c>
      <c r="P125" s="298"/>
      <c r="Q125" s="306">
        <f>I129</f>
        <v>0</v>
      </c>
      <c r="R125" s="298"/>
      <c r="S125" s="307">
        <f>I132</f>
        <v>0</v>
      </c>
      <c r="T125" s="308">
        <f>J129</f>
        <v>0</v>
      </c>
      <c r="U125" s="298"/>
      <c r="V125" s="307">
        <f>J132</f>
        <v>0</v>
      </c>
      <c r="W125" s="306">
        <f>K129</f>
        <v>0</v>
      </c>
      <c r="X125" s="298"/>
      <c r="Y125" s="307">
        <f>K132</f>
        <v>0</v>
      </c>
      <c r="Z125" s="298"/>
      <c r="AA125" s="298"/>
      <c r="AB125" s="298"/>
      <c r="AC125" s="298"/>
      <c r="AD125" s="298"/>
      <c r="AE125" s="298"/>
      <c r="AH125" s="364" t="str">
        <f t="shared" si="57"/>
        <v>後部</v>
      </c>
      <c r="AI125" s="356">
        <f t="shared" si="56"/>
        <v>0</v>
      </c>
      <c r="AJ125" s="357">
        <f>SUMPRODUCT((事故データ!$AT$4:$AT$364=$AH125)*(事故データ!$AY$4:$AY$364=1)*(事故データ!$AR$4:$AR$364=AJ$92)*(事故データ!$V$4:$V$364=1))</f>
        <v>0</v>
      </c>
      <c r="AK125" s="358">
        <f>SUMPRODUCT((事故データ!$AT$4:$AT$364=$AH125)*(事故データ!$AY$4:$AY$364=1)*(事故データ!$AR$4:$AR$364=AK$92)*(事故データ!$V$4:$V$364=1))</f>
        <v>0</v>
      </c>
      <c r="AL125" s="358">
        <f>SUMPRODUCT((事故データ!$AT$4:$AT$364=$AH125)*(事故データ!$AY$4:$AY$364=1)*(事故データ!$AR$4:$AR$364=AL$92)*(事故データ!$V$4:$V$364=1))</f>
        <v>0</v>
      </c>
      <c r="AM125" s="358">
        <f>SUMPRODUCT((事故データ!$AT$4:$AT$364=$AH125)*(事故データ!$AY$4:$AY$364=1)*(事故データ!$AR$4:$AR$364=AM$92)*(事故データ!$V$4:$V$364=1))</f>
        <v>0</v>
      </c>
      <c r="AN125" s="358">
        <f>SUMPRODUCT((事故データ!$AT$4:$AT$364=$AH125)*(事故データ!$AY$4:$AY$364=1)*(事故データ!$AR$4:$AR$364=AN$92)*(事故データ!$V$4:$V$364=1))</f>
        <v>0</v>
      </c>
      <c r="AO125" s="358">
        <f>SUMPRODUCT((事故データ!$AT$4:$AT$364=$AH125)*(事故データ!$AY$4:$AY$364=1)*(事故データ!$AR$4:$AR$364=AO$92)*(事故データ!$V$4:$V$364=1))</f>
        <v>0</v>
      </c>
      <c r="AP125" s="442">
        <f>SUMPRODUCT((事故データ!$AT$4:$AT$364=$AH125)*(事故データ!$AY$4:$AY$364=1)*(事故データ!$AR$4:$AR$364=AP$92)*(事故データ!$V$4:$V$364=1))</f>
        <v>0</v>
      </c>
      <c r="AQ125" s="518"/>
      <c r="AR125" s="298"/>
      <c r="AS125" s="306">
        <f>AJ129</f>
        <v>0</v>
      </c>
      <c r="AT125" s="298"/>
      <c r="AU125" s="307">
        <f>AJ132</f>
        <v>0</v>
      </c>
      <c r="AV125" s="308">
        <f>AK129</f>
        <v>0</v>
      </c>
      <c r="AW125" s="298"/>
      <c r="AX125" s="307">
        <f>AK132</f>
        <v>0</v>
      </c>
      <c r="AY125" s="306">
        <f>AL129</f>
        <v>0</v>
      </c>
      <c r="AZ125" s="298"/>
      <c r="BA125" s="307">
        <f>AL132</f>
        <v>0</v>
      </c>
      <c r="BB125" s="298"/>
      <c r="BC125" s="298"/>
      <c r="BD125" s="298"/>
      <c r="BE125" s="298"/>
      <c r="BF125" s="298"/>
    </row>
    <row r="126" spans="1:58">
      <c r="B126" s="326">
        <v>6</v>
      </c>
      <c r="C126" s="352" t="str">
        <f>項目入力!X15</f>
        <v>カーブ走行時</v>
      </c>
      <c r="D126" s="422">
        <f>SUMPRODUCT((事故データ!$O$4:$O$364=$C$91)*(事故データ!$AO$4:$AO$364=$C126)*(事故データ!$V$4:$V$364=1))</f>
        <v>0</v>
      </c>
      <c r="E126" s="496">
        <f>SUMPRODUCT((事故データ!$O$4:$O$364=$C$118)*(事故データ!$AO$4:$AO$364=$C126)*(事故データ!$V$4:$V$364=1)*(事故データ!$T$4:$T$364="人身"))</f>
        <v>0</v>
      </c>
      <c r="F126" s="306"/>
      <c r="G126" s="364" t="str">
        <f t="shared" si="54"/>
        <v>後部右角</v>
      </c>
      <c r="H126" s="356">
        <f t="shared" si="55"/>
        <v>2</v>
      </c>
      <c r="I126" s="357">
        <f>SUMPRODUCT((事故データ!$O$4:$O$364=$C$118)*(事故データ!$AO$4:$AO$364=$I$116)*(事故データ!$AT$4:$AT$364=$G126)*(事故データ!$AR$4:$AR$364=I$119)*(事故データ!$V$4:$V$364=1))</f>
        <v>0</v>
      </c>
      <c r="J126" s="358">
        <f>SUMPRODUCT((事故データ!$O$4:$O$364=$C$118)*(事故データ!$AO$4:$AO$364=$I$116)*(事故データ!$AT$4:$AT$364=$G126)*(事故データ!$AR$4:$AR$364=J$119)*(事故データ!$V$4:$V$364=1))</f>
        <v>0</v>
      </c>
      <c r="K126" s="358">
        <f>SUMPRODUCT((事故データ!$O$4:$O$364=$C$118)*(事故データ!$AO$4:$AO$364=$I$116)*(事故データ!$AT$4:$AT$364=$G126)*(事故データ!$AR$4:$AR$364=K$119)*(事故データ!$V$4:$V$364=1))</f>
        <v>0</v>
      </c>
      <c r="L126" s="358">
        <f>SUMPRODUCT((事故データ!$O$4:$O$364=$C$118)*(事故データ!$AO$4:$AO$364=$I$116)*(事故データ!$AT$4:$AT$364=$G126)*(事故データ!$AR$4:$AR$364=L$119)*(事故データ!$V$4:$V$364=1))</f>
        <v>0</v>
      </c>
      <c r="M126" s="358">
        <f>SUMPRODUCT((事故データ!$O$4:$O$364=$C$118)*(事故データ!$AO$4:$AO$364=$I$116)*(事故データ!$AT$4:$AT$364=$G126)*(事故データ!$AR$4:$AR$364=M$119)*(事故データ!$V$4:$V$364=1))</f>
        <v>0</v>
      </c>
      <c r="N126" s="358">
        <f>SUMPRODUCT((事故データ!$O$4:$O$364=$C$118)*(事故データ!$AO$4:$AO$364=$I$116)*(事故データ!$AT$4:$AT$364=$G126)*(事故データ!$AR$4:$AR$364=N$119)*(事故データ!$V$4:$V$364=1))</f>
        <v>2</v>
      </c>
      <c r="O126" s="442">
        <f>SUMPRODUCT((事故データ!$O$4:$O$364=$C$118)*(事故データ!$AO$4:$AO$364=$I$116)*(事故データ!$AT$4:$AT$364=$G126)*(事故データ!$AR$4:$AR$364=O$119)*(事故データ!$V$4:$V$364=1))</f>
        <v>0</v>
      </c>
      <c r="P126" s="298"/>
      <c r="Q126" s="298"/>
      <c r="R126" s="298"/>
      <c r="S126" s="298"/>
      <c r="T126" s="298"/>
      <c r="U126" s="298"/>
      <c r="V126" s="298"/>
      <c r="W126" s="298"/>
      <c r="X126" s="298"/>
      <c r="Y126" s="298"/>
      <c r="Z126" s="298"/>
      <c r="AA126" s="298"/>
      <c r="AB126" s="298"/>
      <c r="AC126" s="298"/>
      <c r="AD126" s="298"/>
      <c r="AE126" s="298"/>
      <c r="AH126" s="364" t="str">
        <f t="shared" si="57"/>
        <v>後部右角</v>
      </c>
      <c r="AI126" s="356">
        <f t="shared" si="56"/>
        <v>1</v>
      </c>
      <c r="AJ126" s="357">
        <f>SUMPRODUCT((事故データ!$AT$4:$AT$364=$AH126)*(事故データ!$AY$4:$AY$364=1)*(事故データ!$AR$4:$AR$364=AJ$92)*(事故データ!$V$4:$V$364=1))</f>
        <v>0</v>
      </c>
      <c r="AK126" s="358">
        <f>SUMPRODUCT((事故データ!$AT$4:$AT$364=$AH126)*(事故データ!$AY$4:$AY$364=1)*(事故データ!$AR$4:$AR$364=AK$92)*(事故データ!$V$4:$V$364=1))</f>
        <v>1</v>
      </c>
      <c r="AL126" s="358">
        <f>SUMPRODUCT((事故データ!$AT$4:$AT$364=$AH126)*(事故データ!$AY$4:$AY$364=1)*(事故データ!$AR$4:$AR$364=AL$92)*(事故データ!$V$4:$V$364=1))</f>
        <v>0</v>
      </c>
      <c r="AM126" s="358">
        <f>SUMPRODUCT((事故データ!$AT$4:$AT$364=$AH126)*(事故データ!$AY$4:$AY$364=1)*(事故データ!$AR$4:$AR$364=AM$92)*(事故データ!$V$4:$V$364=1))</f>
        <v>0</v>
      </c>
      <c r="AN126" s="358">
        <f>SUMPRODUCT((事故データ!$AT$4:$AT$364=$AH126)*(事故データ!$AY$4:$AY$364=1)*(事故データ!$AR$4:$AR$364=AN$92)*(事故データ!$V$4:$V$364=1))</f>
        <v>0</v>
      </c>
      <c r="AO126" s="358">
        <f>SUMPRODUCT((事故データ!$AT$4:$AT$364=$AH126)*(事故データ!$AY$4:$AY$364=1)*(事故データ!$AR$4:$AR$364=AO$92)*(事故データ!$V$4:$V$364=1))</f>
        <v>0</v>
      </c>
      <c r="AP126" s="442">
        <f>SUMPRODUCT((事故データ!$AT$4:$AT$364=$AH126)*(事故データ!$AY$4:$AY$364=1)*(事故データ!$AR$4:$AR$364=AP$92)*(事故データ!$V$4:$V$364=1))</f>
        <v>0</v>
      </c>
      <c r="AQ126" s="518"/>
      <c r="AR126" s="298"/>
      <c r="AS126" s="298"/>
      <c r="AT126" s="298"/>
      <c r="AU126" s="298"/>
      <c r="AV126" s="298"/>
      <c r="AW126" s="298"/>
      <c r="AX126" s="298"/>
      <c r="AY126" s="298"/>
      <c r="AZ126" s="298"/>
      <c r="BA126" s="298"/>
      <c r="BB126" s="298"/>
      <c r="BC126" s="298"/>
      <c r="BD126" s="298"/>
      <c r="BE126" s="298"/>
      <c r="BF126" s="298"/>
    </row>
    <row r="127" spans="1:58">
      <c r="B127" s="326">
        <v>7</v>
      </c>
      <c r="C127" s="352" t="str">
        <f>項目入力!X16</f>
        <v>追突</v>
      </c>
      <c r="D127" s="422">
        <f>SUMPRODUCT((事故データ!$O$4:$O$364=$C$91)*(事故データ!$AO$4:$AO$364=$C127)*(事故データ!$V$4:$V$364=1))</f>
        <v>2</v>
      </c>
      <c r="E127" s="496">
        <f>SUMPRODUCT((事故データ!$O$4:$O$364=$C$118)*(事故データ!$AO$4:$AO$364=$C127)*(事故データ!$V$4:$V$364=1)*(事故データ!$T$4:$T$364="人身"))</f>
        <v>0</v>
      </c>
      <c r="F127" s="306"/>
      <c r="G127" s="364" t="str">
        <f t="shared" si="54"/>
        <v>左側面前</v>
      </c>
      <c r="H127" s="356">
        <f t="shared" si="55"/>
        <v>1</v>
      </c>
      <c r="I127" s="357">
        <f>SUMPRODUCT((事故データ!$O$4:$O$364=$C$118)*(事故データ!$AO$4:$AO$364=$I$116)*(事故データ!$AT$4:$AT$364=$G127)*(事故データ!$AR$4:$AR$364=I$119)*(事故データ!$V$4:$V$364=1))</f>
        <v>0</v>
      </c>
      <c r="J127" s="358">
        <f>SUMPRODUCT((事故データ!$O$4:$O$364=$C$118)*(事故データ!$AO$4:$AO$364=$I$116)*(事故データ!$AT$4:$AT$364=$G127)*(事故データ!$AR$4:$AR$364=J$119)*(事故データ!$V$4:$V$364=1))</f>
        <v>0</v>
      </c>
      <c r="K127" s="358">
        <f>SUMPRODUCT((事故データ!$O$4:$O$364=$C$118)*(事故データ!$AO$4:$AO$364=$I$116)*(事故データ!$AT$4:$AT$364=$G127)*(事故データ!$AR$4:$AR$364=K$119)*(事故データ!$V$4:$V$364=1))</f>
        <v>0</v>
      </c>
      <c r="L127" s="358">
        <f>SUMPRODUCT((事故データ!$O$4:$O$364=$C$118)*(事故データ!$AO$4:$AO$364=$I$116)*(事故データ!$AT$4:$AT$364=$G127)*(事故データ!$AR$4:$AR$364=L$119)*(事故データ!$V$4:$V$364=1))</f>
        <v>0</v>
      </c>
      <c r="M127" s="358">
        <f>SUMPRODUCT((事故データ!$O$4:$O$364=$C$118)*(事故データ!$AO$4:$AO$364=$I$116)*(事故データ!$AT$4:$AT$364=$G127)*(事故データ!$AR$4:$AR$364=M$119)*(事故データ!$V$4:$V$364=1))</f>
        <v>0</v>
      </c>
      <c r="N127" s="358">
        <f>SUMPRODUCT((事故データ!$O$4:$O$364=$C$118)*(事故データ!$AO$4:$AO$364=$I$116)*(事故データ!$AT$4:$AT$364=$G127)*(事故データ!$AR$4:$AR$364=N$119)*(事故データ!$V$4:$V$364=1))</f>
        <v>1</v>
      </c>
      <c r="O127" s="442">
        <f>SUMPRODUCT((事故データ!$O$4:$O$364=$C$118)*(事故データ!$AO$4:$AO$364=$I$116)*(事故データ!$AT$4:$AT$364=$G127)*(事故データ!$AR$4:$AR$364=O$119)*(事故データ!$V$4:$V$364=1))</f>
        <v>0</v>
      </c>
      <c r="P127" s="298"/>
      <c r="Q127" s="306">
        <f>I124</f>
        <v>0</v>
      </c>
      <c r="R127" s="299">
        <f>I125</f>
        <v>0</v>
      </c>
      <c r="S127" s="307">
        <f>I126</f>
        <v>0</v>
      </c>
      <c r="T127" s="308">
        <f>J124</f>
        <v>0</v>
      </c>
      <c r="U127" s="299">
        <f>J125</f>
        <v>0</v>
      </c>
      <c r="V127" s="307">
        <f>J126</f>
        <v>0</v>
      </c>
      <c r="W127" s="306">
        <f>K124</f>
        <v>0</v>
      </c>
      <c r="X127" s="299">
        <f>K125</f>
        <v>0</v>
      </c>
      <c r="Y127" s="307">
        <f>K126</f>
        <v>0</v>
      </c>
      <c r="Z127" s="298"/>
      <c r="AA127" s="298"/>
      <c r="AB127" s="298"/>
      <c r="AC127" s="298"/>
      <c r="AD127" s="298"/>
      <c r="AE127" s="298"/>
      <c r="AH127" s="364" t="str">
        <f t="shared" si="57"/>
        <v>左側面前</v>
      </c>
      <c r="AI127" s="356">
        <f t="shared" si="56"/>
        <v>0</v>
      </c>
      <c r="AJ127" s="357">
        <f>SUMPRODUCT((事故データ!$AT$4:$AT$364=$AH127)*(事故データ!$AY$4:$AY$364=1)*(事故データ!$AR$4:$AR$364=AJ$92)*(事故データ!$V$4:$V$364=1))</f>
        <v>0</v>
      </c>
      <c r="AK127" s="358">
        <f>SUMPRODUCT((事故データ!$AT$4:$AT$364=$AH127)*(事故データ!$AY$4:$AY$364=1)*(事故データ!$AR$4:$AR$364=AK$92)*(事故データ!$V$4:$V$364=1))</f>
        <v>0</v>
      </c>
      <c r="AL127" s="358">
        <f>SUMPRODUCT((事故データ!$AT$4:$AT$364=$AH127)*(事故データ!$AY$4:$AY$364=1)*(事故データ!$AR$4:$AR$364=AL$92)*(事故データ!$V$4:$V$364=1))</f>
        <v>0</v>
      </c>
      <c r="AM127" s="358">
        <f>SUMPRODUCT((事故データ!$AT$4:$AT$364=$AH127)*(事故データ!$AY$4:$AY$364=1)*(事故データ!$AR$4:$AR$364=AM$92)*(事故データ!$V$4:$V$364=1))</f>
        <v>0</v>
      </c>
      <c r="AN127" s="358">
        <f>SUMPRODUCT((事故データ!$AT$4:$AT$364=$AH127)*(事故データ!$AY$4:$AY$364=1)*(事故データ!$AR$4:$AR$364=AN$92)*(事故データ!$V$4:$V$364=1))</f>
        <v>0</v>
      </c>
      <c r="AO127" s="358">
        <f>SUMPRODUCT((事故データ!$AT$4:$AT$364=$AH127)*(事故データ!$AY$4:$AY$364=1)*(事故データ!$AR$4:$AR$364=AO$92)*(事故データ!$V$4:$V$364=1))</f>
        <v>0</v>
      </c>
      <c r="AP127" s="442">
        <f>SUMPRODUCT((事故データ!$AT$4:$AT$364=$AH127)*(事故データ!$AY$4:$AY$364=1)*(事故データ!$AR$4:$AR$364=AP$92)*(事故データ!$V$4:$V$364=1))</f>
        <v>0</v>
      </c>
      <c r="AQ127" s="518"/>
      <c r="AR127" s="298"/>
      <c r="AS127" s="306">
        <f>AJ124</f>
        <v>0</v>
      </c>
      <c r="AT127" s="299">
        <f>AJ125</f>
        <v>0</v>
      </c>
      <c r="AU127" s="307">
        <f>AJ126</f>
        <v>0</v>
      </c>
      <c r="AV127" s="308">
        <f>AK124</f>
        <v>0</v>
      </c>
      <c r="AW127" s="299">
        <f>AK125</f>
        <v>0</v>
      </c>
      <c r="AX127" s="307">
        <f>AK126</f>
        <v>1</v>
      </c>
      <c r="AY127" s="306">
        <f>AL124</f>
        <v>1</v>
      </c>
      <c r="AZ127" s="299">
        <f>AL125</f>
        <v>0</v>
      </c>
      <c r="BA127" s="307">
        <f>AL126</f>
        <v>0</v>
      </c>
      <c r="BB127" s="298"/>
      <c r="BC127" s="298"/>
      <c r="BD127" s="298"/>
      <c r="BE127" s="298"/>
      <c r="BF127" s="298"/>
    </row>
    <row r="128" spans="1:58">
      <c r="B128" s="326">
        <v>8</v>
      </c>
      <c r="C128" s="352" t="str">
        <f>項目入力!X17</f>
        <v>発進追突</v>
      </c>
      <c r="D128" s="422">
        <f>SUMPRODUCT((事故データ!$O$4:$O$364=$C$91)*(事故データ!$AO$4:$AO$364=$C128)*(事故データ!$V$4:$V$364=1))</f>
        <v>2</v>
      </c>
      <c r="E128" s="496">
        <f>SUMPRODUCT((事故データ!$O$4:$O$364=$C$118)*(事故データ!$AO$4:$AO$364=$C128)*(事故データ!$V$4:$V$364=1)*(事故データ!$T$4:$T$364="人身"))</f>
        <v>1</v>
      </c>
      <c r="F128" s="306"/>
      <c r="G128" s="364" t="str">
        <f t="shared" si="54"/>
        <v>左側面</v>
      </c>
      <c r="H128" s="356">
        <f t="shared" si="55"/>
        <v>0</v>
      </c>
      <c r="I128" s="357">
        <f>SUMPRODUCT((事故データ!$O$4:$O$364=$C$118)*(事故データ!$AO$4:$AO$364=$I$116)*(事故データ!$AT$4:$AT$364=$G128)*(事故データ!$AR$4:$AR$364=I$119)*(事故データ!$V$4:$V$364=1))</f>
        <v>0</v>
      </c>
      <c r="J128" s="358">
        <f>SUMPRODUCT((事故データ!$O$4:$O$364=$C$118)*(事故データ!$AO$4:$AO$364=$I$116)*(事故データ!$AT$4:$AT$364=$G128)*(事故データ!$AR$4:$AR$364=J$119)*(事故データ!$V$4:$V$364=1))</f>
        <v>0</v>
      </c>
      <c r="K128" s="358">
        <f>SUMPRODUCT((事故データ!$O$4:$O$364=$C$118)*(事故データ!$AO$4:$AO$364=$I$116)*(事故データ!$AT$4:$AT$364=$G128)*(事故データ!$AR$4:$AR$364=K$119)*(事故データ!$V$4:$V$364=1))</f>
        <v>0</v>
      </c>
      <c r="L128" s="358">
        <f>SUMPRODUCT((事故データ!$O$4:$O$364=$C$118)*(事故データ!$AO$4:$AO$364=$I$116)*(事故データ!$AT$4:$AT$364=$G128)*(事故データ!$AR$4:$AR$364=L$119)*(事故データ!$V$4:$V$364=1))</f>
        <v>0</v>
      </c>
      <c r="M128" s="358">
        <f>SUMPRODUCT((事故データ!$O$4:$O$364=$C$118)*(事故データ!$AO$4:$AO$364=$I$116)*(事故データ!$AT$4:$AT$364=$G128)*(事故データ!$AR$4:$AR$364=M$119)*(事故データ!$V$4:$V$364=1))</f>
        <v>0</v>
      </c>
      <c r="N128" s="358">
        <f>SUMPRODUCT((事故データ!$O$4:$O$364=$C$118)*(事故データ!$AO$4:$AO$364=$I$116)*(事故データ!$AT$4:$AT$364=$G128)*(事故データ!$AR$4:$AR$364=N$119)*(事故データ!$V$4:$V$364=1))</f>
        <v>0</v>
      </c>
      <c r="O128" s="442">
        <f>SUMPRODUCT((事故データ!$O$4:$O$364=$C$118)*(事故データ!$AO$4:$AO$364=$I$116)*(事故データ!$AT$4:$AT$364=$G128)*(事故データ!$AR$4:$AR$364=O$119)*(事故データ!$V$4:$V$364=1))</f>
        <v>0</v>
      </c>
      <c r="P128" s="298"/>
      <c r="Q128" s="549" t="s">
        <v>1427</v>
      </c>
      <c r="R128" s="299">
        <f>I133</f>
        <v>0</v>
      </c>
      <c r="S128" s="298"/>
      <c r="T128" s="549" t="s">
        <v>1427</v>
      </c>
      <c r="U128" s="299">
        <f>J133</f>
        <v>0</v>
      </c>
      <c r="V128" s="298"/>
      <c r="W128" s="549" t="s">
        <v>1427</v>
      </c>
      <c r="X128" s="299">
        <f>K133</f>
        <v>0</v>
      </c>
      <c r="Y128" s="298"/>
      <c r="Z128" s="298"/>
      <c r="AA128" s="298"/>
      <c r="AB128" s="298"/>
      <c r="AC128" s="298"/>
      <c r="AD128" s="298"/>
      <c r="AE128" s="298"/>
      <c r="AH128" s="364" t="str">
        <f t="shared" si="57"/>
        <v>左側面</v>
      </c>
      <c r="AI128" s="356">
        <f t="shared" si="56"/>
        <v>0</v>
      </c>
      <c r="AJ128" s="357">
        <f>SUMPRODUCT((事故データ!$AT$4:$AT$364=$AH128)*(事故データ!$AY$4:$AY$364=1)*(事故データ!$AR$4:$AR$364=AJ$92)*(事故データ!$V$4:$V$364=1))</f>
        <v>0</v>
      </c>
      <c r="AK128" s="358">
        <f>SUMPRODUCT((事故データ!$AT$4:$AT$364=$AH128)*(事故データ!$AY$4:$AY$364=1)*(事故データ!$AR$4:$AR$364=AK$92)*(事故データ!$V$4:$V$364=1))</f>
        <v>0</v>
      </c>
      <c r="AL128" s="358">
        <f>SUMPRODUCT((事故データ!$AT$4:$AT$364=$AH128)*(事故データ!$AY$4:$AY$364=1)*(事故データ!$AR$4:$AR$364=AL$92)*(事故データ!$V$4:$V$364=1))</f>
        <v>0</v>
      </c>
      <c r="AM128" s="358">
        <f>SUMPRODUCT((事故データ!$AT$4:$AT$364=$AH128)*(事故データ!$AY$4:$AY$364=1)*(事故データ!$AR$4:$AR$364=AM$92)*(事故データ!$V$4:$V$364=1))</f>
        <v>0</v>
      </c>
      <c r="AN128" s="358">
        <f>SUMPRODUCT((事故データ!$AT$4:$AT$364=$AH128)*(事故データ!$AY$4:$AY$364=1)*(事故データ!$AR$4:$AR$364=AN$92)*(事故データ!$V$4:$V$364=1))</f>
        <v>0</v>
      </c>
      <c r="AO128" s="358">
        <f>SUMPRODUCT((事故データ!$AT$4:$AT$364=$AH128)*(事故データ!$AY$4:$AY$364=1)*(事故データ!$AR$4:$AR$364=AO$92)*(事故データ!$V$4:$V$364=1))</f>
        <v>0</v>
      </c>
      <c r="AP128" s="442">
        <f>SUMPRODUCT((事故データ!$AT$4:$AT$364=$AH128)*(事故データ!$AY$4:$AY$364=1)*(事故データ!$AR$4:$AR$364=AP$92)*(事故データ!$V$4:$V$364=1))</f>
        <v>0</v>
      </c>
      <c r="AQ128" s="518"/>
      <c r="AR128" s="298"/>
      <c r="AS128" s="553" t="s">
        <v>1427</v>
      </c>
      <c r="AT128" s="299">
        <f>AJ134</f>
        <v>0</v>
      </c>
      <c r="AU128" s="298"/>
      <c r="AV128" s="549" t="s">
        <v>1427</v>
      </c>
      <c r="AW128" s="299">
        <f>AK134</f>
        <v>0</v>
      </c>
      <c r="AX128" s="298"/>
      <c r="AY128" s="549" t="s">
        <v>1427</v>
      </c>
      <c r="AZ128" s="306">
        <f>AL134</f>
        <v>0</v>
      </c>
      <c r="BA128" s="298"/>
      <c r="BB128" s="298"/>
      <c r="BC128" s="298"/>
      <c r="BD128" s="298"/>
      <c r="BE128" s="298"/>
      <c r="BF128" s="298"/>
    </row>
    <row r="129" spans="1:58">
      <c r="B129" s="326">
        <v>9</v>
      </c>
      <c r="C129" s="352" t="str">
        <f>項目入力!X18</f>
        <v>車線
変更時</v>
      </c>
      <c r="D129" s="422">
        <f>SUMPRODUCT((事故データ!$O$4:$O$364=$C$91)*(事故データ!$AO$4:$AO$364=$C129)*(事故データ!$V$4:$V$364=1))</f>
        <v>1</v>
      </c>
      <c r="E129" s="496">
        <f>SUMPRODUCT((事故データ!$O$4:$O$364=$C$118)*(事故データ!$AO$4:$AO$364=$C129)*(事故データ!$V$4:$V$364=1)*(事故データ!$T$4:$T$364="人身"))</f>
        <v>0</v>
      </c>
      <c r="F129" s="306"/>
      <c r="G129" s="364" t="str">
        <f t="shared" si="54"/>
        <v>左側面後</v>
      </c>
      <c r="H129" s="356">
        <f t="shared" si="55"/>
        <v>1</v>
      </c>
      <c r="I129" s="357">
        <f>SUMPRODUCT((事故データ!$O$4:$O$364=$C$118)*(事故データ!$AO$4:$AO$364=$I$116)*(事故データ!$AT$4:$AT$364=$G129)*(事故データ!$AR$4:$AR$364=I$119)*(事故データ!$V$4:$V$364=1))</f>
        <v>0</v>
      </c>
      <c r="J129" s="358">
        <f>SUMPRODUCT((事故データ!$O$4:$O$364=$C$118)*(事故データ!$AO$4:$AO$364=$I$116)*(事故データ!$AT$4:$AT$364=$G129)*(事故データ!$AR$4:$AR$364=J$119)*(事故データ!$V$4:$V$364=1))</f>
        <v>0</v>
      </c>
      <c r="K129" s="358">
        <f>SUMPRODUCT((事故データ!$O$4:$O$364=$C$118)*(事故データ!$AO$4:$AO$364=$I$116)*(事故データ!$AT$4:$AT$364=$G129)*(事故データ!$AR$4:$AR$364=K$119)*(事故データ!$V$4:$V$364=1))</f>
        <v>0</v>
      </c>
      <c r="L129" s="358">
        <f>SUMPRODUCT((事故データ!$O$4:$O$364=$C$118)*(事故データ!$AO$4:$AO$364=$I$116)*(事故データ!$AT$4:$AT$364=$G129)*(事故データ!$AR$4:$AR$364=L$119)*(事故データ!$V$4:$V$364=1))</f>
        <v>0</v>
      </c>
      <c r="M129" s="358">
        <f>SUMPRODUCT((事故データ!$O$4:$O$364=$C$118)*(事故データ!$AO$4:$AO$364=$I$116)*(事故データ!$AT$4:$AT$364=$G129)*(事故データ!$AR$4:$AR$364=M$119)*(事故データ!$V$4:$V$364=1))</f>
        <v>1</v>
      </c>
      <c r="N129" s="358">
        <f>SUMPRODUCT((事故データ!$O$4:$O$364=$C$118)*(事故データ!$AO$4:$AO$364=$I$116)*(事故データ!$AT$4:$AT$364=$G129)*(事故データ!$AR$4:$AR$364=N$119)*(事故データ!$V$4:$V$364=1))</f>
        <v>0</v>
      </c>
      <c r="O129" s="442">
        <f>SUMPRODUCT((事故データ!$O$4:$O$364=$C$118)*(事故データ!$AO$4:$AO$364=$I$116)*(事故データ!$AT$4:$AT$364=$G129)*(事故データ!$AR$4:$AR$364=O$119)*(事故データ!$V$4:$V$364=1))</f>
        <v>0</v>
      </c>
      <c r="P129" s="298"/>
      <c r="Q129" s="309" t="s">
        <v>9</v>
      </c>
      <c r="R129" s="299">
        <f>I134</f>
        <v>0</v>
      </c>
      <c r="S129" s="309"/>
      <c r="T129" s="309" t="s">
        <v>9</v>
      </c>
      <c r="U129" s="299">
        <f>J134</f>
        <v>0</v>
      </c>
      <c r="V129" s="309"/>
      <c r="W129" s="309" t="s">
        <v>9</v>
      </c>
      <c r="X129" s="299">
        <f>K134</f>
        <v>0</v>
      </c>
      <c r="Y129" s="298"/>
      <c r="Z129" s="298"/>
      <c r="AA129" s="298"/>
      <c r="AB129" s="298"/>
      <c r="AC129" s="298"/>
      <c r="AD129" s="298"/>
      <c r="AE129" s="298"/>
      <c r="AH129" s="364" t="str">
        <f t="shared" si="57"/>
        <v>左側面後</v>
      </c>
      <c r="AI129" s="356">
        <f t="shared" si="56"/>
        <v>0</v>
      </c>
      <c r="AJ129" s="357">
        <f>SUMPRODUCT((事故データ!$AT$4:$AT$364=$AH129)*(事故データ!$AY$4:$AY$364=1)*(事故データ!$AR$4:$AR$364=AJ$92)*(事故データ!$V$4:$V$364=1))</f>
        <v>0</v>
      </c>
      <c r="AK129" s="358">
        <f>SUMPRODUCT((事故データ!$AT$4:$AT$364=$AH129)*(事故データ!$AY$4:$AY$364=1)*(事故データ!$AR$4:$AR$364=AK$92)*(事故データ!$V$4:$V$364=1))</f>
        <v>0</v>
      </c>
      <c r="AL129" s="358">
        <f>SUMPRODUCT((事故データ!$AT$4:$AT$364=$AH129)*(事故データ!$AY$4:$AY$364=1)*(事故データ!$AR$4:$AR$364=AL$92)*(事故データ!$V$4:$V$364=1))</f>
        <v>0</v>
      </c>
      <c r="AM129" s="358">
        <f>SUMPRODUCT((事故データ!$AT$4:$AT$364=$AH129)*(事故データ!$AY$4:$AY$364=1)*(事故データ!$AR$4:$AR$364=AM$92)*(事故データ!$V$4:$V$364=1))</f>
        <v>0</v>
      </c>
      <c r="AN129" s="358">
        <f>SUMPRODUCT((事故データ!$AT$4:$AT$364=$AH129)*(事故データ!$AY$4:$AY$364=1)*(事故データ!$AR$4:$AR$364=AN$92)*(事故データ!$V$4:$V$364=1))</f>
        <v>0</v>
      </c>
      <c r="AO129" s="358">
        <f>SUMPRODUCT((事故データ!$AT$4:$AT$364=$AH129)*(事故データ!$AY$4:$AY$364=1)*(事故データ!$AR$4:$AR$364=AO$92)*(事故データ!$V$4:$V$364=1))</f>
        <v>0</v>
      </c>
      <c r="AP129" s="442">
        <f>SUMPRODUCT((事故データ!$AT$4:$AT$364=$AH129)*(事故データ!$AY$4:$AY$364=1)*(事故データ!$AR$4:$AR$364=AP$92)*(事故データ!$V$4:$V$364=1))</f>
        <v>0</v>
      </c>
      <c r="AQ129" s="518"/>
      <c r="AR129" s="298"/>
      <c r="AS129" s="309" t="s">
        <v>9</v>
      </c>
      <c r="AT129" s="299">
        <f>AJ135</f>
        <v>0</v>
      </c>
      <c r="AU129" s="298"/>
      <c r="AV129" s="298" t="s">
        <v>9</v>
      </c>
      <c r="AW129" s="299">
        <f>AK135</f>
        <v>0</v>
      </c>
      <c r="AX129" s="298"/>
      <c r="AY129" s="298" t="s">
        <v>9</v>
      </c>
      <c r="AZ129" s="306">
        <f>AL135</f>
        <v>0</v>
      </c>
      <c r="BA129" s="298"/>
      <c r="BB129" s="298"/>
      <c r="BC129" s="298"/>
      <c r="BD129" s="298"/>
      <c r="BE129" s="298"/>
      <c r="BF129" s="298"/>
    </row>
    <row r="130" spans="1:58">
      <c r="B130" s="326">
        <v>10</v>
      </c>
      <c r="C130" s="352" t="str">
        <f>項目入力!X19</f>
        <v>合流時</v>
      </c>
      <c r="D130" s="422">
        <f>SUMPRODUCT((事故データ!$O$4:$O$364=$C$91)*(事故データ!$AO$4:$AO$364=$C130)*(事故データ!$V$4:$V$364=1))</f>
        <v>0</v>
      </c>
      <c r="E130" s="496">
        <f>SUMPRODUCT((事故データ!$O$4:$O$364=$C$118)*(事故データ!$AO$4:$AO$364=$C130)*(事故データ!$V$4:$V$364=1)*(事故データ!$T$4:$T$364="人身"))</f>
        <v>0</v>
      </c>
      <c r="F130" s="306"/>
      <c r="G130" s="364" t="str">
        <f t="shared" si="54"/>
        <v>右側面前</v>
      </c>
      <c r="H130" s="356">
        <f t="shared" si="55"/>
        <v>0</v>
      </c>
      <c r="I130" s="357">
        <f>SUMPRODUCT((事故データ!$O$4:$O$364=$C$118)*(事故データ!$AO$4:$AO$364=$I$116)*(事故データ!$AT$4:$AT$364=$G130)*(事故データ!$AR$4:$AR$364=I$119)*(事故データ!$V$4:$V$364=1))</f>
        <v>0</v>
      </c>
      <c r="J130" s="358">
        <f>SUMPRODUCT((事故データ!$O$4:$O$364=$C$118)*(事故データ!$AO$4:$AO$364=$I$116)*(事故データ!$AT$4:$AT$364=$G130)*(事故データ!$AR$4:$AR$364=J$119)*(事故データ!$V$4:$V$364=1))</f>
        <v>0</v>
      </c>
      <c r="K130" s="358">
        <f>SUMPRODUCT((事故データ!$O$4:$O$364=$C$118)*(事故データ!$AO$4:$AO$364=$I$116)*(事故データ!$AT$4:$AT$364=$G130)*(事故データ!$AR$4:$AR$364=K$119)*(事故データ!$V$4:$V$364=1))</f>
        <v>0</v>
      </c>
      <c r="L130" s="358">
        <f>SUMPRODUCT((事故データ!$O$4:$O$364=$C$118)*(事故データ!$AO$4:$AO$364=$I$116)*(事故データ!$AT$4:$AT$364=$G130)*(事故データ!$AR$4:$AR$364=L$119)*(事故データ!$V$4:$V$364=1))</f>
        <v>0</v>
      </c>
      <c r="M130" s="358">
        <f>SUMPRODUCT((事故データ!$O$4:$O$364=$C$118)*(事故データ!$AO$4:$AO$364=$I$116)*(事故データ!$AT$4:$AT$364=$G130)*(事故データ!$AR$4:$AR$364=M$119)*(事故データ!$V$4:$V$364=1))</f>
        <v>0</v>
      </c>
      <c r="N130" s="358">
        <f>SUMPRODUCT((事故データ!$O$4:$O$364=$C$118)*(事故データ!$AO$4:$AO$364=$I$116)*(事故データ!$AT$4:$AT$364=$G130)*(事故データ!$AR$4:$AR$364=N$119)*(事故データ!$V$4:$V$364=1))</f>
        <v>0</v>
      </c>
      <c r="O130" s="442">
        <f>SUMPRODUCT((事故データ!$O$4:$O$364=$C$118)*(事故データ!$AO$4:$AO$364=$I$116)*(事故データ!$AT$4:$AT$364=$G130)*(事故データ!$AR$4:$AR$364=O$119)*(事故データ!$V$4:$V$364=1))</f>
        <v>0</v>
      </c>
      <c r="P130" s="298"/>
      <c r="Q130" s="306">
        <f>L121</f>
        <v>0</v>
      </c>
      <c r="R130" s="299">
        <f>L122</f>
        <v>0</v>
      </c>
      <c r="S130" s="307">
        <f>L123</f>
        <v>0</v>
      </c>
      <c r="T130" s="306">
        <f>M121</f>
        <v>0</v>
      </c>
      <c r="U130" s="299">
        <f>M122</f>
        <v>0</v>
      </c>
      <c r="V130" s="307">
        <f>M123</f>
        <v>1</v>
      </c>
      <c r="W130" s="306">
        <f>N121</f>
        <v>0</v>
      </c>
      <c r="X130" s="299">
        <f>N122</f>
        <v>0</v>
      </c>
      <c r="Y130" s="307">
        <f>N123</f>
        <v>0</v>
      </c>
      <c r="Z130" s="306">
        <f>O121</f>
        <v>0</v>
      </c>
      <c r="AA130" s="299">
        <f>O122</f>
        <v>0</v>
      </c>
      <c r="AB130" s="307">
        <f>O123</f>
        <v>0</v>
      </c>
      <c r="AC130" s="306">
        <f>H121</f>
        <v>0</v>
      </c>
      <c r="AD130" s="299">
        <f>H122</f>
        <v>0</v>
      </c>
      <c r="AE130" s="307">
        <f>H123</f>
        <v>1</v>
      </c>
      <c r="AH130" s="364" t="str">
        <f t="shared" si="57"/>
        <v>右側面前</v>
      </c>
      <c r="AI130" s="356">
        <f t="shared" si="56"/>
        <v>0</v>
      </c>
      <c r="AJ130" s="357">
        <f>SUMPRODUCT((事故データ!$AT$4:$AT$364=$AH130)*(事故データ!$AY$4:$AY$364=1)*(事故データ!$AR$4:$AR$364=AJ$92)*(事故データ!$V$4:$V$364=1))</f>
        <v>0</v>
      </c>
      <c r="AK130" s="358">
        <f>SUMPRODUCT((事故データ!$AT$4:$AT$364=$AH130)*(事故データ!$AY$4:$AY$364=1)*(事故データ!$AR$4:$AR$364=AK$92)*(事故データ!$V$4:$V$364=1))</f>
        <v>0</v>
      </c>
      <c r="AL130" s="358">
        <f>SUMPRODUCT((事故データ!$AT$4:$AT$364=$AH130)*(事故データ!$AY$4:$AY$364=1)*(事故データ!$AR$4:$AR$364=AL$92)*(事故データ!$V$4:$V$364=1))</f>
        <v>0</v>
      </c>
      <c r="AM130" s="358">
        <f>SUMPRODUCT((事故データ!$AT$4:$AT$364=$AH130)*(事故データ!$AY$4:$AY$364=1)*(事故データ!$AR$4:$AR$364=AM$92)*(事故データ!$V$4:$V$364=1))</f>
        <v>0</v>
      </c>
      <c r="AN130" s="358">
        <f>SUMPRODUCT((事故データ!$AT$4:$AT$364=$AH130)*(事故データ!$AY$4:$AY$364=1)*(事故データ!$AR$4:$AR$364=AN$92)*(事故データ!$V$4:$V$364=1))</f>
        <v>0</v>
      </c>
      <c r="AO130" s="358">
        <f>SUMPRODUCT((事故データ!$AT$4:$AT$364=$AH130)*(事故データ!$AY$4:$AY$364=1)*(事故データ!$AR$4:$AR$364=AO$92)*(事故データ!$V$4:$V$364=1))</f>
        <v>0</v>
      </c>
      <c r="AP130" s="442">
        <f>SUMPRODUCT((事故データ!$AT$4:$AT$364=$AH130)*(事故データ!$AY$4:$AY$364=1)*(事故データ!$AR$4:$AR$364=AP$92)*(事故データ!$V$4:$V$364=1))</f>
        <v>0</v>
      </c>
      <c r="AQ130" s="518"/>
      <c r="AR130" s="298"/>
      <c r="AS130" s="306">
        <f>AM121</f>
        <v>0</v>
      </c>
      <c r="AT130" s="299">
        <f>AM122</f>
        <v>0</v>
      </c>
      <c r="AU130" s="307">
        <f>AM123</f>
        <v>0</v>
      </c>
      <c r="AV130" s="306">
        <f>AN121</f>
        <v>0</v>
      </c>
      <c r="AW130" s="299">
        <f>AN122</f>
        <v>0</v>
      </c>
      <c r="AX130" s="307">
        <f>AN123</f>
        <v>0</v>
      </c>
      <c r="AY130" s="306">
        <f>AO121</f>
        <v>0</v>
      </c>
      <c r="AZ130" s="299">
        <f>AO122</f>
        <v>0</v>
      </c>
      <c r="BA130" s="307">
        <f>AO123</f>
        <v>0</v>
      </c>
      <c r="BB130" s="306">
        <f>AP121</f>
        <v>0</v>
      </c>
      <c r="BC130" s="299">
        <f>AP122</f>
        <v>0</v>
      </c>
      <c r="BD130" s="298"/>
      <c r="BE130" s="298"/>
      <c r="BF130" s="298"/>
    </row>
    <row r="131" spans="1:58">
      <c r="B131" s="326">
        <v>11</v>
      </c>
      <c r="C131" s="352" t="str">
        <f>項目入力!X20</f>
        <v>離合時</v>
      </c>
      <c r="D131" s="422">
        <f>SUMPRODUCT((事故データ!$O$4:$O$364=$C$91)*(事故データ!$AO$4:$AO$364=$C131)*(事故データ!$V$4:$V$364=1))</f>
        <v>0</v>
      </c>
      <c r="E131" s="496">
        <f>SUMPRODUCT((事故データ!$O$4:$O$364=$C$118)*(事故データ!$AO$4:$AO$364=$C131)*(事故データ!$V$4:$V$364=1)*(事故データ!$T$4:$T$364="人身"))</f>
        <v>0</v>
      </c>
      <c r="F131" s="306"/>
      <c r="G131" s="364" t="str">
        <f t="shared" si="54"/>
        <v>右側面</v>
      </c>
      <c r="H131" s="356">
        <f t="shared" si="55"/>
        <v>0</v>
      </c>
      <c r="I131" s="357">
        <f>SUMPRODUCT((事故データ!$O$4:$O$364=$C$118)*(事故データ!$AO$4:$AO$364=$I$116)*(事故データ!$AT$4:$AT$364=$G131)*(事故データ!$AR$4:$AR$364=I$119)*(事故データ!$V$4:$V$364=1))</f>
        <v>0</v>
      </c>
      <c r="J131" s="358">
        <f>SUMPRODUCT((事故データ!$O$4:$O$364=$C$118)*(事故データ!$AO$4:$AO$364=$I$116)*(事故データ!$AT$4:$AT$364=$G131)*(事故データ!$AR$4:$AR$364=J$119)*(事故データ!$V$4:$V$364=1))</f>
        <v>0</v>
      </c>
      <c r="K131" s="358">
        <f>SUMPRODUCT((事故データ!$O$4:$O$364=$C$118)*(事故データ!$AO$4:$AO$364=$I$116)*(事故データ!$AT$4:$AT$364=$G131)*(事故データ!$AR$4:$AR$364=K$119)*(事故データ!$V$4:$V$364=1))</f>
        <v>0</v>
      </c>
      <c r="L131" s="358">
        <f>SUMPRODUCT((事故データ!$O$4:$O$364=$C$118)*(事故データ!$AO$4:$AO$364=$I$116)*(事故データ!$AT$4:$AT$364=$G131)*(事故データ!$AR$4:$AR$364=L$119)*(事故データ!$V$4:$V$364=1))</f>
        <v>0</v>
      </c>
      <c r="M131" s="358">
        <f>SUMPRODUCT((事故データ!$O$4:$O$364=$C$118)*(事故データ!$AO$4:$AO$364=$I$116)*(事故データ!$AT$4:$AT$364=$G131)*(事故データ!$AR$4:$AR$364=M$119)*(事故データ!$V$4:$V$364=1))</f>
        <v>0</v>
      </c>
      <c r="N131" s="358">
        <f>SUMPRODUCT((事故データ!$O$4:$O$364=$C$118)*(事故データ!$AO$4:$AO$364=$I$116)*(事故データ!$AT$4:$AT$364=$G131)*(事故データ!$AR$4:$AR$364=N$119)*(事故データ!$V$4:$V$364=1))</f>
        <v>0</v>
      </c>
      <c r="O131" s="442">
        <f>SUMPRODUCT((事故データ!$O$4:$O$364=$C$118)*(事故データ!$AO$4:$AO$364=$I$116)*(事故データ!$AT$4:$AT$364=$G131)*(事故データ!$AR$4:$AR$364=O$119)*(事故データ!$V$4:$V$364=1))</f>
        <v>0</v>
      </c>
      <c r="P131" s="298"/>
      <c r="Q131" s="298"/>
      <c r="R131" s="310"/>
      <c r="S131" s="304"/>
      <c r="T131" s="298"/>
      <c r="U131" s="310"/>
      <c r="V131" s="304"/>
      <c r="W131" s="298"/>
      <c r="X131" s="310"/>
      <c r="Y131" s="304"/>
      <c r="Z131" s="298"/>
      <c r="AA131" s="310"/>
      <c r="AB131" s="304"/>
      <c r="AC131" s="298"/>
      <c r="AD131" s="310"/>
      <c r="AE131" s="304"/>
      <c r="AH131" s="364" t="str">
        <f t="shared" si="57"/>
        <v>右側面</v>
      </c>
      <c r="AI131" s="356">
        <f t="shared" si="56"/>
        <v>0</v>
      </c>
      <c r="AJ131" s="357">
        <f>SUMPRODUCT((事故データ!$AT$4:$AT$364=$AH131)*(事故データ!$AY$4:$AY$364=1)*(事故データ!$AR$4:$AR$364=AJ$92)*(事故データ!$V$4:$V$364=1))</f>
        <v>0</v>
      </c>
      <c r="AK131" s="358">
        <f>SUMPRODUCT((事故データ!$AT$4:$AT$364=$AH131)*(事故データ!$AY$4:$AY$364=1)*(事故データ!$AR$4:$AR$364=AK$92)*(事故データ!$V$4:$V$364=1))</f>
        <v>0</v>
      </c>
      <c r="AL131" s="358">
        <f>SUMPRODUCT((事故データ!$AT$4:$AT$364=$AH131)*(事故データ!$AY$4:$AY$364=1)*(事故データ!$AR$4:$AR$364=AL$92)*(事故データ!$V$4:$V$364=1))</f>
        <v>0</v>
      </c>
      <c r="AM131" s="358">
        <f>SUMPRODUCT((事故データ!$AT$4:$AT$364=$AH131)*(事故データ!$AY$4:$AY$364=1)*(事故データ!$AR$4:$AR$364=AM$92)*(事故データ!$V$4:$V$364=1))</f>
        <v>0</v>
      </c>
      <c r="AN131" s="358">
        <f>SUMPRODUCT((事故データ!$AT$4:$AT$364=$AH131)*(事故データ!$AY$4:$AY$364=1)*(事故データ!$AR$4:$AR$364=AN$92)*(事故データ!$V$4:$V$364=1))</f>
        <v>0</v>
      </c>
      <c r="AO131" s="358">
        <f>SUMPRODUCT((事故データ!$AT$4:$AT$364=$AH131)*(事故データ!$AY$4:$AY$364=1)*(事故データ!$AR$4:$AR$364=AO$92)*(事故データ!$V$4:$V$364=1))</f>
        <v>0</v>
      </c>
      <c r="AP131" s="442">
        <f>SUMPRODUCT((事故データ!$AT$4:$AT$364=$AH131)*(事故データ!$AY$4:$AY$364=1)*(事故データ!$AR$4:$AR$364=AP$92)*(事故データ!$V$4:$V$364=1))</f>
        <v>0</v>
      </c>
      <c r="AQ131" s="518"/>
      <c r="AR131" s="298"/>
      <c r="AS131" s="298"/>
      <c r="AT131" s="310"/>
      <c r="AU131" s="304"/>
      <c r="AV131" s="298"/>
      <c r="AW131" s="310"/>
      <c r="AX131" s="304"/>
      <c r="AY131" s="298"/>
      <c r="AZ131" s="310"/>
      <c r="BA131" s="304"/>
      <c r="BB131" s="298"/>
      <c r="BC131" s="310"/>
      <c r="BD131" s="298"/>
      <c r="BE131" s="298"/>
      <c r="BF131" s="298"/>
    </row>
    <row r="132" spans="1:58">
      <c r="B132" s="326">
        <v>12</v>
      </c>
      <c r="C132" s="352" t="str">
        <f>項目入力!X21</f>
        <v>側方通過時</v>
      </c>
      <c r="D132" s="422">
        <f>SUMPRODUCT((事故データ!$O$4:$O$364=$C$91)*(事故データ!$AO$4:$AO$364=$C132)*(事故データ!$V$4:$V$364=1))</f>
        <v>0</v>
      </c>
      <c r="E132" s="496">
        <f>SUMPRODUCT((事故データ!$O$4:$O$364=$C$118)*(事故データ!$AO$4:$AO$364=$C132)*(事故データ!$V$4:$V$364=1)*(事故データ!$T$4:$T$364="人身"))</f>
        <v>0</v>
      </c>
      <c r="F132" s="306"/>
      <c r="G132" s="364" t="str">
        <f t="shared" si="54"/>
        <v>右側面後</v>
      </c>
      <c r="H132" s="356">
        <f t="shared" si="55"/>
        <v>0</v>
      </c>
      <c r="I132" s="357">
        <f>SUMPRODUCT((事故データ!$O$4:$O$364=$C$118)*(事故データ!$AO$4:$AO$364=$I$116)*(事故データ!$AT$4:$AT$364=$G132)*(事故データ!$AR$4:$AR$364=I$119)*(事故データ!$V$4:$V$364=1))</f>
        <v>0</v>
      </c>
      <c r="J132" s="358">
        <f>SUMPRODUCT((事故データ!$O$4:$O$364=$C$118)*(事故データ!$AO$4:$AO$364=$I$116)*(事故データ!$AT$4:$AT$364=$G132)*(事故データ!$AR$4:$AR$364=J$119)*(事故データ!$V$4:$V$364=1))</f>
        <v>0</v>
      </c>
      <c r="K132" s="358">
        <f>SUMPRODUCT((事故データ!$O$4:$O$364=$C$118)*(事故データ!$AO$4:$AO$364=$I$116)*(事故データ!$AT$4:$AT$364=$G132)*(事故データ!$AR$4:$AR$364=K$119)*(事故データ!$V$4:$V$364=1))</f>
        <v>0</v>
      </c>
      <c r="L132" s="358">
        <f>SUMPRODUCT((事故データ!$O$4:$O$364=$C$118)*(事故データ!$AO$4:$AO$364=$I$116)*(事故データ!$AT$4:$AT$364=$G132)*(事故データ!$AR$4:$AR$364=L$119)*(事故データ!$V$4:$V$364=1))</f>
        <v>0</v>
      </c>
      <c r="M132" s="358">
        <f>SUMPRODUCT((事故データ!$O$4:$O$364=$C$118)*(事故データ!$AO$4:$AO$364=$I$116)*(事故データ!$AT$4:$AT$364=$G132)*(事故データ!$AR$4:$AR$364=M$119)*(事故データ!$V$4:$V$364=1))</f>
        <v>0</v>
      </c>
      <c r="N132" s="358">
        <f>SUMPRODUCT((事故データ!$O$4:$O$364=$C$118)*(事故データ!$AO$4:$AO$364=$I$116)*(事故データ!$AT$4:$AT$364=$G132)*(事故データ!$AR$4:$AR$364=N$119)*(事故データ!$V$4:$V$364=1))</f>
        <v>0</v>
      </c>
      <c r="O132" s="442">
        <f>SUMPRODUCT((事故データ!$O$4:$O$364=$C$118)*(事故データ!$AO$4:$AO$364=$I$116)*(事故データ!$AT$4:$AT$364=$G132)*(事故データ!$AR$4:$AR$364=O$119)*(事故データ!$V$4:$V$364=1))</f>
        <v>0</v>
      </c>
      <c r="P132" s="298"/>
      <c r="Q132" s="306">
        <f>L127</f>
        <v>0</v>
      </c>
      <c r="R132" s="310"/>
      <c r="S132" s="307">
        <f>L130</f>
        <v>0</v>
      </c>
      <c r="T132" s="306">
        <f>M127</f>
        <v>0</v>
      </c>
      <c r="U132" s="310"/>
      <c r="V132" s="307">
        <f>M130</f>
        <v>0</v>
      </c>
      <c r="W132" s="311">
        <f>N127</f>
        <v>1</v>
      </c>
      <c r="X132" s="310"/>
      <c r="Y132" s="307">
        <f>N130</f>
        <v>0</v>
      </c>
      <c r="Z132" s="306">
        <f>O127</f>
        <v>0</v>
      </c>
      <c r="AA132" s="310"/>
      <c r="AB132" s="307">
        <f>O130</f>
        <v>0</v>
      </c>
      <c r="AC132" s="306">
        <f>H127</f>
        <v>1</v>
      </c>
      <c r="AD132" s="310"/>
      <c r="AE132" s="307">
        <f>H130</f>
        <v>0</v>
      </c>
      <c r="AH132" s="364" t="str">
        <f t="shared" si="57"/>
        <v>右側面後</v>
      </c>
      <c r="AI132" s="356">
        <f t="shared" si="56"/>
        <v>0</v>
      </c>
      <c r="AJ132" s="357">
        <f>SUMPRODUCT((事故データ!$AT$4:$AT$364=$AH132)*(事故データ!$AY$4:$AY$364=1)*(事故データ!$AR$4:$AR$364=AJ$92)*(事故データ!$V$4:$V$364=1))</f>
        <v>0</v>
      </c>
      <c r="AK132" s="358">
        <f>SUMPRODUCT((事故データ!$AT$4:$AT$364=$AH132)*(事故データ!$AY$4:$AY$364=1)*(事故データ!$AR$4:$AR$364=AK$92)*(事故データ!$V$4:$V$364=1))</f>
        <v>0</v>
      </c>
      <c r="AL132" s="358">
        <f>SUMPRODUCT((事故データ!$AT$4:$AT$364=$AH132)*(事故データ!$AY$4:$AY$364=1)*(事故データ!$AR$4:$AR$364=AL$92)*(事故データ!$V$4:$V$364=1))</f>
        <v>0</v>
      </c>
      <c r="AM132" s="358">
        <f>SUMPRODUCT((事故データ!$AT$4:$AT$364=$AH132)*(事故データ!$AY$4:$AY$364=1)*(事故データ!$AR$4:$AR$364=AM$92)*(事故データ!$V$4:$V$364=1))</f>
        <v>0</v>
      </c>
      <c r="AN132" s="358">
        <f>SUMPRODUCT((事故データ!$AT$4:$AT$364=$AH132)*(事故データ!$AY$4:$AY$364=1)*(事故データ!$AR$4:$AR$364=AN$92)*(事故データ!$V$4:$V$364=1))</f>
        <v>0</v>
      </c>
      <c r="AO132" s="358">
        <f>SUMPRODUCT((事故データ!$AT$4:$AT$364=$AH132)*(事故データ!$AY$4:$AY$364=1)*(事故データ!$AR$4:$AR$364=AO$92)*(事故データ!$V$4:$V$364=1))</f>
        <v>0</v>
      </c>
      <c r="AP132" s="442">
        <f>SUMPRODUCT((事故データ!$AT$4:$AT$364=$AH132)*(事故データ!$AY$4:$AY$364=1)*(事故データ!$AR$4:$AR$364=AP$92)*(事故データ!$V$4:$V$364=1))</f>
        <v>0</v>
      </c>
      <c r="AQ132" s="518"/>
      <c r="AR132" s="298"/>
      <c r="AS132" s="306">
        <f>AM127</f>
        <v>0</v>
      </c>
      <c r="AT132" s="310"/>
      <c r="AU132" s="307">
        <f>AM130</f>
        <v>0</v>
      </c>
      <c r="AV132" s="306">
        <f>AN127</f>
        <v>0</v>
      </c>
      <c r="AW132" s="310"/>
      <c r="AX132" s="307">
        <f>AN130</f>
        <v>0</v>
      </c>
      <c r="AY132" s="311">
        <f>AO127</f>
        <v>0</v>
      </c>
      <c r="AZ132" s="310"/>
      <c r="BA132" s="307">
        <f>AO130</f>
        <v>0</v>
      </c>
      <c r="BB132" s="306">
        <f>AP127</f>
        <v>0</v>
      </c>
      <c r="BC132" s="310"/>
      <c r="BD132" s="298"/>
      <c r="BE132" s="298"/>
      <c r="BF132" s="298"/>
    </row>
    <row r="133" spans="1:58">
      <c r="B133" s="326">
        <v>13</v>
      </c>
      <c r="C133" s="352" t="str">
        <f>項目入力!X22</f>
        <v>施設出入時</v>
      </c>
      <c r="D133" s="422">
        <f>SUMPRODUCT((事故データ!$O$4:$O$364=$C$91)*(事故データ!$AO$4:$AO$364=$C133)*(事故データ!$V$4:$V$364=1))</f>
        <v>1</v>
      </c>
      <c r="E133" s="496">
        <f>SUMPRODUCT((事故データ!$O$4:$O$364=$C$118)*(事故データ!$AO$4:$AO$364=$C133)*(事故データ!$V$4:$V$364=1)*(事故データ!$T$4:$T$364="人身"))</f>
        <v>0</v>
      </c>
      <c r="F133" s="306"/>
      <c r="G133" s="364" t="str">
        <f t="shared" si="54"/>
        <v>上部箱中央</v>
      </c>
      <c r="H133" s="356">
        <f t="shared" si="55"/>
        <v>0</v>
      </c>
      <c r="I133" s="357">
        <f>SUMPRODUCT((事故データ!$O$4:$O$364=$C$118)*(事故データ!$AO$4:$AO$364=$I$116)*(事故データ!$AT$4:$AT$364=$G133)*(事故データ!$AR$4:$AR$364=I$119)*(事故データ!$V$4:$V$364=1))</f>
        <v>0</v>
      </c>
      <c r="J133" s="358">
        <f>SUMPRODUCT((事故データ!$O$4:$O$364=$C$118)*(事故データ!$AO$4:$AO$364=$I$116)*(事故データ!$AT$4:$AT$364=$G133)*(事故データ!$AR$4:$AR$364=J$119)*(事故データ!$V$4:$V$364=1))</f>
        <v>0</v>
      </c>
      <c r="K133" s="358">
        <f>SUMPRODUCT((事故データ!$O$4:$O$364=$C$118)*(事故データ!$AO$4:$AO$364=$I$116)*(事故データ!$AT$4:$AT$364=$G133)*(事故データ!$AR$4:$AR$364=K$119)*(事故データ!$V$4:$V$364=1))</f>
        <v>0</v>
      </c>
      <c r="L133" s="358">
        <f>SUMPRODUCT((事故データ!$O$4:$O$364=$C$118)*(事故データ!$AO$4:$AO$364=$I$116)*(事故データ!$AT$4:$AT$364=$G133)*(事故データ!$AR$4:$AR$364=L$119)*(事故データ!$V$4:$V$364=1))</f>
        <v>0</v>
      </c>
      <c r="M133" s="358">
        <f>SUMPRODUCT((事故データ!$O$4:$O$364=$C$118)*(事故データ!$AO$4:$AO$364=$I$116)*(事故データ!$AT$4:$AT$364=$G133)*(事故データ!$AR$4:$AR$364=M$119)*(事故データ!$V$4:$V$364=1))</f>
        <v>0</v>
      </c>
      <c r="N133" s="358">
        <f>SUMPRODUCT((事故データ!$O$4:$O$364=$C$118)*(事故データ!$AO$4:$AO$364=$I$116)*(事故データ!$AT$4:$AT$364=$G133)*(事故データ!$AR$4:$AR$364=N$119)*(事故データ!$V$4:$V$364=1))</f>
        <v>0</v>
      </c>
      <c r="O133" s="442">
        <f>SUMPRODUCT((事故データ!$O$4:$O$364=$C$118)*(事故データ!$AO$4:$AO$364=$I$116)*(事故データ!$AT$4:$AT$364=$G133)*(事故データ!$AR$4:$AR$364=O$119)*(事故データ!$V$4:$V$364=1))</f>
        <v>0</v>
      </c>
      <c r="P133" s="298"/>
      <c r="Q133" s="298"/>
      <c r="R133" s="310"/>
      <c r="S133" s="304"/>
      <c r="T133" s="298"/>
      <c r="U133" s="310"/>
      <c r="V133" s="304"/>
      <c r="W133" s="298"/>
      <c r="X133" s="310"/>
      <c r="Y133" s="304"/>
      <c r="Z133" s="298"/>
      <c r="AA133" s="310"/>
      <c r="AB133" s="304"/>
      <c r="AC133" s="298"/>
      <c r="AD133" s="310"/>
      <c r="AE133" s="304"/>
      <c r="AH133" s="364" t="str">
        <f t="shared" si="57"/>
        <v>上部箱中央</v>
      </c>
      <c r="AI133" s="356">
        <f t="shared" si="56"/>
        <v>0</v>
      </c>
      <c r="AJ133" s="357">
        <f>SUMPRODUCT((事故データ!$AT$4:$AT$364=$AH133)*(事故データ!$AY$4:$AY$364=1)*(事故データ!$AR$4:$AR$364=AJ$92)*(事故データ!$V$4:$V$364=1))</f>
        <v>0</v>
      </c>
      <c r="AK133" s="358">
        <f>SUMPRODUCT((事故データ!$AT$4:$AT$364=$AH133)*(事故データ!$AY$4:$AY$364=1)*(事故データ!$AR$4:$AR$364=AK$92)*(事故データ!$V$4:$V$364=1))</f>
        <v>0</v>
      </c>
      <c r="AL133" s="358">
        <f>SUMPRODUCT((事故データ!$AT$4:$AT$364=$AH133)*(事故データ!$AY$4:$AY$364=1)*(事故データ!$AR$4:$AR$364=AL$92)*(事故データ!$V$4:$V$364=1))</f>
        <v>0</v>
      </c>
      <c r="AM133" s="358">
        <f>SUMPRODUCT((事故データ!$AT$4:$AT$364=$AH133)*(事故データ!$AY$4:$AY$364=1)*(事故データ!$AR$4:$AR$364=AM$92)*(事故データ!$V$4:$V$364=1))</f>
        <v>0</v>
      </c>
      <c r="AN133" s="358">
        <f>SUMPRODUCT((事故データ!$AT$4:$AT$364=$AH133)*(事故データ!$AY$4:$AY$364=1)*(事故データ!$AR$4:$AR$364=AN$92)*(事故データ!$V$4:$V$364=1))</f>
        <v>0</v>
      </c>
      <c r="AO133" s="358">
        <f>SUMPRODUCT((事故データ!$AT$4:$AT$364=$AH133)*(事故データ!$AY$4:$AY$364=1)*(事故データ!$AR$4:$AR$364=AO$92)*(事故データ!$V$4:$V$364=1))</f>
        <v>0</v>
      </c>
      <c r="AP133" s="442">
        <f>SUMPRODUCT((事故データ!$AT$4:$AT$364=$AH133)*(事故データ!$AY$4:$AY$364=1)*(事故データ!$AR$4:$AR$364=AP$92)*(事故データ!$V$4:$V$364=1))</f>
        <v>0</v>
      </c>
      <c r="AQ133" s="518"/>
      <c r="AR133" s="298"/>
      <c r="AS133" s="298"/>
      <c r="AT133" s="310"/>
      <c r="AU133" s="304"/>
      <c r="AV133" s="298"/>
      <c r="AW133" s="310"/>
      <c r="AX133" s="304"/>
      <c r="AY133" s="298"/>
      <c r="AZ133" s="310"/>
      <c r="BA133" s="304"/>
      <c r="BB133" s="298"/>
      <c r="BC133" s="310"/>
      <c r="BD133" s="298"/>
      <c r="BE133" s="298"/>
      <c r="BF133" s="298"/>
    </row>
    <row r="134" spans="1:58">
      <c r="B134" s="326">
        <v>14</v>
      </c>
      <c r="C134" s="352" t="str">
        <f>項目入力!X23</f>
        <v>転回時</v>
      </c>
      <c r="D134" s="422">
        <f>SUMPRODUCT((事故データ!$O$4:$O$364=$C$91)*(事故データ!$AO$4:$AO$364=$C134)*(事故データ!$V$4:$V$364=1))</f>
        <v>1</v>
      </c>
      <c r="E134" s="496">
        <f>SUMPRODUCT((事故データ!$O$4:$O$364=$C$118)*(事故データ!$AO$4:$AO$364=$C134)*(事故データ!$V$4:$V$364=1)*(事故データ!$T$4:$T$364="人身"))</f>
        <v>0</v>
      </c>
      <c r="F134" s="306"/>
      <c r="G134" s="364" t="str">
        <f t="shared" si="54"/>
        <v>下部</v>
      </c>
      <c r="H134" s="356">
        <f t="shared" si="55"/>
        <v>0</v>
      </c>
      <c r="I134" s="357">
        <f>SUMPRODUCT((事故データ!$O$4:$O$364=$C$118)*(事故データ!$AO$4:$AO$364=$I$116)*(事故データ!$AT$4:$AT$364=$G134)*(事故データ!$AR$4:$AR$364=I$119)*(事故データ!$V$4:$V$364=1))</f>
        <v>0</v>
      </c>
      <c r="J134" s="358">
        <f>SUMPRODUCT((事故データ!$O$4:$O$364=$C$118)*(事故データ!$AO$4:$AO$364=$I$116)*(事故データ!$AT$4:$AT$364=$G134)*(事故データ!$AR$4:$AR$364=J$119)*(事故データ!$V$4:$V$364=1))</f>
        <v>0</v>
      </c>
      <c r="K134" s="358">
        <f>SUMPRODUCT((事故データ!$O$4:$O$364=$C$118)*(事故データ!$AO$4:$AO$364=$I$116)*(事故データ!$AT$4:$AT$364=$G134)*(事故データ!$AR$4:$AR$364=K$119)*(事故データ!$V$4:$V$364=1))</f>
        <v>0</v>
      </c>
      <c r="L134" s="358">
        <f>SUMPRODUCT((事故データ!$O$4:$O$364=$C$118)*(事故データ!$AO$4:$AO$364=$I$116)*(事故データ!$AT$4:$AT$364=$G134)*(事故データ!$AR$4:$AR$364=L$119)*(事故データ!$V$4:$V$364=1))</f>
        <v>0</v>
      </c>
      <c r="M134" s="358">
        <f>SUMPRODUCT((事故データ!$O$4:$O$364=$C$118)*(事故データ!$AO$4:$AO$364=$I$116)*(事故データ!$AT$4:$AT$364=$G134)*(事故データ!$AR$4:$AR$364=M$119)*(事故データ!$V$4:$V$364=1))</f>
        <v>0</v>
      </c>
      <c r="N134" s="358">
        <f>SUMPRODUCT((事故データ!$O$4:$O$364=$C$118)*(事故データ!$AO$4:$AO$364=$I$116)*(事故データ!$AT$4:$AT$364=$G134)*(事故データ!$AR$4:$AR$364=N$119)*(事故データ!$V$4:$V$364=1))</f>
        <v>0</v>
      </c>
      <c r="O134" s="442">
        <f>SUMPRODUCT((事故データ!$O$4:$O$364=$C$118)*(事故データ!$AO$4:$AO$364=$I$116)*(事故データ!$AT$4:$AT$364=$G134)*(事故データ!$AR$4:$AR$364=O$119)*(事故データ!$V$4:$V$364=1))</f>
        <v>0</v>
      </c>
      <c r="P134" s="298"/>
      <c r="Q134" s="306">
        <f>L128</f>
        <v>0</v>
      </c>
      <c r="R134" s="310"/>
      <c r="S134" s="307">
        <f>L131</f>
        <v>0</v>
      </c>
      <c r="T134" s="306">
        <f>M128</f>
        <v>0</v>
      </c>
      <c r="U134" s="310"/>
      <c r="V134" s="307">
        <f>M131</f>
        <v>0</v>
      </c>
      <c r="W134" s="306">
        <f>N128</f>
        <v>0</v>
      </c>
      <c r="X134" s="310"/>
      <c r="Y134" s="307">
        <f>N131</f>
        <v>0</v>
      </c>
      <c r="Z134" s="306">
        <f>O128</f>
        <v>0</v>
      </c>
      <c r="AA134" s="310"/>
      <c r="AB134" s="307">
        <f>O131</f>
        <v>0</v>
      </c>
      <c r="AC134" s="306">
        <f>H128</f>
        <v>0</v>
      </c>
      <c r="AD134" s="310"/>
      <c r="AE134" s="307">
        <f>H131</f>
        <v>0</v>
      </c>
      <c r="AH134" s="364" t="str">
        <f t="shared" si="57"/>
        <v>下部</v>
      </c>
      <c r="AI134" s="356">
        <f t="shared" si="56"/>
        <v>0</v>
      </c>
      <c r="AJ134" s="357">
        <f>SUMPRODUCT((事故データ!$AT$4:$AT$364=$AH134)*(事故データ!$AY$4:$AY$364=1)*(事故データ!$AR$4:$AR$364=AJ$92)*(事故データ!$V$4:$V$364=1))</f>
        <v>0</v>
      </c>
      <c r="AK134" s="358">
        <f>SUMPRODUCT((事故データ!$AT$4:$AT$364=$AH134)*(事故データ!$AY$4:$AY$364=1)*(事故データ!$AR$4:$AR$364=AK$92)*(事故データ!$V$4:$V$364=1))</f>
        <v>0</v>
      </c>
      <c r="AL134" s="358">
        <f>SUMPRODUCT((事故データ!$AT$4:$AT$364=$AH134)*(事故データ!$AY$4:$AY$364=1)*(事故データ!$AR$4:$AR$364=AL$92)*(事故データ!$V$4:$V$364=1))</f>
        <v>0</v>
      </c>
      <c r="AM134" s="358">
        <f>SUMPRODUCT((事故データ!$AT$4:$AT$364=$AH134)*(事故データ!$AY$4:$AY$364=1)*(事故データ!$AR$4:$AR$364=AM$92)*(事故データ!$V$4:$V$364=1))</f>
        <v>0</v>
      </c>
      <c r="AN134" s="358">
        <f>SUMPRODUCT((事故データ!$AT$4:$AT$364=$AH134)*(事故データ!$AY$4:$AY$364=1)*(事故データ!$AR$4:$AR$364=AN$92)*(事故データ!$V$4:$V$364=1))</f>
        <v>0</v>
      </c>
      <c r="AO134" s="358">
        <f>SUMPRODUCT((事故データ!$AT$4:$AT$364=$AH134)*(事故データ!$AY$4:$AY$364=1)*(事故データ!$AR$4:$AR$364=AO$92)*(事故データ!$V$4:$V$364=1))</f>
        <v>0</v>
      </c>
      <c r="AP134" s="442">
        <f>SUMPRODUCT((事故データ!$AT$4:$AT$364=$AH134)*(事故データ!$AY$4:$AY$364=1)*(事故データ!$AR$4:$AR$364=AP$92)*(事故データ!$V$4:$V$364=1))</f>
        <v>0</v>
      </c>
      <c r="AQ134" s="518"/>
      <c r="AR134" s="298"/>
      <c r="AS134" s="306">
        <f>AM128</f>
        <v>0</v>
      </c>
      <c r="AT134" s="310"/>
      <c r="AU134" s="307">
        <f>AM131</f>
        <v>0</v>
      </c>
      <c r="AV134" s="306">
        <f>AN128</f>
        <v>0</v>
      </c>
      <c r="AW134" s="310"/>
      <c r="AX134" s="307">
        <f>AN131</f>
        <v>0</v>
      </c>
      <c r="AY134" s="306">
        <f>AO128</f>
        <v>0</v>
      </c>
      <c r="AZ134" s="310"/>
      <c r="BA134" s="307">
        <f>AO131</f>
        <v>0</v>
      </c>
      <c r="BB134" s="306">
        <f>AP128</f>
        <v>0</v>
      </c>
      <c r="BC134" s="310"/>
      <c r="BD134" s="298"/>
      <c r="BE134" s="298"/>
      <c r="BF134" s="298"/>
    </row>
    <row r="135" spans="1:58">
      <c r="B135" s="326">
        <v>15</v>
      </c>
      <c r="C135" s="352" t="str">
        <f>項目入力!X24</f>
        <v>バック時</v>
      </c>
      <c r="D135" s="422">
        <f>SUMPRODUCT((事故データ!$O$4:$O$364=$C$91)*(事故データ!$AO$4:$AO$364=$C135)*(事故データ!$V$4:$V$364=1))</f>
        <v>9</v>
      </c>
      <c r="E135" s="496">
        <f>SUMPRODUCT((事故データ!$O$4:$O$364=$C$118)*(事故データ!$AO$4:$AO$364=$C135)*(事故データ!$V$4:$V$364=1)*(事故データ!$T$4:$T$364="人身"))</f>
        <v>2</v>
      </c>
      <c r="F135" s="306"/>
      <c r="G135" s="364" t="str">
        <f t="shared" si="54"/>
        <v>その他</v>
      </c>
      <c r="H135" s="356">
        <f t="shared" si="55"/>
        <v>0</v>
      </c>
      <c r="I135" s="357">
        <f>SUMPRODUCT((事故データ!$O$4:$O$364=$C$118)*(事故データ!$AO$4:$AO$364=$I$116)*(事故データ!$AT$4:$AT$364=$G135)*(事故データ!$AR$4:$AR$364=I$119)*(事故データ!$V$4:$V$364=1))</f>
        <v>0</v>
      </c>
      <c r="J135" s="358">
        <f>SUMPRODUCT((事故データ!$O$4:$O$364=$C$118)*(事故データ!$AO$4:$AO$364=$I$116)*(事故データ!$AT$4:$AT$364=$G135)*(事故データ!$AR$4:$AR$364=J$119)*(事故データ!$V$4:$V$364=1))</f>
        <v>0</v>
      </c>
      <c r="K135" s="358">
        <f>SUMPRODUCT((事故データ!$O$4:$O$364=$C$118)*(事故データ!$AO$4:$AO$364=$I$116)*(事故データ!$AT$4:$AT$364=$G135)*(事故データ!$AR$4:$AR$364=K$119)*(事故データ!$V$4:$V$364=1))</f>
        <v>0</v>
      </c>
      <c r="L135" s="358">
        <f>SUMPRODUCT((事故データ!$O$4:$O$364=$C$118)*(事故データ!$AO$4:$AO$364=$I$116)*(事故データ!$AT$4:$AT$364=$G135)*(事故データ!$AR$4:$AR$364=L$119)*(事故データ!$V$4:$V$364=1))</f>
        <v>0</v>
      </c>
      <c r="M135" s="358">
        <f>SUMPRODUCT((事故データ!$O$4:$O$364=$C$118)*(事故データ!$AO$4:$AO$364=$I$116)*(事故データ!$AT$4:$AT$364=$G135)*(事故データ!$AR$4:$AR$364=M$119)*(事故データ!$V$4:$V$364=1))</f>
        <v>0</v>
      </c>
      <c r="N135" s="358">
        <f>SUMPRODUCT((事故データ!$O$4:$O$364=$C$118)*(事故データ!$AO$4:$AO$364=$I$116)*(事故データ!$AT$4:$AT$364=$G135)*(事故データ!$AR$4:$AR$364=N$119)*(事故データ!$V$4:$V$364=1))</f>
        <v>0</v>
      </c>
      <c r="O135" s="442">
        <f>SUMPRODUCT((事故データ!$O$4:$O$364=$C$118)*(事故データ!$AO$4:$AO$364=$I$116)*(事故データ!$AT$4:$AT$364=$G135)*(事故データ!$AR$4:$AR$364=O$119)*(事故データ!$V$4:$V$364=1))</f>
        <v>0</v>
      </c>
      <c r="P135" s="298"/>
      <c r="Q135" s="298"/>
      <c r="R135" s="310"/>
      <c r="S135" s="304"/>
      <c r="T135" s="298"/>
      <c r="U135" s="310"/>
      <c r="V135" s="304"/>
      <c r="W135" s="298"/>
      <c r="X135" s="310"/>
      <c r="Y135" s="304"/>
      <c r="Z135" s="298"/>
      <c r="AA135" s="310"/>
      <c r="AB135" s="304"/>
      <c r="AC135" s="298"/>
      <c r="AD135" s="310"/>
      <c r="AE135" s="304"/>
      <c r="AH135" s="364" t="str">
        <f t="shared" si="57"/>
        <v>その他</v>
      </c>
      <c r="AI135" s="356">
        <f t="shared" si="56"/>
        <v>0</v>
      </c>
      <c r="AJ135" s="357">
        <f>SUMPRODUCT((事故データ!$AT$4:$AT$364=$AH135)*(事故データ!$AY$4:$AY$364=1)*(事故データ!$AR$4:$AR$364=AJ$92)*(事故データ!$V$4:$V$364=1))</f>
        <v>0</v>
      </c>
      <c r="AK135" s="358">
        <f>SUMPRODUCT((事故データ!$AT$4:$AT$364=$AH135)*(事故データ!$AY$4:$AY$364=1)*(事故データ!$AR$4:$AR$364=AK$92)*(事故データ!$V$4:$V$364=1))</f>
        <v>0</v>
      </c>
      <c r="AL135" s="358">
        <f>SUMPRODUCT((事故データ!$AT$4:$AT$364=$AH135)*(事故データ!$AY$4:$AY$364=1)*(事故データ!$AR$4:$AR$364=AL$92)*(事故データ!$V$4:$V$364=1))</f>
        <v>0</v>
      </c>
      <c r="AM135" s="358">
        <f>SUMPRODUCT((事故データ!$AT$4:$AT$364=$AH135)*(事故データ!$AY$4:$AY$364=1)*(事故データ!$AR$4:$AR$364=AM$92)*(事故データ!$V$4:$V$364=1))</f>
        <v>0</v>
      </c>
      <c r="AN135" s="358">
        <f>SUMPRODUCT((事故データ!$AT$4:$AT$364=$AH135)*(事故データ!$AY$4:$AY$364=1)*(事故データ!$AR$4:$AR$364=AN$92)*(事故データ!$V$4:$V$364=1))</f>
        <v>0</v>
      </c>
      <c r="AO135" s="358">
        <f>SUMPRODUCT((事故データ!$AT$4:$AT$364=$AH135)*(事故データ!$AY$4:$AY$364=1)*(事故データ!$AR$4:$AR$364=AO$92)*(事故データ!$V$4:$V$364=1))</f>
        <v>0</v>
      </c>
      <c r="AP135" s="442">
        <f>SUMPRODUCT((事故データ!$AT$4:$AT$364=$AH135)*(事故データ!$AY$4:$AY$364=1)*(事故データ!$AR$4:$AR$364=AP$92)*(事故データ!$V$4:$V$364=1))</f>
        <v>0</v>
      </c>
      <c r="AQ135" s="518"/>
      <c r="AR135" s="298"/>
      <c r="AS135" s="298"/>
      <c r="AT135" s="310"/>
      <c r="AU135" s="304"/>
      <c r="AV135" s="298"/>
      <c r="AW135" s="310"/>
      <c r="AX135" s="304"/>
      <c r="AY135" s="298"/>
      <c r="AZ135" s="310"/>
      <c r="BA135" s="304"/>
      <c r="BB135" s="298"/>
      <c r="BC135" s="310"/>
      <c r="BD135" s="298"/>
      <c r="BE135" s="298"/>
      <c r="BF135" s="298"/>
    </row>
    <row r="136" spans="1:58">
      <c r="B136" s="326">
        <v>16</v>
      </c>
      <c r="C136" s="352" t="str">
        <f>項目入力!X25</f>
        <v>移動時</v>
      </c>
      <c r="D136" s="422">
        <f>SUMPRODUCT((事故データ!$O$4:$O$364=$C$91)*(事故データ!$AO$4:$AO$364=$C136)*(事故データ!$V$4:$V$364=1))</f>
        <v>5</v>
      </c>
      <c r="E136" s="496">
        <f>SUMPRODUCT((事故データ!$O$4:$O$364=$C$118)*(事故データ!$AO$4:$AO$364=$C136)*(事故データ!$V$4:$V$364=1)*(事故データ!$T$4:$T$364="人身"))</f>
        <v>0</v>
      </c>
      <c r="F136" s="306"/>
      <c r="G136" s="368" t="str">
        <f t="shared" si="54"/>
        <v>不明</v>
      </c>
      <c r="H136" s="369">
        <f t="shared" si="55"/>
        <v>0</v>
      </c>
      <c r="I136" s="370">
        <f>SUMPRODUCT((事故データ!$O$4:$O$364=$C$118)*(事故データ!$AO$4:$AO$364=$I$116)*(事故データ!$AT$4:$AT$364=$G136)*(事故データ!$AR$4:$AR$364=I$119)*(事故データ!$V$4:$V$364=1))</f>
        <v>0</v>
      </c>
      <c r="J136" s="371">
        <f>SUMPRODUCT((事故データ!$O$4:$O$364=$C$118)*(事故データ!$AO$4:$AO$364=$I$116)*(事故データ!$AT$4:$AT$364=$G136)*(事故データ!$AR$4:$AR$364=J$119)*(事故データ!$V$4:$V$364=1))</f>
        <v>0</v>
      </c>
      <c r="K136" s="371">
        <f>SUMPRODUCT((事故データ!$O$4:$O$364=$C$118)*(事故データ!$AO$4:$AO$364=$I$116)*(事故データ!$AT$4:$AT$364=$G136)*(事故データ!$AR$4:$AR$364=K$119)*(事故データ!$V$4:$V$364=1))</f>
        <v>0</v>
      </c>
      <c r="L136" s="371">
        <f>SUMPRODUCT((事故データ!$O$4:$O$364=$C$118)*(事故データ!$AO$4:$AO$364=$I$116)*(事故データ!$AT$4:$AT$364=$G136)*(事故データ!$AR$4:$AR$364=L$119)*(事故データ!$V$4:$V$364=1))</f>
        <v>0</v>
      </c>
      <c r="M136" s="371">
        <f>SUMPRODUCT((事故データ!$O$4:$O$364=$C$118)*(事故データ!$AO$4:$AO$364=$I$116)*(事故データ!$AT$4:$AT$364=$G136)*(事故データ!$AR$4:$AR$364=M$119)*(事故データ!$V$4:$V$364=1))</f>
        <v>0</v>
      </c>
      <c r="N136" s="371">
        <f>SUMPRODUCT((事故データ!$O$4:$O$364=$C$118)*(事故データ!$AO$4:$AO$364=$I$116)*(事故データ!$AT$4:$AT$364=$G136)*(事故データ!$AR$4:$AR$364=N$119)*(事故データ!$V$4:$V$364=1))</f>
        <v>0</v>
      </c>
      <c r="O136" s="443">
        <f>SUMPRODUCT((事故データ!$O$4:$O$364=$C$118)*(事故データ!$AO$4:$AO$364=$I$116)*(事故データ!$AT$4:$AT$364=$G136)*(事故データ!$AR$4:$AR$364=O$119)*(事故データ!$V$4:$V$364=1))</f>
        <v>0</v>
      </c>
      <c r="P136" s="298"/>
      <c r="Q136" s="306">
        <f>L129</f>
        <v>0</v>
      </c>
      <c r="R136" s="310"/>
      <c r="S136" s="307">
        <f>L132</f>
        <v>0</v>
      </c>
      <c r="T136" s="306">
        <f>M129</f>
        <v>1</v>
      </c>
      <c r="U136" s="310"/>
      <c r="V136" s="307">
        <f>M132</f>
        <v>0</v>
      </c>
      <c r="W136" s="306">
        <f>N129</f>
        <v>0</v>
      </c>
      <c r="X136" s="310"/>
      <c r="Y136" s="307">
        <f>N132</f>
        <v>0</v>
      </c>
      <c r="Z136" s="306">
        <f>O129</f>
        <v>0</v>
      </c>
      <c r="AA136" s="310"/>
      <c r="AB136" s="307">
        <f>O132</f>
        <v>0</v>
      </c>
      <c r="AC136" s="306">
        <f>H129</f>
        <v>1</v>
      </c>
      <c r="AD136" s="310"/>
      <c r="AE136" s="307">
        <f>H132</f>
        <v>0</v>
      </c>
      <c r="AH136" s="368" t="str">
        <f t="shared" si="57"/>
        <v>不明</v>
      </c>
      <c r="AI136" s="369">
        <f t="shared" si="56"/>
        <v>0</v>
      </c>
      <c r="AJ136" s="370">
        <f>SUMPRODUCT((事故データ!$AT$4:$AT$364=$AH136)*(事故データ!$AY$4:$AY$364=1)*(事故データ!$AR$4:$AR$364=AJ$92)*(事故データ!$V$4:$V$364=1))</f>
        <v>0</v>
      </c>
      <c r="AK136" s="371">
        <f>SUMPRODUCT((事故データ!$AT$4:$AT$364=$AH136)*(事故データ!$AY$4:$AY$364=1)*(事故データ!$AR$4:$AR$364=AK$92)*(事故データ!$V$4:$V$364=1))</f>
        <v>0</v>
      </c>
      <c r="AL136" s="371">
        <f>SUMPRODUCT((事故データ!$AT$4:$AT$364=$AH136)*(事故データ!$AY$4:$AY$364=1)*(事故データ!$AR$4:$AR$364=AL$92)*(事故データ!$V$4:$V$364=1))</f>
        <v>0</v>
      </c>
      <c r="AM136" s="371">
        <f>SUMPRODUCT((事故データ!$AT$4:$AT$364=$AH136)*(事故データ!$AY$4:$AY$364=1)*(事故データ!$AR$4:$AR$364=AM$92)*(事故データ!$V$4:$V$364=1))</f>
        <v>0</v>
      </c>
      <c r="AN136" s="371">
        <f>SUMPRODUCT((事故データ!$AT$4:$AT$364=$AH136)*(事故データ!$AY$4:$AY$364=1)*(事故データ!$AR$4:$AR$364=AN$92)*(事故データ!$V$4:$V$364=1))</f>
        <v>0</v>
      </c>
      <c r="AO136" s="371">
        <f>SUMPRODUCT((事故データ!$AT$4:$AT$364=$AH136)*(事故データ!$AY$4:$AY$364=1)*(事故データ!$AR$4:$AR$364=AO$92)*(事故データ!$V$4:$V$364=1))</f>
        <v>0</v>
      </c>
      <c r="AP136" s="443">
        <f>SUMPRODUCT((事故データ!$AT$4:$AT$364=$AH136)*(事故データ!$AY$4:$AY$364=1)*(事故データ!$AR$4:$AR$364=AP$92)*(事故データ!$V$4:$V$364=1))</f>
        <v>0</v>
      </c>
      <c r="AQ136" s="518"/>
      <c r="AR136" s="298"/>
      <c r="AS136" s="306">
        <f>AM129</f>
        <v>0</v>
      </c>
      <c r="AT136" s="310"/>
      <c r="AU136" s="307">
        <f>AM132</f>
        <v>0</v>
      </c>
      <c r="AV136" s="306">
        <f>AN129</f>
        <v>0</v>
      </c>
      <c r="AW136" s="310"/>
      <c r="AX136" s="307">
        <f>AN132</f>
        <v>0</v>
      </c>
      <c r="AY136" s="306">
        <f>AO129</f>
        <v>0</v>
      </c>
      <c r="AZ136" s="310"/>
      <c r="BA136" s="307">
        <f>AO132</f>
        <v>0</v>
      </c>
      <c r="BB136" s="306">
        <f>AP129</f>
        <v>0</v>
      </c>
      <c r="BC136" s="310"/>
      <c r="BD136" s="298"/>
      <c r="BE136" s="298"/>
      <c r="BF136" s="298"/>
    </row>
    <row r="137" spans="1:58" ht="17.45" customHeight="1">
      <c r="A137" s="5" t="s">
        <v>248</v>
      </c>
      <c r="B137" s="326">
        <v>17</v>
      </c>
      <c r="C137" s="352" t="str">
        <f>項目入力!X26</f>
        <v>料金所等通過時</v>
      </c>
      <c r="D137" s="422">
        <f>SUMPRODUCT((事故データ!$O$4:$O$364=$C$91)*(事故データ!$AO$4:$AO$364=$C137)*(事故データ!$V$4:$V$364=1))</f>
        <v>0</v>
      </c>
      <c r="E137" s="496">
        <f>SUMPRODUCT((事故データ!$O$4:$O$364=$C$118)*(事故データ!$AO$4:$AO$364=$C137)*(事故データ!$V$4:$V$364=1)*(事故データ!$T$4:$T$364="人身"))</f>
        <v>0</v>
      </c>
      <c r="P137" s="298"/>
      <c r="Q137" s="298"/>
      <c r="R137" s="298"/>
      <c r="S137" s="298"/>
      <c r="T137" s="298"/>
      <c r="U137" s="298"/>
      <c r="V137" s="298"/>
      <c r="W137" s="298"/>
      <c r="X137" s="310"/>
      <c r="Y137" s="304"/>
      <c r="Z137" s="298"/>
      <c r="AA137" s="310"/>
      <c r="AB137" s="304"/>
      <c r="AC137" s="298"/>
      <c r="AD137" s="310"/>
      <c r="AE137" s="304"/>
      <c r="AH137" s="437"/>
      <c r="AQ137" s="298"/>
      <c r="AR137" s="298"/>
      <c r="AS137" s="298"/>
      <c r="AT137" s="298"/>
      <c r="AU137" s="298"/>
      <c r="AV137" s="298"/>
      <c r="AW137" s="298"/>
      <c r="AX137" s="298"/>
      <c r="AY137" s="298"/>
      <c r="AZ137" s="310"/>
      <c r="BA137" s="304"/>
      <c r="BB137" s="298"/>
      <c r="BC137" s="310"/>
      <c r="BD137" s="298"/>
      <c r="BE137" s="298"/>
      <c r="BF137" s="298"/>
    </row>
    <row r="138" spans="1:58" ht="17.45" customHeight="1">
      <c r="B138" s="326">
        <v>18</v>
      </c>
      <c r="C138" s="352" t="str">
        <f>項目入力!X27</f>
        <v>発進時＆措置等</v>
      </c>
      <c r="D138" s="422">
        <f>SUMPRODUCT((事故データ!$O$4:$O$364=$C$91)*(事故データ!$AO$4:$AO$364=$C138)*(事故データ!$V$4:$V$364=1))</f>
        <v>3</v>
      </c>
      <c r="E138" s="496">
        <f>SUMPRODUCT((事故データ!$O$4:$O$364=$C$118)*(事故データ!$AO$4:$AO$364=$C138)*(事故データ!$V$4:$V$364=1)*(事故データ!$T$4:$T$364="人身"))</f>
        <v>1</v>
      </c>
      <c r="P138" s="298"/>
      <c r="Q138" s="306">
        <f>L124</f>
        <v>1</v>
      </c>
      <c r="R138" s="299">
        <f>L125</f>
        <v>1</v>
      </c>
      <c r="S138" s="307">
        <f>L126</f>
        <v>0</v>
      </c>
      <c r="T138" s="306">
        <f>M124</f>
        <v>1</v>
      </c>
      <c r="U138" s="299">
        <f>M125</f>
        <v>0</v>
      </c>
      <c r="V138" s="307">
        <f>M126</f>
        <v>0</v>
      </c>
      <c r="W138" s="306">
        <f>N124</f>
        <v>0</v>
      </c>
      <c r="X138" s="299">
        <f>N125</f>
        <v>1</v>
      </c>
      <c r="Y138" s="307">
        <f>N126</f>
        <v>2</v>
      </c>
      <c r="Z138" s="306">
        <f>O124</f>
        <v>0</v>
      </c>
      <c r="AA138" s="299">
        <f>O125</f>
        <v>0</v>
      </c>
      <c r="AB138" s="307">
        <f>O126</f>
        <v>0</v>
      </c>
      <c r="AC138" s="311">
        <f>H124</f>
        <v>2</v>
      </c>
      <c r="AD138" s="299">
        <f>H125</f>
        <v>2</v>
      </c>
      <c r="AE138" s="307">
        <f>H126</f>
        <v>2</v>
      </c>
      <c r="AH138" s="437"/>
      <c r="AQ138" s="298"/>
      <c r="AR138" s="298"/>
      <c r="AS138" s="306">
        <f>AM124</f>
        <v>0</v>
      </c>
      <c r="AT138" s="299">
        <f>AM125</f>
        <v>0</v>
      </c>
      <c r="AU138" s="307">
        <f>AM126</f>
        <v>0</v>
      </c>
      <c r="AV138" s="306">
        <f>AN124</f>
        <v>0</v>
      </c>
      <c r="AW138" s="299">
        <f>AN125</f>
        <v>0</v>
      </c>
      <c r="AX138" s="307">
        <f>AN126</f>
        <v>0</v>
      </c>
      <c r="AY138" s="306">
        <f>AO124</f>
        <v>0</v>
      </c>
      <c r="AZ138" s="299">
        <f>AO125</f>
        <v>0</v>
      </c>
      <c r="BA138" s="307">
        <f>AO126</f>
        <v>0</v>
      </c>
      <c r="BB138" s="306">
        <f>AP124</f>
        <v>0</v>
      </c>
      <c r="BC138" s="299">
        <f>AP125</f>
        <v>0</v>
      </c>
      <c r="BD138" s="298"/>
      <c r="BE138" s="298"/>
      <c r="BF138" s="298"/>
    </row>
    <row r="139" spans="1:58" ht="17.45" customHeight="1">
      <c r="B139" s="326">
        <v>19</v>
      </c>
      <c r="C139" s="352" t="str">
        <f>項目入力!X28</f>
        <v>停車時</v>
      </c>
      <c r="D139" s="422">
        <f>SUMPRODUCT((事故データ!$O$4:$O$364=$C$91)*(事故データ!$AO$4:$AO$364=$C139)*(事故データ!$V$4:$V$364=1))</f>
        <v>1</v>
      </c>
      <c r="E139" s="496">
        <f>SUMPRODUCT((事故データ!$O$4:$O$364=$C$118)*(事故データ!$AO$4:$AO$364=$C139)*(事故データ!$V$4:$V$364=1)*(事故データ!$T$4:$T$364="人身"))</f>
        <v>0</v>
      </c>
      <c r="P139" s="298"/>
      <c r="Q139" s="549" t="s">
        <v>1427</v>
      </c>
      <c r="R139" s="299">
        <f>L133</f>
        <v>0</v>
      </c>
      <c r="S139" s="298"/>
      <c r="T139" s="549" t="s">
        <v>1427</v>
      </c>
      <c r="U139" s="299">
        <f>M133</f>
        <v>0</v>
      </c>
      <c r="V139" s="298"/>
      <c r="W139" s="549" t="s">
        <v>1427</v>
      </c>
      <c r="X139" s="299">
        <f>N133</f>
        <v>0</v>
      </c>
      <c r="Y139" s="298"/>
      <c r="Z139" s="549" t="s">
        <v>1427</v>
      </c>
      <c r="AA139" s="299">
        <f>O133</f>
        <v>0</v>
      </c>
      <c r="AB139" s="298"/>
      <c r="AC139" s="298"/>
      <c r="AD139" s="298"/>
      <c r="AE139" s="298"/>
      <c r="AG139" s="5" t="s">
        <v>248</v>
      </c>
      <c r="AQ139" s="298"/>
      <c r="AR139" s="298"/>
      <c r="AS139" s="549" t="s">
        <v>1427</v>
      </c>
      <c r="AT139" s="306">
        <f>AM134</f>
        <v>0</v>
      </c>
      <c r="AU139" s="298"/>
      <c r="AV139" s="549" t="s">
        <v>1427</v>
      </c>
      <c r="AW139" s="306">
        <f>AN134</f>
        <v>0</v>
      </c>
      <c r="AX139" s="298"/>
      <c r="AY139" s="549" t="s">
        <v>1427</v>
      </c>
      <c r="AZ139" s="306">
        <f>AO134</f>
        <v>0</v>
      </c>
      <c r="BA139" s="298"/>
      <c r="BB139" s="549" t="s">
        <v>1427</v>
      </c>
      <c r="BC139" s="306">
        <f>AP134</f>
        <v>0</v>
      </c>
      <c r="BD139" s="298"/>
      <c r="BE139" s="298"/>
      <c r="BF139" s="298"/>
    </row>
    <row r="140" spans="1:58" ht="17.45" customHeight="1">
      <c r="B140" s="326">
        <v>20</v>
      </c>
      <c r="C140" s="352" t="str">
        <f>項目入力!X29</f>
        <v>ドア・扉開閉時</v>
      </c>
      <c r="D140" s="422">
        <f>SUMPRODUCT((事故データ!$O$4:$O$364=$C$91)*(事故データ!$AO$4:$AO$364=$C140)*(事故データ!$V$4:$V$364=1))</f>
        <v>0</v>
      </c>
      <c r="E140" s="496">
        <f>SUMPRODUCT((事故データ!$O$4:$O$364=$C$118)*(事故データ!$AO$4:$AO$364=$C140)*(事故データ!$V$4:$V$364=1)*(事故データ!$T$4:$T$364="人身"))</f>
        <v>0</v>
      </c>
      <c r="P140" s="298"/>
      <c r="Q140" s="309" t="s">
        <v>9</v>
      </c>
      <c r="R140" s="299">
        <f>L134</f>
        <v>0</v>
      </c>
      <c r="S140" s="309"/>
      <c r="T140" s="309" t="s">
        <v>9</v>
      </c>
      <c r="U140" s="299">
        <f>M134</f>
        <v>0</v>
      </c>
      <c r="V140" s="309"/>
      <c r="W140" s="309" t="s">
        <v>9</v>
      </c>
      <c r="X140" s="299">
        <f>N134</f>
        <v>0</v>
      </c>
      <c r="Y140" s="309"/>
      <c r="Z140" s="309" t="s">
        <v>9</v>
      </c>
      <c r="AA140" s="299">
        <f>O134</f>
        <v>0</v>
      </c>
      <c r="AB140" s="298"/>
      <c r="AC140" s="298"/>
      <c r="AD140" s="298"/>
      <c r="AE140" s="298"/>
      <c r="AQ140" s="298"/>
      <c r="AR140" s="298"/>
      <c r="AS140" s="298" t="s">
        <v>9</v>
      </c>
      <c r="AT140" s="306">
        <f>AM135</f>
        <v>0</v>
      </c>
      <c r="AU140" s="298"/>
      <c r="AV140" s="298" t="s">
        <v>9</v>
      </c>
      <c r="AW140" s="306">
        <f>AN135</f>
        <v>0</v>
      </c>
      <c r="AX140" s="298"/>
      <c r="AY140" s="298" t="s">
        <v>9</v>
      </c>
      <c r="AZ140" s="306">
        <f>AO135</f>
        <v>0</v>
      </c>
      <c r="BA140" s="298"/>
      <c r="BB140" s="298" t="s">
        <v>9</v>
      </c>
      <c r="BC140" s="306">
        <f>AP135</f>
        <v>0</v>
      </c>
      <c r="BD140" s="298"/>
      <c r="BE140" s="298"/>
      <c r="BF140" s="298"/>
    </row>
    <row r="141" spans="1:58" ht="17.45" customHeight="1">
      <c r="B141" s="326">
        <v>21</v>
      </c>
      <c r="C141" s="352" t="str">
        <f>項目入力!X30</f>
        <v>駐停車時措置</v>
      </c>
      <c r="D141" s="422">
        <f>SUMPRODUCT((事故データ!$O$4:$O$364=$C$91)*(事故データ!$AO$4:$AO$364=$C141)*(事故データ!$V$4:$V$364=1))</f>
        <v>1</v>
      </c>
      <c r="E141" s="496">
        <f>SUMPRODUCT((事故データ!$O$4:$O$364=$C$118)*(事故データ!$AO$4:$AO$364=$C141)*(事故データ!$V$4:$V$364=1)*(事故データ!$T$4:$T$364="人身"))</f>
        <v>0</v>
      </c>
      <c r="AA141" s="548"/>
    </row>
    <row r="142" spans="1:58" ht="17.45" customHeight="1">
      <c r="B142" s="326">
        <v>22</v>
      </c>
      <c r="C142" s="352" t="str">
        <f>項目入力!X31</f>
        <v>車内事故</v>
      </c>
      <c r="D142" s="422">
        <f>SUMPRODUCT((事故データ!$O$4:$O$364=$C$91)*(事故データ!$AO$4:$AO$364=$C142)*(事故データ!$V$4:$V$364=1))</f>
        <v>0</v>
      </c>
      <c r="E142" s="496">
        <f>SUMPRODUCT((事故データ!$O$4:$O$364=$C$118)*(事故データ!$AO$4:$AO$364=$C142)*(事故データ!$V$4:$V$364=1)*(事故データ!$T$4:$T$364="人身"))</f>
        <v>0</v>
      </c>
    </row>
    <row r="143" spans="1:58" ht="17.45" customHeight="1">
      <c r="B143" s="326">
        <v>23</v>
      </c>
      <c r="C143" s="352" t="str">
        <f>項目入力!X32</f>
        <v>荷積降時等事故</v>
      </c>
      <c r="D143" s="422">
        <f>SUMPRODUCT((事故データ!$O$4:$O$364=$C$91)*(事故データ!$AO$4:$AO$364=$C143)*(事故データ!$V$4:$V$364=1))</f>
        <v>0</v>
      </c>
      <c r="E143" s="496">
        <f>SUMPRODUCT((事故データ!$O$4:$O$364=$C$118)*(事故データ!$AO$4:$AO$364=$C143)*(事故データ!$V$4:$V$364=1)*(事故データ!$T$4:$T$364="人身"))</f>
        <v>0</v>
      </c>
    </row>
    <row r="144" spans="1:58" ht="17.45" customHeight="1">
      <c r="B144" s="326">
        <v>24</v>
      </c>
      <c r="C144" s="352" t="str">
        <f>項目入力!X33</f>
        <v>落下・飛散等事故</v>
      </c>
      <c r="D144" s="422">
        <f>SUMPRODUCT((事故データ!$O$4:$O$364=$C$91)*(事故データ!$AO$4:$AO$364=$C144)*(事故データ!$V$4:$V$364=1))</f>
        <v>0</v>
      </c>
      <c r="E144" s="496">
        <f>SUMPRODUCT((事故データ!$O$4:$O$364=$C$118)*(事故データ!$AO$4:$AO$364=$C144)*(事故データ!$V$4:$V$364=1)*(事故データ!$T$4:$T$364="人身"))</f>
        <v>0</v>
      </c>
    </row>
    <row r="145" spans="1:28" ht="17.45" customHeight="1">
      <c r="B145" s="326">
        <v>25</v>
      </c>
      <c r="C145" s="352" t="str">
        <f>項目入力!X34</f>
        <v>その他・不明</v>
      </c>
      <c r="D145" s="422">
        <f>SUMPRODUCT((事故データ!$O$4:$O$364=$C$91)*(事故データ!$AO$4:$AO$364=$C145)*(事故データ!$V$4:$V$364=1))</f>
        <v>0</v>
      </c>
      <c r="E145" s="496">
        <f>SUMPRODUCT((事故データ!$O$4:$O$364=$C$118)*(事故データ!$AO$4:$AO$364=$C145)*(事故データ!$V$4:$V$364=1)*(事故データ!$T$4:$T$364="人身"))</f>
        <v>0</v>
      </c>
    </row>
    <row r="146" spans="1:28" ht="17.45" customHeight="1">
      <c r="B146" s="326">
        <v>26</v>
      </c>
      <c r="C146" s="352" t="str">
        <f>項目入力!X35</f>
        <v>予備３</v>
      </c>
      <c r="D146" s="422">
        <f>SUMPRODUCT((事故データ!$O$4:$O$364=$C$91)*(事故データ!$AO$4:$AO$364=$C146)*(事故データ!$V$4:$V$364=1))</f>
        <v>0</v>
      </c>
      <c r="E146" s="496">
        <f>SUMPRODUCT((事故データ!$O$4:$O$364=$C$118)*(事故データ!$AO$4:$AO$364=$C146)*(事故データ!$V$4:$V$364=1)*(事故データ!$T$4:$T$364="人身"))</f>
        <v>0</v>
      </c>
    </row>
    <row r="147" spans="1:28" ht="17.45" customHeight="1">
      <c r="B147" s="326">
        <v>27</v>
      </c>
      <c r="C147" s="352" t="str">
        <f>項目入力!X36</f>
        <v>予備４</v>
      </c>
      <c r="D147" s="422">
        <f>SUMPRODUCT((事故データ!$O$4:$O$364=$C$91)*(事故データ!$AO$4:$AO$364=$C147)*(事故データ!$V$4:$V$364=1))</f>
        <v>0</v>
      </c>
      <c r="E147" s="496">
        <f>SUMPRODUCT((事故データ!$O$4:$O$364=$C$118)*(事故データ!$AO$4:$AO$364=$C147)*(事故データ!$V$4:$V$364=1)*(事故データ!$T$4:$T$364="人身"))</f>
        <v>0</v>
      </c>
    </row>
    <row r="148" spans="1:28" ht="17.45" customHeight="1">
      <c r="B148" s="326">
        <v>28</v>
      </c>
      <c r="C148" s="352" t="str">
        <f>項目入力!X37</f>
        <v>予備５</v>
      </c>
      <c r="D148" s="422">
        <f>SUMPRODUCT((事故データ!$O$4:$O$364=$C$91)*(事故データ!$AO$4:$AO$364=$C148)*(事故データ!$V$4:$V$364=1))</f>
        <v>0</v>
      </c>
      <c r="E148" s="496">
        <f>SUMPRODUCT((事故データ!$O$4:$O$364=$C$118)*(事故データ!$AO$4:$AO$364=$C148)*(事故データ!$V$4:$V$364=1)*(事故データ!$T$4:$T$364="人身"))</f>
        <v>0</v>
      </c>
    </row>
    <row r="149" spans="1:28" ht="17.45" customHeight="1">
      <c r="B149" s="326">
        <v>29</v>
      </c>
      <c r="C149" s="352" t="str">
        <f>項目入力!X38</f>
        <v>予備６</v>
      </c>
      <c r="D149" s="431">
        <f>SUMPRODUCT((事故データ!$O$4:$O$364=$C$91)*(事故データ!$AO$4:$AO$364=$C149)*(事故データ!$V$4:$V$364=1))</f>
        <v>0</v>
      </c>
      <c r="E149" s="498">
        <f>SUMPRODUCT((事故データ!$O$4:$O$364=$C$118)*(事故データ!$AO$4:$AO$364=$C149)*(事故データ!$V$4:$V$364=1)*(事故データ!$T$4:$T$364="人身"))</f>
        <v>0</v>
      </c>
    </row>
    <row r="150" spans="1:28" ht="17.45" customHeight="1">
      <c r="C150" s="437"/>
      <c r="D150" s="438"/>
      <c r="E150" s="438"/>
    </row>
    <row r="151" spans="1:28" ht="17.45" customHeight="1" thickBot="1">
      <c r="C151" s="437"/>
      <c r="D151" s="438"/>
      <c r="E151" s="438"/>
    </row>
    <row r="152" spans="1:28" ht="17.45" customHeight="1" thickBot="1">
      <c r="A152" s="326">
        <v>5</v>
      </c>
      <c r="C152" s="437"/>
      <c r="D152" s="438"/>
      <c r="E152" s="438"/>
      <c r="G152" s="318" t="s">
        <v>1485</v>
      </c>
      <c r="H152" s="473">
        <v>3</v>
      </c>
      <c r="I152" s="326" t="str">
        <f>VLOOKUP(H152,$B$157:$C$203,2,1)</f>
        <v>左折</v>
      </c>
    </row>
    <row r="153" spans="1:28">
      <c r="C153" s="396" t="s">
        <v>15</v>
      </c>
      <c r="P153" s="298"/>
      <c r="Q153" s="298"/>
      <c r="R153" s="298"/>
      <c r="S153" s="298"/>
      <c r="T153" s="298"/>
      <c r="U153" s="298"/>
      <c r="V153" s="298"/>
      <c r="W153" s="298"/>
      <c r="X153" s="298"/>
      <c r="Y153" s="298"/>
      <c r="Z153" s="298"/>
      <c r="AA153" s="298"/>
      <c r="AB153" s="298"/>
    </row>
    <row r="154" spans="1:28">
      <c r="A154" s="5" t="s">
        <v>248</v>
      </c>
      <c r="C154" s="398">
        <v>19</v>
      </c>
      <c r="D154" s="298"/>
      <c r="E154" s="298"/>
      <c r="F154" s="298"/>
      <c r="G154" s="298" t="str">
        <f>I152&amp;"事故　ハンドル操作別×衝突部位別（指定年度）"</f>
        <v>左折事故　ハンドル操作別×衝突部位別（指定年度）</v>
      </c>
      <c r="H154" s="298"/>
      <c r="I154" s="298"/>
      <c r="J154" s="298"/>
      <c r="K154" s="298"/>
      <c r="L154" s="298"/>
      <c r="M154" s="298"/>
      <c r="N154" s="298"/>
      <c r="O154" s="298"/>
      <c r="P154" s="298"/>
      <c r="Q154" s="298"/>
      <c r="R154" s="298" t="str">
        <f>G154&amp;H156&amp;"件"</f>
        <v>左折事故　ハンドル操作別×衝突部位別（指定年度）3件</v>
      </c>
      <c r="S154" s="298"/>
      <c r="T154" s="298"/>
      <c r="U154" s="306"/>
      <c r="V154" s="298"/>
      <c r="W154" s="298"/>
      <c r="X154" s="298"/>
      <c r="Y154" s="298"/>
      <c r="Z154" s="298"/>
      <c r="AA154" s="298"/>
      <c r="AB154" s="298"/>
    </row>
    <row r="155" spans="1:28" ht="37.5" customHeight="1">
      <c r="C155" s="1185" t="s">
        <v>56</v>
      </c>
      <c r="D155" s="526">
        <v>1</v>
      </c>
      <c r="E155" s="474" t="s">
        <v>245</v>
      </c>
      <c r="F155" s="298"/>
      <c r="G155" s="375" t="s">
        <v>1523</v>
      </c>
      <c r="H155" s="527" t="s">
        <v>1474</v>
      </c>
      <c r="I155" s="312" t="str">
        <f>I119</f>
        <v>直進</v>
      </c>
      <c r="J155" s="313" t="str">
        <f t="shared" ref="J155:O155" si="58">J119</f>
        <v>左方前進</v>
      </c>
      <c r="K155" s="313" t="str">
        <f t="shared" si="58"/>
        <v>右方前進</v>
      </c>
      <c r="L155" s="313" t="str">
        <f t="shared" si="58"/>
        <v>直進バック</v>
      </c>
      <c r="M155" s="313" t="str">
        <f t="shared" si="58"/>
        <v>左方バック</v>
      </c>
      <c r="N155" s="313" t="str">
        <f t="shared" si="58"/>
        <v>右方バック</v>
      </c>
      <c r="O155" s="314" t="str">
        <f t="shared" si="58"/>
        <v>操作なし</v>
      </c>
      <c r="P155" s="298"/>
      <c r="Q155" s="300">
        <f>I157</f>
        <v>0</v>
      </c>
      <c r="R155" s="301">
        <f>I158</f>
        <v>0</v>
      </c>
      <c r="S155" s="302">
        <f>I159</f>
        <v>0</v>
      </c>
      <c r="T155" s="300">
        <f>J157</f>
        <v>0</v>
      </c>
      <c r="U155" s="301">
        <f>J158</f>
        <v>0</v>
      </c>
      <c r="V155" s="302">
        <f>J159</f>
        <v>0</v>
      </c>
      <c r="W155" s="303">
        <f>K157</f>
        <v>0</v>
      </c>
      <c r="X155" s="301">
        <f>K158</f>
        <v>0</v>
      </c>
      <c r="Y155" s="302">
        <f>K159</f>
        <v>0</v>
      </c>
      <c r="Z155" s="298"/>
      <c r="AA155" s="298"/>
      <c r="AB155" s="298"/>
    </row>
    <row r="156" spans="1:28">
      <c r="C156" s="1187"/>
      <c r="D156" s="338">
        <f>SUM(D157:D203)</f>
        <v>31</v>
      </c>
      <c r="E156" s="387">
        <f>SUM(E157:E203)</f>
        <v>5</v>
      </c>
      <c r="F156" s="298"/>
      <c r="G156" s="487" t="s">
        <v>1482</v>
      </c>
      <c r="H156" s="488">
        <f>SUM(H157:H172)</f>
        <v>3</v>
      </c>
      <c r="I156" s="315">
        <f>SUM(I157:I172)</f>
        <v>0</v>
      </c>
      <c r="J156" s="316">
        <f t="shared" ref="J156" si="59">SUM(J157:J172)</f>
        <v>3</v>
      </c>
      <c r="K156" s="316">
        <f t="shared" ref="K156" si="60">SUM(K157:K172)</f>
        <v>0</v>
      </c>
      <c r="L156" s="316">
        <f t="shared" ref="L156" si="61">SUM(L157:L172)</f>
        <v>0</v>
      </c>
      <c r="M156" s="316">
        <f t="shared" ref="M156" si="62">SUM(M157:M172)</f>
        <v>0</v>
      </c>
      <c r="N156" s="316">
        <f t="shared" ref="N156" si="63">SUM(N157:N172)</f>
        <v>0</v>
      </c>
      <c r="O156" s="317">
        <f t="shared" ref="O156" si="64">SUM(O157:O172)</f>
        <v>0</v>
      </c>
      <c r="P156" s="298"/>
      <c r="Q156" s="298"/>
      <c r="R156" s="298"/>
      <c r="S156" s="304"/>
      <c r="T156" s="305"/>
      <c r="U156" s="298"/>
      <c r="V156" s="304"/>
      <c r="W156" s="298"/>
      <c r="X156" s="298"/>
      <c r="Y156" s="304"/>
      <c r="Z156" s="298"/>
      <c r="AA156" s="298"/>
      <c r="AB156" s="298"/>
    </row>
    <row r="157" spans="1:28">
      <c r="B157" s="326">
        <v>1</v>
      </c>
      <c r="C157" s="343" t="str">
        <f>項目入力!M10</f>
        <v>直進</v>
      </c>
      <c r="D157" s="411">
        <f>SUMPRODUCT((事故データ!$O$4:$O$364=$C$154)*(事故データ!$AQ$4:$AQ$364=$C157)*(事故データ!$V$4:$V$364=1))</f>
        <v>2</v>
      </c>
      <c r="E157" s="492">
        <f>SUMPRODUCT((事故データ!$O$4:$O$364=$C$154)*(事故データ!$AQ$4:$AQ$364=$C157)*(事故データ!$V$4:$V$364=1)*(事故データ!$T$4:$T$364="人身"))</f>
        <v>0</v>
      </c>
      <c r="F157" s="306"/>
      <c r="G157" s="528" t="str">
        <f>G121</f>
        <v>前部左角</v>
      </c>
      <c r="H157" s="413">
        <f t="shared" ref="H157:H172" si="65">SUM(I157:O157)</f>
        <v>0</v>
      </c>
      <c r="I157" s="348">
        <f>SUMPRODUCT((事故データ!$O$4:$O$364=$C$154)*(事故データ!$AQ$4:$AQ$364=$I$152)*(事故データ!$AT$4:$AT$364=$G157)*(事故データ!$AR$4:$AR$364=I$155)*(事故データ!$V$4:$V$364=1))</f>
        <v>0</v>
      </c>
      <c r="J157" s="349">
        <f>SUMPRODUCT((事故データ!$O$4:$O$364=$C$154)*(事故データ!$AQ$4:$AQ$364=$I$152)*(事故データ!$AT$4:$AT$364=$G157)*(事故データ!$AR$4:$AR$364=J$155)*(事故データ!$V$4:$V$364=1))</f>
        <v>0</v>
      </c>
      <c r="K157" s="349">
        <f>SUMPRODUCT((事故データ!$O$4:$O$364=$C$154)*(事故データ!$AQ$4:$AQ$364=$I$152)*(事故データ!$AT$4:$AT$364=$G157)*(事故データ!$AR$4:$AR$364=K$155)*(事故データ!$V$4:$V$364=1))</f>
        <v>0</v>
      </c>
      <c r="L157" s="349">
        <f>SUMPRODUCT((事故データ!$O$4:$O$364=$C$154)*(事故データ!$AQ$4:$AQ$364=$I$152)*(事故データ!$AT$4:$AT$364=$G157)*(事故データ!$AR$4:$AR$364=L$155)*(事故データ!$V$4:$V$364=1))</f>
        <v>0</v>
      </c>
      <c r="M157" s="349">
        <f>SUMPRODUCT((事故データ!$O$4:$O$364=$C$154)*(事故データ!$AQ$4:$AQ$364=$I$152)*(事故データ!$AT$4:$AT$364=$G157)*(事故データ!$AR$4:$AR$364=M$155)*(事故データ!$V$4:$V$364=1))</f>
        <v>0</v>
      </c>
      <c r="N157" s="349">
        <f>SUMPRODUCT((事故データ!$O$4:$O$364=$C$154)*(事故データ!$AQ$4:$AQ$364=$I$152)*(事故データ!$AT$4:$AT$364=$G157)*(事故データ!$AR$4:$AR$364=N$155)*(事故データ!$V$4:$V$364=1))</f>
        <v>0</v>
      </c>
      <c r="O157" s="441">
        <f>SUMPRODUCT((事故データ!$O$4:$O$364=$C$154)*(事故データ!$AQ$4:$AQ$364=$I$152)*(事故データ!$AT$4:$AT$364=$G157)*(事故データ!$AR$4:$AR$364=O$155)*(事故データ!$V$4:$V$364=1))</f>
        <v>0</v>
      </c>
      <c r="P157" s="298"/>
      <c r="Q157" s="306">
        <f>I163</f>
        <v>0</v>
      </c>
      <c r="R157" s="298"/>
      <c r="S157" s="307">
        <f>I166</f>
        <v>0</v>
      </c>
      <c r="T157" s="308">
        <f>J163</f>
        <v>0</v>
      </c>
      <c r="U157" s="298"/>
      <c r="V157" s="307">
        <f>J166</f>
        <v>0</v>
      </c>
      <c r="W157" s="306">
        <f>K163</f>
        <v>0</v>
      </c>
      <c r="X157" s="298"/>
      <c r="Y157" s="307">
        <f>K166</f>
        <v>0</v>
      </c>
      <c r="Z157" s="298"/>
      <c r="AA157" s="298"/>
      <c r="AB157" s="298"/>
    </row>
    <row r="158" spans="1:28">
      <c r="B158" s="326">
        <v>2</v>
      </c>
      <c r="C158" s="352" t="str">
        <f>項目入力!M11</f>
        <v>右折</v>
      </c>
      <c r="D158" s="422">
        <f>SUMPRODUCT((事故データ!$O$4:$O$364=$C$154)*(事故データ!$AQ$4:$AQ$364=$C158)*(事故データ!$V$4:$V$364=1))</f>
        <v>0</v>
      </c>
      <c r="E158" s="496">
        <f>SUMPRODUCT((事故データ!$O$4:$O$364=$C$154)*(事故データ!$AQ$4:$AQ$364=$C158)*(事故データ!$V$4:$V$364=1)*(事故データ!$T$4:$T$364="人身"))</f>
        <v>0</v>
      </c>
      <c r="F158" s="306"/>
      <c r="G158" s="364" t="str">
        <f t="shared" ref="G158:G172" si="66">G122</f>
        <v>前部</v>
      </c>
      <c r="H158" s="356">
        <f t="shared" si="65"/>
        <v>0</v>
      </c>
      <c r="I158" s="357">
        <f>SUMPRODUCT((事故データ!$O$4:$O$364=$C$154)*(事故データ!$AQ$4:$AQ$364=$I$152)*(事故データ!$AT$4:$AT$364=$G158)*(事故データ!$AR$4:$AR$364=I$155)*(事故データ!$V$4:$V$364=1))</f>
        <v>0</v>
      </c>
      <c r="J158" s="358">
        <f>SUMPRODUCT((事故データ!$O$4:$O$364=$C$154)*(事故データ!$AQ$4:$AQ$364=$I$152)*(事故データ!$AT$4:$AT$364=$G158)*(事故データ!$AR$4:$AR$364=J$155)*(事故データ!$V$4:$V$364=1))</f>
        <v>0</v>
      </c>
      <c r="K158" s="358">
        <f>SUMPRODUCT((事故データ!$O$4:$O$364=$C$154)*(事故データ!$AQ$4:$AQ$364=$I$152)*(事故データ!$AT$4:$AT$364=$G158)*(事故データ!$AR$4:$AR$364=K$155)*(事故データ!$V$4:$V$364=1))</f>
        <v>0</v>
      </c>
      <c r="L158" s="358">
        <f>SUMPRODUCT((事故データ!$O$4:$O$364=$C$154)*(事故データ!$AQ$4:$AQ$364=$I$152)*(事故データ!$AT$4:$AT$364=$G158)*(事故データ!$AR$4:$AR$364=L$155)*(事故データ!$V$4:$V$364=1))</f>
        <v>0</v>
      </c>
      <c r="M158" s="358">
        <f>SUMPRODUCT((事故データ!$O$4:$O$364=$C$154)*(事故データ!$AQ$4:$AQ$364=$I$152)*(事故データ!$AT$4:$AT$364=$G158)*(事故データ!$AR$4:$AR$364=M$155)*(事故データ!$V$4:$V$364=1))</f>
        <v>0</v>
      </c>
      <c r="N158" s="358">
        <f>SUMPRODUCT((事故データ!$O$4:$O$364=$C$154)*(事故データ!$AQ$4:$AQ$364=$I$152)*(事故データ!$AT$4:$AT$364=$G158)*(事故データ!$AR$4:$AR$364=N$155)*(事故データ!$V$4:$V$364=1))</f>
        <v>0</v>
      </c>
      <c r="O158" s="442">
        <f>SUMPRODUCT((事故データ!$O$4:$O$364=$C$154)*(事故データ!$AQ$4:$AQ$364=$I$152)*(事故データ!$AT$4:$AT$364=$G158)*(事故データ!$AR$4:$AR$364=O$155)*(事故データ!$V$4:$V$364=1))</f>
        <v>0</v>
      </c>
      <c r="P158" s="298"/>
      <c r="Q158" s="298"/>
      <c r="R158" s="298"/>
      <c r="S158" s="304"/>
      <c r="T158" s="305"/>
      <c r="U158" s="298"/>
      <c r="V158" s="304"/>
      <c r="W158" s="298"/>
      <c r="X158" s="298"/>
      <c r="Y158" s="304"/>
      <c r="Z158" s="298"/>
      <c r="AA158" s="298"/>
      <c r="AB158" s="298"/>
    </row>
    <row r="159" spans="1:28">
      <c r="B159" s="326">
        <v>3</v>
      </c>
      <c r="C159" s="352" t="str">
        <f>項目入力!M12</f>
        <v>左折</v>
      </c>
      <c r="D159" s="422">
        <f>SUMPRODUCT((事故データ!$O$4:$O$364=$C$154)*(事故データ!$AQ$4:$AQ$364=$C159)*(事故データ!$V$4:$V$364=1))</f>
        <v>3</v>
      </c>
      <c r="E159" s="496">
        <f>SUMPRODUCT((事故データ!$O$4:$O$364=$C$154)*(事故データ!$AQ$4:$AQ$364=$C159)*(事故データ!$V$4:$V$364=1)*(事故データ!$T$4:$T$364="人身"))</f>
        <v>1</v>
      </c>
      <c r="F159" s="306"/>
      <c r="G159" s="364" t="str">
        <f t="shared" si="66"/>
        <v>前部右角</v>
      </c>
      <c r="H159" s="356">
        <f t="shared" si="65"/>
        <v>0</v>
      </c>
      <c r="I159" s="357">
        <f>SUMPRODUCT((事故データ!$O$4:$O$364=$C$154)*(事故データ!$AQ$4:$AQ$364=$I$152)*(事故データ!$AT$4:$AT$364=$G159)*(事故データ!$AR$4:$AR$364=I$155)*(事故データ!$V$4:$V$364=1))</f>
        <v>0</v>
      </c>
      <c r="J159" s="358">
        <f>SUMPRODUCT((事故データ!$O$4:$O$364=$C$154)*(事故データ!$AQ$4:$AQ$364=$I$152)*(事故データ!$AT$4:$AT$364=$G159)*(事故データ!$AR$4:$AR$364=J$155)*(事故データ!$V$4:$V$364=1))</f>
        <v>0</v>
      </c>
      <c r="K159" s="358">
        <f>SUMPRODUCT((事故データ!$O$4:$O$364=$C$154)*(事故データ!$AQ$4:$AQ$364=$I$152)*(事故データ!$AT$4:$AT$364=$G159)*(事故データ!$AR$4:$AR$364=K$155)*(事故データ!$V$4:$V$364=1))</f>
        <v>0</v>
      </c>
      <c r="L159" s="358">
        <f>SUMPRODUCT((事故データ!$O$4:$O$364=$C$154)*(事故データ!$AQ$4:$AQ$364=$I$152)*(事故データ!$AT$4:$AT$364=$G159)*(事故データ!$AR$4:$AR$364=L$155)*(事故データ!$V$4:$V$364=1))</f>
        <v>0</v>
      </c>
      <c r="M159" s="358">
        <f>SUMPRODUCT((事故データ!$O$4:$O$364=$C$154)*(事故データ!$AQ$4:$AQ$364=$I$152)*(事故データ!$AT$4:$AT$364=$G159)*(事故データ!$AR$4:$AR$364=M$155)*(事故データ!$V$4:$V$364=1))</f>
        <v>0</v>
      </c>
      <c r="N159" s="358">
        <f>SUMPRODUCT((事故データ!$O$4:$O$364=$C$154)*(事故データ!$AQ$4:$AQ$364=$I$152)*(事故データ!$AT$4:$AT$364=$G159)*(事故データ!$AR$4:$AR$364=N$155)*(事故データ!$V$4:$V$364=1))</f>
        <v>0</v>
      </c>
      <c r="O159" s="442">
        <f>SUMPRODUCT((事故データ!$O$4:$O$364=$C$154)*(事故データ!$AQ$4:$AQ$364=$I$152)*(事故データ!$AT$4:$AT$364=$G159)*(事故データ!$AR$4:$AR$364=O$155)*(事故データ!$V$4:$V$364=1))</f>
        <v>0</v>
      </c>
      <c r="P159" s="298"/>
      <c r="Q159" s="306">
        <f>I164</f>
        <v>0</v>
      </c>
      <c r="R159" s="298"/>
      <c r="S159" s="307">
        <f>I167</f>
        <v>0</v>
      </c>
      <c r="T159" s="308">
        <f>J164</f>
        <v>3</v>
      </c>
      <c r="U159" s="298"/>
      <c r="V159" s="307">
        <f>J167</f>
        <v>0</v>
      </c>
      <c r="W159" s="306">
        <f>K164</f>
        <v>0</v>
      </c>
      <c r="X159" s="298"/>
      <c r="Y159" s="307">
        <f>K167</f>
        <v>0</v>
      </c>
      <c r="Z159" s="298"/>
      <c r="AA159" s="298"/>
      <c r="AB159" s="298"/>
    </row>
    <row r="160" spans="1:28">
      <c r="B160" s="326">
        <v>4</v>
      </c>
      <c r="C160" s="352" t="str">
        <f>項目入力!M13</f>
        <v>左折大回り</v>
      </c>
      <c r="D160" s="422">
        <f>SUMPRODUCT((事故データ!$O$4:$O$364=$C$154)*(事故データ!$AQ$4:$AQ$364=$C160)*(事故データ!$V$4:$V$364=1))</f>
        <v>0</v>
      </c>
      <c r="E160" s="496">
        <f>SUMPRODUCT((事故データ!$O$4:$O$364=$C$154)*(事故データ!$AQ$4:$AQ$364=$C160)*(事故データ!$V$4:$V$364=1)*(事故データ!$T$4:$T$364="人身"))</f>
        <v>0</v>
      </c>
      <c r="F160" s="306"/>
      <c r="G160" s="364" t="str">
        <f t="shared" si="66"/>
        <v>後部左角</v>
      </c>
      <c r="H160" s="356">
        <f t="shared" si="65"/>
        <v>0</v>
      </c>
      <c r="I160" s="357">
        <f>SUMPRODUCT((事故データ!$O$4:$O$364=$C$154)*(事故データ!$AQ$4:$AQ$364=$I$152)*(事故データ!$AT$4:$AT$364=$G160)*(事故データ!$AR$4:$AR$364=I$155)*(事故データ!$V$4:$V$364=1))</f>
        <v>0</v>
      </c>
      <c r="J160" s="358">
        <f>SUMPRODUCT((事故データ!$O$4:$O$364=$C$154)*(事故データ!$AQ$4:$AQ$364=$I$152)*(事故データ!$AT$4:$AT$364=$G160)*(事故データ!$AR$4:$AR$364=J$155)*(事故データ!$V$4:$V$364=1))</f>
        <v>0</v>
      </c>
      <c r="K160" s="358">
        <f>SUMPRODUCT((事故データ!$O$4:$O$364=$C$154)*(事故データ!$AQ$4:$AQ$364=$I$152)*(事故データ!$AT$4:$AT$364=$G160)*(事故データ!$AR$4:$AR$364=K$155)*(事故データ!$V$4:$V$364=1))</f>
        <v>0</v>
      </c>
      <c r="L160" s="358">
        <f>SUMPRODUCT((事故データ!$O$4:$O$364=$C$154)*(事故データ!$AQ$4:$AQ$364=$I$152)*(事故データ!$AT$4:$AT$364=$G160)*(事故データ!$AR$4:$AR$364=L$155)*(事故データ!$V$4:$V$364=1))</f>
        <v>0</v>
      </c>
      <c r="M160" s="358">
        <f>SUMPRODUCT((事故データ!$O$4:$O$364=$C$154)*(事故データ!$AQ$4:$AQ$364=$I$152)*(事故データ!$AT$4:$AT$364=$G160)*(事故データ!$AR$4:$AR$364=M$155)*(事故データ!$V$4:$V$364=1))</f>
        <v>0</v>
      </c>
      <c r="N160" s="358">
        <f>SUMPRODUCT((事故データ!$O$4:$O$364=$C$154)*(事故データ!$AQ$4:$AQ$364=$I$152)*(事故データ!$AT$4:$AT$364=$G160)*(事故データ!$AR$4:$AR$364=N$155)*(事故データ!$V$4:$V$364=1))</f>
        <v>0</v>
      </c>
      <c r="O160" s="442">
        <f>SUMPRODUCT((事故データ!$O$4:$O$364=$C$154)*(事故データ!$AQ$4:$AQ$364=$I$152)*(事故データ!$AT$4:$AT$364=$G160)*(事故データ!$AR$4:$AR$364=O$155)*(事故データ!$V$4:$V$364=1))</f>
        <v>0</v>
      </c>
      <c r="P160" s="298"/>
      <c r="Q160" s="298"/>
      <c r="R160" s="298"/>
      <c r="S160" s="304"/>
      <c r="T160" s="305"/>
      <c r="U160" s="298"/>
      <c r="V160" s="304"/>
      <c r="W160" s="298"/>
      <c r="X160" s="298"/>
      <c r="Y160" s="304"/>
      <c r="Z160" s="298"/>
      <c r="AA160" s="298"/>
      <c r="AB160" s="298"/>
    </row>
    <row r="161" spans="1:28">
      <c r="B161" s="326">
        <v>5</v>
      </c>
      <c r="C161" s="352" t="str">
        <f>項目入力!M14</f>
        <v>施設・駐車場に入 右折</v>
      </c>
      <c r="D161" s="422">
        <f>SUMPRODUCT((事故データ!$O$4:$O$364=$C$154)*(事故データ!$AQ$4:$AQ$364=$C161)*(事故データ!$V$4:$V$364=1))</f>
        <v>0</v>
      </c>
      <c r="E161" s="496">
        <f>SUMPRODUCT((事故データ!$O$4:$O$364=$C$154)*(事故データ!$AQ$4:$AQ$364=$C161)*(事故データ!$V$4:$V$364=1)*(事故データ!$T$4:$T$364="人身"))</f>
        <v>0</v>
      </c>
      <c r="F161" s="306"/>
      <c r="G161" s="364" t="str">
        <f t="shared" si="66"/>
        <v>後部</v>
      </c>
      <c r="H161" s="356">
        <f t="shared" si="65"/>
        <v>0</v>
      </c>
      <c r="I161" s="357">
        <f>SUMPRODUCT((事故データ!$O$4:$O$364=$C$154)*(事故データ!$AQ$4:$AQ$364=$I$152)*(事故データ!$AT$4:$AT$364=$G161)*(事故データ!$AR$4:$AR$364=I$155)*(事故データ!$V$4:$V$364=1))</f>
        <v>0</v>
      </c>
      <c r="J161" s="358">
        <f>SUMPRODUCT((事故データ!$O$4:$O$364=$C$154)*(事故データ!$AQ$4:$AQ$364=$I$152)*(事故データ!$AT$4:$AT$364=$G161)*(事故データ!$AR$4:$AR$364=J$155)*(事故データ!$V$4:$V$364=1))</f>
        <v>0</v>
      </c>
      <c r="K161" s="358">
        <f>SUMPRODUCT((事故データ!$O$4:$O$364=$C$154)*(事故データ!$AQ$4:$AQ$364=$I$152)*(事故データ!$AT$4:$AT$364=$G161)*(事故データ!$AR$4:$AR$364=K$155)*(事故データ!$V$4:$V$364=1))</f>
        <v>0</v>
      </c>
      <c r="L161" s="358">
        <f>SUMPRODUCT((事故データ!$O$4:$O$364=$C$154)*(事故データ!$AQ$4:$AQ$364=$I$152)*(事故データ!$AT$4:$AT$364=$G161)*(事故データ!$AR$4:$AR$364=L$155)*(事故データ!$V$4:$V$364=1))</f>
        <v>0</v>
      </c>
      <c r="M161" s="358">
        <f>SUMPRODUCT((事故データ!$O$4:$O$364=$C$154)*(事故データ!$AQ$4:$AQ$364=$I$152)*(事故データ!$AT$4:$AT$364=$G161)*(事故データ!$AR$4:$AR$364=M$155)*(事故データ!$V$4:$V$364=1))</f>
        <v>0</v>
      </c>
      <c r="N161" s="358">
        <f>SUMPRODUCT((事故データ!$O$4:$O$364=$C$154)*(事故データ!$AQ$4:$AQ$364=$I$152)*(事故データ!$AT$4:$AT$364=$G161)*(事故データ!$AR$4:$AR$364=N$155)*(事故データ!$V$4:$V$364=1))</f>
        <v>0</v>
      </c>
      <c r="O161" s="442">
        <f>SUMPRODUCT((事故データ!$O$4:$O$364=$C$154)*(事故データ!$AQ$4:$AQ$364=$I$152)*(事故データ!$AT$4:$AT$364=$G161)*(事故データ!$AR$4:$AR$364=O$155)*(事故データ!$V$4:$V$364=1))</f>
        <v>0</v>
      </c>
      <c r="P161" s="298"/>
      <c r="Q161" s="306">
        <f>I165</f>
        <v>0</v>
      </c>
      <c r="R161" s="298"/>
      <c r="S161" s="307">
        <f>I168</f>
        <v>0</v>
      </c>
      <c r="T161" s="308">
        <f>J165</f>
        <v>0</v>
      </c>
      <c r="U161" s="298"/>
      <c r="V161" s="307">
        <f>J168</f>
        <v>0</v>
      </c>
      <c r="W161" s="306">
        <f>K165</f>
        <v>0</v>
      </c>
      <c r="X161" s="298"/>
      <c r="Y161" s="307">
        <f>K168</f>
        <v>0</v>
      </c>
      <c r="Z161" s="298"/>
      <c r="AA161" s="298"/>
      <c r="AB161" s="298"/>
    </row>
    <row r="162" spans="1:28">
      <c r="B162" s="326">
        <v>6</v>
      </c>
      <c r="C162" s="352" t="str">
        <f>項目入力!M15</f>
        <v>施設・駐車場に入 左折</v>
      </c>
      <c r="D162" s="422">
        <f>SUMPRODUCT((事故データ!$O$4:$O$364=$C$154)*(事故データ!$AQ$4:$AQ$364=$C162)*(事故データ!$V$4:$V$364=1))</f>
        <v>0</v>
      </c>
      <c r="E162" s="496">
        <f>SUMPRODUCT((事故データ!$O$4:$O$364=$C$154)*(事故データ!$AQ$4:$AQ$364=$C162)*(事故データ!$V$4:$V$364=1)*(事故データ!$T$4:$T$364="人身"))</f>
        <v>0</v>
      </c>
      <c r="F162" s="306"/>
      <c r="G162" s="364" t="str">
        <f t="shared" si="66"/>
        <v>後部右角</v>
      </c>
      <c r="H162" s="356">
        <f t="shared" si="65"/>
        <v>0</v>
      </c>
      <c r="I162" s="357">
        <f>SUMPRODUCT((事故データ!$O$4:$O$364=$C$154)*(事故データ!$AQ$4:$AQ$364=$I$152)*(事故データ!$AT$4:$AT$364=$G162)*(事故データ!$AR$4:$AR$364=I$155)*(事故データ!$V$4:$V$364=1))</f>
        <v>0</v>
      </c>
      <c r="J162" s="358">
        <f>SUMPRODUCT((事故データ!$O$4:$O$364=$C$154)*(事故データ!$AQ$4:$AQ$364=$I$152)*(事故データ!$AT$4:$AT$364=$G162)*(事故データ!$AR$4:$AR$364=J$155)*(事故データ!$V$4:$V$364=1))</f>
        <v>0</v>
      </c>
      <c r="K162" s="358">
        <f>SUMPRODUCT((事故データ!$O$4:$O$364=$C$154)*(事故データ!$AQ$4:$AQ$364=$I$152)*(事故データ!$AT$4:$AT$364=$G162)*(事故データ!$AR$4:$AR$364=K$155)*(事故データ!$V$4:$V$364=1))</f>
        <v>0</v>
      </c>
      <c r="L162" s="358">
        <f>SUMPRODUCT((事故データ!$O$4:$O$364=$C$154)*(事故データ!$AQ$4:$AQ$364=$I$152)*(事故データ!$AT$4:$AT$364=$G162)*(事故データ!$AR$4:$AR$364=L$155)*(事故データ!$V$4:$V$364=1))</f>
        <v>0</v>
      </c>
      <c r="M162" s="358">
        <f>SUMPRODUCT((事故データ!$O$4:$O$364=$C$154)*(事故データ!$AQ$4:$AQ$364=$I$152)*(事故データ!$AT$4:$AT$364=$G162)*(事故データ!$AR$4:$AR$364=M$155)*(事故データ!$V$4:$V$364=1))</f>
        <v>0</v>
      </c>
      <c r="N162" s="358">
        <f>SUMPRODUCT((事故データ!$O$4:$O$364=$C$154)*(事故データ!$AQ$4:$AQ$364=$I$152)*(事故データ!$AT$4:$AT$364=$G162)*(事故データ!$AR$4:$AR$364=N$155)*(事故データ!$V$4:$V$364=1))</f>
        <v>0</v>
      </c>
      <c r="O162" s="442">
        <f>SUMPRODUCT((事故データ!$O$4:$O$364=$C$154)*(事故データ!$AQ$4:$AQ$364=$I$152)*(事故データ!$AT$4:$AT$364=$G162)*(事故データ!$AR$4:$AR$364=O$155)*(事故データ!$V$4:$V$364=1))</f>
        <v>0</v>
      </c>
      <c r="P162" s="298"/>
      <c r="Q162" s="298"/>
      <c r="R162" s="298"/>
      <c r="S162" s="298"/>
      <c r="T162" s="298"/>
      <c r="U162" s="298"/>
      <c r="V162" s="298"/>
      <c r="W162" s="298"/>
      <c r="X162" s="298"/>
      <c r="Y162" s="298"/>
      <c r="Z162" s="298"/>
      <c r="AA162" s="298"/>
      <c r="AB162" s="298"/>
    </row>
    <row r="163" spans="1:28">
      <c r="B163" s="326">
        <v>7</v>
      </c>
      <c r="C163" s="352" t="str">
        <f>項目入力!M16</f>
        <v>施設・駐車場からバック出</v>
      </c>
      <c r="D163" s="422">
        <f>SUMPRODUCT((事故データ!$O$4:$O$364=$C$154)*(事故データ!$AQ$4:$AQ$364=$C163)*(事故データ!$V$4:$V$364=1))</f>
        <v>0</v>
      </c>
      <c r="E163" s="496">
        <f>SUMPRODUCT((事故データ!$O$4:$O$364=$C$154)*(事故データ!$AQ$4:$AQ$364=$C163)*(事故データ!$V$4:$V$364=1)*(事故データ!$T$4:$T$364="人身"))</f>
        <v>0</v>
      </c>
      <c r="F163" s="306"/>
      <c r="G163" s="364" t="str">
        <f t="shared" si="66"/>
        <v>左側面前</v>
      </c>
      <c r="H163" s="356">
        <f t="shared" si="65"/>
        <v>0</v>
      </c>
      <c r="I163" s="357">
        <f>SUMPRODUCT((事故データ!$O$4:$O$364=$C$154)*(事故データ!$AQ$4:$AQ$364=$I$152)*(事故データ!$AT$4:$AT$364=$G163)*(事故データ!$AR$4:$AR$364=I$155)*(事故データ!$V$4:$V$364=1))</f>
        <v>0</v>
      </c>
      <c r="J163" s="358">
        <f>SUMPRODUCT((事故データ!$O$4:$O$364=$C$154)*(事故データ!$AQ$4:$AQ$364=$I$152)*(事故データ!$AT$4:$AT$364=$G163)*(事故データ!$AR$4:$AR$364=J$155)*(事故データ!$V$4:$V$364=1))</f>
        <v>0</v>
      </c>
      <c r="K163" s="358">
        <f>SUMPRODUCT((事故データ!$O$4:$O$364=$C$154)*(事故データ!$AQ$4:$AQ$364=$I$152)*(事故データ!$AT$4:$AT$364=$G163)*(事故データ!$AR$4:$AR$364=K$155)*(事故データ!$V$4:$V$364=1))</f>
        <v>0</v>
      </c>
      <c r="L163" s="358">
        <f>SUMPRODUCT((事故データ!$O$4:$O$364=$C$154)*(事故データ!$AQ$4:$AQ$364=$I$152)*(事故データ!$AT$4:$AT$364=$G163)*(事故データ!$AR$4:$AR$364=L$155)*(事故データ!$V$4:$V$364=1))</f>
        <v>0</v>
      </c>
      <c r="M163" s="358">
        <f>SUMPRODUCT((事故データ!$O$4:$O$364=$C$154)*(事故データ!$AQ$4:$AQ$364=$I$152)*(事故データ!$AT$4:$AT$364=$G163)*(事故データ!$AR$4:$AR$364=M$155)*(事故データ!$V$4:$V$364=1))</f>
        <v>0</v>
      </c>
      <c r="N163" s="358">
        <f>SUMPRODUCT((事故データ!$O$4:$O$364=$C$154)*(事故データ!$AQ$4:$AQ$364=$I$152)*(事故データ!$AT$4:$AT$364=$G163)*(事故データ!$AR$4:$AR$364=N$155)*(事故データ!$V$4:$V$364=1))</f>
        <v>0</v>
      </c>
      <c r="O163" s="442">
        <f>SUMPRODUCT((事故データ!$O$4:$O$364=$C$154)*(事故データ!$AQ$4:$AQ$364=$I$152)*(事故データ!$AT$4:$AT$364=$G163)*(事故データ!$AR$4:$AR$364=O$155)*(事故データ!$V$4:$V$364=1))</f>
        <v>0</v>
      </c>
      <c r="P163" s="298"/>
      <c r="Q163" s="306">
        <f>I160</f>
        <v>0</v>
      </c>
      <c r="R163" s="299">
        <f>I161</f>
        <v>0</v>
      </c>
      <c r="S163" s="307">
        <f>I162</f>
        <v>0</v>
      </c>
      <c r="T163" s="308">
        <f>J160</f>
        <v>0</v>
      </c>
      <c r="U163" s="299">
        <f>J161</f>
        <v>0</v>
      </c>
      <c r="V163" s="307">
        <f>J162</f>
        <v>0</v>
      </c>
      <c r="W163" s="306">
        <f>K160</f>
        <v>0</v>
      </c>
      <c r="X163" s="299">
        <f>K161</f>
        <v>0</v>
      </c>
      <c r="Y163" s="307">
        <f>K162</f>
        <v>0</v>
      </c>
      <c r="Z163" s="298"/>
      <c r="AA163" s="298"/>
      <c r="AB163" s="298"/>
    </row>
    <row r="164" spans="1:28">
      <c r="B164" s="326">
        <v>8</v>
      </c>
      <c r="C164" s="352" t="str">
        <f>項目入力!M17</f>
        <v>施設・駐車場から出 右折</v>
      </c>
      <c r="D164" s="422">
        <f>SUMPRODUCT((事故データ!$O$4:$O$364=$C$154)*(事故データ!$AQ$4:$AQ$364=$C164)*(事故データ!$V$4:$V$364=1))</f>
        <v>1</v>
      </c>
      <c r="E164" s="496">
        <f>SUMPRODUCT((事故データ!$O$4:$O$364=$C$154)*(事故データ!$AQ$4:$AQ$364=$C164)*(事故データ!$V$4:$V$364=1)*(事故データ!$T$4:$T$364="人身"))</f>
        <v>0</v>
      </c>
      <c r="F164" s="306"/>
      <c r="G164" s="364" t="str">
        <f t="shared" si="66"/>
        <v>左側面</v>
      </c>
      <c r="H164" s="356">
        <f t="shared" si="65"/>
        <v>3</v>
      </c>
      <c r="I164" s="357">
        <f>SUMPRODUCT((事故データ!$O$4:$O$364=$C$154)*(事故データ!$AQ$4:$AQ$364=$I$152)*(事故データ!$AT$4:$AT$364=$G164)*(事故データ!$AR$4:$AR$364=I$155)*(事故データ!$V$4:$V$364=1))</f>
        <v>0</v>
      </c>
      <c r="J164" s="358">
        <f>SUMPRODUCT((事故データ!$O$4:$O$364=$C$154)*(事故データ!$AQ$4:$AQ$364=$I$152)*(事故データ!$AT$4:$AT$364=$G164)*(事故データ!$AR$4:$AR$364=J$155)*(事故データ!$V$4:$V$364=1))</f>
        <v>3</v>
      </c>
      <c r="K164" s="358">
        <f>SUMPRODUCT((事故データ!$O$4:$O$364=$C$154)*(事故データ!$AQ$4:$AQ$364=$I$152)*(事故データ!$AT$4:$AT$364=$G164)*(事故データ!$AR$4:$AR$364=K$155)*(事故データ!$V$4:$V$364=1))</f>
        <v>0</v>
      </c>
      <c r="L164" s="358">
        <f>SUMPRODUCT((事故データ!$O$4:$O$364=$C$154)*(事故データ!$AQ$4:$AQ$364=$I$152)*(事故データ!$AT$4:$AT$364=$G164)*(事故データ!$AR$4:$AR$364=L$155)*(事故データ!$V$4:$V$364=1))</f>
        <v>0</v>
      </c>
      <c r="M164" s="358">
        <f>SUMPRODUCT((事故データ!$O$4:$O$364=$C$154)*(事故データ!$AQ$4:$AQ$364=$I$152)*(事故データ!$AT$4:$AT$364=$G164)*(事故データ!$AR$4:$AR$364=M$155)*(事故データ!$V$4:$V$364=1))</f>
        <v>0</v>
      </c>
      <c r="N164" s="358">
        <f>SUMPRODUCT((事故データ!$O$4:$O$364=$C$154)*(事故データ!$AQ$4:$AQ$364=$I$152)*(事故データ!$AT$4:$AT$364=$G164)*(事故データ!$AR$4:$AR$364=N$155)*(事故データ!$V$4:$V$364=1))</f>
        <v>0</v>
      </c>
      <c r="O164" s="442">
        <f>SUMPRODUCT((事故データ!$O$4:$O$364=$C$154)*(事故データ!$AQ$4:$AQ$364=$I$152)*(事故データ!$AT$4:$AT$364=$G164)*(事故データ!$AR$4:$AR$364=O$155)*(事故データ!$V$4:$V$364=1))</f>
        <v>0</v>
      </c>
      <c r="P164" s="298"/>
      <c r="Q164" s="549" t="s">
        <v>1427</v>
      </c>
      <c r="R164" s="299">
        <f>I169</f>
        <v>0</v>
      </c>
      <c r="S164" s="298"/>
      <c r="T164" s="549" t="s">
        <v>1427</v>
      </c>
      <c r="U164" s="299">
        <f>J169</f>
        <v>0</v>
      </c>
      <c r="V164" s="298"/>
      <c r="W164" s="549" t="s">
        <v>1427</v>
      </c>
      <c r="X164" s="299">
        <f>K169</f>
        <v>0</v>
      </c>
      <c r="Y164" s="298"/>
      <c r="Z164" s="298"/>
      <c r="AA164" s="298"/>
      <c r="AB164" s="298"/>
    </row>
    <row r="165" spans="1:28">
      <c r="B165" s="326">
        <v>9</v>
      </c>
      <c r="C165" s="352" t="str">
        <f>項目入力!M18</f>
        <v>施設・駐車場から出 左折</v>
      </c>
      <c r="D165" s="422">
        <f>SUMPRODUCT((事故データ!$O$4:$O$364=$C$154)*(事故データ!$AQ$4:$AQ$364=$C165)*(事故データ!$V$4:$V$364=1))</f>
        <v>0</v>
      </c>
      <c r="E165" s="496">
        <f>SUMPRODUCT((事故データ!$O$4:$O$364=$C$154)*(事故データ!$AQ$4:$AQ$364=$C165)*(事故データ!$V$4:$V$364=1)*(事故データ!$T$4:$T$364="人身"))</f>
        <v>0</v>
      </c>
      <c r="F165" s="306"/>
      <c r="G165" s="364" t="str">
        <f t="shared" si="66"/>
        <v>左側面後</v>
      </c>
      <c r="H165" s="356">
        <f t="shared" si="65"/>
        <v>0</v>
      </c>
      <c r="I165" s="357">
        <f>SUMPRODUCT((事故データ!$O$4:$O$364=$C$154)*(事故データ!$AQ$4:$AQ$364=$I$152)*(事故データ!$AT$4:$AT$364=$G165)*(事故データ!$AR$4:$AR$364=I$155)*(事故データ!$V$4:$V$364=1))</f>
        <v>0</v>
      </c>
      <c r="J165" s="358">
        <f>SUMPRODUCT((事故データ!$O$4:$O$364=$C$154)*(事故データ!$AQ$4:$AQ$364=$I$152)*(事故データ!$AT$4:$AT$364=$G165)*(事故データ!$AR$4:$AR$364=J$155)*(事故データ!$V$4:$V$364=1))</f>
        <v>0</v>
      </c>
      <c r="K165" s="358">
        <f>SUMPRODUCT((事故データ!$O$4:$O$364=$C$154)*(事故データ!$AQ$4:$AQ$364=$I$152)*(事故データ!$AT$4:$AT$364=$G165)*(事故データ!$AR$4:$AR$364=K$155)*(事故データ!$V$4:$V$364=1))</f>
        <v>0</v>
      </c>
      <c r="L165" s="358">
        <f>SUMPRODUCT((事故データ!$O$4:$O$364=$C$154)*(事故データ!$AQ$4:$AQ$364=$I$152)*(事故データ!$AT$4:$AT$364=$G165)*(事故データ!$AR$4:$AR$364=L$155)*(事故データ!$V$4:$V$364=1))</f>
        <v>0</v>
      </c>
      <c r="M165" s="358">
        <f>SUMPRODUCT((事故データ!$O$4:$O$364=$C$154)*(事故データ!$AQ$4:$AQ$364=$I$152)*(事故データ!$AT$4:$AT$364=$G165)*(事故データ!$AR$4:$AR$364=M$155)*(事故データ!$V$4:$V$364=1))</f>
        <v>0</v>
      </c>
      <c r="N165" s="358">
        <f>SUMPRODUCT((事故データ!$O$4:$O$364=$C$154)*(事故データ!$AQ$4:$AQ$364=$I$152)*(事故データ!$AT$4:$AT$364=$G165)*(事故データ!$AR$4:$AR$364=N$155)*(事故データ!$V$4:$V$364=1))</f>
        <v>0</v>
      </c>
      <c r="O165" s="442">
        <f>SUMPRODUCT((事故データ!$O$4:$O$364=$C$154)*(事故データ!$AQ$4:$AQ$364=$I$152)*(事故データ!$AT$4:$AT$364=$G165)*(事故データ!$AR$4:$AR$364=O$155)*(事故データ!$V$4:$V$364=1))</f>
        <v>0</v>
      </c>
      <c r="P165" s="298"/>
      <c r="Q165" s="309" t="s">
        <v>9</v>
      </c>
      <c r="R165" s="299">
        <f>I170</f>
        <v>0</v>
      </c>
      <c r="S165" s="298"/>
      <c r="T165" s="309" t="s">
        <v>9</v>
      </c>
      <c r="U165" s="299">
        <f>J170</f>
        <v>0</v>
      </c>
      <c r="V165" s="298"/>
      <c r="W165" s="309" t="s">
        <v>9</v>
      </c>
      <c r="X165" s="299">
        <f>K170</f>
        <v>0</v>
      </c>
      <c r="Y165" s="298"/>
      <c r="Z165" s="298"/>
      <c r="AA165" s="298"/>
      <c r="AB165" s="298"/>
    </row>
    <row r="166" spans="1:28">
      <c r="B166" s="326">
        <v>10</v>
      </c>
      <c r="C166" s="352" t="str">
        <f>項目入力!M19</f>
        <v>道路に進入</v>
      </c>
      <c r="D166" s="422">
        <f>SUMPRODUCT((事故データ!$O$4:$O$364=$C$154)*(事故データ!$AQ$4:$AQ$364=$C166)*(事故データ!$V$4:$V$364=1))</f>
        <v>0</v>
      </c>
      <c r="E166" s="496">
        <f>SUMPRODUCT((事故データ!$O$4:$O$364=$C$154)*(事故データ!$AQ$4:$AQ$364=$C166)*(事故データ!$V$4:$V$364=1)*(事故データ!$T$4:$T$364="人身"))</f>
        <v>0</v>
      </c>
      <c r="F166" s="306"/>
      <c r="G166" s="364" t="str">
        <f t="shared" si="66"/>
        <v>右側面前</v>
      </c>
      <c r="H166" s="356">
        <f t="shared" si="65"/>
        <v>0</v>
      </c>
      <c r="I166" s="357">
        <f>SUMPRODUCT((事故データ!$O$4:$O$364=$C$154)*(事故データ!$AQ$4:$AQ$364=$I$152)*(事故データ!$AT$4:$AT$364=$G166)*(事故データ!$AR$4:$AR$364=I$155)*(事故データ!$V$4:$V$364=1))</f>
        <v>0</v>
      </c>
      <c r="J166" s="358">
        <f>SUMPRODUCT((事故データ!$O$4:$O$364=$C$154)*(事故データ!$AQ$4:$AQ$364=$I$152)*(事故データ!$AT$4:$AT$364=$G166)*(事故データ!$AR$4:$AR$364=J$155)*(事故データ!$V$4:$V$364=1))</f>
        <v>0</v>
      </c>
      <c r="K166" s="358">
        <f>SUMPRODUCT((事故データ!$O$4:$O$364=$C$154)*(事故データ!$AQ$4:$AQ$364=$I$152)*(事故データ!$AT$4:$AT$364=$G166)*(事故データ!$AR$4:$AR$364=K$155)*(事故データ!$V$4:$V$364=1))</f>
        <v>0</v>
      </c>
      <c r="L166" s="358">
        <f>SUMPRODUCT((事故データ!$O$4:$O$364=$C$154)*(事故データ!$AQ$4:$AQ$364=$I$152)*(事故データ!$AT$4:$AT$364=$G166)*(事故データ!$AR$4:$AR$364=L$155)*(事故データ!$V$4:$V$364=1))</f>
        <v>0</v>
      </c>
      <c r="M166" s="358">
        <f>SUMPRODUCT((事故データ!$O$4:$O$364=$C$154)*(事故データ!$AQ$4:$AQ$364=$I$152)*(事故データ!$AT$4:$AT$364=$G166)*(事故データ!$AR$4:$AR$364=M$155)*(事故データ!$V$4:$V$364=1))</f>
        <v>0</v>
      </c>
      <c r="N166" s="358">
        <f>SUMPRODUCT((事故データ!$O$4:$O$364=$C$154)*(事故データ!$AQ$4:$AQ$364=$I$152)*(事故データ!$AT$4:$AT$364=$G166)*(事故データ!$AR$4:$AR$364=N$155)*(事故データ!$V$4:$V$364=1))</f>
        <v>0</v>
      </c>
      <c r="O166" s="442">
        <f>SUMPRODUCT((事故データ!$O$4:$O$364=$C$154)*(事故データ!$AQ$4:$AQ$364=$I$152)*(事故データ!$AT$4:$AT$364=$G166)*(事故データ!$AR$4:$AR$364=O$155)*(事故データ!$V$4:$V$364=1))</f>
        <v>0</v>
      </c>
      <c r="P166" s="298"/>
      <c r="Q166" s="306">
        <f>L157</f>
        <v>0</v>
      </c>
      <c r="R166" s="299">
        <f>L158</f>
        <v>0</v>
      </c>
      <c r="S166" s="307">
        <f>L159</f>
        <v>0</v>
      </c>
      <c r="T166" s="306">
        <f>M157</f>
        <v>0</v>
      </c>
      <c r="U166" s="299">
        <f>M158</f>
        <v>0</v>
      </c>
      <c r="V166" s="307">
        <f>M159</f>
        <v>0</v>
      </c>
      <c r="W166" s="306">
        <f>N157</f>
        <v>0</v>
      </c>
      <c r="X166" s="299">
        <f>N158</f>
        <v>0</v>
      </c>
      <c r="Y166" s="307">
        <f>N159</f>
        <v>0</v>
      </c>
      <c r="Z166" s="306">
        <f>O157</f>
        <v>0</v>
      </c>
      <c r="AA166" s="299">
        <f>O158</f>
        <v>0</v>
      </c>
      <c r="AB166" s="307">
        <f>O159</f>
        <v>0</v>
      </c>
    </row>
    <row r="167" spans="1:28">
      <c r="B167" s="326">
        <v>11</v>
      </c>
      <c r="C167" s="352" t="str">
        <f>項目入力!M20</f>
        <v>道路から進入</v>
      </c>
      <c r="D167" s="422">
        <f>SUMPRODUCT((事故データ!$O$4:$O$364=$C$154)*(事故データ!$AQ$4:$AQ$364=$C167)*(事故データ!$V$4:$V$364=1))</f>
        <v>0</v>
      </c>
      <c r="E167" s="496">
        <f>SUMPRODUCT((事故データ!$O$4:$O$364=$C$154)*(事故データ!$AQ$4:$AQ$364=$C167)*(事故データ!$V$4:$V$364=1)*(事故データ!$T$4:$T$364="人身"))</f>
        <v>0</v>
      </c>
      <c r="F167" s="306"/>
      <c r="G167" s="364" t="str">
        <f t="shared" si="66"/>
        <v>右側面</v>
      </c>
      <c r="H167" s="356">
        <f t="shared" si="65"/>
        <v>0</v>
      </c>
      <c r="I167" s="357">
        <f>SUMPRODUCT((事故データ!$O$4:$O$364=$C$154)*(事故データ!$AQ$4:$AQ$364=$I$152)*(事故データ!$AT$4:$AT$364=$G167)*(事故データ!$AR$4:$AR$364=I$155)*(事故データ!$V$4:$V$364=1))</f>
        <v>0</v>
      </c>
      <c r="J167" s="358">
        <f>SUMPRODUCT((事故データ!$O$4:$O$364=$C$154)*(事故データ!$AQ$4:$AQ$364=$I$152)*(事故データ!$AT$4:$AT$364=$G167)*(事故データ!$AR$4:$AR$364=J$155)*(事故データ!$V$4:$V$364=1))</f>
        <v>0</v>
      </c>
      <c r="K167" s="358">
        <f>SUMPRODUCT((事故データ!$O$4:$O$364=$C$154)*(事故データ!$AQ$4:$AQ$364=$I$152)*(事故データ!$AT$4:$AT$364=$G167)*(事故データ!$AR$4:$AR$364=K$155)*(事故データ!$V$4:$V$364=1))</f>
        <v>0</v>
      </c>
      <c r="L167" s="358">
        <f>SUMPRODUCT((事故データ!$O$4:$O$364=$C$154)*(事故データ!$AQ$4:$AQ$364=$I$152)*(事故データ!$AT$4:$AT$364=$G167)*(事故データ!$AR$4:$AR$364=L$155)*(事故データ!$V$4:$V$364=1))</f>
        <v>0</v>
      </c>
      <c r="M167" s="358">
        <f>SUMPRODUCT((事故データ!$O$4:$O$364=$C$154)*(事故データ!$AQ$4:$AQ$364=$I$152)*(事故データ!$AT$4:$AT$364=$G167)*(事故データ!$AR$4:$AR$364=M$155)*(事故データ!$V$4:$V$364=1))</f>
        <v>0</v>
      </c>
      <c r="N167" s="358">
        <f>SUMPRODUCT((事故データ!$O$4:$O$364=$C$154)*(事故データ!$AQ$4:$AQ$364=$I$152)*(事故データ!$AT$4:$AT$364=$G167)*(事故データ!$AR$4:$AR$364=N$155)*(事故データ!$V$4:$V$364=1))</f>
        <v>0</v>
      </c>
      <c r="O167" s="442">
        <f>SUMPRODUCT((事故データ!$O$4:$O$364=$C$154)*(事故データ!$AQ$4:$AQ$364=$I$152)*(事故データ!$AT$4:$AT$364=$G167)*(事故データ!$AR$4:$AR$364=O$155)*(事故データ!$V$4:$V$364=1))</f>
        <v>0</v>
      </c>
      <c r="P167" s="298"/>
      <c r="Q167" s="298"/>
      <c r="R167" s="310"/>
      <c r="S167" s="304"/>
      <c r="T167" s="298"/>
      <c r="U167" s="310"/>
      <c r="V167" s="304"/>
      <c r="W167" s="298"/>
      <c r="X167" s="310"/>
      <c r="Y167" s="304"/>
      <c r="Z167" s="298"/>
      <c r="AA167" s="310"/>
      <c r="AB167" s="304"/>
    </row>
    <row r="168" spans="1:28">
      <c r="B168" s="326">
        <v>12</v>
      </c>
      <c r="C168" s="352" t="str">
        <f>項目入力!M21</f>
        <v>道路からバック進入</v>
      </c>
      <c r="D168" s="422">
        <f>SUMPRODUCT((事故データ!$O$4:$O$364=$C$154)*(事故データ!$AQ$4:$AQ$364=$C168)*(事故データ!$V$4:$V$364=1))</f>
        <v>2</v>
      </c>
      <c r="E168" s="496">
        <f>SUMPRODUCT((事故データ!$O$4:$O$364=$C$154)*(事故データ!$AQ$4:$AQ$364=$C168)*(事故データ!$V$4:$V$364=1)*(事故データ!$T$4:$T$364="人身"))</f>
        <v>1</v>
      </c>
      <c r="F168" s="306"/>
      <c r="G168" s="364" t="str">
        <f t="shared" si="66"/>
        <v>右側面後</v>
      </c>
      <c r="H168" s="356">
        <f t="shared" si="65"/>
        <v>0</v>
      </c>
      <c r="I168" s="357">
        <f>SUMPRODUCT((事故データ!$O$4:$O$364=$C$154)*(事故データ!$AQ$4:$AQ$364=$I$152)*(事故データ!$AT$4:$AT$364=$G168)*(事故データ!$AR$4:$AR$364=I$155)*(事故データ!$V$4:$V$364=1))</f>
        <v>0</v>
      </c>
      <c r="J168" s="358">
        <f>SUMPRODUCT((事故データ!$O$4:$O$364=$C$154)*(事故データ!$AQ$4:$AQ$364=$I$152)*(事故データ!$AT$4:$AT$364=$G168)*(事故データ!$AR$4:$AR$364=J$155)*(事故データ!$V$4:$V$364=1))</f>
        <v>0</v>
      </c>
      <c r="K168" s="358">
        <f>SUMPRODUCT((事故データ!$O$4:$O$364=$C$154)*(事故データ!$AQ$4:$AQ$364=$I$152)*(事故データ!$AT$4:$AT$364=$G168)*(事故データ!$AR$4:$AR$364=K$155)*(事故データ!$V$4:$V$364=1))</f>
        <v>0</v>
      </c>
      <c r="L168" s="358">
        <f>SUMPRODUCT((事故データ!$O$4:$O$364=$C$154)*(事故データ!$AQ$4:$AQ$364=$I$152)*(事故データ!$AT$4:$AT$364=$G168)*(事故データ!$AR$4:$AR$364=L$155)*(事故データ!$V$4:$V$364=1))</f>
        <v>0</v>
      </c>
      <c r="M168" s="358">
        <f>SUMPRODUCT((事故データ!$O$4:$O$364=$C$154)*(事故データ!$AQ$4:$AQ$364=$I$152)*(事故データ!$AT$4:$AT$364=$G168)*(事故データ!$AR$4:$AR$364=M$155)*(事故データ!$V$4:$V$364=1))</f>
        <v>0</v>
      </c>
      <c r="N168" s="358">
        <f>SUMPRODUCT((事故データ!$O$4:$O$364=$C$154)*(事故データ!$AQ$4:$AQ$364=$I$152)*(事故データ!$AT$4:$AT$364=$G168)*(事故データ!$AR$4:$AR$364=N$155)*(事故データ!$V$4:$V$364=1))</f>
        <v>0</v>
      </c>
      <c r="O168" s="442">
        <f>SUMPRODUCT((事故データ!$O$4:$O$364=$C$154)*(事故データ!$AQ$4:$AQ$364=$I$152)*(事故データ!$AT$4:$AT$364=$G168)*(事故データ!$AR$4:$AR$364=O$155)*(事故データ!$V$4:$V$364=1))</f>
        <v>0</v>
      </c>
      <c r="P168" s="298"/>
      <c r="Q168" s="306">
        <f>L163</f>
        <v>0</v>
      </c>
      <c r="R168" s="310"/>
      <c r="S168" s="307">
        <f>L166</f>
        <v>0</v>
      </c>
      <c r="T168" s="306">
        <f>M163</f>
        <v>0</v>
      </c>
      <c r="U168" s="310"/>
      <c r="V168" s="307">
        <f>M166</f>
        <v>0</v>
      </c>
      <c r="W168" s="311">
        <f>N163</f>
        <v>0</v>
      </c>
      <c r="X168" s="310"/>
      <c r="Y168" s="307">
        <f>N166</f>
        <v>0</v>
      </c>
      <c r="Z168" s="306">
        <f>O163</f>
        <v>0</v>
      </c>
      <c r="AA168" s="310"/>
      <c r="AB168" s="307">
        <f>O166</f>
        <v>0</v>
      </c>
    </row>
    <row r="169" spans="1:28">
      <c r="B169" s="326">
        <v>13</v>
      </c>
      <c r="C169" s="352" t="str">
        <f>項目入力!M22</f>
        <v>車線変更(右)</v>
      </c>
      <c r="D169" s="422">
        <f>SUMPRODUCT((事故データ!$O$4:$O$364=$C$154)*(事故データ!$AQ$4:$AQ$364=$C169)*(事故データ!$V$4:$V$364=1))</f>
        <v>1</v>
      </c>
      <c r="E169" s="496">
        <f>SUMPRODUCT((事故データ!$O$4:$O$364=$C$154)*(事故データ!$AQ$4:$AQ$364=$C169)*(事故データ!$V$4:$V$364=1)*(事故データ!$T$4:$T$364="人身"))</f>
        <v>0</v>
      </c>
      <c r="F169" s="306"/>
      <c r="G169" s="364" t="str">
        <f t="shared" si="66"/>
        <v>上部箱中央</v>
      </c>
      <c r="H169" s="356">
        <f t="shared" si="65"/>
        <v>0</v>
      </c>
      <c r="I169" s="357">
        <f>SUMPRODUCT((事故データ!$O$4:$O$364=$C$154)*(事故データ!$AQ$4:$AQ$364=$I$152)*(事故データ!$AT$4:$AT$364=$G169)*(事故データ!$AR$4:$AR$364=I$155)*(事故データ!$V$4:$V$364=1))</f>
        <v>0</v>
      </c>
      <c r="J169" s="358">
        <f>SUMPRODUCT((事故データ!$O$4:$O$364=$C$154)*(事故データ!$AQ$4:$AQ$364=$I$152)*(事故データ!$AT$4:$AT$364=$G169)*(事故データ!$AR$4:$AR$364=J$155)*(事故データ!$V$4:$V$364=1))</f>
        <v>0</v>
      </c>
      <c r="K169" s="358">
        <f>SUMPRODUCT((事故データ!$O$4:$O$364=$C$154)*(事故データ!$AQ$4:$AQ$364=$I$152)*(事故データ!$AT$4:$AT$364=$G169)*(事故データ!$AR$4:$AR$364=K$155)*(事故データ!$V$4:$V$364=1))</f>
        <v>0</v>
      </c>
      <c r="L169" s="358">
        <f>SUMPRODUCT((事故データ!$O$4:$O$364=$C$154)*(事故データ!$AQ$4:$AQ$364=$I$152)*(事故データ!$AT$4:$AT$364=$G169)*(事故データ!$AR$4:$AR$364=L$155)*(事故データ!$V$4:$V$364=1))</f>
        <v>0</v>
      </c>
      <c r="M169" s="358">
        <f>SUMPRODUCT((事故データ!$O$4:$O$364=$C$154)*(事故データ!$AQ$4:$AQ$364=$I$152)*(事故データ!$AT$4:$AT$364=$G169)*(事故データ!$AR$4:$AR$364=M$155)*(事故データ!$V$4:$V$364=1))</f>
        <v>0</v>
      </c>
      <c r="N169" s="358">
        <f>SUMPRODUCT((事故データ!$O$4:$O$364=$C$154)*(事故データ!$AQ$4:$AQ$364=$I$152)*(事故データ!$AT$4:$AT$364=$G169)*(事故データ!$AR$4:$AR$364=N$155)*(事故データ!$V$4:$V$364=1))</f>
        <v>0</v>
      </c>
      <c r="O169" s="442">
        <f>SUMPRODUCT((事故データ!$O$4:$O$364=$C$154)*(事故データ!$AQ$4:$AQ$364=$I$152)*(事故データ!$AT$4:$AT$364=$G169)*(事故データ!$AR$4:$AR$364=O$155)*(事故データ!$V$4:$V$364=1))</f>
        <v>0</v>
      </c>
      <c r="P169" s="298"/>
      <c r="Q169" s="298"/>
      <c r="R169" s="310"/>
      <c r="S169" s="304"/>
      <c r="T169" s="298"/>
      <c r="U169" s="310"/>
      <c r="V169" s="304"/>
      <c r="W169" s="298"/>
      <c r="X169" s="310"/>
      <c r="Y169" s="304"/>
      <c r="Z169" s="298"/>
      <c r="AA169" s="310"/>
      <c r="AB169" s="304"/>
    </row>
    <row r="170" spans="1:28">
      <c r="B170" s="326">
        <v>14</v>
      </c>
      <c r="C170" s="352" t="str">
        <f>項目入力!M23</f>
        <v>車線変更(左)</v>
      </c>
      <c r="D170" s="422">
        <f>SUMPRODUCT((事故データ!$O$4:$O$364=$C$154)*(事故データ!$AQ$4:$AQ$364=$C170)*(事故データ!$V$4:$V$364=1))</f>
        <v>0</v>
      </c>
      <c r="E170" s="496">
        <f>SUMPRODUCT((事故データ!$O$4:$O$364=$C$154)*(事故データ!$AQ$4:$AQ$364=$C170)*(事故データ!$V$4:$V$364=1)*(事故データ!$T$4:$T$364="人身"))</f>
        <v>0</v>
      </c>
      <c r="F170" s="306"/>
      <c r="G170" s="364" t="str">
        <f t="shared" si="66"/>
        <v>下部</v>
      </c>
      <c r="H170" s="356">
        <f t="shared" si="65"/>
        <v>0</v>
      </c>
      <c r="I170" s="357">
        <f>SUMPRODUCT((事故データ!$O$4:$O$364=$C$154)*(事故データ!$AQ$4:$AQ$364=$I$152)*(事故データ!$AT$4:$AT$364=$G170)*(事故データ!$AR$4:$AR$364=I$155)*(事故データ!$V$4:$V$364=1))</f>
        <v>0</v>
      </c>
      <c r="J170" s="358">
        <f>SUMPRODUCT((事故データ!$O$4:$O$364=$C$154)*(事故データ!$AQ$4:$AQ$364=$I$152)*(事故データ!$AT$4:$AT$364=$G170)*(事故データ!$AR$4:$AR$364=J$155)*(事故データ!$V$4:$V$364=1))</f>
        <v>0</v>
      </c>
      <c r="K170" s="358">
        <f>SUMPRODUCT((事故データ!$O$4:$O$364=$C$154)*(事故データ!$AQ$4:$AQ$364=$I$152)*(事故データ!$AT$4:$AT$364=$G170)*(事故データ!$AR$4:$AR$364=K$155)*(事故データ!$V$4:$V$364=1))</f>
        <v>0</v>
      </c>
      <c r="L170" s="358">
        <f>SUMPRODUCT((事故データ!$O$4:$O$364=$C$154)*(事故データ!$AQ$4:$AQ$364=$I$152)*(事故データ!$AT$4:$AT$364=$G170)*(事故データ!$AR$4:$AR$364=L$155)*(事故データ!$V$4:$V$364=1))</f>
        <v>0</v>
      </c>
      <c r="M170" s="358">
        <f>SUMPRODUCT((事故データ!$O$4:$O$364=$C$154)*(事故データ!$AQ$4:$AQ$364=$I$152)*(事故データ!$AT$4:$AT$364=$G170)*(事故データ!$AR$4:$AR$364=M$155)*(事故データ!$V$4:$V$364=1))</f>
        <v>0</v>
      </c>
      <c r="N170" s="358">
        <f>SUMPRODUCT((事故データ!$O$4:$O$364=$C$154)*(事故データ!$AQ$4:$AQ$364=$I$152)*(事故データ!$AT$4:$AT$364=$G170)*(事故データ!$AR$4:$AR$364=N$155)*(事故データ!$V$4:$V$364=1))</f>
        <v>0</v>
      </c>
      <c r="O170" s="442">
        <f>SUMPRODUCT((事故データ!$O$4:$O$364=$C$154)*(事故データ!$AQ$4:$AQ$364=$I$152)*(事故データ!$AT$4:$AT$364=$G170)*(事故データ!$AR$4:$AR$364=O$155)*(事故データ!$V$4:$V$364=1))</f>
        <v>0</v>
      </c>
      <c r="P170" s="298"/>
      <c r="Q170" s="306">
        <f>L164</f>
        <v>0</v>
      </c>
      <c r="R170" s="310"/>
      <c r="S170" s="307">
        <f>L167</f>
        <v>0</v>
      </c>
      <c r="T170" s="306">
        <f>M164</f>
        <v>0</v>
      </c>
      <c r="U170" s="310"/>
      <c r="V170" s="307">
        <f>M167</f>
        <v>0</v>
      </c>
      <c r="W170" s="306">
        <f>N164</f>
        <v>0</v>
      </c>
      <c r="X170" s="310"/>
      <c r="Y170" s="307">
        <f>N167</f>
        <v>0</v>
      </c>
      <c r="Z170" s="306">
        <f>O164</f>
        <v>0</v>
      </c>
      <c r="AA170" s="310"/>
      <c r="AB170" s="307">
        <f>O167</f>
        <v>0</v>
      </c>
    </row>
    <row r="171" spans="1:28">
      <c r="B171" s="326">
        <v>15</v>
      </c>
      <c r="C171" s="352" t="str">
        <f>項目入力!M24</f>
        <v>本線進入</v>
      </c>
      <c r="D171" s="422">
        <f>SUMPRODUCT((事故データ!$O$4:$O$364=$C$154)*(事故データ!$AQ$4:$AQ$364=$C171)*(事故データ!$V$4:$V$364=1))</f>
        <v>0</v>
      </c>
      <c r="E171" s="496">
        <f>SUMPRODUCT((事故データ!$O$4:$O$364=$C$154)*(事故データ!$AQ$4:$AQ$364=$C171)*(事故データ!$V$4:$V$364=1)*(事故データ!$T$4:$T$364="人身"))</f>
        <v>0</v>
      </c>
      <c r="F171" s="306"/>
      <c r="G171" s="364" t="str">
        <f t="shared" si="66"/>
        <v>その他</v>
      </c>
      <c r="H171" s="356">
        <f t="shared" si="65"/>
        <v>0</v>
      </c>
      <c r="I171" s="357">
        <f>SUMPRODUCT((事故データ!$O$4:$O$364=$C$154)*(事故データ!$AQ$4:$AQ$364=$I$152)*(事故データ!$AT$4:$AT$364=$G171)*(事故データ!$AR$4:$AR$364=I$155)*(事故データ!$V$4:$V$364=1))</f>
        <v>0</v>
      </c>
      <c r="J171" s="358">
        <f>SUMPRODUCT((事故データ!$O$4:$O$364=$C$154)*(事故データ!$AQ$4:$AQ$364=$I$152)*(事故データ!$AT$4:$AT$364=$G171)*(事故データ!$AR$4:$AR$364=J$155)*(事故データ!$V$4:$V$364=1))</f>
        <v>0</v>
      </c>
      <c r="K171" s="358">
        <f>SUMPRODUCT((事故データ!$O$4:$O$364=$C$154)*(事故データ!$AQ$4:$AQ$364=$I$152)*(事故データ!$AT$4:$AT$364=$G171)*(事故データ!$AR$4:$AR$364=K$155)*(事故データ!$V$4:$V$364=1))</f>
        <v>0</v>
      </c>
      <c r="L171" s="358">
        <f>SUMPRODUCT((事故データ!$O$4:$O$364=$C$154)*(事故データ!$AQ$4:$AQ$364=$I$152)*(事故データ!$AT$4:$AT$364=$G171)*(事故データ!$AR$4:$AR$364=L$155)*(事故データ!$V$4:$V$364=1))</f>
        <v>0</v>
      </c>
      <c r="M171" s="358">
        <f>SUMPRODUCT((事故データ!$O$4:$O$364=$C$154)*(事故データ!$AQ$4:$AQ$364=$I$152)*(事故データ!$AT$4:$AT$364=$G171)*(事故データ!$AR$4:$AR$364=M$155)*(事故データ!$V$4:$V$364=1))</f>
        <v>0</v>
      </c>
      <c r="N171" s="358">
        <f>SUMPRODUCT((事故データ!$O$4:$O$364=$C$154)*(事故データ!$AQ$4:$AQ$364=$I$152)*(事故データ!$AT$4:$AT$364=$G171)*(事故データ!$AR$4:$AR$364=N$155)*(事故データ!$V$4:$V$364=1))</f>
        <v>0</v>
      </c>
      <c r="O171" s="442">
        <f>SUMPRODUCT((事故データ!$O$4:$O$364=$C$154)*(事故データ!$AQ$4:$AQ$364=$I$152)*(事故データ!$AT$4:$AT$364=$G171)*(事故データ!$AR$4:$AR$364=O$155)*(事故データ!$V$4:$V$364=1))</f>
        <v>0</v>
      </c>
      <c r="P171" s="298"/>
      <c r="Q171" s="298"/>
      <c r="R171" s="310"/>
      <c r="S171" s="304"/>
      <c r="T171" s="298"/>
      <c r="U171" s="310"/>
      <c r="V171" s="304"/>
      <c r="W171" s="298"/>
      <c r="X171" s="310"/>
      <c r="Y171" s="304"/>
      <c r="Z171" s="298"/>
      <c r="AA171" s="310"/>
      <c r="AB171" s="304"/>
    </row>
    <row r="172" spans="1:28">
      <c r="B172" s="326">
        <v>16</v>
      </c>
      <c r="C172" s="352" t="str">
        <f>項目入力!M25</f>
        <v>出路・合流・分岐に進入</v>
      </c>
      <c r="D172" s="422">
        <f>SUMPRODUCT((事故データ!$O$4:$O$364=$C$154)*(事故データ!$AQ$4:$AQ$364=$C172)*(事故データ!$V$4:$V$364=1))</f>
        <v>0</v>
      </c>
      <c r="E172" s="496">
        <f>SUMPRODUCT((事故データ!$O$4:$O$364=$C$154)*(事故データ!$AQ$4:$AQ$364=$C172)*(事故データ!$V$4:$V$364=1)*(事故データ!$T$4:$T$364="人身"))</f>
        <v>0</v>
      </c>
      <c r="F172" s="306"/>
      <c r="G172" s="368" t="str">
        <f t="shared" si="66"/>
        <v>不明</v>
      </c>
      <c r="H172" s="369">
        <f t="shared" si="65"/>
        <v>0</v>
      </c>
      <c r="I172" s="370">
        <f>SUMPRODUCT((事故データ!$O$4:$O$364=$C$154)*(事故データ!$AQ$4:$AQ$364=$I$152)*(事故データ!$AT$4:$AT$364=$G172)*(事故データ!$AR$4:$AR$364=I$155)*(事故データ!$V$4:$V$364=1))</f>
        <v>0</v>
      </c>
      <c r="J172" s="371">
        <f>SUMPRODUCT((事故データ!$O$4:$O$364=$C$154)*(事故データ!$AQ$4:$AQ$364=$I$152)*(事故データ!$AT$4:$AT$364=$G172)*(事故データ!$AR$4:$AR$364=J$155)*(事故データ!$V$4:$V$364=1))</f>
        <v>0</v>
      </c>
      <c r="K172" s="371">
        <f>SUMPRODUCT((事故データ!$O$4:$O$364=$C$154)*(事故データ!$AQ$4:$AQ$364=$I$152)*(事故データ!$AT$4:$AT$364=$G172)*(事故データ!$AR$4:$AR$364=K$155)*(事故データ!$V$4:$V$364=1))</f>
        <v>0</v>
      </c>
      <c r="L172" s="371">
        <f>SUMPRODUCT((事故データ!$O$4:$O$364=$C$154)*(事故データ!$AQ$4:$AQ$364=$I$152)*(事故データ!$AT$4:$AT$364=$G172)*(事故データ!$AR$4:$AR$364=L$155)*(事故データ!$V$4:$V$364=1))</f>
        <v>0</v>
      </c>
      <c r="M172" s="371">
        <f>SUMPRODUCT((事故データ!$O$4:$O$364=$C$154)*(事故データ!$AQ$4:$AQ$364=$I$152)*(事故データ!$AT$4:$AT$364=$G172)*(事故データ!$AR$4:$AR$364=M$155)*(事故データ!$V$4:$V$364=1))</f>
        <v>0</v>
      </c>
      <c r="N172" s="371">
        <f>SUMPRODUCT((事故データ!$O$4:$O$364=$C$154)*(事故データ!$AQ$4:$AQ$364=$I$152)*(事故データ!$AT$4:$AT$364=$G172)*(事故データ!$AR$4:$AR$364=N$155)*(事故データ!$V$4:$V$364=1))</f>
        <v>0</v>
      </c>
      <c r="O172" s="443">
        <f>SUMPRODUCT((事故データ!$O$4:$O$364=$C$154)*(事故データ!$AQ$4:$AQ$364=$I$152)*(事故データ!$AT$4:$AT$364=$G172)*(事故データ!$AR$4:$AR$364=O$155)*(事故データ!$V$4:$V$364=1))</f>
        <v>0</v>
      </c>
      <c r="P172" s="298"/>
      <c r="Q172" s="306">
        <f>L165</f>
        <v>0</v>
      </c>
      <c r="R172" s="310"/>
      <c r="S172" s="307">
        <f>L168</f>
        <v>0</v>
      </c>
      <c r="T172" s="306">
        <f>M165</f>
        <v>0</v>
      </c>
      <c r="U172" s="310"/>
      <c r="V172" s="307">
        <f>M168</f>
        <v>0</v>
      </c>
      <c r="W172" s="306">
        <f>N165</f>
        <v>0</v>
      </c>
      <c r="X172" s="310"/>
      <c r="Y172" s="307">
        <f>N168</f>
        <v>0</v>
      </c>
      <c r="Z172" s="306">
        <f>O165</f>
        <v>0</v>
      </c>
      <c r="AA172" s="310"/>
      <c r="AB172" s="307">
        <f>O168</f>
        <v>0</v>
      </c>
    </row>
    <row r="173" spans="1:28" ht="17.45" customHeight="1">
      <c r="A173" s="5" t="s">
        <v>248</v>
      </c>
      <c r="B173" s="326">
        <v>17</v>
      </c>
      <c r="C173" s="352" t="str">
        <f>項目入力!M26</f>
        <v>発進時</v>
      </c>
      <c r="D173" s="422">
        <f>SUMPRODUCT((事故データ!$O$4:$O$364=$C$154)*(事故データ!$AQ$4:$AQ$364=$C173)*(事故データ!$V$4:$V$364=1))</f>
        <v>2</v>
      </c>
      <c r="E173" s="496">
        <f>SUMPRODUCT((事故データ!$O$4:$O$364=$C$154)*(事故データ!$AQ$4:$AQ$364=$C173)*(事故データ!$V$4:$V$364=1)*(事故データ!$T$4:$T$364="人身"))</f>
        <v>1</v>
      </c>
      <c r="P173" s="298"/>
      <c r="Q173" s="298"/>
      <c r="R173" s="298"/>
      <c r="S173" s="298"/>
      <c r="T173" s="298"/>
      <c r="U173" s="298"/>
      <c r="V173" s="298"/>
      <c r="W173" s="298"/>
      <c r="X173" s="310"/>
      <c r="Y173" s="304"/>
      <c r="Z173" s="298"/>
      <c r="AA173" s="310"/>
      <c r="AB173" s="304"/>
    </row>
    <row r="174" spans="1:28" ht="17.45" customHeight="1">
      <c r="B174" s="326">
        <v>18</v>
      </c>
      <c r="C174" s="352" t="str">
        <f>項目入力!M27</f>
        <v>信号発進</v>
      </c>
      <c r="D174" s="422">
        <f>SUMPRODUCT((事故データ!$O$4:$O$364=$C$154)*(事故データ!$AQ$4:$AQ$364=$C174)*(事故データ!$V$4:$V$364=1))</f>
        <v>1</v>
      </c>
      <c r="E174" s="496">
        <f>SUMPRODUCT((事故データ!$O$4:$O$364=$C$154)*(事故データ!$AQ$4:$AQ$364=$C174)*(事故データ!$V$4:$V$364=1)*(事故データ!$T$4:$T$364="人身"))</f>
        <v>0</v>
      </c>
      <c r="P174" s="298"/>
      <c r="Q174" s="306">
        <f>L160</f>
        <v>0</v>
      </c>
      <c r="R174" s="299">
        <f>L161</f>
        <v>0</v>
      </c>
      <c r="S174" s="307">
        <f>L162</f>
        <v>0</v>
      </c>
      <c r="T174" s="306">
        <f>M160</f>
        <v>0</v>
      </c>
      <c r="U174" s="299">
        <f>M161</f>
        <v>0</v>
      </c>
      <c r="V174" s="307">
        <f>M162</f>
        <v>0</v>
      </c>
      <c r="W174" s="306">
        <f>N160</f>
        <v>0</v>
      </c>
      <c r="X174" s="299">
        <f>N161</f>
        <v>0</v>
      </c>
      <c r="Y174" s="307">
        <f>N162</f>
        <v>0</v>
      </c>
      <c r="Z174" s="306">
        <f>O160</f>
        <v>0</v>
      </c>
      <c r="AA174" s="299">
        <f>O161</f>
        <v>0</v>
      </c>
      <c r="AB174" s="307">
        <f>O162</f>
        <v>0</v>
      </c>
    </row>
    <row r="175" spans="1:28" ht="17.45" customHeight="1">
      <c r="B175" s="326">
        <v>19</v>
      </c>
      <c r="C175" s="352" t="str">
        <f>項目入力!M28</f>
        <v>信号待ち停止</v>
      </c>
      <c r="D175" s="422">
        <f>SUMPRODUCT((事故データ!$O$4:$O$364=$C$154)*(事故データ!$AQ$4:$AQ$364=$C175)*(事故データ!$V$4:$V$364=1))</f>
        <v>2</v>
      </c>
      <c r="E175" s="496">
        <f>SUMPRODUCT((事故データ!$O$4:$O$364=$C$154)*(事故データ!$AQ$4:$AQ$364=$C175)*(事故データ!$V$4:$V$364=1)*(事故データ!$T$4:$T$364="人身"))</f>
        <v>1</v>
      </c>
      <c r="P175" s="298"/>
      <c r="Q175" s="549" t="s">
        <v>1427</v>
      </c>
      <c r="R175" s="299">
        <f>L169</f>
        <v>0</v>
      </c>
      <c r="S175" s="298"/>
      <c r="T175" s="549" t="s">
        <v>1427</v>
      </c>
      <c r="U175" s="299">
        <f>M169</f>
        <v>0</v>
      </c>
      <c r="V175" s="298"/>
      <c r="W175" s="549" t="s">
        <v>1427</v>
      </c>
      <c r="X175" s="299">
        <f>N169</f>
        <v>0</v>
      </c>
      <c r="Y175" s="298"/>
      <c r="Z175" s="549" t="s">
        <v>1427</v>
      </c>
      <c r="AA175" s="299">
        <f>O169</f>
        <v>0</v>
      </c>
      <c r="AB175" s="298"/>
    </row>
    <row r="176" spans="1:28" ht="17.45" customHeight="1">
      <c r="B176" s="326">
        <v>20</v>
      </c>
      <c r="C176" s="352" t="str">
        <f>項目入力!M29</f>
        <v>渋滞で停止</v>
      </c>
      <c r="D176" s="422">
        <f>SUMPRODUCT((事故データ!$O$4:$O$364=$C$154)*(事故データ!$AQ$4:$AQ$364=$C176)*(事故データ!$V$4:$V$364=1))</f>
        <v>0</v>
      </c>
      <c r="E176" s="496">
        <f>SUMPRODUCT((事故データ!$O$4:$O$364=$C$154)*(事故データ!$AQ$4:$AQ$364=$C176)*(事故データ!$V$4:$V$364=1)*(事故データ!$T$4:$T$364="人身"))</f>
        <v>0</v>
      </c>
      <c r="P176" s="298"/>
      <c r="Q176" s="309" t="s">
        <v>9</v>
      </c>
      <c r="R176" s="299">
        <f>L170</f>
        <v>0</v>
      </c>
      <c r="S176" s="298"/>
      <c r="T176" s="309" t="s">
        <v>9</v>
      </c>
      <c r="U176" s="299">
        <f>M170</f>
        <v>0</v>
      </c>
      <c r="V176" s="298"/>
      <c r="W176" s="309" t="s">
        <v>9</v>
      </c>
      <c r="X176" s="299">
        <f>N170</f>
        <v>0</v>
      </c>
      <c r="Y176" s="298"/>
      <c r="Z176" s="309" t="s">
        <v>9</v>
      </c>
      <c r="AA176" s="299">
        <f>O170</f>
        <v>0</v>
      </c>
      <c r="AB176" s="298"/>
    </row>
    <row r="177" spans="2:5" ht="17.45" customHeight="1">
      <c r="B177" s="326">
        <v>21</v>
      </c>
      <c r="C177" s="352" t="str">
        <f>項目入力!M30</f>
        <v>合流のため停止</v>
      </c>
      <c r="D177" s="422">
        <f>SUMPRODUCT((事故データ!$O$4:$O$364=$C$154)*(事故データ!$AQ$4:$AQ$364=$C177)*(事故データ!$V$4:$V$364=1))</f>
        <v>0</v>
      </c>
      <c r="E177" s="496">
        <f>SUMPRODUCT((事故データ!$O$4:$O$364=$C$154)*(事故データ!$AQ$4:$AQ$364=$C177)*(事故データ!$V$4:$V$364=1)*(事故データ!$T$4:$T$364="人身"))</f>
        <v>0</v>
      </c>
    </row>
    <row r="178" spans="2:5" ht="17.45" customHeight="1">
      <c r="B178" s="326">
        <v>22</v>
      </c>
      <c r="C178" s="352" t="str">
        <f>項目入力!M31</f>
        <v>移動、方向変換中(前進)</v>
      </c>
      <c r="D178" s="422">
        <f>SUMPRODUCT((事故データ!$O$4:$O$364=$C$154)*(事故データ!$AQ$4:$AQ$364=$C178)*(事故データ!$V$4:$V$364=1))</f>
        <v>1</v>
      </c>
      <c r="E178" s="496">
        <f>SUMPRODUCT((事故データ!$O$4:$O$364=$C$154)*(事故データ!$AQ$4:$AQ$364=$C178)*(事故データ!$V$4:$V$364=1)*(事故データ!$T$4:$T$364="人身"))</f>
        <v>0</v>
      </c>
    </row>
    <row r="179" spans="2:5" ht="17.45" customHeight="1">
      <c r="B179" s="326">
        <v>23</v>
      </c>
      <c r="C179" s="352" t="str">
        <f>項目入力!M32</f>
        <v>移動、方向変換中(右前進)</v>
      </c>
      <c r="D179" s="422">
        <f>SUMPRODUCT((事故データ!$O$4:$O$364=$C$154)*(事故データ!$AQ$4:$AQ$364=$C179)*(事故データ!$V$4:$V$364=1))</f>
        <v>0</v>
      </c>
      <c r="E179" s="496">
        <f>SUMPRODUCT((事故データ!$O$4:$O$364=$C$154)*(事故データ!$AQ$4:$AQ$364=$C179)*(事故データ!$V$4:$V$364=1)*(事故データ!$T$4:$T$364="人身"))</f>
        <v>0</v>
      </c>
    </row>
    <row r="180" spans="2:5" ht="17.45" customHeight="1">
      <c r="B180" s="326">
        <v>24</v>
      </c>
      <c r="C180" s="352" t="str">
        <f>項目入力!M33</f>
        <v>移動、方向変換中(左前進)</v>
      </c>
      <c r="D180" s="422">
        <f>SUMPRODUCT((事故データ!$O$4:$O$364=$C$154)*(事故データ!$AQ$4:$AQ$364=$C180)*(事故データ!$V$4:$V$364=1))</f>
        <v>4</v>
      </c>
      <c r="E180" s="496">
        <f>SUMPRODUCT((事故データ!$O$4:$O$364=$C$154)*(事故データ!$AQ$4:$AQ$364=$C180)*(事故データ!$V$4:$V$364=1)*(事故データ!$T$4:$T$364="人身"))</f>
        <v>0</v>
      </c>
    </row>
    <row r="181" spans="2:5" ht="17.45" customHeight="1">
      <c r="B181" s="326">
        <v>25</v>
      </c>
      <c r="C181" s="352" t="str">
        <f>項目入力!M34</f>
        <v>移動、方向変換中(後退)</v>
      </c>
      <c r="D181" s="422">
        <f>SUMPRODUCT((事故データ!$O$4:$O$364=$C$154)*(事故データ!$AQ$4:$AQ$364=$C181)*(事故データ!$V$4:$V$364=1))</f>
        <v>3</v>
      </c>
      <c r="E181" s="496">
        <f>SUMPRODUCT((事故データ!$O$4:$O$364=$C$154)*(事故データ!$AQ$4:$AQ$364=$C181)*(事故データ!$V$4:$V$364=1)*(事故データ!$T$4:$T$364="人身"))</f>
        <v>0</v>
      </c>
    </row>
    <row r="182" spans="2:5" ht="17.45" customHeight="1">
      <c r="B182" s="326">
        <v>26</v>
      </c>
      <c r="C182" s="352" t="str">
        <f>項目入力!M35</f>
        <v>移動、方向変換中(左後退)</v>
      </c>
      <c r="D182" s="422">
        <f>SUMPRODUCT((事故データ!$O$4:$O$364=$C$154)*(事故データ!$AQ$4:$AQ$364=$C182)*(事故データ!$V$4:$V$364=1))</f>
        <v>0</v>
      </c>
      <c r="E182" s="496">
        <f>SUMPRODUCT((事故データ!$O$4:$O$364=$C$154)*(事故データ!$AQ$4:$AQ$364=$C182)*(事故データ!$V$4:$V$364=1)*(事故データ!$T$4:$T$364="人身"))</f>
        <v>0</v>
      </c>
    </row>
    <row r="183" spans="2:5" ht="17.45" customHeight="1">
      <c r="B183" s="326">
        <v>27</v>
      </c>
      <c r="C183" s="352" t="str">
        <f>項目入力!M36</f>
        <v>移動、方向変換中(右後退)</v>
      </c>
      <c r="D183" s="422">
        <f>SUMPRODUCT((事故データ!$O$4:$O$364=$C$154)*(事故データ!$AQ$4:$AQ$364=$C183)*(事故データ!$V$4:$V$364=1))</f>
        <v>0</v>
      </c>
      <c r="E183" s="496">
        <f>SUMPRODUCT((事故データ!$O$4:$O$364=$C$154)*(事故データ!$AQ$4:$AQ$364=$C183)*(事故データ!$V$4:$V$364=1)*(事故データ!$T$4:$T$364="人身"))</f>
        <v>0</v>
      </c>
    </row>
    <row r="184" spans="2:5" ht="17.45" customHeight="1">
      <c r="B184" s="326">
        <v>28</v>
      </c>
      <c r="C184" s="352" t="str">
        <f>項目入力!M37</f>
        <v>切り返し(バック)</v>
      </c>
      <c r="D184" s="422">
        <f>SUMPRODUCT((事故データ!$O$4:$O$364=$C$154)*(事故データ!$AQ$4:$AQ$364=$C184)*(事故データ!$V$4:$V$364=1))</f>
        <v>2</v>
      </c>
      <c r="E184" s="496">
        <f>SUMPRODUCT((事故データ!$O$4:$O$364=$C$154)*(事故データ!$AQ$4:$AQ$364=$C184)*(事故データ!$V$4:$V$364=1)*(事故データ!$T$4:$T$364="人身"))</f>
        <v>1</v>
      </c>
    </row>
    <row r="185" spans="2:5" ht="17.45" customHeight="1">
      <c r="B185" s="326">
        <v>29</v>
      </c>
      <c r="C185" s="352" t="str">
        <f>項目入力!M38</f>
        <v>切り返し(前進)</v>
      </c>
      <c r="D185" s="422">
        <f>SUMPRODUCT((事故データ!$O$4:$O$364=$C$154)*(事故データ!$AQ$4:$AQ$364=$C185)*(事故データ!$V$4:$V$364=1))</f>
        <v>1</v>
      </c>
      <c r="E185" s="496">
        <f>SUMPRODUCT((事故データ!$O$4:$O$364=$C$154)*(事故データ!$AQ$4:$AQ$364=$C185)*(事故データ!$V$4:$V$364=1)*(事故データ!$T$4:$T$364="人身"))</f>
        <v>0</v>
      </c>
    </row>
    <row r="186" spans="2:5" ht="17.45" customHeight="1">
      <c r="B186" s="326">
        <v>30</v>
      </c>
      <c r="C186" s="352" t="str">
        <f>項目入力!M39</f>
        <v>車庫入・着車時(バック)</v>
      </c>
      <c r="D186" s="422">
        <f>SUMPRODUCT((事故データ!$O$4:$O$364=$C$154)*(事故データ!$AQ$4:$AQ$364=$C186)*(事故データ!$V$4:$V$364=1))</f>
        <v>1</v>
      </c>
      <c r="E186" s="496">
        <f>SUMPRODUCT((事故データ!$O$4:$O$364=$C$154)*(事故データ!$AQ$4:$AQ$364=$C186)*(事故データ!$V$4:$V$364=1)*(事故データ!$T$4:$T$364="人身"))</f>
        <v>0</v>
      </c>
    </row>
    <row r="187" spans="2:5" ht="17.45" customHeight="1">
      <c r="B187" s="326">
        <v>31</v>
      </c>
      <c r="C187" s="352" t="str">
        <f>項目入力!M40</f>
        <v>車庫入・着車時(前進)</v>
      </c>
      <c r="D187" s="422">
        <f>SUMPRODUCT((事故データ!$O$4:$O$364=$C$154)*(事故データ!$AQ$4:$AQ$364=$C187)*(事故データ!$V$4:$V$364=1))</f>
        <v>1</v>
      </c>
      <c r="E187" s="496">
        <f>SUMPRODUCT((事故データ!$O$4:$O$364=$C$154)*(事故データ!$AQ$4:$AQ$364=$C187)*(事故データ!$V$4:$V$364=1)*(事故データ!$T$4:$T$364="人身"))</f>
        <v>0</v>
      </c>
    </row>
    <row r="188" spans="2:5" ht="17.45" customHeight="1">
      <c r="B188" s="326">
        <v>32</v>
      </c>
      <c r="C188" s="352" t="str">
        <f>項目入力!M41</f>
        <v>車庫出(バック)</v>
      </c>
      <c r="D188" s="422">
        <f>SUMPRODUCT((事故データ!$O$4:$O$364=$C$154)*(事故データ!$AQ$4:$AQ$364=$C188)*(事故データ!$V$4:$V$364=1))</f>
        <v>1</v>
      </c>
      <c r="E188" s="496">
        <f>SUMPRODUCT((事故データ!$O$4:$O$364=$C$154)*(事故データ!$AQ$4:$AQ$364=$C188)*(事故データ!$V$4:$V$364=1)*(事故データ!$T$4:$T$364="人身"))</f>
        <v>0</v>
      </c>
    </row>
    <row r="189" spans="2:5" ht="17.45" customHeight="1">
      <c r="B189" s="326">
        <v>33</v>
      </c>
      <c r="C189" s="352" t="str">
        <f>項目入力!M42</f>
        <v>車庫出(前進)</v>
      </c>
      <c r="D189" s="422">
        <f>SUMPRODUCT((事故データ!$O$4:$O$364=$C$154)*(事故データ!$AQ$4:$AQ$364=$C189)*(事故データ!$V$4:$V$364=1))</f>
        <v>1</v>
      </c>
      <c r="E189" s="496">
        <f>SUMPRODUCT((事故データ!$O$4:$O$364=$C$154)*(事故データ!$AQ$4:$AQ$364=$C189)*(事故データ!$V$4:$V$364=1)*(事故データ!$T$4:$T$364="人身"))</f>
        <v>0</v>
      </c>
    </row>
    <row r="190" spans="2:5" ht="17.45" customHeight="1">
      <c r="B190" s="326">
        <v>34</v>
      </c>
      <c r="C190" s="352" t="str">
        <f>項目入力!M43</f>
        <v>狭道路進入</v>
      </c>
      <c r="D190" s="422">
        <f>SUMPRODUCT((事故データ!$O$4:$O$364=$C$154)*(事故データ!$AQ$4:$AQ$364=$C190)*(事故データ!$V$4:$V$364=1))</f>
        <v>0</v>
      </c>
      <c r="E190" s="496">
        <f>SUMPRODUCT((事故データ!$O$4:$O$364=$C$154)*(事故データ!$AQ$4:$AQ$364=$C190)*(事故データ!$V$4:$V$364=1)*(事故データ!$T$4:$T$364="人身"))</f>
        <v>0</v>
      </c>
    </row>
    <row r="191" spans="2:5" ht="17.45" customHeight="1">
      <c r="B191" s="326">
        <v>35</v>
      </c>
      <c r="C191" s="352" t="str">
        <f>項目入力!M44</f>
        <v>停車・据付時</v>
      </c>
      <c r="D191" s="422">
        <f>SUMPRODUCT((事故データ!$O$4:$O$364=$C$154)*(事故データ!$AQ$4:$AQ$364=$C191)*(事故データ!$V$4:$V$364=1))</f>
        <v>0</v>
      </c>
      <c r="E191" s="496">
        <f>SUMPRODUCT((事故データ!$O$4:$O$364=$C$154)*(事故データ!$AQ$4:$AQ$364=$C191)*(事故データ!$V$4:$V$364=1)*(事故データ!$T$4:$T$364="人身"))</f>
        <v>0</v>
      </c>
    </row>
    <row r="192" spans="2:5" ht="17.45" customHeight="1">
      <c r="B192" s="326">
        <v>36</v>
      </c>
      <c r="C192" s="352" t="str">
        <f>項目入力!M45</f>
        <v>駐・停車中</v>
      </c>
      <c r="D192" s="422">
        <f>SUMPRODUCT((事故データ!$O$4:$O$364=$C$154)*(事故データ!$AQ$4:$AQ$364=$C192)*(事故データ!$V$4:$V$364=1))</f>
        <v>1</v>
      </c>
      <c r="E192" s="496">
        <f>SUMPRODUCT((事故データ!$O$4:$O$364=$C$154)*(事故データ!$AQ$4:$AQ$364=$C192)*(事故データ!$V$4:$V$364=1)*(事故データ!$T$4:$T$364="人身"))</f>
        <v>0</v>
      </c>
    </row>
    <row r="193" spans="2:5" ht="17.45" customHeight="1">
      <c r="B193" s="326">
        <v>37</v>
      </c>
      <c r="C193" s="352" t="str">
        <f>項目入力!M46</f>
        <v>一時停止</v>
      </c>
      <c r="D193" s="422">
        <f>SUMPRODUCT((事故データ!$O$4:$O$364=$C$154)*(事故データ!$AQ$4:$AQ$364=$C193)*(事故データ!$V$4:$V$364=1))</f>
        <v>0</v>
      </c>
      <c r="E193" s="496">
        <f>SUMPRODUCT((事故データ!$O$4:$O$364=$C$154)*(事故データ!$AQ$4:$AQ$364=$C193)*(事故データ!$V$4:$V$364=1)*(事故データ!$T$4:$T$364="人身"))</f>
        <v>0</v>
      </c>
    </row>
    <row r="194" spans="2:5" ht="17.45" customHeight="1">
      <c r="B194" s="326">
        <v>38</v>
      </c>
      <c r="C194" s="352" t="str">
        <f>項目入力!M47</f>
        <v>急停止</v>
      </c>
      <c r="D194" s="422">
        <f>SUMPRODUCT((事故データ!$O$4:$O$364=$C$154)*(事故データ!$AQ$4:$AQ$364=$C194)*(事故データ!$V$4:$V$364=1))</f>
        <v>0</v>
      </c>
      <c r="E194" s="496">
        <f>SUMPRODUCT((事故データ!$O$4:$O$364=$C$154)*(事故データ!$AQ$4:$AQ$364=$C194)*(事故データ!$V$4:$V$364=1)*(事故データ!$T$4:$T$364="人身"))</f>
        <v>0</v>
      </c>
    </row>
    <row r="195" spans="2:5" ht="17.45" customHeight="1">
      <c r="B195" s="326">
        <v>39</v>
      </c>
      <c r="C195" s="352" t="str">
        <f>項目入力!M48</f>
        <v>徐行・減速中</v>
      </c>
      <c r="D195" s="422">
        <f>SUMPRODUCT((事故データ!$O$4:$O$364=$C$154)*(事故データ!$AQ$4:$AQ$364=$C195)*(事故データ!$V$4:$V$364=1))</f>
        <v>0</v>
      </c>
      <c r="E195" s="496">
        <f>SUMPRODUCT((事故データ!$O$4:$O$364=$C$154)*(事故データ!$AQ$4:$AQ$364=$C195)*(事故データ!$V$4:$V$364=1)*(事故データ!$T$4:$T$364="人身"))</f>
        <v>0</v>
      </c>
    </row>
    <row r="196" spans="2:5" ht="17.45" customHeight="1">
      <c r="B196" s="326">
        <v>40</v>
      </c>
      <c r="C196" s="352" t="str">
        <f>項目入力!M49</f>
        <v>回避・急ハンドル・誤操作</v>
      </c>
      <c r="D196" s="422">
        <f>SUMPRODUCT((事故データ!$O$4:$O$364=$C$154)*(事故データ!$AQ$4:$AQ$364=$C196)*(事故データ!$V$4:$V$364=1))</f>
        <v>1</v>
      </c>
      <c r="E196" s="496">
        <f>SUMPRODUCT((事故データ!$O$4:$O$364=$C$154)*(事故データ!$AQ$4:$AQ$364=$C196)*(事故データ!$V$4:$V$364=1)*(事故データ!$T$4:$T$364="人身"))</f>
        <v>0</v>
      </c>
    </row>
    <row r="197" spans="2:5" ht="17.45" customHeight="1">
      <c r="B197" s="326">
        <v>41</v>
      </c>
      <c r="C197" s="352" t="str">
        <f>項目入力!M50</f>
        <v>降車時</v>
      </c>
      <c r="D197" s="422">
        <f>SUMPRODUCT((事故データ!$O$4:$O$364=$C$154)*(事故データ!$AQ$4:$AQ$364=$C197)*(事故データ!$V$4:$V$364=1))</f>
        <v>0</v>
      </c>
      <c r="E197" s="496">
        <f>SUMPRODUCT((事故データ!$O$4:$O$364=$C$154)*(事故データ!$AQ$4:$AQ$364=$C197)*(事故データ!$V$4:$V$364=1)*(事故データ!$T$4:$T$364="人身"))</f>
        <v>0</v>
      </c>
    </row>
    <row r="198" spans="2:5" ht="17.45" customHeight="1">
      <c r="B198" s="326">
        <v>42</v>
      </c>
      <c r="C198" s="352" t="str">
        <f>項目入力!M51</f>
        <v>発進前の措置</v>
      </c>
      <c r="D198" s="422">
        <f>SUMPRODUCT((事故データ!$O$4:$O$364=$C$154)*(事故データ!$AQ$4:$AQ$364=$C198)*(事故データ!$V$4:$V$364=1))</f>
        <v>0</v>
      </c>
      <c r="E198" s="496">
        <f>SUMPRODUCT((事故データ!$O$4:$O$364=$C$154)*(事故データ!$AQ$4:$AQ$364=$C198)*(事故データ!$V$4:$V$364=1)*(事故データ!$T$4:$T$364="人身"))</f>
        <v>0</v>
      </c>
    </row>
    <row r="199" spans="2:5" ht="17.45" customHeight="1">
      <c r="B199" s="326">
        <v>43</v>
      </c>
      <c r="C199" s="352" t="str">
        <f>項目入力!M52</f>
        <v>フォーク操作中</v>
      </c>
      <c r="D199" s="422">
        <f>SUMPRODUCT((事故データ!$O$4:$O$364=$C$154)*(事故データ!$AQ$4:$AQ$364=$C199)*(事故データ!$V$4:$V$364=1))</f>
        <v>0</v>
      </c>
      <c r="E199" s="496">
        <f>SUMPRODUCT((事故データ!$O$4:$O$364=$C$154)*(事故データ!$AQ$4:$AQ$364=$C199)*(事故データ!$V$4:$V$364=1)*(事故データ!$T$4:$T$364="人身"))</f>
        <v>0</v>
      </c>
    </row>
    <row r="200" spans="2:5" ht="17.45" customHeight="1">
      <c r="B200" s="326">
        <v>44</v>
      </c>
      <c r="C200" s="352" t="str">
        <f>項目入力!M53</f>
        <v>その他</v>
      </c>
      <c r="D200" s="422">
        <f>SUMPRODUCT((事故データ!$O$4:$O$364=$C$154)*(事故データ!$AQ$4:$AQ$364=$C200)*(事故データ!$V$4:$V$364=1))</f>
        <v>0</v>
      </c>
      <c r="E200" s="496">
        <f>SUMPRODUCT((事故データ!$O$4:$O$364=$C$154)*(事故データ!$AQ$4:$AQ$364=$C200)*(事故データ!$V$4:$V$364=1)*(事故データ!$T$4:$T$364="人身"))</f>
        <v>0</v>
      </c>
    </row>
    <row r="201" spans="2:5" ht="17.45" customHeight="1">
      <c r="B201" s="326">
        <v>45</v>
      </c>
      <c r="C201" s="352">
        <f>項目入力!M54</f>
        <v>0</v>
      </c>
      <c r="D201" s="422">
        <f>SUMPRODUCT((事故データ!$O$4:$O$364=$C$154)*(事故データ!$AQ$4:$AQ$364=$C201)*(事故データ!$V$4:$V$364=1))</f>
        <v>0</v>
      </c>
      <c r="E201" s="496">
        <f>SUMPRODUCT((事故データ!$O$4:$O$364=$C$154)*(事故データ!$AQ$4:$AQ$364=$C201)*(事故データ!$V$4:$V$364=1)*(事故データ!$T$4:$T$364="人身"))</f>
        <v>0</v>
      </c>
    </row>
    <row r="202" spans="2:5" ht="17.45" customHeight="1">
      <c r="B202" s="326">
        <v>46</v>
      </c>
      <c r="C202" s="352">
        <f>項目入力!M55</f>
        <v>0</v>
      </c>
      <c r="D202" s="422">
        <f>SUMPRODUCT((事故データ!$O$4:$O$364=$C$154)*(事故データ!$AQ$4:$AQ$364=$C202)*(事故データ!$V$4:$V$364=1))</f>
        <v>0</v>
      </c>
      <c r="E202" s="496">
        <f>SUMPRODUCT((事故データ!$O$4:$O$364=$C$154)*(事故データ!$AQ$4:$AQ$364=$C202)*(事故データ!$V$4:$V$364=1)*(事故データ!$T$4:$T$364="人身"))</f>
        <v>0</v>
      </c>
    </row>
    <row r="203" spans="2:5" ht="17.45" customHeight="1">
      <c r="B203" s="326">
        <v>47</v>
      </c>
      <c r="C203" s="365">
        <f>項目入力!M56</f>
        <v>0</v>
      </c>
      <c r="D203" s="431">
        <f>SUMPRODUCT((事故データ!$O$4:$O$364=$C$154)*(事故データ!$AQ$4:$AQ$364=$C203)*(事故データ!$V$4:$V$364=1))</f>
        <v>0</v>
      </c>
      <c r="E203" s="498">
        <f>SUMPRODUCT((事故データ!$O$4:$O$364=$C$154)*(事故データ!$AQ$4:$AQ$364=$C203)*(事故データ!$V$4:$V$364=1)*(事故データ!$T$4:$T$364="人身"))</f>
        <v>0</v>
      </c>
    </row>
    <row r="204" spans="2:5" ht="17.45" customHeight="1">
      <c r="C204" s="437"/>
      <c r="D204" s="438"/>
      <c r="E204" s="438"/>
    </row>
    <row r="205" spans="2:5" ht="17.45" customHeight="1">
      <c r="C205" s="437"/>
      <c r="D205" s="438"/>
      <c r="E205" s="438"/>
    </row>
    <row r="206" spans="2:5" ht="17.45" customHeight="1">
      <c r="C206" s="437"/>
      <c r="D206" s="438"/>
      <c r="E206" s="438"/>
    </row>
    <row r="207" spans="2:5" ht="17.45" customHeight="1">
      <c r="C207" s="437"/>
      <c r="D207" s="438"/>
      <c r="E207" s="438"/>
    </row>
    <row r="208" spans="2:5" ht="17.45" customHeight="1">
      <c r="C208" s="437"/>
      <c r="D208" s="438"/>
      <c r="E208" s="438"/>
    </row>
    <row r="209" spans="1:28" ht="17.45" customHeight="1">
      <c r="C209" s="437"/>
      <c r="D209" s="438"/>
      <c r="E209" s="438"/>
    </row>
    <row r="210" spans="1:28" ht="17.45" customHeight="1" thickBot="1">
      <c r="C210" s="437"/>
      <c r="D210" s="438"/>
      <c r="E210" s="438"/>
    </row>
    <row r="211" spans="1:28" ht="17.45" customHeight="1" thickBot="1">
      <c r="A211" s="326">
        <v>6</v>
      </c>
      <c r="C211" s="437"/>
      <c r="D211" s="438"/>
      <c r="E211" s="438"/>
      <c r="G211" s="318" t="s">
        <v>1486</v>
      </c>
      <c r="H211" s="473">
        <v>15</v>
      </c>
      <c r="I211" s="326" t="str">
        <f>VLOOKUP(H211,$B$216:$C$236,2,1)</f>
        <v>顧客構内・前路上等</v>
      </c>
    </row>
    <row r="212" spans="1:28">
      <c r="C212" s="396" t="s">
        <v>15</v>
      </c>
      <c r="Q212" s="298"/>
      <c r="R212" s="298"/>
      <c r="S212" s="298"/>
      <c r="T212" s="298"/>
      <c r="U212" s="298"/>
      <c r="V212" s="298"/>
      <c r="W212" s="298"/>
      <c r="X212" s="298"/>
      <c r="Y212" s="298"/>
      <c r="Z212" s="298"/>
      <c r="AA212" s="298"/>
      <c r="AB212" s="298"/>
    </row>
    <row r="213" spans="1:28">
      <c r="A213" s="5" t="s">
        <v>248</v>
      </c>
      <c r="C213" s="398">
        <v>19</v>
      </c>
      <c r="D213" s="298"/>
      <c r="E213" s="298"/>
      <c r="F213" s="298"/>
      <c r="G213" s="298" t="str">
        <f>I211&amp;"事故　ハンドル操作別×衝突部位別（指定年度）"</f>
        <v>顧客構内・前路上等事故　ハンドル操作別×衝突部位別（指定年度）</v>
      </c>
      <c r="H213" s="298"/>
      <c r="I213" s="298"/>
      <c r="J213" s="298"/>
      <c r="K213" s="298"/>
      <c r="L213" s="298"/>
      <c r="M213" s="298"/>
      <c r="N213" s="298"/>
      <c r="O213" s="298"/>
      <c r="P213" s="298"/>
      <c r="Q213" s="298"/>
      <c r="R213" s="298" t="str">
        <f>G213&amp;H215&amp;"件"</f>
        <v>顧客構内・前路上等事故　ハンドル操作別×衝突部位別（指定年度）17件</v>
      </c>
      <c r="S213" s="298"/>
      <c r="T213" s="298"/>
      <c r="U213" s="306"/>
      <c r="V213" s="298"/>
      <c r="W213" s="298"/>
      <c r="X213" s="298"/>
      <c r="Y213" s="298"/>
      <c r="Z213" s="298"/>
      <c r="AA213" s="298"/>
      <c r="AB213" s="298"/>
    </row>
    <row r="214" spans="1:28" ht="37.5" customHeight="1">
      <c r="C214" s="1185" t="s">
        <v>170</v>
      </c>
      <c r="D214" s="526">
        <v>1</v>
      </c>
      <c r="E214" s="474" t="s">
        <v>245</v>
      </c>
      <c r="F214" s="298"/>
      <c r="G214" s="375" t="s">
        <v>1523</v>
      </c>
      <c r="H214" s="527" t="s">
        <v>1474</v>
      </c>
      <c r="I214" s="312" t="str">
        <f>I155</f>
        <v>直進</v>
      </c>
      <c r="J214" s="313" t="str">
        <f t="shared" ref="J214:O214" si="67">J155</f>
        <v>左方前進</v>
      </c>
      <c r="K214" s="313" t="str">
        <f t="shared" si="67"/>
        <v>右方前進</v>
      </c>
      <c r="L214" s="313" t="str">
        <f t="shared" si="67"/>
        <v>直進バック</v>
      </c>
      <c r="M214" s="313" t="str">
        <f t="shared" si="67"/>
        <v>左方バック</v>
      </c>
      <c r="N214" s="313" t="str">
        <f t="shared" si="67"/>
        <v>右方バック</v>
      </c>
      <c r="O214" s="314" t="str">
        <f t="shared" si="67"/>
        <v>操作なし</v>
      </c>
      <c r="P214" s="298"/>
      <c r="Q214" s="300">
        <f>I216</f>
        <v>0</v>
      </c>
      <c r="R214" s="301">
        <f>I217</f>
        <v>0</v>
      </c>
      <c r="S214" s="302">
        <f>I218</f>
        <v>0</v>
      </c>
      <c r="T214" s="300">
        <f>J216</f>
        <v>0</v>
      </c>
      <c r="U214" s="301">
        <f>J217</f>
        <v>0</v>
      </c>
      <c r="V214" s="302">
        <f>J218</f>
        <v>0</v>
      </c>
      <c r="W214" s="303">
        <f>K216</f>
        <v>0</v>
      </c>
      <c r="X214" s="301">
        <f>K217</f>
        <v>0</v>
      </c>
      <c r="Y214" s="302">
        <f>K218</f>
        <v>1</v>
      </c>
      <c r="Z214" s="298"/>
      <c r="AA214" s="298"/>
      <c r="AB214" s="298"/>
    </row>
    <row r="215" spans="1:28">
      <c r="C215" s="1187"/>
      <c r="D215" s="338">
        <f>SUM(D216:D236)</f>
        <v>31</v>
      </c>
      <c r="E215" s="387">
        <f>SUM(E216:E236)</f>
        <v>5</v>
      </c>
      <c r="F215" s="298"/>
      <c r="G215" s="487" t="s">
        <v>1482</v>
      </c>
      <c r="H215" s="488">
        <f>SUM(H216:H231)</f>
        <v>17</v>
      </c>
      <c r="I215" s="315">
        <f>SUM(I216:I231)</f>
        <v>1</v>
      </c>
      <c r="J215" s="316">
        <f t="shared" ref="J215" si="68">SUM(J216:J231)</f>
        <v>6</v>
      </c>
      <c r="K215" s="316">
        <f t="shared" ref="K215" si="69">SUM(K216:K231)</f>
        <v>2</v>
      </c>
      <c r="L215" s="316">
        <f t="shared" ref="L215" si="70">SUM(L216:L231)</f>
        <v>1</v>
      </c>
      <c r="M215" s="316">
        <f t="shared" ref="M215" si="71">SUM(M216:M231)</f>
        <v>2</v>
      </c>
      <c r="N215" s="316">
        <f t="shared" ref="N215" si="72">SUM(N216:N231)</f>
        <v>4</v>
      </c>
      <c r="O215" s="317">
        <f t="shared" ref="O215" si="73">SUM(O216:O231)</f>
        <v>1</v>
      </c>
      <c r="P215" s="298"/>
      <c r="Q215" s="298"/>
      <c r="R215" s="298"/>
      <c r="S215" s="304"/>
      <c r="T215" s="305"/>
      <c r="U215" s="298"/>
      <c r="V215" s="304"/>
      <c r="W215" s="298"/>
      <c r="X215" s="298"/>
      <c r="Y215" s="304"/>
      <c r="Z215" s="298"/>
      <c r="AA215" s="298"/>
      <c r="AB215" s="298"/>
    </row>
    <row r="216" spans="1:28">
      <c r="B216" s="326">
        <v>1</v>
      </c>
      <c r="C216" s="343" t="str">
        <f>項目入力!P10</f>
        <v>一般道</v>
      </c>
      <c r="D216" s="411">
        <f>SUMPRODUCT((事故データ!$O$4:$O$364=$C$213)*(事故データ!$AM$4:$AM$364=$C216)*(事故データ!$V$4:$V$364=1))</f>
        <v>1</v>
      </c>
      <c r="E216" s="492">
        <f>SUMPRODUCT((事故データ!$O$4:$O$364=$C$213)*(事故データ!$AM$4:$AM$364=$C216)*(事故データ!$V$4:$V$364=1)*(事故データ!$T$4:$T$364="人身"))</f>
        <v>0</v>
      </c>
      <c r="F216" s="306"/>
      <c r="G216" s="528" t="str">
        <f>G157</f>
        <v>前部左角</v>
      </c>
      <c r="H216" s="413">
        <f t="shared" ref="H216:H231" si="74">SUM(I216:O216)</f>
        <v>0</v>
      </c>
      <c r="I216" s="348">
        <f>SUMPRODUCT((事故データ!$O$4:$O$364=$C$213)*(事故データ!$AM$4:$AM$364=$I$211)*(事故データ!$AT$4:$AT$364=$G216)*(事故データ!$AR$4:$AR$364=I$214)*(事故データ!$V$4:$V$364=1))</f>
        <v>0</v>
      </c>
      <c r="J216" s="349">
        <f>SUMPRODUCT((事故データ!$O$4:$O$364=$C$213)*(事故データ!$AM$4:$AM$364=$I$211)*(事故データ!$AT$4:$AT$364=$G216)*(事故データ!$AR$4:$AR$364=J$214)*(事故データ!$V$4:$V$364=1))</f>
        <v>0</v>
      </c>
      <c r="K216" s="349">
        <f>SUMPRODUCT((事故データ!$O$4:$O$364=$C$213)*(事故データ!$AM$4:$AM$364=$I$211)*(事故データ!$AT$4:$AT$364=$G216)*(事故データ!$AR$4:$AR$364=K$214)*(事故データ!$V$4:$V$364=1))</f>
        <v>0</v>
      </c>
      <c r="L216" s="349">
        <f>SUMPRODUCT((事故データ!$O$4:$O$364=$C$213)*(事故データ!$AM$4:$AM$364=$I$211)*(事故データ!$AT$4:$AT$364=$G216)*(事故データ!$AR$4:$AR$364=L$214)*(事故データ!$V$4:$V$364=1))</f>
        <v>0</v>
      </c>
      <c r="M216" s="349">
        <f>SUMPRODUCT((事故データ!$O$4:$O$364=$C$213)*(事故データ!$AM$4:$AM$364=$I$211)*(事故データ!$AT$4:$AT$364=$G216)*(事故データ!$AR$4:$AR$364=M$214)*(事故データ!$V$4:$V$364=1))</f>
        <v>0</v>
      </c>
      <c r="N216" s="349">
        <f>SUMPRODUCT((事故データ!$O$4:$O$364=$C$213)*(事故データ!$AM$4:$AM$364=$I$211)*(事故データ!$AT$4:$AT$364=$G216)*(事故データ!$AR$4:$AR$364=N$214)*(事故データ!$V$4:$V$364=1))</f>
        <v>0</v>
      </c>
      <c r="O216" s="441">
        <f>SUMPRODUCT((事故データ!$O$4:$O$364=$C$213)*(事故データ!$AM$4:$AM$364=$I$211)*(事故データ!$AT$4:$AT$364=$G216)*(事故データ!$AR$4:$AR$364=O$214)*(事故データ!$V$4:$V$364=1))</f>
        <v>0</v>
      </c>
      <c r="P216" s="298"/>
      <c r="Q216" s="306">
        <f>I222</f>
        <v>0</v>
      </c>
      <c r="R216" s="298"/>
      <c r="S216" s="307">
        <f>I225</f>
        <v>0</v>
      </c>
      <c r="T216" s="308">
        <f>J222</f>
        <v>0</v>
      </c>
      <c r="U216" s="298"/>
      <c r="V216" s="307">
        <f>J225</f>
        <v>1</v>
      </c>
      <c r="W216" s="306">
        <f>K222</f>
        <v>0</v>
      </c>
      <c r="X216" s="298"/>
      <c r="Y216" s="307">
        <f>K225</f>
        <v>0</v>
      </c>
      <c r="Z216" s="298"/>
      <c r="AA216" s="298"/>
      <c r="AB216" s="298"/>
    </row>
    <row r="217" spans="1:28">
      <c r="B217" s="326">
        <v>2</v>
      </c>
      <c r="C217" s="352" t="str">
        <f>項目入力!P11</f>
        <v>狭道路</v>
      </c>
      <c r="D217" s="422">
        <f>SUMPRODUCT((事故データ!$O$4:$O$364=$C$213)*(事故データ!$AM$4:$AM$364=$C217)*(事故データ!$V$4:$V$364=1))</f>
        <v>3</v>
      </c>
      <c r="E217" s="496">
        <f>SUMPRODUCT((事故データ!$O$4:$O$364=$C$213)*(事故データ!$AM$4:$AM$364=$C217)*(事故データ!$V$4:$V$364=1)*(事故データ!$T$4:$T$364="人身"))</f>
        <v>1</v>
      </c>
      <c r="F217" s="306"/>
      <c r="G217" s="364" t="str">
        <f t="shared" ref="G217:G231" si="75">G158</f>
        <v>前部</v>
      </c>
      <c r="H217" s="356">
        <f t="shared" si="74"/>
        <v>0</v>
      </c>
      <c r="I217" s="357">
        <f>SUMPRODUCT((事故データ!$O$4:$O$364=$C$213)*(事故データ!$AM$4:$AM$364=$I$211)*(事故データ!$AT$4:$AT$364=$G217)*(事故データ!$AR$4:$AR$364=I$214)*(事故データ!$V$4:$V$364=1))</f>
        <v>0</v>
      </c>
      <c r="J217" s="358">
        <f>SUMPRODUCT((事故データ!$O$4:$O$364=$C$213)*(事故データ!$AM$4:$AM$364=$I$211)*(事故データ!$AT$4:$AT$364=$G217)*(事故データ!$AR$4:$AR$364=J$214)*(事故データ!$V$4:$V$364=1))</f>
        <v>0</v>
      </c>
      <c r="K217" s="358">
        <f>SUMPRODUCT((事故データ!$O$4:$O$364=$C$213)*(事故データ!$AM$4:$AM$364=$I$211)*(事故データ!$AT$4:$AT$364=$G217)*(事故データ!$AR$4:$AR$364=K$214)*(事故データ!$V$4:$V$364=1))</f>
        <v>0</v>
      </c>
      <c r="L217" s="358">
        <f>SUMPRODUCT((事故データ!$O$4:$O$364=$C$213)*(事故データ!$AM$4:$AM$364=$I$211)*(事故データ!$AT$4:$AT$364=$G217)*(事故データ!$AR$4:$AR$364=L$214)*(事故データ!$V$4:$V$364=1))</f>
        <v>0</v>
      </c>
      <c r="M217" s="358">
        <f>SUMPRODUCT((事故データ!$O$4:$O$364=$C$213)*(事故データ!$AM$4:$AM$364=$I$211)*(事故データ!$AT$4:$AT$364=$G217)*(事故データ!$AR$4:$AR$364=M$214)*(事故データ!$V$4:$V$364=1))</f>
        <v>0</v>
      </c>
      <c r="N217" s="358">
        <f>SUMPRODUCT((事故データ!$O$4:$O$364=$C$213)*(事故データ!$AM$4:$AM$364=$I$211)*(事故データ!$AT$4:$AT$364=$G217)*(事故データ!$AR$4:$AR$364=N$214)*(事故データ!$V$4:$V$364=1))</f>
        <v>0</v>
      </c>
      <c r="O217" s="442">
        <f>SUMPRODUCT((事故データ!$O$4:$O$364=$C$213)*(事故データ!$AM$4:$AM$364=$I$211)*(事故データ!$AT$4:$AT$364=$G217)*(事故データ!$AR$4:$AR$364=O$214)*(事故データ!$V$4:$V$364=1))</f>
        <v>0</v>
      </c>
      <c r="P217" s="298"/>
      <c r="Q217" s="298"/>
      <c r="R217" s="298"/>
      <c r="S217" s="304"/>
      <c r="T217" s="305"/>
      <c r="U217" s="298"/>
      <c r="V217" s="304"/>
      <c r="W217" s="298"/>
      <c r="X217" s="298"/>
      <c r="Y217" s="304"/>
      <c r="Z217" s="298"/>
      <c r="AA217" s="298"/>
      <c r="AB217" s="298"/>
    </row>
    <row r="218" spans="1:28">
      <c r="B218" s="326">
        <v>3</v>
      </c>
      <c r="C218" s="352" t="str">
        <f>項目入力!P12</f>
        <v>信号（有）交差点・同付近</v>
      </c>
      <c r="D218" s="422">
        <f>SUMPRODUCT((事故データ!$O$4:$O$364=$C$213)*(事故データ!$AM$4:$AM$364=$C218)*(事故データ!$V$4:$V$364=1))</f>
        <v>6</v>
      </c>
      <c r="E218" s="496">
        <f>SUMPRODUCT((事故データ!$O$4:$O$364=$C$213)*(事故データ!$AM$4:$AM$364=$C218)*(事故データ!$V$4:$V$364=1)*(事故データ!$T$4:$T$364="人身"))</f>
        <v>1</v>
      </c>
      <c r="F218" s="306"/>
      <c r="G218" s="364" t="str">
        <f t="shared" si="75"/>
        <v>前部右角</v>
      </c>
      <c r="H218" s="356">
        <f t="shared" si="74"/>
        <v>1</v>
      </c>
      <c r="I218" s="357">
        <f>SUMPRODUCT((事故データ!$O$4:$O$364=$C$213)*(事故データ!$AM$4:$AM$364=$I$211)*(事故データ!$AT$4:$AT$364=$G218)*(事故データ!$AR$4:$AR$364=I$214)*(事故データ!$V$4:$V$364=1))</f>
        <v>0</v>
      </c>
      <c r="J218" s="358">
        <f>SUMPRODUCT((事故データ!$O$4:$O$364=$C$213)*(事故データ!$AM$4:$AM$364=$I$211)*(事故データ!$AT$4:$AT$364=$G218)*(事故データ!$AR$4:$AR$364=J$214)*(事故データ!$V$4:$V$364=1))</f>
        <v>0</v>
      </c>
      <c r="K218" s="358">
        <f>SUMPRODUCT((事故データ!$O$4:$O$364=$C$213)*(事故データ!$AM$4:$AM$364=$I$211)*(事故データ!$AT$4:$AT$364=$G218)*(事故データ!$AR$4:$AR$364=K$214)*(事故データ!$V$4:$V$364=1))</f>
        <v>1</v>
      </c>
      <c r="L218" s="358">
        <f>SUMPRODUCT((事故データ!$O$4:$O$364=$C$213)*(事故データ!$AM$4:$AM$364=$I$211)*(事故データ!$AT$4:$AT$364=$G218)*(事故データ!$AR$4:$AR$364=L$214)*(事故データ!$V$4:$V$364=1))</f>
        <v>0</v>
      </c>
      <c r="M218" s="358">
        <f>SUMPRODUCT((事故データ!$O$4:$O$364=$C$213)*(事故データ!$AM$4:$AM$364=$I$211)*(事故データ!$AT$4:$AT$364=$G218)*(事故データ!$AR$4:$AR$364=M$214)*(事故データ!$V$4:$V$364=1))</f>
        <v>0</v>
      </c>
      <c r="N218" s="358">
        <f>SUMPRODUCT((事故データ!$O$4:$O$364=$C$213)*(事故データ!$AM$4:$AM$364=$I$211)*(事故データ!$AT$4:$AT$364=$G218)*(事故データ!$AR$4:$AR$364=N$214)*(事故データ!$V$4:$V$364=1))</f>
        <v>0</v>
      </c>
      <c r="O218" s="442">
        <f>SUMPRODUCT((事故データ!$O$4:$O$364=$C$213)*(事故データ!$AM$4:$AM$364=$I$211)*(事故データ!$AT$4:$AT$364=$G218)*(事故データ!$AR$4:$AR$364=O$214)*(事故データ!$V$4:$V$364=1))</f>
        <v>0</v>
      </c>
      <c r="P218" s="298"/>
      <c r="Q218" s="306">
        <f>I223</f>
        <v>0</v>
      </c>
      <c r="R218" s="298"/>
      <c r="S218" s="307">
        <f>I226</f>
        <v>0</v>
      </c>
      <c r="T218" s="308">
        <f>J223</f>
        <v>2</v>
      </c>
      <c r="U218" s="298"/>
      <c r="V218" s="307">
        <f>J226</f>
        <v>0</v>
      </c>
      <c r="W218" s="306">
        <f>K223</f>
        <v>0</v>
      </c>
      <c r="X218" s="298"/>
      <c r="Y218" s="307">
        <f>K226</f>
        <v>0</v>
      </c>
      <c r="Z218" s="298"/>
      <c r="AA218" s="298"/>
      <c r="AB218" s="298"/>
    </row>
    <row r="219" spans="1:28">
      <c r="B219" s="326">
        <v>4</v>
      </c>
      <c r="C219" s="352" t="str">
        <f>項目入力!P13</f>
        <v>信号（無）交差点・同付近</v>
      </c>
      <c r="D219" s="422">
        <f>SUMPRODUCT((事故データ!$O$4:$O$364=$C$213)*(事故データ!$AM$4:$AM$364=$C219)*(事故データ!$V$4:$V$364=1))</f>
        <v>0</v>
      </c>
      <c r="E219" s="496">
        <f>SUMPRODUCT((事故データ!$O$4:$O$364=$C$213)*(事故データ!$AM$4:$AM$364=$C219)*(事故データ!$V$4:$V$364=1)*(事故データ!$T$4:$T$364="人身"))</f>
        <v>0</v>
      </c>
      <c r="F219" s="306"/>
      <c r="G219" s="364" t="str">
        <f t="shared" si="75"/>
        <v>後部左角</v>
      </c>
      <c r="H219" s="356">
        <f t="shared" si="74"/>
        <v>3</v>
      </c>
      <c r="I219" s="357">
        <f>SUMPRODUCT((事故データ!$O$4:$O$364=$C$213)*(事故データ!$AM$4:$AM$364=$I$211)*(事故データ!$AT$4:$AT$364=$G219)*(事故データ!$AR$4:$AR$364=I$214)*(事故データ!$V$4:$V$364=1))</f>
        <v>0</v>
      </c>
      <c r="J219" s="358">
        <f>SUMPRODUCT((事故データ!$O$4:$O$364=$C$213)*(事故データ!$AM$4:$AM$364=$I$211)*(事故データ!$AT$4:$AT$364=$G219)*(事故データ!$AR$4:$AR$364=J$214)*(事故データ!$V$4:$V$364=1))</f>
        <v>1</v>
      </c>
      <c r="K219" s="358">
        <f>SUMPRODUCT((事故データ!$O$4:$O$364=$C$213)*(事故データ!$AM$4:$AM$364=$I$211)*(事故データ!$AT$4:$AT$364=$G219)*(事故データ!$AR$4:$AR$364=K$214)*(事故データ!$V$4:$V$364=1))</f>
        <v>1</v>
      </c>
      <c r="L219" s="358">
        <f>SUMPRODUCT((事故データ!$O$4:$O$364=$C$213)*(事故データ!$AM$4:$AM$364=$I$211)*(事故データ!$AT$4:$AT$364=$G219)*(事故データ!$AR$4:$AR$364=L$214)*(事故データ!$V$4:$V$364=1))</f>
        <v>0</v>
      </c>
      <c r="M219" s="358">
        <f>SUMPRODUCT((事故データ!$O$4:$O$364=$C$213)*(事故データ!$AM$4:$AM$364=$I$211)*(事故データ!$AT$4:$AT$364=$G219)*(事故データ!$AR$4:$AR$364=M$214)*(事故データ!$V$4:$V$364=1))</f>
        <v>1</v>
      </c>
      <c r="N219" s="358">
        <f>SUMPRODUCT((事故データ!$O$4:$O$364=$C$213)*(事故データ!$AM$4:$AM$364=$I$211)*(事故データ!$AT$4:$AT$364=$G219)*(事故データ!$AR$4:$AR$364=N$214)*(事故データ!$V$4:$V$364=1))</f>
        <v>0</v>
      </c>
      <c r="O219" s="442">
        <f>SUMPRODUCT((事故データ!$O$4:$O$364=$C$213)*(事故データ!$AM$4:$AM$364=$I$211)*(事故データ!$AT$4:$AT$364=$G219)*(事故データ!$AR$4:$AR$364=O$214)*(事故データ!$V$4:$V$364=1))</f>
        <v>0</v>
      </c>
      <c r="P219" s="298"/>
      <c r="Q219" s="298"/>
      <c r="R219" s="298"/>
      <c r="S219" s="304"/>
      <c r="T219" s="305"/>
      <c r="U219" s="298"/>
      <c r="V219" s="304"/>
      <c r="W219" s="298"/>
      <c r="X219" s="298"/>
      <c r="Y219" s="304"/>
      <c r="Z219" s="298"/>
      <c r="AA219" s="298"/>
      <c r="AB219" s="298"/>
    </row>
    <row r="220" spans="1:28">
      <c r="B220" s="326">
        <v>5</v>
      </c>
      <c r="C220" s="352" t="str">
        <f>項目入力!P14</f>
        <v>細街路交差点・同付近</v>
      </c>
      <c r="D220" s="422">
        <f>SUMPRODUCT((事故データ!$O$4:$O$364=$C$213)*(事故データ!$AM$4:$AM$364=$C220)*(事故データ!$V$4:$V$364=1))</f>
        <v>0</v>
      </c>
      <c r="E220" s="496">
        <f>SUMPRODUCT((事故データ!$O$4:$O$364=$C$213)*(事故データ!$AM$4:$AM$364=$C220)*(事故データ!$V$4:$V$364=1)*(事故データ!$T$4:$T$364="人身"))</f>
        <v>0</v>
      </c>
      <c r="F220" s="306"/>
      <c r="G220" s="364" t="str">
        <f t="shared" si="75"/>
        <v>後部</v>
      </c>
      <c r="H220" s="356">
        <f t="shared" si="74"/>
        <v>2</v>
      </c>
      <c r="I220" s="357">
        <f>SUMPRODUCT((事故データ!$O$4:$O$364=$C$213)*(事故データ!$AM$4:$AM$364=$I$211)*(事故データ!$AT$4:$AT$364=$G220)*(事故データ!$AR$4:$AR$364=I$214)*(事故データ!$V$4:$V$364=1))</f>
        <v>0</v>
      </c>
      <c r="J220" s="358">
        <f>SUMPRODUCT((事故データ!$O$4:$O$364=$C$213)*(事故データ!$AM$4:$AM$364=$I$211)*(事故データ!$AT$4:$AT$364=$G220)*(事故データ!$AR$4:$AR$364=J$214)*(事故データ!$V$4:$V$364=1))</f>
        <v>0</v>
      </c>
      <c r="K220" s="358">
        <f>SUMPRODUCT((事故データ!$O$4:$O$364=$C$213)*(事故データ!$AM$4:$AM$364=$I$211)*(事故データ!$AT$4:$AT$364=$G220)*(事故データ!$AR$4:$AR$364=K$214)*(事故データ!$V$4:$V$364=1))</f>
        <v>0</v>
      </c>
      <c r="L220" s="358">
        <f>SUMPRODUCT((事故データ!$O$4:$O$364=$C$213)*(事故データ!$AM$4:$AM$364=$I$211)*(事故データ!$AT$4:$AT$364=$G220)*(事故データ!$AR$4:$AR$364=L$214)*(事故データ!$V$4:$V$364=1))</f>
        <v>1</v>
      </c>
      <c r="M220" s="358">
        <f>SUMPRODUCT((事故データ!$O$4:$O$364=$C$213)*(事故データ!$AM$4:$AM$364=$I$211)*(事故データ!$AT$4:$AT$364=$G220)*(事故データ!$AR$4:$AR$364=M$214)*(事故データ!$V$4:$V$364=1))</f>
        <v>0</v>
      </c>
      <c r="N220" s="358">
        <f>SUMPRODUCT((事故データ!$O$4:$O$364=$C$213)*(事故データ!$AM$4:$AM$364=$I$211)*(事故データ!$AT$4:$AT$364=$G220)*(事故データ!$AR$4:$AR$364=N$214)*(事故データ!$V$4:$V$364=1))</f>
        <v>1</v>
      </c>
      <c r="O220" s="442">
        <f>SUMPRODUCT((事故データ!$O$4:$O$364=$C$213)*(事故データ!$AM$4:$AM$364=$I$211)*(事故データ!$AT$4:$AT$364=$G220)*(事故データ!$AR$4:$AR$364=O$214)*(事故データ!$V$4:$V$364=1))</f>
        <v>0</v>
      </c>
      <c r="P220" s="298"/>
      <c r="Q220" s="306">
        <f>I224</f>
        <v>1</v>
      </c>
      <c r="R220" s="298"/>
      <c r="S220" s="307">
        <f>I227</f>
        <v>0</v>
      </c>
      <c r="T220" s="308">
        <f>J224</f>
        <v>0</v>
      </c>
      <c r="U220" s="298"/>
      <c r="V220" s="307">
        <f>J227</f>
        <v>0</v>
      </c>
      <c r="W220" s="306">
        <f>K224</f>
        <v>0</v>
      </c>
      <c r="X220" s="298"/>
      <c r="Y220" s="307">
        <f>K227</f>
        <v>0</v>
      </c>
      <c r="Z220" s="298"/>
      <c r="AA220" s="298"/>
      <c r="AB220" s="298"/>
    </row>
    <row r="221" spans="1:28">
      <c r="B221" s="326">
        <v>6</v>
      </c>
      <c r="C221" s="352" t="str">
        <f>項目入力!P15</f>
        <v>高速道</v>
      </c>
      <c r="D221" s="422">
        <f>SUMPRODUCT((事故データ!$O$4:$O$364=$C$213)*(事故データ!$AM$4:$AM$364=$C221)*(事故データ!$V$4:$V$364=1))</f>
        <v>1</v>
      </c>
      <c r="E221" s="496">
        <f>SUMPRODUCT((事故データ!$O$4:$O$364=$C$213)*(事故データ!$AM$4:$AM$364=$C221)*(事故データ!$V$4:$V$364=1)*(事故データ!$T$4:$T$364="人身"))</f>
        <v>0</v>
      </c>
      <c r="F221" s="306"/>
      <c r="G221" s="364" t="str">
        <f t="shared" si="75"/>
        <v>後部右角</v>
      </c>
      <c r="H221" s="356">
        <f t="shared" si="74"/>
        <v>5</v>
      </c>
      <c r="I221" s="357">
        <f>SUMPRODUCT((事故データ!$O$4:$O$364=$C$213)*(事故データ!$AM$4:$AM$364=$I$211)*(事故データ!$AT$4:$AT$364=$G221)*(事故データ!$AR$4:$AR$364=I$214)*(事故データ!$V$4:$V$364=1))</f>
        <v>0</v>
      </c>
      <c r="J221" s="358">
        <f>SUMPRODUCT((事故データ!$O$4:$O$364=$C$213)*(事故データ!$AM$4:$AM$364=$I$211)*(事故データ!$AT$4:$AT$364=$G221)*(事故データ!$AR$4:$AR$364=J$214)*(事故データ!$V$4:$V$364=1))</f>
        <v>2</v>
      </c>
      <c r="K221" s="358">
        <f>SUMPRODUCT((事故データ!$O$4:$O$364=$C$213)*(事故データ!$AM$4:$AM$364=$I$211)*(事故データ!$AT$4:$AT$364=$G221)*(事故データ!$AR$4:$AR$364=K$214)*(事故データ!$V$4:$V$364=1))</f>
        <v>0</v>
      </c>
      <c r="L221" s="358">
        <f>SUMPRODUCT((事故データ!$O$4:$O$364=$C$213)*(事故データ!$AM$4:$AM$364=$I$211)*(事故データ!$AT$4:$AT$364=$G221)*(事故データ!$AR$4:$AR$364=L$214)*(事故データ!$V$4:$V$364=1))</f>
        <v>0</v>
      </c>
      <c r="M221" s="358">
        <f>SUMPRODUCT((事故データ!$O$4:$O$364=$C$213)*(事故データ!$AM$4:$AM$364=$I$211)*(事故データ!$AT$4:$AT$364=$G221)*(事故データ!$AR$4:$AR$364=M$214)*(事故データ!$V$4:$V$364=1))</f>
        <v>0</v>
      </c>
      <c r="N221" s="358">
        <f>SUMPRODUCT((事故データ!$O$4:$O$364=$C$213)*(事故データ!$AM$4:$AM$364=$I$211)*(事故データ!$AT$4:$AT$364=$G221)*(事故データ!$AR$4:$AR$364=N$214)*(事故データ!$V$4:$V$364=1))</f>
        <v>2</v>
      </c>
      <c r="O221" s="442">
        <f>SUMPRODUCT((事故データ!$O$4:$O$364=$C$213)*(事故データ!$AM$4:$AM$364=$I$211)*(事故データ!$AT$4:$AT$364=$G221)*(事故データ!$AR$4:$AR$364=O$214)*(事故データ!$V$4:$V$364=1))</f>
        <v>1</v>
      </c>
      <c r="P221" s="298"/>
      <c r="Q221" s="298"/>
      <c r="R221" s="298"/>
      <c r="S221" s="298"/>
      <c r="T221" s="298"/>
      <c r="U221" s="298"/>
      <c r="V221" s="298"/>
      <c r="W221" s="298"/>
      <c r="X221" s="298"/>
      <c r="Y221" s="298"/>
      <c r="Z221" s="298"/>
      <c r="AA221" s="298"/>
      <c r="AB221" s="298"/>
    </row>
    <row r="222" spans="1:28">
      <c r="B222" s="326">
        <v>7</v>
      </c>
      <c r="C222" s="352" t="str">
        <f>項目入力!P16</f>
        <v>合流・分岐（高速）</v>
      </c>
      <c r="D222" s="422">
        <f>SUMPRODUCT((事故データ!$O$4:$O$364=$C$213)*(事故データ!$AM$4:$AM$364=$C222)*(事故データ!$V$4:$V$364=1))</f>
        <v>0</v>
      </c>
      <c r="E222" s="496">
        <f>SUMPRODUCT((事故データ!$O$4:$O$364=$C$213)*(事故データ!$AM$4:$AM$364=$C222)*(事故データ!$V$4:$V$364=1)*(事故データ!$T$4:$T$364="人身"))</f>
        <v>0</v>
      </c>
      <c r="F222" s="306"/>
      <c r="G222" s="364" t="str">
        <f t="shared" si="75"/>
        <v>左側面前</v>
      </c>
      <c r="H222" s="356">
        <f t="shared" si="74"/>
        <v>1</v>
      </c>
      <c r="I222" s="357">
        <f>SUMPRODUCT((事故データ!$O$4:$O$364=$C$213)*(事故データ!$AM$4:$AM$364=$I$211)*(事故データ!$AT$4:$AT$364=$G222)*(事故データ!$AR$4:$AR$364=I$214)*(事故データ!$V$4:$V$364=1))</f>
        <v>0</v>
      </c>
      <c r="J222" s="358">
        <f>SUMPRODUCT((事故データ!$O$4:$O$364=$C$213)*(事故データ!$AM$4:$AM$364=$I$211)*(事故データ!$AT$4:$AT$364=$G222)*(事故データ!$AR$4:$AR$364=J$214)*(事故データ!$V$4:$V$364=1))</f>
        <v>0</v>
      </c>
      <c r="K222" s="358">
        <f>SUMPRODUCT((事故データ!$O$4:$O$364=$C$213)*(事故データ!$AM$4:$AM$364=$I$211)*(事故データ!$AT$4:$AT$364=$G222)*(事故データ!$AR$4:$AR$364=K$214)*(事故データ!$V$4:$V$364=1))</f>
        <v>0</v>
      </c>
      <c r="L222" s="358">
        <f>SUMPRODUCT((事故データ!$O$4:$O$364=$C$213)*(事故データ!$AM$4:$AM$364=$I$211)*(事故データ!$AT$4:$AT$364=$G222)*(事故データ!$AR$4:$AR$364=L$214)*(事故データ!$V$4:$V$364=1))</f>
        <v>0</v>
      </c>
      <c r="M222" s="358">
        <f>SUMPRODUCT((事故データ!$O$4:$O$364=$C$213)*(事故データ!$AM$4:$AM$364=$I$211)*(事故データ!$AT$4:$AT$364=$G222)*(事故データ!$AR$4:$AR$364=M$214)*(事故データ!$V$4:$V$364=1))</f>
        <v>0</v>
      </c>
      <c r="N222" s="358">
        <f>SUMPRODUCT((事故データ!$O$4:$O$364=$C$213)*(事故データ!$AM$4:$AM$364=$I$211)*(事故データ!$AT$4:$AT$364=$G222)*(事故データ!$AR$4:$AR$364=N$214)*(事故データ!$V$4:$V$364=1))</f>
        <v>1</v>
      </c>
      <c r="O222" s="442">
        <f>SUMPRODUCT((事故データ!$O$4:$O$364=$C$213)*(事故データ!$AM$4:$AM$364=$I$211)*(事故データ!$AT$4:$AT$364=$G222)*(事故データ!$AR$4:$AR$364=O$214)*(事故データ!$V$4:$V$364=1))</f>
        <v>0</v>
      </c>
      <c r="P222" s="298"/>
      <c r="Q222" s="306">
        <f>I219</f>
        <v>0</v>
      </c>
      <c r="R222" s="299">
        <f>I220</f>
        <v>0</v>
      </c>
      <c r="S222" s="307">
        <f>I221</f>
        <v>0</v>
      </c>
      <c r="T222" s="308">
        <f>J219</f>
        <v>1</v>
      </c>
      <c r="U222" s="299">
        <f>J220</f>
        <v>0</v>
      </c>
      <c r="V222" s="307">
        <f>J221</f>
        <v>2</v>
      </c>
      <c r="W222" s="306">
        <f>K219</f>
        <v>1</v>
      </c>
      <c r="X222" s="299">
        <f>K220</f>
        <v>0</v>
      </c>
      <c r="Y222" s="307">
        <f>K221</f>
        <v>0</v>
      </c>
      <c r="Z222" s="298"/>
      <c r="AA222" s="298"/>
      <c r="AB222" s="298"/>
    </row>
    <row r="223" spans="1:28">
      <c r="B223" s="326">
        <v>8</v>
      </c>
      <c r="C223" s="352" t="str">
        <f>項目入力!P17</f>
        <v>合流・分岐（一般）</v>
      </c>
      <c r="D223" s="422">
        <f>SUMPRODUCT((事故データ!$O$4:$O$364=$C$213)*(事故データ!$AM$4:$AM$364=$C223)*(事故データ!$V$4:$V$364=1))</f>
        <v>0</v>
      </c>
      <c r="E223" s="496">
        <f>SUMPRODUCT((事故データ!$O$4:$O$364=$C$213)*(事故データ!$AM$4:$AM$364=$C223)*(事故データ!$V$4:$V$364=1)*(事故データ!$T$4:$T$364="人身"))</f>
        <v>0</v>
      </c>
      <c r="F223" s="306"/>
      <c r="G223" s="364" t="str">
        <f t="shared" si="75"/>
        <v>左側面</v>
      </c>
      <c r="H223" s="356">
        <f t="shared" si="74"/>
        <v>2</v>
      </c>
      <c r="I223" s="357">
        <f>SUMPRODUCT((事故データ!$O$4:$O$364=$C$213)*(事故データ!$AM$4:$AM$364=$I$211)*(事故データ!$AT$4:$AT$364=$G223)*(事故データ!$AR$4:$AR$364=I$214)*(事故データ!$V$4:$V$364=1))</f>
        <v>0</v>
      </c>
      <c r="J223" s="358">
        <f>SUMPRODUCT((事故データ!$O$4:$O$364=$C$213)*(事故データ!$AM$4:$AM$364=$I$211)*(事故データ!$AT$4:$AT$364=$G223)*(事故データ!$AR$4:$AR$364=J$214)*(事故データ!$V$4:$V$364=1))</f>
        <v>2</v>
      </c>
      <c r="K223" s="358">
        <f>SUMPRODUCT((事故データ!$O$4:$O$364=$C$213)*(事故データ!$AM$4:$AM$364=$I$211)*(事故データ!$AT$4:$AT$364=$G223)*(事故データ!$AR$4:$AR$364=K$214)*(事故データ!$V$4:$V$364=1))</f>
        <v>0</v>
      </c>
      <c r="L223" s="358">
        <f>SUMPRODUCT((事故データ!$O$4:$O$364=$C$213)*(事故データ!$AM$4:$AM$364=$I$211)*(事故データ!$AT$4:$AT$364=$G223)*(事故データ!$AR$4:$AR$364=L$214)*(事故データ!$V$4:$V$364=1))</f>
        <v>0</v>
      </c>
      <c r="M223" s="358">
        <f>SUMPRODUCT((事故データ!$O$4:$O$364=$C$213)*(事故データ!$AM$4:$AM$364=$I$211)*(事故データ!$AT$4:$AT$364=$G223)*(事故データ!$AR$4:$AR$364=M$214)*(事故データ!$V$4:$V$364=1))</f>
        <v>0</v>
      </c>
      <c r="N223" s="358">
        <f>SUMPRODUCT((事故データ!$O$4:$O$364=$C$213)*(事故データ!$AM$4:$AM$364=$I$211)*(事故データ!$AT$4:$AT$364=$G223)*(事故データ!$AR$4:$AR$364=N$214)*(事故データ!$V$4:$V$364=1))</f>
        <v>0</v>
      </c>
      <c r="O223" s="442">
        <f>SUMPRODUCT((事故データ!$O$4:$O$364=$C$213)*(事故データ!$AM$4:$AM$364=$I$211)*(事故データ!$AT$4:$AT$364=$G223)*(事故データ!$AR$4:$AR$364=O$214)*(事故データ!$V$4:$V$364=1))</f>
        <v>0</v>
      </c>
      <c r="P223" s="298"/>
      <c r="Q223" s="549" t="s">
        <v>1427</v>
      </c>
      <c r="R223" s="306">
        <f>I228</f>
        <v>0</v>
      </c>
      <c r="S223" s="298"/>
      <c r="T223" s="549" t="s">
        <v>1427</v>
      </c>
      <c r="U223" s="306">
        <f>J228</f>
        <v>0</v>
      </c>
      <c r="V223" s="298"/>
      <c r="W223" s="549" t="s">
        <v>1427</v>
      </c>
      <c r="X223" s="306">
        <f>K228</f>
        <v>0</v>
      </c>
      <c r="Y223" s="298"/>
      <c r="Z223" s="298"/>
      <c r="AA223" s="298"/>
      <c r="AB223" s="298"/>
    </row>
    <row r="224" spans="1:28">
      <c r="B224" s="326">
        <v>9</v>
      </c>
      <c r="C224" s="352" t="str">
        <f>項目入力!P18</f>
        <v>料金所・同付近</v>
      </c>
      <c r="D224" s="422">
        <f>SUMPRODUCT((事故データ!$O$4:$O$364=$C$213)*(事故データ!$AM$4:$AM$364=$C224)*(事故データ!$V$4:$V$364=1))</f>
        <v>0</v>
      </c>
      <c r="E224" s="496">
        <f>SUMPRODUCT((事故データ!$O$4:$O$364=$C$213)*(事故データ!$AM$4:$AM$364=$C224)*(事故データ!$V$4:$V$364=1)*(事故データ!$T$4:$T$364="人身"))</f>
        <v>0</v>
      </c>
      <c r="F224" s="306"/>
      <c r="G224" s="364" t="str">
        <f t="shared" si="75"/>
        <v>左側面後</v>
      </c>
      <c r="H224" s="356">
        <f t="shared" si="74"/>
        <v>2</v>
      </c>
      <c r="I224" s="357">
        <f>SUMPRODUCT((事故データ!$O$4:$O$364=$C$213)*(事故データ!$AM$4:$AM$364=$I$211)*(事故データ!$AT$4:$AT$364=$G224)*(事故データ!$AR$4:$AR$364=I$214)*(事故データ!$V$4:$V$364=1))</f>
        <v>1</v>
      </c>
      <c r="J224" s="358">
        <f>SUMPRODUCT((事故データ!$O$4:$O$364=$C$213)*(事故データ!$AM$4:$AM$364=$I$211)*(事故データ!$AT$4:$AT$364=$G224)*(事故データ!$AR$4:$AR$364=J$214)*(事故データ!$V$4:$V$364=1))</f>
        <v>0</v>
      </c>
      <c r="K224" s="358">
        <f>SUMPRODUCT((事故データ!$O$4:$O$364=$C$213)*(事故データ!$AM$4:$AM$364=$I$211)*(事故データ!$AT$4:$AT$364=$G224)*(事故データ!$AR$4:$AR$364=K$214)*(事故データ!$V$4:$V$364=1))</f>
        <v>0</v>
      </c>
      <c r="L224" s="358">
        <f>SUMPRODUCT((事故データ!$O$4:$O$364=$C$213)*(事故データ!$AM$4:$AM$364=$I$211)*(事故データ!$AT$4:$AT$364=$G224)*(事故データ!$AR$4:$AR$364=L$214)*(事故データ!$V$4:$V$364=1))</f>
        <v>0</v>
      </c>
      <c r="M224" s="358">
        <f>SUMPRODUCT((事故データ!$O$4:$O$364=$C$213)*(事故データ!$AM$4:$AM$364=$I$211)*(事故データ!$AT$4:$AT$364=$G224)*(事故データ!$AR$4:$AR$364=M$214)*(事故データ!$V$4:$V$364=1))</f>
        <v>1</v>
      </c>
      <c r="N224" s="358">
        <f>SUMPRODUCT((事故データ!$O$4:$O$364=$C$213)*(事故データ!$AM$4:$AM$364=$I$211)*(事故データ!$AT$4:$AT$364=$G224)*(事故データ!$AR$4:$AR$364=N$214)*(事故データ!$V$4:$V$364=1))</f>
        <v>0</v>
      </c>
      <c r="O224" s="442">
        <f>SUMPRODUCT((事故データ!$O$4:$O$364=$C$213)*(事故データ!$AM$4:$AM$364=$I$211)*(事故データ!$AT$4:$AT$364=$G224)*(事故データ!$AR$4:$AR$364=O$214)*(事故データ!$V$4:$V$364=1))</f>
        <v>0</v>
      </c>
      <c r="P224" s="298"/>
      <c r="Q224" s="298" t="s">
        <v>9</v>
      </c>
      <c r="R224" s="306">
        <f>I229</f>
        <v>0</v>
      </c>
      <c r="S224" s="298"/>
      <c r="T224" s="298" t="s">
        <v>9</v>
      </c>
      <c r="U224" s="306">
        <f>J229</f>
        <v>0</v>
      </c>
      <c r="V224" s="298"/>
      <c r="W224" s="298" t="s">
        <v>9</v>
      </c>
      <c r="X224" s="306">
        <f>K229</f>
        <v>0</v>
      </c>
      <c r="Y224" s="298"/>
      <c r="Z224" s="298"/>
      <c r="AA224" s="298"/>
      <c r="AB224" s="298"/>
    </row>
    <row r="225" spans="1:28">
      <c r="B225" s="326">
        <v>10</v>
      </c>
      <c r="C225" s="352" t="str">
        <f>項目入力!P19</f>
        <v>出入口・同付近</v>
      </c>
      <c r="D225" s="422">
        <f>SUMPRODUCT((事故データ!$O$4:$O$364=$C$213)*(事故データ!$AM$4:$AM$364=$C225)*(事故データ!$V$4:$V$364=1))</f>
        <v>0</v>
      </c>
      <c r="E225" s="496">
        <f>SUMPRODUCT((事故データ!$O$4:$O$364=$C$213)*(事故データ!$AM$4:$AM$364=$C225)*(事故データ!$V$4:$V$364=1)*(事故データ!$T$4:$T$364="人身"))</f>
        <v>0</v>
      </c>
      <c r="F225" s="306"/>
      <c r="G225" s="364" t="str">
        <f t="shared" si="75"/>
        <v>右側面前</v>
      </c>
      <c r="H225" s="356">
        <f t="shared" si="74"/>
        <v>1</v>
      </c>
      <c r="I225" s="357">
        <f>SUMPRODUCT((事故データ!$O$4:$O$364=$C$213)*(事故データ!$AM$4:$AM$364=$I$211)*(事故データ!$AT$4:$AT$364=$G225)*(事故データ!$AR$4:$AR$364=I$214)*(事故データ!$V$4:$V$364=1))</f>
        <v>0</v>
      </c>
      <c r="J225" s="358">
        <f>SUMPRODUCT((事故データ!$O$4:$O$364=$C$213)*(事故データ!$AM$4:$AM$364=$I$211)*(事故データ!$AT$4:$AT$364=$G225)*(事故データ!$AR$4:$AR$364=J$214)*(事故データ!$V$4:$V$364=1))</f>
        <v>1</v>
      </c>
      <c r="K225" s="358">
        <f>SUMPRODUCT((事故データ!$O$4:$O$364=$C$213)*(事故データ!$AM$4:$AM$364=$I$211)*(事故データ!$AT$4:$AT$364=$G225)*(事故データ!$AR$4:$AR$364=K$214)*(事故データ!$V$4:$V$364=1))</f>
        <v>0</v>
      </c>
      <c r="L225" s="358">
        <f>SUMPRODUCT((事故データ!$O$4:$O$364=$C$213)*(事故データ!$AM$4:$AM$364=$I$211)*(事故データ!$AT$4:$AT$364=$G225)*(事故データ!$AR$4:$AR$364=L$214)*(事故データ!$V$4:$V$364=1))</f>
        <v>0</v>
      </c>
      <c r="M225" s="358">
        <f>SUMPRODUCT((事故データ!$O$4:$O$364=$C$213)*(事故データ!$AM$4:$AM$364=$I$211)*(事故データ!$AT$4:$AT$364=$G225)*(事故データ!$AR$4:$AR$364=M$214)*(事故データ!$V$4:$V$364=1))</f>
        <v>0</v>
      </c>
      <c r="N225" s="358">
        <f>SUMPRODUCT((事故データ!$O$4:$O$364=$C$213)*(事故データ!$AM$4:$AM$364=$I$211)*(事故データ!$AT$4:$AT$364=$G225)*(事故データ!$AR$4:$AR$364=N$214)*(事故データ!$V$4:$V$364=1))</f>
        <v>0</v>
      </c>
      <c r="O225" s="442">
        <f>SUMPRODUCT((事故データ!$O$4:$O$364=$C$213)*(事故データ!$AM$4:$AM$364=$I$211)*(事故データ!$AT$4:$AT$364=$G225)*(事故データ!$AR$4:$AR$364=O$214)*(事故データ!$V$4:$V$364=1))</f>
        <v>0</v>
      </c>
      <c r="P225" s="298"/>
      <c r="Q225" s="306">
        <f>L216</f>
        <v>0</v>
      </c>
      <c r="R225" s="299">
        <f>L217</f>
        <v>0</v>
      </c>
      <c r="S225" s="307">
        <f>L218</f>
        <v>0</v>
      </c>
      <c r="T225" s="306">
        <f>M216</f>
        <v>0</v>
      </c>
      <c r="U225" s="299">
        <f>M217</f>
        <v>0</v>
      </c>
      <c r="V225" s="307">
        <f>M218</f>
        <v>0</v>
      </c>
      <c r="W225" s="306">
        <f>N216</f>
        <v>0</v>
      </c>
      <c r="X225" s="299">
        <f>N217</f>
        <v>0</v>
      </c>
      <c r="Y225" s="307">
        <f>N218</f>
        <v>0</v>
      </c>
      <c r="Z225" s="306">
        <f>O216</f>
        <v>0</v>
      </c>
      <c r="AA225" s="299">
        <f>O217</f>
        <v>0</v>
      </c>
      <c r="AB225" s="307">
        <f>O218</f>
        <v>0</v>
      </c>
    </row>
    <row r="226" spans="1:28">
      <c r="B226" s="326">
        <v>11</v>
      </c>
      <c r="C226" s="352" t="str">
        <f>項目入力!P20</f>
        <v>停留所・同付近</v>
      </c>
      <c r="D226" s="422">
        <f>SUMPRODUCT((事故データ!$O$4:$O$364=$C$213)*(事故データ!$AM$4:$AM$364=$C226)*(事故データ!$V$4:$V$364=1))</f>
        <v>0</v>
      </c>
      <c r="E226" s="496">
        <f>SUMPRODUCT((事故データ!$O$4:$O$364=$C$213)*(事故データ!$AM$4:$AM$364=$C226)*(事故データ!$V$4:$V$364=1)*(事故データ!$T$4:$T$364="人身"))</f>
        <v>0</v>
      </c>
      <c r="F226" s="306"/>
      <c r="G226" s="364" t="str">
        <f t="shared" si="75"/>
        <v>右側面</v>
      </c>
      <c r="H226" s="356">
        <f t="shared" si="74"/>
        <v>0</v>
      </c>
      <c r="I226" s="357">
        <f>SUMPRODUCT((事故データ!$O$4:$O$364=$C$213)*(事故データ!$AM$4:$AM$364=$I$211)*(事故データ!$AT$4:$AT$364=$G226)*(事故データ!$AR$4:$AR$364=I$214)*(事故データ!$V$4:$V$364=1))</f>
        <v>0</v>
      </c>
      <c r="J226" s="358">
        <f>SUMPRODUCT((事故データ!$O$4:$O$364=$C$213)*(事故データ!$AM$4:$AM$364=$I$211)*(事故データ!$AT$4:$AT$364=$G226)*(事故データ!$AR$4:$AR$364=J$214)*(事故データ!$V$4:$V$364=1))</f>
        <v>0</v>
      </c>
      <c r="K226" s="358">
        <f>SUMPRODUCT((事故データ!$O$4:$O$364=$C$213)*(事故データ!$AM$4:$AM$364=$I$211)*(事故データ!$AT$4:$AT$364=$G226)*(事故データ!$AR$4:$AR$364=K$214)*(事故データ!$V$4:$V$364=1))</f>
        <v>0</v>
      </c>
      <c r="L226" s="358">
        <f>SUMPRODUCT((事故データ!$O$4:$O$364=$C$213)*(事故データ!$AM$4:$AM$364=$I$211)*(事故データ!$AT$4:$AT$364=$G226)*(事故データ!$AR$4:$AR$364=L$214)*(事故データ!$V$4:$V$364=1))</f>
        <v>0</v>
      </c>
      <c r="M226" s="358">
        <f>SUMPRODUCT((事故データ!$O$4:$O$364=$C$213)*(事故データ!$AM$4:$AM$364=$I$211)*(事故データ!$AT$4:$AT$364=$G226)*(事故データ!$AR$4:$AR$364=M$214)*(事故データ!$V$4:$V$364=1))</f>
        <v>0</v>
      </c>
      <c r="N226" s="358">
        <f>SUMPRODUCT((事故データ!$O$4:$O$364=$C$213)*(事故データ!$AM$4:$AM$364=$I$211)*(事故データ!$AT$4:$AT$364=$G226)*(事故データ!$AR$4:$AR$364=N$214)*(事故データ!$V$4:$V$364=1))</f>
        <v>0</v>
      </c>
      <c r="O226" s="442">
        <f>SUMPRODUCT((事故データ!$O$4:$O$364=$C$213)*(事故データ!$AM$4:$AM$364=$I$211)*(事故データ!$AT$4:$AT$364=$G226)*(事故データ!$AR$4:$AR$364=O$214)*(事故データ!$V$4:$V$364=1))</f>
        <v>0</v>
      </c>
      <c r="P226" s="298"/>
      <c r="Q226" s="298"/>
      <c r="R226" s="310"/>
      <c r="S226" s="304"/>
      <c r="T226" s="298"/>
      <c r="U226" s="310"/>
      <c r="V226" s="304"/>
      <c r="W226" s="298"/>
      <c r="X226" s="310"/>
      <c r="Y226" s="304"/>
      <c r="Z226" s="298"/>
      <c r="AA226" s="310"/>
      <c r="AB226" s="304"/>
    </row>
    <row r="227" spans="1:28">
      <c r="B227" s="326">
        <v>12</v>
      </c>
      <c r="C227" s="352" t="str">
        <f>項目入力!P21</f>
        <v>ターミナル</v>
      </c>
      <c r="D227" s="422">
        <f>SUMPRODUCT((事故データ!$O$4:$O$364=$C$213)*(事故データ!$AM$4:$AM$364=$C227)*(事故データ!$V$4:$V$364=1))</f>
        <v>0</v>
      </c>
      <c r="E227" s="496">
        <f>SUMPRODUCT((事故データ!$O$4:$O$364=$C$213)*(事故データ!$AM$4:$AM$364=$C227)*(事故データ!$V$4:$V$364=1)*(事故データ!$T$4:$T$364="人身"))</f>
        <v>0</v>
      </c>
      <c r="F227" s="306"/>
      <c r="G227" s="364" t="str">
        <f t="shared" si="75"/>
        <v>右側面後</v>
      </c>
      <c r="H227" s="356">
        <f t="shared" si="74"/>
        <v>0</v>
      </c>
      <c r="I227" s="357">
        <f>SUMPRODUCT((事故データ!$O$4:$O$364=$C$213)*(事故データ!$AM$4:$AM$364=$I$211)*(事故データ!$AT$4:$AT$364=$G227)*(事故データ!$AR$4:$AR$364=I$214)*(事故データ!$V$4:$V$364=1))</f>
        <v>0</v>
      </c>
      <c r="J227" s="358">
        <f>SUMPRODUCT((事故データ!$O$4:$O$364=$C$213)*(事故データ!$AM$4:$AM$364=$I$211)*(事故データ!$AT$4:$AT$364=$G227)*(事故データ!$AR$4:$AR$364=J$214)*(事故データ!$V$4:$V$364=1))</f>
        <v>0</v>
      </c>
      <c r="K227" s="358">
        <f>SUMPRODUCT((事故データ!$O$4:$O$364=$C$213)*(事故データ!$AM$4:$AM$364=$I$211)*(事故データ!$AT$4:$AT$364=$G227)*(事故データ!$AR$4:$AR$364=K$214)*(事故データ!$V$4:$V$364=1))</f>
        <v>0</v>
      </c>
      <c r="L227" s="358">
        <f>SUMPRODUCT((事故データ!$O$4:$O$364=$C$213)*(事故データ!$AM$4:$AM$364=$I$211)*(事故データ!$AT$4:$AT$364=$G227)*(事故データ!$AR$4:$AR$364=L$214)*(事故データ!$V$4:$V$364=1))</f>
        <v>0</v>
      </c>
      <c r="M227" s="358">
        <f>SUMPRODUCT((事故データ!$O$4:$O$364=$C$213)*(事故データ!$AM$4:$AM$364=$I$211)*(事故データ!$AT$4:$AT$364=$G227)*(事故データ!$AR$4:$AR$364=M$214)*(事故データ!$V$4:$V$364=1))</f>
        <v>0</v>
      </c>
      <c r="N227" s="358">
        <f>SUMPRODUCT((事故データ!$O$4:$O$364=$C$213)*(事故データ!$AM$4:$AM$364=$I$211)*(事故データ!$AT$4:$AT$364=$G227)*(事故データ!$AR$4:$AR$364=N$214)*(事故データ!$V$4:$V$364=1))</f>
        <v>0</v>
      </c>
      <c r="O227" s="442">
        <f>SUMPRODUCT((事故データ!$O$4:$O$364=$C$213)*(事故データ!$AM$4:$AM$364=$I$211)*(事故データ!$AT$4:$AT$364=$G227)*(事故データ!$AR$4:$AR$364=O$214)*(事故データ!$V$4:$V$364=1))</f>
        <v>0</v>
      </c>
      <c r="P227" s="298"/>
      <c r="Q227" s="306">
        <f>L222</f>
        <v>0</v>
      </c>
      <c r="R227" s="310"/>
      <c r="S227" s="307">
        <f>L225</f>
        <v>0</v>
      </c>
      <c r="T227" s="306">
        <f>M222</f>
        <v>0</v>
      </c>
      <c r="U227" s="310"/>
      <c r="V227" s="307">
        <f>M225</f>
        <v>0</v>
      </c>
      <c r="W227" s="311">
        <f>N222</f>
        <v>1</v>
      </c>
      <c r="X227" s="310"/>
      <c r="Y227" s="307">
        <f>N225</f>
        <v>0</v>
      </c>
      <c r="Z227" s="306">
        <f>O222</f>
        <v>0</v>
      </c>
      <c r="AA227" s="310"/>
      <c r="AB227" s="307">
        <f>O225</f>
        <v>0</v>
      </c>
    </row>
    <row r="228" spans="1:28">
      <c r="B228" s="326">
        <v>13</v>
      </c>
      <c r="C228" s="352" t="str">
        <f>項目入力!P22</f>
        <v>カーブ・ロータリー</v>
      </c>
      <c r="D228" s="422">
        <f>SUMPRODUCT((事故データ!$O$4:$O$364=$C$213)*(事故データ!$AM$4:$AM$364=$C228)*(事故データ!$V$4:$V$364=1))</f>
        <v>0</v>
      </c>
      <c r="E228" s="496">
        <f>SUMPRODUCT((事故データ!$O$4:$O$364=$C$213)*(事故データ!$AM$4:$AM$364=$C228)*(事故データ!$V$4:$V$364=1)*(事故データ!$T$4:$T$364="人身"))</f>
        <v>0</v>
      </c>
      <c r="F228" s="306"/>
      <c r="G228" s="364" t="str">
        <f t="shared" si="75"/>
        <v>上部箱中央</v>
      </c>
      <c r="H228" s="356">
        <f t="shared" si="74"/>
        <v>0</v>
      </c>
      <c r="I228" s="357">
        <f>SUMPRODUCT((事故データ!$O$4:$O$364=$C$213)*(事故データ!$AM$4:$AM$364=$I$211)*(事故データ!$AT$4:$AT$364=$G228)*(事故データ!$AR$4:$AR$364=I$214)*(事故データ!$V$4:$V$364=1))</f>
        <v>0</v>
      </c>
      <c r="J228" s="358">
        <f>SUMPRODUCT((事故データ!$O$4:$O$364=$C$213)*(事故データ!$AM$4:$AM$364=$I$211)*(事故データ!$AT$4:$AT$364=$G228)*(事故データ!$AR$4:$AR$364=J$214)*(事故データ!$V$4:$V$364=1))</f>
        <v>0</v>
      </c>
      <c r="K228" s="358">
        <f>SUMPRODUCT((事故データ!$O$4:$O$364=$C$213)*(事故データ!$AM$4:$AM$364=$I$211)*(事故データ!$AT$4:$AT$364=$G228)*(事故データ!$AR$4:$AR$364=K$214)*(事故データ!$V$4:$V$364=1))</f>
        <v>0</v>
      </c>
      <c r="L228" s="358">
        <f>SUMPRODUCT((事故データ!$O$4:$O$364=$C$213)*(事故データ!$AM$4:$AM$364=$I$211)*(事故データ!$AT$4:$AT$364=$G228)*(事故データ!$AR$4:$AR$364=L$214)*(事故データ!$V$4:$V$364=1))</f>
        <v>0</v>
      </c>
      <c r="M228" s="358">
        <f>SUMPRODUCT((事故データ!$O$4:$O$364=$C$213)*(事故データ!$AM$4:$AM$364=$I$211)*(事故データ!$AT$4:$AT$364=$G228)*(事故データ!$AR$4:$AR$364=M$214)*(事故データ!$V$4:$V$364=1))</f>
        <v>0</v>
      </c>
      <c r="N228" s="358">
        <f>SUMPRODUCT((事故データ!$O$4:$O$364=$C$213)*(事故データ!$AM$4:$AM$364=$I$211)*(事故データ!$AT$4:$AT$364=$G228)*(事故データ!$AR$4:$AR$364=N$214)*(事故データ!$V$4:$V$364=1))</f>
        <v>0</v>
      </c>
      <c r="O228" s="442">
        <f>SUMPRODUCT((事故データ!$O$4:$O$364=$C$213)*(事故データ!$AM$4:$AM$364=$I$211)*(事故データ!$AT$4:$AT$364=$G228)*(事故データ!$AR$4:$AR$364=O$214)*(事故データ!$V$4:$V$364=1))</f>
        <v>0</v>
      </c>
      <c r="P228" s="298"/>
      <c r="Q228" s="298"/>
      <c r="R228" s="310"/>
      <c r="S228" s="304"/>
      <c r="T228" s="298"/>
      <c r="U228" s="310"/>
      <c r="V228" s="304"/>
      <c r="W228" s="298"/>
      <c r="X228" s="310"/>
      <c r="Y228" s="304"/>
      <c r="Z228" s="298"/>
      <c r="AA228" s="310"/>
      <c r="AB228" s="304"/>
    </row>
    <row r="229" spans="1:28">
      <c r="B229" s="326">
        <v>14</v>
      </c>
      <c r="C229" s="352" t="str">
        <f>項目入力!P23</f>
        <v>拠点構内・前路上等</v>
      </c>
      <c r="D229" s="422">
        <f>SUMPRODUCT((事故データ!$O$4:$O$364=$C$213)*(事故データ!$AM$4:$AM$364=$C229)*(事故データ!$V$4:$V$364=1))</f>
        <v>3</v>
      </c>
      <c r="E229" s="496">
        <f>SUMPRODUCT((事故データ!$O$4:$O$364=$C$213)*(事故データ!$AM$4:$AM$364=$C229)*(事故データ!$V$4:$V$364=1)*(事故データ!$T$4:$T$364="人身"))</f>
        <v>0</v>
      </c>
      <c r="F229" s="306"/>
      <c r="G229" s="364" t="str">
        <f t="shared" si="75"/>
        <v>下部</v>
      </c>
      <c r="H229" s="356">
        <f t="shared" si="74"/>
        <v>0</v>
      </c>
      <c r="I229" s="357">
        <f>SUMPRODUCT((事故データ!$O$4:$O$364=$C$213)*(事故データ!$AM$4:$AM$364=$I$211)*(事故データ!$AT$4:$AT$364=$G229)*(事故データ!$AR$4:$AR$364=I$214)*(事故データ!$V$4:$V$364=1))</f>
        <v>0</v>
      </c>
      <c r="J229" s="358">
        <f>SUMPRODUCT((事故データ!$O$4:$O$364=$C$213)*(事故データ!$AM$4:$AM$364=$I$211)*(事故データ!$AT$4:$AT$364=$G229)*(事故データ!$AR$4:$AR$364=J$214)*(事故データ!$V$4:$V$364=1))</f>
        <v>0</v>
      </c>
      <c r="K229" s="358">
        <f>SUMPRODUCT((事故データ!$O$4:$O$364=$C$213)*(事故データ!$AM$4:$AM$364=$I$211)*(事故データ!$AT$4:$AT$364=$G229)*(事故データ!$AR$4:$AR$364=K$214)*(事故データ!$V$4:$V$364=1))</f>
        <v>0</v>
      </c>
      <c r="L229" s="358">
        <f>SUMPRODUCT((事故データ!$O$4:$O$364=$C$213)*(事故データ!$AM$4:$AM$364=$I$211)*(事故データ!$AT$4:$AT$364=$G229)*(事故データ!$AR$4:$AR$364=L$214)*(事故データ!$V$4:$V$364=1))</f>
        <v>0</v>
      </c>
      <c r="M229" s="358">
        <f>SUMPRODUCT((事故データ!$O$4:$O$364=$C$213)*(事故データ!$AM$4:$AM$364=$I$211)*(事故データ!$AT$4:$AT$364=$G229)*(事故データ!$AR$4:$AR$364=M$214)*(事故データ!$V$4:$V$364=1))</f>
        <v>0</v>
      </c>
      <c r="N229" s="358">
        <f>SUMPRODUCT((事故データ!$O$4:$O$364=$C$213)*(事故データ!$AM$4:$AM$364=$I$211)*(事故データ!$AT$4:$AT$364=$G229)*(事故データ!$AR$4:$AR$364=N$214)*(事故データ!$V$4:$V$364=1))</f>
        <v>0</v>
      </c>
      <c r="O229" s="442">
        <f>SUMPRODUCT((事故データ!$O$4:$O$364=$C$213)*(事故データ!$AM$4:$AM$364=$I$211)*(事故データ!$AT$4:$AT$364=$G229)*(事故データ!$AR$4:$AR$364=O$214)*(事故データ!$V$4:$V$364=1))</f>
        <v>0</v>
      </c>
      <c r="P229" s="298"/>
      <c r="Q229" s="306">
        <f>L223</f>
        <v>0</v>
      </c>
      <c r="R229" s="310"/>
      <c r="S229" s="307">
        <f>L226</f>
        <v>0</v>
      </c>
      <c r="T229" s="306">
        <f>M223</f>
        <v>0</v>
      </c>
      <c r="U229" s="310"/>
      <c r="V229" s="307">
        <f>M226</f>
        <v>0</v>
      </c>
      <c r="W229" s="306">
        <f>N223</f>
        <v>0</v>
      </c>
      <c r="X229" s="310"/>
      <c r="Y229" s="307">
        <f>N226</f>
        <v>0</v>
      </c>
      <c r="Z229" s="306">
        <f>O223</f>
        <v>0</v>
      </c>
      <c r="AA229" s="310"/>
      <c r="AB229" s="307">
        <f>O226</f>
        <v>0</v>
      </c>
    </row>
    <row r="230" spans="1:28">
      <c r="B230" s="326">
        <v>15</v>
      </c>
      <c r="C230" s="352" t="str">
        <f>項目入力!P24</f>
        <v>顧客構内・前路上等</v>
      </c>
      <c r="D230" s="422">
        <f>SUMPRODUCT((事故データ!$O$4:$O$364=$C$213)*(事故データ!$AM$4:$AM$364=$C230)*(事故データ!$V$4:$V$364=1))</f>
        <v>17</v>
      </c>
      <c r="E230" s="496">
        <f>SUMPRODUCT((事故データ!$O$4:$O$364=$C$213)*(事故データ!$AM$4:$AM$364=$C230)*(事故データ!$V$4:$V$364=1)*(事故データ!$T$4:$T$364="人身"))</f>
        <v>3</v>
      </c>
      <c r="F230" s="306"/>
      <c r="G230" s="364" t="str">
        <f t="shared" si="75"/>
        <v>その他</v>
      </c>
      <c r="H230" s="356">
        <f t="shared" si="74"/>
        <v>0</v>
      </c>
      <c r="I230" s="357">
        <f>SUMPRODUCT((事故データ!$O$4:$O$364=$C$213)*(事故データ!$AM$4:$AM$364=$I$211)*(事故データ!$AT$4:$AT$364=$G230)*(事故データ!$AR$4:$AR$364=I$214)*(事故データ!$V$4:$V$364=1))</f>
        <v>0</v>
      </c>
      <c r="J230" s="358">
        <f>SUMPRODUCT((事故データ!$O$4:$O$364=$C$213)*(事故データ!$AM$4:$AM$364=$I$211)*(事故データ!$AT$4:$AT$364=$G230)*(事故データ!$AR$4:$AR$364=J$214)*(事故データ!$V$4:$V$364=1))</f>
        <v>0</v>
      </c>
      <c r="K230" s="358">
        <f>SUMPRODUCT((事故データ!$O$4:$O$364=$C$213)*(事故データ!$AM$4:$AM$364=$I$211)*(事故データ!$AT$4:$AT$364=$G230)*(事故データ!$AR$4:$AR$364=K$214)*(事故データ!$V$4:$V$364=1))</f>
        <v>0</v>
      </c>
      <c r="L230" s="358">
        <f>SUMPRODUCT((事故データ!$O$4:$O$364=$C$213)*(事故データ!$AM$4:$AM$364=$I$211)*(事故データ!$AT$4:$AT$364=$G230)*(事故データ!$AR$4:$AR$364=L$214)*(事故データ!$V$4:$V$364=1))</f>
        <v>0</v>
      </c>
      <c r="M230" s="358">
        <f>SUMPRODUCT((事故データ!$O$4:$O$364=$C$213)*(事故データ!$AM$4:$AM$364=$I$211)*(事故データ!$AT$4:$AT$364=$G230)*(事故データ!$AR$4:$AR$364=M$214)*(事故データ!$V$4:$V$364=1))</f>
        <v>0</v>
      </c>
      <c r="N230" s="358">
        <f>SUMPRODUCT((事故データ!$O$4:$O$364=$C$213)*(事故データ!$AM$4:$AM$364=$I$211)*(事故データ!$AT$4:$AT$364=$G230)*(事故データ!$AR$4:$AR$364=N$214)*(事故データ!$V$4:$V$364=1))</f>
        <v>0</v>
      </c>
      <c r="O230" s="442">
        <f>SUMPRODUCT((事故データ!$O$4:$O$364=$C$213)*(事故データ!$AM$4:$AM$364=$I$211)*(事故データ!$AT$4:$AT$364=$G230)*(事故データ!$AR$4:$AR$364=O$214)*(事故データ!$V$4:$V$364=1))</f>
        <v>0</v>
      </c>
      <c r="P230" s="298"/>
      <c r="Q230" s="298"/>
      <c r="R230" s="310"/>
      <c r="S230" s="304"/>
      <c r="T230" s="298"/>
      <c r="U230" s="310"/>
      <c r="V230" s="304"/>
      <c r="W230" s="298"/>
      <c r="X230" s="310"/>
      <c r="Y230" s="304"/>
      <c r="Z230" s="298"/>
      <c r="AA230" s="310"/>
      <c r="AB230" s="304"/>
    </row>
    <row r="231" spans="1:28">
      <c r="B231" s="326">
        <v>16</v>
      </c>
      <c r="C231" s="352" t="str">
        <f>項目入力!P25</f>
        <v>他構内・前路上等</v>
      </c>
      <c r="D231" s="422">
        <f>SUMPRODUCT((事故データ!$O$4:$O$364=$C$213)*(事故データ!$AM$4:$AM$364=$C231)*(事故データ!$V$4:$V$364=1))</f>
        <v>0</v>
      </c>
      <c r="E231" s="496">
        <f>SUMPRODUCT((事故データ!$O$4:$O$364=$C$213)*(事故データ!$AM$4:$AM$364=$C231)*(事故データ!$V$4:$V$364=1)*(事故データ!$T$4:$T$364="人身"))</f>
        <v>0</v>
      </c>
      <c r="F231" s="306"/>
      <c r="G231" s="368" t="str">
        <f t="shared" si="75"/>
        <v>不明</v>
      </c>
      <c r="H231" s="369">
        <f t="shared" si="74"/>
        <v>0</v>
      </c>
      <c r="I231" s="370">
        <f>SUMPRODUCT((事故データ!$O$4:$O$364=$C$213)*(事故データ!$AM$4:$AM$364=$I$211)*(事故データ!$AT$4:$AT$364=$G231)*(事故データ!$AR$4:$AR$364=I$214)*(事故データ!$V$4:$V$364=1))</f>
        <v>0</v>
      </c>
      <c r="J231" s="371">
        <f>SUMPRODUCT((事故データ!$O$4:$O$364=$C$213)*(事故データ!$AM$4:$AM$364=$I$211)*(事故データ!$AT$4:$AT$364=$G231)*(事故データ!$AR$4:$AR$364=J$214)*(事故データ!$V$4:$V$364=1))</f>
        <v>0</v>
      </c>
      <c r="K231" s="371">
        <f>SUMPRODUCT((事故データ!$O$4:$O$364=$C$213)*(事故データ!$AM$4:$AM$364=$I$211)*(事故データ!$AT$4:$AT$364=$G231)*(事故データ!$AR$4:$AR$364=K$214)*(事故データ!$V$4:$V$364=1))</f>
        <v>0</v>
      </c>
      <c r="L231" s="371">
        <f>SUMPRODUCT((事故データ!$O$4:$O$364=$C$213)*(事故データ!$AM$4:$AM$364=$I$211)*(事故データ!$AT$4:$AT$364=$G231)*(事故データ!$AR$4:$AR$364=L$214)*(事故データ!$V$4:$V$364=1))</f>
        <v>0</v>
      </c>
      <c r="M231" s="371">
        <f>SUMPRODUCT((事故データ!$O$4:$O$364=$C$213)*(事故データ!$AM$4:$AM$364=$I$211)*(事故データ!$AT$4:$AT$364=$G231)*(事故データ!$AR$4:$AR$364=M$214)*(事故データ!$V$4:$V$364=1))</f>
        <v>0</v>
      </c>
      <c r="N231" s="371">
        <f>SUMPRODUCT((事故データ!$O$4:$O$364=$C$213)*(事故データ!$AM$4:$AM$364=$I$211)*(事故データ!$AT$4:$AT$364=$G231)*(事故データ!$AR$4:$AR$364=N$214)*(事故データ!$V$4:$V$364=1))</f>
        <v>0</v>
      </c>
      <c r="O231" s="443">
        <f>SUMPRODUCT((事故データ!$O$4:$O$364=$C$213)*(事故データ!$AM$4:$AM$364=$I$211)*(事故データ!$AT$4:$AT$364=$G231)*(事故データ!$AR$4:$AR$364=O$214)*(事故データ!$V$4:$V$364=1))</f>
        <v>0</v>
      </c>
      <c r="P231" s="298"/>
      <c r="Q231" s="306">
        <f>L224</f>
        <v>0</v>
      </c>
      <c r="R231" s="310"/>
      <c r="S231" s="307">
        <f>L227</f>
        <v>0</v>
      </c>
      <c r="T231" s="306">
        <f>M224</f>
        <v>1</v>
      </c>
      <c r="U231" s="310"/>
      <c r="V231" s="307">
        <f>M227</f>
        <v>0</v>
      </c>
      <c r="W231" s="306">
        <f>N224</f>
        <v>0</v>
      </c>
      <c r="X231" s="310"/>
      <c r="Y231" s="307">
        <f>N227</f>
        <v>0</v>
      </c>
      <c r="Z231" s="306">
        <f>O224</f>
        <v>0</v>
      </c>
      <c r="AA231" s="310"/>
      <c r="AB231" s="307">
        <f>O227</f>
        <v>0</v>
      </c>
    </row>
    <row r="232" spans="1:28" ht="17.45" customHeight="1">
      <c r="A232" s="5" t="s">
        <v>248</v>
      </c>
      <c r="B232" s="326">
        <v>17</v>
      </c>
      <c r="C232" s="352" t="str">
        <f>項目入力!P26</f>
        <v>SA･PA</v>
      </c>
      <c r="D232" s="422">
        <f>SUMPRODUCT((事故データ!$O$4:$O$364=$C$213)*(事故データ!$AM$4:$AM$364=$C232)*(事故データ!$V$4:$V$364=1))</f>
        <v>0</v>
      </c>
      <c r="E232" s="496">
        <f>SUMPRODUCT((事故データ!$O$4:$O$364=$C$213)*(事故データ!$AM$4:$AM$364=$C232)*(事故データ!$V$4:$V$364=1)*(事故データ!$T$4:$T$364="人身"))</f>
        <v>0</v>
      </c>
      <c r="P232" s="298"/>
      <c r="Q232" s="298"/>
      <c r="R232" s="298"/>
      <c r="S232" s="298"/>
      <c r="T232" s="298"/>
      <c r="U232" s="298"/>
      <c r="V232" s="298"/>
      <c r="W232" s="298"/>
      <c r="X232" s="310"/>
      <c r="Y232" s="304"/>
      <c r="Z232" s="298"/>
      <c r="AA232" s="310"/>
      <c r="AB232" s="304"/>
    </row>
    <row r="233" spans="1:28" ht="17.45" customHeight="1">
      <c r="B233" s="326">
        <v>18</v>
      </c>
      <c r="C233" s="352" t="str">
        <f>項目入力!P27</f>
        <v>駐車場</v>
      </c>
      <c r="D233" s="422">
        <f>SUMPRODUCT((事故データ!$O$4:$O$364=$C$213)*(事故データ!$AM$4:$AM$364=$C233)*(事故データ!$V$4:$V$364=1))</f>
        <v>0</v>
      </c>
      <c r="E233" s="496">
        <f>SUMPRODUCT((事故データ!$O$4:$O$364=$C$213)*(事故データ!$AM$4:$AM$364=$C233)*(事故データ!$V$4:$V$364=1)*(事故データ!$T$4:$T$364="人身"))</f>
        <v>0</v>
      </c>
      <c r="P233" s="298"/>
      <c r="Q233" s="306">
        <f>L219</f>
        <v>0</v>
      </c>
      <c r="R233" s="299">
        <f>L220</f>
        <v>1</v>
      </c>
      <c r="S233" s="307">
        <f>L221</f>
        <v>0</v>
      </c>
      <c r="T233" s="306">
        <f>M219</f>
        <v>1</v>
      </c>
      <c r="U233" s="299">
        <f>M220</f>
        <v>0</v>
      </c>
      <c r="V233" s="307">
        <f>M221</f>
        <v>0</v>
      </c>
      <c r="W233" s="306">
        <f>N219</f>
        <v>0</v>
      </c>
      <c r="X233" s="299">
        <f>N220</f>
        <v>1</v>
      </c>
      <c r="Y233" s="307">
        <f>N221</f>
        <v>2</v>
      </c>
      <c r="Z233" s="306">
        <f>O219</f>
        <v>0</v>
      </c>
      <c r="AA233" s="299">
        <f>O220</f>
        <v>0</v>
      </c>
      <c r="AB233" s="307">
        <f>O221</f>
        <v>1</v>
      </c>
    </row>
    <row r="234" spans="1:28" ht="17.45" customHeight="1">
      <c r="B234" s="326">
        <v>19</v>
      </c>
      <c r="C234" s="352" t="str">
        <f>項目入力!P28</f>
        <v>踏切</v>
      </c>
      <c r="D234" s="422">
        <f>SUMPRODUCT((事故データ!$O$4:$O$364=$C$213)*(事故データ!$AM$4:$AM$364=$C234)*(事故データ!$V$4:$V$364=1))</f>
        <v>0</v>
      </c>
      <c r="E234" s="496">
        <f>SUMPRODUCT((事故データ!$O$4:$O$364=$C$213)*(事故データ!$AM$4:$AM$364=$C234)*(事故データ!$V$4:$V$364=1)*(事故データ!$T$4:$T$364="人身"))</f>
        <v>0</v>
      </c>
      <c r="P234" s="298"/>
      <c r="Q234" s="549" t="s">
        <v>1427</v>
      </c>
      <c r="R234" s="306">
        <f>L228</f>
        <v>0</v>
      </c>
      <c r="S234" s="298"/>
      <c r="T234" s="549" t="s">
        <v>1427</v>
      </c>
      <c r="U234" s="306">
        <f>M228</f>
        <v>0</v>
      </c>
      <c r="V234" s="298"/>
      <c r="W234" s="549" t="s">
        <v>1427</v>
      </c>
      <c r="X234" s="306">
        <f>N228</f>
        <v>0</v>
      </c>
      <c r="Y234" s="298"/>
      <c r="Z234" s="549" t="s">
        <v>1427</v>
      </c>
      <c r="AA234" s="306">
        <f>O228</f>
        <v>0</v>
      </c>
      <c r="AB234" s="298"/>
    </row>
    <row r="235" spans="1:28" ht="17.45" customHeight="1">
      <c r="B235" s="326">
        <v>20</v>
      </c>
      <c r="C235" s="352" t="str">
        <f>項目入力!P29</f>
        <v>不明</v>
      </c>
      <c r="D235" s="422">
        <f>SUMPRODUCT((事故データ!$O$4:$O$364=$C$213)*(事故データ!$AM$4:$AM$364=$C235)*(事故データ!$V$4:$V$364=1))</f>
        <v>0</v>
      </c>
      <c r="E235" s="496">
        <f>SUMPRODUCT((事故データ!$O$4:$O$364=$C$213)*(事故データ!$AM$4:$AM$364=$C235)*(事故データ!$V$4:$V$364=1)*(事故データ!$T$4:$T$364="人身"))</f>
        <v>0</v>
      </c>
      <c r="P235" s="298"/>
      <c r="Q235" s="298" t="s">
        <v>9</v>
      </c>
      <c r="R235" s="306">
        <f>L229</f>
        <v>0</v>
      </c>
      <c r="S235" s="298"/>
      <c r="T235" s="298" t="s">
        <v>9</v>
      </c>
      <c r="U235" s="306">
        <f>M229</f>
        <v>0</v>
      </c>
      <c r="V235" s="298"/>
      <c r="W235" s="298" t="s">
        <v>9</v>
      </c>
      <c r="X235" s="306">
        <f>N229</f>
        <v>0</v>
      </c>
      <c r="Y235" s="298"/>
      <c r="Z235" s="298" t="s">
        <v>9</v>
      </c>
      <c r="AA235" s="306">
        <f>O229</f>
        <v>0</v>
      </c>
      <c r="AB235" s="298"/>
    </row>
    <row r="236" spans="1:28" ht="17.45" customHeight="1">
      <c r="B236" s="326">
        <v>21</v>
      </c>
      <c r="C236" s="365" t="str">
        <f>項目入力!P30</f>
        <v>予備5</v>
      </c>
      <c r="D236" s="431">
        <f>SUMPRODUCT((事故データ!$O$4:$O$364=$C$213)*(事故データ!$AM$4:$AM$364=$C236)*(事故データ!$V$4:$V$364=1))</f>
        <v>0</v>
      </c>
      <c r="E236" s="498">
        <f>SUMPRODUCT((事故データ!$O$4:$O$364=$C$213)*(事故データ!$AM$4:$AM$364=$C236)*(事故データ!$V$4:$V$364=1)*(事故データ!$T$4:$T$364="人身"))</f>
        <v>0</v>
      </c>
      <c r="P236" s="298"/>
      <c r="Q236" s="298"/>
      <c r="R236" s="298"/>
      <c r="S236" s="298"/>
      <c r="T236" s="298"/>
      <c r="U236" s="298"/>
      <c r="V236" s="298"/>
      <c r="W236" s="298"/>
      <c r="X236" s="298"/>
      <c r="Y236" s="298"/>
      <c r="Z236" s="298"/>
      <c r="AA236" s="298"/>
      <c r="AB236" s="298"/>
    </row>
    <row r="237" spans="1:28" ht="17.45" customHeight="1">
      <c r="C237" s="512"/>
      <c r="D237" s="519"/>
      <c r="E237" s="530"/>
    </row>
    <row r="238" spans="1:28" ht="17.45" customHeight="1">
      <c r="C238" s="512"/>
      <c r="D238" s="519"/>
      <c r="E238" s="530"/>
    </row>
    <row r="239" spans="1:28" ht="17.45" customHeight="1">
      <c r="C239" s="512"/>
      <c r="D239" s="519"/>
      <c r="E239" s="530"/>
      <c r="H239" s="515"/>
      <c r="I239" s="515"/>
      <c r="J239" s="515"/>
      <c r="K239" s="1118"/>
      <c r="L239" s="1118"/>
    </row>
    <row r="240" spans="1:28" ht="19.5" thickBot="1">
      <c r="A240" s="5" t="s">
        <v>248</v>
      </c>
      <c r="G240" s="318"/>
      <c r="H240" s="1119"/>
      <c r="I240" s="515"/>
      <c r="J240" s="515"/>
      <c r="K240" s="1118"/>
      <c r="L240" s="1118"/>
    </row>
    <row r="241" spans="1:29" ht="17.45" customHeight="1" thickBot="1">
      <c r="A241" s="326">
        <v>7</v>
      </c>
      <c r="C241" s="437"/>
      <c r="D241" s="438"/>
      <c r="E241" s="438"/>
      <c r="G241" s="318" t="s">
        <v>1486</v>
      </c>
      <c r="H241" s="473">
        <v>15</v>
      </c>
      <c r="I241" s="326" t="str">
        <f>VLOOKUP(H241,$B$216:$C$236,2,1)</f>
        <v>顧客構内・前路上等</v>
      </c>
    </row>
    <row r="242" spans="1:29">
      <c r="C242" s="396"/>
      <c r="Q242" s="298"/>
      <c r="R242" s="298"/>
      <c r="S242" s="298"/>
      <c r="T242" s="298"/>
      <c r="U242" s="298"/>
      <c r="V242" s="298"/>
      <c r="W242" s="298"/>
      <c r="X242" s="298"/>
      <c r="Y242" s="298"/>
      <c r="Z242" s="298"/>
      <c r="AA242" s="298"/>
      <c r="AB242" s="298"/>
    </row>
    <row r="243" spans="1:29">
      <c r="C243" s="398"/>
      <c r="D243" s="298"/>
      <c r="E243" s="298"/>
      <c r="F243" s="298"/>
      <c r="G243" s="298" t="str">
        <f>I241&amp;"事故　バック時ハンドル操作別×BM有無×衝突部位別"&amp;"（入力年以降）"</f>
        <v>顧客構内・前路上等事故　バック時ハンドル操作別×BM有無×衝突部位別（入力年以降）</v>
      </c>
      <c r="H243" s="298"/>
      <c r="I243" s="298"/>
      <c r="J243" s="298"/>
      <c r="K243" s="298"/>
      <c r="L243" s="298"/>
      <c r="M243" s="298"/>
      <c r="N243" s="298"/>
      <c r="O243" s="298"/>
      <c r="P243" s="298"/>
      <c r="Q243" s="298"/>
      <c r="S243" s="298"/>
      <c r="T243" s="298"/>
      <c r="U243" s="306"/>
      <c r="V243" s="298"/>
      <c r="W243" s="298"/>
      <c r="X243" s="298"/>
      <c r="Y243" s="298"/>
      <c r="Z243" s="298"/>
      <c r="AA243" s="298"/>
      <c r="AB243" s="298"/>
    </row>
    <row r="244" spans="1:29">
      <c r="A244" s="5" t="s">
        <v>248</v>
      </c>
      <c r="C244" s="1120" t="s">
        <v>1678</v>
      </c>
      <c r="D244" s="298"/>
      <c r="E244" s="298"/>
      <c r="F244" s="298"/>
      <c r="G244" s="298"/>
      <c r="H244" s="298"/>
      <c r="I244" s="1112" t="s">
        <v>1675</v>
      </c>
      <c r="J244" s="1112"/>
      <c r="K244" s="1112"/>
      <c r="L244" s="1108" t="s">
        <v>1676</v>
      </c>
      <c r="M244" s="1108"/>
      <c r="N244" s="1108"/>
      <c r="O244" s="298"/>
      <c r="P244" s="298"/>
      <c r="Q244" s="298"/>
      <c r="R244" s="298" t="str">
        <f>G243&amp;H246&amp;"件"</f>
        <v>顧客構内・前路上等事故　バック時ハンドル操作別×BM有無×衝突部位別（入力年以降）8件</v>
      </c>
      <c r="S244" s="298"/>
      <c r="T244" s="298"/>
      <c r="U244" s="306"/>
      <c r="V244" s="298"/>
      <c r="W244" s="298"/>
      <c r="X244" s="298"/>
      <c r="Y244" s="298"/>
      <c r="Z244" s="298"/>
      <c r="AA244" s="298"/>
      <c r="AB244" s="298"/>
    </row>
    <row r="245" spans="1:29" ht="37.5" customHeight="1">
      <c r="C245" s="1185" t="s">
        <v>1677</v>
      </c>
      <c r="D245" s="1101">
        <v>1</v>
      </c>
      <c r="E245" s="474" t="s">
        <v>245</v>
      </c>
      <c r="F245" s="298"/>
      <c r="G245" s="375" t="s">
        <v>1523</v>
      </c>
      <c r="H245" s="527" t="s">
        <v>1474</v>
      </c>
      <c r="I245" s="1113" t="s">
        <v>1493</v>
      </c>
      <c r="J245" s="1114" t="s">
        <v>1563</v>
      </c>
      <c r="K245" s="1114" t="s">
        <v>1562</v>
      </c>
      <c r="L245" s="1106" t="str">
        <f>L214</f>
        <v>直進バック</v>
      </c>
      <c r="M245" s="1106" t="str">
        <f t="shared" ref="M245:O245" si="76">M214</f>
        <v>左方バック</v>
      </c>
      <c r="N245" s="1106" t="str">
        <f t="shared" si="76"/>
        <v>右方バック</v>
      </c>
      <c r="O245" s="314" t="str">
        <f t="shared" si="76"/>
        <v>操作なし</v>
      </c>
      <c r="P245" s="298"/>
      <c r="Q245" s="300">
        <f>I247</f>
        <v>0</v>
      </c>
      <c r="R245" s="301">
        <f>I248</f>
        <v>0</v>
      </c>
      <c r="S245" s="302">
        <f>I249</f>
        <v>0</v>
      </c>
      <c r="T245" s="300">
        <f>J247</f>
        <v>0</v>
      </c>
      <c r="U245" s="301">
        <f>J248</f>
        <v>0</v>
      </c>
      <c r="V245" s="302">
        <f>J249</f>
        <v>0</v>
      </c>
      <c r="W245" s="300">
        <f>K247</f>
        <v>0</v>
      </c>
      <c r="X245" s="301">
        <f>K248</f>
        <v>0</v>
      </c>
      <c r="Y245" s="302">
        <f>K249</f>
        <v>0</v>
      </c>
      <c r="Z245" s="298"/>
      <c r="AA245" s="298"/>
      <c r="AB245" s="298"/>
    </row>
    <row r="246" spans="1:29">
      <c r="C246" s="1187"/>
      <c r="D246" s="338">
        <f>SUM(D247:D267)</f>
        <v>31</v>
      </c>
      <c r="E246" s="387">
        <f>SUM(E247:E267)</f>
        <v>5</v>
      </c>
      <c r="F246" s="298"/>
      <c r="G246" s="487" t="s">
        <v>1482</v>
      </c>
      <c r="H246" s="488">
        <f>SUM(H247:H262)</f>
        <v>8</v>
      </c>
      <c r="I246" s="1115">
        <f>SUM(I247:I262)</f>
        <v>1</v>
      </c>
      <c r="J246" s="1116">
        <f t="shared" ref="J246:O246" si="77">SUM(J247:J262)</f>
        <v>0</v>
      </c>
      <c r="K246" s="1116">
        <f t="shared" si="77"/>
        <v>3</v>
      </c>
      <c r="L246" s="1107">
        <f t="shared" si="77"/>
        <v>0</v>
      </c>
      <c r="M246" s="1107">
        <f t="shared" si="77"/>
        <v>2</v>
      </c>
      <c r="N246" s="1107">
        <f t="shared" si="77"/>
        <v>1</v>
      </c>
      <c r="O246" s="317">
        <f t="shared" si="77"/>
        <v>1</v>
      </c>
      <c r="P246" s="298"/>
      <c r="Q246" s="298"/>
      <c r="R246" s="1102"/>
      <c r="S246" s="304"/>
      <c r="T246" s="298"/>
      <c r="U246" s="1102"/>
      <c r="V246" s="304"/>
      <c r="W246" s="298"/>
      <c r="X246" s="1102"/>
      <c r="Y246" s="304"/>
      <c r="Z246" s="298"/>
      <c r="AA246" s="298"/>
      <c r="AB246" s="298"/>
    </row>
    <row r="247" spans="1:29">
      <c r="B247" s="326">
        <v>1</v>
      </c>
      <c r="C247" s="343" t="str">
        <f>項目入力!P10</f>
        <v>一般道</v>
      </c>
      <c r="D247" s="411">
        <f>SUMPRODUCT((事故データ!$AM$4:$AM$364=$C247)*(事故データ!$V$4:$V$364=1))</f>
        <v>1</v>
      </c>
      <c r="E247" s="492">
        <f>SUMPRODUCT((事故データ!$AM$4:$AM$364=$C247)*(事故データ!$V$4:$V$364=1)*(事故データ!$T$4:$T$364="人身"))</f>
        <v>0</v>
      </c>
      <c r="F247" s="306"/>
      <c r="G247" s="528" t="str">
        <f>G216</f>
        <v>前部左角</v>
      </c>
      <c r="H247" s="413">
        <f t="shared" ref="H247:H262" si="78">SUM(I247:O247)</f>
        <v>0</v>
      </c>
      <c r="I247" s="348">
        <f>SUMPRODUCT((事故データ!$AK$4:$AK$364=1)*(事故データ!$AM$4:$AM$364=$I$241)*(事故データ!$AT$4:$AT$364=$G247)*(事故データ!$AR$4:$AR$364=I$276)*(事故データ!$V$4:$V$364=1))</f>
        <v>0</v>
      </c>
      <c r="J247" s="349">
        <f>SUMPRODUCT((事故データ!$AK$4:$AK$364=1)*(事故データ!$AM$4:$AM$364=$I$241)*(事故データ!$AT$4:$AT$364=$G247)*(事故データ!$AR$4:$AR$364=J$276)*(事故データ!$V$4:$V$364=1))</f>
        <v>0</v>
      </c>
      <c r="K247" s="349">
        <f>SUMPRODUCT((事故データ!$AK$4:$AK$364=1)*(事故データ!$AM$4:$AM$364=$I$241)*(事故データ!$AT$4:$AT$364=$G247)*(事故データ!$AR$4:$AR$364=K$276)*(事故データ!$V$4:$V$364=1))</f>
        <v>0</v>
      </c>
      <c r="L247" s="349">
        <f>SUMPRODUCT((事故データ!$AK$4:$AK$364=2)*(事故データ!$AM$4:$AM$364=$I$241)*(事故データ!$AT$4:$AT$364=$G247)*(事故データ!$AR$4:$AR$364=L$245)*(事故データ!$V$4:$V$364=1))</f>
        <v>0</v>
      </c>
      <c r="M247" s="349">
        <f>SUMPRODUCT((事故データ!$AK$4:$AK$364=2)*(事故データ!$AM$4:$AM$364=$I$241)*(事故データ!$AT$4:$AT$364=$G247)*(事故データ!$AR$4:$AR$364=M$245)*(事故データ!$V$4:$V$364=1))</f>
        <v>0</v>
      </c>
      <c r="N247" s="349">
        <f>SUMPRODUCT((事故データ!$AK$4:$AK$364=2)*(事故データ!$AM$4:$AM$364=$I$241)*(事故データ!$AT$4:$AT$364=$G247)*(事故データ!$AR$4:$AR$364=N$245)*(事故データ!$V$4:$V$364=1))</f>
        <v>0</v>
      </c>
      <c r="O247" s="441">
        <f>SUMPRODUCT((事故データ!$AM$4:$AM$364=$I$241)*(事故データ!$AT$4:$AT$364=$G247)*(事故データ!$AR$4:$AR$364=O$245)*(事故データ!$V$4:$V$364=1))</f>
        <v>0</v>
      </c>
      <c r="P247" s="298"/>
      <c r="Q247" s="306">
        <f>I253</f>
        <v>0</v>
      </c>
      <c r="R247" s="1102"/>
      <c r="S247" s="307">
        <f>I256</f>
        <v>0</v>
      </c>
      <c r="T247" s="306">
        <f>J253</f>
        <v>0</v>
      </c>
      <c r="U247" s="1102"/>
      <c r="V247" s="307">
        <f>J256</f>
        <v>0</v>
      </c>
      <c r="W247" s="311">
        <f>K253</f>
        <v>1</v>
      </c>
      <c r="X247" s="1102"/>
      <c r="Y247" s="307">
        <f>K256</f>
        <v>0</v>
      </c>
      <c r="Z247" s="298"/>
      <c r="AA247" s="298"/>
      <c r="AB247" s="298"/>
    </row>
    <row r="248" spans="1:29">
      <c r="B248" s="326">
        <v>2</v>
      </c>
      <c r="C248" s="352" t="str">
        <f>項目入力!P11</f>
        <v>狭道路</v>
      </c>
      <c r="D248" s="422">
        <f>SUMPRODUCT((事故データ!$AM$4:$AM$364=$C248)*(事故データ!$V$4:$V$364=1))</f>
        <v>3</v>
      </c>
      <c r="E248" s="496">
        <f>SUMPRODUCT((事故データ!$AM$4:$AM$364=$C248)*(事故データ!$V$4:$V$364=1)*(事故データ!$T$4:$T$364="人身"))</f>
        <v>1</v>
      </c>
      <c r="F248" s="306"/>
      <c r="G248" s="364" t="str">
        <f t="shared" ref="G248:G262" si="79">G217</f>
        <v>前部</v>
      </c>
      <c r="H248" s="356">
        <f t="shared" si="78"/>
        <v>0</v>
      </c>
      <c r="I248" s="357">
        <f>SUMPRODUCT((事故データ!$AK$4:$AK$364=1)*(事故データ!$AM$4:$AM$364=$I$241)*(事故データ!$AT$4:$AT$364=$G248)*(事故データ!$AR$4:$AR$364=I$276)*(事故データ!$V$4:$V$364=1))</f>
        <v>0</v>
      </c>
      <c r="J248" s="358">
        <f>SUMPRODUCT((事故データ!$AK$4:$AK$364=1)*(事故データ!$AM$4:$AM$364=$I$241)*(事故データ!$AT$4:$AT$364=$G248)*(事故データ!$AR$4:$AR$364=J$276)*(事故データ!$V$4:$V$364=1))</f>
        <v>0</v>
      </c>
      <c r="K248" s="358">
        <f>SUMPRODUCT((事故データ!$AK$4:$AK$364=1)*(事故データ!$AM$4:$AM$364=$I$241)*(事故データ!$AT$4:$AT$364=$G248)*(事故データ!$AR$4:$AR$364=K$276)*(事故データ!$V$4:$V$364=1))</f>
        <v>0</v>
      </c>
      <c r="L248" s="358">
        <f>SUMPRODUCT((事故データ!$AK$4:$AK$364=2)*(事故データ!$AM$4:$AM$364=$I$241)*(事故データ!$AT$4:$AT$364=$G248)*(事故データ!$AR$4:$AR$364=L$245)*(事故データ!$V$4:$V$364=1))</f>
        <v>0</v>
      </c>
      <c r="M248" s="358">
        <f>SUMPRODUCT((事故データ!$AK$4:$AK$364=2)*(事故データ!$AM$4:$AM$364=$I$241)*(事故データ!$AT$4:$AT$364=$G248)*(事故データ!$AR$4:$AR$364=M$245)*(事故データ!$V$4:$V$364=1))</f>
        <v>0</v>
      </c>
      <c r="N248" s="358">
        <f>SUMPRODUCT((事故データ!$AK$4:$AK$364=2)*(事故データ!$AM$4:$AM$364=$I$241)*(事故データ!$AT$4:$AT$364=$G248)*(事故データ!$AR$4:$AR$364=N$245)*(事故データ!$V$4:$V$364=1))</f>
        <v>0</v>
      </c>
      <c r="O248" s="442">
        <f>SUMPRODUCT((事故データ!$AM$4:$AM$364=$I$241)*(事故データ!$AT$4:$AT$364=$G248)*(事故データ!$AR$4:$AR$364=O$245)*(事故データ!$V$4:$V$364=1))</f>
        <v>0</v>
      </c>
      <c r="P248" s="298"/>
      <c r="Q248" s="298"/>
      <c r="R248" s="1102"/>
      <c r="S248" s="304"/>
      <c r="T248" s="298"/>
      <c r="U248" s="1102"/>
      <c r="V248" s="304"/>
      <c r="W248" s="298"/>
      <c r="X248" s="1102"/>
      <c r="Y248" s="304"/>
      <c r="Z248" s="298"/>
      <c r="AA248" s="298"/>
      <c r="AB248" s="298"/>
    </row>
    <row r="249" spans="1:29">
      <c r="B249" s="326">
        <v>3</v>
      </c>
      <c r="C249" s="352" t="str">
        <f>項目入力!P12</f>
        <v>信号（有）交差点・同付近</v>
      </c>
      <c r="D249" s="422">
        <f>SUMPRODUCT((事故データ!$AM$4:$AM$364=$C249)*(事故データ!$V$4:$V$364=1))</f>
        <v>6</v>
      </c>
      <c r="E249" s="496">
        <f>SUMPRODUCT((事故データ!$AM$4:$AM$364=$C249)*(事故データ!$V$4:$V$364=1)*(事故データ!$T$4:$T$364="人身"))</f>
        <v>1</v>
      </c>
      <c r="F249" s="306"/>
      <c r="G249" s="364" t="str">
        <f t="shared" si="79"/>
        <v>前部右角</v>
      </c>
      <c r="H249" s="356">
        <f t="shared" si="78"/>
        <v>0</v>
      </c>
      <c r="I249" s="357">
        <f>SUMPRODUCT((事故データ!$AK$4:$AK$364=1)*(事故データ!$AM$4:$AM$364=$I$241)*(事故データ!$AT$4:$AT$364=$G249)*(事故データ!$AR$4:$AR$364=I$276)*(事故データ!$V$4:$V$364=1))</f>
        <v>0</v>
      </c>
      <c r="J249" s="358">
        <f>SUMPRODUCT((事故データ!$AK$4:$AK$364=1)*(事故データ!$AM$4:$AM$364=$I$241)*(事故データ!$AT$4:$AT$364=$G249)*(事故データ!$AR$4:$AR$364=J$276)*(事故データ!$V$4:$V$364=1))</f>
        <v>0</v>
      </c>
      <c r="K249" s="358">
        <f>SUMPRODUCT((事故データ!$AK$4:$AK$364=1)*(事故データ!$AM$4:$AM$364=$I$241)*(事故データ!$AT$4:$AT$364=$G249)*(事故データ!$AR$4:$AR$364=K$276)*(事故データ!$V$4:$V$364=1))</f>
        <v>0</v>
      </c>
      <c r="L249" s="358">
        <f>SUMPRODUCT((事故データ!$AK$4:$AK$364=2)*(事故データ!$AM$4:$AM$364=$I$241)*(事故データ!$AT$4:$AT$364=$G249)*(事故データ!$AR$4:$AR$364=L$245)*(事故データ!$V$4:$V$364=1))</f>
        <v>0</v>
      </c>
      <c r="M249" s="358">
        <f>SUMPRODUCT((事故データ!$AK$4:$AK$364=2)*(事故データ!$AM$4:$AM$364=$I$241)*(事故データ!$AT$4:$AT$364=$G249)*(事故データ!$AR$4:$AR$364=M$245)*(事故データ!$V$4:$V$364=1))</f>
        <v>0</v>
      </c>
      <c r="N249" s="358">
        <f>SUMPRODUCT((事故データ!$AK$4:$AK$364=2)*(事故データ!$AM$4:$AM$364=$I$241)*(事故データ!$AT$4:$AT$364=$G249)*(事故データ!$AR$4:$AR$364=N$245)*(事故データ!$V$4:$V$364=1))</f>
        <v>0</v>
      </c>
      <c r="O249" s="442">
        <f>SUMPRODUCT((事故データ!$AM$4:$AM$364=$I$241)*(事故データ!$AT$4:$AT$364=$G249)*(事故データ!$AR$4:$AR$364=O$245)*(事故データ!$V$4:$V$364=1))</f>
        <v>0</v>
      </c>
      <c r="P249" s="298"/>
      <c r="Q249" s="306">
        <f>I254</f>
        <v>0</v>
      </c>
      <c r="R249" s="1102"/>
      <c r="S249" s="307">
        <f>I257</f>
        <v>0</v>
      </c>
      <c r="T249" s="306">
        <f>J254</f>
        <v>0</v>
      </c>
      <c r="U249" s="1102"/>
      <c r="V249" s="307">
        <f>J257</f>
        <v>0</v>
      </c>
      <c r="W249" s="306">
        <f>K254</f>
        <v>0</v>
      </c>
      <c r="X249" s="1102"/>
      <c r="Y249" s="307">
        <f>K257</f>
        <v>0</v>
      </c>
      <c r="Z249" s="298"/>
      <c r="AA249" s="298"/>
      <c r="AB249" s="298"/>
    </row>
    <row r="250" spans="1:29">
      <c r="B250" s="326">
        <v>4</v>
      </c>
      <c r="C250" s="352" t="str">
        <f>項目入力!P13</f>
        <v>信号（無）交差点・同付近</v>
      </c>
      <c r="D250" s="422">
        <f>SUMPRODUCT((事故データ!$AM$4:$AM$364=$C250)*(事故データ!$V$4:$V$364=1))</f>
        <v>0</v>
      </c>
      <c r="E250" s="496">
        <f>SUMPRODUCT((事故データ!$AM$4:$AM$364=$C250)*(事故データ!$V$4:$V$364=1)*(事故データ!$T$4:$T$364="人身"))</f>
        <v>0</v>
      </c>
      <c r="F250" s="306"/>
      <c r="G250" s="364" t="str">
        <f t="shared" si="79"/>
        <v>後部左角</v>
      </c>
      <c r="H250" s="356">
        <f t="shared" si="78"/>
        <v>1</v>
      </c>
      <c r="I250" s="357">
        <f>SUMPRODUCT((事故データ!$AK$4:$AK$364=1)*(事故データ!$AM$4:$AM$364=$I$241)*(事故データ!$AT$4:$AT$364=$G250)*(事故データ!$AR$4:$AR$364=I$276)*(事故データ!$V$4:$V$364=1))</f>
        <v>0</v>
      </c>
      <c r="J250" s="358">
        <f>SUMPRODUCT((事故データ!$AK$4:$AK$364=1)*(事故データ!$AM$4:$AM$364=$I$241)*(事故データ!$AT$4:$AT$364=$G250)*(事故データ!$AR$4:$AR$364=J$276)*(事故データ!$V$4:$V$364=1))</f>
        <v>0</v>
      </c>
      <c r="K250" s="358">
        <f>SUMPRODUCT((事故データ!$AK$4:$AK$364=1)*(事故データ!$AM$4:$AM$364=$I$241)*(事故データ!$AT$4:$AT$364=$G250)*(事故データ!$AR$4:$AR$364=K$276)*(事故データ!$V$4:$V$364=1))</f>
        <v>0</v>
      </c>
      <c r="L250" s="358">
        <f>SUMPRODUCT((事故データ!$AK$4:$AK$364=2)*(事故データ!$AM$4:$AM$364=$I$241)*(事故データ!$AT$4:$AT$364=$G250)*(事故データ!$AR$4:$AR$364=L$245)*(事故データ!$V$4:$V$364=1))</f>
        <v>0</v>
      </c>
      <c r="M250" s="358">
        <f>SUMPRODUCT((事故データ!$AK$4:$AK$364=2)*(事故データ!$AM$4:$AM$364=$I$241)*(事故データ!$AT$4:$AT$364=$G250)*(事故データ!$AR$4:$AR$364=M$245)*(事故データ!$V$4:$V$364=1))</f>
        <v>1</v>
      </c>
      <c r="N250" s="358">
        <f>SUMPRODUCT((事故データ!$AK$4:$AK$364=2)*(事故データ!$AM$4:$AM$364=$I$241)*(事故データ!$AT$4:$AT$364=$G250)*(事故データ!$AR$4:$AR$364=N$245)*(事故データ!$V$4:$V$364=1))</f>
        <v>0</v>
      </c>
      <c r="O250" s="442">
        <f>SUMPRODUCT((事故データ!$AM$4:$AM$364=$I$241)*(事故データ!$AT$4:$AT$364=$G250)*(事故データ!$AR$4:$AR$364=O$245)*(事故データ!$V$4:$V$364=1))</f>
        <v>0</v>
      </c>
      <c r="P250" s="298"/>
      <c r="Q250" s="298"/>
      <c r="R250" s="1102"/>
      <c r="S250" s="304"/>
      <c r="T250" s="298"/>
      <c r="U250" s="1102"/>
      <c r="V250" s="304"/>
      <c r="W250" s="298"/>
      <c r="X250" s="1102"/>
      <c r="Y250" s="304"/>
      <c r="Z250" s="298"/>
      <c r="AA250" s="298"/>
      <c r="AB250" s="298"/>
    </row>
    <row r="251" spans="1:29">
      <c r="B251" s="326">
        <v>5</v>
      </c>
      <c r="C251" s="352" t="str">
        <f>項目入力!P14</f>
        <v>細街路交差点・同付近</v>
      </c>
      <c r="D251" s="422">
        <f>SUMPRODUCT((事故データ!$AM$4:$AM$364=$C251)*(事故データ!$V$4:$V$364=1))</f>
        <v>0</v>
      </c>
      <c r="E251" s="496">
        <f>SUMPRODUCT((事故データ!$AM$4:$AM$364=$C251)*(事故データ!$V$4:$V$364=1)*(事故データ!$T$4:$T$364="人身"))</f>
        <v>0</v>
      </c>
      <c r="F251" s="306"/>
      <c r="G251" s="364" t="str">
        <f t="shared" si="79"/>
        <v>後部</v>
      </c>
      <c r="H251" s="356">
        <f t="shared" si="78"/>
        <v>2</v>
      </c>
      <c r="I251" s="357">
        <f>SUMPRODUCT((事故データ!$AK$4:$AK$364=1)*(事故データ!$AM$4:$AM$364=$I$241)*(事故データ!$AT$4:$AT$364=$G251)*(事故データ!$AR$4:$AR$364=I$276)*(事故データ!$V$4:$V$364=1))</f>
        <v>1</v>
      </c>
      <c r="J251" s="358">
        <f>SUMPRODUCT((事故データ!$AK$4:$AK$364=1)*(事故データ!$AM$4:$AM$364=$I$241)*(事故データ!$AT$4:$AT$364=$G251)*(事故データ!$AR$4:$AR$364=J$276)*(事故データ!$V$4:$V$364=1))</f>
        <v>0</v>
      </c>
      <c r="K251" s="358">
        <f>SUMPRODUCT((事故データ!$AK$4:$AK$364=1)*(事故データ!$AM$4:$AM$364=$I$241)*(事故データ!$AT$4:$AT$364=$G251)*(事故データ!$AR$4:$AR$364=K$276)*(事故データ!$V$4:$V$364=1))</f>
        <v>1</v>
      </c>
      <c r="L251" s="358">
        <f>SUMPRODUCT((事故データ!$AK$4:$AK$364=2)*(事故データ!$AM$4:$AM$364=$I$241)*(事故データ!$AT$4:$AT$364=$G251)*(事故データ!$AR$4:$AR$364=L$245)*(事故データ!$V$4:$V$364=1))</f>
        <v>0</v>
      </c>
      <c r="M251" s="358">
        <f>SUMPRODUCT((事故データ!$AK$4:$AK$364=2)*(事故データ!$AM$4:$AM$364=$I$241)*(事故データ!$AT$4:$AT$364=$G251)*(事故データ!$AR$4:$AR$364=M$245)*(事故データ!$V$4:$V$364=1))</f>
        <v>0</v>
      </c>
      <c r="N251" s="358">
        <f>SUMPRODUCT((事故データ!$AK$4:$AK$364=2)*(事故データ!$AM$4:$AM$364=$I$241)*(事故データ!$AT$4:$AT$364=$G251)*(事故データ!$AR$4:$AR$364=N$245)*(事故データ!$V$4:$V$364=1))</f>
        <v>0</v>
      </c>
      <c r="O251" s="442">
        <f>SUMPRODUCT((事故データ!$AM$4:$AM$364=$I$241)*(事故データ!$AT$4:$AT$364=$G251)*(事故データ!$AR$4:$AR$364=O$245)*(事故データ!$V$4:$V$364=1))</f>
        <v>0</v>
      </c>
      <c r="P251" s="298"/>
      <c r="Q251" s="306">
        <f>I258</f>
        <v>0</v>
      </c>
      <c r="R251" s="1102"/>
      <c r="S251" s="307">
        <f>I258</f>
        <v>0</v>
      </c>
      <c r="T251" s="306">
        <f>J258</f>
        <v>0</v>
      </c>
      <c r="U251" s="1102"/>
      <c r="V251" s="307">
        <f>J258</f>
        <v>0</v>
      </c>
      <c r="W251" s="306">
        <f>K258</f>
        <v>0</v>
      </c>
      <c r="X251" s="1102"/>
      <c r="Y251" s="307">
        <f>K258</f>
        <v>0</v>
      </c>
      <c r="Z251" s="298"/>
      <c r="AA251" s="298"/>
      <c r="AB251" s="298"/>
    </row>
    <row r="252" spans="1:29">
      <c r="B252" s="326">
        <v>6</v>
      </c>
      <c r="C252" s="352" t="str">
        <f>項目入力!P15</f>
        <v>高速道</v>
      </c>
      <c r="D252" s="422">
        <f>SUMPRODUCT((事故データ!$AM$4:$AM$364=$C252)*(事故データ!$V$4:$V$364=1))</f>
        <v>1</v>
      </c>
      <c r="E252" s="496">
        <f>SUMPRODUCT((事故データ!$AM$4:$AM$364=$C252)*(事故データ!$V$4:$V$364=1)*(事故データ!$T$4:$T$364="人身"))</f>
        <v>0</v>
      </c>
      <c r="F252" s="306"/>
      <c r="G252" s="364" t="str">
        <f t="shared" si="79"/>
        <v>後部右角</v>
      </c>
      <c r="H252" s="356">
        <f t="shared" si="78"/>
        <v>3</v>
      </c>
      <c r="I252" s="357">
        <f>SUMPRODUCT((事故データ!$AK$4:$AK$364=1)*(事故データ!$AM$4:$AM$364=$I$241)*(事故データ!$AT$4:$AT$364=$G252)*(事故データ!$AR$4:$AR$364=I$276)*(事故データ!$V$4:$V$364=1))</f>
        <v>0</v>
      </c>
      <c r="J252" s="358">
        <f>SUMPRODUCT((事故データ!$AK$4:$AK$364=1)*(事故データ!$AM$4:$AM$364=$I$241)*(事故データ!$AT$4:$AT$364=$G252)*(事故データ!$AR$4:$AR$364=J$276)*(事故データ!$V$4:$V$364=1))</f>
        <v>0</v>
      </c>
      <c r="K252" s="358">
        <f>SUMPRODUCT((事故データ!$AK$4:$AK$364=1)*(事故データ!$AM$4:$AM$364=$I$241)*(事故データ!$AT$4:$AT$364=$G252)*(事故データ!$AR$4:$AR$364=K$276)*(事故データ!$V$4:$V$364=1))</f>
        <v>1</v>
      </c>
      <c r="L252" s="358">
        <f>SUMPRODUCT((事故データ!$AK$4:$AK$364=2)*(事故データ!$AM$4:$AM$364=$I$241)*(事故データ!$AT$4:$AT$364=$G252)*(事故データ!$AR$4:$AR$364=L$245)*(事故データ!$V$4:$V$364=1))</f>
        <v>0</v>
      </c>
      <c r="M252" s="358">
        <f>SUMPRODUCT((事故データ!$AK$4:$AK$364=2)*(事故データ!$AM$4:$AM$364=$I$241)*(事故データ!$AT$4:$AT$364=$G252)*(事故データ!$AR$4:$AR$364=M$245)*(事故データ!$V$4:$V$364=1))</f>
        <v>0</v>
      </c>
      <c r="N252" s="358">
        <f>SUMPRODUCT((事故データ!$AK$4:$AK$364=2)*(事故データ!$AM$4:$AM$364=$I$241)*(事故データ!$AT$4:$AT$364=$G252)*(事故データ!$AR$4:$AR$364=N$245)*(事故データ!$V$4:$V$364=1))</f>
        <v>1</v>
      </c>
      <c r="O252" s="442">
        <f>SUMPRODUCT((事故データ!$AM$4:$AM$364=$I$241)*(事故データ!$AT$4:$AT$364=$G252)*(事故データ!$AR$4:$AR$364=O$245)*(事故データ!$V$4:$V$364=1))</f>
        <v>1</v>
      </c>
      <c r="P252" s="298"/>
      <c r="Q252" s="298"/>
      <c r="R252" s="298"/>
      <c r="S252" s="298"/>
      <c r="T252" s="298"/>
      <c r="U252" s="298"/>
      <c r="V252" s="298"/>
      <c r="W252" s="298"/>
      <c r="X252" s="1102"/>
      <c r="Y252" s="304"/>
      <c r="Z252" s="298"/>
      <c r="AA252" s="298"/>
      <c r="AB252" s="298"/>
      <c r="AC252" s="1109"/>
    </row>
    <row r="253" spans="1:29">
      <c r="B253" s="326">
        <v>7</v>
      </c>
      <c r="C253" s="352" t="str">
        <f>項目入力!P16</f>
        <v>合流・分岐（高速）</v>
      </c>
      <c r="D253" s="422">
        <f>SUMPRODUCT((事故データ!$AM$4:$AM$364=$C253)*(事故データ!$V$4:$V$364=1))</f>
        <v>0</v>
      </c>
      <c r="E253" s="496">
        <f>SUMPRODUCT((事故データ!$AM$4:$AM$364=$C253)*(事故データ!$V$4:$V$364=1)*(事故データ!$T$4:$T$364="人身"))</f>
        <v>0</v>
      </c>
      <c r="F253" s="306"/>
      <c r="G253" s="364" t="str">
        <f t="shared" si="79"/>
        <v>左側面前</v>
      </c>
      <c r="H253" s="356">
        <f t="shared" si="78"/>
        <v>1</v>
      </c>
      <c r="I253" s="357">
        <f>SUMPRODUCT((事故データ!$AK$4:$AK$364=1)*(事故データ!$AM$4:$AM$364=$I$241)*(事故データ!$AT$4:$AT$364=$G253)*(事故データ!$AR$4:$AR$364=I$276)*(事故データ!$V$4:$V$364=1))</f>
        <v>0</v>
      </c>
      <c r="J253" s="358">
        <f>SUMPRODUCT((事故データ!$AK$4:$AK$364=1)*(事故データ!$AM$4:$AM$364=$I$241)*(事故データ!$AT$4:$AT$364=$G253)*(事故データ!$AR$4:$AR$364=J$276)*(事故データ!$V$4:$V$364=1))</f>
        <v>0</v>
      </c>
      <c r="K253" s="358">
        <f>SUMPRODUCT((事故データ!$AK$4:$AK$364=1)*(事故データ!$AM$4:$AM$364=$I$241)*(事故データ!$AT$4:$AT$364=$G253)*(事故データ!$AR$4:$AR$364=K$276)*(事故データ!$V$4:$V$364=1))</f>
        <v>1</v>
      </c>
      <c r="L253" s="358">
        <f>SUMPRODUCT((事故データ!$AK$4:$AK$364=2)*(事故データ!$AM$4:$AM$364=$I$241)*(事故データ!$AT$4:$AT$364=$G253)*(事故データ!$AR$4:$AR$364=L$245)*(事故データ!$V$4:$V$364=1))</f>
        <v>0</v>
      </c>
      <c r="M253" s="358">
        <f>SUMPRODUCT((事故データ!$AK$4:$AK$364=2)*(事故データ!$AM$4:$AM$364=$I$241)*(事故データ!$AT$4:$AT$364=$G253)*(事故データ!$AR$4:$AR$364=M$245)*(事故データ!$V$4:$V$364=1))</f>
        <v>0</v>
      </c>
      <c r="N253" s="358">
        <f>SUMPRODUCT((事故データ!$AK$4:$AK$364=2)*(事故データ!$AM$4:$AM$364=$I$241)*(事故データ!$AT$4:$AT$364=$G253)*(事故データ!$AR$4:$AR$364=N$245)*(事故データ!$V$4:$V$364=1))</f>
        <v>0</v>
      </c>
      <c r="O253" s="442">
        <f>SUMPRODUCT((事故データ!$AM$4:$AM$364=$I$241)*(事故データ!$AT$4:$AT$364=$G253)*(事故データ!$AR$4:$AR$364=O$245)*(事故データ!$V$4:$V$364=1))</f>
        <v>0</v>
      </c>
      <c r="P253" s="298"/>
      <c r="Q253" s="306">
        <f>I250</f>
        <v>0</v>
      </c>
      <c r="R253" s="299">
        <f>I251</f>
        <v>1</v>
      </c>
      <c r="S253" s="307">
        <f>I249</f>
        <v>0</v>
      </c>
      <c r="T253" s="306">
        <f>J250</f>
        <v>0</v>
      </c>
      <c r="U253" s="299">
        <f>J251</f>
        <v>0</v>
      </c>
      <c r="V253" s="307">
        <f>J252</f>
        <v>0</v>
      </c>
      <c r="W253" s="306">
        <f>K250</f>
        <v>0</v>
      </c>
      <c r="X253" s="299">
        <f>K251</f>
        <v>1</v>
      </c>
      <c r="Y253" s="307">
        <f>K252</f>
        <v>1</v>
      </c>
      <c r="Z253" s="298"/>
      <c r="AA253" s="298"/>
      <c r="AB253" s="298"/>
      <c r="AC253" s="1110"/>
    </row>
    <row r="254" spans="1:29">
      <c r="B254" s="326">
        <v>8</v>
      </c>
      <c r="C254" s="352" t="str">
        <f>項目入力!P17</f>
        <v>合流・分岐（一般）</v>
      </c>
      <c r="D254" s="422">
        <f>SUMPRODUCT((事故データ!$AM$4:$AM$364=$C254)*(事故データ!$V$4:$V$364=1))</f>
        <v>0</v>
      </c>
      <c r="E254" s="496">
        <f>SUMPRODUCT((事故データ!$AM$4:$AM$364=$C254)*(事故データ!$V$4:$V$364=1)*(事故データ!$T$4:$T$364="人身"))</f>
        <v>0</v>
      </c>
      <c r="F254" s="306"/>
      <c r="G254" s="364" t="str">
        <f t="shared" si="79"/>
        <v>左側面</v>
      </c>
      <c r="H254" s="356">
        <f t="shared" si="78"/>
        <v>0</v>
      </c>
      <c r="I254" s="357">
        <f>SUMPRODUCT((事故データ!$AK$4:$AK$364=1)*(事故データ!$AM$4:$AM$364=$I$241)*(事故データ!$AT$4:$AT$364=$G254)*(事故データ!$AR$4:$AR$364=I$276)*(事故データ!$V$4:$V$364=1))</f>
        <v>0</v>
      </c>
      <c r="J254" s="358">
        <f>SUMPRODUCT((事故データ!$AK$4:$AK$364=1)*(事故データ!$AM$4:$AM$364=$I$241)*(事故データ!$AT$4:$AT$364=$G254)*(事故データ!$AR$4:$AR$364=J$276)*(事故データ!$V$4:$V$364=1))</f>
        <v>0</v>
      </c>
      <c r="K254" s="358">
        <f>SUMPRODUCT((事故データ!$AK$4:$AK$364=1)*(事故データ!$AM$4:$AM$364=$I$241)*(事故データ!$AT$4:$AT$364=$G254)*(事故データ!$AR$4:$AR$364=K$276)*(事故データ!$V$4:$V$364=1))</f>
        <v>0</v>
      </c>
      <c r="L254" s="358">
        <f>SUMPRODUCT((事故データ!$AK$4:$AK$364=2)*(事故データ!$AM$4:$AM$364=$I$241)*(事故データ!$AT$4:$AT$364=$G254)*(事故データ!$AR$4:$AR$364=L$245)*(事故データ!$V$4:$V$364=1))</f>
        <v>0</v>
      </c>
      <c r="M254" s="358">
        <f>SUMPRODUCT((事故データ!$AK$4:$AK$364=2)*(事故データ!$AM$4:$AM$364=$I$241)*(事故データ!$AT$4:$AT$364=$G254)*(事故データ!$AR$4:$AR$364=M$245)*(事故データ!$V$4:$V$364=1))</f>
        <v>0</v>
      </c>
      <c r="N254" s="358">
        <f>SUMPRODUCT((事故データ!$AK$4:$AK$364=2)*(事故データ!$AM$4:$AM$364=$I$241)*(事故データ!$AT$4:$AT$364=$G254)*(事故データ!$AR$4:$AR$364=N$245)*(事故データ!$V$4:$V$364=1))</f>
        <v>0</v>
      </c>
      <c r="O254" s="442">
        <f>SUMPRODUCT((事故データ!$AM$4:$AM$364=$I$241)*(事故データ!$AT$4:$AT$364=$G254)*(事故データ!$AR$4:$AR$364=O$245)*(事故データ!$V$4:$V$364=1))</f>
        <v>0</v>
      </c>
      <c r="P254" s="298"/>
      <c r="Q254" s="549" t="s">
        <v>1427</v>
      </c>
      <c r="R254" s="306">
        <f>I259</f>
        <v>0</v>
      </c>
      <c r="S254" s="298"/>
      <c r="T254" s="549" t="s">
        <v>1427</v>
      </c>
      <c r="U254" s="306">
        <f>J259</f>
        <v>0</v>
      </c>
      <c r="V254" s="298"/>
      <c r="W254" s="549" t="s">
        <v>1427</v>
      </c>
      <c r="X254" s="306">
        <f>K259</f>
        <v>0</v>
      </c>
      <c r="Y254" s="298"/>
      <c r="Z254" s="298"/>
      <c r="AA254" s="298"/>
      <c r="AB254" s="298"/>
    </row>
    <row r="255" spans="1:29">
      <c r="B255" s="326">
        <v>9</v>
      </c>
      <c r="C255" s="352" t="str">
        <f>項目入力!P18</f>
        <v>料金所・同付近</v>
      </c>
      <c r="D255" s="422">
        <f>SUMPRODUCT((事故データ!$AM$4:$AM$364=$C255)*(事故データ!$V$4:$V$364=1))</f>
        <v>0</v>
      </c>
      <c r="E255" s="496">
        <f>SUMPRODUCT((事故データ!$AM$4:$AM$364=$C255)*(事故データ!$V$4:$V$364=1)*(事故データ!$T$4:$T$364="人身"))</f>
        <v>0</v>
      </c>
      <c r="F255" s="306"/>
      <c r="G255" s="364" t="str">
        <f t="shared" si="79"/>
        <v>左側面後</v>
      </c>
      <c r="H255" s="356">
        <f t="shared" si="78"/>
        <v>1</v>
      </c>
      <c r="I255" s="357">
        <f>SUMPRODUCT((事故データ!$AK$4:$AK$364=1)*(事故データ!$AM$4:$AM$364=$I$241)*(事故データ!$AT$4:$AT$364=$G255)*(事故データ!$AR$4:$AR$364=I$276)*(事故データ!$V$4:$V$364=1))</f>
        <v>0</v>
      </c>
      <c r="J255" s="358">
        <f>SUMPRODUCT((事故データ!$AK$4:$AK$364=1)*(事故データ!$AM$4:$AM$364=$I$241)*(事故データ!$AT$4:$AT$364=$G255)*(事故データ!$AR$4:$AR$364=J$276)*(事故データ!$V$4:$V$364=1))</f>
        <v>0</v>
      </c>
      <c r="K255" s="358">
        <f>SUMPRODUCT((事故データ!$AK$4:$AK$364=1)*(事故データ!$AM$4:$AM$364=$I$241)*(事故データ!$AT$4:$AT$364=$G255)*(事故データ!$AR$4:$AR$364=K$276)*(事故データ!$V$4:$V$364=1))</f>
        <v>0</v>
      </c>
      <c r="L255" s="358">
        <f>SUMPRODUCT((事故データ!$AK$4:$AK$364=2)*(事故データ!$AM$4:$AM$364=$I$241)*(事故データ!$AT$4:$AT$364=$G255)*(事故データ!$AR$4:$AR$364=L$245)*(事故データ!$V$4:$V$364=1))</f>
        <v>0</v>
      </c>
      <c r="M255" s="358">
        <f>SUMPRODUCT((事故データ!$AK$4:$AK$364=2)*(事故データ!$AM$4:$AM$364=$I$241)*(事故データ!$AT$4:$AT$364=$G255)*(事故データ!$AR$4:$AR$364=M$245)*(事故データ!$V$4:$V$364=1))</f>
        <v>1</v>
      </c>
      <c r="N255" s="358">
        <f>SUMPRODUCT((事故データ!$AK$4:$AK$364=2)*(事故データ!$AM$4:$AM$364=$I$241)*(事故データ!$AT$4:$AT$364=$G255)*(事故データ!$AR$4:$AR$364=N$245)*(事故データ!$V$4:$V$364=1))</f>
        <v>0</v>
      </c>
      <c r="O255" s="442">
        <f>SUMPRODUCT((事故データ!$AM$4:$AM$364=$I$241)*(事故データ!$AT$4:$AT$364=$G255)*(事故データ!$AR$4:$AR$364=O$245)*(事故データ!$V$4:$V$364=1))</f>
        <v>0</v>
      </c>
      <c r="P255" s="298"/>
      <c r="Q255" s="298" t="s">
        <v>9</v>
      </c>
      <c r="R255" s="306">
        <f>I260</f>
        <v>0</v>
      </c>
      <c r="S255" s="298"/>
      <c r="T255" s="298" t="s">
        <v>9</v>
      </c>
      <c r="U255" s="306">
        <f>J260</f>
        <v>0</v>
      </c>
      <c r="V255" s="298"/>
      <c r="W255" s="298" t="s">
        <v>9</v>
      </c>
      <c r="X255" s="306">
        <f>K260</f>
        <v>0</v>
      </c>
      <c r="Y255" s="298"/>
      <c r="Z255" s="298"/>
      <c r="AA255" s="298"/>
      <c r="AB255" s="298"/>
    </row>
    <row r="256" spans="1:29">
      <c r="B256" s="326">
        <v>10</v>
      </c>
      <c r="C256" s="352" t="str">
        <f>項目入力!P19</f>
        <v>出入口・同付近</v>
      </c>
      <c r="D256" s="422">
        <f>SUMPRODUCT((事故データ!$AM$4:$AM$364=$C256)*(事故データ!$V$4:$V$364=1))</f>
        <v>0</v>
      </c>
      <c r="E256" s="496">
        <f>SUMPRODUCT((事故データ!$AM$4:$AM$364=$C256)*(事故データ!$V$4:$V$364=1)*(事故データ!$T$4:$T$364="人身"))</f>
        <v>0</v>
      </c>
      <c r="F256" s="306"/>
      <c r="G256" s="364" t="str">
        <f t="shared" si="79"/>
        <v>右側面前</v>
      </c>
      <c r="H256" s="356">
        <f t="shared" si="78"/>
        <v>0</v>
      </c>
      <c r="I256" s="357">
        <f>SUMPRODUCT((事故データ!$AK$4:$AK$364=1)*(事故データ!$AM$4:$AM$364=$I$241)*(事故データ!$AT$4:$AT$364=$G256)*(事故データ!$AR$4:$AR$364=I$276)*(事故データ!$V$4:$V$364=1))</f>
        <v>0</v>
      </c>
      <c r="J256" s="358">
        <f>SUMPRODUCT((事故データ!$AK$4:$AK$364=1)*(事故データ!$AM$4:$AM$364=$I$241)*(事故データ!$AT$4:$AT$364=$G256)*(事故データ!$AR$4:$AR$364=J$276)*(事故データ!$V$4:$V$364=1))</f>
        <v>0</v>
      </c>
      <c r="K256" s="358">
        <f>SUMPRODUCT((事故データ!$AK$4:$AK$364=1)*(事故データ!$AM$4:$AM$364=$I$241)*(事故データ!$AT$4:$AT$364=$G256)*(事故データ!$AR$4:$AR$364=K$276)*(事故データ!$V$4:$V$364=1))</f>
        <v>0</v>
      </c>
      <c r="L256" s="358">
        <f>SUMPRODUCT((事故データ!$AK$4:$AK$364=2)*(事故データ!$AM$4:$AM$364=$I$241)*(事故データ!$AT$4:$AT$364=$G256)*(事故データ!$AR$4:$AR$364=L$245)*(事故データ!$V$4:$V$364=1))</f>
        <v>0</v>
      </c>
      <c r="M256" s="358">
        <f>SUMPRODUCT((事故データ!$AK$4:$AK$364=2)*(事故データ!$AM$4:$AM$364=$I$241)*(事故データ!$AT$4:$AT$364=$G256)*(事故データ!$AR$4:$AR$364=M$245)*(事故データ!$V$4:$V$364=1))</f>
        <v>0</v>
      </c>
      <c r="N256" s="358">
        <f>SUMPRODUCT((事故データ!$AK$4:$AK$364=2)*(事故データ!$AM$4:$AM$364=$I$241)*(事故データ!$AT$4:$AT$364=$G256)*(事故データ!$AR$4:$AR$364=N$245)*(事故データ!$V$4:$V$364=1))</f>
        <v>0</v>
      </c>
      <c r="O256" s="442">
        <f>SUMPRODUCT((事故データ!$AM$4:$AM$364=$I$241)*(事故データ!$AT$4:$AT$364=$G256)*(事故データ!$AR$4:$AR$364=O$245)*(事故データ!$V$4:$V$364=1))</f>
        <v>0</v>
      </c>
      <c r="P256" s="298"/>
      <c r="Q256" s="298"/>
      <c r="R256" s="306"/>
      <c r="S256" s="298"/>
      <c r="T256" s="298"/>
      <c r="U256" s="306"/>
      <c r="V256" s="298"/>
      <c r="W256" s="298"/>
      <c r="X256" s="306"/>
      <c r="Y256" s="298"/>
      <c r="Z256" s="298"/>
      <c r="AA256" s="298"/>
      <c r="AB256" s="298"/>
    </row>
    <row r="257" spans="1:28">
      <c r="B257" s="326">
        <v>11</v>
      </c>
      <c r="C257" s="352" t="str">
        <f>項目入力!P20</f>
        <v>停留所・同付近</v>
      </c>
      <c r="D257" s="422">
        <f>SUMPRODUCT((事故データ!$AM$4:$AM$364=$C257)*(事故データ!$V$4:$V$364=1))</f>
        <v>0</v>
      </c>
      <c r="E257" s="496">
        <f>SUMPRODUCT((事故データ!$AM$4:$AM$364=$C257)*(事故データ!$V$4:$V$364=1)*(事故データ!$T$4:$T$364="人身"))</f>
        <v>0</v>
      </c>
      <c r="F257" s="306"/>
      <c r="G257" s="364" t="str">
        <f t="shared" si="79"/>
        <v>右側面</v>
      </c>
      <c r="H257" s="356">
        <f t="shared" si="78"/>
        <v>0</v>
      </c>
      <c r="I257" s="357">
        <f>SUMPRODUCT((事故データ!$AK$4:$AK$364=1)*(事故データ!$AM$4:$AM$364=$I$241)*(事故データ!$AT$4:$AT$364=$G257)*(事故データ!$AR$4:$AR$364=I$276)*(事故データ!$V$4:$V$364=1))</f>
        <v>0</v>
      </c>
      <c r="J257" s="358">
        <f>SUMPRODUCT((事故データ!$AK$4:$AK$364=1)*(事故データ!$AM$4:$AM$364=$I$241)*(事故データ!$AT$4:$AT$364=$G257)*(事故データ!$AR$4:$AR$364=J$276)*(事故データ!$V$4:$V$364=1))</f>
        <v>0</v>
      </c>
      <c r="K257" s="358">
        <f>SUMPRODUCT((事故データ!$AK$4:$AK$364=1)*(事故データ!$AM$4:$AM$364=$I$241)*(事故データ!$AT$4:$AT$364=$G257)*(事故データ!$AR$4:$AR$364=K$276)*(事故データ!$V$4:$V$364=1))</f>
        <v>0</v>
      </c>
      <c r="L257" s="358">
        <f>SUMPRODUCT((事故データ!$AK$4:$AK$364=2)*(事故データ!$AM$4:$AM$364=$I$241)*(事故データ!$AT$4:$AT$364=$G257)*(事故データ!$AR$4:$AR$364=L$245)*(事故データ!$V$4:$V$364=1))</f>
        <v>0</v>
      </c>
      <c r="M257" s="358">
        <f>SUMPRODUCT((事故データ!$AK$4:$AK$364=2)*(事故データ!$AM$4:$AM$364=$I$241)*(事故データ!$AT$4:$AT$364=$G257)*(事故データ!$AR$4:$AR$364=M$245)*(事故データ!$V$4:$V$364=1))</f>
        <v>0</v>
      </c>
      <c r="N257" s="358">
        <f>SUMPRODUCT((事故データ!$AK$4:$AK$364=2)*(事故データ!$AM$4:$AM$364=$I$241)*(事故データ!$AT$4:$AT$364=$G257)*(事故データ!$AR$4:$AR$364=N$245)*(事故データ!$V$4:$V$364=1))</f>
        <v>0</v>
      </c>
      <c r="O257" s="442">
        <f>SUMPRODUCT((事故データ!$AM$4:$AM$364=$I$241)*(事故データ!$AT$4:$AT$364=$G257)*(事故データ!$AR$4:$AR$364=O$245)*(事故データ!$V$4:$V$364=1))</f>
        <v>0</v>
      </c>
      <c r="P257" s="298"/>
      <c r="Q257" s="306">
        <f>L247</f>
        <v>0</v>
      </c>
      <c r="R257" s="299">
        <f>L248</f>
        <v>0</v>
      </c>
      <c r="S257" s="307">
        <f>L249</f>
        <v>0</v>
      </c>
      <c r="T257" s="306">
        <f>M247</f>
        <v>0</v>
      </c>
      <c r="U257" s="299">
        <f>M248</f>
        <v>0</v>
      </c>
      <c r="V257" s="307">
        <f>M249</f>
        <v>0</v>
      </c>
      <c r="W257" s="306">
        <f>N247</f>
        <v>0</v>
      </c>
      <c r="X257" s="299">
        <f>N248</f>
        <v>0</v>
      </c>
      <c r="Y257" s="307">
        <f>N249</f>
        <v>0</v>
      </c>
      <c r="Z257" s="306">
        <f>O247</f>
        <v>0</v>
      </c>
      <c r="AA257" s="299">
        <f>O248</f>
        <v>0</v>
      </c>
      <c r="AB257" s="307">
        <f>O249</f>
        <v>0</v>
      </c>
    </row>
    <row r="258" spans="1:28">
      <c r="B258" s="326">
        <v>12</v>
      </c>
      <c r="C258" s="352" t="str">
        <f>項目入力!P21</f>
        <v>ターミナル</v>
      </c>
      <c r="D258" s="422">
        <f>SUMPRODUCT((事故データ!$AM$4:$AM$364=$C258)*(事故データ!$V$4:$V$364=1))</f>
        <v>0</v>
      </c>
      <c r="E258" s="496">
        <f>SUMPRODUCT((事故データ!$AM$4:$AM$364=$C258)*(事故データ!$V$4:$V$364=1)*(事故データ!$T$4:$T$364="人身"))</f>
        <v>0</v>
      </c>
      <c r="F258" s="306"/>
      <c r="G258" s="364" t="str">
        <f t="shared" si="79"/>
        <v>右側面後</v>
      </c>
      <c r="H258" s="356">
        <f t="shared" si="78"/>
        <v>0</v>
      </c>
      <c r="I258" s="357">
        <f>SUMPRODUCT((事故データ!$AK$4:$AK$364=1)*(事故データ!$AM$4:$AM$364=$I$241)*(事故データ!$AT$4:$AT$364=$G258)*(事故データ!$AR$4:$AR$364=I$276)*(事故データ!$V$4:$V$364=1))</f>
        <v>0</v>
      </c>
      <c r="J258" s="358">
        <f>SUMPRODUCT((事故データ!$AK$4:$AK$364=1)*(事故データ!$AM$4:$AM$364=$I$241)*(事故データ!$AT$4:$AT$364=$G258)*(事故データ!$AR$4:$AR$364=J$276)*(事故データ!$V$4:$V$364=1))</f>
        <v>0</v>
      </c>
      <c r="K258" s="358">
        <f>SUMPRODUCT((事故データ!$AK$4:$AK$364=1)*(事故データ!$AM$4:$AM$364=$I$241)*(事故データ!$AT$4:$AT$364=$G258)*(事故データ!$AR$4:$AR$364=K$276)*(事故データ!$V$4:$V$364=1))</f>
        <v>0</v>
      </c>
      <c r="L258" s="358">
        <f>SUMPRODUCT((事故データ!$AK$4:$AK$364=2)*(事故データ!$AM$4:$AM$364=$I$241)*(事故データ!$AT$4:$AT$364=$G258)*(事故データ!$AR$4:$AR$364=L$245)*(事故データ!$V$4:$V$364=1))</f>
        <v>0</v>
      </c>
      <c r="M258" s="358">
        <f>SUMPRODUCT((事故データ!$AK$4:$AK$364=2)*(事故データ!$AM$4:$AM$364=$I$241)*(事故データ!$AT$4:$AT$364=$G258)*(事故データ!$AR$4:$AR$364=M$245)*(事故データ!$V$4:$V$364=1))</f>
        <v>0</v>
      </c>
      <c r="N258" s="358">
        <f>SUMPRODUCT((事故データ!$AK$4:$AK$364=2)*(事故データ!$AM$4:$AM$364=$I$241)*(事故データ!$AT$4:$AT$364=$G258)*(事故データ!$AR$4:$AR$364=N$245)*(事故データ!$V$4:$V$364=1))</f>
        <v>0</v>
      </c>
      <c r="O258" s="442">
        <f>SUMPRODUCT((事故データ!$AM$4:$AM$364=$I$241)*(事故データ!$AT$4:$AT$364=$G258)*(事故データ!$AR$4:$AR$364=O$245)*(事故データ!$V$4:$V$364=1))</f>
        <v>0</v>
      </c>
      <c r="P258" s="298"/>
      <c r="Q258" s="298"/>
      <c r="R258" s="1102"/>
      <c r="S258" s="304"/>
      <c r="T258" s="298"/>
      <c r="U258" s="1102"/>
      <c r="V258" s="304"/>
      <c r="W258" s="298"/>
      <c r="X258" s="1102"/>
      <c r="Y258" s="304"/>
      <c r="Z258" s="298"/>
      <c r="AA258" s="1102"/>
      <c r="AB258" s="304"/>
    </row>
    <row r="259" spans="1:28">
      <c r="B259" s="326">
        <v>13</v>
      </c>
      <c r="C259" s="352" t="str">
        <f>項目入力!P22</f>
        <v>カーブ・ロータリー</v>
      </c>
      <c r="D259" s="422">
        <f>SUMPRODUCT((事故データ!$AM$4:$AM$364=$C259)*(事故データ!$V$4:$V$364=1))</f>
        <v>0</v>
      </c>
      <c r="E259" s="496">
        <f>SUMPRODUCT((事故データ!$AM$4:$AM$364=$C259)*(事故データ!$V$4:$V$364=1)*(事故データ!$T$4:$T$364="人身"))</f>
        <v>0</v>
      </c>
      <c r="F259" s="306"/>
      <c r="G259" s="364" t="str">
        <f t="shared" si="79"/>
        <v>上部箱中央</v>
      </c>
      <c r="H259" s="356">
        <f t="shared" si="78"/>
        <v>0</v>
      </c>
      <c r="I259" s="357">
        <f>SUMPRODUCT((事故データ!$AK$4:$AK$364=1)*(事故データ!$AM$4:$AM$364=$I$241)*(事故データ!$AT$4:$AT$364=$G259)*(事故データ!$AR$4:$AR$364=I$276)*(事故データ!$V$4:$V$364=1))</f>
        <v>0</v>
      </c>
      <c r="J259" s="358">
        <f>SUMPRODUCT((事故データ!$AK$4:$AK$364=1)*(事故データ!$AM$4:$AM$364=$I$241)*(事故データ!$AT$4:$AT$364=$G259)*(事故データ!$AR$4:$AR$364=J$276)*(事故データ!$V$4:$V$364=1))</f>
        <v>0</v>
      </c>
      <c r="K259" s="358">
        <f>SUMPRODUCT((事故データ!$AK$4:$AK$364=1)*(事故データ!$AM$4:$AM$364=$I$241)*(事故データ!$AT$4:$AT$364=$G259)*(事故データ!$AR$4:$AR$364=K$276)*(事故データ!$V$4:$V$364=1))</f>
        <v>0</v>
      </c>
      <c r="L259" s="358">
        <f>SUMPRODUCT((事故データ!$AK$4:$AK$364=2)*(事故データ!$AM$4:$AM$364=$I$241)*(事故データ!$AT$4:$AT$364=$G259)*(事故データ!$AR$4:$AR$364=L$245)*(事故データ!$V$4:$V$364=1))</f>
        <v>0</v>
      </c>
      <c r="M259" s="358">
        <f>SUMPRODUCT((事故データ!$AK$4:$AK$364=2)*(事故データ!$AM$4:$AM$364=$I$241)*(事故データ!$AT$4:$AT$364=$G259)*(事故データ!$AR$4:$AR$364=M$245)*(事故データ!$V$4:$V$364=1))</f>
        <v>0</v>
      </c>
      <c r="N259" s="358">
        <f>SUMPRODUCT((事故データ!$AK$4:$AK$364=2)*(事故データ!$AM$4:$AM$364=$I$241)*(事故データ!$AT$4:$AT$364=$G259)*(事故データ!$AR$4:$AR$364=N$245)*(事故データ!$V$4:$V$364=1))</f>
        <v>0</v>
      </c>
      <c r="O259" s="442">
        <f>SUMPRODUCT((事故データ!$AM$4:$AM$364=$I$241)*(事故データ!$AT$4:$AT$364=$G259)*(事故データ!$AR$4:$AR$364=O$245)*(事故データ!$V$4:$V$364=1))</f>
        <v>0</v>
      </c>
      <c r="P259" s="298"/>
      <c r="Q259" s="306">
        <f>L253</f>
        <v>0</v>
      </c>
      <c r="R259" s="1102"/>
      <c r="S259" s="307">
        <f>L256</f>
        <v>0</v>
      </c>
      <c r="T259" s="306">
        <f>M253</f>
        <v>0</v>
      </c>
      <c r="U259" s="1102"/>
      <c r="V259" s="307">
        <f>M256</f>
        <v>0</v>
      </c>
      <c r="W259" s="311">
        <f>N253</f>
        <v>0</v>
      </c>
      <c r="X259" s="1102"/>
      <c r="Y259" s="307">
        <f>N256</f>
        <v>0</v>
      </c>
      <c r="Z259" s="306">
        <f>O253</f>
        <v>0</v>
      </c>
      <c r="AA259" s="1102"/>
      <c r="AB259" s="307">
        <f>O256</f>
        <v>0</v>
      </c>
    </row>
    <row r="260" spans="1:28">
      <c r="B260" s="326">
        <v>14</v>
      </c>
      <c r="C260" s="352" t="str">
        <f>項目入力!P23</f>
        <v>拠点構内・前路上等</v>
      </c>
      <c r="D260" s="422">
        <f>SUMPRODUCT((事故データ!$AM$4:$AM$364=$C260)*(事故データ!$V$4:$V$364=1))</f>
        <v>3</v>
      </c>
      <c r="E260" s="496">
        <f>SUMPRODUCT((事故データ!$AM$4:$AM$364=$C260)*(事故データ!$V$4:$V$364=1)*(事故データ!$T$4:$T$364="人身"))</f>
        <v>0</v>
      </c>
      <c r="F260" s="306"/>
      <c r="G260" s="364" t="str">
        <f t="shared" si="79"/>
        <v>下部</v>
      </c>
      <c r="H260" s="356">
        <f t="shared" si="78"/>
        <v>0</v>
      </c>
      <c r="I260" s="357">
        <f>SUMPRODUCT((事故データ!$AK$4:$AK$364=1)*(事故データ!$AM$4:$AM$364=$I$241)*(事故データ!$AT$4:$AT$364=$G260)*(事故データ!$AR$4:$AR$364=I$276)*(事故データ!$V$4:$V$364=1))</f>
        <v>0</v>
      </c>
      <c r="J260" s="358">
        <f>SUMPRODUCT((事故データ!$AK$4:$AK$364=1)*(事故データ!$AM$4:$AM$364=$I$241)*(事故データ!$AT$4:$AT$364=$G260)*(事故データ!$AR$4:$AR$364=J$276)*(事故データ!$V$4:$V$364=1))</f>
        <v>0</v>
      </c>
      <c r="K260" s="358">
        <f>SUMPRODUCT((事故データ!$AK$4:$AK$364=1)*(事故データ!$AM$4:$AM$364=$I$241)*(事故データ!$AT$4:$AT$364=$G260)*(事故データ!$AR$4:$AR$364=K$276)*(事故データ!$V$4:$V$364=1))</f>
        <v>0</v>
      </c>
      <c r="L260" s="358">
        <f>SUMPRODUCT((事故データ!$AK$4:$AK$364=2)*(事故データ!$AM$4:$AM$364=$I$241)*(事故データ!$AT$4:$AT$364=$G260)*(事故データ!$AR$4:$AR$364=L$245)*(事故データ!$V$4:$V$364=1))</f>
        <v>0</v>
      </c>
      <c r="M260" s="358">
        <f>SUMPRODUCT((事故データ!$AK$4:$AK$364=2)*(事故データ!$AM$4:$AM$364=$I$241)*(事故データ!$AT$4:$AT$364=$G260)*(事故データ!$AR$4:$AR$364=M$245)*(事故データ!$V$4:$V$364=1))</f>
        <v>0</v>
      </c>
      <c r="N260" s="358">
        <f>SUMPRODUCT((事故データ!$AK$4:$AK$364=2)*(事故データ!$AM$4:$AM$364=$I$241)*(事故データ!$AT$4:$AT$364=$G260)*(事故データ!$AR$4:$AR$364=N$245)*(事故データ!$V$4:$V$364=1))</f>
        <v>0</v>
      </c>
      <c r="O260" s="442">
        <f>SUMPRODUCT((事故データ!$AM$4:$AM$364=$I$241)*(事故データ!$AT$4:$AT$364=$G260)*(事故データ!$AR$4:$AR$364=O$245)*(事故データ!$V$4:$V$364=1))</f>
        <v>0</v>
      </c>
      <c r="P260" s="298"/>
      <c r="Q260" s="298"/>
      <c r="R260" s="1102"/>
      <c r="S260" s="304"/>
      <c r="T260" s="298"/>
      <c r="U260" s="1102"/>
      <c r="V260" s="304"/>
      <c r="W260" s="298"/>
      <c r="X260" s="1102"/>
      <c r="Y260" s="304"/>
      <c r="Z260" s="298"/>
      <c r="AA260" s="1102"/>
      <c r="AB260" s="304"/>
    </row>
    <row r="261" spans="1:28">
      <c r="B261" s="326">
        <v>15</v>
      </c>
      <c r="C261" s="352" t="str">
        <f>項目入力!P24</f>
        <v>顧客構内・前路上等</v>
      </c>
      <c r="D261" s="422">
        <f>SUMPRODUCT((事故データ!$AM$4:$AM$364=$C261)*(事故データ!$V$4:$V$364=1))</f>
        <v>17</v>
      </c>
      <c r="E261" s="496">
        <f>SUMPRODUCT((事故データ!$AM$4:$AM$364=$C261)*(事故データ!$V$4:$V$364=1)*(事故データ!$T$4:$T$364="人身"))</f>
        <v>3</v>
      </c>
      <c r="F261" s="306"/>
      <c r="G261" s="364" t="str">
        <f t="shared" si="79"/>
        <v>その他</v>
      </c>
      <c r="H261" s="356">
        <f t="shared" si="78"/>
        <v>0</v>
      </c>
      <c r="I261" s="357">
        <f>SUMPRODUCT((事故データ!$AK$4:$AK$364=1)*(事故データ!$AM$4:$AM$364=$I$241)*(事故データ!$AT$4:$AT$364=$G261)*(事故データ!$AR$4:$AR$364=I$276)*(事故データ!$V$4:$V$364=1))</f>
        <v>0</v>
      </c>
      <c r="J261" s="358">
        <f>SUMPRODUCT((事故データ!$AK$4:$AK$364=1)*(事故データ!$AM$4:$AM$364=$I$241)*(事故データ!$AT$4:$AT$364=$G261)*(事故データ!$AR$4:$AR$364=J$276)*(事故データ!$V$4:$V$364=1))</f>
        <v>0</v>
      </c>
      <c r="K261" s="358">
        <f>SUMPRODUCT((事故データ!$AK$4:$AK$364=1)*(事故データ!$AM$4:$AM$364=$I$241)*(事故データ!$AT$4:$AT$364=$G261)*(事故データ!$AR$4:$AR$364=K$276)*(事故データ!$V$4:$V$364=1))</f>
        <v>0</v>
      </c>
      <c r="L261" s="358">
        <f>SUMPRODUCT((事故データ!$AK$4:$AK$364=2)*(事故データ!$AM$4:$AM$364=$I$241)*(事故データ!$AT$4:$AT$364=$G261)*(事故データ!$AR$4:$AR$364=L$245)*(事故データ!$V$4:$V$364=1))</f>
        <v>0</v>
      </c>
      <c r="M261" s="358">
        <f>SUMPRODUCT((事故データ!$AK$4:$AK$364=2)*(事故データ!$AM$4:$AM$364=$I$241)*(事故データ!$AT$4:$AT$364=$G261)*(事故データ!$AR$4:$AR$364=M$245)*(事故データ!$V$4:$V$364=1))</f>
        <v>0</v>
      </c>
      <c r="N261" s="358">
        <f>SUMPRODUCT((事故データ!$AK$4:$AK$364=2)*(事故データ!$AM$4:$AM$364=$I$241)*(事故データ!$AT$4:$AT$364=$G261)*(事故データ!$AR$4:$AR$364=N$245)*(事故データ!$V$4:$V$364=1))</f>
        <v>0</v>
      </c>
      <c r="O261" s="442">
        <f>SUMPRODUCT((事故データ!$AM$4:$AM$364=$I$241)*(事故データ!$AT$4:$AT$364=$G261)*(事故データ!$AR$4:$AR$364=O$245)*(事故データ!$V$4:$V$364=1))</f>
        <v>0</v>
      </c>
      <c r="P261" s="298"/>
      <c r="Q261" s="306">
        <f>L254</f>
        <v>0</v>
      </c>
      <c r="R261" s="1102"/>
      <c r="S261" s="307">
        <f>L257</f>
        <v>0</v>
      </c>
      <c r="T261" s="306">
        <f>M254</f>
        <v>0</v>
      </c>
      <c r="U261" s="1102"/>
      <c r="V261" s="307">
        <f>M257</f>
        <v>0</v>
      </c>
      <c r="W261" s="306">
        <f>N254</f>
        <v>0</v>
      </c>
      <c r="X261" s="1102"/>
      <c r="Y261" s="307">
        <f>N257</f>
        <v>0</v>
      </c>
      <c r="Z261" s="306">
        <f>O254</f>
        <v>0</v>
      </c>
      <c r="AA261" s="1102"/>
      <c r="AB261" s="307">
        <f>O257</f>
        <v>0</v>
      </c>
    </row>
    <row r="262" spans="1:28">
      <c r="B262" s="326">
        <v>16</v>
      </c>
      <c r="C262" s="352" t="str">
        <f>項目入力!P25</f>
        <v>他構内・前路上等</v>
      </c>
      <c r="D262" s="422">
        <f>SUMPRODUCT((事故データ!$AM$4:$AM$364=$C262)*(事故データ!$V$4:$V$364=1))</f>
        <v>0</v>
      </c>
      <c r="E262" s="496">
        <f>SUMPRODUCT((事故データ!$AM$4:$AM$364=$C262)*(事故データ!$V$4:$V$364=1)*(事故データ!$T$4:$T$364="人身"))</f>
        <v>0</v>
      </c>
      <c r="F262" s="306"/>
      <c r="G262" s="368" t="str">
        <f t="shared" si="79"/>
        <v>不明</v>
      </c>
      <c r="H262" s="369">
        <f t="shared" si="78"/>
        <v>0</v>
      </c>
      <c r="I262" s="370">
        <f>SUMPRODUCT((事故データ!$AK$4:$AK$364=1)*(事故データ!$AM$4:$AM$364=$I$241)*(事故データ!$AT$4:$AT$364=$G262)*(事故データ!$AR$4:$AR$364=I$276)*(事故データ!$V$4:$V$364=1))</f>
        <v>0</v>
      </c>
      <c r="J262" s="371">
        <f>SUMPRODUCT((事故データ!$AK$4:$AK$364=1)*(事故データ!$AM$4:$AM$364=$I$241)*(事故データ!$AT$4:$AT$364=$G262)*(事故データ!$AR$4:$AR$364=J$276)*(事故データ!$V$4:$V$364=1))</f>
        <v>0</v>
      </c>
      <c r="K262" s="371">
        <f>SUMPRODUCT((事故データ!$AK$4:$AK$364=1)*(事故データ!$AM$4:$AM$364=$I$241)*(事故データ!$AT$4:$AT$364=$G262)*(事故データ!$AR$4:$AR$364=K$276)*(事故データ!$V$4:$V$364=1))</f>
        <v>0</v>
      </c>
      <c r="L262" s="371">
        <f>SUMPRODUCT((事故データ!$AK$4:$AK$364=2)*(事故データ!$AM$4:$AM$364=$I$241)*(事故データ!$AT$4:$AT$364=$G262)*(事故データ!$AR$4:$AR$364=L$245)*(事故データ!$V$4:$V$364=1))</f>
        <v>0</v>
      </c>
      <c r="M262" s="371">
        <f>SUMPRODUCT((事故データ!$AK$4:$AK$364=2)*(事故データ!$AM$4:$AM$364=$I$241)*(事故データ!$AT$4:$AT$364=$G262)*(事故データ!$AR$4:$AR$364=M$245)*(事故データ!$V$4:$V$364=1))</f>
        <v>0</v>
      </c>
      <c r="N262" s="371">
        <f>SUMPRODUCT((事故データ!$AK$4:$AK$364=2)*(事故データ!$AM$4:$AM$364=$I$241)*(事故データ!$AT$4:$AT$364=$G262)*(事故データ!$AR$4:$AR$364=N$245)*(事故データ!$V$4:$V$364=1))</f>
        <v>0</v>
      </c>
      <c r="O262" s="443">
        <f>SUMPRODUCT((事故データ!$AM$4:$AM$364=$I$241)*(事故データ!$AT$4:$AT$364=$G262)*(事故データ!$AR$4:$AR$364=O$245)*(事故データ!$V$4:$V$364=1))</f>
        <v>0</v>
      </c>
      <c r="P262" s="298"/>
      <c r="Q262" s="298"/>
      <c r="R262" s="1102"/>
      <c r="S262" s="304"/>
      <c r="T262" s="298"/>
      <c r="U262" s="1102"/>
      <c r="V262" s="304"/>
      <c r="W262" s="298"/>
      <c r="X262" s="1102"/>
      <c r="Y262" s="304"/>
      <c r="Z262" s="298"/>
      <c r="AA262" s="1102"/>
      <c r="AB262" s="304"/>
    </row>
    <row r="263" spans="1:28" ht="17.45" customHeight="1">
      <c r="A263" s="5" t="s">
        <v>248</v>
      </c>
      <c r="B263" s="326">
        <v>17</v>
      </c>
      <c r="C263" s="352" t="str">
        <f>項目入力!P26</f>
        <v>SA･PA</v>
      </c>
      <c r="D263" s="422">
        <f>SUMPRODUCT((事故データ!$AM$4:$AM$364=$C263)*(事故データ!$V$4:$V$364=1))</f>
        <v>0</v>
      </c>
      <c r="E263" s="496">
        <f>SUMPRODUCT((事故データ!$AM$4:$AM$364=$C263)*(事故データ!$V$4:$V$364=1)*(事故データ!$T$4:$T$364="人身"))</f>
        <v>0</v>
      </c>
      <c r="P263" s="298"/>
      <c r="Q263" s="306">
        <f>L255</f>
        <v>0</v>
      </c>
      <c r="R263" s="1102"/>
      <c r="S263" s="307">
        <f>L258</f>
        <v>0</v>
      </c>
      <c r="T263" s="306">
        <f>M255</f>
        <v>1</v>
      </c>
      <c r="U263" s="1102"/>
      <c r="V263" s="307">
        <f>M258</f>
        <v>0</v>
      </c>
      <c r="W263" s="306">
        <f>N255</f>
        <v>0</v>
      </c>
      <c r="X263" s="1102"/>
      <c r="Y263" s="307">
        <f>N258</f>
        <v>0</v>
      </c>
      <c r="Z263" s="306">
        <f>O255</f>
        <v>0</v>
      </c>
      <c r="AA263" s="1102"/>
      <c r="AB263" s="307">
        <f>O258</f>
        <v>0</v>
      </c>
    </row>
    <row r="264" spans="1:28" ht="17.45" customHeight="1">
      <c r="B264" s="326">
        <v>18</v>
      </c>
      <c r="C264" s="352" t="str">
        <f>項目入力!P27</f>
        <v>駐車場</v>
      </c>
      <c r="D264" s="422">
        <f>SUMPRODUCT((事故データ!$AM$4:$AM$364=$C264)*(事故データ!$V$4:$V$364=1))</f>
        <v>0</v>
      </c>
      <c r="E264" s="496">
        <f>SUMPRODUCT((事故データ!$AM$4:$AM$364=$C264)*(事故データ!$V$4:$V$364=1)*(事故データ!$T$4:$T$364="人身"))</f>
        <v>0</v>
      </c>
      <c r="I264" s="1112" t="s">
        <v>1675</v>
      </c>
      <c r="J264" s="1117">
        <f>SUM(I246:K246)</f>
        <v>4</v>
      </c>
      <c r="P264" s="298"/>
      <c r="Q264" s="298"/>
      <c r="R264" s="298"/>
      <c r="S264" s="298"/>
      <c r="T264" s="298"/>
      <c r="U264" s="298"/>
      <c r="V264" s="298"/>
      <c r="W264" s="298"/>
      <c r="X264" s="1102"/>
      <c r="Y264" s="304"/>
      <c r="Z264" s="298"/>
      <c r="AA264" s="1102"/>
      <c r="AB264" s="304"/>
    </row>
    <row r="265" spans="1:28" ht="18.75" customHeight="1">
      <c r="B265" s="326">
        <v>19</v>
      </c>
      <c r="C265" s="352" t="str">
        <f>項目入力!P28</f>
        <v>踏切</v>
      </c>
      <c r="D265" s="422">
        <f>SUMPRODUCT((事故データ!$AM$4:$AM$364=$C265)*(事故データ!$V$4:$V$364=1))</f>
        <v>0</v>
      </c>
      <c r="E265" s="496">
        <f>SUMPRODUCT((事故データ!$AM$4:$AM$364=$C265)*(事故データ!$V$4:$V$364=1)*(事故データ!$T$4:$T$364="人身"))</f>
        <v>0</v>
      </c>
      <c r="I265" s="1108" t="s">
        <v>1676</v>
      </c>
      <c r="J265" s="1111">
        <f>SUM(L246:N246)</f>
        <v>3</v>
      </c>
      <c r="P265" s="298"/>
      <c r="Q265" s="306">
        <f>L250</f>
        <v>0</v>
      </c>
      <c r="R265" s="299">
        <f>L251</f>
        <v>0</v>
      </c>
      <c r="S265" s="307">
        <f>L252</f>
        <v>0</v>
      </c>
      <c r="T265" s="306">
        <f>M250</f>
        <v>1</v>
      </c>
      <c r="U265" s="299">
        <f>M251</f>
        <v>0</v>
      </c>
      <c r="V265" s="307">
        <f>M252</f>
        <v>0</v>
      </c>
      <c r="W265" s="306">
        <f>N250</f>
        <v>0</v>
      </c>
      <c r="X265" s="299">
        <f>N251</f>
        <v>0</v>
      </c>
      <c r="Y265" s="307">
        <f>N252</f>
        <v>1</v>
      </c>
      <c r="Z265" s="306">
        <f>O250</f>
        <v>0</v>
      </c>
      <c r="AA265" s="299">
        <f>O251</f>
        <v>0</v>
      </c>
      <c r="AB265" s="307">
        <f>O252</f>
        <v>1</v>
      </c>
    </row>
    <row r="266" spans="1:28" ht="17.45" customHeight="1">
      <c r="B266" s="326">
        <v>20</v>
      </c>
      <c r="C266" s="352" t="str">
        <f>項目入力!P29</f>
        <v>不明</v>
      </c>
      <c r="D266" s="422">
        <f>SUMPRODUCT((事故データ!$AM$4:$AM$364=$C266)*(事故データ!$V$4:$V$364=1))</f>
        <v>0</v>
      </c>
      <c r="E266" s="496">
        <f>SUMPRODUCT((事故データ!$AM$4:$AM$364=$C266)*(事故データ!$V$4:$V$364=1)*(事故データ!$T$4:$T$364="人身"))</f>
        <v>0</v>
      </c>
      <c r="P266" s="298"/>
      <c r="Q266" s="549" t="s">
        <v>1427</v>
      </c>
      <c r="R266" s="306">
        <f>L259</f>
        <v>0</v>
      </c>
      <c r="S266" s="298"/>
      <c r="T266" s="549" t="s">
        <v>1427</v>
      </c>
      <c r="U266" s="306">
        <f>M259</f>
        <v>0</v>
      </c>
      <c r="V266" s="298"/>
      <c r="W266" s="549" t="s">
        <v>1427</v>
      </c>
      <c r="X266" s="306">
        <f>N259</f>
        <v>0</v>
      </c>
      <c r="Y266" s="298"/>
      <c r="Z266" s="549" t="s">
        <v>1427</v>
      </c>
      <c r="AA266" s="306">
        <f>O259</f>
        <v>0</v>
      </c>
      <c r="AB266" s="298"/>
    </row>
    <row r="267" spans="1:28" ht="17.45" customHeight="1">
      <c r="B267" s="326">
        <v>21</v>
      </c>
      <c r="C267" s="365" t="str">
        <f>項目入力!P30</f>
        <v>予備5</v>
      </c>
      <c r="D267" s="431">
        <f>SUMPRODUCT((事故データ!$AM$4:$AM$364=$C267)*(事故データ!$V$4:$V$364=1))</f>
        <v>0</v>
      </c>
      <c r="E267" s="498">
        <f>SUMPRODUCT((事故データ!$AM$4:$AM$364=$C267)*(事故データ!$V$4:$V$364=1)*(事故データ!$T$4:$T$364="人身"))</f>
        <v>0</v>
      </c>
      <c r="P267" s="298"/>
      <c r="Q267" s="298" t="s">
        <v>9</v>
      </c>
      <c r="R267" s="306">
        <f>L260</f>
        <v>0</v>
      </c>
      <c r="S267" s="298"/>
      <c r="T267" s="298" t="s">
        <v>9</v>
      </c>
      <c r="U267" s="306">
        <f>M260</f>
        <v>0</v>
      </c>
      <c r="V267" s="298"/>
      <c r="W267" s="298" t="s">
        <v>9</v>
      </c>
      <c r="X267" s="306">
        <f>N260</f>
        <v>0</v>
      </c>
      <c r="Y267" s="298"/>
      <c r="Z267" s="298" t="s">
        <v>9</v>
      </c>
      <c r="AA267" s="306">
        <f>O260</f>
        <v>0</v>
      </c>
      <c r="AB267" s="298"/>
    </row>
    <row r="268" spans="1:28" ht="17.45" customHeight="1">
      <c r="C268" s="512"/>
      <c r="D268" s="519"/>
      <c r="E268" s="530"/>
      <c r="Q268" s="298"/>
      <c r="R268" s="298"/>
      <c r="S268" s="298"/>
      <c r="T268" s="298"/>
      <c r="U268" s="298"/>
      <c r="V268" s="298"/>
      <c r="W268" s="298"/>
      <c r="X268" s="298"/>
      <c r="Y268" s="298"/>
      <c r="Z268" s="298"/>
      <c r="AA268" s="298"/>
      <c r="AB268" s="298"/>
    </row>
    <row r="270" spans="1:28" ht="17.45" customHeight="1">
      <c r="C270" s="512"/>
      <c r="D270" s="519"/>
      <c r="E270" s="530"/>
      <c r="H270" s="515"/>
      <c r="I270" s="515"/>
      <c r="J270" s="515"/>
      <c r="K270" s="1118"/>
      <c r="L270" s="1118"/>
    </row>
    <row r="271" spans="1:28" ht="19.5" thickBot="1">
      <c r="A271" s="5" t="s">
        <v>248</v>
      </c>
      <c r="G271" s="318"/>
      <c r="H271" s="1119"/>
      <c r="I271" s="515"/>
      <c r="J271" s="515"/>
      <c r="K271" s="1118"/>
      <c r="L271" s="1118"/>
    </row>
    <row r="272" spans="1:28" ht="17.45" customHeight="1" thickBot="1">
      <c r="A272" s="326">
        <v>8</v>
      </c>
      <c r="C272" s="437"/>
      <c r="D272" s="438"/>
      <c r="E272" s="438"/>
      <c r="G272" s="318" t="s">
        <v>1486</v>
      </c>
      <c r="H272" s="473">
        <v>15</v>
      </c>
      <c r="I272" s="326" t="str">
        <f>VLOOKUP(H272,$B$216:$C$236,2,1)</f>
        <v>顧客構内・前路上等</v>
      </c>
    </row>
    <row r="273" spans="1:29">
      <c r="C273" s="396" t="s">
        <v>15</v>
      </c>
      <c r="Q273" s="298"/>
      <c r="R273" s="298"/>
      <c r="S273" s="298"/>
      <c r="T273" s="298"/>
      <c r="U273" s="298"/>
      <c r="V273" s="298"/>
      <c r="W273" s="298"/>
      <c r="X273" s="298"/>
      <c r="Y273" s="298"/>
      <c r="Z273" s="298"/>
      <c r="AA273" s="298"/>
      <c r="AB273" s="298"/>
    </row>
    <row r="274" spans="1:29">
      <c r="C274" s="398">
        <v>19</v>
      </c>
      <c r="D274" s="298"/>
      <c r="E274" s="298"/>
      <c r="F274" s="298"/>
      <c r="G274" s="298" t="str">
        <f>I272&amp;"事故　バック時ハンドル操作別×BM有無×衝突部位別"&amp;"（"&amp;C274&amp;"年度）"</f>
        <v>顧客構内・前路上等事故　バック時ハンドル操作別×BM有無×衝突部位別（19年度）</v>
      </c>
      <c r="H274" s="298"/>
      <c r="I274" s="298"/>
      <c r="J274" s="298"/>
      <c r="K274" s="298"/>
      <c r="L274" s="298"/>
      <c r="M274" s="298"/>
      <c r="N274" s="298"/>
      <c r="O274" s="298"/>
      <c r="P274" s="298"/>
      <c r="Q274" s="298"/>
      <c r="S274" s="298"/>
      <c r="T274" s="298"/>
      <c r="U274" s="306"/>
      <c r="V274" s="298"/>
      <c r="W274" s="298"/>
      <c r="X274" s="298"/>
      <c r="Y274" s="298"/>
      <c r="Z274" s="298"/>
      <c r="AA274" s="298"/>
      <c r="AB274" s="298"/>
    </row>
    <row r="275" spans="1:29">
      <c r="A275" s="5" t="s">
        <v>248</v>
      </c>
      <c r="C275" s="398"/>
      <c r="D275" s="298"/>
      <c r="E275" s="298"/>
      <c r="F275" s="298"/>
      <c r="G275" s="298"/>
      <c r="H275" s="298"/>
      <c r="I275" s="1112" t="s">
        <v>1675</v>
      </c>
      <c r="J275" s="1112"/>
      <c r="K275" s="1112"/>
      <c r="L275" s="1108" t="s">
        <v>1676</v>
      </c>
      <c r="M275" s="1108"/>
      <c r="N275" s="1108"/>
      <c r="O275" s="298"/>
      <c r="P275" s="298"/>
      <c r="Q275" s="298"/>
      <c r="R275" s="298" t="str">
        <f>G274&amp;H277&amp;"件"</f>
        <v>顧客構内・前路上等事故　バック時ハンドル操作別×BM有無×衝突部位別（19年度）8件</v>
      </c>
      <c r="S275" s="298"/>
      <c r="T275" s="298"/>
      <c r="U275" s="306"/>
      <c r="V275" s="298"/>
      <c r="W275" s="298"/>
      <c r="X275" s="298"/>
      <c r="Y275" s="298"/>
      <c r="Z275" s="298"/>
      <c r="AA275" s="298"/>
      <c r="AB275" s="298"/>
    </row>
    <row r="276" spans="1:29" ht="37.5" customHeight="1">
      <c r="C276" s="1185" t="s">
        <v>170</v>
      </c>
      <c r="D276" s="1101">
        <v>1</v>
      </c>
      <c r="E276" s="474" t="s">
        <v>245</v>
      </c>
      <c r="F276" s="298"/>
      <c r="G276" s="375" t="s">
        <v>1523</v>
      </c>
      <c r="H276" s="527" t="s">
        <v>1474</v>
      </c>
      <c r="I276" s="1113" t="s">
        <v>1493</v>
      </c>
      <c r="J276" s="1114" t="s">
        <v>1563</v>
      </c>
      <c r="K276" s="1114" t="s">
        <v>1562</v>
      </c>
      <c r="L276" s="1106" t="str">
        <f>L214</f>
        <v>直進バック</v>
      </c>
      <c r="M276" s="1106" t="str">
        <f>M214</f>
        <v>左方バック</v>
      </c>
      <c r="N276" s="1106" t="str">
        <f>N214</f>
        <v>右方バック</v>
      </c>
      <c r="O276" s="314" t="str">
        <f>O214</f>
        <v>操作なし</v>
      </c>
      <c r="P276" s="298"/>
      <c r="Q276" s="300">
        <f>I278</f>
        <v>0</v>
      </c>
      <c r="R276" s="301">
        <f>I279</f>
        <v>0</v>
      </c>
      <c r="S276" s="302">
        <f>I280</f>
        <v>0</v>
      </c>
      <c r="T276" s="300">
        <f>J278</f>
        <v>0</v>
      </c>
      <c r="U276" s="301">
        <f>J279</f>
        <v>0</v>
      </c>
      <c r="V276" s="302">
        <f>J280</f>
        <v>0</v>
      </c>
      <c r="W276" s="300">
        <f>K278</f>
        <v>0</v>
      </c>
      <c r="X276" s="301">
        <f>K279</f>
        <v>0</v>
      </c>
      <c r="Y276" s="302">
        <f>K280</f>
        <v>0</v>
      </c>
      <c r="Z276" s="298"/>
      <c r="AA276" s="298"/>
      <c r="AB276" s="298"/>
    </row>
    <row r="277" spans="1:29">
      <c r="C277" s="1187"/>
      <c r="D277" s="338">
        <f>SUM(D278:D298)</f>
        <v>31</v>
      </c>
      <c r="E277" s="387">
        <f>SUM(E278:E298)</f>
        <v>5</v>
      </c>
      <c r="F277" s="298"/>
      <c r="G277" s="487" t="s">
        <v>1482</v>
      </c>
      <c r="H277" s="488">
        <f>SUM(H278:H293)</f>
        <v>8</v>
      </c>
      <c r="I277" s="1115">
        <f>SUM(I278:I293)</f>
        <v>1</v>
      </c>
      <c r="J277" s="1116">
        <f t="shared" ref="J277:O277" si="80">SUM(J278:J293)</f>
        <v>0</v>
      </c>
      <c r="K277" s="1116">
        <f t="shared" si="80"/>
        <v>3</v>
      </c>
      <c r="L277" s="1107">
        <f t="shared" si="80"/>
        <v>0</v>
      </c>
      <c r="M277" s="1107">
        <f t="shared" si="80"/>
        <v>2</v>
      </c>
      <c r="N277" s="1107">
        <f t="shared" si="80"/>
        <v>1</v>
      </c>
      <c r="O277" s="317">
        <f t="shared" si="80"/>
        <v>1</v>
      </c>
      <c r="P277" s="298"/>
      <c r="Q277" s="298"/>
      <c r="R277" s="1102"/>
      <c r="S277" s="304"/>
      <c r="T277" s="298"/>
      <c r="U277" s="1102"/>
      <c r="V277" s="304"/>
      <c r="W277" s="298"/>
      <c r="X277" s="1102"/>
      <c r="Y277" s="304"/>
      <c r="Z277" s="298"/>
      <c r="AA277" s="298"/>
      <c r="AB277" s="298"/>
    </row>
    <row r="278" spans="1:29">
      <c r="B278" s="326">
        <v>1</v>
      </c>
      <c r="C278" s="343" t="str">
        <f>項目入力!P10</f>
        <v>一般道</v>
      </c>
      <c r="D278" s="411">
        <f>SUMPRODUCT((事故データ!$O$4:$O$364=$C$213)*(事故データ!$AM$4:$AM$364=$C278)*(事故データ!$V$4:$V$364=1))</f>
        <v>1</v>
      </c>
      <c r="E278" s="492">
        <f>SUMPRODUCT((事故データ!$O$4:$O$364=$C$213)*(事故データ!$AM$4:$AM$364=$C278)*(事故データ!$V$4:$V$364=1)*(事故データ!$T$4:$T$364="人身"))</f>
        <v>0</v>
      </c>
      <c r="F278" s="306"/>
      <c r="G278" s="528" t="str">
        <f>G216</f>
        <v>前部左角</v>
      </c>
      <c r="H278" s="413">
        <f t="shared" ref="H278:H293" si="81">SUM(I278:O278)</f>
        <v>0</v>
      </c>
      <c r="I278" s="348">
        <f>SUMPRODUCT((事故データ!$AK$4:$AK$364=1)*(事故データ!$O$4:$O$364=$C$274)*(事故データ!$AM$4:$AM$364=$I$272)*(事故データ!$AT$4:$AT$364=$G278)*(事故データ!$AR$4:$AR$364=I$276)*(事故データ!$V$4:$V$364=1))</f>
        <v>0</v>
      </c>
      <c r="J278" s="349">
        <f>SUMPRODUCT((事故データ!$AK$4:$AK$364=1)*(事故データ!$O$4:$O$364=$C$274)*(事故データ!$AM$4:$AM$364=$I$272)*(事故データ!$AT$4:$AT$364=$G278)*(事故データ!$AR$4:$AR$364=J$276)*(事故データ!$V$4:$V$364=1))</f>
        <v>0</v>
      </c>
      <c r="K278" s="349">
        <f>SUMPRODUCT((事故データ!$AK$4:$AK$364=1)*(事故データ!$O$4:$O$364=$C$274)*(事故データ!$AM$4:$AM$364=$I$272)*(事故データ!$AT$4:$AT$364=$G278)*(事故データ!$AR$4:$AR$364=K$276)*(事故データ!$V$4:$V$364=1))</f>
        <v>0</v>
      </c>
      <c r="L278" s="349">
        <f>SUMPRODUCT((事故データ!$AK$4:$AK$364=2)*(事故データ!$O$4:$O$364=$C$274)*(事故データ!$AM$4:$AM$364=$I$272)*(事故データ!$AT$4:$AT$364=$G278)*(事故データ!$AR$4:$AR$364=L$276)*(事故データ!$V$4:$V$364=1))</f>
        <v>0</v>
      </c>
      <c r="M278" s="349">
        <f>SUMPRODUCT((事故データ!$AK$4:$AK$364=2)*(事故データ!$O$4:$O$364=$C$274)*(事故データ!$AM$4:$AM$364=$I$272)*(事故データ!$AT$4:$AT$364=$G278)*(事故データ!$AR$4:$AR$364=M$276)*(事故データ!$V$4:$V$364=1))</f>
        <v>0</v>
      </c>
      <c r="N278" s="349">
        <f>SUMPRODUCT((事故データ!$AK$4:$AK$364=2)*(事故データ!$O$4:$O$364=$C$274)*(事故データ!$AM$4:$AM$364=$I$272)*(事故データ!$AT$4:$AT$364=$G278)*(事故データ!$AR$4:$AR$364=N$276)*(事故データ!$V$4:$V$364=1))</f>
        <v>0</v>
      </c>
      <c r="O278" s="441">
        <f>SUMPRODUCT((事故データ!$O$4:$O$364=$C$274)*(事故データ!$AM$4:$AM$364=$I$272)*(事故データ!$AT$4:$AT$364=$G278)*(事故データ!$AR$4:$AR$364=O$276)*(事故データ!$V$4:$V$364=1))</f>
        <v>0</v>
      </c>
      <c r="P278" s="298"/>
      <c r="Q278" s="306">
        <f>I284</f>
        <v>0</v>
      </c>
      <c r="R278" s="1102"/>
      <c r="S278" s="307">
        <f>I287</f>
        <v>0</v>
      </c>
      <c r="T278" s="306">
        <f>J284</f>
        <v>0</v>
      </c>
      <c r="U278" s="1102"/>
      <c r="V278" s="307">
        <f>J287</f>
        <v>0</v>
      </c>
      <c r="W278" s="311">
        <f>K284</f>
        <v>1</v>
      </c>
      <c r="X278" s="1102"/>
      <c r="Y278" s="307">
        <f>K287</f>
        <v>0</v>
      </c>
      <c r="Z278" s="298"/>
      <c r="AA278" s="298"/>
      <c r="AB278" s="298"/>
    </row>
    <row r="279" spans="1:29">
      <c r="B279" s="326">
        <v>2</v>
      </c>
      <c r="C279" s="352" t="str">
        <f>項目入力!P11</f>
        <v>狭道路</v>
      </c>
      <c r="D279" s="422">
        <f>SUMPRODUCT((事故データ!$O$4:$O$364=$C$213)*(事故データ!$AM$4:$AM$364=$C279)*(事故データ!$V$4:$V$364=1))</f>
        <v>3</v>
      </c>
      <c r="E279" s="496">
        <f>SUMPRODUCT((事故データ!$O$4:$O$364=$C$213)*(事故データ!$AM$4:$AM$364=$C279)*(事故データ!$V$4:$V$364=1)*(事故データ!$T$4:$T$364="人身"))</f>
        <v>1</v>
      </c>
      <c r="F279" s="306"/>
      <c r="G279" s="364" t="str">
        <f t="shared" ref="G279:G293" si="82">G217</f>
        <v>前部</v>
      </c>
      <c r="H279" s="356">
        <f t="shared" si="81"/>
        <v>0</v>
      </c>
      <c r="I279" s="357">
        <f>SUMPRODUCT((事故データ!$AK$4:$AK$364=1)*(事故データ!$O$4:$O$364=$C$274)*(事故データ!$AM$4:$AM$364=$I$272)*(事故データ!$AT$4:$AT$364=$G279)*(事故データ!$AR$4:$AR$364=I$276)*(事故データ!$V$4:$V$364=1))</f>
        <v>0</v>
      </c>
      <c r="J279" s="358">
        <f>SUMPRODUCT((事故データ!$AK$4:$AK$364=1)*(事故データ!$O$4:$O$364=$C$274)*(事故データ!$AM$4:$AM$364=$I$272)*(事故データ!$AT$4:$AT$364=$G279)*(事故データ!$AR$4:$AR$364=J$276)*(事故データ!$V$4:$V$364=1))</f>
        <v>0</v>
      </c>
      <c r="K279" s="358">
        <f>SUMPRODUCT((事故データ!$AK$4:$AK$364=1)*(事故データ!$O$4:$O$364=$C$274)*(事故データ!$AM$4:$AM$364=$I$272)*(事故データ!$AT$4:$AT$364=$G279)*(事故データ!$AR$4:$AR$364=K$276)*(事故データ!$V$4:$V$364=1))</f>
        <v>0</v>
      </c>
      <c r="L279" s="358">
        <f>SUMPRODUCT((事故データ!$AK$4:$AK$364=2)*(事故データ!$O$4:$O$364=$C$274)*(事故データ!$AM$4:$AM$364=$I$272)*(事故データ!$AT$4:$AT$364=$G279)*(事故データ!$AR$4:$AR$364=L$276)*(事故データ!$V$4:$V$364=1))</f>
        <v>0</v>
      </c>
      <c r="M279" s="358">
        <f>SUMPRODUCT((事故データ!$AK$4:$AK$364=2)*(事故データ!$O$4:$O$364=$C$274)*(事故データ!$AM$4:$AM$364=$I$272)*(事故データ!$AT$4:$AT$364=$G279)*(事故データ!$AR$4:$AR$364=M$276)*(事故データ!$V$4:$V$364=1))</f>
        <v>0</v>
      </c>
      <c r="N279" s="358">
        <f>SUMPRODUCT((事故データ!$AK$4:$AK$364=2)*(事故データ!$O$4:$O$364=$C$274)*(事故データ!$AM$4:$AM$364=$I$272)*(事故データ!$AT$4:$AT$364=$G279)*(事故データ!$AR$4:$AR$364=N$276)*(事故データ!$V$4:$V$364=1))</f>
        <v>0</v>
      </c>
      <c r="O279" s="442">
        <f>SUMPRODUCT((事故データ!$O$4:$O$364=$C$274)*(事故データ!$AM$4:$AM$364=$I$272)*(事故データ!$AT$4:$AT$364=$G279)*(事故データ!$AR$4:$AR$364=O$276)*(事故データ!$V$4:$V$364=1))</f>
        <v>0</v>
      </c>
      <c r="P279" s="298"/>
      <c r="Q279" s="298"/>
      <c r="R279" s="1102"/>
      <c r="S279" s="304"/>
      <c r="T279" s="298"/>
      <c r="U279" s="1102"/>
      <c r="V279" s="304"/>
      <c r="W279" s="298"/>
      <c r="X279" s="1102"/>
      <c r="Y279" s="304"/>
      <c r="Z279" s="298"/>
      <c r="AA279" s="298"/>
      <c r="AB279" s="298"/>
    </row>
    <row r="280" spans="1:29">
      <c r="B280" s="326">
        <v>3</v>
      </c>
      <c r="C280" s="352" t="str">
        <f>項目入力!P12</f>
        <v>信号（有）交差点・同付近</v>
      </c>
      <c r="D280" s="422">
        <f>SUMPRODUCT((事故データ!$O$4:$O$364=$C$213)*(事故データ!$AM$4:$AM$364=$C280)*(事故データ!$V$4:$V$364=1))</f>
        <v>6</v>
      </c>
      <c r="E280" s="496">
        <f>SUMPRODUCT((事故データ!$O$4:$O$364=$C$213)*(事故データ!$AM$4:$AM$364=$C280)*(事故データ!$V$4:$V$364=1)*(事故データ!$T$4:$T$364="人身"))</f>
        <v>1</v>
      </c>
      <c r="F280" s="306"/>
      <c r="G280" s="364" t="str">
        <f t="shared" si="82"/>
        <v>前部右角</v>
      </c>
      <c r="H280" s="356">
        <f t="shared" si="81"/>
        <v>0</v>
      </c>
      <c r="I280" s="357">
        <f>SUMPRODUCT((事故データ!$AK$4:$AK$364=1)*(事故データ!$O$4:$O$364=$C$274)*(事故データ!$AM$4:$AM$364=$I$272)*(事故データ!$AT$4:$AT$364=$G280)*(事故データ!$AR$4:$AR$364=I$276)*(事故データ!$V$4:$V$364=1))</f>
        <v>0</v>
      </c>
      <c r="J280" s="358">
        <f>SUMPRODUCT((事故データ!$AK$4:$AK$364=1)*(事故データ!$O$4:$O$364=$C$274)*(事故データ!$AM$4:$AM$364=$I$272)*(事故データ!$AT$4:$AT$364=$G280)*(事故データ!$AR$4:$AR$364=J$276)*(事故データ!$V$4:$V$364=1))</f>
        <v>0</v>
      </c>
      <c r="K280" s="358">
        <f>SUMPRODUCT((事故データ!$AK$4:$AK$364=1)*(事故データ!$O$4:$O$364=$C$274)*(事故データ!$AM$4:$AM$364=$I$272)*(事故データ!$AT$4:$AT$364=$G280)*(事故データ!$AR$4:$AR$364=K$276)*(事故データ!$V$4:$V$364=1))</f>
        <v>0</v>
      </c>
      <c r="L280" s="358">
        <f>SUMPRODUCT((事故データ!$AK$4:$AK$364=2)*(事故データ!$O$4:$O$364=$C$274)*(事故データ!$AM$4:$AM$364=$I$272)*(事故データ!$AT$4:$AT$364=$G280)*(事故データ!$AR$4:$AR$364=L$276)*(事故データ!$V$4:$V$364=1))</f>
        <v>0</v>
      </c>
      <c r="M280" s="358">
        <f>SUMPRODUCT((事故データ!$AK$4:$AK$364=2)*(事故データ!$O$4:$O$364=$C$274)*(事故データ!$AM$4:$AM$364=$I$272)*(事故データ!$AT$4:$AT$364=$G280)*(事故データ!$AR$4:$AR$364=M$276)*(事故データ!$V$4:$V$364=1))</f>
        <v>0</v>
      </c>
      <c r="N280" s="358">
        <f>SUMPRODUCT((事故データ!$AK$4:$AK$364=2)*(事故データ!$O$4:$O$364=$C$274)*(事故データ!$AM$4:$AM$364=$I$272)*(事故データ!$AT$4:$AT$364=$G280)*(事故データ!$AR$4:$AR$364=N$276)*(事故データ!$V$4:$V$364=1))</f>
        <v>0</v>
      </c>
      <c r="O280" s="442">
        <f>SUMPRODUCT((事故データ!$O$4:$O$364=$C$274)*(事故データ!$AM$4:$AM$364=$I$272)*(事故データ!$AT$4:$AT$364=$G280)*(事故データ!$AR$4:$AR$364=O$276)*(事故データ!$V$4:$V$364=1))</f>
        <v>0</v>
      </c>
      <c r="P280" s="298"/>
      <c r="Q280" s="306">
        <f>I285</f>
        <v>0</v>
      </c>
      <c r="R280" s="1102"/>
      <c r="S280" s="307">
        <f>I288</f>
        <v>0</v>
      </c>
      <c r="T280" s="306">
        <f>J285</f>
        <v>0</v>
      </c>
      <c r="U280" s="1102"/>
      <c r="V280" s="307">
        <f>J288</f>
        <v>0</v>
      </c>
      <c r="W280" s="306">
        <f>K285</f>
        <v>0</v>
      </c>
      <c r="X280" s="1102"/>
      <c r="Y280" s="307">
        <f>K288</f>
        <v>0</v>
      </c>
      <c r="Z280" s="298"/>
      <c r="AA280" s="298"/>
      <c r="AB280" s="298"/>
    </row>
    <row r="281" spans="1:29">
      <c r="B281" s="326">
        <v>4</v>
      </c>
      <c r="C281" s="352" t="str">
        <f>項目入力!P13</f>
        <v>信号（無）交差点・同付近</v>
      </c>
      <c r="D281" s="422">
        <f>SUMPRODUCT((事故データ!$O$4:$O$364=$C$213)*(事故データ!$AM$4:$AM$364=$C281)*(事故データ!$V$4:$V$364=1))</f>
        <v>0</v>
      </c>
      <c r="E281" s="496">
        <f>SUMPRODUCT((事故データ!$O$4:$O$364=$C$213)*(事故データ!$AM$4:$AM$364=$C281)*(事故データ!$V$4:$V$364=1)*(事故データ!$T$4:$T$364="人身"))</f>
        <v>0</v>
      </c>
      <c r="F281" s="306"/>
      <c r="G281" s="364" t="str">
        <f t="shared" si="82"/>
        <v>後部左角</v>
      </c>
      <c r="H281" s="356">
        <f t="shared" si="81"/>
        <v>1</v>
      </c>
      <c r="I281" s="357">
        <f>SUMPRODUCT((事故データ!$AK$4:$AK$364=1)*(事故データ!$O$4:$O$364=$C$274)*(事故データ!$AM$4:$AM$364=$I$272)*(事故データ!$AT$4:$AT$364=$G281)*(事故データ!$AR$4:$AR$364=I$276)*(事故データ!$V$4:$V$364=1))</f>
        <v>0</v>
      </c>
      <c r="J281" s="358">
        <f>SUMPRODUCT((事故データ!$AK$4:$AK$364=1)*(事故データ!$O$4:$O$364=$C$274)*(事故データ!$AM$4:$AM$364=$I$272)*(事故データ!$AT$4:$AT$364=$G281)*(事故データ!$AR$4:$AR$364=J$276)*(事故データ!$V$4:$V$364=1))</f>
        <v>0</v>
      </c>
      <c r="K281" s="358">
        <f>SUMPRODUCT((事故データ!$AK$4:$AK$364=1)*(事故データ!$O$4:$O$364=$C$274)*(事故データ!$AM$4:$AM$364=$I$272)*(事故データ!$AT$4:$AT$364=$G281)*(事故データ!$AR$4:$AR$364=K$276)*(事故データ!$V$4:$V$364=1))</f>
        <v>0</v>
      </c>
      <c r="L281" s="358">
        <f>SUMPRODUCT((事故データ!$AK$4:$AK$364=2)*(事故データ!$O$4:$O$364=$C$274)*(事故データ!$AM$4:$AM$364=$I$272)*(事故データ!$AT$4:$AT$364=$G281)*(事故データ!$AR$4:$AR$364=L$276)*(事故データ!$V$4:$V$364=1))</f>
        <v>0</v>
      </c>
      <c r="M281" s="358">
        <f>SUMPRODUCT((事故データ!$AK$4:$AK$364=2)*(事故データ!$O$4:$O$364=$C$274)*(事故データ!$AM$4:$AM$364=$I$272)*(事故データ!$AT$4:$AT$364=$G281)*(事故データ!$AR$4:$AR$364=M$276)*(事故データ!$V$4:$V$364=1))</f>
        <v>1</v>
      </c>
      <c r="N281" s="358">
        <f>SUMPRODUCT((事故データ!$AK$4:$AK$364=2)*(事故データ!$O$4:$O$364=$C$274)*(事故データ!$AM$4:$AM$364=$I$272)*(事故データ!$AT$4:$AT$364=$G281)*(事故データ!$AR$4:$AR$364=N$276)*(事故データ!$V$4:$V$364=1))</f>
        <v>0</v>
      </c>
      <c r="O281" s="442">
        <f>SUMPRODUCT((事故データ!$O$4:$O$364=$C$274)*(事故データ!$AM$4:$AM$364=$I$272)*(事故データ!$AT$4:$AT$364=$G281)*(事故データ!$AR$4:$AR$364=O$276)*(事故データ!$V$4:$V$364=1))</f>
        <v>0</v>
      </c>
      <c r="P281" s="298"/>
      <c r="Q281" s="298"/>
      <c r="R281" s="1102"/>
      <c r="S281" s="304"/>
      <c r="T281" s="298"/>
      <c r="U281" s="1102"/>
      <c r="V281" s="304"/>
      <c r="W281" s="298"/>
      <c r="X281" s="1102"/>
      <c r="Y281" s="304"/>
      <c r="Z281" s="298"/>
      <c r="AA281" s="298"/>
      <c r="AB281" s="298"/>
    </row>
    <row r="282" spans="1:29">
      <c r="B282" s="326">
        <v>5</v>
      </c>
      <c r="C282" s="352" t="str">
        <f>項目入力!P14</f>
        <v>細街路交差点・同付近</v>
      </c>
      <c r="D282" s="422">
        <f>SUMPRODUCT((事故データ!$O$4:$O$364=$C$213)*(事故データ!$AM$4:$AM$364=$C282)*(事故データ!$V$4:$V$364=1))</f>
        <v>0</v>
      </c>
      <c r="E282" s="496">
        <f>SUMPRODUCT((事故データ!$O$4:$O$364=$C$213)*(事故データ!$AM$4:$AM$364=$C282)*(事故データ!$V$4:$V$364=1)*(事故データ!$T$4:$T$364="人身"))</f>
        <v>0</v>
      </c>
      <c r="F282" s="306"/>
      <c r="G282" s="364" t="str">
        <f t="shared" si="82"/>
        <v>後部</v>
      </c>
      <c r="H282" s="356">
        <f t="shared" si="81"/>
        <v>2</v>
      </c>
      <c r="I282" s="357">
        <f>SUMPRODUCT((事故データ!$AK$4:$AK$364=1)*(事故データ!$O$4:$O$364=$C$274)*(事故データ!$AM$4:$AM$364=$I$272)*(事故データ!$AT$4:$AT$364=$G282)*(事故データ!$AR$4:$AR$364=I$276)*(事故データ!$V$4:$V$364=1))</f>
        <v>1</v>
      </c>
      <c r="J282" s="358">
        <f>SUMPRODUCT((事故データ!$AK$4:$AK$364=1)*(事故データ!$O$4:$O$364=$C$274)*(事故データ!$AM$4:$AM$364=$I$272)*(事故データ!$AT$4:$AT$364=$G282)*(事故データ!$AR$4:$AR$364=J$276)*(事故データ!$V$4:$V$364=1))</f>
        <v>0</v>
      </c>
      <c r="K282" s="358">
        <f>SUMPRODUCT((事故データ!$AK$4:$AK$364=1)*(事故データ!$O$4:$O$364=$C$274)*(事故データ!$AM$4:$AM$364=$I$272)*(事故データ!$AT$4:$AT$364=$G282)*(事故データ!$AR$4:$AR$364=K$276)*(事故データ!$V$4:$V$364=1))</f>
        <v>1</v>
      </c>
      <c r="L282" s="358">
        <f>SUMPRODUCT((事故データ!$AK$4:$AK$364=2)*(事故データ!$O$4:$O$364=$C$274)*(事故データ!$AM$4:$AM$364=$I$272)*(事故データ!$AT$4:$AT$364=$G282)*(事故データ!$AR$4:$AR$364=L$276)*(事故データ!$V$4:$V$364=1))</f>
        <v>0</v>
      </c>
      <c r="M282" s="358">
        <f>SUMPRODUCT((事故データ!$AK$4:$AK$364=2)*(事故データ!$O$4:$O$364=$C$274)*(事故データ!$AM$4:$AM$364=$I$272)*(事故データ!$AT$4:$AT$364=$G282)*(事故データ!$AR$4:$AR$364=M$276)*(事故データ!$V$4:$V$364=1))</f>
        <v>0</v>
      </c>
      <c r="N282" s="358">
        <f>SUMPRODUCT((事故データ!$AK$4:$AK$364=2)*(事故データ!$O$4:$O$364=$C$274)*(事故データ!$AM$4:$AM$364=$I$272)*(事故データ!$AT$4:$AT$364=$G282)*(事故データ!$AR$4:$AR$364=N$276)*(事故データ!$V$4:$V$364=1))</f>
        <v>0</v>
      </c>
      <c r="O282" s="442">
        <f>SUMPRODUCT((事故データ!$O$4:$O$364=$C$274)*(事故データ!$AM$4:$AM$364=$I$272)*(事故データ!$AT$4:$AT$364=$G282)*(事故データ!$AR$4:$AR$364=O$276)*(事故データ!$V$4:$V$364=1))</f>
        <v>0</v>
      </c>
      <c r="P282" s="298"/>
      <c r="Q282" s="306">
        <f>I289</f>
        <v>0</v>
      </c>
      <c r="R282" s="1102"/>
      <c r="S282" s="307">
        <f>I289</f>
        <v>0</v>
      </c>
      <c r="T282" s="306">
        <f>J289</f>
        <v>0</v>
      </c>
      <c r="U282" s="1102"/>
      <c r="V282" s="307">
        <f>J289</f>
        <v>0</v>
      </c>
      <c r="W282" s="306">
        <f>K289</f>
        <v>0</v>
      </c>
      <c r="X282" s="1102"/>
      <c r="Y282" s="307">
        <f>K289</f>
        <v>0</v>
      </c>
      <c r="Z282" s="298"/>
      <c r="AA282" s="298"/>
      <c r="AB282" s="298"/>
    </row>
    <row r="283" spans="1:29">
      <c r="B283" s="326">
        <v>6</v>
      </c>
      <c r="C283" s="352" t="str">
        <f>項目入力!P15</f>
        <v>高速道</v>
      </c>
      <c r="D283" s="422">
        <f>SUMPRODUCT((事故データ!$O$4:$O$364=$C$213)*(事故データ!$AM$4:$AM$364=$C283)*(事故データ!$V$4:$V$364=1))</f>
        <v>1</v>
      </c>
      <c r="E283" s="496">
        <f>SUMPRODUCT((事故データ!$O$4:$O$364=$C$213)*(事故データ!$AM$4:$AM$364=$C283)*(事故データ!$V$4:$V$364=1)*(事故データ!$T$4:$T$364="人身"))</f>
        <v>0</v>
      </c>
      <c r="F283" s="306"/>
      <c r="G283" s="364" t="str">
        <f t="shared" si="82"/>
        <v>後部右角</v>
      </c>
      <c r="H283" s="356">
        <f t="shared" si="81"/>
        <v>3</v>
      </c>
      <c r="I283" s="357">
        <f>SUMPRODUCT((事故データ!$AK$4:$AK$364=1)*(事故データ!$O$4:$O$364=$C$274)*(事故データ!$AM$4:$AM$364=$I$272)*(事故データ!$AT$4:$AT$364=$G283)*(事故データ!$AR$4:$AR$364=I$276)*(事故データ!$V$4:$V$364=1))</f>
        <v>0</v>
      </c>
      <c r="J283" s="358">
        <f>SUMPRODUCT((事故データ!$AK$4:$AK$364=1)*(事故データ!$O$4:$O$364=$C$274)*(事故データ!$AM$4:$AM$364=$I$272)*(事故データ!$AT$4:$AT$364=$G283)*(事故データ!$AR$4:$AR$364=J$276)*(事故データ!$V$4:$V$364=1))</f>
        <v>0</v>
      </c>
      <c r="K283" s="358">
        <f>SUMPRODUCT((事故データ!$AK$4:$AK$364=1)*(事故データ!$O$4:$O$364=$C$274)*(事故データ!$AM$4:$AM$364=$I$272)*(事故データ!$AT$4:$AT$364=$G283)*(事故データ!$AR$4:$AR$364=K$276)*(事故データ!$V$4:$V$364=1))</f>
        <v>1</v>
      </c>
      <c r="L283" s="358">
        <f>SUMPRODUCT((事故データ!$AK$4:$AK$364=2)*(事故データ!$O$4:$O$364=$C$274)*(事故データ!$AM$4:$AM$364=$I$272)*(事故データ!$AT$4:$AT$364=$G283)*(事故データ!$AR$4:$AR$364=L$276)*(事故データ!$V$4:$V$364=1))</f>
        <v>0</v>
      </c>
      <c r="M283" s="358">
        <f>SUMPRODUCT((事故データ!$AK$4:$AK$364=2)*(事故データ!$O$4:$O$364=$C$274)*(事故データ!$AM$4:$AM$364=$I$272)*(事故データ!$AT$4:$AT$364=$G283)*(事故データ!$AR$4:$AR$364=M$276)*(事故データ!$V$4:$V$364=1))</f>
        <v>0</v>
      </c>
      <c r="N283" s="358">
        <f>SUMPRODUCT((事故データ!$AK$4:$AK$364=2)*(事故データ!$O$4:$O$364=$C$274)*(事故データ!$AM$4:$AM$364=$I$272)*(事故データ!$AT$4:$AT$364=$G283)*(事故データ!$AR$4:$AR$364=N$276)*(事故データ!$V$4:$V$364=1))</f>
        <v>1</v>
      </c>
      <c r="O283" s="442">
        <f>SUMPRODUCT((事故データ!$O$4:$O$364=$C$274)*(事故データ!$AM$4:$AM$364=$I$272)*(事故データ!$AT$4:$AT$364=$G283)*(事故データ!$AR$4:$AR$364=O$276)*(事故データ!$V$4:$V$364=1))</f>
        <v>1</v>
      </c>
      <c r="P283" s="298"/>
      <c r="Q283" s="298"/>
      <c r="R283" s="298"/>
      <c r="S283" s="298"/>
      <c r="T283" s="298"/>
      <c r="U283" s="298"/>
      <c r="V283" s="298"/>
      <c r="W283" s="298"/>
      <c r="X283" s="1102"/>
      <c r="Y283" s="304"/>
      <c r="Z283" s="298"/>
      <c r="AA283" s="298"/>
      <c r="AB283" s="298"/>
      <c r="AC283" s="1109"/>
    </row>
    <row r="284" spans="1:29">
      <c r="B284" s="326">
        <v>7</v>
      </c>
      <c r="C284" s="352" t="str">
        <f>項目入力!P16</f>
        <v>合流・分岐（高速）</v>
      </c>
      <c r="D284" s="422">
        <f>SUMPRODUCT((事故データ!$O$4:$O$364=$C$213)*(事故データ!$AM$4:$AM$364=$C284)*(事故データ!$V$4:$V$364=1))</f>
        <v>0</v>
      </c>
      <c r="E284" s="496">
        <f>SUMPRODUCT((事故データ!$O$4:$O$364=$C$213)*(事故データ!$AM$4:$AM$364=$C284)*(事故データ!$V$4:$V$364=1)*(事故データ!$T$4:$T$364="人身"))</f>
        <v>0</v>
      </c>
      <c r="F284" s="306"/>
      <c r="G284" s="364" t="str">
        <f t="shared" si="82"/>
        <v>左側面前</v>
      </c>
      <c r="H284" s="356">
        <f t="shared" si="81"/>
        <v>1</v>
      </c>
      <c r="I284" s="357">
        <f>SUMPRODUCT((事故データ!$AK$4:$AK$364=1)*(事故データ!$O$4:$O$364=$C$274)*(事故データ!$AM$4:$AM$364=$I$272)*(事故データ!$AT$4:$AT$364=$G284)*(事故データ!$AR$4:$AR$364=I$276)*(事故データ!$V$4:$V$364=1))</f>
        <v>0</v>
      </c>
      <c r="J284" s="358">
        <f>SUMPRODUCT((事故データ!$AK$4:$AK$364=1)*(事故データ!$O$4:$O$364=$C$274)*(事故データ!$AM$4:$AM$364=$I$272)*(事故データ!$AT$4:$AT$364=$G284)*(事故データ!$AR$4:$AR$364=J$276)*(事故データ!$V$4:$V$364=1))</f>
        <v>0</v>
      </c>
      <c r="K284" s="358">
        <f>SUMPRODUCT((事故データ!$AK$4:$AK$364=1)*(事故データ!$O$4:$O$364=$C$274)*(事故データ!$AM$4:$AM$364=$I$272)*(事故データ!$AT$4:$AT$364=$G284)*(事故データ!$AR$4:$AR$364=K$276)*(事故データ!$V$4:$V$364=1))</f>
        <v>1</v>
      </c>
      <c r="L284" s="358">
        <f>SUMPRODUCT((事故データ!$AK$4:$AK$364=2)*(事故データ!$O$4:$O$364=$C$274)*(事故データ!$AM$4:$AM$364=$I$272)*(事故データ!$AT$4:$AT$364=$G284)*(事故データ!$AR$4:$AR$364=L$276)*(事故データ!$V$4:$V$364=1))</f>
        <v>0</v>
      </c>
      <c r="M284" s="358">
        <f>SUMPRODUCT((事故データ!$AK$4:$AK$364=2)*(事故データ!$O$4:$O$364=$C$274)*(事故データ!$AM$4:$AM$364=$I$272)*(事故データ!$AT$4:$AT$364=$G284)*(事故データ!$AR$4:$AR$364=M$276)*(事故データ!$V$4:$V$364=1))</f>
        <v>0</v>
      </c>
      <c r="N284" s="358">
        <f>SUMPRODUCT((事故データ!$AK$4:$AK$364=2)*(事故データ!$O$4:$O$364=$C$274)*(事故データ!$AM$4:$AM$364=$I$272)*(事故データ!$AT$4:$AT$364=$G284)*(事故データ!$AR$4:$AR$364=N$276)*(事故データ!$V$4:$V$364=1))</f>
        <v>0</v>
      </c>
      <c r="O284" s="442">
        <f>SUMPRODUCT((事故データ!$O$4:$O$364=$C$274)*(事故データ!$AM$4:$AM$364=$I$272)*(事故データ!$AT$4:$AT$364=$G284)*(事故データ!$AR$4:$AR$364=O$276)*(事故データ!$V$4:$V$364=1))</f>
        <v>0</v>
      </c>
      <c r="P284" s="298"/>
      <c r="Q284" s="306">
        <f>I281</f>
        <v>0</v>
      </c>
      <c r="R284" s="299">
        <f>I282</f>
        <v>1</v>
      </c>
      <c r="S284" s="307">
        <f>I280</f>
        <v>0</v>
      </c>
      <c r="T284" s="306">
        <f>J281</f>
        <v>0</v>
      </c>
      <c r="U284" s="299">
        <f>J282</f>
        <v>0</v>
      </c>
      <c r="V284" s="307">
        <f>J283</f>
        <v>0</v>
      </c>
      <c r="W284" s="306">
        <f>K281</f>
        <v>0</v>
      </c>
      <c r="X284" s="299">
        <f>K282</f>
        <v>1</v>
      </c>
      <c r="Y284" s="307">
        <f>K283</f>
        <v>1</v>
      </c>
      <c r="Z284" s="298"/>
      <c r="AA284" s="298"/>
      <c r="AB284" s="298"/>
      <c r="AC284" s="1110"/>
    </row>
    <row r="285" spans="1:29">
      <c r="B285" s="326">
        <v>8</v>
      </c>
      <c r="C285" s="352" t="str">
        <f>項目入力!P17</f>
        <v>合流・分岐（一般）</v>
      </c>
      <c r="D285" s="422">
        <f>SUMPRODUCT((事故データ!$O$4:$O$364=$C$213)*(事故データ!$AM$4:$AM$364=$C285)*(事故データ!$V$4:$V$364=1))</f>
        <v>0</v>
      </c>
      <c r="E285" s="496">
        <f>SUMPRODUCT((事故データ!$O$4:$O$364=$C$213)*(事故データ!$AM$4:$AM$364=$C285)*(事故データ!$V$4:$V$364=1)*(事故データ!$T$4:$T$364="人身"))</f>
        <v>0</v>
      </c>
      <c r="F285" s="306"/>
      <c r="G285" s="364" t="str">
        <f t="shared" si="82"/>
        <v>左側面</v>
      </c>
      <c r="H285" s="356">
        <f t="shared" si="81"/>
        <v>0</v>
      </c>
      <c r="I285" s="357">
        <f>SUMPRODUCT((事故データ!$AK$4:$AK$364=1)*(事故データ!$O$4:$O$364=$C$274)*(事故データ!$AM$4:$AM$364=$I$272)*(事故データ!$AT$4:$AT$364=$G285)*(事故データ!$AR$4:$AR$364=I$276)*(事故データ!$V$4:$V$364=1))</f>
        <v>0</v>
      </c>
      <c r="J285" s="358">
        <f>SUMPRODUCT((事故データ!$AK$4:$AK$364=1)*(事故データ!$O$4:$O$364=$C$274)*(事故データ!$AM$4:$AM$364=$I$272)*(事故データ!$AT$4:$AT$364=$G285)*(事故データ!$AR$4:$AR$364=J$276)*(事故データ!$V$4:$V$364=1))</f>
        <v>0</v>
      </c>
      <c r="K285" s="358">
        <f>SUMPRODUCT((事故データ!$AK$4:$AK$364=1)*(事故データ!$O$4:$O$364=$C$274)*(事故データ!$AM$4:$AM$364=$I$272)*(事故データ!$AT$4:$AT$364=$G285)*(事故データ!$AR$4:$AR$364=K$276)*(事故データ!$V$4:$V$364=1))</f>
        <v>0</v>
      </c>
      <c r="L285" s="358">
        <f>SUMPRODUCT((事故データ!$AK$4:$AK$364=2)*(事故データ!$O$4:$O$364=$C$274)*(事故データ!$AM$4:$AM$364=$I$272)*(事故データ!$AT$4:$AT$364=$G285)*(事故データ!$AR$4:$AR$364=L$276)*(事故データ!$V$4:$V$364=1))</f>
        <v>0</v>
      </c>
      <c r="M285" s="358">
        <f>SUMPRODUCT((事故データ!$AK$4:$AK$364=2)*(事故データ!$O$4:$O$364=$C$274)*(事故データ!$AM$4:$AM$364=$I$272)*(事故データ!$AT$4:$AT$364=$G285)*(事故データ!$AR$4:$AR$364=M$276)*(事故データ!$V$4:$V$364=1))</f>
        <v>0</v>
      </c>
      <c r="N285" s="358">
        <f>SUMPRODUCT((事故データ!$AK$4:$AK$364=2)*(事故データ!$O$4:$O$364=$C$274)*(事故データ!$AM$4:$AM$364=$I$272)*(事故データ!$AT$4:$AT$364=$G285)*(事故データ!$AR$4:$AR$364=N$276)*(事故データ!$V$4:$V$364=1))</f>
        <v>0</v>
      </c>
      <c r="O285" s="442">
        <f>SUMPRODUCT((事故データ!$O$4:$O$364=$C$274)*(事故データ!$AM$4:$AM$364=$I$272)*(事故データ!$AT$4:$AT$364=$G285)*(事故データ!$AR$4:$AR$364=O$276)*(事故データ!$V$4:$V$364=1))</f>
        <v>0</v>
      </c>
      <c r="P285" s="298"/>
      <c r="Q285" s="549" t="s">
        <v>1427</v>
      </c>
      <c r="R285" s="306">
        <f>I290</f>
        <v>0</v>
      </c>
      <c r="S285" s="298"/>
      <c r="T285" s="549" t="s">
        <v>1427</v>
      </c>
      <c r="U285" s="306">
        <f>J290</f>
        <v>0</v>
      </c>
      <c r="V285" s="298"/>
      <c r="W285" s="549" t="s">
        <v>1427</v>
      </c>
      <c r="X285" s="306">
        <f>K290</f>
        <v>0</v>
      </c>
      <c r="Y285" s="298"/>
      <c r="Z285" s="298"/>
      <c r="AA285" s="298"/>
      <c r="AB285" s="298"/>
    </row>
    <row r="286" spans="1:29">
      <c r="B286" s="326">
        <v>9</v>
      </c>
      <c r="C286" s="352" t="str">
        <f>項目入力!P18</f>
        <v>料金所・同付近</v>
      </c>
      <c r="D286" s="422">
        <f>SUMPRODUCT((事故データ!$O$4:$O$364=$C$213)*(事故データ!$AM$4:$AM$364=$C286)*(事故データ!$V$4:$V$364=1))</f>
        <v>0</v>
      </c>
      <c r="E286" s="496">
        <f>SUMPRODUCT((事故データ!$O$4:$O$364=$C$213)*(事故データ!$AM$4:$AM$364=$C286)*(事故データ!$V$4:$V$364=1)*(事故データ!$T$4:$T$364="人身"))</f>
        <v>0</v>
      </c>
      <c r="F286" s="306"/>
      <c r="G286" s="364" t="str">
        <f t="shared" si="82"/>
        <v>左側面後</v>
      </c>
      <c r="H286" s="356">
        <f t="shared" si="81"/>
        <v>1</v>
      </c>
      <c r="I286" s="357">
        <f>SUMPRODUCT((事故データ!$AK$4:$AK$364=1)*(事故データ!$O$4:$O$364=$C$274)*(事故データ!$AM$4:$AM$364=$I$272)*(事故データ!$AT$4:$AT$364=$G286)*(事故データ!$AR$4:$AR$364=I$276)*(事故データ!$V$4:$V$364=1))</f>
        <v>0</v>
      </c>
      <c r="J286" s="358">
        <f>SUMPRODUCT((事故データ!$AK$4:$AK$364=1)*(事故データ!$O$4:$O$364=$C$274)*(事故データ!$AM$4:$AM$364=$I$272)*(事故データ!$AT$4:$AT$364=$G286)*(事故データ!$AR$4:$AR$364=J$276)*(事故データ!$V$4:$V$364=1))</f>
        <v>0</v>
      </c>
      <c r="K286" s="358">
        <f>SUMPRODUCT((事故データ!$AK$4:$AK$364=1)*(事故データ!$O$4:$O$364=$C$274)*(事故データ!$AM$4:$AM$364=$I$272)*(事故データ!$AT$4:$AT$364=$G286)*(事故データ!$AR$4:$AR$364=K$276)*(事故データ!$V$4:$V$364=1))</f>
        <v>0</v>
      </c>
      <c r="L286" s="358">
        <f>SUMPRODUCT((事故データ!$AK$4:$AK$364=2)*(事故データ!$O$4:$O$364=$C$274)*(事故データ!$AM$4:$AM$364=$I$272)*(事故データ!$AT$4:$AT$364=$G286)*(事故データ!$AR$4:$AR$364=L$276)*(事故データ!$V$4:$V$364=1))</f>
        <v>0</v>
      </c>
      <c r="M286" s="358">
        <f>SUMPRODUCT((事故データ!$AK$4:$AK$364=2)*(事故データ!$O$4:$O$364=$C$274)*(事故データ!$AM$4:$AM$364=$I$272)*(事故データ!$AT$4:$AT$364=$G286)*(事故データ!$AR$4:$AR$364=M$276)*(事故データ!$V$4:$V$364=1))</f>
        <v>1</v>
      </c>
      <c r="N286" s="358">
        <f>SUMPRODUCT((事故データ!$AK$4:$AK$364=2)*(事故データ!$O$4:$O$364=$C$274)*(事故データ!$AM$4:$AM$364=$I$272)*(事故データ!$AT$4:$AT$364=$G286)*(事故データ!$AR$4:$AR$364=N$276)*(事故データ!$V$4:$V$364=1))</f>
        <v>0</v>
      </c>
      <c r="O286" s="442">
        <f>SUMPRODUCT((事故データ!$O$4:$O$364=$C$274)*(事故データ!$AM$4:$AM$364=$I$272)*(事故データ!$AT$4:$AT$364=$G286)*(事故データ!$AR$4:$AR$364=O$276)*(事故データ!$V$4:$V$364=1))</f>
        <v>0</v>
      </c>
      <c r="P286" s="298"/>
      <c r="Q286" s="298" t="s">
        <v>9</v>
      </c>
      <c r="R286" s="306">
        <f>I291</f>
        <v>0</v>
      </c>
      <c r="S286" s="298"/>
      <c r="T286" s="298" t="s">
        <v>9</v>
      </c>
      <c r="U286" s="306">
        <f>J291</f>
        <v>0</v>
      </c>
      <c r="V286" s="298"/>
      <c r="W286" s="298" t="s">
        <v>9</v>
      </c>
      <c r="X286" s="306">
        <f>K291</f>
        <v>0</v>
      </c>
      <c r="Y286" s="298"/>
      <c r="Z286" s="298"/>
      <c r="AA286" s="298"/>
      <c r="AB286" s="298"/>
    </row>
    <row r="287" spans="1:29">
      <c r="B287" s="326">
        <v>10</v>
      </c>
      <c r="C287" s="352" t="str">
        <f>項目入力!P19</f>
        <v>出入口・同付近</v>
      </c>
      <c r="D287" s="422">
        <f>SUMPRODUCT((事故データ!$O$4:$O$364=$C$213)*(事故データ!$AM$4:$AM$364=$C287)*(事故データ!$V$4:$V$364=1))</f>
        <v>0</v>
      </c>
      <c r="E287" s="496">
        <f>SUMPRODUCT((事故データ!$O$4:$O$364=$C$213)*(事故データ!$AM$4:$AM$364=$C287)*(事故データ!$V$4:$V$364=1)*(事故データ!$T$4:$T$364="人身"))</f>
        <v>0</v>
      </c>
      <c r="F287" s="306"/>
      <c r="G287" s="364" t="str">
        <f t="shared" si="82"/>
        <v>右側面前</v>
      </c>
      <c r="H287" s="356">
        <f t="shared" si="81"/>
        <v>0</v>
      </c>
      <c r="I287" s="357">
        <f>SUMPRODUCT((事故データ!$AK$4:$AK$364=1)*(事故データ!$O$4:$O$364=$C$274)*(事故データ!$AM$4:$AM$364=$I$272)*(事故データ!$AT$4:$AT$364=$G287)*(事故データ!$AR$4:$AR$364=I$276)*(事故データ!$V$4:$V$364=1))</f>
        <v>0</v>
      </c>
      <c r="J287" s="358">
        <f>SUMPRODUCT((事故データ!$AK$4:$AK$364=1)*(事故データ!$O$4:$O$364=$C$274)*(事故データ!$AM$4:$AM$364=$I$272)*(事故データ!$AT$4:$AT$364=$G287)*(事故データ!$AR$4:$AR$364=J$276)*(事故データ!$V$4:$V$364=1))</f>
        <v>0</v>
      </c>
      <c r="K287" s="358">
        <f>SUMPRODUCT((事故データ!$AK$4:$AK$364=1)*(事故データ!$O$4:$O$364=$C$274)*(事故データ!$AM$4:$AM$364=$I$272)*(事故データ!$AT$4:$AT$364=$G287)*(事故データ!$AR$4:$AR$364=K$276)*(事故データ!$V$4:$V$364=1))</f>
        <v>0</v>
      </c>
      <c r="L287" s="358">
        <f>SUMPRODUCT((事故データ!$AK$4:$AK$364=2)*(事故データ!$O$4:$O$364=$C$274)*(事故データ!$AM$4:$AM$364=$I$272)*(事故データ!$AT$4:$AT$364=$G287)*(事故データ!$AR$4:$AR$364=L$276)*(事故データ!$V$4:$V$364=1))</f>
        <v>0</v>
      </c>
      <c r="M287" s="358">
        <f>SUMPRODUCT((事故データ!$AK$4:$AK$364=2)*(事故データ!$O$4:$O$364=$C$274)*(事故データ!$AM$4:$AM$364=$I$272)*(事故データ!$AT$4:$AT$364=$G287)*(事故データ!$AR$4:$AR$364=M$276)*(事故データ!$V$4:$V$364=1))</f>
        <v>0</v>
      </c>
      <c r="N287" s="358">
        <f>SUMPRODUCT((事故データ!$AK$4:$AK$364=2)*(事故データ!$O$4:$O$364=$C$274)*(事故データ!$AM$4:$AM$364=$I$272)*(事故データ!$AT$4:$AT$364=$G287)*(事故データ!$AR$4:$AR$364=N$276)*(事故データ!$V$4:$V$364=1))</f>
        <v>0</v>
      </c>
      <c r="O287" s="442">
        <f>SUMPRODUCT((事故データ!$O$4:$O$364=$C$274)*(事故データ!$AM$4:$AM$364=$I$272)*(事故データ!$AT$4:$AT$364=$G287)*(事故データ!$AR$4:$AR$364=O$276)*(事故データ!$V$4:$V$364=1))</f>
        <v>0</v>
      </c>
      <c r="P287" s="298"/>
      <c r="Q287" s="298"/>
      <c r="R287" s="306"/>
      <c r="S287" s="298"/>
      <c r="T287" s="298"/>
      <c r="U287" s="306"/>
      <c r="V287" s="298"/>
      <c r="W287" s="298"/>
      <c r="X287" s="306"/>
      <c r="Y287" s="298"/>
      <c r="Z287" s="298"/>
      <c r="AA287" s="298"/>
      <c r="AB287" s="298"/>
    </row>
    <row r="288" spans="1:29">
      <c r="B288" s="326">
        <v>11</v>
      </c>
      <c r="C288" s="352" t="str">
        <f>項目入力!P20</f>
        <v>停留所・同付近</v>
      </c>
      <c r="D288" s="422">
        <f>SUMPRODUCT((事故データ!$O$4:$O$364=$C$213)*(事故データ!$AM$4:$AM$364=$C288)*(事故データ!$V$4:$V$364=1))</f>
        <v>0</v>
      </c>
      <c r="E288" s="496">
        <f>SUMPRODUCT((事故データ!$O$4:$O$364=$C$213)*(事故データ!$AM$4:$AM$364=$C288)*(事故データ!$V$4:$V$364=1)*(事故データ!$T$4:$T$364="人身"))</f>
        <v>0</v>
      </c>
      <c r="F288" s="306"/>
      <c r="G288" s="364" t="str">
        <f t="shared" si="82"/>
        <v>右側面</v>
      </c>
      <c r="H288" s="356">
        <f t="shared" si="81"/>
        <v>0</v>
      </c>
      <c r="I288" s="357">
        <f>SUMPRODUCT((事故データ!$AK$4:$AK$364=1)*(事故データ!$O$4:$O$364=$C$274)*(事故データ!$AM$4:$AM$364=$I$272)*(事故データ!$AT$4:$AT$364=$G288)*(事故データ!$AR$4:$AR$364=I$276)*(事故データ!$V$4:$V$364=1))</f>
        <v>0</v>
      </c>
      <c r="J288" s="358">
        <f>SUMPRODUCT((事故データ!$AK$4:$AK$364=1)*(事故データ!$O$4:$O$364=$C$274)*(事故データ!$AM$4:$AM$364=$I$272)*(事故データ!$AT$4:$AT$364=$G288)*(事故データ!$AR$4:$AR$364=J$276)*(事故データ!$V$4:$V$364=1))</f>
        <v>0</v>
      </c>
      <c r="K288" s="358">
        <f>SUMPRODUCT((事故データ!$AK$4:$AK$364=1)*(事故データ!$O$4:$O$364=$C$274)*(事故データ!$AM$4:$AM$364=$I$272)*(事故データ!$AT$4:$AT$364=$G288)*(事故データ!$AR$4:$AR$364=K$276)*(事故データ!$V$4:$V$364=1))</f>
        <v>0</v>
      </c>
      <c r="L288" s="358">
        <f>SUMPRODUCT((事故データ!$AK$4:$AK$364=2)*(事故データ!$O$4:$O$364=$C$274)*(事故データ!$AM$4:$AM$364=$I$272)*(事故データ!$AT$4:$AT$364=$G288)*(事故データ!$AR$4:$AR$364=L$276)*(事故データ!$V$4:$V$364=1))</f>
        <v>0</v>
      </c>
      <c r="M288" s="358">
        <f>SUMPRODUCT((事故データ!$AK$4:$AK$364=2)*(事故データ!$O$4:$O$364=$C$274)*(事故データ!$AM$4:$AM$364=$I$272)*(事故データ!$AT$4:$AT$364=$G288)*(事故データ!$AR$4:$AR$364=M$276)*(事故データ!$V$4:$V$364=1))</f>
        <v>0</v>
      </c>
      <c r="N288" s="358">
        <f>SUMPRODUCT((事故データ!$AK$4:$AK$364=2)*(事故データ!$O$4:$O$364=$C$274)*(事故データ!$AM$4:$AM$364=$I$272)*(事故データ!$AT$4:$AT$364=$G288)*(事故データ!$AR$4:$AR$364=N$276)*(事故データ!$V$4:$V$364=1))</f>
        <v>0</v>
      </c>
      <c r="O288" s="442">
        <f>SUMPRODUCT((事故データ!$O$4:$O$364=$C$274)*(事故データ!$AM$4:$AM$364=$I$272)*(事故データ!$AT$4:$AT$364=$G288)*(事故データ!$AR$4:$AR$364=O$276)*(事故データ!$V$4:$V$364=1))</f>
        <v>0</v>
      </c>
      <c r="P288" s="298"/>
      <c r="Q288" s="306">
        <f>L278</f>
        <v>0</v>
      </c>
      <c r="R288" s="299">
        <f>L279</f>
        <v>0</v>
      </c>
      <c r="S288" s="307">
        <f>L280</f>
        <v>0</v>
      </c>
      <c r="T288" s="306">
        <f>M278</f>
        <v>0</v>
      </c>
      <c r="U288" s="299">
        <f>M279</f>
        <v>0</v>
      </c>
      <c r="V288" s="307">
        <f>M280</f>
        <v>0</v>
      </c>
      <c r="W288" s="306">
        <f>N278</f>
        <v>0</v>
      </c>
      <c r="X288" s="299">
        <f>N279</f>
        <v>0</v>
      </c>
      <c r="Y288" s="307">
        <f>N280</f>
        <v>0</v>
      </c>
      <c r="Z288" s="306">
        <f>O278</f>
        <v>0</v>
      </c>
      <c r="AA288" s="299">
        <f>O279</f>
        <v>0</v>
      </c>
      <c r="AB288" s="307">
        <f>O280</f>
        <v>0</v>
      </c>
    </row>
    <row r="289" spans="1:28">
      <c r="B289" s="326">
        <v>12</v>
      </c>
      <c r="C289" s="352" t="str">
        <f>項目入力!P21</f>
        <v>ターミナル</v>
      </c>
      <c r="D289" s="422">
        <f>SUMPRODUCT((事故データ!$O$4:$O$364=$C$213)*(事故データ!$AM$4:$AM$364=$C289)*(事故データ!$V$4:$V$364=1))</f>
        <v>0</v>
      </c>
      <c r="E289" s="496">
        <f>SUMPRODUCT((事故データ!$O$4:$O$364=$C$213)*(事故データ!$AM$4:$AM$364=$C289)*(事故データ!$V$4:$V$364=1)*(事故データ!$T$4:$T$364="人身"))</f>
        <v>0</v>
      </c>
      <c r="F289" s="306"/>
      <c r="G289" s="364" t="str">
        <f t="shared" si="82"/>
        <v>右側面後</v>
      </c>
      <c r="H289" s="356">
        <f t="shared" si="81"/>
        <v>0</v>
      </c>
      <c r="I289" s="357">
        <f>SUMPRODUCT((事故データ!$AK$4:$AK$364=1)*(事故データ!$O$4:$O$364=$C$274)*(事故データ!$AM$4:$AM$364=$I$272)*(事故データ!$AT$4:$AT$364=$G289)*(事故データ!$AR$4:$AR$364=I$276)*(事故データ!$V$4:$V$364=1))</f>
        <v>0</v>
      </c>
      <c r="J289" s="358">
        <f>SUMPRODUCT((事故データ!$AK$4:$AK$364=1)*(事故データ!$O$4:$O$364=$C$274)*(事故データ!$AM$4:$AM$364=$I$272)*(事故データ!$AT$4:$AT$364=$G289)*(事故データ!$AR$4:$AR$364=J$276)*(事故データ!$V$4:$V$364=1))</f>
        <v>0</v>
      </c>
      <c r="K289" s="358">
        <f>SUMPRODUCT((事故データ!$AK$4:$AK$364=1)*(事故データ!$O$4:$O$364=$C$274)*(事故データ!$AM$4:$AM$364=$I$272)*(事故データ!$AT$4:$AT$364=$G289)*(事故データ!$AR$4:$AR$364=K$276)*(事故データ!$V$4:$V$364=1))</f>
        <v>0</v>
      </c>
      <c r="L289" s="358">
        <f>SUMPRODUCT((事故データ!$AK$4:$AK$364=2)*(事故データ!$O$4:$O$364=$C$274)*(事故データ!$AM$4:$AM$364=$I$272)*(事故データ!$AT$4:$AT$364=$G289)*(事故データ!$AR$4:$AR$364=L$276)*(事故データ!$V$4:$V$364=1))</f>
        <v>0</v>
      </c>
      <c r="M289" s="358">
        <f>SUMPRODUCT((事故データ!$AK$4:$AK$364=2)*(事故データ!$O$4:$O$364=$C$274)*(事故データ!$AM$4:$AM$364=$I$272)*(事故データ!$AT$4:$AT$364=$G289)*(事故データ!$AR$4:$AR$364=M$276)*(事故データ!$V$4:$V$364=1))</f>
        <v>0</v>
      </c>
      <c r="N289" s="358">
        <f>SUMPRODUCT((事故データ!$AK$4:$AK$364=2)*(事故データ!$O$4:$O$364=$C$274)*(事故データ!$AM$4:$AM$364=$I$272)*(事故データ!$AT$4:$AT$364=$G289)*(事故データ!$AR$4:$AR$364=N$276)*(事故データ!$V$4:$V$364=1))</f>
        <v>0</v>
      </c>
      <c r="O289" s="442">
        <f>SUMPRODUCT((事故データ!$O$4:$O$364=$C$274)*(事故データ!$AM$4:$AM$364=$I$272)*(事故データ!$AT$4:$AT$364=$G289)*(事故データ!$AR$4:$AR$364=O$276)*(事故データ!$V$4:$V$364=1))</f>
        <v>0</v>
      </c>
      <c r="P289" s="298"/>
      <c r="Q289" s="298"/>
      <c r="R289" s="1102"/>
      <c r="S289" s="304"/>
      <c r="T289" s="298"/>
      <c r="U289" s="1102"/>
      <c r="V289" s="304"/>
      <c r="W289" s="298"/>
      <c r="X289" s="1102"/>
      <c r="Y289" s="304"/>
      <c r="Z289" s="298"/>
      <c r="AA289" s="1102"/>
      <c r="AB289" s="304"/>
    </row>
    <row r="290" spans="1:28">
      <c r="B290" s="326">
        <v>13</v>
      </c>
      <c r="C290" s="352" t="str">
        <f>項目入力!P22</f>
        <v>カーブ・ロータリー</v>
      </c>
      <c r="D290" s="422">
        <f>SUMPRODUCT((事故データ!$O$4:$O$364=$C$213)*(事故データ!$AM$4:$AM$364=$C290)*(事故データ!$V$4:$V$364=1))</f>
        <v>0</v>
      </c>
      <c r="E290" s="496">
        <f>SUMPRODUCT((事故データ!$O$4:$O$364=$C$213)*(事故データ!$AM$4:$AM$364=$C290)*(事故データ!$V$4:$V$364=1)*(事故データ!$T$4:$T$364="人身"))</f>
        <v>0</v>
      </c>
      <c r="F290" s="306"/>
      <c r="G290" s="364" t="str">
        <f t="shared" si="82"/>
        <v>上部箱中央</v>
      </c>
      <c r="H290" s="356">
        <f t="shared" si="81"/>
        <v>0</v>
      </c>
      <c r="I290" s="357">
        <f>SUMPRODUCT((事故データ!$AK$4:$AK$364=1)*(事故データ!$O$4:$O$364=$C$274)*(事故データ!$AM$4:$AM$364=$I$272)*(事故データ!$AT$4:$AT$364=$G290)*(事故データ!$AR$4:$AR$364=I$276)*(事故データ!$V$4:$V$364=1))</f>
        <v>0</v>
      </c>
      <c r="J290" s="358">
        <f>SUMPRODUCT((事故データ!$AK$4:$AK$364=1)*(事故データ!$O$4:$O$364=$C$274)*(事故データ!$AM$4:$AM$364=$I$272)*(事故データ!$AT$4:$AT$364=$G290)*(事故データ!$AR$4:$AR$364=J$276)*(事故データ!$V$4:$V$364=1))</f>
        <v>0</v>
      </c>
      <c r="K290" s="358">
        <f>SUMPRODUCT((事故データ!$AK$4:$AK$364=1)*(事故データ!$O$4:$O$364=$C$274)*(事故データ!$AM$4:$AM$364=$I$272)*(事故データ!$AT$4:$AT$364=$G290)*(事故データ!$AR$4:$AR$364=K$276)*(事故データ!$V$4:$V$364=1))</f>
        <v>0</v>
      </c>
      <c r="L290" s="358">
        <f>SUMPRODUCT((事故データ!$AK$4:$AK$364=2)*(事故データ!$O$4:$O$364=$C$274)*(事故データ!$AM$4:$AM$364=$I$272)*(事故データ!$AT$4:$AT$364=$G290)*(事故データ!$AR$4:$AR$364=L$276)*(事故データ!$V$4:$V$364=1))</f>
        <v>0</v>
      </c>
      <c r="M290" s="358">
        <f>SUMPRODUCT((事故データ!$AK$4:$AK$364=2)*(事故データ!$O$4:$O$364=$C$274)*(事故データ!$AM$4:$AM$364=$I$272)*(事故データ!$AT$4:$AT$364=$G290)*(事故データ!$AR$4:$AR$364=M$276)*(事故データ!$V$4:$V$364=1))</f>
        <v>0</v>
      </c>
      <c r="N290" s="358">
        <f>SUMPRODUCT((事故データ!$AK$4:$AK$364=2)*(事故データ!$O$4:$O$364=$C$274)*(事故データ!$AM$4:$AM$364=$I$272)*(事故データ!$AT$4:$AT$364=$G290)*(事故データ!$AR$4:$AR$364=N$276)*(事故データ!$V$4:$V$364=1))</f>
        <v>0</v>
      </c>
      <c r="O290" s="442">
        <f>SUMPRODUCT((事故データ!$O$4:$O$364=$C$274)*(事故データ!$AM$4:$AM$364=$I$272)*(事故データ!$AT$4:$AT$364=$G290)*(事故データ!$AR$4:$AR$364=O$276)*(事故データ!$V$4:$V$364=1))</f>
        <v>0</v>
      </c>
      <c r="P290" s="298"/>
      <c r="Q290" s="306">
        <f>L284</f>
        <v>0</v>
      </c>
      <c r="R290" s="1102"/>
      <c r="S290" s="307">
        <f>L287</f>
        <v>0</v>
      </c>
      <c r="T290" s="306">
        <f>M284</f>
        <v>0</v>
      </c>
      <c r="U290" s="1102"/>
      <c r="V290" s="307">
        <f>M287</f>
        <v>0</v>
      </c>
      <c r="W290" s="311">
        <f>N284</f>
        <v>0</v>
      </c>
      <c r="X290" s="1102"/>
      <c r="Y290" s="307">
        <f>N287</f>
        <v>0</v>
      </c>
      <c r="Z290" s="306">
        <f>O284</f>
        <v>0</v>
      </c>
      <c r="AA290" s="1102"/>
      <c r="AB290" s="307">
        <f>O287</f>
        <v>0</v>
      </c>
    </row>
    <row r="291" spans="1:28">
      <c r="B291" s="326">
        <v>14</v>
      </c>
      <c r="C291" s="352" t="str">
        <f>項目入力!P23</f>
        <v>拠点構内・前路上等</v>
      </c>
      <c r="D291" s="422">
        <f>SUMPRODUCT((事故データ!$O$4:$O$364=$C$213)*(事故データ!$AM$4:$AM$364=$C291)*(事故データ!$V$4:$V$364=1))</f>
        <v>3</v>
      </c>
      <c r="E291" s="496">
        <f>SUMPRODUCT((事故データ!$O$4:$O$364=$C$213)*(事故データ!$AM$4:$AM$364=$C291)*(事故データ!$V$4:$V$364=1)*(事故データ!$T$4:$T$364="人身"))</f>
        <v>0</v>
      </c>
      <c r="F291" s="306"/>
      <c r="G291" s="364" t="str">
        <f t="shared" si="82"/>
        <v>下部</v>
      </c>
      <c r="H291" s="356">
        <f t="shared" si="81"/>
        <v>0</v>
      </c>
      <c r="I291" s="357">
        <f>SUMPRODUCT((事故データ!$AK$4:$AK$364=1)*(事故データ!$O$4:$O$364=$C$274)*(事故データ!$AM$4:$AM$364=$I$272)*(事故データ!$AT$4:$AT$364=$G291)*(事故データ!$AR$4:$AR$364=I$276)*(事故データ!$V$4:$V$364=1))</f>
        <v>0</v>
      </c>
      <c r="J291" s="358">
        <f>SUMPRODUCT((事故データ!$AK$4:$AK$364=1)*(事故データ!$O$4:$O$364=$C$274)*(事故データ!$AM$4:$AM$364=$I$272)*(事故データ!$AT$4:$AT$364=$G291)*(事故データ!$AR$4:$AR$364=J$276)*(事故データ!$V$4:$V$364=1))</f>
        <v>0</v>
      </c>
      <c r="K291" s="358">
        <f>SUMPRODUCT((事故データ!$AK$4:$AK$364=1)*(事故データ!$O$4:$O$364=$C$274)*(事故データ!$AM$4:$AM$364=$I$272)*(事故データ!$AT$4:$AT$364=$G291)*(事故データ!$AR$4:$AR$364=K$276)*(事故データ!$V$4:$V$364=1))</f>
        <v>0</v>
      </c>
      <c r="L291" s="358">
        <f>SUMPRODUCT((事故データ!$AK$4:$AK$364=2)*(事故データ!$O$4:$O$364=$C$274)*(事故データ!$AM$4:$AM$364=$I$272)*(事故データ!$AT$4:$AT$364=$G291)*(事故データ!$AR$4:$AR$364=L$276)*(事故データ!$V$4:$V$364=1))</f>
        <v>0</v>
      </c>
      <c r="M291" s="358">
        <f>SUMPRODUCT((事故データ!$AK$4:$AK$364=2)*(事故データ!$O$4:$O$364=$C$274)*(事故データ!$AM$4:$AM$364=$I$272)*(事故データ!$AT$4:$AT$364=$G291)*(事故データ!$AR$4:$AR$364=M$276)*(事故データ!$V$4:$V$364=1))</f>
        <v>0</v>
      </c>
      <c r="N291" s="358">
        <f>SUMPRODUCT((事故データ!$AK$4:$AK$364=2)*(事故データ!$O$4:$O$364=$C$274)*(事故データ!$AM$4:$AM$364=$I$272)*(事故データ!$AT$4:$AT$364=$G291)*(事故データ!$AR$4:$AR$364=N$276)*(事故データ!$V$4:$V$364=1))</f>
        <v>0</v>
      </c>
      <c r="O291" s="442">
        <f>SUMPRODUCT((事故データ!$O$4:$O$364=$C$274)*(事故データ!$AM$4:$AM$364=$I$272)*(事故データ!$AT$4:$AT$364=$G291)*(事故データ!$AR$4:$AR$364=O$276)*(事故データ!$V$4:$V$364=1))</f>
        <v>0</v>
      </c>
      <c r="P291" s="298"/>
      <c r="Q291" s="298"/>
      <c r="R291" s="1102"/>
      <c r="S291" s="304"/>
      <c r="T291" s="298"/>
      <c r="U291" s="1102"/>
      <c r="V291" s="304"/>
      <c r="W291" s="298"/>
      <c r="X291" s="1102"/>
      <c r="Y291" s="304"/>
      <c r="Z291" s="298"/>
      <c r="AA291" s="1102"/>
      <c r="AB291" s="304"/>
    </row>
    <row r="292" spans="1:28">
      <c r="B292" s="326">
        <v>15</v>
      </c>
      <c r="C292" s="352" t="str">
        <f>項目入力!P24</f>
        <v>顧客構内・前路上等</v>
      </c>
      <c r="D292" s="422">
        <f>SUMPRODUCT((事故データ!$O$4:$O$364=$C$213)*(事故データ!$AM$4:$AM$364=$C292)*(事故データ!$V$4:$V$364=1))</f>
        <v>17</v>
      </c>
      <c r="E292" s="496">
        <f>SUMPRODUCT((事故データ!$O$4:$O$364=$C$213)*(事故データ!$AM$4:$AM$364=$C292)*(事故データ!$V$4:$V$364=1)*(事故データ!$T$4:$T$364="人身"))</f>
        <v>3</v>
      </c>
      <c r="F292" s="306"/>
      <c r="G292" s="364" t="str">
        <f t="shared" si="82"/>
        <v>その他</v>
      </c>
      <c r="H292" s="356">
        <f t="shared" si="81"/>
        <v>0</v>
      </c>
      <c r="I292" s="357">
        <f>SUMPRODUCT((事故データ!$AK$4:$AK$364=1)*(事故データ!$O$4:$O$364=$C$274)*(事故データ!$AM$4:$AM$364=$I$272)*(事故データ!$AT$4:$AT$364=$G292)*(事故データ!$AR$4:$AR$364=I$276)*(事故データ!$V$4:$V$364=1))</f>
        <v>0</v>
      </c>
      <c r="J292" s="358">
        <f>SUMPRODUCT((事故データ!$AK$4:$AK$364=1)*(事故データ!$O$4:$O$364=$C$274)*(事故データ!$AM$4:$AM$364=$I$272)*(事故データ!$AT$4:$AT$364=$G292)*(事故データ!$AR$4:$AR$364=J$276)*(事故データ!$V$4:$V$364=1))</f>
        <v>0</v>
      </c>
      <c r="K292" s="358">
        <f>SUMPRODUCT((事故データ!$AK$4:$AK$364=1)*(事故データ!$O$4:$O$364=$C$274)*(事故データ!$AM$4:$AM$364=$I$272)*(事故データ!$AT$4:$AT$364=$G292)*(事故データ!$AR$4:$AR$364=K$276)*(事故データ!$V$4:$V$364=1))</f>
        <v>0</v>
      </c>
      <c r="L292" s="358">
        <f>SUMPRODUCT((事故データ!$AK$4:$AK$364=2)*(事故データ!$O$4:$O$364=$C$274)*(事故データ!$AM$4:$AM$364=$I$272)*(事故データ!$AT$4:$AT$364=$G292)*(事故データ!$AR$4:$AR$364=L$276)*(事故データ!$V$4:$V$364=1))</f>
        <v>0</v>
      </c>
      <c r="M292" s="358">
        <f>SUMPRODUCT((事故データ!$AK$4:$AK$364=2)*(事故データ!$O$4:$O$364=$C$274)*(事故データ!$AM$4:$AM$364=$I$272)*(事故データ!$AT$4:$AT$364=$G292)*(事故データ!$AR$4:$AR$364=M$276)*(事故データ!$V$4:$V$364=1))</f>
        <v>0</v>
      </c>
      <c r="N292" s="358">
        <f>SUMPRODUCT((事故データ!$AK$4:$AK$364=2)*(事故データ!$O$4:$O$364=$C$274)*(事故データ!$AM$4:$AM$364=$I$272)*(事故データ!$AT$4:$AT$364=$G292)*(事故データ!$AR$4:$AR$364=N$276)*(事故データ!$V$4:$V$364=1))</f>
        <v>0</v>
      </c>
      <c r="O292" s="442">
        <f>SUMPRODUCT((事故データ!$O$4:$O$364=$C$274)*(事故データ!$AM$4:$AM$364=$I$272)*(事故データ!$AT$4:$AT$364=$G292)*(事故データ!$AR$4:$AR$364=O$276)*(事故データ!$V$4:$V$364=1))</f>
        <v>0</v>
      </c>
      <c r="P292" s="298"/>
      <c r="Q292" s="306">
        <f>L285</f>
        <v>0</v>
      </c>
      <c r="R292" s="1102"/>
      <c r="S292" s="307">
        <f>L288</f>
        <v>0</v>
      </c>
      <c r="T292" s="306">
        <f>M285</f>
        <v>0</v>
      </c>
      <c r="U292" s="1102"/>
      <c r="V292" s="307">
        <f>M288</f>
        <v>0</v>
      </c>
      <c r="W292" s="306">
        <f>N285</f>
        <v>0</v>
      </c>
      <c r="X292" s="1102"/>
      <c r="Y292" s="307">
        <f>N288</f>
        <v>0</v>
      </c>
      <c r="Z292" s="306">
        <f>O285</f>
        <v>0</v>
      </c>
      <c r="AA292" s="1102"/>
      <c r="AB292" s="307">
        <f>O288</f>
        <v>0</v>
      </c>
    </row>
    <row r="293" spans="1:28">
      <c r="B293" s="326">
        <v>16</v>
      </c>
      <c r="C293" s="352" t="str">
        <f>項目入力!P25</f>
        <v>他構内・前路上等</v>
      </c>
      <c r="D293" s="422">
        <f>SUMPRODUCT((事故データ!$O$4:$O$364=$C$213)*(事故データ!$AM$4:$AM$364=$C293)*(事故データ!$V$4:$V$364=1))</f>
        <v>0</v>
      </c>
      <c r="E293" s="496">
        <f>SUMPRODUCT((事故データ!$O$4:$O$364=$C$213)*(事故データ!$AM$4:$AM$364=$C293)*(事故データ!$V$4:$V$364=1)*(事故データ!$T$4:$T$364="人身"))</f>
        <v>0</v>
      </c>
      <c r="F293" s="306"/>
      <c r="G293" s="368" t="str">
        <f t="shared" si="82"/>
        <v>不明</v>
      </c>
      <c r="H293" s="369">
        <f t="shared" si="81"/>
        <v>0</v>
      </c>
      <c r="I293" s="370">
        <f>SUMPRODUCT((事故データ!$AK$4:$AK$364=1)*(事故データ!$O$4:$O$364=$C$274)*(事故データ!$AM$4:$AM$364=$I$272)*(事故データ!$AT$4:$AT$364=$G293)*(事故データ!$AR$4:$AR$364=I$276)*(事故データ!$V$4:$V$364=1))</f>
        <v>0</v>
      </c>
      <c r="J293" s="371">
        <f>SUMPRODUCT((事故データ!$AK$4:$AK$364=1)*(事故データ!$O$4:$O$364=$C$274)*(事故データ!$AM$4:$AM$364=$I$272)*(事故データ!$AT$4:$AT$364=$G293)*(事故データ!$AR$4:$AR$364=J$276)*(事故データ!$V$4:$V$364=1))</f>
        <v>0</v>
      </c>
      <c r="K293" s="371">
        <f>SUMPRODUCT((事故データ!$AK$4:$AK$364=1)*(事故データ!$O$4:$O$364=$C$274)*(事故データ!$AM$4:$AM$364=$I$272)*(事故データ!$AT$4:$AT$364=$G293)*(事故データ!$AR$4:$AR$364=K$276)*(事故データ!$V$4:$V$364=1))</f>
        <v>0</v>
      </c>
      <c r="L293" s="371">
        <f>SUMPRODUCT((事故データ!$AK$4:$AK$364=2)*(事故データ!$O$4:$O$364=$C$274)*(事故データ!$AM$4:$AM$364=$I$272)*(事故データ!$AT$4:$AT$364=$G293)*(事故データ!$AR$4:$AR$364=L$276)*(事故データ!$V$4:$V$364=1))</f>
        <v>0</v>
      </c>
      <c r="M293" s="371">
        <f>SUMPRODUCT((事故データ!$AK$4:$AK$364=2)*(事故データ!$O$4:$O$364=$C$274)*(事故データ!$AM$4:$AM$364=$I$272)*(事故データ!$AT$4:$AT$364=$G293)*(事故データ!$AR$4:$AR$364=M$276)*(事故データ!$V$4:$V$364=1))</f>
        <v>0</v>
      </c>
      <c r="N293" s="371">
        <f>SUMPRODUCT((事故データ!$AK$4:$AK$364=2)*(事故データ!$O$4:$O$364=$C$274)*(事故データ!$AM$4:$AM$364=$I$272)*(事故データ!$AT$4:$AT$364=$G293)*(事故データ!$AR$4:$AR$364=N$276)*(事故データ!$V$4:$V$364=1))</f>
        <v>0</v>
      </c>
      <c r="O293" s="443">
        <f>SUMPRODUCT((事故データ!$O$4:$O$364=$C$274)*(事故データ!$AM$4:$AM$364=$I$272)*(事故データ!$AT$4:$AT$364=$G293)*(事故データ!$AR$4:$AR$364=O$276)*(事故データ!$V$4:$V$364=1))</f>
        <v>0</v>
      </c>
      <c r="P293" s="298"/>
      <c r="Q293" s="298"/>
      <c r="R293" s="1102"/>
      <c r="S293" s="304"/>
      <c r="T293" s="298"/>
      <c r="U293" s="1102"/>
      <c r="V293" s="304"/>
      <c r="W293" s="298"/>
      <c r="X293" s="1102"/>
      <c r="Y293" s="304"/>
      <c r="Z293" s="298"/>
      <c r="AA293" s="1102"/>
      <c r="AB293" s="304"/>
    </row>
    <row r="294" spans="1:28" ht="17.45" customHeight="1">
      <c r="A294" s="5" t="s">
        <v>248</v>
      </c>
      <c r="B294" s="326">
        <v>17</v>
      </c>
      <c r="C294" s="352" t="str">
        <f>項目入力!P26</f>
        <v>SA･PA</v>
      </c>
      <c r="D294" s="422">
        <f>SUMPRODUCT((事故データ!$O$4:$O$364=$C$213)*(事故データ!$AM$4:$AM$364=$C294)*(事故データ!$V$4:$V$364=1))</f>
        <v>0</v>
      </c>
      <c r="E294" s="496">
        <f>SUMPRODUCT((事故データ!$O$4:$O$364=$C$213)*(事故データ!$AM$4:$AM$364=$C294)*(事故データ!$V$4:$V$364=1)*(事故データ!$T$4:$T$364="人身"))</f>
        <v>0</v>
      </c>
      <c r="P294" s="298"/>
      <c r="Q294" s="306">
        <f>L286</f>
        <v>0</v>
      </c>
      <c r="R294" s="1102"/>
      <c r="S294" s="307">
        <f>L289</f>
        <v>0</v>
      </c>
      <c r="T294" s="306">
        <f>M286</f>
        <v>1</v>
      </c>
      <c r="U294" s="1102"/>
      <c r="V294" s="307">
        <f>M289</f>
        <v>0</v>
      </c>
      <c r="W294" s="306">
        <f>N286</f>
        <v>0</v>
      </c>
      <c r="X294" s="1102"/>
      <c r="Y294" s="307">
        <f>N289</f>
        <v>0</v>
      </c>
      <c r="Z294" s="306">
        <f>O286</f>
        <v>0</v>
      </c>
      <c r="AA294" s="1102"/>
      <c r="AB294" s="307">
        <f>O289</f>
        <v>0</v>
      </c>
    </row>
    <row r="295" spans="1:28" ht="17.45" customHeight="1">
      <c r="B295" s="326">
        <v>18</v>
      </c>
      <c r="C295" s="352" t="str">
        <f>項目入力!P27</f>
        <v>駐車場</v>
      </c>
      <c r="D295" s="422">
        <f>SUMPRODUCT((事故データ!$O$4:$O$364=$C$213)*(事故データ!$AM$4:$AM$364=$C295)*(事故データ!$V$4:$V$364=1))</f>
        <v>0</v>
      </c>
      <c r="E295" s="496">
        <f>SUMPRODUCT((事故データ!$O$4:$O$364=$C$213)*(事故データ!$AM$4:$AM$364=$C295)*(事故データ!$V$4:$V$364=1)*(事故データ!$T$4:$T$364="人身"))</f>
        <v>0</v>
      </c>
      <c r="I295" s="1112" t="s">
        <v>1675</v>
      </c>
      <c r="J295" s="1117">
        <f>SUM(I277:K277)</f>
        <v>4</v>
      </c>
      <c r="P295" s="298"/>
      <c r="Q295" s="298"/>
      <c r="R295" s="298"/>
      <c r="S295" s="298"/>
      <c r="T295" s="298"/>
      <c r="U295" s="298"/>
      <c r="V295" s="298"/>
      <c r="W295" s="298"/>
      <c r="X295" s="1102"/>
      <c r="Y295" s="304"/>
      <c r="Z295" s="298"/>
      <c r="AA295" s="1102"/>
      <c r="AB295" s="304"/>
    </row>
    <row r="296" spans="1:28" ht="18.75" customHeight="1">
      <c r="B296" s="326">
        <v>19</v>
      </c>
      <c r="C296" s="352" t="str">
        <f>項目入力!P28</f>
        <v>踏切</v>
      </c>
      <c r="D296" s="422">
        <f>SUMPRODUCT((事故データ!$O$4:$O$364=$C$213)*(事故データ!$AM$4:$AM$364=$C296)*(事故データ!$V$4:$V$364=1))</f>
        <v>0</v>
      </c>
      <c r="E296" s="496">
        <f>SUMPRODUCT((事故データ!$O$4:$O$364=$C$213)*(事故データ!$AM$4:$AM$364=$C296)*(事故データ!$V$4:$V$364=1)*(事故データ!$T$4:$T$364="人身"))</f>
        <v>0</v>
      </c>
      <c r="I296" s="1108" t="s">
        <v>1676</v>
      </c>
      <c r="J296" s="1111">
        <f>SUM(L277:N277)</f>
        <v>3</v>
      </c>
      <c r="P296" s="298"/>
      <c r="Q296" s="306">
        <f>L281</f>
        <v>0</v>
      </c>
      <c r="R296" s="299">
        <f>L282</f>
        <v>0</v>
      </c>
      <c r="S296" s="307">
        <f>L283</f>
        <v>0</v>
      </c>
      <c r="T296" s="306">
        <f>M281</f>
        <v>1</v>
      </c>
      <c r="U296" s="299">
        <f>M282</f>
        <v>0</v>
      </c>
      <c r="V296" s="307">
        <f>M283</f>
        <v>0</v>
      </c>
      <c r="W296" s="306">
        <f>N281</f>
        <v>0</v>
      </c>
      <c r="X296" s="299">
        <f>N282</f>
        <v>0</v>
      </c>
      <c r="Y296" s="307">
        <f>N283</f>
        <v>1</v>
      </c>
      <c r="Z296" s="306">
        <f>O281</f>
        <v>0</v>
      </c>
      <c r="AA296" s="299">
        <f>O282</f>
        <v>0</v>
      </c>
      <c r="AB296" s="307">
        <f>O283</f>
        <v>1</v>
      </c>
    </row>
    <row r="297" spans="1:28" ht="17.45" customHeight="1">
      <c r="B297" s="326">
        <v>20</v>
      </c>
      <c r="C297" s="352" t="str">
        <f>項目入力!P29</f>
        <v>不明</v>
      </c>
      <c r="D297" s="422">
        <f>SUMPRODUCT((事故データ!$O$4:$O$364=$C$213)*(事故データ!$AM$4:$AM$364=$C297)*(事故データ!$V$4:$V$364=1))</f>
        <v>0</v>
      </c>
      <c r="E297" s="496">
        <f>SUMPRODUCT((事故データ!$O$4:$O$364=$C$213)*(事故データ!$AM$4:$AM$364=$C297)*(事故データ!$V$4:$V$364=1)*(事故データ!$T$4:$T$364="人身"))</f>
        <v>0</v>
      </c>
      <c r="P297" s="298"/>
      <c r="Q297" s="549" t="s">
        <v>1427</v>
      </c>
      <c r="R297" s="306">
        <f>L290</f>
        <v>0</v>
      </c>
      <c r="S297" s="298"/>
      <c r="T297" s="549" t="s">
        <v>1427</v>
      </c>
      <c r="U297" s="306">
        <f>M290</f>
        <v>0</v>
      </c>
      <c r="V297" s="298"/>
      <c r="W297" s="549" t="s">
        <v>1427</v>
      </c>
      <c r="X297" s="306">
        <f>N290</f>
        <v>0</v>
      </c>
      <c r="Y297" s="298"/>
      <c r="Z297" s="549" t="s">
        <v>1427</v>
      </c>
      <c r="AA297" s="306">
        <f>O290</f>
        <v>0</v>
      </c>
      <c r="AB297" s="298"/>
    </row>
    <row r="298" spans="1:28" ht="17.45" customHeight="1">
      <c r="B298" s="326">
        <v>21</v>
      </c>
      <c r="C298" s="365" t="str">
        <f>項目入力!P30</f>
        <v>予備5</v>
      </c>
      <c r="D298" s="431">
        <f>SUMPRODUCT((事故データ!$O$4:$O$364=$C$213)*(事故データ!$AM$4:$AM$364=$C298)*(事故データ!$V$4:$V$364=1))</f>
        <v>0</v>
      </c>
      <c r="E298" s="498">
        <f>SUMPRODUCT((事故データ!$O$4:$O$364=$C$213)*(事故データ!$AM$4:$AM$364=$C298)*(事故データ!$V$4:$V$364=1)*(事故データ!$T$4:$T$364="人身"))</f>
        <v>0</v>
      </c>
      <c r="P298" s="298"/>
      <c r="Q298" s="298" t="s">
        <v>9</v>
      </c>
      <c r="R298" s="306">
        <f>L291</f>
        <v>0</v>
      </c>
      <c r="S298" s="298"/>
      <c r="T298" s="298" t="s">
        <v>9</v>
      </c>
      <c r="U298" s="306">
        <f>M291</f>
        <v>0</v>
      </c>
      <c r="V298" s="298"/>
      <c r="W298" s="298" t="s">
        <v>9</v>
      </c>
      <c r="X298" s="306">
        <f>N291</f>
        <v>0</v>
      </c>
      <c r="Y298" s="298"/>
      <c r="Z298" s="298" t="s">
        <v>9</v>
      </c>
      <c r="AA298" s="306">
        <f>O291</f>
        <v>0</v>
      </c>
      <c r="AB298" s="298"/>
    </row>
    <row r="299" spans="1:28" ht="17.45" customHeight="1">
      <c r="C299" s="512"/>
      <c r="D299" s="519"/>
      <c r="E299" s="530"/>
      <c r="Q299" s="298"/>
      <c r="R299" s="298"/>
      <c r="S299" s="298"/>
      <c r="T299" s="298"/>
      <c r="U299" s="298"/>
      <c r="V299" s="298"/>
      <c r="W299" s="298"/>
      <c r="X299" s="298"/>
      <c r="Y299" s="298"/>
      <c r="Z299" s="298"/>
      <c r="AA299" s="298"/>
      <c r="AB299" s="298"/>
    </row>
  </sheetData>
  <mergeCells count="11">
    <mergeCell ref="C276:C277"/>
    <mergeCell ref="C245:C246"/>
    <mergeCell ref="AS64:BC64"/>
    <mergeCell ref="AS116:BC116"/>
    <mergeCell ref="C155:C156"/>
    <mergeCell ref="C214:C215"/>
    <mergeCell ref="C12:C14"/>
    <mergeCell ref="D12:D13"/>
    <mergeCell ref="C92:C93"/>
    <mergeCell ref="C119:C120"/>
    <mergeCell ref="C65:C66"/>
  </mergeCells>
  <phoneticPr fontId="2"/>
  <conditionalFormatting sqref="AJ14:AY15 D216:E238 D94:E116 D121:E151 D157:E210 AS114:BD114 H59:X88 BD112:BD113 D15:E89 H14:AE58 AZ14:BF60 AI65:AZ85 AJ63:AT63 AI16:AY61 AI64:AS64 AI93:AQ109 AI120:AQ136 Z287:AB287 D270:E270 I13:AE13 AI62:AZ62">
    <cfRule type="cellIs" dxfId="233" priority="132" operator="between">
      <formula>0</formula>
      <formula>0</formula>
    </cfRule>
  </conditionalFormatting>
  <conditionalFormatting sqref="H93:O109">
    <cfRule type="cellIs" dxfId="232" priority="122" operator="between">
      <formula>0</formula>
      <formula>0</formula>
    </cfRule>
  </conditionalFormatting>
  <conditionalFormatting sqref="AJ13:BF13">
    <cfRule type="cellIs" dxfId="231" priority="100" operator="between">
      <formula>0</formula>
      <formula>0</formula>
    </cfRule>
  </conditionalFormatting>
  <conditionalFormatting sqref="Q92:AB100 Q103:AB111 AB101:AB102 Q114:AB114 AB112:AB113">
    <cfRule type="cellIs" dxfId="230" priority="87" operator="between">
      <formula>0</formula>
      <formula>0</formula>
    </cfRule>
  </conditionalFormatting>
  <conditionalFormatting sqref="D121:E149">
    <cfRule type="cellIs" dxfId="229" priority="86" operator="between">
      <formula>0</formula>
      <formula>0</formula>
    </cfRule>
  </conditionalFormatting>
  <conditionalFormatting sqref="H120:O136">
    <cfRule type="cellIs" dxfId="228" priority="85" operator="between">
      <formula>0</formula>
      <formula>0</formula>
    </cfRule>
  </conditionalFormatting>
  <conditionalFormatting sqref="Q119:AB127 Q130:AB138 Y128:AB129">
    <cfRule type="cellIs" dxfId="227" priority="81" operator="between">
      <formula>0</formula>
      <formula>0</formula>
    </cfRule>
  </conditionalFormatting>
  <conditionalFormatting sqref="Q155:AB163 Q166:AB174 Y164:AB165">
    <cfRule type="cellIs" dxfId="226" priority="75" operator="between">
      <formula>0</formula>
      <formula>0</formula>
    </cfRule>
  </conditionalFormatting>
  <conditionalFormatting sqref="Q138:Y138">
    <cfRule type="cellIs" dxfId="225" priority="82" operator="between">
      <formula>0</formula>
      <formula>0</formula>
    </cfRule>
  </conditionalFormatting>
  <conditionalFormatting sqref="Q214:AB222 Q225:AB233 Y223:AB224">
    <cfRule type="cellIs" dxfId="224" priority="69" operator="between">
      <formula>0</formula>
      <formula>0</formula>
    </cfRule>
  </conditionalFormatting>
  <conditionalFormatting sqref="D152:E152">
    <cfRule type="cellIs" dxfId="223" priority="80" operator="between">
      <formula>0</formula>
      <formula>0</formula>
    </cfRule>
  </conditionalFormatting>
  <conditionalFormatting sqref="D157:E203">
    <cfRule type="cellIs" dxfId="222" priority="79" operator="between">
      <formula>0</formula>
      <formula>0</formula>
    </cfRule>
  </conditionalFormatting>
  <conditionalFormatting sqref="H156:O172">
    <cfRule type="cellIs" dxfId="221" priority="78" operator="between">
      <formula>0</formula>
      <formula>0</formula>
    </cfRule>
  </conditionalFormatting>
  <conditionalFormatting sqref="Q174:Y174">
    <cfRule type="cellIs" dxfId="220" priority="76" operator="between">
      <formula>0</formula>
      <formula>0</formula>
    </cfRule>
  </conditionalFormatting>
  <conditionalFormatting sqref="D211:E211">
    <cfRule type="cellIs" dxfId="219" priority="74" operator="between">
      <formula>0</formula>
      <formula>0</formula>
    </cfRule>
  </conditionalFormatting>
  <conditionalFormatting sqref="H215:O231">
    <cfRule type="cellIs" dxfId="218" priority="72" operator="between">
      <formula>0</formula>
      <formula>0</formula>
    </cfRule>
  </conditionalFormatting>
  <conditionalFormatting sqref="Q233:Y233">
    <cfRule type="cellIs" dxfId="217" priority="70" operator="between">
      <formula>0</formula>
      <formula>0</formula>
    </cfRule>
  </conditionalFormatting>
  <conditionalFormatting sqref="AC130:AE138">
    <cfRule type="cellIs" dxfId="216" priority="68" operator="between">
      <formula>0</formula>
      <formula>0</formula>
    </cfRule>
  </conditionalFormatting>
  <conditionalFormatting sqref="AS92:BD100 AS103:BD111 BA101:BD102">
    <cfRule type="cellIs" dxfId="215" priority="66" operator="between">
      <formula>0</formula>
      <formula>0</formula>
    </cfRule>
  </conditionalFormatting>
  <conditionalFormatting sqref="D62:E62 D67:E85">
    <cfRule type="cellIs" dxfId="214" priority="65" operator="between">
      <formula>0</formula>
      <formula>0</formula>
    </cfRule>
  </conditionalFormatting>
  <conditionalFormatting sqref="H66:O82">
    <cfRule type="cellIs" dxfId="213" priority="64" operator="between">
      <formula>0</formula>
      <formula>0</formula>
    </cfRule>
  </conditionalFormatting>
  <conditionalFormatting sqref="Q65:AB85">
    <cfRule type="cellIs" dxfId="212" priority="63" operator="between">
      <formula>0</formula>
      <formula>0</formula>
    </cfRule>
  </conditionalFormatting>
  <conditionalFormatting sqref="AS66:BD85">
    <cfRule type="cellIs" dxfId="211" priority="61" operator="between">
      <formula>0</formula>
      <formula>0</formula>
    </cfRule>
  </conditionalFormatting>
  <conditionalFormatting sqref="AS75:AY76">
    <cfRule type="cellIs" dxfId="210" priority="58" operator="between">
      <formula>0</formula>
      <formula>0</formula>
    </cfRule>
  </conditionalFormatting>
  <conditionalFormatting sqref="AR86:BB86">
    <cfRule type="cellIs" dxfId="209" priority="56" operator="between">
      <formula>0</formula>
      <formula>0</formula>
    </cfRule>
  </conditionalFormatting>
  <conditionalFormatting sqref="AR86:AY88">
    <cfRule type="cellIs" dxfId="208" priority="57" operator="between">
      <formula>0</formula>
      <formula>0</formula>
    </cfRule>
  </conditionalFormatting>
  <conditionalFormatting sqref="AS101:AZ102">
    <cfRule type="cellIs" dxfId="207" priority="55" operator="between">
      <formula>0</formula>
      <formula>0</formula>
    </cfRule>
  </conditionalFormatting>
  <conditionalFormatting sqref="AS101:AZ102">
    <cfRule type="cellIs" dxfId="206" priority="54" operator="between">
      <formula>0</formula>
      <formula>0</formula>
    </cfRule>
  </conditionalFormatting>
  <conditionalFormatting sqref="AS101:AY102">
    <cfRule type="cellIs" dxfId="205" priority="53" operator="between">
      <formula>0</formula>
      <formula>0</formula>
    </cfRule>
  </conditionalFormatting>
  <conditionalFormatting sqref="Q101:X102">
    <cfRule type="cellIs" dxfId="204" priority="52" operator="between">
      <formula>0</formula>
      <formula>0</formula>
    </cfRule>
  </conditionalFormatting>
  <conditionalFormatting sqref="Q101:AA101 R102 U102 X102">
    <cfRule type="cellIs" dxfId="203" priority="51" operator="between">
      <formula>0</formula>
      <formula>0</formula>
    </cfRule>
  </conditionalFormatting>
  <conditionalFormatting sqref="Q112:X113">
    <cfRule type="cellIs" dxfId="202" priority="50" operator="between">
      <formula>0</formula>
      <formula>0</formula>
    </cfRule>
  </conditionalFormatting>
  <conditionalFormatting sqref="Q112:AA112">
    <cfRule type="cellIs" dxfId="201" priority="49" operator="between">
      <formula>0</formula>
      <formula>0</formula>
    </cfRule>
  </conditionalFormatting>
  <conditionalFormatting sqref="AS112:AZ113">
    <cfRule type="cellIs" dxfId="200" priority="48" operator="between">
      <formula>0</formula>
      <formula>0</formula>
    </cfRule>
  </conditionalFormatting>
  <conditionalFormatting sqref="AS112:BC112">
    <cfRule type="cellIs" dxfId="199" priority="47" operator="between">
      <formula>0</formula>
      <formula>0</formula>
    </cfRule>
  </conditionalFormatting>
  <conditionalFormatting sqref="Q234:AA234">
    <cfRule type="cellIs" dxfId="198" priority="29" operator="between">
      <formula>0</formula>
      <formula>0</formula>
    </cfRule>
  </conditionalFormatting>
  <conditionalFormatting sqref="Q128:X129">
    <cfRule type="cellIs" dxfId="197" priority="40" operator="between">
      <formula>0</formula>
      <formula>0</formula>
    </cfRule>
  </conditionalFormatting>
  <conditionalFormatting sqref="Q128:X128 R129 U129 X129">
    <cfRule type="cellIs" dxfId="196" priority="39" operator="between">
      <formula>0</formula>
      <formula>0</formula>
    </cfRule>
  </conditionalFormatting>
  <conditionalFormatting sqref="Q139:X140">
    <cfRule type="cellIs" dxfId="195" priority="38" operator="between">
      <formula>0</formula>
      <formula>0</formula>
    </cfRule>
  </conditionalFormatting>
  <conditionalFormatting sqref="Q139:AA139">
    <cfRule type="cellIs" dxfId="194" priority="37" operator="between">
      <formula>0</formula>
      <formula>0</formula>
    </cfRule>
  </conditionalFormatting>
  <conditionalFormatting sqref="Q164:X165">
    <cfRule type="cellIs" dxfId="193" priority="36" operator="between">
      <formula>0</formula>
      <formula>0</formula>
    </cfRule>
  </conditionalFormatting>
  <conditionalFormatting sqref="Q164:X164 R165 U165 X165">
    <cfRule type="cellIs" dxfId="192" priority="35" operator="between">
      <formula>0</formula>
      <formula>0</formula>
    </cfRule>
  </conditionalFormatting>
  <conditionalFormatting sqref="Q175:X176">
    <cfRule type="cellIs" dxfId="191" priority="34" operator="between">
      <formula>0</formula>
      <formula>0</formula>
    </cfRule>
  </conditionalFormatting>
  <conditionalFormatting sqref="Q175:AA175">
    <cfRule type="cellIs" dxfId="190" priority="33" operator="between">
      <formula>0</formula>
      <formula>0</formula>
    </cfRule>
  </conditionalFormatting>
  <conditionalFormatting sqref="Q223:X224">
    <cfRule type="cellIs" dxfId="189" priority="32" operator="between">
      <formula>0</formula>
      <formula>0</formula>
    </cfRule>
  </conditionalFormatting>
  <conditionalFormatting sqref="Q223:X223 R224 U224 X224">
    <cfRule type="cellIs" dxfId="188" priority="31" operator="between">
      <formula>0</formula>
      <formula>0</formula>
    </cfRule>
  </conditionalFormatting>
  <conditionalFormatting sqref="Q234:X235">
    <cfRule type="cellIs" dxfId="187" priority="30" operator="between">
      <formula>0</formula>
      <formula>0</formula>
    </cfRule>
  </conditionalFormatting>
  <conditionalFormatting sqref="AR119:BD140">
    <cfRule type="cellIs" dxfId="186" priority="28" operator="between">
      <formula>0</formula>
      <formula>0</formula>
    </cfRule>
  </conditionalFormatting>
  <conditionalFormatting sqref="AA113">
    <cfRule type="cellIs" dxfId="185" priority="27" operator="between">
      <formula>0</formula>
      <formula>0</formula>
    </cfRule>
  </conditionalFormatting>
  <conditionalFormatting sqref="AA140">
    <cfRule type="cellIs" dxfId="184" priority="26" operator="between">
      <formula>0</formula>
      <formula>0</formula>
    </cfRule>
  </conditionalFormatting>
  <conditionalFormatting sqref="AA86">
    <cfRule type="cellIs" dxfId="183" priority="25" operator="between">
      <formula>0</formula>
      <formula>0</formula>
    </cfRule>
  </conditionalFormatting>
  <conditionalFormatting sqref="AA176">
    <cfRule type="cellIs" dxfId="182" priority="24" operator="between">
      <formula>0</formula>
      <formula>0</formula>
    </cfRule>
  </conditionalFormatting>
  <conditionalFormatting sqref="D278:E299">
    <cfRule type="cellIs" dxfId="181" priority="23" operator="between">
      <formula>0</formula>
      <formula>0</formula>
    </cfRule>
  </conditionalFormatting>
  <conditionalFormatting sqref="Z276:AB286">
    <cfRule type="cellIs" dxfId="180" priority="19" operator="between">
      <formula>0</formula>
      <formula>0</formula>
    </cfRule>
  </conditionalFormatting>
  <conditionalFormatting sqref="D272:E272">
    <cfRule type="cellIs" dxfId="179" priority="22" operator="between">
      <formula>0</formula>
      <formula>0</formula>
    </cfRule>
  </conditionalFormatting>
  <conditionalFormatting sqref="H277:O293">
    <cfRule type="cellIs" dxfId="178" priority="21" operator="between">
      <formula>0</formula>
      <formula>0</formula>
    </cfRule>
  </conditionalFormatting>
  <conditionalFormatting sqref="AC284">
    <cfRule type="cellIs" dxfId="177" priority="10" operator="between">
      <formula>0</formula>
      <formula>0</formula>
    </cfRule>
  </conditionalFormatting>
  <conditionalFormatting sqref="Q276:AB299">
    <cfRule type="cellIs" dxfId="176" priority="9" operator="between">
      <formula>0</formula>
      <formula>0</formula>
    </cfRule>
  </conditionalFormatting>
  <conditionalFormatting sqref="Z256:AB256 D239:E239">
    <cfRule type="cellIs" dxfId="175" priority="8" operator="between">
      <formula>0</formula>
      <formula>0</formula>
    </cfRule>
  </conditionalFormatting>
  <conditionalFormatting sqref="D247:E268">
    <cfRule type="cellIs" dxfId="174" priority="7" operator="between">
      <formula>0</formula>
      <formula>0</formula>
    </cfRule>
  </conditionalFormatting>
  <conditionalFormatting sqref="Z245:AB255">
    <cfRule type="cellIs" dxfId="173" priority="4" operator="between">
      <formula>0</formula>
      <formula>0</formula>
    </cfRule>
  </conditionalFormatting>
  <conditionalFormatting sqref="D241:E241">
    <cfRule type="cellIs" dxfId="172" priority="6" operator="between">
      <formula>0</formula>
      <formula>0</formula>
    </cfRule>
  </conditionalFormatting>
  <conditionalFormatting sqref="H246:O262">
    <cfRule type="cellIs" dxfId="171" priority="5" operator="between">
      <formula>0</formula>
      <formula>0</formula>
    </cfRule>
  </conditionalFormatting>
  <conditionalFormatting sqref="AC253">
    <cfRule type="cellIs" dxfId="170" priority="3" operator="between">
      <formula>0</formula>
      <formula>0</formula>
    </cfRule>
  </conditionalFormatting>
  <conditionalFormatting sqref="Q245:AB268">
    <cfRule type="cellIs" dxfId="169" priority="2" operator="between">
      <formula>0</formula>
      <formula>0</formula>
    </cfRule>
  </conditionalFormatting>
  <conditionalFormatting sqref="BB87">
    <cfRule type="cellIs" dxfId="168" priority="1" operator="between">
      <formula>0</formula>
      <formula>0</formula>
    </cfRule>
  </conditionalFormatting>
  <hyperlinks>
    <hyperlink ref="A271" location="ハンドル操作!A1" display="▲" xr:uid="{7155CBC8-38F3-4941-B91D-DAEBF568CD3A}"/>
    <hyperlink ref="A110" location="ハンドル操作!A1" display="▲" xr:uid="{453426ED-ABF2-49B9-8683-A9ECB553CEE1}"/>
    <hyperlink ref="A89" location="ハンドル操作!A1" display="▲" xr:uid="{2D99C152-D246-4993-AC7C-19E454DE4B4B}"/>
    <hyperlink ref="A137" location="ハンドル操作!A1" display="▲" xr:uid="{04E5B8A0-1D18-4D9C-8F4D-C94C05CA0727}"/>
    <hyperlink ref="A173" location="ハンドル操作!A1" display="▲" xr:uid="{09B1F88D-F544-4D47-8925-C8F72DC73816}"/>
    <hyperlink ref="A232" location="ハンドル操作!A1" display="▲" xr:uid="{BFBDF190-683A-403D-8599-C5567F8855D5}"/>
    <hyperlink ref="A83" location="ハンドル操作!A1" display="▲" xr:uid="{685D571F-6D56-4B24-809D-5D2558CBF78B}"/>
    <hyperlink ref="A62" location="ハンドル操作!A1" display="▲" xr:uid="{02B771BB-C328-4D03-B033-5D4BB2FD6323}"/>
    <hyperlink ref="AH85" location="ハンドル操作!A1" display="▲" xr:uid="{F69DCB33-13BF-42EE-8659-6FC9EDC01365}"/>
    <hyperlink ref="AG61" location="ハンドル操作!A1" display="▲" xr:uid="{A4E27034-8D30-4773-948C-85332AE2E520}"/>
    <hyperlink ref="AG111" location="ハンドル操作!A1" display="▲" xr:uid="{89822F84-DCD0-4990-B266-EE20B2D643FC}"/>
    <hyperlink ref="AG139" location="ハンドル操作!A1" display="▲" xr:uid="{D131E877-1EF1-4843-978F-DE305C8A2C08}"/>
    <hyperlink ref="A294" location="ハンドル操作!A1" display="▲" xr:uid="{0186A23E-9208-4B86-BB16-00D13D63EE18}"/>
    <hyperlink ref="A240" location="ハンドル操作!A1" display="▲" xr:uid="{8A4175CC-84A4-4181-844D-E085797E839C}"/>
    <hyperlink ref="A263" location="ハンドル操作!A1" display="▲" xr:uid="{BA09B96F-93F6-4623-AA79-EFAF2882488A}"/>
    <hyperlink ref="C3" location="ハンドル操作!A70" display="▼ハンドル操作別×衝突部位別（入力年以降）" xr:uid="{1904FE1C-AACB-4483-8A73-8FC9E35C9799}"/>
    <hyperlink ref="C4" location="ハンドル操作!A100" display="▼ハンドル操作別×衝突部位別（指定年度）" xr:uid="{7672D3D3-10D9-47FD-827C-9DB5A6E771DC}"/>
    <hyperlink ref="C5" location="ハンドル操作!A125" display="▼事故形態別×ハンドル操作別×衝突部位(指定年)" xr:uid="{EB7AC2A6-DF42-44F2-9C72-E8149947DDF6}"/>
    <hyperlink ref="C6" location="ハンドル操作!A160" display="▼事故行動別×ハンドル操作別×衝突部位(指定年)" xr:uid="{A8E4D827-334A-4E35-8D3D-7B3122868974}"/>
    <hyperlink ref="C7" location="ハンドル操作!A220" display="▼場所別×ハンドル操作別×衝突部位(指定年)" xr:uid="{44B5F740-F4ED-44F4-9F63-115A6B3910B0}"/>
    <hyperlink ref="C8" location="ハンドル操作!A250" display="▼場所別×ハンドル操作別×衝突部位(入力年以降)" xr:uid="{4CCE05EF-BB5B-461D-8F56-7400A2DFC7FD}"/>
    <hyperlink ref="C9" location="ハンドル操作!A283" display="▼場所別×ハンドル操作別×衝突部位(入力年以降)" xr:uid="{FC4F462E-4D5C-4821-B92B-44D1CB8C9F46}"/>
    <hyperlink ref="A154" location="ハンドル操作!A1" display="▲" xr:uid="{3AF32D99-4BE9-4CFA-A1AA-3388DE9D3DCD}"/>
    <hyperlink ref="A213" location="ハンドル操作!A1" display="▲" xr:uid="{A50CCA66-72EF-4D30-AD7B-E78D7FEEF015}"/>
    <hyperlink ref="A244" location="ハンドル操作!A1" display="▲" xr:uid="{F7AC2381-0FE7-4970-9722-626F7D292EFF}"/>
    <hyperlink ref="A275" location="ハンドル操作!A1" display="▲" xr:uid="{38BFE198-C009-40B0-B307-965CCD637317}"/>
    <hyperlink ref="G7" location="ハンドル操作!A280" display="顧客構内・前路上等事故　ハンドル操作別×BM有無×衝突部位別（指定年）" xr:uid="{ECBD64AF-8448-4536-B729-062A3C319E9A}"/>
    <hyperlink ref="G6" location="ハンドル操作!A250" display="顧客構内・前路上等事故　ハンドル操作別×BM有無×衝突部位別（入力年以降）" xr:uid="{3C623849-2DF8-46DC-8A3D-B15FD4FB1F29}"/>
    <hyperlink ref="G5" location="ハンドル操作!BB123" display="観音扉衝突 ➡ハンドル操作別×衝突部位別（入力年以降）" xr:uid="{3927F0B7-6923-49E0-BEDD-BFAD1C6035F8}"/>
    <hyperlink ref="G3" location="ハンドル操作!BB70" display="オバーハング ➡ハンドル操作別×衝突部位別（入力年以降）" xr:uid="{5A2DC295-E09A-473C-91B7-709F0EC90D67}"/>
    <hyperlink ref="G4" location="ハンドル操作!BB96" display="高所衝突 ➡ハンドル操作別×衝突部位別（入力年以降）" xr:uid="{CE1B117D-9EF0-4515-9C3E-B958A880E7B1}"/>
    <hyperlink ref="G2" location="ハンドル操作!BB18" display="経験年別×事故行動別×衝突部位別（入力年以降）" xr:uid="{7876C31E-A690-4BDD-ADDE-F6A0207CACD7}"/>
  </hyperlinks>
  <pageMargins left="0.33" right="0.54" top="0.75" bottom="0.75" header="0.3" footer="0.3"/>
  <pageSetup paperSize="9" orientation="portrait" r:id="rId1"/>
  <ignoredErrors>
    <ignoredError sqref="AI16 H14" formula="1"/>
  </ignoredError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3</vt:i4>
      </vt:variant>
    </vt:vector>
  </HeadingPairs>
  <TitlesOfParts>
    <vt:vector size="18" baseType="lpstr">
      <vt:lpstr>はじめに</vt:lpstr>
      <vt:lpstr>事故データ</vt:lpstr>
      <vt:lpstr>項目入力</vt:lpstr>
      <vt:lpstr>年度・部署・車種</vt:lpstr>
      <vt:lpstr>年代</vt:lpstr>
      <vt:lpstr>経験年数</vt:lpstr>
      <vt:lpstr>車種×衝突物</vt:lpstr>
      <vt:lpstr>行動×衝突部位</vt:lpstr>
      <vt:lpstr>ハンドル操作</vt:lpstr>
      <vt:lpstr>形態×場所</vt:lpstr>
      <vt:lpstr>形態×相手×部位</vt:lpstr>
      <vt:lpstr>衝突部位×形態</vt:lpstr>
      <vt:lpstr>内容検索</vt:lpstr>
      <vt:lpstr>事故回数者</vt:lpstr>
      <vt:lpstr>事故者は握表</vt:lpstr>
      <vt:lpstr>ハンドル操作!Print_Area</vt:lpstr>
      <vt:lpstr>事故データ!Print_Area</vt:lpstr>
      <vt:lpstr>車種×衝突物!Print_Area</vt:lpstr>
    </vt:vector>
  </TitlesOfParts>
  <Manager>安全運転管理支援チーム</Manager>
  <Company>大阪香里自動車教習所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「バック事故分析＆指導方法」ツール</dc:title>
  <dc:subject>衝突部位から見たバック事故指導</dc:subject>
  <dc:creator>yabukan</dc:creator>
  <dc:description>https://www.kouri-sdas.com/</dc:description>
  <cp:lastModifiedBy>sdas</cp:lastModifiedBy>
  <cp:lastPrinted>2020-06-05T02:42:06Z</cp:lastPrinted>
  <dcterms:created xsi:type="dcterms:W3CDTF">2017-03-10T20:19:36Z</dcterms:created>
  <dcterms:modified xsi:type="dcterms:W3CDTF">2021-12-03T06:46:21Z</dcterms:modified>
  <cp:category>事故分析</cp:category>
</cp:coreProperties>
</file>